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katwijkzh.sharepoint.com/sites/TKV_FinancieelPC/Gedeelde documenten/03. Begroting/Begroting 2025/Bestanden tbv Lias/Bijlagen/Investeringsagenda/"/>
    </mc:Choice>
  </mc:AlternateContent>
  <xr:revisionPtr revIDLastSave="0" documentId="14_{2A571E3A-9338-40CE-8336-F7E68609DE8A}" xr6:coauthVersionLast="47" xr6:coauthVersionMax="47" xr10:uidLastSave="{00000000-0000-0000-0000-000000000000}"/>
  <workbookProtection workbookAlgorithmName="SHA-512" workbookHashValue="kLXyjkFUIhysdjmO85hNwZL58Xu3CLuSKNwORJYH0t/fGbS4GLL8J9y7S0PvSiCnHoCGd+CVVtrjJuIImb55Nw==" workbookSaltValue="xeafvGIeafQq2e/R57Q9Xw==" workbookSpinCount="100000" lockStructure="1"/>
  <bookViews>
    <workbookView xWindow="-120" yWindow="-120" windowWidth="25440" windowHeight="15270" tabRatio="899" firstSheet="6" activeTab="6" xr2:uid="{00000000-000D-0000-FFFF-FFFF00000000}"/>
  </bookViews>
  <sheets>
    <sheet name="IA " sheetId="3" state="hidden" r:id="rId1"/>
    <sheet name="Analyse" sheetId="4" state="hidden" r:id="rId2"/>
    <sheet name="Analyse verschil afschrijvingen" sheetId="6" state="hidden" r:id="rId3"/>
    <sheet name="Kredietbewaking" sheetId="1" state="hidden" r:id="rId4"/>
    <sheet name="Afpelplaatje B2025" sheetId="8" state="hidden" r:id="rId5"/>
    <sheet name="DT Afpelplaatje B2025" sheetId="10" state="hidden" r:id="rId6"/>
    <sheet name="DT Cat. D" sheetId="13" r:id="rId7"/>
    <sheet name="DT Cat. C" sheetId="14" r:id="rId8"/>
    <sheet name="DT Cat. A en B_wettelijk" sheetId="15" r:id="rId9"/>
    <sheet name="DT Cat. A en B_Onvermijdelijk" sheetId="16" r:id="rId10"/>
    <sheet name="DT Cat. A en B_Overig" sheetId="17" r:id="rId11"/>
    <sheet name="DT Cat. Woningbouw" sheetId="18" r:id="rId12"/>
    <sheet name="DT Cat. KAM" sheetId="19" r:id="rId13"/>
    <sheet name="DT Cat. IHP_Totaal verdicht" sheetId="20" r:id="rId14"/>
    <sheet name="DT Cat. IHP_Deel 1" sheetId="21" r:id="rId15"/>
    <sheet name="DT Cat. IHP_Deel1 GOV basis" sheetId="22" r:id="rId16"/>
    <sheet name="DT Cat. IHP_Deel 2" sheetId="23" r:id="rId17"/>
    <sheet name="DT Cat. IHP_Voortgezet Onderwij" sheetId="24" r:id="rId18"/>
    <sheet name="DT Cat. Keuze_Wettelijk" sheetId="25" r:id="rId19"/>
    <sheet name="DT Cat. Keuze_Contractueel" sheetId="26" r:id="rId20"/>
    <sheet name="DT Cat. Keuze" sheetId="27" r:id="rId21"/>
    <sheet name="DT Cat. Nog Niet Lijst" sheetId="28" r:id="rId22"/>
    <sheet name="DT IHP volume na 2031" sheetId="12" state="hidden" r:id="rId23"/>
    <sheet name="IA origineel" sheetId="5" state="hidden" r:id="rId24"/>
    <sheet name="Parameters" sheetId="2" state="hidden" r:id="rId25"/>
  </sheets>
  <externalReferences>
    <externalReference r:id="rId26"/>
  </externalReferences>
  <definedNames>
    <definedName name="_xlnm._FilterDatabase" localSheetId="0" hidden="1">'IA '!$A$1:$ET$742</definedName>
    <definedName name="_xlnm._FilterDatabase" localSheetId="23" hidden="1">'IA origineel'!$A$1:$DS$742</definedName>
    <definedName name="_xlnm._FilterDatabase" localSheetId="3" hidden="1">Kredietbewaking!$A$2:$Q$220</definedName>
  </definedNames>
  <calcPr calcId="191028"/>
  <pivotCaches>
    <pivotCache cacheId="13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5" i="8" l="1"/>
  <c r="J45" i="8"/>
  <c r="K45" i="8"/>
  <c r="L45" i="8"/>
  <c r="M45" i="8"/>
  <c r="N45" i="8"/>
  <c r="G45" i="8"/>
  <c r="N4" i="10"/>
  <c r="N5" i="10"/>
  <c r="Q7" i="8" s="1"/>
  <c r="N6" i="10"/>
  <c r="N7" i="10"/>
  <c r="N8" i="10"/>
  <c r="N9" i="10"/>
  <c r="N10" i="10"/>
  <c r="N11" i="10"/>
  <c r="Q33" i="8" s="1"/>
  <c r="R33" i="8" s="1"/>
  <c r="N12" i="10"/>
  <c r="N13" i="10"/>
  <c r="N14" i="10"/>
  <c r="N15" i="10"/>
  <c r="N16" i="10"/>
  <c r="P14" i="10" s="1"/>
  <c r="Q14" i="8" s="1"/>
  <c r="R14" i="8" s="1"/>
  <c r="N17" i="10"/>
  <c r="N18" i="10"/>
  <c r="N19" i="10"/>
  <c r="N20" i="10"/>
  <c r="N21" i="10"/>
  <c r="P19" i="10" s="1"/>
  <c r="Q13" i="8" s="1"/>
  <c r="R13" i="8" s="1"/>
  <c r="N22" i="10"/>
  <c r="N23" i="10"/>
  <c r="N24" i="10"/>
  <c r="N25" i="10"/>
  <c r="Q23" i="8" s="1"/>
  <c r="R23" i="8" s="1"/>
  <c r="N26" i="10"/>
  <c r="N27" i="10"/>
  <c r="P27" i="10" s="1"/>
  <c r="Q18" i="8" s="1"/>
  <c r="R18" i="8" s="1"/>
  <c r="N28" i="10"/>
  <c r="N29" i="10"/>
  <c r="N30" i="10"/>
  <c r="N31" i="10"/>
  <c r="N32" i="10"/>
  <c r="N33" i="10"/>
  <c r="N34" i="10"/>
  <c r="H43" i="8"/>
  <c r="J43" i="8"/>
  <c r="K43" i="8"/>
  <c r="L43" i="8"/>
  <c r="M43" i="8"/>
  <c r="N43" i="8"/>
  <c r="G43" i="8"/>
  <c r="Q39" i="8"/>
  <c r="R39" i="8" s="1"/>
  <c r="P39" i="8"/>
  <c r="Q32" i="8"/>
  <c r="R32" i="8" s="1"/>
  <c r="P32" i="8"/>
  <c r="P33" i="8"/>
  <c r="Q34" i="8"/>
  <c r="R34" i="8" s="1"/>
  <c r="N29" i="8"/>
  <c r="M29" i="8"/>
  <c r="L29" i="8"/>
  <c r="K29" i="8"/>
  <c r="J29" i="8"/>
  <c r="I29" i="8"/>
  <c r="H29" i="8"/>
  <c r="G29" i="8"/>
  <c r="M11" i="12"/>
  <c r="M10" i="12"/>
  <c r="M9" i="12"/>
  <c r="Q24" i="8"/>
  <c r="P23" i="8"/>
  <c r="Q22" i="8"/>
  <c r="R22" i="8" s="1"/>
  <c r="P22" i="8"/>
  <c r="R12" i="8"/>
  <c r="R15" i="8"/>
  <c r="R16" i="8"/>
  <c r="R17" i="8"/>
  <c r="R19" i="8"/>
  <c r="R20" i="8"/>
  <c r="Q21" i="8"/>
  <c r="R21" i="8" s="1"/>
  <c r="P21" i="8"/>
  <c r="P18" i="8"/>
  <c r="G9" i="8"/>
  <c r="Q8" i="8"/>
  <c r="Q6" i="8"/>
  <c r="R9" i="8"/>
  <c r="R10" i="8"/>
  <c r="R11" i="8"/>
  <c r="Q5" i="8"/>
  <c r="R5" i="8" s="1"/>
  <c r="P5" i="8"/>
  <c r="Q4" i="8"/>
  <c r="R4" i="8" s="1"/>
  <c r="P4" i="8"/>
  <c r="N39" i="8"/>
  <c r="M39" i="8"/>
  <c r="L39" i="8"/>
  <c r="K39" i="8"/>
  <c r="J39" i="8"/>
  <c r="I39" i="8"/>
  <c r="H39" i="8"/>
  <c r="G39" i="8"/>
  <c r="N32" i="8"/>
  <c r="M32" i="8"/>
  <c r="L32" i="8"/>
  <c r="K32" i="8"/>
  <c r="J32" i="8"/>
  <c r="I32" i="8"/>
  <c r="H32" i="8"/>
  <c r="G32" i="8"/>
  <c r="N33" i="8"/>
  <c r="M33" i="8"/>
  <c r="L33" i="8"/>
  <c r="K33" i="8"/>
  <c r="J33" i="8"/>
  <c r="I33" i="8"/>
  <c r="H33" i="8"/>
  <c r="G33" i="8"/>
  <c r="N34" i="8"/>
  <c r="M34" i="8"/>
  <c r="L34" i="8"/>
  <c r="K34" i="8"/>
  <c r="J34" i="8"/>
  <c r="I34" i="8"/>
  <c r="H34" i="8"/>
  <c r="G34" i="8"/>
  <c r="N28" i="8"/>
  <c r="M28" i="8"/>
  <c r="L28" i="8"/>
  <c r="K28" i="8"/>
  <c r="J28" i="8"/>
  <c r="I28" i="8"/>
  <c r="H28" i="8"/>
  <c r="G28" i="8"/>
  <c r="S21" i="12"/>
  <c r="R21" i="12"/>
  <c r="Q21" i="12"/>
  <c r="P21" i="12"/>
  <c r="O21" i="12"/>
  <c r="N21" i="12"/>
  <c r="M21" i="12"/>
  <c r="L21" i="12"/>
  <c r="K21" i="12"/>
  <c r="J21" i="12"/>
  <c r="I21" i="12"/>
  <c r="N24" i="8"/>
  <c r="M24" i="8"/>
  <c r="L24" i="8"/>
  <c r="K24" i="8"/>
  <c r="J24" i="8"/>
  <c r="I24" i="8"/>
  <c r="H24" i="8"/>
  <c r="G24" i="8"/>
  <c r="N23" i="8"/>
  <c r="M23" i="8"/>
  <c r="L23" i="8"/>
  <c r="K23" i="8"/>
  <c r="J23" i="8"/>
  <c r="I23" i="8"/>
  <c r="H23" i="8"/>
  <c r="G23" i="8"/>
  <c r="N22" i="8"/>
  <c r="M22" i="8"/>
  <c r="L22" i="8"/>
  <c r="K22" i="8"/>
  <c r="J22" i="8"/>
  <c r="I22" i="8"/>
  <c r="H22" i="8"/>
  <c r="G22" i="8"/>
  <c r="N21" i="8"/>
  <c r="M21" i="8"/>
  <c r="L21" i="8"/>
  <c r="K21" i="8"/>
  <c r="J21" i="8"/>
  <c r="I21" i="8"/>
  <c r="H21" i="8"/>
  <c r="G21" i="8"/>
  <c r="N18" i="8"/>
  <c r="M18" i="8"/>
  <c r="L18" i="8"/>
  <c r="K18" i="8"/>
  <c r="J18" i="8"/>
  <c r="I18" i="8"/>
  <c r="H18" i="8"/>
  <c r="G18" i="8"/>
  <c r="N14" i="8"/>
  <c r="M14" i="8"/>
  <c r="L14" i="8"/>
  <c r="K14" i="8"/>
  <c r="J14" i="8"/>
  <c r="I14" i="8"/>
  <c r="H14" i="8"/>
  <c r="G14" i="8"/>
  <c r="N13" i="8"/>
  <c r="M13" i="8"/>
  <c r="L13" i="8"/>
  <c r="K13" i="8"/>
  <c r="J13" i="8"/>
  <c r="I13" i="8"/>
  <c r="H13" i="8"/>
  <c r="G13" i="8"/>
  <c r="H8" i="8"/>
  <c r="G8" i="8"/>
  <c r="N7" i="8"/>
  <c r="M7" i="8"/>
  <c r="L7" i="8"/>
  <c r="K7" i="8"/>
  <c r="J7" i="8"/>
  <c r="I7" i="8"/>
  <c r="H7" i="8"/>
  <c r="G7" i="8"/>
  <c r="M6" i="8"/>
  <c r="N6" i="8"/>
  <c r="L6" i="8"/>
  <c r="K6" i="8"/>
  <c r="J6" i="8"/>
  <c r="I6" i="8"/>
  <c r="H6" i="8"/>
  <c r="G6" i="8"/>
  <c r="N5" i="8"/>
  <c r="M5" i="8"/>
  <c r="L5" i="8"/>
  <c r="K5" i="8"/>
  <c r="J5" i="8"/>
  <c r="I5" i="8"/>
  <c r="H5" i="8"/>
  <c r="G5" i="8"/>
  <c r="N4" i="8"/>
  <c r="M4" i="8"/>
  <c r="L4" i="8"/>
  <c r="K4" i="8"/>
  <c r="J4" i="8"/>
  <c r="I4" i="8"/>
  <c r="H4" i="8"/>
  <c r="G4" i="8"/>
  <c r="P34" i="8" l="1"/>
  <c r="P24" i="8"/>
  <c r="R24" i="8" s="1"/>
  <c r="P14" i="8"/>
  <c r="P13" i="8"/>
  <c r="P7" i="8"/>
  <c r="R7" i="8" s="1"/>
  <c r="P6" i="8"/>
  <c r="R6" i="8" s="1"/>
  <c r="N17" i="6" l="1"/>
  <c r="O17" i="6"/>
  <c r="P17" i="6"/>
  <c r="Q17" i="6"/>
  <c r="M17" i="6"/>
  <c r="Q15" i="6"/>
  <c r="P15" i="6"/>
  <c r="O15" i="6"/>
  <c r="N15" i="6"/>
  <c r="M15" i="6"/>
  <c r="Q14" i="6"/>
  <c r="P14" i="6"/>
  <c r="O14" i="6"/>
  <c r="N14" i="6"/>
  <c r="M14" i="6"/>
  <c r="C31" i="6"/>
  <c r="C30" i="6"/>
  <c r="D32" i="6"/>
  <c r="E32" i="6"/>
  <c r="F32" i="6"/>
  <c r="C32" i="6"/>
  <c r="D31" i="6"/>
  <c r="E31" i="6"/>
  <c r="F31" i="6"/>
  <c r="D30" i="6"/>
  <c r="E30" i="6"/>
  <c r="F30" i="6"/>
  <c r="D27" i="6"/>
  <c r="E27" i="6"/>
  <c r="F27" i="6"/>
  <c r="C27" i="6"/>
  <c r="D20" i="6"/>
  <c r="E20" i="6"/>
  <c r="F20" i="6"/>
  <c r="C20" i="6"/>
  <c r="D14" i="6"/>
  <c r="E14" i="6"/>
  <c r="F14" i="6"/>
  <c r="C14" i="6"/>
  <c r="D12" i="6"/>
  <c r="E12" i="6"/>
  <c r="F12" i="6"/>
  <c r="C12" i="6"/>
  <c r="I8" i="8"/>
  <c r="P8" i="8" l="1"/>
  <c r="R8" i="8" s="1"/>
  <c r="H9" i="8"/>
  <c r="L9" i="8"/>
  <c r="I15" i="8"/>
  <c r="M15" i="8"/>
  <c r="I25" i="8"/>
  <c r="M25" i="8"/>
  <c r="J9" i="8"/>
  <c r="N9" i="8"/>
  <c r="G15" i="8"/>
  <c r="K15" i="8"/>
  <c r="G25" i="8"/>
  <c r="K25" i="8"/>
  <c r="G35" i="8"/>
  <c r="I35" i="8"/>
  <c r="K35" i="8"/>
  <c r="M35" i="8"/>
  <c r="G11" i="8"/>
  <c r="I9" i="8"/>
  <c r="K9" i="8"/>
  <c r="M9" i="8"/>
  <c r="H15" i="8"/>
  <c r="J15" i="8"/>
  <c r="L15" i="8"/>
  <c r="N15" i="8"/>
  <c r="H25" i="8"/>
  <c r="J25" i="8"/>
  <c r="L25" i="8"/>
  <c r="N25" i="8"/>
  <c r="H35" i="8"/>
  <c r="J35" i="8"/>
  <c r="L35" i="8"/>
  <c r="N35" i="8"/>
  <c r="EK680" i="3"/>
  <c r="EQ680" i="3" s="1"/>
  <c r="EK2" i="3"/>
  <c r="EQ2" i="3" s="1"/>
  <c r="EK91" i="3"/>
  <c r="EQ91" i="3" s="1"/>
  <c r="EK721" i="3"/>
  <c r="EQ721" i="3" s="1"/>
  <c r="DK748" i="3"/>
  <c r="DJ748" i="3"/>
  <c r="DI748" i="3"/>
  <c r="EK335" i="3"/>
  <c r="EQ335" i="3" s="1"/>
  <c r="EK336" i="3"/>
  <c r="EQ336" i="3" s="1"/>
  <c r="EK337" i="3"/>
  <c r="EQ337" i="3" s="1"/>
  <c r="EK338" i="3"/>
  <c r="EQ338" i="3" s="1"/>
  <c r="EK339" i="3"/>
  <c r="EQ339" i="3" s="1"/>
  <c r="EK340" i="3"/>
  <c r="EQ340" i="3" s="1"/>
  <c r="EK341" i="3"/>
  <c r="EQ341" i="3" s="1"/>
  <c r="EK342" i="3"/>
  <c r="EQ342" i="3" s="1"/>
  <c r="EK343" i="3"/>
  <c r="EQ343" i="3" s="1"/>
  <c r="EK344" i="3"/>
  <c r="EQ344" i="3" s="1"/>
  <c r="EK345" i="3"/>
  <c r="EQ345" i="3" s="1"/>
  <c r="EK346" i="3"/>
  <c r="EQ346" i="3" s="1"/>
  <c r="EK347" i="3"/>
  <c r="EQ347" i="3" s="1"/>
  <c r="EK348" i="3"/>
  <c r="EQ348" i="3" s="1"/>
  <c r="EK349" i="3"/>
  <c r="EQ349" i="3" s="1"/>
  <c r="EK350" i="3"/>
  <c r="EQ350" i="3" s="1"/>
  <c r="EK351" i="3"/>
  <c r="EQ351" i="3" s="1"/>
  <c r="EK352" i="3"/>
  <c r="EQ352" i="3" s="1"/>
  <c r="EK353" i="3"/>
  <c r="EQ353" i="3" s="1"/>
  <c r="EK354" i="3"/>
  <c r="EQ354" i="3" s="1"/>
  <c r="EK355" i="3"/>
  <c r="EQ355" i="3" s="1"/>
  <c r="EK356" i="3"/>
  <c r="EQ356" i="3" s="1"/>
  <c r="EK357" i="3"/>
  <c r="EQ357" i="3" s="1"/>
  <c r="EK358" i="3"/>
  <c r="EQ358" i="3" s="1"/>
  <c r="EK359" i="3"/>
  <c r="EQ359" i="3" s="1"/>
  <c r="EK360" i="3"/>
  <c r="EQ360" i="3" s="1"/>
  <c r="EK361" i="3"/>
  <c r="EQ361" i="3" s="1"/>
  <c r="EK362" i="3"/>
  <c r="EQ362" i="3" s="1"/>
  <c r="EK363" i="3"/>
  <c r="EQ363" i="3" s="1"/>
  <c r="EK364" i="3"/>
  <c r="EQ364" i="3" s="1"/>
  <c r="EK365" i="3"/>
  <c r="EQ365" i="3" s="1"/>
  <c r="EK366" i="3"/>
  <c r="EQ366" i="3" s="1"/>
  <c r="EK367" i="3"/>
  <c r="EQ367" i="3" s="1"/>
  <c r="EK368" i="3"/>
  <c r="EQ368" i="3" s="1"/>
  <c r="EK369" i="3"/>
  <c r="EQ369" i="3" s="1"/>
  <c r="EK370" i="3"/>
  <c r="EQ370" i="3" s="1"/>
  <c r="EK371" i="3"/>
  <c r="EQ371" i="3" s="1"/>
  <c r="EK372" i="3"/>
  <c r="EQ372" i="3" s="1"/>
  <c r="EK373" i="3"/>
  <c r="EQ373" i="3" s="1"/>
  <c r="EK374" i="3"/>
  <c r="EQ374" i="3" s="1"/>
  <c r="EK375" i="3"/>
  <c r="EQ375" i="3" s="1"/>
  <c r="EK376" i="3"/>
  <c r="EQ376" i="3" s="1"/>
  <c r="EK377" i="3"/>
  <c r="EQ377" i="3" s="1"/>
  <c r="EK378" i="3"/>
  <c r="EQ378" i="3" s="1"/>
  <c r="EK379" i="3"/>
  <c r="EQ379" i="3" s="1"/>
  <c r="EK380" i="3"/>
  <c r="EQ380" i="3" s="1"/>
  <c r="EK381" i="3"/>
  <c r="EQ381" i="3" s="1"/>
  <c r="EK382" i="3"/>
  <c r="EQ382" i="3" s="1"/>
  <c r="EK383" i="3"/>
  <c r="EQ383" i="3" s="1"/>
  <c r="EK384" i="3"/>
  <c r="EQ384" i="3" s="1"/>
  <c r="EK385" i="3"/>
  <c r="EQ385" i="3" s="1"/>
  <c r="EK386" i="3"/>
  <c r="EQ386" i="3" s="1"/>
  <c r="EK387" i="3"/>
  <c r="EQ387" i="3" s="1"/>
  <c r="EK388" i="3"/>
  <c r="EQ388" i="3" s="1"/>
  <c r="EK389" i="3"/>
  <c r="EQ389" i="3" s="1"/>
  <c r="EK390" i="3"/>
  <c r="EQ390" i="3" s="1"/>
  <c r="EK391" i="3"/>
  <c r="EQ391" i="3" s="1"/>
  <c r="EK392" i="3"/>
  <c r="EQ392" i="3" s="1"/>
  <c r="EK393" i="3"/>
  <c r="EQ393" i="3" s="1"/>
  <c r="EK394" i="3"/>
  <c r="EQ394" i="3" s="1"/>
  <c r="EK395" i="3"/>
  <c r="EQ395" i="3" s="1"/>
  <c r="EK396" i="3"/>
  <c r="EQ396" i="3" s="1"/>
  <c r="EK397" i="3"/>
  <c r="EQ397" i="3" s="1"/>
  <c r="EK398" i="3"/>
  <c r="EQ398" i="3" s="1"/>
  <c r="EK399" i="3"/>
  <c r="EQ399" i="3" s="1"/>
  <c r="EK400" i="3"/>
  <c r="EQ400" i="3" s="1"/>
  <c r="EK401" i="3"/>
  <c r="EQ401" i="3" s="1"/>
  <c r="EK402" i="3"/>
  <c r="EQ402" i="3" s="1"/>
  <c r="EK403" i="3"/>
  <c r="EQ403" i="3" s="1"/>
  <c r="EK404" i="3"/>
  <c r="EQ404" i="3" s="1"/>
  <c r="EK405" i="3"/>
  <c r="EQ405" i="3" s="1"/>
  <c r="EK406" i="3"/>
  <c r="EQ406" i="3" s="1"/>
  <c r="EK407" i="3"/>
  <c r="EQ407" i="3" s="1"/>
  <c r="EK408" i="3"/>
  <c r="EQ408" i="3" s="1"/>
  <c r="EK409" i="3"/>
  <c r="EQ409" i="3" s="1"/>
  <c r="EK410" i="3"/>
  <c r="EQ410" i="3" s="1"/>
  <c r="EK411" i="3"/>
  <c r="EQ411" i="3" s="1"/>
  <c r="EK412" i="3"/>
  <c r="EQ412" i="3" s="1"/>
  <c r="EK413" i="3"/>
  <c r="EQ413" i="3" s="1"/>
  <c r="EK414" i="3"/>
  <c r="EQ414" i="3" s="1"/>
  <c r="EK415" i="3"/>
  <c r="EQ415" i="3" s="1"/>
  <c r="EK416" i="3"/>
  <c r="EQ416" i="3" s="1"/>
  <c r="EK417" i="3"/>
  <c r="EQ417" i="3" s="1"/>
  <c r="EK418" i="3"/>
  <c r="EQ418" i="3" s="1"/>
  <c r="EK419" i="3"/>
  <c r="EQ419" i="3" s="1"/>
  <c r="EK420" i="3"/>
  <c r="EQ420" i="3" s="1"/>
  <c r="EK421" i="3"/>
  <c r="EQ421" i="3" s="1"/>
  <c r="EK422" i="3"/>
  <c r="EQ422" i="3" s="1"/>
  <c r="EK423" i="3"/>
  <c r="EQ423" i="3" s="1"/>
  <c r="EK424" i="3"/>
  <c r="EQ424" i="3" s="1"/>
  <c r="EK425" i="3"/>
  <c r="EQ425" i="3" s="1"/>
  <c r="EK426" i="3"/>
  <c r="EQ426" i="3" s="1"/>
  <c r="EK427" i="3"/>
  <c r="EQ427" i="3" s="1"/>
  <c r="EK428" i="3"/>
  <c r="EQ428" i="3" s="1"/>
  <c r="EK429" i="3"/>
  <c r="EQ429" i="3" s="1"/>
  <c r="EK430" i="3"/>
  <c r="EQ430" i="3" s="1"/>
  <c r="EK431" i="3"/>
  <c r="EQ431" i="3" s="1"/>
  <c r="EK432" i="3"/>
  <c r="EQ432" i="3" s="1"/>
  <c r="EK433" i="3"/>
  <c r="EQ433" i="3" s="1"/>
  <c r="EK434" i="3"/>
  <c r="EQ434" i="3" s="1"/>
  <c r="EK435" i="3"/>
  <c r="EQ435" i="3" s="1"/>
  <c r="EK436" i="3"/>
  <c r="EQ436" i="3" s="1"/>
  <c r="EK437" i="3"/>
  <c r="EQ437" i="3" s="1"/>
  <c r="EK438" i="3"/>
  <c r="EQ438" i="3" s="1"/>
  <c r="EK439" i="3"/>
  <c r="EQ439" i="3" s="1"/>
  <c r="EK440" i="3"/>
  <c r="EQ440" i="3" s="1"/>
  <c r="EK441" i="3"/>
  <c r="EQ441" i="3" s="1"/>
  <c r="EK442" i="3"/>
  <c r="EQ442" i="3" s="1"/>
  <c r="EK443" i="3"/>
  <c r="EQ443" i="3" s="1"/>
  <c r="EK444" i="3"/>
  <c r="EQ444" i="3" s="1"/>
  <c r="EK445" i="3"/>
  <c r="EQ445" i="3" s="1"/>
  <c r="EK446" i="3"/>
  <c r="EQ446" i="3" s="1"/>
  <c r="EK447" i="3"/>
  <c r="EQ447" i="3" s="1"/>
  <c r="EK448" i="3"/>
  <c r="EQ448" i="3" s="1"/>
  <c r="EK449" i="3"/>
  <c r="EQ449" i="3" s="1"/>
  <c r="EK450" i="3"/>
  <c r="EQ450" i="3" s="1"/>
  <c r="EK451" i="3"/>
  <c r="EQ451" i="3" s="1"/>
  <c r="EK452" i="3"/>
  <c r="EQ452" i="3" s="1"/>
  <c r="EK453" i="3"/>
  <c r="EQ453" i="3" s="1"/>
  <c r="EK454" i="3"/>
  <c r="EQ454" i="3" s="1"/>
  <c r="EK455" i="3"/>
  <c r="EQ455" i="3" s="1"/>
  <c r="EK456" i="3"/>
  <c r="EQ456" i="3" s="1"/>
  <c r="EK457" i="3"/>
  <c r="EQ457" i="3" s="1"/>
  <c r="EK458" i="3"/>
  <c r="EQ458" i="3" s="1"/>
  <c r="EK459" i="3"/>
  <c r="EQ459" i="3" s="1"/>
  <c r="EK460" i="3"/>
  <c r="EQ460" i="3" s="1"/>
  <c r="EK461" i="3"/>
  <c r="EQ461" i="3" s="1"/>
  <c r="EK462" i="3"/>
  <c r="EQ462" i="3" s="1"/>
  <c r="EK463" i="3"/>
  <c r="EQ463" i="3" s="1"/>
  <c r="EK464" i="3"/>
  <c r="EQ464" i="3" s="1"/>
  <c r="EK465" i="3"/>
  <c r="EQ465" i="3" s="1"/>
  <c r="EK466" i="3"/>
  <c r="EQ466" i="3" s="1"/>
  <c r="EK467" i="3"/>
  <c r="EQ467" i="3" s="1"/>
  <c r="EK468" i="3"/>
  <c r="EQ468" i="3" s="1"/>
  <c r="EK469" i="3"/>
  <c r="EQ469" i="3" s="1"/>
  <c r="EK470" i="3"/>
  <c r="EQ470" i="3" s="1"/>
  <c r="EK471" i="3"/>
  <c r="EQ471" i="3" s="1"/>
  <c r="EK472" i="3"/>
  <c r="EQ472" i="3" s="1"/>
  <c r="EK473" i="3"/>
  <c r="EQ473" i="3" s="1"/>
  <c r="EK474" i="3"/>
  <c r="EQ474" i="3" s="1"/>
  <c r="EK475" i="3"/>
  <c r="EQ475" i="3" s="1"/>
  <c r="EK476" i="3"/>
  <c r="EQ476" i="3" s="1"/>
  <c r="EK477" i="3"/>
  <c r="EQ477" i="3" s="1"/>
  <c r="EK478" i="3"/>
  <c r="EQ478" i="3" s="1"/>
  <c r="EK479" i="3"/>
  <c r="EQ479" i="3" s="1"/>
  <c r="EK480" i="3"/>
  <c r="EQ480" i="3" s="1"/>
  <c r="EK481" i="3"/>
  <c r="EQ481" i="3" s="1"/>
  <c r="EK482" i="3"/>
  <c r="EQ482" i="3" s="1"/>
  <c r="EK483" i="3"/>
  <c r="EQ483" i="3" s="1"/>
  <c r="EK484" i="3"/>
  <c r="EQ484" i="3" s="1"/>
  <c r="EK485" i="3"/>
  <c r="EQ485" i="3" s="1"/>
  <c r="EK486" i="3"/>
  <c r="EQ486" i="3" s="1"/>
  <c r="EK487" i="3"/>
  <c r="EQ487" i="3" s="1"/>
  <c r="EK488" i="3"/>
  <c r="EQ488" i="3" s="1"/>
  <c r="EK489" i="3"/>
  <c r="EQ489" i="3" s="1"/>
  <c r="EK490" i="3"/>
  <c r="EQ490" i="3" s="1"/>
  <c r="EK491" i="3"/>
  <c r="EQ491" i="3" s="1"/>
  <c r="EK492" i="3"/>
  <c r="EQ492" i="3" s="1"/>
  <c r="EK493" i="3"/>
  <c r="EQ493" i="3" s="1"/>
  <c r="EK494" i="3"/>
  <c r="EQ494" i="3" s="1"/>
  <c r="EK495" i="3"/>
  <c r="EQ495" i="3" s="1"/>
  <c r="EK496" i="3"/>
  <c r="EQ496" i="3" s="1"/>
  <c r="EK497" i="3"/>
  <c r="EQ497" i="3" s="1"/>
  <c r="EK498" i="3"/>
  <c r="EQ498" i="3" s="1"/>
  <c r="EK499" i="3"/>
  <c r="EQ499" i="3" s="1"/>
  <c r="EK500" i="3"/>
  <c r="EQ500" i="3" s="1"/>
  <c r="EK501" i="3"/>
  <c r="EQ501" i="3" s="1"/>
  <c r="EK502" i="3"/>
  <c r="EQ502" i="3" s="1"/>
  <c r="EK503" i="3"/>
  <c r="EQ503" i="3" s="1"/>
  <c r="EK504" i="3"/>
  <c r="EQ504" i="3" s="1"/>
  <c r="EK505" i="3"/>
  <c r="EQ505" i="3" s="1"/>
  <c r="EK506" i="3"/>
  <c r="EQ506" i="3" s="1"/>
  <c r="EK507" i="3"/>
  <c r="EQ507" i="3" s="1"/>
  <c r="EK508" i="3"/>
  <c r="EQ508" i="3" s="1"/>
  <c r="EK509" i="3"/>
  <c r="EQ509" i="3" s="1"/>
  <c r="EK510" i="3"/>
  <c r="EQ510" i="3" s="1"/>
  <c r="EK511" i="3"/>
  <c r="EQ511" i="3" s="1"/>
  <c r="EK512" i="3"/>
  <c r="EQ512" i="3" s="1"/>
  <c r="EK513" i="3"/>
  <c r="EQ513" i="3" s="1"/>
  <c r="EK514" i="3"/>
  <c r="EQ514" i="3" s="1"/>
  <c r="EK515" i="3"/>
  <c r="EQ515" i="3" s="1"/>
  <c r="EK516" i="3"/>
  <c r="EQ516" i="3" s="1"/>
  <c r="EK517" i="3"/>
  <c r="EQ517" i="3" s="1"/>
  <c r="EK518" i="3"/>
  <c r="EQ518" i="3" s="1"/>
  <c r="EK519" i="3"/>
  <c r="EQ519" i="3" s="1"/>
  <c r="EK520" i="3"/>
  <c r="EQ520" i="3" s="1"/>
  <c r="EK521" i="3"/>
  <c r="EQ521" i="3" s="1"/>
  <c r="EK522" i="3"/>
  <c r="EQ522" i="3" s="1"/>
  <c r="EK523" i="3"/>
  <c r="EQ523" i="3" s="1"/>
  <c r="EK524" i="3"/>
  <c r="EQ524" i="3" s="1"/>
  <c r="EK525" i="3"/>
  <c r="EQ525" i="3" s="1"/>
  <c r="EK526" i="3"/>
  <c r="EQ526" i="3" s="1"/>
  <c r="EK527" i="3"/>
  <c r="EQ527" i="3" s="1"/>
  <c r="EK528" i="3"/>
  <c r="EQ528" i="3" s="1"/>
  <c r="EK529" i="3"/>
  <c r="EQ529" i="3" s="1"/>
  <c r="EK530" i="3"/>
  <c r="EQ530" i="3" s="1"/>
  <c r="EK531" i="3"/>
  <c r="EQ531" i="3" s="1"/>
  <c r="EK532" i="3"/>
  <c r="EQ532" i="3" s="1"/>
  <c r="EK533" i="3"/>
  <c r="EQ533" i="3" s="1"/>
  <c r="EK534" i="3"/>
  <c r="EQ534" i="3" s="1"/>
  <c r="EK535" i="3"/>
  <c r="EQ535" i="3" s="1"/>
  <c r="EK536" i="3"/>
  <c r="EQ536" i="3" s="1"/>
  <c r="EK537" i="3"/>
  <c r="EQ537" i="3" s="1"/>
  <c r="EK538" i="3"/>
  <c r="EQ538" i="3" s="1"/>
  <c r="EK539" i="3"/>
  <c r="EQ539" i="3" s="1"/>
  <c r="EK540" i="3"/>
  <c r="EQ540" i="3" s="1"/>
  <c r="EK541" i="3"/>
  <c r="EQ541" i="3" s="1"/>
  <c r="EK542" i="3"/>
  <c r="EQ542" i="3" s="1"/>
  <c r="EK543" i="3"/>
  <c r="EQ543" i="3" s="1"/>
  <c r="EK544" i="3"/>
  <c r="EQ544" i="3" s="1"/>
  <c r="EK545" i="3"/>
  <c r="EQ545" i="3" s="1"/>
  <c r="EK546" i="3"/>
  <c r="EQ546" i="3" s="1"/>
  <c r="EK547" i="3"/>
  <c r="EQ547" i="3" s="1"/>
  <c r="EK548" i="3"/>
  <c r="EQ548" i="3" s="1"/>
  <c r="EK549" i="3"/>
  <c r="EQ549" i="3" s="1"/>
  <c r="EK550" i="3"/>
  <c r="EQ550" i="3" s="1"/>
  <c r="EK551" i="3"/>
  <c r="EQ551" i="3" s="1"/>
  <c r="EK552" i="3"/>
  <c r="EQ552" i="3" s="1"/>
  <c r="EK553" i="3"/>
  <c r="EQ553" i="3" s="1"/>
  <c r="EK554" i="3"/>
  <c r="EQ554" i="3" s="1"/>
  <c r="EK555" i="3"/>
  <c r="EQ555" i="3" s="1"/>
  <c r="EK556" i="3"/>
  <c r="EQ556" i="3" s="1"/>
  <c r="EK557" i="3"/>
  <c r="EQ557" i="3" s="1"/>
  <c r="EK558" i="3"/>
  <c r="EQ558" i="3" s="1"/>
  <c r="EK559" i="3"/>
  <c r="EQ559" i="3" s="1"/>
  <c r="EK560" i="3"/>
  <c r="EQ560" i="3" s="1"/>
  <c r="EK561" i="3"/>
  <c r="EQ561" i="3" s="1"/>
  <c r="EK562" i="3"/>
  <c r="EQ562" i="3" s="1"/>
  <c r="EK563" i="3"/>
  <c r="EQ563" i="3" s="1"/>
  <c r="EK564" i="3"/>
  <c r="EQ564" i="3" s="1"/>
  <c r="EK565" i="3"/>
  <c r="EQ565" i="3" s="1"/>
  <c r="EK566" i="3"/>
  <c r="EQ566" i="3" s="1"/>
  <c r="EK567" i="3"/>
  <c r="EQ567" i="3" s="1"/>
  <c r="EK568" i="3"/>
  <c r="EQ568" i="3" s="1"/>
  <c r="EK569" i="3"/>
  <c r="EQ569" i="3" s="1"/>
  <c r="EK570" i="3"/>
  <c r="EQ570" i="3" s="1"/>
  <c r="EK571" i="3"/>
  <c r="EQ571" i="3" s="1"/>
  <c r="EK572" i="3"/>
  <c r="EQ572" i="3" s="1"/>
  <c r="EK573" i="3"/>
  <c r="EQ573" i="3" s="1"/>
  <c r="EK574" i="3"/>
  <c r="EQ574" i="3" s="1"/>
  <c r="EK575" i="3"/>
  <c r="EQ575" i="3" s="1"/>
  <c r="EK576" i="3"/>
  <c r="EQ576" i="3" s="1"/>
  <c r="EK577" i="3"/>
  <c r="EQ577" i="3" s="1"/>
  <c r="EK578" i="3"/>
  <c r="EQ578" i="3" s="1"/>
  <c r="EK579" i="3"/>
  <c r="EQ579" i="3" s="1"/>
  <c r="EK580" i="3"/>
  <c r="EQ580" i="3" s="1"/>
  <c r="EK581" i="3"/>
  <c r="EQ581" i="3" s="1"/>
  <c r="EK582" i="3"/>
  <c r="EQ582" i="3" s="1"/>
  <c r="EK583" i="3"/>
  <c r="EQ583" i="3" s="1"/>
  <c r="EK584" i="3"/>
  <c r="EQ584" i="3" s="1"/>
  <c r="EK585" i="3"/>
  <c r="EQ585" i="3" s="1"/>
  <c r="EK586" i="3"/>
  <c r="EQ586" i="3" s="1"/>
  <c r="EK587" i="3"/>
  <c r="EQ587" i="3" s="1"/>
  <c r="EK588" i="3"/>
  <c r="EQ588" i="3" s="1"/>
  <c r="EK589" i="3"/>
  <c r="EQ589" i="3" s="1"/>
  <c r="EK590" i="3"/>
  <c r="EQ590" i="3" s="1"/>
  <c r="EK591" i="3"/>
  <c r="EQ591" i="3" s="1"/>
  <c r="EK592" i="3"/>
  <c r="EQ592" i="3" s="1"/>
  <c r="EK593" i="3"/>
  <c r="EQ593" i="3" s="1"/>
  <c r="EK594" i="3"/>
  <c r="EQ594" i="3" s="1"/>
  <c r="EK595" i="3"/>
  <c r="EQ595" i="3" s="1"/>
  <c r="EK596" i="3"/>
  <c r="EQ596" i="3" s="1"/>
  <c r="EK597" i="3"/>
  <c r="EQ597" i="3" s="1"/>
  <c r="EK598" i="3"/>
  <c r="EQ598" i="3" s="1"/>
  <c r="EK599" i="3"/>
  <c r="EQ599" i="3" s="1"/>
  <c r="EK600" i="3"/>
  <c r="EQ600" i="3" s="1"/>
  <c r="EK601" i="3"/>
  <c r="EQ601" i="3" s="1"/>
  <c r="EK602" i="3"/>
  <c r="EQ602" i="3" s="1"/>
  <c r="EK603" i="3"/>
  <c r="EQ603" i="3" s="1"/>
  <c r="EK604" i="3"/>
  <c r="EQ604" i="3" s="1"/>
  <c r="EK605" i="3"/>
  <c r="EQ605" i="3" s="1"/>
  <c r="EK606" i="3"/>
  <c r="EQ606" i="3" s="1"/>
  <c r="EK607" i="3"/>
  <c r="EQ607" i="3" s="1"/>
  <c r="EK608" i="3"/>
  <c r="EQ608" i="3" s="1"/>
  <c r="EK609" i="3"/>
  <c r="EQ609" i="3" s="1"/>
  <c r="EK610" i="3"/>
  <c r="EQ610" i="3" s="1"/>
  <c r="EK611" i="3"/>
  <c r="EQ611" i="3" s="1"/>
  <c r="EK612" i="3"/>
  <c r="EQ612" i="3" s="1"/>
  <c r="EK613" i="3"/>
  <c r="EQ613" i="3" s="1"/>
  <c r="EK614" i="3"/>
  <c r="EQ614" i="3" s="1"/>
  <c r="EK615" i="3"/>
  <c r="EQ615" i="3" s="1"/>
  <c r="EK616" i="3"/>
  <c r="EQ616" i="3" s="1"/>
  <c r="EK617" i="3"/>
  <c r="EQ617" i="3" s="1"/>
  <c r="EK618" i="3"/>
  <c r="EQ618" i="3" s="1"/>
  <c r="EK619" i="3"/>
  <c r="EQ619" i="3" s="1"/>
  <c r="EK620" i="3"/>
  <c r="EQ620" i="3" s="1"/>
  <c r="EK621" i="3"/>
  <c r="EQ621" i="3" s="1"/>
  <c r="EK622" i="3"/>
  <c r="EQ622" i="3" s="1"/>
  <c r="EK623" i="3"/>
  <c r="EQ623" i="3" s="1"/>
  <c r="EK624" i="3"/>
  <c r="EQ624" i="3" s="1"/>
  <c r="EK625" i="3"/>
  <c r="EQ625" i="3" s="1"/>
  <c r="EK626" i="3"/>
  <c r="EQ626" i="3" s="1"/>
  <c r="EK627" i="3"/>
  <c r="EQ627" i="3" s="1"/>
  <c r="EK628" i="3"/>
  <c r="EQ628" i="3" s="1"/>
  <c r="EK629" i="3"/>
  <c r="EQ629" i="3" s="1"/>
  <c r="EK630" i="3"/>
  <c r="EQ630" i="3" s="1"/>
  <c r="EK631" i="3"/>
  <c r="EQ631" i="3" s="1"/>
  <c r="EK632" i="3"/>
  <c r="EQ632" i="3" s="1"/>
  <c r="EK633" i="3"/>
  <c r="EQ633" i="3" s="1"/>
  <c r="EK634" i="3"/>
  <c r="EQ634" i="3" s="1"/>
  <c r="EK635" i="3"/>
  <c r="EQ635" i="3" s="1"/>
  <c r="EK636" i="3"/>
  <c r="EQ636" i="3" s="1"/>
  <c r="EK637" i="3"/>
  <c r="EQ637" i="3" s="1"/>
  <c r="EK638" i="3"/>
  <c r="EQ638" i="3" s="1"/>
  <c r="EK639" i="3"/>
  <c r="EQ639" i="3" s="1"/>
  <c r="EK640" i="3"/>
  <c r="EQ640" i="3" s="1"/>
  <c r="EK641" i="3"/>
  <c r="EQ641" i="3" s="1"/>
  <c r="EK642" i="3"/>
  <c r="EQ642" i="3" s="1"/>
  <c r="EK643" i="3"/>
  <c r="EQ643" i="3" s="1"/>
  <c r="EK644" i="3"/>
  <c r="EQ644" i="3" s="1"/>
  <c r="EK645" i="3"/>
  <c r="EQ645" i="3" s="1"/>
  <c r="EK646" i="3"/>
  <c r="EQ646" i="3" s="1"/>
  <c r="EK647" i="3"/>
  <c r="EQ647" i="3" s="1"/>
  <c r="EK648" i="3"/>
  <c r="EQ648" i="3" s="1"/>
  <c r="EK649" i="3"/>
  <c r="EQ649" i="3" s="1"/>
  <c r="EK650" i="3"/>
  <c r="EQ650" i="3" s="1"/>
  <c r="EK651" i="3"/>
  <c r="EQ651" i="3" s="1"/>
  <c r="EK652" i="3"/>
  <c r="EQ652" i="3" s="1"/>
  <c r="EK653" i="3"/>
  <c r="EQ653" i="3" s="1"/>
  <c r="EK654" i="3"/>
  <c r="EQ654" i="3" s="1"/>
  <c r="EK655" i="3"/>
  <c r="EQ655" i="3" s="1"/>
  <c r="EK656" i="3"/>
  <c r="EQ656" i="3" s="1"/>
  <c r="EK657" i="3"/>
  <c r="EK658" i="3"/>
  <c r="EK659" i="3"/>
  <c r="EQ659" i="3" s="1"/>
  <c r="EK660" i="3"/>
  <c r="EQ660" i="3" s="1"/>
  <c r="EK661" i="3"/>
  <c r="EQ661" i="3" s="1"/>
  <c r="EK662" i="3"/>
  <c r="EQ662" i="3" s="1"/>
  <c r="EK663" i="3"/>
  <c r="EQ663" i="3" s="1"/>
  <c r="EK664" i="3"/>
  <c r="EQ664" i="3" s="1"/>
  <c r="EK665" i="3"/>
  <c r="EQ665" i="3" s="1"/>
  <c r="EK666" i="3"/>
  <c r="EQ666" i="3" s="1"/>
  <c r="EK667" i="3"/>
  <c r="EQ667" i="3" s="1"/>
  <c r="EK668" i="3"/>
  <c r="EQ668" i="3" s="1"/>
  <c r="EK669" i="3"/>
  <c r="EQ669" i="3" s="1"/>
  <c r="EK670" i="3"/>
  <c r="EQ670" i="3" s="1"/>
  <c r="EK671" i="3"/>
  <c r="EQ671" i="3" s="1"/>
  <c r="EK672" i="3"/>
  <c r="EQ672" i="3" s="1"/>
  <c r="EK673" i="3"/>
  <c r="EQ673" i="3" s="1"/>
  <c r="EK674" i="3"/>
  <c r="EQ674" i="3" s="1"/>
  <c r="EK675" i="3"/>
  <c r="EQ675" i="3" s="1"/>
  <c r="EK676" i="3"/>
  <c r="EQ676" i="3" s="1"/>
  <c r="EK677" i="3"/>
  <c r="EQ677" i="3" s="1"/>
  <c r="EK678" i="3"/>
  <c r="EQ678" i="3" s="1"/>
  <c r="EK679" i="3"/>
  <c r="EQ679" i="3" s="1"/>
  <c r="EK681" i="3"/>
  <c r="EQ681" i="3" s="1"/>
  <c r="EK682" i="3"/>
  <c r="EQ682" i="3" s="1"/>
  <c r="EK683" i="3"/>
  <c r="EQ683" i="3" s="1"/>
  <c r="EK684" i="3"/>
  <c r="EQ684" i="3" s="1"/>
  <c r="EK685" i="3"/>
  <c r="EQ685" i="3" s="1"/>
  <c r="EK686" i="3"/>
  <c r="EQ686" i="3" s="1"/>
  <c r="EK687" i="3"/>
  <c r="EQ687" i="3" s="1"/>
  <c r="EK688" i="3"/>
  <c r="EQ688" i="3" s="1"/>
  <c r="EK689" i="3"/>
  <c r="EQ689" i="3" s="1"/>
  <c r="EK690" i="3"/>
  <c r="EQ690" i="3" s="1"/>
  <c r="EK691" i="3"/>
  <c r="EQ691" i="3" s="1"/>
  <c r="EK692" i="3"/>
  <c r="EQ692" i="3" s="1"/>
  <c r="EK693" i="3"/>
  <c r="EQ693" i="3" s="1"/>
  <c r="EK694" i="3"/>
  <c r="EQ694" i="3" s="1"/>
  <c r="EQ695" i="3"/>
  <c r="EK696" i="3"/>
  <c r="EQ696" i="3" s="1"/>
  <c r="EK697" i="3"/>
  <c r="EQ697" i="3" s="1"/>
  <c r="EK698" i="3"/>
  <c r="EQ698" i="3" s="1"/>
  <c r="EK699" i="3"/>
  <c r="EQ699" i="3" s="1"/>
  <c r="EK700" i="3"/>
  <c r="EQ700" i="3" s="1"/>
  <c r="EK701" i="3"/>
  <c r="EQ701" i="3" s="1"/>
  <c r="EK702" i="3"/>
  <c r="EQ702" i="3" s="1"/>
  <c r="EK703" i="3"/>
  <c r="EQ703" i="3" s="1"/>
  <c r="EK704" i="3"/>
  <c r="EQ704" i="3" s="1"/>
  <c r="EK705" i="3"/>
  <c r="EQ705" i="3" s="1"/>
  <c r="EK706" i="3"/>
  <c r="EQ706" i="3" s="1"/>
  <c r="EK707" i="3"/>
  <c r="EQ707" i="3" s="1"/>
  <c r="EK708" i="3"/>
  <c r="EQ708" i="3" s="1"/>
  <c r="EK712" i="3"/>
  <c r="EQ712" i="3" s="1"/>
  <c r="EK713" i="3"/>
  <c r="EQ713" i="3" s="1"/>
  <c r="EK714" i="3"/>
  <c r="EQ714" i="3" s="1"/>
  <c r="EK715" i="3"/>
  <c r="EQ715" i="3" s="1"/>
  <c r="EK716" i="3"/>
  <c r="EQ716" i="3" s="1"/>
  <c r="EK717" i="3"/>
  <c r="EQ717" i="3" s="1"/>
  <c r="EK718" i="3"/>
  <c r="EQ718" i="3" s="1"/>
  <c r="EK719" i="3"/>
  <c r="EQ719" i="3" s="1"/>
  <c r="EK720" i="3"/>
  <c r="EQ720" i="3" s="1"/>
  <c r="EK722" i="3"/>
  <c r="EQ722" i="3" s="1"/>
  <c r="EK724" i="3"/>
  <c r="EQ724" i="3" s="1"/>
  <c r="EK726" i="3"/>
  <c r="EQ726" i="3" s="1"/>
  <c r="EK727" i="3"/>
  <c r="EQ727" i="3" s="1"/>
  <c r="EK728" i="3"/>
  <c r="EQ728" i="3" s="1"/>
  <c r="EK729" i="3"/>
  <c r="EQ729" i="3" s="1"/>
  <c r="EK730" i="3"/>
  <c r="EQ730" i="3" s="1"/>
  <c r="EK731" i="3"/>
  <c r="EQ731" i="3" s="1"/>
  <c r="EK732" i="3"/>
  <c r="EQ732" i="3" s="1"/>
  <c r="EK733" i="3"/>
  <c r="EQ733" i="3" s="1"/>
  <c r="EK734" i="3"/>
  <c r="EQ734" i="3" s="1"/>
  <c r="EK735" i="3"/>
  <c r="EQ735" i="3" s="1"/>
  <c r="EK736" i="3"/>
  <c r="EQ736" i="3" s="1"/>
  <c r="EK737" i="3"/>
  <c r="EQ737" i="3" s="1"/>
  <c r="EK738" i="3"/>
  <c r="EQ738" i="3" s="1"/>
  <c r="EK739" i="3"/>
  <c r="EQ739" i="3" s="1"/>
  <c r="EK740" i="3"/>
  <c r="EQ740" i="3" s="1"/>
  <c r="EK741" i="3"/>
  <c r="EQ741" i="3" s="1"/>
  <c r="EK742" i="3"/>
  <c r="EQ742" i="3" s="1"/>
  <c r="EK333" i="3"/>
  <c r="EQ333" i="3" s="1"/>
  <c r="EK331" i="3"/>
  <c r="EQ331" i="3" s="1"/>
  <c r="EK330" i="3"/>
  <c r="EQ330" i="3" s="1"/>
  <c r="EK329" i="3"/>
  <c r="EQ329" i="3" s="1"/>
  <c r="EK328" i="3"/>
  <c r="EQ328" i="3" s="1"/>
  <c r="EK327" i="3"/>
  <c r="EQ327" i="3" s="1"/>
  <c r="EK326" i="3"/>
  <c r="EQ326" i="3" s="1"/>
  <c r="EK325" i="3"/>
  <c r="EQ325" i="3" s="1"/>
  <c r="EK324" i="3"/>
  <c r="EQ324" i="3" s="1"/>
  <c r="EK323" i="3"/>
  <c r="EQ323" i="3" s="1"/>
  <c r="EK322" i="3"/>
  <c r="EQ322" i="3" s="1"/>
  <c r="EK321" i="3"/>
  <c r="EQ321" i="3" s="1"/>
  <c r="EK320" i="3"/>
  <c r="EQ320" i="3" s="1"/>
  <c r="EK319" i="3"/>
  <c r="EQ319" i="3" s="1"/>
  <c r="EK318" i="3"/>
  <c r="EQ318" i="3" s="1"/>
  <c r="EK317" i="3"/>
  <c r="EQ317" i="3" s="1"/>
  <c r="EK316" i="3"/>
  <c r="EQ316" i="3" s="1"/>
  <c r="EK315" i="3"/>
  <c r="EQ315" i="3" s="1"/>
  <c r="EK314" i="3"/>
  <c r="EQ314" i="3" s="1"/>
  <c r="EK313" i="3"/>
  <c r="EQ313" i="3" s="1"/>
  <c r="EK312" i="3"/>
  <c r="EQ312" i="3" s="1"/>
  <c r="EK311" i="3"/>
  <c r="EQ311" i="3" s="1"/>
  <c r="EK310" i="3"/>
  <c r="EQ310" i="3" s="1"/>
  <c r="EK309" i="3"/>
  <c r="EQ309" i="3" s="1"/>
  <c r="EK308" i="3"/>
  <c r="EQ308" i="3" s="1"/>
  <c r="EK307" i="3"/>
  <c r="EQ307" i="3" s="1"/>
  <c r="EK306" i="3"/>
  <c r="EQ306" i="3" s="1"/>
  <c r="EK305" i="3"/>
  <c r="EQ305" i="3" s="1"/>
  <c r="EK304" i="3"/>
  <c r="EQ304" i="3" s="1"/>
  <c r="EK303" i="3"/>
  <c r="EQ303" i="3" s="1"/>
  <c r="EK302" i="3"/>
  <c r="EQ302" i="3" s="1"/>
  <c r="EK301" i="3"/>
  <c r="EQ301" i="3" s="1"/>
  <c r="EK300" i="3"/>
  <c r="EQ300" i="3" s="1"/>
  <c r="EK299" i="3"/>
  <c r="EQ299" i="3" s="1"/>
  <c r="EK298" i="3"/>
  <c r="EQ298" i="3" s="1"/>
  <c r="EK297" i="3"/>
  <c r="EQ297" i="3" s="1"/>
  <c r="EK294" i="3"/>
  <c r="EQ294" i="3" s="1"/>
  <c r="EK292" i="3"/>
  <c r="EQ292" i="3" s="1"/>
  <c r="EK291" i="3"/>
  <c r="EQ291" i="3" s="1"/>
  <c r="EK290" i="3"/>
  <c r="EQ290" i="3" s="1"/>
  <c r="EK289" i="3"/>
  <c r="EQ289" i="3" s="1"/>
  <c r="EK288" i="3"/>
  <c r="EQ288" i="3" s="1"/>
  <c r="EK287" i="3"/>
  <c r="EQ287" i="3" s="1"/>
  <c r="EK286" i="3"/>
  <c r="EQ286" i="3" s="1"/>
  <c r="EK276" i="3"/>
  <c r="EQ276" i="3" s="1"/>
  <c r="EK275" i="3"/>
  <c r="EQ275" i="3" s="1"/>
  <c r="EK273" i="3"/>
  <c r="EQ273" i="3" s="1"/>
  <c r="EK272" i="3"/>
  <c r="EQ272" i="3" s="1"/>
  <c r="EK271" i="3"/>
  <c r="EQ271" i="3" s="1"/>
  <c r="EK270" i="3"/>
  <c r="EQ270" i="3" s="1"/>
  <c r="EK269" i="3"/>
  <c r="EQ269" i="3" s="1"/>
  <c r="EK268" i="3"/>
  <c r="EQ268" i="3" s="1"/>
  <c r="EK266" i="3"/>
  <c r="EQ266" i="3" s="1"/>
  <c r="EK265" i="3"/>
  <c r="EQ265" i="3" s="1"/>
  <c r="EK264" i="3"/>
  <c r="EQ264" i="3" s="1"/>
  <c r="EK263" i="3"/>
  <c r="EQ263" i="3" s="1"/>
  <c r="EK254" i="3"/>
  <c r="EQ254" i="3" s="1"/>
  <c r="EK253" i="3"/>
  <c r="EQ253" i="3" s="1"/>
  <c r="EK251" i="3"/>
  <c r="EQ251" i="3" s="1"/>
  <c r="EK249" i="3"/>
  <c r="EQ249" i="3" s="1"/>
  <c r="EK248" i="3"/>
  <c r="EQ248" i="3" s="1"/>
  <c r="EK247" i="3"/>
  <c r="EQ247" i="3" s="1"/>
  <c r="EK246" i="3"/>
  <c r="EQ246" i="3" s="1"/>
  <c r="EK245" i="3"/>
  <c r="EQ245" i="3" s="1"/>
  <c r="EK244" i="3"/>
  <c r="EQ244" i="3" s="1"/>
  <c r="EK242" i="3"/>
  <c r="EQ242" i="3" s="1"/>
  <c r="EK241" i="3"/>
  <c r="EQ241" i="3" s="1"/>
  <c r="EK240" i="3"/>
  <c r="EQ240" i="3" s="1"/>
  <c r="EK239" i="3"/>
  <c r="EQ239" i="3" s="1"/>
  <c r="EK238" i="3"/>
  <c r="EQ238" i="3" s="1"/>
  <c r="EK237" i="3"/>
  <c r="EQ237" i="3" s="1"/>
  <c r="EK235" i="3"/>
  <c r="EQ235" i="3" s="1"/>
  <c r="EK234" i="3"/>
  <c r="EQ234" i="3" s="1"/>
  <c r="EK233" i="3"/>
  <c r="EQ233" i="3" s="1"/>
  <c r="EK232" i="3"/>
  <c r="EQ232" i="3" s="1"/>
  <c r="EK231" i="3"/>
  <c r="EQ231" i="3" s="1"/>
  <c r="EK229" i="3"/>
  <c r="EQ229" i="3" s="1"/>
  <c r="EK226" i="3"/>
  <c r="EQ226" i="3" s="1"/>
  <c r="EK225" i="3"/>
  <c r="EQ225" i="3" s="1"/>
  <c r="EK224" i="3"/>
  <c r="EQ224" i="3" s="1"/>
  <c r="EK223" i="3"/>
  <c r="EQ223" i="3" s="1"/>
  <c r="EK222" i="3"/>
  <c r="EQ222" i="3" s="1"/>
  <c r="EK221" i="3"/>
  <c r="EQ221" i="3" s="1"/>
  <c r="EK220" i="3"/>
  <c r="EQ220" i="3" s="1"/>
  <c r="EK219" i="3"/>
  <c r="EQ219" i="3" s="1"/>
  <c r="EK218" i="3"/>
  <c r="EQ218" i="3" s="1"/>
  <c r="EK215" i="3"/>
  <c r="EQ215" i="3" s="1"/>
  <c r="EK214" i="3"/>
  <c r="EQ214" i="3" s="1"/>
  <c r="EK213" i="3"/>
  <c r="EQ213" i="3" s="1"/>
  <c r="EK212" i="3"/>
  <c r="EQ212" i="3" s="1"/>
  <c r="EK211" i="3"/>
  <c r="EQ211" i="3" s="1"/>
  <c r="EK210" i="3"/>
  <c r="EQ210" i="3" s="1"/>
  <c r="EK209" i="3"/>
  <c r="EQ209" i="3" s="1"/>
  <c r="EK206" i="3"/>
  <c r="EQ206" i="3" s="1"/>
  <c r="EK205" i="3"/>
  <c r="EQ205" i="3" s="1"/>
  <c r="EK203" i="3"/>
  <c r="EQ203" i="3" s="1"/>
  <c r="EK202" i="3"/>
  <c r="EQ202" i="3" s="1"/>
  <c r="EK198" i="3"/>
  <c r="EQ198" i="3" s="1"/>
  <c r="EK193" i="3"/>
  <c r="EQ193" i="3" s="1"/>
  <c r="EK192" i="3"/>
  <c r="EQ192" i="3" s="1"/>
  <c r="EK190" i="3"/>
  <c r="EQ190" i="3" s="1"/>
  <c r="EK189" i="3"/>
  <c r="EQ189" i="3" s="1"/>
  <c r="EK188" i="3"/>
  <c r="EQ188" i="3" s="1"/>
  <c r="EK187" i="3"/>
  <c r="EQ187" i="3" s="1"/>
  <c r="EK186" i="3"/>
  <c r="EQ186" i="3" s="1"/>
  <c r="EK185" i="3"/>
  <c r="EQ185" i="3" s="1"/>
  <c r="EK184" i="3"/>
  <c r="EQ184" i="3" s="1"/>
  <c r="EK183" i="3"/>
  <c r="EQ183" i="3" s="1"/>
  <c r="EK182" i="3"/>
  <c r="EQ182" i="3" s="1"/>
  <c r="EK181" i="3"/>
  <c r="EQ181" i="3" s="1"/>
  <c r="EK180" i="3"/>
  <c r="EQ180" i="3" s="1"/>
  <c r="EK179" i="3"/>
  <c r="EQ179" i="3" s="1"/>
  <c r="EK178" i="3"/>
  <c r="EQ178" i="3" s="1"/>
  <c r="EK177" i="3"/>
  <c r="EQ177" i="3" s="1"/>
  <c r="EK176" i="3"/>
  <c r="EQ176" i="3" s="1"/>
  <c r="EK175" i="3"/>
  <c r="EQ175" i="3" s="1"/>
  <c r="EK174" i="3"/>
  <c r="EQ174" i="3" s="1"/>
  <c r="EK173" i="3"/>
  <c r="EQ173" i="3" s="1"/>
  <c r="EK172" i="3"/>
  <c r="EQ172" i="3" s="1"/>
  <c r="EK171" i="3"/>
  <c r="EQ171" i="3" s="1"/>
  <c r="EK170" i="3"/>
  <c r="EQ170" i="3" s="1"/>
  <c r="EK169" i="3"/>
  <c r="EQ169" i="3" s="1"/>
  <c r="EK168" i="3"/>
  <c r="EQ168" i="3" s="1"/>
  <c r="EK167" i="3"/>
  <c r="EQ167" i="3" s="1"/>
  <c r="EK166" i="3"/>
  <c r="EQ166" i="3" s="1"/>
  <c r="EK165" i="3"/>
  <c r="EQ165" i="3" s="1"/>
  <c r="EK164" i="3"/>
  <c r="EQ164" i="3" s="1"/>
  <c r="EK163" i="3"/>
  <c r="EQ163" i="3" s="1"/>
  <c r="EK162" i="3"/>
  <c r="EQ162" i="3" s="1"/>
  <c r="EK161" i="3"/>
  <c r="EQ161" i="3" s="1"/>
  <c r="EK160" i="3"/>
  <c r="EQ160" i="3" s="1"/>
  <c r="EK158" i="3"/>
  <c r="EQ158" i="3" s="1"/>
  <c r="EK157" i="3"/>
  <c r="EQ157" i="3" s="1"/>
  <c r="EK156" i="3"/>
  <c r="EQ156" i="3" s="1"/>
  <c r="EK155" i="3"/>
  <c r="EQ155" i="3" s="1"/>
  <c r="EK154" i="3"/>
  <c r="EQ154" i="3" s="1"/>
  <c r="EK153" i="3"/>
  <c r="EQ153" i="3" s="1"/>
  <c r="EK152" i="3"/>
  <c r="EQ152" i="3" s="1"/>
  <c r="EK151" i="3"/>
  <c r="EQ151" i="3" s="1"/>
  <c r="EK150" i="3"/>
  <c r="EQ150" i="3" s="1"/>
  <c r="EK149" i="3"/>
  <c r="EQ149" i="3" s="1"/>
  <c r="EK148" i="3"/>
  <c r="EQ148" i="3" s="1"/>
  <c r="EK147" i="3"/>
  <c r="EQ147" i="3" s="1"/>
  <c r="EK146" i="3"/>
  <c r="EQ146" i="3" s="1"/>
  <c r="EK144" i="3"/>
  <c r="EQ144" i="3" s="1"/>
  <c r="EK143" i="3"/>
  <c r="EQ143" i="3" s="1"/>
  <c r="EK142" i="3"/>
  <c r="EQ142" i="3" s="1"/>
  <c r="EK140" i="3"/>
  <c r="EQ140" i="3" s="1"/>
  <c r="EK138" i="3"/>
  <c r="EQ138" i="3" s="1"/>
  <c r="EK137" i="3"/>
  <c r="EQ137" i="3" s="1"/>
  <c r="EK136" i="3"/>
  <c r="EQ136" i="3" s="1"/>
  <c r="EK135" i="3"/>
  <c r="EQ135" i="3" s="1"/>
  <c r="EK134" i="3"/>
  <c r="EQ134" i="3" s="1"/>
  <c r="EK133" i="3"/>
  <c r="EQ133" i="3" s="1"/>
  <c r="EK132" i="3"/>
  <c r="EQ132" i="3" s="1"/>
  <c r="EK131" i="3"/>
  <c r="EQ131" i="3" s="1"/>
  <c r="EK130" i="3"/>
  <c r="EQ130" i="3" s="1"/>
  <c r="EK129" i="3"/>
  <c r="EQ129" i="3" s="1"/>
  <c r="EK128" i="3"/>
  <c r="EQ128" i="3" s="1"/>
  <c r="EK127" i="3"/>
  <c r="EQ127" i="3" s="1"/>
  <c r="EK126" i="3"/>
  <c r="EQ126" i="3" s="1"/>
  <c r="EK125" i="3"/>
  <c r="EQ125" i="3" s="1"/>
  <c r="EK124" i="3"/>
  <c r="EQ124" i="3" s="1"/>
  <c r="EK123" i="3"/>
  <c r="EQ123" i="3" s="1"/>
  <c r="EK119" i="3"/>
  <c r="EQ119" i="3" s="1"/>
  <c r="EK116" i="3"/>
  <c r="EQ116" i="3" s="1"/>
  <c r="EK115" i="3"/>
  <c r="EQ115" i="3" s="1"/>
  <c r="EK114" i="3"/>
  <c r="EQ114" i="3" s="1"/>
  <c r="EK113" i="3"/>
  <c r="EQ113" i="3" s="1"/>
  <c r="EK112" i="3"/>
  <c r="EQ112" i="3" s="1"/>
  <c r="EK111" i="3"/>
  <c r="EQ111" i="3" s="1"/>
  <c r="EK110" i="3"/>
  <c r="EQ110" i="3" s="1"/>
  <c r="EK109" i="3"/>
  <c r="EQ109" i="3" s="1"/>
  <c r="EK108" i="3"/>
  <c r="EQ108" i="3" s="1"/>
  <c r="EK107" i="3"/>
  <c r="EQ107" i="3" s="1"/>
  <c r="EK106" i="3"/>
  <c r="EQ106" i="3" s="1"/>
  <c r="EK105" i="3"/>
  <c r="EQ105" i="3" s="1"/>
  <c r="EK103" i="3"/>
  <c r="EQ103" i="3" s="1"/>
  <c r="EK101" i="3"/>
  <c r="EQ101" i="3" s="1"/>
  <c r="EK100" i="3"/>
  <c r="EQ100" i="3" s="1"/>
  <c r="EK99" i="3"/>
  <c r="EQ99" i="3" s="1"/>
  <c r="EK97" i="3"/>
  <c r="EQ97" i="3" s="1"/>
  <c r="EK96" i="3"/>
  <c r="EQ96" i="3" s="1"/>
  <c r="EK95" i="3"/>
  <c r="EQ95" i="3" s="1"/>
  <c r="EK92" i="3"/>
  <c r="EQ92" i="3" s="1"/>
  <c r="EK90" i="3"/>
  <c r="EQ90" i="3" s="1"/>
  <c r="EK89" i="3"/>
  <c r="EQ89" i="3" s="1"/>
  <c r="EK87" i="3"/>
  <c r="EQ87" i="3" s="1"/>
  <c r="EK85" i="3"/>
  <c r="EQ85" i="3" s="1"/>
  <c r="EK84" i="3"/>
  <c r="EQ84" i="3" s="1"/>
  <c r="EK82" i="3"/>
  <c r="EQ82" i="3" s="1"/>
  <c r="EK81" i="3"/>
  <c r="EQ81" i="3" s="1"/>
  <c r="EK77" i="3"/>
  <c r="EQ77" i="3" s="1"/>
  <c r="EK76" i="3"/>
  <c r="EQ76" i="3" s="1"/>
  <c r="EK74" i="3"/>
  <c r="EQ74" i="3" s="1"/>
  <c r="EK73" i="3"/>
  <c r="EQ73" i="3" s="1"/>
  <c r="EK72" i="3"/>
  <c r="EQ72" i="3" s="1"/>
  <c r="EK71" i="3"/>
  <c r="EQ71" i="3" s="1"/>
  <c r="EK70" i="3"/>
  <c r="EQ70" i="3" s="1"/>
  <c r="EK69" i="3"/>
  <c r="EQ69" i="3" s="1"/>
  <c r="EK68" i="3"/>
  <c r="EQ68" i="3" s="1"/>
  <c r="EK67" i="3"/>
  <c r="EQ67" i="3" s="1"/>
  <c r="EK66" i="3"/>
  <c r="EQ66" i="3" s="1"/>
  <c r="EK65" i="3"/>
  <c r="EQ65" i="3" s="1"/>
  <c r="EK64" i="3"/>
  <c r="EQ64" i="3" s="1"/>
  <c r="EK63" i="3"/>
  <c r="EQ63" i="3" s="1"/>
  <c r="EK62" i="3"/>
  <c r="EQ62" i="3" s="1"/>
  <c r="EK61" i="3"/>
  <c r="EQ61" i="3" s="1"/>
  <c r="EK60" i="3"/>
  <c r="EQ60" i="3" s="1"/>
  <c r="EK59" i="3"/>
  <c r="EQ59" i="3" s="1"/>
  <c r="EK58" i="3"/>
  <c r="EQ58" i="3" s="1"/>
  <c r="EK57" i="3"/>
  <c r="EQ57" i="3" s="1"/>
  <c r="EK56" i="3"/>
  <c r="EQ56" i="3" s="1"/>
  <c r="EK55" i="3"/>
  <c r="EQ55" i="3" s="1"/>
  <c r="EK54" i="3"/>
  <c r="EQ54" i="3" s="1"/>
  <c r="EK53" i="3"/>
  <c r="EQ53" i="3" s="1"/>
  <c r="EK52" i="3"/>
  <c r="EQ52" i="3" s="1"/>
  <c r="EK51" i="3"/>
  <c r="EQ51" i="3" s="1"/>
  <c r="EK50" i="3"/>
  <c r="EQ50" i="3" s="1"/>
  <c r="EK49" i="3"/>
  <c r="EQ49" i="3" s="1"/>
  <c r="EK48" i="3"/>
  <c r="EQ48" i="3" s="1"/>
  <c r="EK47" i="3"/>
  <c r="EQ47" i="3" s="1"/>
  <c r="EK46" i="3"/>
  <c r="EQ46" i="3" s="1"/>
  <c r="EK45" i="3"/>
  <c r="EQ45" i="3" s="1"/>
  <c r="EK44" i="3"/>
  <c r="EQ44" i="3" s="1"/>
  <c r="EK43" i="3"/>
  <c r="EQ43" i="3" s="1"/>
  <c r="EK42" i="3"/>
  <c r="EQ42" i="3" s="1"/>
  <c r="EK41" i="3"/>
  <c r="EQ41" i="3" s="1"/>
  <c r="EK40" i="3"/>
  <c r="EQ40" i="3" s="1"/>
  <c r="EK39" i="3"/>
  <c r="EQ39" i="3" s="1"/>
  <c r="EK38" i="3"/>
  <c r="EQ38" i="3" s="1"/>
  <c r="EK37" i="3"/>
  <c r="EQ37" i="3" s="1"/>
  <c r="EK36" i="3"/>
  <c r="EQ36" i="3" s="1"/>
  <c r="EK35" i="3"/>
  <c r="EQ35" i="3" s="1"/>
  <c r="EK34" i="3"/>
  <c r="EQ34" i="3" s="1"/>
  <c r="EK33" i="3"/>
  <c r="EQ33" i="3" s="1"/>
  <c r="EK32" i="3"/>
  <c r="EQ32" i="3" s="1"/>
  <c r="EK31" i="3"/>
  <c r="EQ31" i="3" s="1"/>
  <c r="EK30" i="3"/>
  <c r="EQ30" i="3" s="1"/>
  <c r="EK29" i="3"/>
  <c r="EQ29" i="3" s="1"/>
  <c r="EK28" i="3"/>
  <c r="EQ28" i="3" s="1"/>
  <c r="EK27" i="3"/>
  <c r="EQ27" i="3" s="1"/>
  <c r="EK26" i="3"/>
  <c r="EQ26" i="3" s="1"/>
  <c r="EK25" i="3"/>
  <c r="EQ25" i="3" s="1"/>
  <c r="EK24" i="3"/>
  <c r="EQ24" i="3" s="1"/>
  <c r="EK23" i="3"/>
  <c r="EQ23" i="3" s="1"/>
  <c r="EK22" i="3"/>
  <c r="EQ22" i="3" s="1"/>
  <c r="EK21" i="3"/>
  <c r="EQ21" i="3" s="1"/>
  <c r="EK20" i="3"/>
  <c r="EQ20" i="3" s="1"/>
  <c r="EK19" i="3"/>
  <c r="EQ19" i="3" s="1"/>
  <c r="EK18" i="3"/>
  <c r="EQ18" i="3" s="1"/>
  <c r="EK17" i="3"/>
  <c r="EQ17" i="3" s="1"/>
  <c r="EK16" i="3"/>
  <c r="EQ16" i="3" s="1"/>
  <c r="EK15" i="3"/>
  <c r="EQ15" i="3" s="1"/>
  <c r="EK14" i="3"/>
  <c r="EQ14" i="3" s="1"/>
  <c r="EK13" i="3"/>
  <c r="EQ13" i="3" s="1"/>
  <c r="EK12" i="3"/>
  <c r="EQ12" i="3" s="1"/>
  <c r="EK11" i="3"/>
  <c r="EQ11" i="3" s="1"/>
  <c r="EK10" i="3"/>
  <c r="EQ10" i="3" s="1"/>
  <c r="EK9" i="3"/>
  <c r="EQ9" i="3" s="1"/>
  <c r="EK8" i="3"/>
  <c r="EQ8" i="3" s="1"/>
  <c r="EK7" i="3"/>
  <c r="EQ7" i="3" s="1"/>
  <c r="EK6" i="3"/>
  <c r="EQ6" i="3" s="1"/>
  <c r="EK5" i="3"/>
  <c r="EQ5" i="3" s="1"/>
  <c r="EK4" i="3"/>
  <c r="EQ4" i="3" s="1"/>
  <c r="EK3" i="3"/>
  <c r="EQ3" i="3" s="1"/>
  <c r="M37" i="8" l="1"/>
  <c r="M11" i="8"/>
  <c r="I37" i="8"/>
  <c r="I43" i="8" s="1"/>
  <c r="I45" i="8" s="1"/>
  <c r="I11" i="8"/>
  <c r="N37" i="8"/>
  <c r="N11" i="8"/>
  <c r="L37" i="8"/>
  <c r="L11" i="8"/>
  <c r="K37" i="8"/>
  <c r="K11" i="8"/>
  <c r="G37" i="8"/>
  <c r="J37" i="8"/>
  <c r="J11" i="8"/>
  <c r="H37" i="8"/>
  <c r="H11" i="8"/>
  <c r="EL657" i="3"/>
  <c r="ER657" i="3" s="1"/>
  <c r="EQ657" i="3"/>
  <c r="EL658" i="3"/>
  <c r="ER658" i="3" s="1"/>
  <c r="EQ658" i="3"/>
  <c r="EH741" i="3"/>
  <c r="DH741" i="3"/>
  <c r="CA3" i="3" l="1"/>
  <c r="EI706" i="3" l="1"/>
  <c r="EI722" i="3"/>
  <c r="EI741" i="3"/>
  <c r="EI742" i="3"/>
  <c r="EH210" i="3"/>
  <c r="EI210" i="3" s="1"/>
  <c r="EH306" i="3"/>
  <c r="EI306" i="3" s="1"/>
  <c r="EH335" i="3"/>
  <c r="EI335" i="3" s="1"/>
  <c r="EH353" i="3"/>
  <c r="EI353" i="3" s="1"/>
  <c r="EH466" i="3"/>
  <c r="EI466" i="3" s="1"/>
  <c r="EH467" i="3"/>
  <c r="EI467" i="3" s="1"/>
  <c r="EH468" i="3"/>
  <c r="EI468" i="3" s="1"/>
  <c r="EH469" i="3"/>
  <c r="EI469" i="3" s="1"/>
  <c r="EH470" i="3"/>
  <c r="EI470" i="3" s="1"/>
  <c r="EH471" i="3"/>
  <c r="EI471" i="3" s="1"/>
  <c r="EH472" i="3"/>
  <c r="EI472" i="3" s="1"/>
  <c r="EH473" i="3"/>
  <c r="EI473" i="3" s="1"/>
  <c r="EH474" i="3"/>
  <c r="EI474" i="3" s="1"/>
  <c r="EH475" i="3"/>
  <c r="EI475" i="3" s="1"/>
  <c r="EH476" i="3"/>
  <c r="EI476" i="3" s="1"/>
  <c r="EH477" i="3"/>
  <c r="EI477" i="3" s="1"/>
  <c r="EH478" i="3"/>
  <c r="EI478" i="3" s="1"/>
  <c r="EH479" i="3"/>
  <c r="EI479" i="3" s="1"/>
  <c r="EH509" i="3"/>
  <c r="EI509" i="3" s="1"/>
  <c r="EH584" i="3"/>
  <c r="EI584" i="3" s="1"/>
  <c r="EH630" i="3"/>
  <c r="EI630" i="3" s="1"/>
  <c r="EH683" i="3"/>
  <c r="EI683" i="3" s="1"/>
  <c r="EH684" i="3"/>
  <c r="EI684" i="3" s="1"/>
  <c r="EH687" i="3"/>
  <c r="EI687" i="3" s="1"/>
  <c r="EH688" i="3"/>
  <c r="EI688" i="3" s="1"/>
  <c r="EH690" i="3"/>
  <c r="EI690" i="3" s="1"/>
  <c r="EH696" i="3"/>
  <c r="EI696" i="3" s="1"/>
  <c r="EH697" i="3"/>
  <c r="EI697" i="3" s="1"/>
  <c r="EH699" i="3"/>
  <c r="EI699" i="3" s="1"/>
  <c r="EH700" i="3"/>
  <c r="EI700" i="3" s="1"/>
  <c r="EH701" i="3"/>
  <c r="EI701" i="3" s="1"/>
  <c r="EH702" i="3"/>
  <c r="EI702" i="3" s="1"/>
  <c r="EH20" i="3"/>
  <c r="EH21" i="3"/>
  <c r="EH44" i="3"/>
  <c r="EH74" i="3"/>
  <c r="EH119" i="3"/>
  <c r="EH123" i="3"/>
  <c r="EH182" i="3"/>
  <c r="EH183" i="3"/>
  <c r="EI183" i="3" l="1"/>
  <c r="EI119" i="3"/>
  <c r="EI74" i="3"/>
  <c r="EI21" i="3"/>
  <c r="EI182" i="3"/>
  <c r="EI123" i="3"/>
  <c r="EI44" i="3"/>
  <c r="EI20" i="3"/>
  <c r="L219" i="1"/>
  <c r="L218" i="1"/>
  <c r="L217" i="1"/>
  <c r="L216" i="1"/>
  <c r="L215" i="1"/>
  <c r="L214" i="1"/>
  <c r="L213" i="1"/>
  <c r="L211" i="1"/>
  <c r="L210" i="1"/>
  <c r="L209" i="1"/>
  <c r="L208" i="1"/>
  <c r="K219" i="1"/>
  <c r="K218" i="1"/>
  <c r="K217" i="1"/>
  <c r="K216" i="1"/>
  <c r="K215" i="1"/>
  <c r="K214" i="1"/>
  <c r="K213" i="1"/>
  <c r="K211" i="1"/>
  <c r="K210" i="1"/>
  <c r="K209" i="1"/>
  <c r="K208" i="1"/>
  <c r="J219" i="1"/>
  <c r="J218" i="1"/>
  <c r="J217" i="1"/>
  <c r="J216" i="1"/>
  <c r="J215" i="1"/>
  <c r="J214" i="1"/>
  <c r="J213" i="1"/>
  <c r="J211" i="1"/>
  <c r="J210" i="1"/>
  <c r="J209" i="1"/>
  <c r="J208" i="1"/>
  <c r="J204" i="1"/>
  <c r="J203" i="1"/>
  <c r="J202" i="1"/>
  <c r="J200" i="1"/>
  <c r="J199" i="1"/>
  <c r="J198" i="1"/>
  <c r="DH722" i="3"/>
  <c r="DH742" i="3"/>
  <c r="DH683" i="3"/>
  <c r="DH684" i="3"/>
  <c r="DH687" i="3"/>
  <c r="DH688" i="3"/>
  <c r="DH690" i="3"/>
  <c r="DH696" i="3"/>
  <c r="DH697" i="3"/>
  <c r="DH699" i="3"/>
  <c r="DH700" i="3"/>
  <c r="DH701" i="3"/>
  <c r="DH702" i="3"/>
  <c r="DH630" i="3"/>
  <c r="DH584" i="3"/>
  <c r="DH509" i="3"/>
  <c r="DH466" i="3"/>
  <c r="DH467" i="3"/>
  <c r="DH468" i="3"/>
  <c r="DH469" i="3"/>
  <c r="DH470" i="3"/>
  <c r="DH471" i="3"/>
  <c r="DH472" i="3"/>
  <c r="DH473" i="3"/>
  <c r="DH474" i="3"/>
  <c r="DH475" i="3"/>
  <c r="DH476" i="3"/>
  <c r="DH477" i="3"/>
  <c r="DH478" i="3"/>
  <c r="DH479" i="3"/>
  <c r="DH353" i="3"/>
  <c r="DH335" i="3"/>
  <c r="DH306" i="3"/>
  <c r="DH210" i="3"/>
  <c r="DH182" i="3"/>
  <c r="DH183" i="3"/>
  <c r="DH123" i="3"/>
  <c r="DH119" i="3"/>
  <c r="DH74" i="3"/>
  <c r="DH44" i="3"/>
  <c r="DH20" i="3"/>
  <c r="DH21" i="3"/>
  <c r="H114" i="3"/>
  <c r="H115" i="3"/>
  <c r="H138" i="3"/>
  <c r="H297" i="3"/>
  <c r="H298" i="3"/>
  <c r="H305" i="3"/>
  <c r="CI746" i="5" l="1"/>
  <c r="CC746" i="5"/>
  <c r="CA746" i="5"/>
  <c r="BY746" i="5"/>
  <c r="BW746" i="5"/>
  <c r="BU746" i="5"/>
  <c r="BS746" i="5"/>
  <c r="BQ746" i="5"/>
  <c r="BO746" i="5"/>
  <c r="BM746" i="5"/>
  <c r="BK746" i="5"/>
  <c r="BI746" i="5"/>
  <c r="BG746" i="5"/>
  <c r="BE746" i="5"/>
  <c r="BC746" i="5"/>
  <c r="BA746" i="5"/>
  <c r="AY746" i="5"/>
  <c r="AW746" i="5"/>
  <c r="AU746" i="5"/>
  <c r="AS746" i="5"/>
  <c r="AQ746" i="5"/>
  <c r="AO746" i="5"/>
  <c r="AM746" i="5"/>
  <c r="CD742" i="5"/>
  <c r="CB742" i="5"/>
  <c r="BZ742" i="5"/>
  <c r="BX742" i="5"/>
  <c r="BV742" i="5"/>
  <c r="BT742" i="5"/>
  <c r="BR742" i="5"/>
  <c r="BP742" i="5"/>
  <c r="BN742" i="5"/>
  <c r="BL742" i="5"/>
  <c r="BJ742" i="5"/>
  <c r="BH742" i="5"/>
  <c r="BF742" i="5"/>
  <c r="BD742" i="5"/>
  <c r="BB742" i="5"/>
  <c r="AZ742" i="5"/>
  <c r="AX742" i="5"/>
  <c r="AV742" i="5"/>
  <c r="AT742" i="5"/>
  <c r="AR742" i="5"/>
  <c r="AP742" i="5"/>
  <c r="AN742" i="5"/>
  <c r="AH742" i="5" s="1"/>
  <c r="AL742" i="5"/>
  <c r="AI742" i="5"/>
  <c r="AG742" i="5"/>
  <c r="CD741" i="5"/>
  <c r="CB741" i="5"/>
  <c r="BZ741" i="5"/>
  <c r="BX741" i="5"/>
  <c r="BV741" i="5"/>
  <c r="BT741" i="5"/>
  <c r="BR741" i="5"/>
  <c r="BP741" i="5"/>
  <c r="BN741" i="5"/>
  <c r="BL741" i="5"/>
  <c r="BJ741" i="5"/>
  <c r="BH741" i="5"/>
  <c r="BF741" i="5"/>
  <c r="BD741" i="5"/>
  <c r="BB741" i="5"/>
  <c r="AZ741" i="5"/>
  <c r="AX741" i="5"/>
  <c r="AV741" i="5"/>
  <c r="AT741" i="5"/>
  <c r="AR741" i="5"/>
  <c r="AP741" i="5"/>
  <c r="AN741" i="5"/>
  <c r="AH741" i="5" s="1"/>
  <c r="AL741" i="5"/>
  <c r="AI741" i="5"/>
  <c r="AG741" i="5"/>
  <c r="CD740" i="5"/>
  <c r="CB740" i="5"/>
  <c r="BZ740" i="5"/>
  <c r="BX740" i="5"/>
  <c r="BV740" i="5"/>
  <c r="BT740" i="5"/>
  <c r="BR740" i="5"/>
  <c r="BP740" i="5"/>
  <c r="BN740" i="5"/>
  <c r="BL740" i="5"/>
  <c r="BJ740" i="5"/>
  <c r="BH740" i="5"/>
  <c r="BF740" i="5"/>
  <c r="BD740" i="5"/>
  <c r="BB740" i="5"/>
  <c r="AZ740" i="5"/>
  <c r="AX740" i="5"/>
  <c r="AV740" i="5"/>
  <c r="AT740" i="5"/>
  <c r="AR740" i="5"/>
  <c r="AP740" i="5"/>
  <c r="AN740" i="5"/>
  <c r="AH740" i="5" s="1"/>
  <c r="AL740" i="5"/>
  <c r="AI740" i="5"/>
  <c r="AG740" i="5"/>
  <c r="CD739" i="5"/>
  <c r="CB739" i="5"/>
  <c r="BZ739" i="5"/>
  <c r="BX739" i="5"/>
  <c r="BV739" i="5"/>
  <c r="BT739" i="5"/>
  <c r="BR739" i="5"/>
  <c r="BP739" i="5"/>
  <c r="BN739" i="5"/>
  <c r="BL739" i="5"/>
  <c r="BJ739" i="5"/>
  <c r="BH739" i="5"/>
  <c r="BF739" i="5"/>
  <c r="BD739" i="5"/>
  <c r="BB739" i="5"/>
  <c r="AZ739" i="5"/>
  <c r="AX739" i="5"/>
  <c r="AV739" i="5"/>
  <c r="AT739" i="5"/>
  <c r="AR739" i="5"/>
  <c r="AP739" i="5"/>
  <c r="AN739" i="5"/>
  <c r="AH739" i="5" s="1"/>
  <c r="AL739" i="5"/>
  <c r="AI739" i="5"/>
  <c r="AG739" i="5"/>
  <c r="CD738" i="5"/>
  <c r="CB738" i="5"/>
  <c r="BZ738" i="5"/>
  <c r="BX738" i="5"/>
  <c r="BV738" i="5"/>
  <c r="BT738" i="5"/>
  <c r="BR738" i="5"/>
  <c r="BP738" i="5"/>
  <c r="BN738" i="5"/>
  <c r="BL738" i="5"/>
  <c r="BJ738" i="5"/>
  <c r="BH738" i="5"/>
  <c r="BF738" i="5"/>
  <c r="BD738" i="5"/>
  <c r="BB738" i="5"/>
  <c r="AZ738" i="5"/>
  <c r="AX738" i="5"/>
  <c r="AV738" i="5"/>
  <c r="AT738" i="5"/>
  <c r="AR738" i="5"/>
  <c r="AP738" i="5"/>
  <c r="AN738" i="5"/>
  <c r="AH738" i="5" s="1"/>
  <c r="AL738" i="5"/>
  <c r="AI738" i="5"/>
  <c r="AG738" i="5"/>
  <c r="CD737" i="5"/>
  <c r="CB737" i="5"/>
  <c r="BZ737" i="5"/>
  <c r="BX737" i="5"/>
  <c r="BV737" i="5"/>
  <c r="BT737" i="5"/>
  <c r="BR737" i="5"/>
  <c r="BP737" i="5"/>
  <c r="BN737" i="5"/>
  <c r="BL737" i="5"/>
  <c r="BJ737" i="5"/>
  <c r="BH737" i="5"/>
  <c r="BF737" i="5"/>
  <c r="BD737" i="5"/>
  <c r="BB737" i="5"/>
  <c r="AZ737" i="5"/>
  <c r="AX737" i="5"/>
  <c r="AV737" i="5"/>
  <c r="AT737" i="5"/>
  <c r="AR737" i="5"/>
  <c r="AP737" i="5"/>
  <c r="AN737" i="5"/>
  <c r="AH737" i="5" s="1"/>
  <c r="AL737" i="5"/>
  <c r="AI737" i="5"/>
  <c r="AG737" i="5"/>
  <c r="CD736" i="5"/>
  <c r="CB736" i="5"/>
  <c r="BZ736" i="5"/>
  <c r="BX736" i="5"/>
  <c r="BV736" i="5"/>
  <c r="BT736" i="5"/>
  <c r="BR736" i="5"/>
  <c r="BP736" i="5"/>
  <c r="BN736" i="5"/>
  <c r="BL736" i="5"/>
  <c r="BJ736" i="5"/>
  <c r="BH736" i="5"/>
  <c r="BF736" i="5"/>
  <c r="BD736" i="5"/>
  <c r="BB736" i="5"/>
  <c r="AZ736" i="5"/>
  <c r="AX736" i="5"/>
  <c r="AV736" i="5"/>
  <c r="AT736" i="5"/>
  <c r="AR736" i="5"/>
  <c r="AP736" i="5"/>
  <c r="AN736" i="5"/>
  <c r="AH736" i="5" s="1"/>
  <c r="AL736" i="5"/>
  <c r="AI736" i="5"/>
  <c r="AG736" i="5"/>
  <c r="CD735" i="5"/>
  <c r="CB735" i="5"/>
  <c r="BZ735" i="5"/>
  <c r="BX735" i="5"/>
  <c r="BV735" i="5"/>
  <c r="BT735" i="5"/>
  <c r="BR735" i="5"/>
  <c r="BP735" i="5"/>
  <c r="BN735" i="5"/>
  <c r="BL735" i="5"/>
  <c r="BJ735" i="5"/>
  <c r="BH735" i="5"/>
  <c r="BF735" i="5"/>
  <c r="BD735" i="5"/>
  <c r="BB735" i="5"/>
  <c r="AZ735" i="5"/>
  <c r="AX735" i="5"/>
  <c r="AV735" i="5"/>
  <c r="AT735" i="5"/>
  <c r="AR735" i="5"/>
  <c r="AP735" i="5"/>
  <c r="AN735" i="5"/>
  <c r="AH735" i="5" s="1"/>
  <c r="AL735" i="5"/>
  <c r="AI735" i="5"/>
  <c r="AG735" i="5"/>
  <c r="CD734" i="5"/>
  <c r="CB734" i="5"/>
  <c r="BZ734" i="5"/>
  <c r="BX734" i="5"/>
  <c r="BV734" i="5"/>
  <c r="BT734" i="5"/>
  <c r="BR734" i="5"/>
  <c r="BP734" i="5"/>
  <c r="BN734" i="5"/>
  <c r="BL734" i="5"/>
  <c r="BJ734" i="5"/>
  <c r="BH734" i="5"/>
  <c r="BF734" i="5"/>
  <c r="BD734" i="5"/>
  <c r="BB734" i="5"/>
  <c r="AZ734" i="5"/>
  <c r="AX734" i="5"/>
  <c r="AV734" i="5"/>
  <c r="AT734" i="5"/>
  <c r="AR734" i="5"/>
  <c r="AP734" i="5"/>
  <c r="AN734" i="5"/>
  <c r="AH734" i="5" s="1"/>
  <c r="AL734" i="5"/>
  <c r="AI734" i="5"/>
  <c r="AG734" i="5"/>
  <c r="CD733" i="5"/>
  <c r="CB733" i="5"/>
  <c r="BZ733" i="5"/>
  <c r="BX733" i="5"/>
  <c r="BV733" i="5"/>
  <c r="BT733" i="5"/>
  <c r="BR733" i="5"/>
  <c r="BP733" i="5"/>
  <c r="BN733" i="5"/>
  <c r="BL733" i="5"/>
  <c r="BJ733" i="5"/>
  <c r="BH733" i="5"/>
  <c r="BF733" i="5"/>
  <c r="BD733" i="5"/>
  <c r="BB733" i="5"/>
  <c r="AZ733" i="5"/>
  <c r="AX733" i="5"/>
  <c r="AV733" i="5"/>
  <c r="AT733" i="5"/>
  <c r="AR733" i="5"/>
  <c r="AP733" i="5"/>
  <c r="AN733" i="5"/>
  <c r="AH733" i="5" s="1"/>
  <c r="AL733" i="5"/>
  <c r="AI733" i="5"/>
  <c r="AG733" i="5"/>
  <c r="CD732" i="5"/>
  <c r="CB732" i="5"/>
  <c r="BZ732" i="5"/>
  <c r="BX732" i="5"/>
  <c r="BV732" i="5"/>
  <c r="BT732" i="5"/>
  <c r="BR732" i="5"/>
  <c r="BP732" i="5"/>
  <c r="BN732" i="5"/>
  <c r="BL732" i="5"/>
  <c r="BJ732" i="5"/>
  <c r="BH732" i="5"/>
  <c r="BF732" i="5"/>
  <c r="BD732" i="5"/>
  <c r="BB732" i="5"/>
  <c r="AZ732" i="5"/>
  <c r="AX732" i="5"/>
  <c r="AV732" i="5"/>
  <c r="AT732" i="5"/>
  <c r="AR732" i="5"/>
  <c r="AP732" i="5"/>
  <c r="AN732" i="5"/>
  <c r="AH732" i="5" s="1"/>
  <c r="AL732" i="5"/>
  <c r="AI732" i="5"/>
  <c r="AG732" i="5"/>
  <c r="CD731" i="5"/>
  <c r="CB731" i="5"/>
  <c r="BZ731" i="5"/>
  <c r="BX731" i="5"/>
  <c r="BV731" i="5"/>
  <c r="BT731" i="5"/>
  <c r="BR731" i="5"/>
  <c r="BP731" i="5"/>
  <c r="BN731" i="5"/>
  <c r="BL731" i="5"/>
  <c r="BJ731" i="5"/>
  <c r="BH731" i="5"/>
  <c r="BF731" i="5"/>
  <c r="BD731" i="5"/>
  <c r="BB731" i="5"/>
  <c r="AZ731" i="5"/>
  <c r="AX731" i="5"/>
  <c r="AV731" i="5"/>
  <c r="AT731" i="5"/>
  <c r="AR731" i="5"/>
  <c r="AP731" i="5"/>
  <c r="AN731" i="5"/>
  <c r="AH731" i="5" s="1"/>
  <c r="AL731" i="5"/>
  <c r="AI731" i="5"/>
  <c r="AG731" i="5"/>
  <c r="CD730" i="5"/>
  <c r="CB730" i="5"/>
  <c r="BZ730" i="5"/>
  <c r="BX730" i="5"/>
  <c r="BV730" i="5"/>
  <c r="BT730" i="5"/>
  <c r="BR730" i="5"/>
  <c r="BP730" i="5"/>
  <c r="BN730" i="5"/>
  <c r="BL730" i="5"/>
  <c r="BJ730" i="5"/>
  <c r="BH730" i="5"/>
  <c r="BF730" i="5"/>
  <c r="BD730" i="5"/>
  <c r="BB730" i="5"/>
  <c r="AZ730" i="5"/>
  <c r="AX730" i="5"/>
  <c r="AV730" i="5"/>
  <c r="AT730" i="5"/>
  <c r="AR730" i="5"/>
  <c r="AP730" i="5"/>
  <c r="AN730" i="5"/>
  <c r="AH730" i="5" s="1"/>
  <c r="AL730" i="5"/>
  <c r="AI730" i="5"/>
  <c r="AG730" i="5"/>
  <c r="CD729" i="5"/>
  <c r="CB729" i="5"/>
  <c r="BZ729" i="5"/>
  <c r="BX729" i="5"/>
  <c r="BV729" i="5"/>
  <c r="BT729" i="5"/>
  <c r="BR729" i="5"/>
  <c r="BP729" i="5"/>
  <c r="BN729" i="5"/>
  <c r="BL729" i="5"/>
  <c r="BJ729" i="5"/>
  <c r="BH729" i="5"/>
  <c r="BF729" i="5"/>
  <c r="BD729" i="5"/>
  <c r="BB729" i="5"/>
  <c r="AZ729" i="5"/>
  <c r="AX729" i="5"/>
  <c r="AV729" i="5"/>
  <c r="AT729" i="5"/>
  <c r="AR729" i="5"/>
  <c r="AP729" i="5"/>
  <c r="AN729" i="5"/>
  <c r="AH729" i="5" s="1"/>
  <c r="AL729" i="5"/>
  <c r="AI729" i="5"/>
  <c r="AG729" i="5"/>
  <c r="CD728" i="5"/>
  <c r="CB728" i="5"/>
  <c r="BZ728" i="5"/>
  <c r="BX728" i="5"/>
  <c r="BV728" i="5"/>
  <c r="BT728" i="5"/>
  <c r="BR728" i="5"/>
  <c r="BP728" i="5"/>
  <c r="BN728" i="5"/>
  <c r="BL728" i="5"/>
  <c r="BJ728" i="5"/>
  <c r="BH728" i="5"/>
  <c r="BF728" i="5"/>
  <c r="BD728" i="5"/>
  <c r="BB728" i="5"/>
  <c r="AZ728" i="5"/>
  <c r="AX728" i="5"/>
  <c r="AV728" i="5"/>
  <c r="AT728" i="5"/>
  <c r="AR728" i="5"/>
  <c r="AP728" i="5"/>
  <c r="AN728" i="5"/>
  <c r="AH728" i="5" s="1"/>
  <c r="AL728" i="5"/>
  <c r="AI728" i="5"/>
  <c r="AG728" i="5"/>
  <c r="CD727" i="5"/>
  <c r="CB727" i="5"/>
  <c r="BZ727" i="5"/>
  <c r="BX727" i="5"/>
  <c r="BV727" i="5"/>
  <c r="BT727" i="5"/>
  <c r="BR727" i="5"/>
  <c r="BP727" i="5"/>
  <c r="BN727" i="5"/>
  <c r="BL727" i="5"/>
  <c r="BJ727" i="5"/>
  <c r="BH727" i="5"/>
  <c r="BF727" i="5"/>
  <c r="BD727" i="5"/>
  <c r="BB727" i="5"/>
  <c r="AZ727" i="5"/>
  <c r="AX727" i="5"/>
  <c r="AV727" i="5"/>
  <c r="AT727" i="5"/>
  <c r="AR727" i="5"/>
  <c r="AP727" i="5"/>
  <c r="AN727" i="5"/>
  <c r="AH727" i="5" s="1"/>
  <c r="AL727" i="5"/>
  <c r="AI727" i="5"/>
  <c r="AG727" i="5"/>
  <c r="CD726" i="5"/>
  <c r="CB726" i="5"/>
  <c r="BZ726" i="5"/>
  <c r="BX726" i="5"/>
  <c r="BV726" i="5"/>
  <c r="BT726" i="5"/>
  <c r="BR726" i="5"/>
  <c r="BP726" i="5"/>
  <c r="BN726" i="5"/>
  <c r="BL726" i="5"/>
  <c r="BJ726" i="5"/>
  <c r="BH726" i="5"/>
  <c r="BF726" i="5"/>
  <c r="BD726" i="5"/>
  <c r="BB726" i="5"/>
  <c r="AZ726" i="5"/>
  <c r="AX726" i="5"/>
  <c r="AV726" i="5"/>
  <c r="AT726" i="5"/>
  <c r="AR726" i="5"/>
  <c r="AP726" i="5"/>
  <c r="AN726" i="5"/>
  <c r="AH726" i="5" s="1"/>
  <c r="AL726" i="5"/>
  <c r="AI726" i="5"/>
  <c r="AG726" i="5"/>
  <c r="CD725" i="5"/>
  <c r="CB725" i="5"/>
  <c r="BZ725" i="5"/>
  <c r="BX725" i="5"/>
  <c r="BV725" i="5"/>
  <c r="BT725" i="5"/>
  <c r="BR725" i="5"/>
  <c r="BP725" i="5"/>
  <c r="BN725" i="5"/>
  <c r="BL725" i="5"/>
  <c r="BJ725" i="5"/>
  <c r="BH725" i="5"/>
  <c r="BF725" i="5"/>
  <c r="BD725" i="5"/>
  <c r="BB725" i="5"/>
  <c r="AZ725" i="5"/>
  <c r="AX725" i="5"/>
  <c r="AV725" i="5"/>
  <c r="AT725" i="5"/>
  <c r="AR725" i="5"/>
  <c r="AP725" i="5"/>
  <c r="AN725" i="5"/>
  <c r="AH725" i="5" s="1"/>
  <c r="AL725" i="5"/>
  <c r="AI725" i="5"/>
  <c r="AG725" i="5"/>
  <c r="CD724" i="5"/>
  <c r="CB724" i="5"/>
  <c r="BZ724" i="5"/>
  <c r="BX724" i="5"/>
  <c r="BV724" i="5"/>
  <c r="BT724" i="5"/>
  <c r="BR724" i="5"/>
  <c r="BP724" i="5"/>
  <c r="BN724" i="5"/>
  <c r="BL724" i="5"/>
  <c r="BJ724" i="5"/>
  <c r="BH724" i="5"/>
  <c r="BF724" i="5"/>
  <c r="BD724" i="5"/>
  <c r="BB724" i="5"/>
  <c r="AZ724" i="5"/>
  <c r="AX724" i="5"/>
  <c r="AV724" i="5"/>
  <c r="AT724" i="5"/>
  <c r="AR724" i="5"/>
  <c r="AP724" i="5"/>
  <c r="AN724" i="5"/>
  <c r="AH724" i="5" s="1"/>
  <c r="AL724" i="5"/>
  <c r="AI724" i="5"/>
  <c r="AG724" i="5"/>
  <c r="CD723" i="5"/>
  <c r="CB723" i="5"/>
  <c r="BZ723" i="5"/>
  <c r="BX723" i="5"/>
  <c r="BV723" i="5"/>
  <c r="BT723" i="5"/>
  <c r="BR723" i="5"/>
  <c r="BP723" i="5"/>
  <c r="BN723" i="5"/>
  <c r="BL723" i="5"/>
  <c r="BJ723" i="5"/>
  <c r="BH723" i="5"/>
  <c r="BF723" i="5"/>
  <c r="BD723" i="5"/>
  <c r="BB723" i="5"/>
  <c r="AZ723" i="5"/>
  <c r="AX723" i="5"/>
  <c r="AV723" i="5"/>
  <c r="AT723" i="5"/>
  <c r="AR723" i="5"/>
  <c r="AP723" i="5"/>
  <c r="AN723" i="5"/>
  <c r="AH723" i="5" s="1"/>
  <c r="AL723" i="5"/>
  <c r="AI723" i="5"/>
  <c r="AG723" i="5"/>
  <c r="CD722" i="5"/>
  <c r="CB722" i="5"/>
  <c r="BZ722" i="5"/>
  <c r="BX722" i="5"/>
  <c r="BV722" i="5"/>
  <c r="BT722" i="5"/>
  <c r="BR722" i="5"/>
  <c r="BP722" i="5"/>
  <c r="BN722" i="5"/>
  <c r="BL722" i="5"/>
  <c r="BJ722" i="5"/>
  <c r="BH722" i="5"/>
  <c r="BF722" i="5"/>
  <c r="BD722" i="5"/>
  <c r="BB722" i="5"/>
  <c r="AZ722" i="5"/>
  <c r="AX722" i="5"/>
  <c r="AV722" i="5"/>
  <c r="AT722" i="5"/>
  <c r="AR722" i="5"/>
  <c r="AP722" i="5"/>
  <c r="AN722" i="5"/>
  <c r="AH722" i="5" s="1"/>
  <c r="AL722" i="5"/>
  <c r="AI722" i="5"/>
  <c r="AG722" i="5"/>
  <c r="CD721" i="5"/>
  <c r="CB721" i="5"/>
  <c r="BZ721" i="5"/>
  <c r="BX721" i="5"/>
  <c r="BV721" i="5"/>
  <c r="BT721" i="5"/>
  <c r="BR721" i="5"/>
  <c r="BP721" i="5"/>
  <c r="BN721" i="5"/>
  <c r="BL721" i="5"/>
  <c r="BJ721" i="5"/>
  <c r="BH721" i="5"/>
  <c r="BF721" i="5"/>
  <c r="BD721" i="5"/>
  <c r="BB721" i="5"/>
  <c r="AZ721" i="5"/>
  <c r="AX721" i="5"/>
  <c r="AV721" i="5"/>
  <c r="AT721" i="5"/>
  <c r="AR721" i="5"/>
  <c r="AP721" i="5"/>
  <c r="AN721" i="5"/>
  <c r="AH721" i="5" s="1"/>
  <c r="AL721" i="5"/>
  <c r="AI721" i="5"/>
  <c r="AG721" i="5"/>
  <c r="CD720" i="5"/>
  <c r="CB720" i="5"/>
  <c r="BZ720" i="5"/>
  <c r="BX720" i="5"/>
  <c r="BV720" i="5"/>
  <c r="BT720" i="5"/>
  <c r="BR720" i="5"/>
  <c r="BP720" i="5"/>
  <c r="BN720" i="5"/>
  <c r="BL720" i="5"/>
  <c r="BJ720" i="5"/>
  <c r="BH720" i="5"/>
  <c r="BF720" i="5"/>
  <c r="BD720" i="5"/>
  <c r="BB720" i="5"/>
  <c r="AZ720" i="5"/>
  <c r="AX720" i="5"/>
  <c r="AV720" i="5"/>
  <c r="AT720" i="5"/>
  <c r="AR720" i="5"/>
  <c r="AP720" i="5"/>
  <c r="AN720" i="5"/>
  <c r="AH720" i="5" s="1"/>
  <c r="AL720" i="5"/>
  <c r="AI720" i="5"/>
  <c r="AG720" i="5"/>
  <c r="CD719" i="5"/>
  <c r="CB719" i="5"/>
  <c r="BZ719" i="5"/>
  <c r="BX719" i="5"/>
  <c r="BV719" i="5"/>
  <c r="BT719" i="5"/>
  <c r="BR719" i="5"/>
  <c r="BP719" i="5"/>
  <c r="BN719" i="5"/>
  <c r="BL719" i="5"/>
  <c r="BJ719" i="5"/>
  <c r="BH719" i="5"/>
  <c r="BF719" i="5"/>
  <c r="BD719" i="5"/>
  <c r="BB719" i="5"/>
  <c r="AZ719" i="5"/>
  <c r="AX719" i="5"/>
  <c r="AV719" i="5"/>
  <c r="AT719" i="5"/>
  <c r="AR719" i="5"/>
  <c r="AP719" i="5"/>
  <c r="AN719" i="5"/>
  <c r="AH719" i="5" s="1"/>
  <c r="AL719" i="5"/>
  <c r="AI719" i="5"/>
  <c r="AG719" i="5"/>
  <c r="CD718" i="5"/>
  <c r="CB718" i="5"/>
  <c r="BZ718" i="5"/>
  <c r="BX718" i="5"/>
  <c r="BV718" i="5"/>
  <c r="BT718" i="5"/>
  <c r="BR718" i="5"/>
  <c r="BP718" i="5"/>
  <c r="BN718" i="5"/>
  <c r="BL718" i="5"/>
  <c r="BJ718" i="5"/>
  <c r="BH718" i="5"/>
  <c r="BF718" i="5"/>
  <c r="BD718" i="5"/>
  <c r="BB718" i="5"/>
  <c r="AZ718" i="5"/>
  <c r="AX718" i="5"/>
  <c r="AV718" i="5"/>
  <c r="AT718" i="5"/>
  <c r="AR718" i="5"/>
  <c r="AP718" i="5"/>
  <c r="AN718" i="5"/>
  <c r="AH718" i="5" s="1"/>
  <c r="AL718" i="5"/>
  <c r="AI718" i="5"/>
  <c r="AG718" i="5"/>
  <c r="CD717" i="5"/>
  <c r="CB717" i="5"/>
  <c r="BZ717" i="5"/>
  <c r="BX717" i="5"/>
  <c r="BV717" i="5"/>
  <c r="BT717" i="5"/>
  <c r="BR717" i="5"/>
  <c r="BP717" i="5"/>
  <c r="BN717" i="5"/>
  <c r="BL717" i="5"/>
  <c r="BJ717" i="5"/>
  <c r="BH717" i="5"/>
  <c r="BF717" i="5"/>
  <c r="BD717" i="5"/>
  <c r="BB717" i="5"/>
  <c r="AZ717" i="5"/>
  <c r="AX717" i="5"/>
  <c r="AV717" i="5"/>
  <c r="AT717" i="5"/>
  <c r="AR717" i="5"/>
  <c r="AP717" i="5"/>
  <c r="AN717" i="5"/>
  <c r="AH717" i="5" s="1"/>
  <c r="AL717" i="5"/>
  <c r="AI717" i="5"/>
  <c r="AG717" i="5"/>
  <c r="CD716" i="5"/>
  <c r="CB716" i="5"/>
  <c r="BZ716" i="5"/>
  <c r="BX716" i="5"/>
  <c r="BV716" i="5"/>
  <c r="BT716" i="5"/>
  <c r="BR716" i="5"/>
  <c r="BP716" i="5"/>
  <c r="BN716" i="5"/>
  <c r="BL716" i="5"/>
  <c r="BJ716" i="5"/>
  <c r="BH716" i="5"/>
  <c r="BF716" i="5"/>
  <c r="BD716" i="5"/>
  <c r="BB716" i="5"/>
  <c r="AZ716" i="5"/>
  <c r="AX716" i="5"/>
  <c r="AV716" i="5"/>
  <c r="AT716" i="5"/>
  <c r="AR716" i="5"/>
  <c r="AP716" i="5"/>
  <c r="AN716" i="5"/>
  <c r="AH716" i="5" s="1"/>
  <c r="AL716" i="5"/>
  <c r="AI716" i="5"/>
  <c r="AG716" i="5"/>
  <c r="CD715" i="5"/>
  <c r="CB715" i="5"/>
  <c r="BZ715" i="5"/>
  <c r="BX715" i="5"/>
  <c r="BV715" i="5"/>
  <c r="BT715" i="5"/>
  <c r="BR715" i="5"/>
  <c r="BP715" i="5"/>
  <c r="BN715" i="5"/>
  <c r="BL715" i="5"/>
  <c r="BJ715" i="5"/>
  <c r="BH715" i="5"/>
  <c r="BF715" i="5"/>
  <c r="BD715" i="5"/>
  <c r="BB715" i="5"/>
  <c r="AZ715" i="5"/>
  <c r="AX715" i="5"/>
  <c r="AV715" i="5"/>
  <c r="AT715" i="5"/>
  <c r="AR715" i="5"/>
  <c r="AP715" i="5"/>
  <c r="AN715" i="5"/>
  <c r="AH715" i="5" s="1"/>
  <c r="AL715" i="5"/>
  <c r="AI715" i="5"/>
  <c r="AG715" i="5"/>
  <c r="CD714" i="5"/>
  <c r="CB714" i="5"/>
  <c r="BZ714" i="5"/>
  <c r="BX714" i="5"/>
  <c r="BV714" i="5"/>
  <c r="BT714" i="5"/>
  <c r="BR714" i="5"/>
  <c r="BP714" i="5"/>
  <c r="BN714" i="5"/>
  <c r="BL714" i="5"/>
  <c r="BJ714" i="5"/>
  <c r="BH714" i="5"/>
  <c r="BF714" i="5"/>
  <c r="BD714" i="5"/>
  <c r="BB714" i="5"/>
  <c r="AZ714" i="5"/>
  <c r="AX714" i="5"/>
  <c r="AV714" i="5"/>
  <c r="AT714" i="5"/>
  <c r="AR714" i="5"/>
  <c r="AP714" i="5"/>
  <c r="AN714" i="5"/>
  <c r="AH714" i="5" s="1"/>
  <c r="AL714" i="5"/>
  <c r="AI714" i="5"/>
  <c r="AG714" i="5"/>
  <c r="CD713" i="5"/>
  <c r="CB713" i="5"/>
  <c r="BZ713" i="5"/>
  <c r="BX713" i="5"/>
  <c r="BV713" i="5"/>
  <c r="BT713" i="5"/>
  <c r="BR713" i="5"/>
  <c r="BP713" i="5"/>
  <c r="BN713" i="5"/>
  <c r="BL713" i="5"/>
  <c r="BJ713" i="5"/>
  <c r="BH713" i="5"/>
  <c r="BF713" i="5"/>
  <c r="BD713" i="5"/>
  <c r="BB713" i="5"/>
  <c r="AZ713" i="5"/>
  <c r="AX713" i="5"/>
  <c r="AV713" i="5"/>
  <c r="AT713" i="5"/>
  <c r="AR713" i="5"/>
  <c r="AP713" i="5"/>
  <c r="AN713" i="5"/>
  <c r="AH713" i="5" s="1"/>
  <c r="AL713" i="5"/>
  <c r="AI713" i="5"/>
  <c r="AG713" i="5"/>
  <c r="CD712" i="5"/>
  <c r="CB712" i="5"/>
  <c r="BZ712" i="5"/>
  <c r="BX712" i="5"/>
  <c r="BV712" i="5"/>
  <c r="BT712" i="5"/>
  <c r="BR712" i="5"/>
  <c r="BP712" i="5"/>
  <c r="BN712" i="5"/>
  <c r="BL712" i="5"/>
  <c r="BJ712" i="5"/>
  <c r="BH712" i="5"/>
  <c r="BF712" i="5"/>
  <c r="BD712" i="5"/>
  <c r="BB712" i="5"/>
  <c r="AZ712" i="5"/>
  <c r="AX712" i="5"/>
  <c r="AV712" i="5"/>
  <c r="AT712" i="5"/>
  <c r="AR712" i="5"/>
  <c r="AP712" i="5"/>
  <c r="AN712" i="5"/>
  <c r="AH712" i="5" s="1"/>
  <c r="AL712" i="5"/>
  <c r="AI712" i="5"/>
  <c r="AG712" i="5"/>
  <c r="CD711" i="5"/>
  <c r="CB711" i="5"/>
  <c r="BZ711" i="5"/>
  <c r="BX711" i="5"/>
  <c r="BV711" i="5"/>
  <c r="BT711" i="5"/>
  <c r="BR711" i="5"/>
  <c r="BP711" i="5"/>
  <c r="BN711" i="5"/>
  <c r="BL711" i="5"/>
  <c r="BJ711" i="5"/>
  <c r="BH711" i="5"/>
  <c r="BF711" i="5"/>
  <c r="BD711" i="5"/>
  <c r="BB711" i="5"/>
  <c r="AZ711" i="5"/>
  <c r="AX711" i="5"/>
  <c r="AV711" i="5"/>
  <c r="AT711" i="5"/>
  <c r="AR711" i="5"/>
  <c r="AP711" i="5"/>
  <c r="AN711" i="5"/>
  <c r="AH711" i="5" s="1"/>
  <c r="AL711" i="5"/>
  <c r="AI711" i="5"/>
  <c r="AG711" i="5"/>
  <c r="CD710" i="5"/>
  <c r="CB710" i="5"/>
  <c r="BZ710" i="5"/>
  <c r="BX710" i="5"/>
  <c r="BV710" i="5"/>
  <c r="BT710" i="5"/>
  <c r="BR710" i="5"/>
  <c r="BP710" i="5"/>
  <c r="BN710" i="5"/>
  <c r="BL710" i="5"/>
  <c r="BJ710" i="5"/>
  <c r="BH710" i="5"/>
  <c r="BF710" i="5"/>
  <c r="BD710" i="5"/>
  <c r="BB710" i="5"/>
  <c r="AZ710" i="5"/>
  <c r="AX710" i="5"/>
  <c r="AV710" i="5"/>
  <c r="AT710" i="5"/>
  <c r="AR710" i="5"/>
  <c r="AP710" i="5"/>
  <c r="AN710" i="5"/>
  <c r="AH710" i="5" s="1"/>
  <c r="AL710" i="5"/>
  <c r="AI710" i="5"/>
  <c r="AG710" i="5"/>
  <c r="CD709" i="5"/>
  <c r="CB709" i="5"/>
  <c r="BZ709" i="5"/>
  <c r="BX709" i="5"/>
  <c r="BV709" i="5"/>
  <c r="BT709" i="5"/>
  <c r="BR709" i="5"/>
  <c r="BP709" i="5"/>
  <c r="BN709" i="5"/>
  <c r="BL709" i="5"/>
  <c r="BJ709" i="5"/>
  <c r="BH709" i="5"/>
  <c r="BF709" i="5"/>
  <c r="BD709" i="5"/>
  <c r="BB709" i="5"/>
  <c r="AZ709" i="5"/>
  <c r="AX709" i="5"/>
  <c r="AV709" i="5"/>
  <c r="AT709" i="5"/>
  <c r="AR709" i="5"/>
  <c r="AP709" i="5"/>
  <c r="AN709" i="5"/>
  <c r="AH709" i="5" s="1"/>
  <c r="AL709" i="5"/>
  <c r="AI709" i="5"/>
  <c r="AG709" i="5"/>
  <c r="CD708" i="5"/>
  <c r="CB708" i="5"/>
  <c r="BZ708" i="5"/>
  <c r="BX708" i="5"/>
  <c r="BV708" i="5"/>
  <c r="BT708" i="5"/>
  <c r="BR708" i="5"/>
  <c r="BP708" i="5"/>
  <c r="BN708" i="5"/>
  <c r="BL708" i="5"/>
  <c r="BJ708" i="5"/>
  <c r="BH708" i="5"/>
  <c r="BF708" i="5"/>
  <c r="BD708" i="5"/>
  <c r="BB708" i="5"/>
  <c r="AZ708" i="5"/>
  <c r="AX708" i="5"/>
  <c r="AV708" i="5"/>
  <c r="AT708" i="5"/>
  <c r="AR708" i="5"/>
  <c r="AP708" i="5"/>
  <c r="AN708" i="5"/>
  <c r="AH708" i="5" s="1"/>
  <c r="AL708" i="5"/>
  <c r="AI708" i="5"/>
  <c r="AG708" i="5"/>
  <c r="CD707" i="5"/>
  <c r="CB707" i="5"/>
  <c r="BZ707" i="5"/>
  <c r="BX707" i="5"/>
  <c r="BV707" i="5"/>
  <c r="BT707" i="5"/>
  <c r="BR707" i="5"/>
  <c r="BP707" i="5"/>
  <c r="BN707" i="5"/>
  <c r="BL707" i="5"/>
  <c r="BJ707" i="5"/>
  <c r="BH707" i="5"/>
  <c r="BF707" i="5"/>
  <c r="BD707" i="5"/>
  <c r="BB707" i="5"/>
  <c r="AZ707" i="5"/>
  <c r="AX707" i="5"/>
  <c r="AV707" i="5"/>
  <c r="AT707" i="5"/>
  <c r="AR707" i="5"/>
  <c r="AP707" i="5"/>
  <c r="AN707" i="5"/>
  <c r="AH707" i="5" s="1"/>
  <c r="AL707" i="5"/>
  <c r="AI707" i="5"/>
  <c r="AG707" i="5"/>
  <c r="CD706" i="5"/>
  <c r="CB706" i="5"/>
  <c r="BZ706" i="5"/>
  <c r="BX706" i="5"/>
  <c r="BV706" i="5"/>
  <c r="BT706" i="5"/>
  <c r="BR706" i="5"/>
  <c r="BP706" i="5"/>
  <c r="BN706" i="5"/>
  <c r="BL706" i="5"/>
  <c r="BJ706" i="5"/>
  <c r="BH706" i="5"/>
  <c r="BF706" i="5"/>
  <c r="BD706" i="5"/>
  <c r="BB706" i="5"/>
  <c r="AZ706" i="5"/>
  <c r="AX706" i="5"/>
  <c r="AV706" i="5"/>
  <c r="AT706" i="5"/>
  <c r="AR706" i="5"/>
  <c r="AP706" i="5"/>
  <c r="AN706" i="5"/>
  <c r="AL706" i="5"/>
  <c r="AH706" i="5" s="1"/>
  <c r="AI706" i="5" s="1"/>
  <c r="CF706" i="5" s="1"/>
  <c r="AG706" i="5"/>
  <c r="CK705" i="5"/>
  <c r="CB705" i="5"/>
  <c r="BZ705" i="5"/>
  <c r="BX705" i="5"/>
  <c r="BV705" i="5"/>
  <c r="BT705" i="5"/>
  <c r="BR705" i="5"/>
  <c r="BP705" i="5"/>
  <c r="BN705" i="5"/>
  <c r="BL705" i="5"/>
  <c r="BJ705" i="5"/>
  <c r="BH705" i="5"/>
  <c r="BF705" i="5"/>
  <c r="BD705" i="5"/>
  <c r="BB705" i="5"/>
  <c r="AZ705" i="5"/>
  <c r="AX705" i="5"/>
  <c r="AV705" i="5"/>
  <c r="AT705" i="5"/>
  <c r="AR705" i="5"/>
  <c r="AP705" i="5"/>
  <c r="AN705" i="5"/>
  <c r="AL705" i="5"/>
  <c r="AH705" i="5"/>
  <c r="AI705" i="5" s="1"/>
  <c r="CF705" i="5" s="1"/>
  <c r="AG705" i="5"/>
  <c r="AX704" i="5"/>
  <c r="AV704" i="5"/>
  <c r="AT704" i="5"/>
  <c r="AR704" i="5"/>
  <c r="AP704" i="5"/>
  <c r="AL704" i="5"/>
  <c r="AH704" i="5" s="1"/>
  <c r="AI704" i="5" s="1"/>
  <c r="CF704" i="5" s="1"/>
  <c r="AG704" i="5"/>
  <c r="CD703" i="5"/>
  <c r="CB703" i="5"/>
  <c r="BZ703" i="5"/>
  <c r="BX703" i="5"/>
  <c r="BV703" i="5"/>
  <c r="BT703" i="5"/>
  <c r="BR703" i="5"/>
  <c r="BP703" i="5"/>
  <c r="BN703" i="5"/>
  <c r="BL703" i="5"/>
  <c r="BJ703" i="5"/>
  <c r="BH703" i="5"/>
  <c r="BF703" i="5"/>
  <c r="BD703" i="5"/>
  <c r="BB703" i="5"/>
  <c r="AZ703" i="5"/>
  <c r="AX703" i="5"/>
  <c r="AV703" i="5"/>
  <c r="AT703" i="5"/>
  <c r="AR703" i="5"/>
  <c r="AP703" i="5"/>
  <c r="AN703" i="5"/>
  <c r="AH703" i="5" s="1"/>
  <c r="AL703" i="5"/>
  <c r="AI703" i="5"/>
  <c r="CF703" i="5" s="1"/>
  <c r="AG703" i="5"/>
  <c r="CD702" i="5"/>
  <c r="CB702" i="5"/>
  <c r="BZ702" i="5"/>
  <c r="BX702" i="5"/>
  <c r="BV702" i="5"/>
  <c r="BT702" i="5"/>
  <c r="BR702" i="5"/>
  <c r="BP702" i="5"/>
  <c r="BN702" i="5"/>
  <c r="BL702" i="5"/>
  <c r="BJ702" i="5"/>
  <c r="BH702" i="5"/>
  <c r="BF702" i="5"/>
  <c r="BD702" i="5"/>
  <c r="BB702" i="5"/>
  <c r="AZ702" i="5"/>
  <c r="AX702" i="5"/>
  <c r="AV702" i="5"/>
  <c r="AT702" i="5"/>
  <c r="AR702" i="5"/>
  <c r="AP702" i="5"/>
  <c r="AN702" i="5"/>
  <c r="AL702" i="5"/>
  <c r="AH702" i="5"/>
  <c r="AI702" i="5" s="1"/>
  <c r="CF702" i="5" s="1"/>
  <c r="AG702" i="5"/>
  <c r="CD701" i="5"/>
  <c r="CB701" i="5"/>
  <c r="BZ701" i="5"/>
  <c r="BX701" i="5"/>
  <c r="BV701" i="5"/>
  <c r="BT701" i="5"/>
  <c r="BR701" i="5"/>
  <c r="BP701" i="5"/>
  <c r="BN701" i="5"/>
  <c r="BL701" i="5"/>
  <c r="BJ701" i="5"/>
  <c r="BH701" i="5"/>
  <c r="BF701" i="5"/>
  <c r="BD701" i="5"/>
  <c r="BB701" i="5"/>
  <c r="AZ701" i="5"/>
  <c r="AX701" i="5"/>
  <c r="AV701" i="5"/>
  <c r="AT701" i="5"/>
  <c r="AR701" i="5"/>
  <c r="AP701" i="5"/>
  <c r="AN701" i="5"/>
  <c r="AH701" i="5" s="1"/>
  <c r="AL701" i="5"/>
  <c r="AI701" i="5"/>
  <c r="CF701" i="5" s="1"/>
  <c r="AG701" i="5"/>
  <c r="CD700" i="5"/>
  <c r="CB700" i="5"/>
  <c r="BZ700" i="5"/>
  <c r="BX700" i="5"/>
  <c r="BV700" i="5"/>
  <c r="BT700" i="5"/>
  <c r="BR700" i="5"/>
  <c r="BP700" i="5"/>
  <c r="BN700" i="5"/>
  <c r="BL700" i="5"/>
  <c r="BJ700" i="5"/>
  <c r="BH700" i="5"/>
  <c r="BF700" i="5"/>
  <c r="BD700" i="5"/>
  <c r="BB700" i="5"/>
  <c r="AZ700" i="5"/>
  <c r="AX700" i="5"/>
  <c r="AV700" i="5"/>
  <c r="AT700" i="5"/>
  <c r="AR700" i="5"/>
  <c r="AP700" i="5"/>
  <c r="AN700" i="5"/>
  <c r="AL700" i="5"/>
  <c r="AH700" i="5" s="1"/>
  <c r="AI700" i="5" s="1"/>
  <c r="CF700" i="5" s="1"/>
  <c r="AG700" i="5"/>
  <c r="CD699" i="5"/>
  <c r="CB699" i="5"/>
  <c r="BZ699" i="5"/>
  <c r="BX699" i="5"/>
  <c r="BV699" i="5"/>
  <c r="BT699" i="5"/>
  <c r="BR699" i="5"/>
  <c r="BP699" i="5"/>
  <c r="BN699" i="5"/>
  <c r="BL699" i="5"/>
  <c r="BJ699" i="5"/>
  <c r="BH699" i="5"/>
  <c r="BF699" i="5"/>
  <c r="BD699" i="5"/>
  <c r="BB699" i="5"/>
  <c r="AZ699" i="5"/>
  <c r="AX699" i="5"/>
  <c r="AV699" i="5"/>
  <c r="AT699" i="5"/>
  <c r="AR699" i="5"/>
  <c r="AP699" i="5"/>
  <c r="AN699" i="5"/>
  <c r="AH699" i="5" s="1"/>
  <c r="AL699" i="5"/>
  <c r="AI699" i="5"/>
  <c r="CF699" i="5" s="1"/>
  <c r="AG699" i="5"/>
  <c r="CD698" i="5"/>
  <c r="CB698" i="5"/>
  <c r="BZ698" i="5"/>
  <c r="BX698" i="5"/>
  <c r="BV698" i="5"/>
  <c r="BT698" i="5"/>
  <c r="BR698" i="5"/>
  <c r="BP698" i="5"/>
  <c r="BN698" i="5"/>
  <c r="BL698" i="5"/>
  <c r="BJ698" i="5"/>
  <c r="BH698" i="5"/>
  <c r="BF698" i="5"/>
  <c r="BD698" i="5"/>
  <c r="BB698" i="5"/>
  <c r="AZ698" i="5"/>
  <c r="AX698" i="5"/>
  <c r="AV698" i="5"/>
  <c r="AT698" i="5"/>
  <c r="AR698" i="5"/>
  <c r="AP698" i="5"/>
  <c r="AN698" i="5"/>
  <c r="AL698" i="5"/>
  <c r="AH698" i="5"/>
  <c r="AI698" i="5" s="1"/>
  <c r="CF698" i="5" s="1"/>
  <c r="AG698" i="5"/>
  <c r="CD697" i="5"/>
  <c r="CB697" i="5"/>
  <c r="BZ697" i="5"/>
  <c r="BX697" i="5"/>
  <c r="BV697" i="5"/>
  <c r="BT697" i="5"/>
  <c r="BR697" i="5"/>
  <c r="BP697" i="5"/>
  <c r="BN697" i="5"/>
  <c r="BL697" i="5"/>
  <c r="BJ697" i="5"/>
  <c r="BH697" i="5"/>
  <c r="BF697" i="5"/>
  <c r="BD697" i="5"/>
  <c r="BB697" i="5"/>
  <c r="AZ697" i="5"/>
  <c r="AX697" i="5"/>
  <c r="AV697" i="5"/>
  <c r="AT697" i="5"/>
  <c r="AR697" i="5"/>
  <c r="AP697" i="5"/>
  <c r="AN697" i="5"/>
  <c r="AH697" i="5" s="1"/>
  <c r="AL697" i="5"/>
  <c r="AI697" i="5"/>
  <c r="CF697" i="5" s="1"/>
  <c r="AG697" i="5"/>
  <c r="CD696" i="5"/>
  <c r="CB696" i="5"/>
  <c r="BZ696" i="5"/>
  <c r="BX696" i="5"/>
  <c r="BV696" i="5"/>
  <c r="BT696" i="5"/>
  <c r="BR696" i="5"/>
  <c r="BP696" i="5"/>
  <c r="BN696" i="5"/>
  <c r="BL696" i="5"/>
  <c r="BJ696" i="5"/>
  <c r="BH696" i="5"/>
  <c r="BF696" i="5"/>
  <c r="BD696" i="5"/>
  <c r="BB696" i="5"/>
  <c r="AZ696" i="5"/>
  <c r="AX696" i="5"/>
  <c r="AV696" i="5"/>
  <c r="AT696" i="5"/>
  <c r="AR696" i="5"/>
  <c r="AP696" i="5"/>
  <c r="AN696" i="5"/>
  <c r="AL696" i="5"/>
  <c r="AH696" i="5" s="1"/>
  <c r="AI696" i="5" s="1"/>
  <c r="CF696" i="5" s="1"/>
  <c r="AG696" i="5"/>
  <c r="CD695" i="5"/>
  <c r="CB695" i="5"/>
  <c r="BZ695" i="5"/>
  <c r="BX695" i="5"/>
  <c r="BV695" i="5"/>
  <c r="BT695" i="5"/>
  <c r="BR695" i="5"/>
  <c r="BP695" i="5"/>
  <c r="BN695" i="5"/>
  <c r="BL695" i="5"/>
  <c r="BJ695" i="5"/>
  <c r="BH695" i="5"/>
  <c r="BF695" i="5"/>
  <c r="BD695" i="5"/>
  <c r="BB695" i="5"/>
  <c r="AZ695" i="5"/>
  <c r="AX695" i="5"/>
  <c r="AV695" i="5"/>
  <c r="AT695" i="5"/>
  <c r="AR695" i="5"/>
  <c r="AP695" i="5"/>
  <c r="AN695" i="5"/>
  <c r="AH695" i="5" s="1"/>
  <c r="AL695" i="5"/>
  <c r="AI695" i="5"/>
  <c r="CF695" i="5" s="1"/>
  <c r="AG695" i="5"/>
  <c r="CD694" i="5"/>
  <c r="CB694" i="5"/>
  <c r="BZ694" i="5"/>
  <c r="BX694" i="5"/>
  <c r="BV694" i="5"/>
  <c r="BT694" i="5"/>
  <c r="BR694" i="5"/>
  <c r="BP694" i="5"/>
  <c r="BN694" i="5"/>
  <c r="BL694" i="5"/>
  <c r="BJ694" i="5"/>
  <c r="BH694" i="5"/>
  <c r="BF694" i="5"/>
  <c r="BD694" i="5"/>
  <c r="BB694" i="5"/>
  <c r="AZ694" i="5"/>
  <c r="AX694" i="5"/>
  <c r="AV694" i="5"/>
  <c r="AT694" i="5"/>
  <c r="AR694" i="5"/>
  <c r="AP694" i="5"/>
  <c r="AN694" i="5"/>
  <c r="AL694" i="5"/>
  <c r="AH694" i="5"/>
  <c r="AI694" i="5" s="1"/>
  <c r="CF694" i="5" s="1"/>
  <c r="AG694" i="5"/>
  <c r="CD693" i="5"/>
  <c r="CB693" i="5"/>
  <c r="BZ693" i="5"/>
  <c r="BX693" i="5"/>
  <c r="BV693" i="5"/>
  <c r="BT693" i="5"/>
  <c r="BR693" i="5"/>
  <c r="BP693" i="5"/>
  <c r="BN693" i="5"/>
  <c r="BL693" i="5"/>
  <c r="BJ693" i="5"/>
  <c r="BH693" i="5"/>
  <c r="BF693" i="5"/>
  <c r="BD693" i="5"/>
  <c r="BB693" i="5"/>
  <c r="AZ693" i="5"/>
  <c r="AX693" i="5"/>
  <c r="AV693" i="5"/>
  <c r="AT693" i="5"/>
  <c r="AR693" i="5"/>
  <c r="AP693" i="5"/>
  <c r="AN693" i="5"/>
  <c r="AH693" i="5" s="1"/>
  <c r="AL693" i="5"/>
  <c r="AI693" i="5"/>
  <c r="CF693" i="5" s="1"/>
  <c r="AG693" i="5"/>
  <c r="CD692" i="5"/>
  <c r="CB692" i="5"/>
  <c r="BZ692" i="5"/>
  <c r="BX692" i="5"/>
  <c r="BV692" i="5"/>
  <c r="BT692" i="5"/>
  <c r="BR692" i="5"/>
  <c r="BP692" i="5"/>
  <c r="BN692" i="5"/>
  <c r="BL692" i="5"/>
  <c r="BJ692" i="5"/>
  <c r="BH692" i="5"/>
  <c r="BF692" i="5"/>
  <c r="BD692" i="5"/>
  <c r="BB692" i="5"/>
  <c r="AZ692" i="5"/>
  <c r="AX692" i="5"/>
  <c r="AV692" i="5"/>
  <c r="AT692" i="5"/>
  <c r="AR692" i="5"/>
  <c r="AP692" i="5"/>
  <c r="AN692" i="5"/>
  <c r="AL692" i="5"/>
  <c r="AH692" i="5" s="1"/>
  <c r="AI692" i="5" s="1"/>
  <c r="CF692" i="5" s="1"/>
  <c r="AG692" i="5"/>
  <c r="CD691" i="5"/>
  <c r="CB691" i="5"/>
  <c r="BZ691" i="5"/>
  <c r="BX691" i="5"/>
  <c r="BV691" i="5"/>
  <c r="BT691" i="5"/>
  <c r="BR691" i="5"/>
  <c r="BP691" i="5"/>
  <c r="BN691" i="5"/>
  <c r="BL691" i="5"/>
  <c r="BJ691" i="5"/>
  <c r="BH691" i="5"/>
  <c r="BF691" i="5"/>
  <c r="BD691" i="5"/>
  <c r="BB691" i="5"/>
  <c r="AZ691" i="5"/>
  <c r="AX691" i="5"/>
  <c r="AV691" i="5"/>
  <c r="AT691" i="5"/>
  <c r="AR691" i="5"/>
  <c r="AP691" i="5"/>
  <c r="AN691" i="5"/>
  <c r="AH691" i="5" s="1"/>
  <c r="AL691" i="5"/>
  <c r="AI691" i="5"/>
  <c r="CF691" i="5" s="1"/>
  <c r="AG691" i="5"/>
  <c r="CD690" i="5"/>
  <c r="CB690" i="5"/>
  <c r="BZ690" i="5"/>
  <c r="BX690" i="5"/>
  <c r="BV690" i="5"/>
  <c r="BT690" i="5"/>
  <c r="BR690" i="5"/>
  <c r="BP690" i="5"/>
  <c r="BN690" i="5"/>
  <c r="BL690" i="5"/>
  <c r="BJ690" i="5"/>
  <c r="BH690" i="5"/>
  <c r="BF690" i="5"/>
  <c r="BD690" i="5"/>
  <c r="BB690" i="5"/>
  <c r="AZ690" i="5"/>
  <c r="AX690" i="5"/>
  <c r="AV690" i="5"/>
  <c r="AT690" i="5"/>
  <c r="AR690" i="5"/>
  <c r="AP690" i="5"/>
  <c r="AN690" i="5"/>
  <c r="AL690" i="5"/>
  <c r="AH690" i="5"/>
  <c r="AI690" i="5" s="1"/>
  <c r="CF690" i="5" s="1"/>
  <c r="AG690" i="5"/>
  <c r="CD689" i="5"/>
  <c r="CB689" i="5"/>
  <c r="BZ689" i="5"/>
  <c r="BX689" i="5"/>
  <c r="BV689" i="5"/>
  <c r="BT689" i="5"/>
  <c r="BR689" i="5"/>
  <c r="BP689" i="5"/>
  <c r="BN689" i="5"/>
  <c r="BL689" i="5"/>
  <c r="BJ689" i="5"/>
  <c r="BH689" i="5"/>
  <c r="BF689" i="5"/>
  <c r="BD689" i="5"/>
  <c r="BB689" i="5"/>
  <c r="AZ689" i="5"/>
  <c r="AX689" i="5"/>
  <c r="AV689" i="5"/>
  <c r="AT689" i="5"/>
  <c r="AR689" i="5"/>
  <c r="AP689" i="5"/>
  <c r="AN689" i="5"/>
  <c r="AH689" i="5" s="1"/>
  <c r="AL689" i="5"/>
  <c r="AI689" i="5"/>
  <c r="CF689" i="5" s="1"/>
  <c r="AG689" i="5"/>
  <c r="CD688" i="5"/>
  <c r="CB688" i="5"/>
  <c r="BZ688" i="5"/>
  <c r="BX688" i="5"/>
  <c r="BV688" i="5"/>
  <c r="BT688" i="5"/>
  <c r="BR688" i="5"/>
  <c r="BP688" i="5"/>
  <c r="BN688" i="5"/>
  <c r="BL688" i="5"/>
  <c r="BJ688" i="5"/>
  <c r="BH688" i="5"/>
  <c r="BF688" i="5"/>
  <c r="BD688" i="5"/>
  <c r="BB688" i="5"/>
  <c r="AZ688" i="5"/>
  <c r="AX688" i="5"/>
  <c r="AV688" i="5"/>
  <c r="AT688" i="5"/>
  <c r="AR688" i="5"/>
  <c r="AP688" i="5"/>
  <c r="AN688" i="5"/>
  <c r="AL688" i="5"/>
  <c r="AH688" i="5" s="1"/>
  <c r="AI688" i="5" s="1"/>
  <c r="CF688" i="5" s="1"/>
  <c r="AG688" i="5"/>
  <c r="CD687" i="5"/>
  <c r="CB687" i="5"/>
  <c r="BZ687" i="5"/>
  <c r="BX687" i="5"/>
  <c r="BV687" i="5"/>
  <c r="BT687" i="5"/>
  <c r="BR687" i="5"/>
  <c r="BP687" i="5"/>
  <c r="BN687" i="5"/>
  <c r="BL687" i="5"/>
  <c r="BJ687" i="5"/>
  <c r="BH687" i="5"/>
  <c r="BF687" i="5"/>
  <c r="BD687" i="5"/>
  <c r="BB687" i="5"/>
  <c r="AZ687" i="5"/>
  <c r="AX687" i="5"/>
  <c r="AV687" i="5"/>
  <c r="AT687" i="5"/>
  <c r="AR687" i="5"/>
  <c r="AP687" i="5"/>
  <c r="AN687" i="5"/>
  <c r="AL687" i="5"/>
  <c r="AH687" i="5"/>
  <c r="AI687" i="5" s="1"/>
  <c r="CF687" i="5" s="1"/>
  <c r="AG687" i="5"/>
  <c r="CD686" i="5"/>
  <c r="CB686" i="5"/>
  <c r="BZ686" i="5"/>
  <c r="BX686" i="5"/>
  <c r="BV686" i="5"/>
  <c r="BT686" i="5"/>
  <c r="BR686" i="5"/>
  <c r="BP686" i="5"/>
  <c r="BN686" i="5"/>
  <c r="BL686" i="5"/>
  <c r="BJ686" i="5"/>
  <c r="BH686" i="5"/>
  <c r="BF686" i="5"/>
  <c r="BD686" i="5"/>
  <c r="BB686" i="5"/>
  <c r="AZ686" i="5"/>
  <c r="AX686" i="5"/>
  <c r="AV686" i="5"/>
  <c r="AT686" i="5"/>
  <c r="AR686" i="5"/>
  <c r="AP686" i="5"/>
  <c r="AN686" i="5"/>
  <c r="AH686" i="5" s="1"/>
  <c r="AL686" i="5"/>
  <c r="AI686" i="5"/>
  <c r="CF686" i="5" s="1"/>
  <c r="AG686" i="5"/>
  <c r="CD685" i="5"/>
  <c r="CB685" i="5"/>
  <c r="BZ685" i="5"/>
  <c r="BX685" i="5"/>
  <c r="BV685" i="5"/>
  <c r="BT685" i="5"/>
  <c r="BR685" i="5"/>
  <c r="BP685" i="5"/>
  <c r="BN685" i="5"/>
  <c r="BL685" i="5"/>
  <c r="BJ685" i="5"/>
  <c r="BH685" i="5"/>
  <c r="BF685" i="5"/>
  <c r="BD685" i="5"/>
  <c r="BB685" i="5"/>
  <c r="AZ685" i="5"/>
  <c r="AX685" i="5"/>
  <c r="AV685" i="5"/>
  <c r="AT685" i="5"/>
  <c r="AR685" i="5"/>
  <c r="AP685" i="5"/>
  <c r="AN685" i="5"/>
  <c r="AL685" i="5"/>
  <c r="AH685" i="5" s="1"/>
  <c r="AI685" i="5" s="1"/>
  <c r="CF685" i="5" s="1"/>
  <c r="AG685" i="5"/>
  <c r="CD684" i="5"/>
  <c r="CB684" i="5"/>
  <c r="BZ684" i="5"/>
  <c r="BX684" i="5"/>
  <c r="BV684" i="5"/>
  <c r="BT684" i="5"/>
  <c r="BR684" i="5"/>
  <c r="BP684" i="5"/>
  <c r="BN684" i="5"/>
  <c r="BL684" i="5"/>
  <c r="BJ684" i="5"/>
  <c r="BH684" i="5"/>
  <c r="BF684" i="5"/>
  <c r="BD684" i="5"/>
  <c r="BB684" i="5"/>
  <c r="AZ684" i="5"/>
  <c r="AX684" i="5"/>
  <c r="AV684" i="5"/>
  <c r="AT684" i="5"/>
  <c r="AR684" i="5"/>
  <c r="AP684" i="5"/>
  <c r="AN684" i="5"/>
  <c r="AH684" i="5" s="1"/>
  <c r="AL684" i="5"/>
  <c r="AI684" i="5"/>
  <c r="CF684" i="5" s="1"/>
  <c r="AG684" i="5"/>
  <c r="CD683" i="5"/>
  <c r="CB683" i="5"/>
  <c r="BZ683" i="5"/>
  <c r="BX683" i="5"/>
  <c r="BV683" i="5"/>
  <c r="BT683" i="5"/>
  <c r="BR683" i="5"/>
  <c r="BP683" i="5"/>
  <c r="BN683" i="5"/>
  <c r="BL683" i="5"/>
  <c r="BJ683" i="5"/>
  <c r="BH683" i="5"/>
  <c r="BF683" i="5"/>
  <c r="BD683" i="5"/>
  <c r="BB683" i="5"/>
  <c r="AZ683" i="5"/>
  <c r="AX683" i="5"/>
  <c r="AV683" i="5"/>
  <c r="AT683" i="5"/>
  <c r="AR683" i="5"/>
  <c r="AP683" i="5"/>
  <c r="AN683" i="5"/>
  <c r="AL683" i="5"/>
  <c r="AH683" i="5"/>
  <c r="AI683" i="5" s="1"/>
  <c r="CF683" i="5" s="1"/>
  <c r="AG683" i="5"/>
  <c r="CD682" i="5"/>
  <c r="CB682" i="5"/>
  <c r="BZ682" i="5"/>
  <c r="BX682" i="5"/>
  <c r="BV682" i="5"/>
  <c r="BT682" i="5"/>
  <c r="BR682" i="5"/>
  <c r="BP682" i="5"/>
  <c r="BN682" i="5"/>
  <c r="BL682" i="5"/>
  <c r="BJ682" i="5"/>
  <c r="BH682" i="5"/>
  <c r="BF682" i="5"/>
  <c r="BD682" i="5"/>
  <c r="BB682" i="5"/>
  <c r="AZ682" i="5"/>
  <c r="AX682" i="5"/>
  <c r="AV682" i="5"/>
  <c r="AT682" i="5"/>
  <c r="AR682" i="5"/>
  <c r="AP682" i="5"/>
  <c r="AN682" i="5"/>
  <c r="AH682" i="5" s="1"/>
  <c r="AL682" i="5"/>
  <c r="AI682" i="5"/>
  <c r="CF682" i="5" s="1"/>
  <c r="AG682" i="5"/>
  <c r="CD681" i="5"/>
  <c r="CB681" i="5"/>
  <c r="BZ681" i="5"/>
  <c r="BX681" i="5"/>
  <c r="BV681" i="5"/>
  <c r="BT681" i="5"/>
  <c r="BR681" i="5"/>
  <c r="BP681" i="5"/>
  <c r="BN681" i="5"/>
  <c r="BL681" i="5"/>
  <c r="BJ681" i="5"/>
  <c r="BH681" i="5"/>
  <c r="BF681" i="5"/>
  <c r="BD681" i="5"/>
  <c r="BB681" i="5"/>
  <c r="AZ681" i="5"/>
  <c r="AX681" i="5"/>
  <c r="AV681" i="5"/>
  <c r="AT681" i="5"/>
  <c r="AR681" i="5"/>
  <c r="AP681" i="5"/>
  <c r="AN681" i="5"/>
  <c r="AL681" i="5"/>
  <c r="AH681" i="5" s="1"/>
  <c r="AI681" i="5" s="1"/>
  <c r="CF681" i="5" s="1"/>
  <c r="AG681" i="5"/>
  <c r="CD680" i="5"/>
  <c r="CB680" i="5"/>
  <c r="BZ680" i="5"/>
  <c r="BX680" i="5"/>
  <c r="BV680" i="5"/>
  <c r="BT680" i="5"/>
  <c r="BR680" i="5"/>
  <c r="BP680" i="5"/>
  <c r="BN680" i="5"/>
  <c r="BL680" i="5"/>
  <c r="BJ680" i="5"/>
  <c r="BH680" i="5"/>
  <c r="BF680" i="5"/>
  <c r="BD680" i="5"/>
  <c r="BB680" i="5"/>
  <c r="AZ680" i="5"/>
  <c r="AX680" i="5"/>
  <c r="AV680" i="5"/>
  <c r="AT680" i="5"/>
  <c r="AR680" i="5"/>
  <c r="AP680" i="5"/>
  <c r="AN680" i="5"/>
  <c r="AH680" i="5" s="1"/>
  <c r="AL680" i="5"/>
  <c r="AI680" i="5"/>
  <c r="CF680" i="5" s="1"/>
  <c r="AG680" i="5"/>
  <c r="CQ679" i="5"/>
  <c r="CD679" i="5"/>
  <c r="CB679" i="5"/>
  <c r="BZ679" i="5"/>
  <c r="BX679" i="5"/>
  <c r="BV679" i="5"/>
  <c r="BT679" i="5"/>
  <c r="BR679" i="5"/>
  <c r="BP679" i="5"/>
  <c r="BN679" i="5"/>
  <c r="BL679" i="5"/>
  <c r="BJ679" i="5"/>
  <c r="BH679" i="5"/>
  <c r="BF679" i="5"/>
  <c r="BD679" i="5"/>
  <c r="BB679" i="5"/>
  <c r="AZ679" i="5"/>
  <c r="AX679" i="5"/>
  <c r="AV679" i="5"/>
  <c r="AT679" i="5"/>
  <c r="AR679" i="5"/>
  <c r="AP679" i="5"/>
  <c r="AN679" i="5"/>
  <c r="AL679" i="5"/>
  <c r="AH679" i="5"/>
  <c r="AI679" i="5" s="1"/>
  <c r="CF679" i="5" s="1"/>
  <c r="AG679" i="5"/>
  <c r="CD678" i="5"/>
  <c r="CB678" i="5"/>
  <c r="BZ678" i="5"/>
  <c r="BX678" i="5"/>
  <c r="BV678" i="5"/>
  <c r="BT678" i="5"/>
  <c r="BR678" i="5"/>
  <c r="BP678" i="5"/>
  <c r="BN678" i="5"/>
  <c r="BL678" i="5"/>
  <c r="BJ678" i="5"/>
  <c r="BH678" i="5"/>
  <c r="BF678" i="5"/>
  <c r="BD678" i="5"/>
  <c r="BB678" i="5"/>
  <c r="AZ678" i="5"/>
  <c r="AX678" i="5"/>
  <c r="AV678" i="5"/>
  <c r="AT678" i="5"/>
  <c r="AR678" i="5"/>
  <c r="AP678" i="5"/>
  <c r="AN678" i="5"/>
  <c r="AH678" i="5" s="1"/>
  <c r="AL678" i="5"/>
  <c r="AI678" i="5"/>
  <c r="CF678" i="5" s="1"/>
  <c r="AG678" i="5"/>
  <c r="CL677" i="5"/>
  <c r="CD677" i="5"/>
  <c r="CB677" i="5"/>
  <c r="BZ677" i="5"/>
  <c r="BX677" i="5"/>
  <c r="BV677" i="5"/>
  <c r="BT677" i="5"/>
  <c r="BR677" i="5"/>
  <c r="BP677" i="5"/>
  <c r="BN677" i="5"/>
  <c r="BL677" i="5"/>
  <c r="BJ677" i="5"/>
  <c r="BH677" i="5"/>
  <c r="BF677" i="5"/>
  <c r="BD677" i="5"/>
  <c r="BB677" i="5"/>
  <c r="AZ677" i="5"/>
  <c r="AX677" i="5"/>
  <c r="AV677" i="5"/>
  <c r="AT677" i="5"/>
  <c r="AR677" i="5"/>
  <c r="AP677" i="5"/>
  <c r="AN677" i="5"/>
  <c r="AL677" i="5"/>
  <c r="AH677" i="5" s="1"/>
  <c r="AI677" i="5" s="1"/>
  <c r="CF677" i="5" s="1"/>
  <c r="AG677" i="5"/>
  <c r="CD676" i="5"/>
  <c r="CB676" i="5"/>
  <c r="BZ676" i="5"/>
  <c r="BX676" i="5"/>
  <c r="BV676" i="5"/>
  <c r="BT676" i="5"/>
  <c r="BR676" i="5"/>
  <c r="BP676" i="5"/>
  <c r="BN676" i="5"/>
  <c r="BL676" i="5"/>
  <c r="BJ676" i="5"/>
  <c r="BH676" i="5"/>
  <c r="BF676" i="5"/>
  <c r="BD676" i="5"/>
  <c r="BB676" i="5"/>
  <c r="AZ676" i="5"/>
  <c r="AX676" i="5"/>
  <c r="AV676" i="5"/>
  <c r="AT676" i="5"/>
  <c r="AR676" i="5"/>
  <c r="AP676" i="5"/>
  <c r="AN676" i="5"/>
  <c r="AH676" i="5" s="1"/>
  <c r="AL676" i="5"/>
  <c r="AI676" i="5"/>
  <c r="CF676" i="5" s="1"/>
  <c r="AG676" i="5"/>
  <c r="CD675" i="5"/>
  <c r="CB675" i="5"/>
  <c r="BZ675" i="5"/>
  <c r="BX675" i="5"/>
  <c r="BV675" i="5"/>
  <c r="BT675" i="5"/>
  <c r="BR675" i="5"/>
  <c r="BP675" i="5"/>
  <c r="BN675" i="5"/>
  <c r="BL675" i="5"/>
  <c r="BJ675" i="5"/>
  <c r="BH675" i="5"/>
  <c r="BF675" i="5"/>
  <c r="BD675" i="5"/>
  <c r="BB675" i="5"/>
  <c r="AZ675" i="5"/>
  <c r="AX675" i="5"/>
  <c r="AV675" i="5"/>
  <c r="AT675" i="5"/>
  <c r="AR675" i="5"/>
  <c r="AP675" i="5"/>
  <c r="AN675" i="5"/>
  <c r="AL675" i="5"/>
  <c r="AH675" i="5"/>
  <c r="AI675" i="5" s="1"/>
  <c r="CF675" i="5" s="1"/>
  <c r="AG675" i="5"/>
  <c r="CD674" i="5"/>
  <c r="CB674" i="5"/>
  <c r="BZ674" i="5"/>
  <c r="BX674" i="5"/>
  <c r="BV674" i="5"/>
  <c r="BT674" i="5"/>
  <c r="BR674" i="5"/>
  <c r="BP674" i="5"/>
  <c r="BN674" i="5"/>
  <c r="BL674" i="5"/>
  <c r="BJ674" i="5"/>
  <c r="BH674" i="5"/>
  <c r="BF674" i="5"/>
  <c r="BD674" i="5"/>
  <c r="BB674" i="5"/>
  <c r="AZ674" i="5"/>
  <c r="AX674" i="5"/>
  <c r="AV674" i="5"/>
  <c r="AT674" i="5"/>
  <c r="AR674" i="5"/>
  <c r="AP674" i="5"/>
  <c r="AN674" i="5"/>
  <c r="AH674" i="5" s="1"/>
  <c r="AL674" i="5"/>
  <c r="AI674" i="5"/>
  <c r="CF674" i="5" s="1"/>
  <c r="AG674" i="5"/>
  <c r="CT673" i="5"/>
  <c r="CD673" i="5"/>
  <c r="CB673" i="5"/>
  <c r="BZ673" i="5"/>
  <c r="BX673" i="5"/>
  <c r="BV673" i="5"/>
  <c r="BT673" i="5"/>
  <c r="BR673" i="5"/>
  <c r="BP673" i="5"/>
  <c r="BN673" i="5"/>
  <c r="BL673" i="5"/>
  <c r="BJ673" i="5"/>
  <c r="BH673" i="5"/>
  <c r="BF673" i="5"/>
  <c r="BD673" i="5"/>
  <c r="BB673" i="5"/>
  <c r="AZ673" i="5"/>
  <c r="AX673" i="5"/>
  <c r="AV673" i="5"/>
  <c r="AT673" i="5"/>
  <c r="AR673" i="5"/>
  <c r="AP673" i="5"/>
  <c r="AN673" i="5"/>
  <c r="AL673" i="5"/>
  <c r="AH673" i="5" s="1"/>
  <c r="AI673" i="5" s="1"/>
  <c r="CF673" i="5" s="1"/>
  <c r="AG673" i="5"/>
  <c r="CD672" i="5"/>
  <c r="CB672" i="5"/>
  <c r="BZ672" i="5"/>
  <c r="BX672" i="5"/>
  <c r="BV672" i="5"/>
  <c r="BT672" i="5"/>
  <c r="BR672" i="5"/>
  <c r="BP672" i="5"/>
  <c r="BN672" i="5"/>
  <c r="BL672" i="5"/>
  <c r="BJ672" i="5"/>
  <c r="BH672" i="5"/>
  <c r="BF672" i="5"/>
  <c r="BD672" i="5"/>
  <c r="BB672" i="5"/>
  <c r="AZ672" i="5"/>
  <c r="AX672" i="5"/>
  <c r="AV672" i="5"/>
  <c r="AT672" i="5"/>
  <c r="AR672" i="5"/>
  <c r="AP672" i="5"/>
  <c r="AN672" i="5"/>
  <c r="AH672" i="5" s="1"/>
  <c r="AL672" i="5"/>
  <c r="AI672" i="5"/>
  <c r="CF672" i="5" s="1"/>
  <c r="AG672" i="5"/>
  <c r="CW671" i="5"/>
  <c r="CD671" i="5"/>
  <c r="CB671" i="5"/>
  <c r="BZ671" i="5"/>
  <c r="BX671" i="5"/>
  <c r="BV671" i="5"/>
  <c r="BT671" i="5"/>
  <c r="BR671" i="5"/>
  <c r="BP671" i="5"/>
  <c r="BN671" i="5"/>
  <c r="BL671" i="5"/>
  <c r="BJ671" i="5"/>
  <c r="BH671" i="5"/>
  <c r="BF671" i="5"/>
  <c r="BD671" i="5"/>
  <c r="BB671" i="5"/>
  <c r="AZ671" i="5"/>
  <c r="AX671" i="5"/>
  <c r="AV671" i="5"/>
  <c r="AT671" i="5"/>
  <c r="AR671" i="5"/>
  <c r="AP671" i="5"/>
  <c r="AN671" i="5"/>
  <c r="AH671" i="5" s="1"/>
  <c r="AL671" i="5"/>
  <c r="AI671" i="5"/>
  <c r="CF671" i="5" s="1"/>
  <c r="AG671" i="5"/>
  <c r="CP670" i="5"/>
  <c r="CD670" i="5"/>
  <c r="CB670" i="5"/>
  <c r="BZ670" i="5"/>
  <c r="BX670" i="5"/>
  <c r="BV670" i="5"/>
  <c r="BT670" i="5"/>
  <c r="BR670" i="5"/>
  <c r="BP670" i="5"/>
  <c r="BN670" i="5"/>
  <c r="BL670" i="5"/>
  <c r="BJ670" i="5"/>
  <c r="BH670" i="5"/>
  <c r="BF670" i="5"/>
  <c r="BD670" i="5"/>
  <c r="BB670" i="5"/>
  <c r="AZ670" i="5"/>
  <c r="AX670" i="5"/>
  <c r="AV670" i="5"/>
  <c r="AT670" i="5"/>
  <c r="AR670" i="5"/>
  <c r="AP670" i="5"/>
  <c r="AN670" i="5"/>
  <c r="AL670" i="5"/>
  <c r="AH670" i="5"/>
  <c r="AI670" i="5" s="1"/>
  <c r="CF670" i="5" s="1"/>
  <c r="AG670" i="5"/>
  <c r="CD669" i="5"/>
  <c r="CB669" i="5"/>
  <c r="BZ669" i="5"/>
  <c r="BX669" i="5"/>
  <c r="BV669" i="5"/>
  <c r="BT669" i="5"/>
  <c r="BR669" i="5"/>
  <c r="BP669" i="5"/>
  <c r="BN669" i="5"/>
  <c r="BL669" i="5"/>
  <c r="BJ669" i="5"/>
  <c r="BH669" i="5"/>
  <c r="BF669" i="5"/>
  <c r="BD669" i="5"/>
  <c r="BB669" i="5"/>
  <c r="AZ669" i="5"/>
  <c r="AX669" i="5"/>
  <c r="AV669" i="5"/>
  <c r="AT669" i="5"/>
  <c r="AR669" i="5"/>
  <c r="AP669" i="5"/>
  <c r="AN669" i="5"/>
  <c r="AL669" i="5"/>
  <c r="AH669" i="5"/>
  <c r="AI669" i="5" s="1"/>
  <c r="CF669" i="5" s="1"/>
  <c r="AG669" i="5"/>
  <c r="CV668" i="5"/>
  <c r="CD668" i="5"/>
  <c r="CB668" i="5"/>
  <c r="BZ668" i="5"/>
  <c r="BX668" i="5"/>
  <c r="BV668" i="5"/>
  <c r="BT668" i="5"/>
  <c r="BR668" i="5"/>
  <c r="BP668" i="5"/>
  <c r="BN668" i="5"/>
  <c r="BL668" i="5"/>
  <c r="BJ668" i="5"/>
  <c r="BH668" i="5"/>
  <c r="BF668" i="5"/>
  <c r="BD668" i="5"/>
  <c r="BB668" i="5"/>
  <c r="AZ668" i="5"/>
  <c r="AX668" i="5"/>
  <c r="AV668" i="5"/>
  <c r="AT668" i="5"/>
  <c r="AR668" i="5"/>
  <c r="AP668" i="5"/>
  <c r="AN668" i="5"/>
  <c r="AH668" i="5" s="1"/>
  <c r="AL668" i="5"/>
  <c r="AI668" i="5"/>
  <c r="CF668" i="5" s="1"/>
  <c r="AG668" i="5"/>
  <c r="CO667" i="5"/>
  <c r="CD667" i="5"/>
  <c r="CB667" i="5"/>
  <c r="BZ667" i="5"/>
  <c r="BX667" i="5"/>
  <c r="BV667" i="5"/>
  <c r="BT667" i="5"/>
  <c r="BR667" i="5"/>
  <c r="BP667" i="5"/>
  <c r="BN667" i="5"/>
  <c r="BL667" i="5"/>
  <c r="BJ667" i="5"/>
  <c r="BH667" i="5"/>
  <c r="BF667" i="5"/>
  <c r="BD667" i="5"/>
  <c r="BB667" i="5"/>
  <c r="AZ667" i="5"/>
  <c r="AX667" i="5"/>
  <c r="AV667" i="5"/>
  <c r="AT667" i="5"/>
  <c r="AR667" i="5"/>
  <c r="AP667" i="5"/>
  <c r="AN667" i="5"/>
  <c r="AL667" i="5"/>
  <c r="AH667" i="5"/>
  <c r="AI667" i="5" s="1"/>
  <c r="CF667" i="5" s="1"/>
  <c r="AG667" i="5"/>
  <c r="CT666" i="5"/>
  <c r="CL666" i="5"/>
  <c r="CD666" i="5"/>
  <c r="CB666" i="5"/>
  <c r="BZ666" i="5"/>
  <c r="BX666" i="5"/>
  <c r="BV666" i="5"/>
  <c r="BT666" i="5"/>
  <c r="BR666" i="5"/>
  <c r="BP666" i="5"/>
  <c r="BN666" i="5"/>
  <c r="BL666" i="5"/>
  <c r="BJ666" i="5"/>
  <c r="BH666" i="5"/>
  <c r="BF666" i="5"/>
  <c r="BD666" i="5"/>
  <c r="BB666" i="5"/>
  <c r="AZ666" i="5"/>
  <c r="AX666" i="5"/>
  <c r="AV666" i="5"/>
  <c r="AT666" i="5"/>
  <c r="AR666" i="5"/>
  <c r="AP666" i="5"/>
  <c r="AN666" i="5"/>
  <c r="AL666" i="5"/>
  <c r="AH666" i="5" s="1"/>
  <c r="AI666" i="5" s="1"/>
  <c r="CF666" i="5" s="1"/>
  <c r="AG666" i="5"/>
  <c r="CD665" i="5"/>
  <c r="CB665" i="5"/>
  <c r="BZ665" i="5"/>
  <c r="BX665" i="5"/>
  <c r="BV665" i="5"/>
  <c r="BT665" i="5"/>
  <c r="BR665" i="5"/>
  <c r="BP665" i="5"/>
  <c r="BN665" i="5"/>
  <c r="BL665" i="5"/>
  <c r="BJ665" i="5"/>
  <c r="BH665" i="5"/>
  <c r="BF665" i="5"/>
  <c r="BD665" i="5"/>
  <c r="BB665" i="5"/>
  <c r="AZ665" i="5"/>
  <c r="AX665" i="5"/>
  <c r="AV665" i="5"/>
  <c r="AT665" i="5"/>
  <c r="AR665" i="5"/>
  <c r="AP665" i="5"/>
  <c r="AN665" i="5"/>
  <c r="AH665" i="5" s="1"/>
  <c r="AL665" i="5"/>
  <c r="AI665" i="5"/>
  <c r="CF665" i="5" s="1"/>
  <c r="AG665" i="5"/>
  <c r="CS664" i="5"/>
  <c r="CD664" i="5"/>
  <c r="CB664" i="5"/>
  <c r="BZ664" i="5"/>
  <c r="BX664" i="5"/>
  <c r="BV664" i="5"/>
  <c r="BT664" i="5"/>
  <c r="BR664" i="5"/>
  <c r="BP664" i="5"/>
  <c r="BN664" i="5"/>
  <c r="BL664" i="5"/>
  <c r="BJ664" i="5"/>
  <c r="BH664" i="5"/>
  <c r="BF664" i="5"/>
  <c r="BD664" i="5"/>
  <c r="BB664" i="5"/>
  <c r="AZ664" i="5"/>
  <c r="AX664" i="5"/>
  <c r="AV664" i="5"/>
  <c r="AT664" i="5"/>
  <c r="AR664" i="5"/>
  <c r="AP664" i="5"/>
  <c r="AN664" i="5"/>
  <c r="AH664" i="5" s="1"/>
  <c r="AL664" i="5"/>
  <c r="AI664" i="5"/>
  <c r="CF664" i="5" s="1"/>
  <c r="AG664" i="5"/>
  <c r="CR663" i="5"/>
  <c r="CD663" i="5"/>
  <c r="CB663" i="5"/>
  <c r="BZ663" i="5"/>
  <c r="BX663" i="5"/>
  <c r="BV663" i="5"/>
  <c r="BT663" i="5"/>
  <c r="BR663" i="5"/>
  <c r="BP663" i="5"/>
  <c r="BN663" i="5"/>
  <c r="BL663" i="5"/>
  <c r="BJ663" i="5"/>
  <c r="BH663" i="5"/>
  <c r="BF663" i="5"/>
  <c r="BD663" i="5"/>
  <c r="BB663" i="5"/>
  <c r="AZ663" i="5"/>
  <c r="AX663" i="5"/>
  <c r="AV663" i="5"/>
  <c r="AT663" i="5"/>
  <c r="AR663" i="5"/>
  <c r="AP663" i="5"/>
  <c r="AN663" i="5"/>
  <c r="AL663" i="5"/>
  <c r="AH663" i="5"/>
  <c r="AI663" i="5" s="1"/>
  <c r="CF663" i="5" s="1"/>
  <c r="AG663" i="5"/>
  <c r="CD662" i="5"/>
  <c r="CB662" i="5"/>
  <c r="BZ662" i="5"/>
  <c r="BX662" i="5"/>
  <c r="BV662" i="5"/>
  <c r="BT662" i="5"/>
  <c r="BR662" i="5"/>
  <c r="BP662" i="5"/>
  <c r="BN662" i="5"/>
  <c r="BL662" i="5"/>
  <c r="BJ662" i="5"/>
  <c r="BH662" i="5"/>
  <c r="BF662" i="5"/>
  <c r="BD662" i="5"/>
  <c r="BB662" i="5"/>
  <c r="AZ662" i="5"/>
  <c r="AX662" i="5"/>
  <c r="AV662" i="5"/>
  <c r="AT662" i="5"/>
  <c r="AR662" i="5"/>
  <c r="AP662" i="5"/>
  <c r="AN662" i="5"/>
  <c r="AH662" i="5" s="1"/>
  <c r="AL662" i="5"/>
  <c r="AI662" i="5"/>
  <c r="CF662" i="5" s="1"/>
  <c r="AG662" i="5"/>
  <c r="CP661" i="5"/>
  <c r="CD661" i="5"/>
  <c r="CB661" i="5"/>
  <c r="BZ661" i="5"/>
  <c r="BX661" i="5"/>
  <c r="BV661" i="5"/>
  <c r="BT661" i="5"/>
  <c r="BR661" i="5"/>
  <c r="BP661" i="5"/>
  <c r="BN661" i="5"/>
  <c r="BL661" i="5"/>
  <c r="BJ661" i="5"/>
  <c r="BH661" i="5"/>
  <c r="BF661" i="5"/>
  <c r="BD661" i="5"/>
  <c r="BB661" i="5"/>
  <c r="AZ661" i="5"/>
  <c r="AX661" i="5"/>
  <c r="AV661" i="5"/>
  <c r="AT661" i="5"/>
  <c r="AR661" i="5"/>
  <c r="AP661" i="5"/>
  <c r="AN661" i="5"/>
  <c r="AL661" i="5"/>
  <c r="AH661" i="5" s="1"/>
  <c r="AI661" i="5" s="1"/>
  <c r="CF661" i="5" s="1"/>
  <c r="AG661" i="5"/>
  <c r="CL660" i="5"/>
  <c r="CD660" i="5"/>
  <c r="CB660" i="5"/>
  <c r="BZ660" i="5"/>
  <c r="BX660" i="5"/>
  <c r="BV660" i="5"/>
  <c r="BT660" i="5"/>
  <c r="BR660" i="5"/>
  <c r="BP660" i="5"/>
  <c r="BN660" i="5"/>
  <c r="BL660" i="5"/>
  <c r="BJ660" i="5"/>
  <c r="BH660" i="5"/>
  <c r="BF660" i="5"/>
  <c r="BD660" i="5"/>
  <c r="BB660" i="5"/>
  <c r="AZ660" i="5"/>
  <c r="AX660" i="5"/>
  <c r="AV660" i="5"/>
  <c r="AT660" i="5"/>
  <c r="AR660" i="5"/>
  <c r="AP660" i="5"/>
  <c r="AN660" i="5"/>
  <c r="AL660" i="5"/>
  <c r="AH660" i="5" s="1"/>
  <c r="AI660" i="5" s="1"/>
  <c r="CF660" i="5" s="1"/>
  <c r="AG660" i="5"/>
  <c r="CD659" i="5"/>
  <c r="CB659" i="5"/>
  <c r="BZ659" i="5"/>
  <c r="BX659" i="5"/>
  <c r="BV659" i="5"/>
  <c r="BT659" i="5"/>
  <c r="BR659" i="5"/>
  <c r="BP659" i="5"/>
  <c r="BN659" i="5"/>
  <c r="BL659" i="5"/>
  <c r="BJ659" i="5"/>
  <c r="BH659" i="5"/>
  <c r="BF659" i="5"/>
  <c r="BD659" i="5"/>
  <c r="BB659" i="5"/>
  <c r="AZ659" i="5"/>
  <c r="AX659" i="5"/>
  <c r="AV659" i="5"/>
  <c r="AT659" i="5"/>
  <c r="AR659" i="5"/>
  <c r="AP659" i="5"/>
  <c r="AN659" i="5"/>
  <c r="AH659" i="5" s="1"/>
  <c r="AL659" i="5"/>
  <c r="AI659" i="5"/>
  <c r="CF659" i="5" s="1"/>
  <c r="AG659" i="5"/>
  <c r="AZ658" i="5"/>
  <c r="AV658" i="5"/>
  <c r="AT658" i="5"/>
  <c r="AR658" i="5"/>
  <c r="AP658" i="5"/>
  <c r="AN658" i="5"/>
  <c r="AH658" i="5" s="1"/>
  <c r="AI658" i="5" s="1"/>
  <c r="CF658" i="5" s="1"/>
  <c r="AG658" i="5"/>
  <c r="CW657" i="5"/>
  <c r="AZ657" i="5"/>
  <c r="AX657" i="5"/>
  <c r="AV657" i="5"/>
  <c r="AT657" i="5"/>
  <c r="AR657" i="5"/>
  <c r="AP657" i="5"/>
  <c r="AN657" i="5"/>
  <c r="AH657" i="5" s="1"/>
  <c r="AI657" i="5" s="1"/>
  <c r="CF657" i="5" s="1"/>
  <c r="AG657" i="5"/>
  <c r="CV656" i="5"/>
  <c r="CD656" i="5"/>
  <c r="CB656" i="5"/>
  <c r="BZ656" i="5"/>
  <c r="BX656" i="5"/>
  <c r="BV656" i="5"/>
  <c r="BT656" i="5"/>
  <c r="BR656" i="5"/>
  <c r="BP656" i="5"/>
  <c r="BN656" i="5"/>
  <c r="BL656" i="5"/>
  <c r="BJ656" i="5"/>
  <c r="BH656" i="5"/>
  <c r="BF656" i="5"/>
  <c r="BD656" i="5"/>
  <c r="BB656" i="5"/>
  <c r="AZ656" i="5"/>
  <c r="AX656" i="5"/>
  <c r="AV656" i="5"/>
  <c r="AT656" i="5"/>
  <c r="AR656" i="5"/>
  <c r="AP656" i="5"/>
  <c r="AN656" i="5"/>
  <c r="AH656" i="5" s="1"/>
  <c r="AL656" i="5"/>
  <c r="AI656" i="5"/>
  <c r="CF656" i="5" s="1"/>
  <c r="AG656" i="5"/>
  <c r="CU655" i="5"/>
  <c r="CD655" i="5"/>
  <c r="CB655" i="5"/>
  <c r="BZ655" i="5"/>
  <c r="BX655" i="5"/>
  <c r="BV655" i="5"/>
  <c r="BT655" i="5"/>
  <c r="BR655" i="5"/>
  <c r="BP655" i="5"/>
  <c r="BN655" i="5"/>
  <c r="BL655" i="5"/>
  <c r="BJ655" i="5"/>
  <c r="BH655" i="5"/>
  <c r="BF655" i="5"/>
  <c r="BD655" i="5"/>
  <c r="BB655" i="5"/>
  <c r="AZ655" i="5"/>
  <c r="AX655" i="5"/>
  <c r="AV655" i="5"/>
  <c r="AT655" i="5"/>
  <c r="AR655" i="5"/>
  <c r="AP655" i="5"/>
  <c r="AN655" i="5"/>
  <c r="AH655" i="5" s="1"/>
  <c r="AL655" i="5"/>
  <c r="AI655" i="5"/>
  <c r="CF655" i="5" s="1"/>
  <c r="AG655" i="5"/>
  <c r="DC654" i="5"/>
  <c r="CU654" i="5"/>
  <c r="CM654" i="5"/>
  <c r="CD654" i="5"/>
  <c r="CB654" i="5"/>
  <c r="BZ654" i="5"/>
  <c r="BX654" i="5"/>
  <c r="BV654" i="5"/>
  <c r="BT654" i="5"/>
  <c r="BR654" i="5"/>
  <c r="BP654" i="5"/>
  <c r="BN654" i="5"/>
  <c r="BL654" i="5"/>
  <c r="BJ654" i="5"/>
  <c r="BH654" i="5"/>
  <c r="BF654" i="5"/>
  <c r="BD654" i="5"/>
  <c r="BB654" i="5"/>
  <c r="AZ654" i="5"/>
  <c r="AX654" i="5"/>
  <c r="AV654" i="5"/>
  <c r="AT654" i="5"/>
  <c r="AR654" i="5"/>
  <c r="AP654" i="5"/>
  <c r="AN654" i="5"/>
  <c r="AL654" i="5"/>
  <c r="AH654" i="5" s="1"/>
  <c r="AI654" i="5" s="1"/>
  <c r="CF654" i="5" s="1"/>
  <c r="AG654" i="5"/>
  <c r="CD653" i="5"/>
  <c r="CB653" i="5"/>
  <c r="BZ653" i="5"/>
  <c r="BX653" i="5"/>
  <c r="BV653" i="5"/>
  <c r="BT653" i="5"/>
  <c r="BR653" i="5"/>
  <c r="BP653" i="5"/>
  <c r="BN653" i="5"/>
  <c r="BL653" i="5"/>
  <c r="BJ653" i="5"/>
  <c r="BH653" i="5"/>
  <c r="BF653" i="5"/>
  <c r="BD653" i="5"/>
  <c r="BB653" i="5"/>
  <c r="AZ653" i="5"/>
  <c r="AX653" i="5"/>
  <c r="AV653" i="5"/>
  <c r="AT653" i="5"/>
  <c r="AR653" i="5"/>
  <c r="AP653" i="5"/>
  <c r="AN653" i="5"/>
  <c r="AL653" i="5"/>
  <c r="AH653" i="5" s="1"/>
  <c r="AI653" i="5" s="1"/>
  <c r="CF653" i="5" s="1"/>
  <c r="DF653" i="5" s="1"/>
  <c r="AG653" i="5"/>
  <c r="CD652" i="5"/>
  <c r="CB652" i="5"/>
  <c r="BZ652" i="5"/>
  <c r="BX652" i="5"/>
  <c r="BV652" i="5"/>
  <c r="BT652" i="5"/>
  <c r="BR652" i="5"/>
  <c r="BP652" i="5"/>
  <c r="BN652" i="5"/>
  <c r="BL652" i="5"/>
  <c r="BJ652" i="5"/>
  <c r="BH652" i="5"/>
  <c r="BF652" i="5"/>
  <c r="BD652" i="5"/>
  <c r="BB652" i="5"/>
  <c r="AZ652" i="5"/>
  <c r="AX652" i="5"/>
  <c r="AV652" i="5"/>
  <c r="AT652" i="5"/>
  <c r="AR652" i="5"/>
  <c r="AP652" i="5"/>
  <c r="AN652" i="5"/>
  <c r="AH652" i="5" s="1"/>
  <c r="AL652" i="5"/>
  <c r="AI652" i="5"/>
  <c r="CF652" i="5" s="1"/>
  <c r="AG652" i="5"/>
  <c r="CD651" i="5"/>
  <c r="CB651" i="5"/>
  <c r="BZ651" i="5"/>
  <c r="BX651" i="5"/>
  <c r="BV651" i="5"/>
  <c r="BT651" i="5"/>
  <c r="BR651" i="5"/>
  <c r="BP651" i="5"/>
  <c r="BN651" i="5"/>
  <c r="BL651" i="5"/>
  <c r="BJ651" i="5"/>
  <c r="BH651" i="5"/>
  <c r="BF651" i="5"/>
  <c r="BD651" i="5"/>
  <c r="BB651" i="5"/>
  <c r="AZ651" i="5"/>
  <c r="AX651" i="5"/>
  <c r="AV651" i="5"/>
  <c r="AT651" i="5"/>
  <c r="AR651" i="5"/>
  <c r="AP651" i="5"/>
  <c r="AN651" i="5"/>
  <c r="AH651" i="5" s="1"/>
  <c r="AL651" i="5"/>
  <c r="AI651" i="5"/>
  <c r="CF651" i="5" s="1"/>
  <c r="AG651" i="5"/>
  <c r="CD650" i="5"/>
  <c r="CB650" i="5"/>
  <c r="BZ650" i="5"/>
  <c r="BX650" i="5"/>
  <c r="BV650" i="5"/>
  <c r="BT650" i="5"/>
  <c r="BR650" i="5"/>
  <c r="BP650" i="5"/>
  <c r="BN650" i="5"/>
  <c r="BL650" i="5"/>
  <c r="BJ650" i="5"/>
  <c r="BH650" i="5"/>
  <c r="BF650" i="5"/>
  <c r="BD650" i="5"/>
  <c r="BB650" i="5"/>
  <c r="AZ650" i="5"/>
  <c r="AX650" i="5"/>
  <c r="AV650" i="5"/>
  <c r="AT650" i="5"/>
  <c r="AR650" i="5"/>
  <c r="AP650" i="5"/>
  <c r="AN650" i="5"/>
  <c r="AL650" i="5"/>
  <c r="AH650" i="5"/>
  <c r="AI650" i="5" s="1"/>
  <c r="CF650" i="5" s="1"/>
  <c r="AG650" i="5"/>
  <c r="CD649" i="5"/>
  <c r="CB649" i="5"/>
  <c r="BZ649" i="5"/>
  <c r="BX649" i="5"/>
  <c r="BV649" i="5"/>
  <c r="BT649" i="5"/>
  <c r="BR649" i="5"/>
  <c r="BP649" i="5"/>
  <c r="BN649" i="5"/>
  <c r="BL649" i="5"/>
  <c r="BJ649" i="5"/>
  <c r="BH649" i="5"/>
  <c r="BF649" i="5"/>
  <c r="BD649" i="5"/>
  <c r="BB649" i="5"/>
  <c r="AZ649" i="5"/>
  <c r="AX649" i="5"/>
  <c r="AV649" i="5"/>
  <c r="AT649" i="5"/>
  <c r="AR649" i="5"/>
  <c r="AP649" i="5"/>
  <c r="AN649" i="5"/>
  <c r="AL649" i="5"/>
  <c r="AH649" i="5"/>
  <c r="AI649" i="5" s="1"/>
  <c r="CF649" i="5" s="1"/>
  <c r="AG649" i="5"/>
  <c r="DF648" i="5"/>
  <c r="CD648" i="5"/>
  <c r="CB648" i="5"/>
  <c r="BZ648" i="5"/>
  <c r="BX648" i="5"/>
  <c r="BV648" i="5"/>
  <c r="BT648" i="5"/>
  <c r="BR648" i="5"/>
  <c r="BP648" i="5"/>
  <c r="BN648" i="5"/>
  <c r="BL648" i="5"/>
  <c r="BJ648" i="5"/>
  <c r="BH648" i="5"/>
  <c r="BF648" i="5"/>
  <c r="BD648" i="5"/>
  <c r="BB648" i="5"/>
  <c r="AZ648" i="5"/>
  <c r="AX648" i="5"/>
  <c r="AV648" i="5"/>
  <c r="AT648" i="5"/>
  <c r="AR648" i="5"/>
  <c r="AP648" i="5"/>
  <c r="AN648" i="5"/>
  <c r="AH648" i="5" s="1"/>
  <c r="AL648" i="5"/>
  <c r="AI648" i="5"/>
  <c r="CF648" i="5" s="1"/>
  <c r="AG648" i="5"/>
  <c r="CD647" i="5"/>
  <c r="CB647" i="5"/>
  <c r="BZ647" i="5"/>
  <c r="BX647" i="5"/>
  <c r="BV647" i="5"/>
  <c r="BT647" i="5"/>
  <c r="BR647" i="5"/>
  <c r="BP647" i="5"/>
  <c r="BN647" i="5"/>
  <c r="BL647" i="5"/>
  <c r="BJ647" i="5"/>
  <c r="BH647" i="5"/>
  <c r="BF647" i="5"/>
  <c r="BD647" i="5"/>
  <c r="BB647" i="5"/>
  <c r="AZ647" i="5"/>
  <c r="AX647" i="5"/>
  <c r="AV647" i="5"/>
  <c r="AT647" i="5"/>
  <c r="AR647" i="5"/>
  <c r="AP647" i="5"/>
  <c r="AN647" i="5"/>
  <c r="AH647" i="5" s="1"/>
  <c r="AL647" i="5"/>
  <c r="AI647" i="5"/>
  <c r="CF647" i="5" s="1"/>
  <c r="AG647" i="5"/>
  <c r="CD646" i="5"/>
  <c r="CB646" i="5"/>
  <c r="BZ646" i="5"/>
  <c r="BX646" i="5"/>
  <c r="BV646" i="5"/>
  <c r="BT646" i="5"/>
  <c r="BR646" i="5"/>
  <c r="BP646" i="5"/>
  <c r="BN646" i="5"/>
  <c r="BL646" i="5"/>
  <c r="BJ646" i="5"/>
  <c r="BH646" i="5"/>
  <c r="BF646" i="5"/>
  <c r="BD646" i="5"/>
  <c r="BB646" i="5"/>
  <c r="AZ646" i="5"/>
  <c r="AX646" i="5"/>
  <c r="AV646" i="5"/>
  <c r="AT646" i="5"/>
  <c r="AR646" i="5"/>
  <c r="AP646" i="5"/>
  <c r="AN646" i="5"/>
  <c r="AL646" i="5"/>
  <c r="AH646" i="5" s="1"/>
  <c r="AI646" i="5" s="1"/>
  <c r="CF646" i="5" s="1"/>
  <c r="AG646" i="5"/>
  <c r="DD645" i="5"/>
  <c r="CD645" i="5"/>
  <c r="CB645" i="5"/>
  <c r="BZ645" i="5"/>
  <c r="BX645" i="5"/>
  <c r="BV645" i="5"/>
  <c r="BT645" i="5"/>
  <c r="BR645" i="5"/>
  <c r="BP645" i="5"/>
  <c r="BN645" i="5"/>
  <c r="BL645" i="5"/>
  <c r="BJ645" i="5"/>
  <c r="BH645" i="5"/>
  <c r="BF645" i="5"/>
  <c r="BD645" i="5"/>
  <c r="BB645" i="5"/>
  <c r="AZ645" i="5"/>
  <c r="AX645" i="5"/>
  <c r="AV645" i="5"/>
  <c r="AT645" i="5"/>
  <c r="AR645" i="5"/>
  <c r="AP645" i="5"/>
  <c r="AN645" i="5"/>
  <c r="AL645" i="5"/>
  <c r="AH645" i="5" s="1"/>
  <c r="AI645" i="5" s="1"/>
  <c r="CF645" i="5" s="1"/>
  <c r="AG645" i="5"/>
  <c r="CD644" i="5"/>
  <c r="CB644" i="5"/>
  <c r="BZ644" i="5"/>
  <c r="BX644" i="5"/>
  <c r="BV644" i="5"/>
  <c r="BT644" i="5"/>
  <c r="BR644" i="5"/>
  <c r="BP644" i="5"/>
  <c r="BN644" i="5"/>
  <c r="BL644" i="5"/>
  <c r="BJ644" i="5"/>
  <c r="BH644" i="5"/>
  <c r="BF644" i="5"/>
  <c r="BD644" i="5"/>
  <c r="BB644" i="5"/>
  <c r="AZ644" i="5"/>
  <c r="AX644" i="5"/>
  <c r="AV644" i="5"/>
  <c r="AT644" i="5"/>
  <c r="AR644" i="5"/>
  <c r="AP644" i="5"/>
  <c r="AN644" i="5"/>
  <c r="AH644" i="5" s="1"/>
  <c r="AL644" i="5"/>
  <c r="AI644" i="5"/>
  <c r="CF644" i="5" s="1"/>
  <c r="AG644" i="5"/>
  <c r="DE643" i="5"/>
  <c r="CD643" i="5"/>
  <c r="CB643" i="5"/>
  <c r="BZ643" i="5"/>
  <c r="BX643" i="5"/>
  <c r="BV643" i="5"/>
  <c r="BT643" i="5"/>
  <c r="BR643" i="5"/>
  <c r="BP643" i="5"/>
  <c r="BN643" i="5"/>
  <c r="BL643" i="5"/>
  <c r="BJ643" i="5"/>
  <c r="BH643" i="5"/>
  <c r="BF643" i="5"/>
  <c r="BD643" i="5"/>
  <c r="BB643" i="5"/>
  <c r="AZ643" i="5"/>
  <c r="AX643" i="5"/>
  <c r="AV643" i="5"/>
  <c r="AT643" i="5"/>
  <c r="AR643" i="5"/>
  <c r="AP643" i="5"/>
  <c r="AN643" i="5"/>
  <c r="AH643" i="5" s="1"/>
  <c r="AL643" i="5"/>
  <c r="AI643" i="5"/>
  <c r="CF643" i="5" s="1"/>
  <c r="AG643" i="5"/>
  <c r="CD642" i="5"/>
  <c r="CB642" i="5"/>
  <c r="BZ642" i="5"/>
  <c r="BX642" i="5"/>
  <c r="BV642" i="5"/>
  <c r="BT642" i="5"/>
  <c r="BR642" i="5"/>
  <c r="BP642" i="5"/>
  <c r="BN642" i="5"/>
  <c r="BL642" i="5"/>
  <c r="BJ642" i="5"/>
  <c r="BH642" i="5"/>
  <c r="BF642" i="5"/>
  <c r="BD642" i="5"/>
  <c r="BB642" i="5"/>
  <c r="AZ642" i="5"/>
  <c r="AX642" i="5"/>
  <c r="AV642" i="5"/>
  <c r="AT642" i="5"/>
  <c r="AR642" i="5"/>
  <c r="AP642" i="5"/>
  <c r="AN642" i="5"/>
  <c r="AH642" i="5" s="1"/>
  <c r="AL642" i="5"/>
  <c r="AI642" i="5"/>
  <c r="CF642" i="5" s="1"/>
  <c r="AG642" i="5"/>
  <c r="DE641" i="5"/>
  <c r="CW641" i="5"/>
  <c r="CD641" i="5"/>
  <c r="CB641" i="5"/>
  <c r="BZ641" i="5"/>
  <c r="BX641" i="5"/>
  <c r="BV641" i="5"/>
  <c r="BT641" i="5"/>
  <c r="BR641" i="5"/>
  <c r="BP641" i="5"/>
  <c r="BN641" i="5"/>
  <c r="BL641" i="5"/>
  <c r="BJ641" i="5"/>
  <c r="BH641" i="5"/>
  <c r="BF641" i="5"/>
  <c r="BD641" i="5"/>
  <c r="BB641" i="5"/>
  <c r="AZ641" i="5"/>
  <c r="AX641" i="5"/>
  <c r="AV641" i="5"/>
  <c r="AT641" i="5"/>
  <c r="AR641" i="5"/>
  <c r="AP641" i="5"/>
  <c r="AN641" i="5"/>
  <c r="AL641" i="5"/>
  <c r="AH641" i="5" s="1"/>
  <c r="AI641" i="5" s="1"/>
  <c r="CF641" i="5" s="1"/>
  <c r="AG641" i="5"/>
  <c r="CZ640" i="5"/>
  <c r="CD640" i="5"/>
  <c r="CB640" i="5"/>
  <c r="BZ640" i="5"/>
  <c r="BX640" i="5"/>
  <c r="BV640" i="5"/>
  <c r="BT640" i="5"/>
  <c r="BR640" i="5"/>
  <c r="BP640" i="5"/>
  <c r="BN640" i="5"/>
  <c r="BL640" i="5"/>
  <c r="BJ640" i="5"/>
  <c r="BH640" i="5"/>
  <c r="BF640" i="5"/>
  <c r="BD640" i="5"/>
  <c r="BB640" i="5"/>
  <c r="AZ640" i="5"/>
  <c r="AX640" i="5"/>
  <c r="AV640" i="5"/>
  <c r="AT640" i="5"/>
  <c r="AR640" i="5"/>
  <c r="AP640" i="5"/>
  <c r="AN640" i="5"/>
  <c r="AL640" i="5"/>
  <c r="AH640" i="5" s="1"/>
  <c r="AI640" i="5" s="1"/>
  <c r="CF640" i="5" s="1"/>
  <c r="AG640" i="5"/>
  <c r="CD639" i="5"/>
  <c r="CB639" i="5"/>
  <c r="BZ639" i="5"/>
  <c r="BX639" i="5"/>
  <c r="BV639" i="5"/>
  <c r="BT639" i="5"/>
  <c r="BR639" i="5"/>
  <c r="BP639" i="5"/>
  <c r="BN639" i="5"/>
  <c r="BL639" i="5"/>
  <c r="BJ639" i="5"/>
  <c r="BH639" i="5"/>
  <c r="BF639" i="5"/>
  <c r="BD639" i="5"/>
  <c r="BB639" i="5"/>
  <c r="AZ639" i="5"/>
  <c r="AX639" i="5"/>
  <c r="AV639" i="5"/>
  <c r="AT639" i="5"/>
  <c r="AR639" i="5"/>
  <c r="AP639" i="5"/>
  <c r="AN639" i="5"/>
  <c r="AH639" i="5" s="1"/>
  <c r="AL639" i="5"/>
  <c r="AI639" i="5"/>
  <c r="CF639" i="5" s="1"/>
  <c r="AG639" i="5"/>
  <c r="DA638" i="5"/>
  <c r="CD638" i="5"/>
  <c r="CB638" i="5"/>
  <c r="BZ638" i="5"/>
  <c r="BX638" i="5"/>
  <c r="BV638" i="5"/>
  <c r="BT638" i="5"/>
  <c r="BR638" i="5"/>
  <c r="BP638" i="5"/>
  <c r="BN638" i="5"/>
  <c r="BL638" i="5"/>
  <c r="BJ638" i="5"/>
  <c r="BH638" i="5"/>
  <c r="BF638" i="5"/>
  <c r="BD638" i="5"/>
  <c r="BB638" i="5"/>
  <c r="AZ638" i="5"/>
  <c r="AX638" i="5"/>
  <c r="AV638" i="5"/>
  <c r="AT638" i="5"/>
  <c r="AR638" i="5"/>
  <c r="AP638" i="5"/>
  <c r="AN638" i="5"/>
  <c r="AH638" i="5" s="1"/>
  <c r="AL638" i="5"/>
  <c r="AI638" i="5"/>
  <c r="CF638" i="5" s="1"/>
  <c r="AG638" i="5"/>
  <c r="DC637" i="5"/>
  <c r="CU637" i="5"/>
  <c r="CD637" i="5"/>
  <c r="CB637" i="5"/>
  <c r="BZ637" i="5"/>
  <c r="BX637" i="5"/>
  <c r="BV637" i="5"/>
  <c r="BT637" i="5"/>
  <c r="BR637" i="5"/>
  <c r="BP637" i="5"/>
  <c r="BN637" i="5"/>
  <c r="BL637" i="5"/>
  <c r="BJ637" i="5"/>
  <c r="BH637" i="5"/>
  <c r="BF637" i="5"/>
  <c r="BD637" i="5"/>
  <c r="BB637" i="5"/>
  <c r="AZ637" i="5"/>
  <c r="AX637" i="5"/>
  <c r="AV637" i="5"/>
  <c r="AT637" i="5"/>
  <c r="AR637" i="5"/>
  <c r="AP637" i="5"/>
  <c r="AN637" i="5"/>
  <c r="AL637" i="5"/>
  <c r="AH637" i="5"/>
  <c r="AI637" i="5" s="1"/>
  <c r="CF637" i="5" s="1"/>
  <c r="AG637" i="5"/>
  <c r="DB636" i="5"/>
  <c r="CT636" i="5"/>
  <c r="CD636" i="5"/>
  <c r="CB636" i="5"/>
  <c r="BZ636" i="5"/>
  <c r="BX636" i="5"/>
  <c r="BV636" i="5"/>
  <c r="BT636" i="5"/>
  <c r="BR636" i="5"/>
  <c r="BP636" i="5"/>
  <c r="BN636" i="5"/>
  <c r="BL636" i="5"/>
  <c r="BJ636" i="5"/>
  <c r="BH636" i="5"/>
  <c r="BF636" i="5"/>
  <c r="BD636" i="5"/>
  <c r="BB636" i="5"/>
  <c r="AZ636" i="5"/>
  <c r="AX636" i="5"/>
  <c r="AV636" i="5"/>
  <c r="AT636" i="5"/>
  <c r="AR636" i="5"/>
  <c r="AP636" i="5"/>
  <c r="AN636" i="5"/>
  <c r="AL636" i="5"/>
  <c r="AH636" i="5"/>
  <c r="AI636" i="5" s="1"/>
  <c r="CF636" i="5" s="1"/>
  <c r="AG636" i="5"/>
  <c r="DB635" i="5"/>
  <c r="CT635" i="5"/>
  <c r="CD635" i="5"/>
  <c r="CB635" i="5"/>
  <c r="BZ635" i="5"/>
  <c r="BX635" i="5"/>
  <c r="BV635" i="5"/>
  <c r="BT635" i="5"/>
  <c r="BR635" i="5"/>
  <c r="BP635" i="5"/>
  <c r="BN635" i="5"/>
  <c r="BL635" i="5"/>
  <c r="BJ635" i="5"/>
  <c r="BH635" i="5"/>
  <c r="BF635" i="5"/>
  <c r="BD635" i="5"/>
  <c r="BB635" i="5"/>
  <c r="AZ635" i="5"/>
  <c r="AX635" i="5"/>
  <c r="AV635" i="5"/>
  <c r="AT635" i="5"/>
  <c r="AR635" i="5"/>
  <c r="AP635" i="5"/>
  <c r="AN635" i="5"/>
  <c r="AH635" i="5" s="1"/>
  <c r="AL635" i="5"/>
  <c r="AI635" i="5"/>
  <c r="CF635" i="5" s="1"/>
  <c r="AG635" i="5"/>
  <c r="CY634" i="5"/>
  <c r="CD634" i="5"/>
  <c r="CB634" i="5"/>
  <c r="BZ634" i="5"/>
  <c r="BX634" i="5"/>
  <c r="BV634" i="5"/>
  <c r="BT634" i="5"/>
  <c r="BR634" i="5"/>
  <c r="BP634" i="5"/>
  <c r="BN634" i="5"/>
  <c r="BL634" i="5"/>
  <c r="BJ634" i="5"/>
  <c r="BH634" i="5"/>
  <c r="BF634" i="5"/>
  <c r="BD634" i="5"/>
  <c r="BB634" i="5"/>
  <c r="AZ634" i="5"/>
  <c r="AX634" i="5"/>
  <c r="AV634" i="5"/>
  <c r="AT634" i="5"/>
  <c r="AR634" i="5"/>
  <c r="AP634" i="5"/>
  <c r="AN634" i="5"/>
  <c r="AH634" i="5" s="1"/>
  <c r="AL634" i="5"/>
  <c r="AI634" i="5"/>
  <c r="CF634" i="5" s="1"/>
  <c r="AG634" i="5"/>
  <c r="CS633" i="5"/>
  <c r="CD633" i="5"/>
  <c r="CB633" i="5"/>
  <c r="BZ633" i="5"/>
  <c r="BX633" i="5"/>
  <c r="BV633" i="5"/>
  <c r="BT633" i="5"/>
  <c r="BR633" i="5"/>
  <c r="BP633" i="5"/>
  <c r="BN633" i="5"/>
  <c r="BL633" i="5"/>
  <c r="BJ633" i="5"/>
  <c r="BH633" i="5"/>
  <c r="BF633" i="5"/>
  <c r="BD633" i="5"/>
  <c r="BB633" i="5"/>
  <c r="AZ633" i="5"/>
  <c r="AX633" i="5"/>
  <c r="AV633" i="5"/>
  <c r="AT633" i="5"/>
  <c r="AR633" i="5"/>
  <c r="AP633" i="5"/>
  <c r="AN633" i="5"/>
  <c r="AL633" i="5"/>
  <c r="AH633" i="5" s="1"/>
  <c r="AI633" i="5" s="1"/>
  <c r="CF633" i="5" s="1"/>
  <c r="AG633" i="5"/>
  <c r="DD632" i="5"/>
  <c r="CV632" i="5"/>
  <c r="CN632" i="5"/>
  <c r="CD632" i="5"/>
  <c r="CB632" i="5"/>
  <c r="BZ632" i="5"/>
  <c r="BX632" i="5"/>
  <c r="BV632" i="5"/>
  <c r="BT632" i="5"/>
  <c r="BR632" i="5"/>
  <c r="BP632" i="5"/>
  <c r="BN632" i="5"/>
  <c r="BL632" i="5"/>
  <c r="BJ632" i="5"/>
  <c r="BH632" i="5"/>
  <c r="BF632" i="5"/>
  <c r="BD632" i="5"/>
  <c r="BB632" i="5"/>
  <c r="AZ632" i="5"/>
  <c r="AX632" i="5"/>
  <c r="AV632" i="5"/>
  <c r="AT632" i="5"/>
  <c r="AR632" i="5"/>
  <c r="AP632" i="5"/>
  <c r="AN632" i="5"/>
  <c r="AL632" i="5"/>
  <c r="AH632" i="5" s="1"/>
  <c r="AI632" i="5" s="1"/>
  <c r="CF632" i="5" s="1"/>
  <c r="AG632" i="5"/>
  <c r="CD631" i="5"/>
  <c r="CB631" i="5"/>
  <c r="BZ631" i="5"/>
  <c r="BX631" i="5"/>
  <c r="BV631" i="5"/>
  <c r="BT631" i="5"/>
  <c r="BR631" i="5"/>
  <c r="BP631" i="5"/>
  <c r="BN631" i="5"/>
  <c r="BL631" i="5"/>
  <c r="BJ631" i="5"/>
  <c r="BH631" i="5"/>
  <c r="BF631" i="5"/>
  <c r="BD631" i="5"/>
  <c r="BB631" i="5"/>
  <c r="AZ631" i="5"/>
  <c r="AX631" i="5"/>
  <c r="AV631" i="5"/>
  <c r="AT631" i="5"/>
  <c r="AR631" i="5"/>
  <c r="AP631" i="5"/>
  <c r="AN631" i="5"/>
  <c r="AH631" i="5" s="1"/>
  <c r="AL631" i="5"/>
  <c r="AI631" i="5"/>
  <c r="CF631" i="5" s="1"/>
  <c r="AG631" i="5"/>
  <c r="CD630" i="5"/>
  <c r="CB630" i="5"/>
  <c r="BZ630" i="5"/>
  <c r="BX630" i="5"/>
  <c r="BV630" i="5"/>
  <c r="BT630" i="5"/>
  <c r="BR630" i="5"/>
  <c r="BP630" i="5"/>
  <c r="BN630" i="5"/>
  <c r="BL630" i="5"/>
  <c r="BJ630" i="5"/>
  <c r="BH630" i="5"/>
  <c r="BF630" i="5"/>
  <c r="BD630" i="5"/>
  <c r="BB630" i="5"/>
  <c r="AZ630" i="5"/>
  <c r="AX630" i="5"/>
  <c r="AV630" i="5"/>
  <c r="AT630" i="5"/>
  <c r="AR630" i="5"/>
  <c r="AP630" i="5"/>
  <c r="AN630" i="5"/>
  <c r="AL630" i="5"/>
  <c r="AH630" i="5" s="1"/>
  <c r="AI630" i="5" s="1"/>
  <c r="CF630" i="5" s="1"/>
  <c r="AG630" i="5"/>
  <c r="CD629" i="5"/>
  <c r="CB629" i="5"/>
  <c r="BZ629" i="5"/>
  <c r="BX629" i="5"/>
  <c r="BV629" i="5"/>
  <c r="BT629" i="5"/>
  <c r="BR629" i="5"/>
  <c r="BP629" i="5"/>
  <c r="BN629" i="5"/>
  <c r="BL629" i="5"/>
  <c r="BJ629" i="5"/>
  <c r="BH629" i="5"/>
  <c r="BF629" i="5"/>
  <c r="BD629" i="5"/>
  <c r="BB629" i="5"/>
  <c r="AZ629" i="5"/>
  <c r="AX629" i="5"/>
  <c r="AV629" i="5"/>
  <c r="AT629" i="5"/>
  <c r="AR629" i="5"/>
  <c r="AP629" i="5"/>
  <c r="AN629" i="5"/>
  <c r="AL629" i="5"/>
  <c r="AH629" i="5" s="1"/>
  <c r="AI629" i="5" s="1"/>
  <c r="CF629" i="5" s="1"/>
  <c r="DF629" i="5" s="1"/>
  <c r="AG629" i="5"/>
  <c r="CD628" i="5"/>
  <c r="CB628" i="5"/>
  <c r="BZ628" i="5"/>
  <c r="BX628" i="5"/>
  <c r="BV628" i="5"/>
  <c r="BT628" i="5"/>
  <c r="BR628" i="5"/>
  <c r="BP628" i="5"/>
  <c r="BN628" i="5"/>
  <c r="BL628" i="5"/>
  <c r="BJ628" i="5"/>
  <c r="BH628" i="5"/>
  <c r="BF628" i="5"/>
  <c r="BD628" i="5"/>
  <c r="BB628" i="5"/>
  <c r="AZ628" i="5"/>
  <c r="AX628" i="5"/>
  <c r="AV628" i="5"/>
  <c r="AT628" i="5"/>
  <c r="AR628" i="5"/>
  <c r="AP628" i="5"/>
  <c r="AN628" i="5"/>
  <c r="AH628" i="5" s="1"/>
  <c r="AL628" i="5"/>
  <c r="AI628" i="5"/>
  <c r="CF628" i="5" s="1"/>
  <c r="AG628" i="5"/>
  <c r="CD627" i="5"/>
  <c r="CB627" i="5"/>
  <c r="BZ627" i="5"/>
  <c r="BX627" i="5"/>
  <c r="BV627" i="5"/>
  <c r="BT627" i="5"/>
  <c r="BR627" i="5"/>
  <c r="BP627" i="5"/>
  <c r="BN627" i="5"/>
  <c r="BL627" i="5"/>
  <c r="BJ627" i="5"/>
  <c r="BH627" i="5"/>
  <c r="BF627" i="5"/>
  <c r="BD627" i="5"/>
  <c r="BB627" i="5"/>
  <c r="AZ627" i="5"/>
  <c r="AX627" i="5"/>
  <c r="AV627" i="5"/>
  <c r="AT627" i="5"/>
  <c r="AR627" i="5"/>
  <c r="AP627" i="5"/>
  <c r="AN627" i="5"/>
  <c r="AH627" i="5" s="1"/>
  <c r="AL627" i="5"/>
  <c r="AI627" i="5"/>
  <c r="CF627" i="5" s="1"/>
  <c r="AG627" i="5"/>
  <c r="CD626" i="5"/>
  <c r="CB626" i="5"/>
  <c r="BZ626" i="5"/>
  <c r="BX626" i="5"/>
  <c r="BV626" i="5"/>
  <c r="BT626" i="5"/>
  <c r="BR626" i="5"/>
  <c r="BP626" i="5"/>
  <c r="BN626" i="5"/>
  <c r="BL626" i="5"/>
  <c r="BJ626" i="5"/>
  <c r="BH626" i="5"/>
  <c r="BF626" i="5"/>
  <c r="BD626" i="5"/>
  <c r="BB626" i="5"/>
  <c r="AZ626" i="5"/>
  <c r="AX626" i="5"/>
  <c r="AV626" i="5"/>
  <c r="AT626" i="5"/>
  <c r="AR626" i="5"/>
  <c r="AP626" i="5"/>
  <c r="AN626" i="5"/>
  <c r="AL626" i="5"/>
  <c r="AH626" i="5"/>
  <c r="AI626" i="5" s="1"/>
  <c r="CF626" i="5" s="1"/>
  <c r="AG626" i="5"/>
  <c r="DF625" i="5"/>
  <c r="CD625" i="5"/>
  <c r="CB625" i="5"/>
  <c r="BZ625" i="5"/>
  <c r="BX625" i="5"/>
  <c r="BV625" i="5"/>
  <c r="BT625" i="5"/>
  <c r="BR625" i="5"/>
  <c r="BP625" i="5"/>
  <c r="BN625" i="5"/>
  <c r="BL625" i="5"/>
  <c r="BJ625" i="5"/>
  <c r="BH625" i="5"/>
  <c r="BF625" i="5"/>
  <c r="BD625" i="5"/>
  <c r="BB625" i="5"/>
  <c r="AZ625" i="5"/>
  <c r="AX625" i="5"/>
  <c r="AV625" i="5"/>
  <c r="AT625" i="5"/>
  <c r="AR625" i="5"/>
  <c r="AP625" i="5"/>
  <c r="AN625" i="5"/>
  <c r="AL625" i="5"/>
  <c r="AH625" i="5"/>
  <c r="AI625" i="5" s="1"/>
  <c r="CF625" i="5" s="1"/>
  <c r="AG625" i="5"/>
  <c r="CD624" i="5"/>
  <c r="CB624" i="5"/>
  <c r="BZ624" i="5"/>
  <c r="BX624" i="5"/>
  <c r="BV624" i="5"/>
  <c r="BT624" i="5"/>
  <c r="BR624" i="5"/>
  <c r="BP624" i="5"/>
  <c r="BN624" i="5"/>
  <c r="BL624" i="5"/>
  <c r="BJ624" i="5"/>
  <c r="BH624" i="5"/>
  <c r="BF624" i="5"/>
  <c r="BD624" i="5"/>
  <c r="BB624" i="5"/>
  <c r="AZ624" i="5"/>
  <c r="AX624" i="5"/>
  <c r="AV624" i="5"/>
  <c r="AT624" i="5"/>
  <c r="AR624" i="5"/>
  <c r="AP624" i="5"/>
  <c r="AN624" i="5"/>
  <c r="AH624" i="5" s="1"/>
  <c r="AL624" i="5"/>
  <c r="AI624" i="5"/>
  <c r="CF624" i="5" s="1"/>
  <c r="AG624" i="5"/>
  <c r="CD623" i="5"/>
  <c r="CB623" i="5"/>
  <c r="BZ623" i="5"/>
  <c r="BX623" i="5"/>
  <c r="BV623" i="5"/>
  <c r="BT623" i="5"/>
  <c r="BR623" i="5"/>
  <c r="BP623" i="5"/>
  <c r="BN623" i="5"/>
  <c r="BL623" i="5"/>
  <c r="BJ623" i="5"/>
  <c r="BH623" i="5"/>
  <c r="BF623" i="5"/>
  <c r="BD623" i="5"/>
  <c r="BB623" i="5"/>
  <c r="AZ623" i="5"/>
  <c r="AX623" i="5"/>
  <c r="AV623" i="5"/>
  <c r="AT623" i="5"/>
  <c r="AR623" i="5"/>
  <c r="AP623" i="5"/>
  <c r="AN623" i="5"/>
  <c r="AH623" i="5" s="1"/>
  <c r="AL623" i="5"/>
  <c r="AI623" i="5"/>
  <c r="CF623" i="5" s="1"/>
  <c r="AG623" i="5"/>
  <c r="DA622" i="5"/>
  <c r="CD622" i="5"/>
  <c r="CB622" i="5"/>
  <c r="BZ622" i="5"/>
  <c r="BX622" i="5"/>
  <c r="BV622" i="5"/>
  <c r="BT622" i="5"/>
  <c r="BR622" i="5"/>
  <c r="BP622" i="5"/>
  <c r="BN622" i="5"/>
  <c r="BL622" i="5"/>
  <c r="BJ622" i="5"/>
  <c r="BH622" i="5"/>
  <c r="BF622" i="5"/>
  <c r="BD622" i="5"/>
  <c r="BB622" i="5"/>
  <c r="AZ622" i="5"/>
  <c r="AX622" i="5"/>
  <c r="AV622" i="5"/>
  <c r="AT622" i="5"/>
  <c r="AR622" i="5"/>
  <c r="AP622" i="5"/>
  <c r="AN622" i="5"/>
  <c r="AL622" i="5"/>
  <c r="AH622" i="5" s="1"/>
  <c r="AI622" i="5" s="1"/>
  <c r="CF622" i="5" s="1"/>
  <c r="AG622" i="5"/>
  <c r="CZ621" i="5"/>
  <c r="CD621" i="5"/>
  <c r="CB621" i="5"/>
  <c r="BZ621" i="5"/>
  <c r="BX621" i="5"/>
  <c r="BV621" i="5"/>
  <c r="BT621" i="5"/>
  <c r="BR621" i="5"/>
  <c r="BP621" i="5"/>
  <c r="BN621" i="5"/>
  <c r="BL621" i="5"/>
  <c r="BJ621" i="5"/>
  <c r="BH621" i="5"/>
  <c r="BF621" i="5"/>
  <c r="BD621" i="5"/>
  <c r="BB621" i="5"/>
  <c r="AZ621" i="5"/>
  <c r="AX621" i="5"/>
  <c r="AV621" i="5"/>
  <c r="AT621" i="5"/>
  <c r="AR621" i="5"/>
  <c r="AP621" i="5"/>
  <c r="AN621" i="5"/>
  <c r="AL621" i="5"/>
  <c r="AH621" i="5" s="1"/>
  <c r="AI621" i="5" s="1"/>
  <c r="CF621" i="5" s="1"/>
  <c r="AG621" i="5"/>
  <c r="CZ620" i="5"/>
  <c r="CD620" i="5"/>
  <c r="CB620" i="5"/>
  <c r="BZ620" i="5"/>
  <c r="BX620" i="5"/>
  <c r="BV620" i="5"/>
  <c r="BT620" i="5"/>
  <c r="BR620" i="5"/>
  <c r="BP620" i="5"/>
  <c r="BN620" i="5"/>
  <c r="BL620" i="5"/>
  <c r="BJ620" i="5"/>
  <c r="BH620" i="5"/>
  <c r="BF620" i="5"/>
  <c r="BD620" i="5"/>
  <c r="BB620" i="5"/>
  <c r="AZ620" i="5"/>
  <c r="AX620" i="5"/>
  <c r="AV620" i="5"/>
  <c r="AT620" i="5"/>
  <c r="AR620" i="5"/>
  <c r="AP620" i="5"/>
  <c r="AN620" i="5"/>
  <c r="AL620" i="5"/>
  <c r="AH620" i="5" s="1"/>
  <c r="AI620" i="5" s="1"/>
  <c r="CF620" i="5" s="1"/>
  <c r="AG620" i="5"/>
  <c r="CZ619" i="5"/>
  <c r="CD619" i="5"/>
  <c r="CB619" i="5"/>
  <c r="BZ619" i="5"/>
  <c r="BX619" i="5"/>
  <c r="BV619" i="5"/>
  <c r="BT619" i="5"/>
  <c r="BR619" i="5"/>
  <c r="BP619" i="5"/>
  <c r="BN619" i="5"/>
  <c r="BL619" i="5"/>
  <c r="BJ619" i="5"/>
  <c r="BH619" i="5"/>
  <c r="BF619" i="5"/>
  <c r="BD619" i="5"/>
  <c r="BB619" i="5"/>
  <c r="AZ619" i="5"/>
  <c r="AX619" i="5"/>
  <c r="AV619" i="5"/>
  <c r="AT619" i="5"/>
  <c r="AR619" i="5"/>
  <c r="AP619" i="5"/>
  <c r="AN619" i="5"/>
  <c r="AL619" i="5"/>
  <c r="AH619" i="5"/>
  <c r="AI619" i="5" s="1"/>
  <c r="CF619" i="5" s="1"/>
  <c r="AG619" i="5"/>
  <c r="CD618" i="5"/>
  <c r="CB618" i="5"/>
  <c r="BZ618" i="5"/>
  <c r="BX618" i="5"/>
  <c r="BV618" i="5"/>
  <c r="BT618" i="5"/>
  <c r="BR618" i="5"/>
  <c r="BP618" i="5"/>
  <c r="BN618" i="5"/>
  <c r="BL618" i="5"/>
  <c r="BJ618" i="5"/>
  <c r="BH618" i="5"/>
  <c r="BF618" i="5"/>
  <c r="BD618" i="5"/>
  <c r="BB618" i="5"/>
  <c r="AZ618" i="5"/>
  <c r="AX618" i="5"/>
  <c r="AV618" i="5"/>
  <c r="AT618" i="5"/>
  <c r="AR618" i="5"/>
  <c r="AP618" i="5"/>
  <c r="AN618" i="5"/>
  <c r="AH618" i="5" s="1"/>
  <c r="AL618" i="5"/>
  <c r="AI618" i="5"/>
  <c r="CF618" i="5" s="1"/>
  <c r="AG618" i="5"/>
  <c r="CD617" i="5"/>
  <c r="CB617" i="5"/>
  <c r="BZ617" i="5"/>
  <c r="BX617" i="5"/>
  <c r="BV617" i="5"/>
  <c r="BT617" i="5"/>
  <c r="BR617" i="5"/>
  <c r="BP617" i="5"/>
  <c r="BN617" i="5"/>
  <c r="BL617" i="5"/>
  <c r="BJ617" i="5"/>
  <c r="BH617" i="5"/>
  <c r="BF617" i="5"/>
  <c r="BD617" i="5"/>
  <c r="BB617" i="5"/>
  <c r="AZ617" i="5"/>
  <c r="AX617" i="5"/>
  <c r="AV617" i="5"/>
  <c r="AT617" i="5"/>
  <c r="AR617" i="5"/>
  <c r="AP617" i="5"/>
  <c r="AN617" i="5"/>
  <c r="AH617" i="5" s="1"/>
  <c r="AL617" i="5"/>
  <c r="AI617" i="5"/>
  <c r="CF617" i="5" s="1"/>
  <c r="AG617" i="5"/>
  <c r="DA616" i="5"/>
  <c r="CD616" i="5"/>
  <c r="CB616" i="5"/>
  <c r="BZ616" i="5"/>
  <c r="BX616" i="5"/>
  <c r="BV616" i="5"/>
  <c r="BT616" i="5"/>
  <c r="BR616" i="5"/>
  <c r="BP616" i="5"/>
  <c r="BN616" i="5"/>
  <c r="BL616" i="5"/>
  <c r="BJ616" i="5"/>
  <c r="BH616" i="5"/>
  <c r="BF616" i="5"/>
  <c r="BD616" i="5"/>
  <c r="BB616" i="5"/>
  <c r="AZ616" i="5"/>
  <c r="AX616" i="5"/>
  <c r="AV616" i="5"/>
  <c r="AT616" i="5"/>
  <c r="AR616" i="5"/>
  <c r="AP616" i="5"/>
  <c r="AN616" i="5"/>
  <c r="AL616" i="5"/>
  <c r="AH616" i="5"/>
  <c r="AI616" i="5" s="1"/>
  <c r="CF616" i="5" s="1"/>
  <c r="AG616" i="5"/>
  <c r="CX615" i="5"/>
  <c r="CD615" i="5"/>
  <c r="CB615" i="5"/>
  <c r="BZ615" i="5"/>
  <c r="BX615" i="5"/>
  <c r="BV615" i="5"/>
  <c r="BT615" i="5"/>
  <c r="BR615" i="5"/>
  <c r="BP615" i="5"/>
  <c r="BN615" i="5"/>
  <c r="BL615" i="5"/>
  <c r="BJ615" i="5"/>
  <c r="BH615" i="5"/>
  <c r="BF615" i="5"/>
  <c r="BD615" i="5"/>
  <c r="BB615" i="5"/>
  <c r="AZ615" i="5"/>
  <c r="AX615" i="5"/>
  <c r="AV615" i="5"/>
  <c r="AT615" i="5"/>
  <c r="AR615" i="5"/>
  <c r="AP615" i="5"/>
  <c r="AN615" i="5"/>
  <c r="AL615" i="5"/>
  <c r="AH615" i="5" s="1"/>
  <c r="AI615" i="5" s="1"/>
  <c r="CF615" i="5" s="1"/>
  <c r="AG615" i="5"/>
  <c r="DD614" i="5"/>
  <c r="CV614" i="5"/>
  <c r="CD614" i="5"/>
  <c r="CB614" i="5"/>
  <c r="BZ614" i="5"/>
  <c r="BX614" i="5"/>
  <c r="BV614" i="5"/>
  <c r="BT614" i="5"/>
  <c r="BR614" i="5"/>
  <c r="BP614" i="5"/>
  <c r="BN614" i="5"/>
  <c r="BL614" i="5"/>
  <c r="BJ614" i="5"/>
  <c r="BH614" i="5"/>
  <c r="BF614" i="5"/>
  <c r="BD614" i="5"/>
  <c r="BB614" i="5"/>
  <c r="AZ614" i="5"/>
  <c r="AX614" i="5"/>
  <c r="AV614" i="5"/>
  <c r="AT614" i="5"/>
  <c r="AR614" i="5"/>
  <c r="AP614" i="5"/>
  <c r="AN614" i="5"/>
  <c r="AH614" i="5" s="1"/>
  <c r="AL614" i="5"/>
  <c r="AI614" i="5"/>
  <c r="CF614" i="5" s="1"/>
  <c r="AG614" i="5"/>
  <c r="CY613" i="5"/>
  <c r="CD613" i="5"/>
  <c r="CB613" i="5"/>
  <c r="BZ613" i="5"/>
  <c r="BX613" i="5"/>
  <c r="BV613" i="5"/>
  <c r="BT613" i="5"/>
  <c r="BR613" i="5"/>
  <c r="BP613" i="5"/>
  <c r="BN613" i="5"/>
  <c r="BL613" i="5"/>
  <c r="BJ613" i="5"/>
  <c r="BH613" i="5"/>
  <c r="BF613" i="5"/>
  <c r="BD613" i="5"/>
  <c r="BB613" i="5"/>
  <c r="AZ613" i="5"/>
  <c r="AX613" i="5"/>
  <c r="AV613" i="5"/>
  <c r="AT613" i="5"/>
  <c r="AR613" i="5"/>
  <c r="AP613" i="5"/>
  <c r="AN613" i="5"/>
  <c r="AH613" i="5" s="1"/>
  <c r="AL613" i="5"/>
  <c r="AI613" i="5"/>
  <c r="CF613" i="5" s="1"/>
  <c r="AG613" i="5"/>
  <c r="CU612" i="5"/>
  <c r="CD612" i="5"/>
  <c r="CB612" i="5"/>
  <c r="BZ612" i="5"/>
  <c r="BX612" i="5"/>
  <c r="BV612" i="5"/>
  <c r="BT612" i="5"/>
  <c r="BR612" i="5"/>
  <c r="BP612" i="5"/>
  <c r="BN612" i="5"/>
  <c r="BL612" i="5"/>
  <c r="BJ612" i="5"/>
  <c r="BH612" i="5"/>
  <c r="BF612" i="5"/>
  <c r="BD612" i="5"/>
  <c r="BB612" i="5"/>
  <c r="AZ612" i="5"/>
  <c r="AX612" i="5"/>
  <c r="AV612" i="5"/>
  <c r="AT612" i="5"/>
  <c r="AR612" i="5"/>
  <c r="AP612" i="5"/>
  <c r="AN612" i="5"/>
  <c r="AL612" i="5"/>
  <c r="AH612" i="5" s="1"/>
  <c r="AI612" i="5" s="1"/>
  <c r="CF612" i="5" s="1"/>
  <c r="AG612" i="5"/>
  <c r="CV611" i="5"/>
  <c r="CD611" i="5"/>
  <c r="CB611" i="5"/>
  <c r="BZ611" i="5"/>
  <c r="BX611" i="5"/>
  <c r="BV611" i="5"/>
  <c r="BT611" i="5"/>
  <c r="BR611" i="5"/>
  <c r="BP611" i="5"/>
  <c r="BN611" i="5"/>
  <c r="BL611" i="5"/>
  <c r="BJ611" i="5"/>
  <c r="BH611" i="5"/>
  <c r="BF611" i="5"/>
  <c r="BD611" i="5"/>
  <c r="BB611" i="5"/>
  <c r="AZ611" i="5"/>
  <c r="AX611" i="5"/>
  <c r="AV611" i="5"/>
  <c r="AT611" i="5"/>
  <c r="AR611" i="5"/>
  <c r="AP611" i="5"/>
  <c r="AN611" i="5"/>
  <c r="AL611" i="5"/>
  <c r="AH611" i="5"/>
  <c r="AI611" i="5" s="1"/>
  <c r="CF611" i="5" s="1"/>
  <c r="AG611" i="5"/>
  <c r="CX610" i="5"/>
  <c r="CD610" i="5"/>
  <c r="CB610" i="5"/>
  <c r="BZ610" i="5"/>
  <c r="BX610" i="5"/>
  <c r="BV610" i="5"/>
  <c r="BT610" i="5"/>
  <c r="BR610" i="5"/>
  <c r="BP610" i="5"/>
  <c r="BN610" i="5"/>
  <c r="BL610" i="5"/>
  <c r="BJ610" i="5"/>
  <c r="BH610" i="5"/>
  <c r="BF610" i="5"/>
  <c r="BD610" i="5"/>
  <c r="BB610" i="5"/>
  <c r="AZ610" i="5"/>
  <c r="AX610" i="5"/>
  <c r="AV610" i="5"/>
  <c r="AT610" i="5"/>
  <c r="AR610" i="5"/>
  <c r="AP610" i="5"/>
  <c r="AN610" i="5"/>
  <c r="AH610" i="5" s="1"/>
  <c r="AL610" i="5"/>
  <c r="AI610" i="5"/>
  <c r="CF610" i="5" s="1"/>
  <c r="AG610" i="5"/>
  <c r="CD609" i="5"/>
  <c r="CB609" i="5"/>
  <c r="BZ609" i="5"/>
  <c r="BX609" i="5"/>
  <c r="BV609" i="5"/>
  <c r="BT609" i="5"/>
  <c r="BR609" i="5"/>
  <c r="BP609" i="5"/>
  <c r="BN609" i="5"/>
  <c r="BL609" i="5"/>
  <c r="BJ609" i="5"/>
  <c r="BH609" i="5"/>
  <c r="BF609" i="5"/>
  <c r="BD609" i="5"/>
  <c r="BB609" i="5"/>
  <c r="AZ609" i="5"/>
  <c r="AX609" i="5"/>
  <c r="AV609" i="5"/>
  <c r="AT609" i="5"/>
  <c r="AR609" i="5"/>
  <c r="AP609" i="5"/>
  <c r="AN609" i="5"/>
  <c r="AH609" i="5" s="1"/>
  <c r="AL609" i="5"/>
  <c r="AI609" i="5"/>
  <c r="CF609" i="5" s="1"/>
  <c r="AG609" i="5"/>
  <c r="DE608" i="5"/>
  <c r="CW608" i="5"/>
  <c r="CO608" i="5"/>
  <c r="CD608" i="5"/>
  <c r="CB608" i="5"/>
  <c r="BZ608" i="5"/>
  <c r="BX608" i="5"/>
  <c r="BV608" i="5"/>
  <c r="BT608" i="5"/>
  <c r="BR608" i="5"/>
  <c r="BP608" i="5"/>
  <c r="BN608" i="5"/>
  <c r="BL608" i="5"/>
  <c r="BJ608" i="5"/>
  <c r="BH608" i="5"/>
  <c r="BF608" i="5"/>
  <c r="BD608" i="5"/>
  <c r="BB608" i="5"/>
  <c r="AZ608" i="5"/>
  <c r="AX608" i="5"/>
  <c r="AV608" i="5"/>
  <c r="AT608" i="5"/>
  <c r="AR608" i="5"/>
  <c r="AP608" i="5"/>
  <c r="AN608" i="5"/>
  <c r="AL608" i="5"/>
  <c r="AH608" i="5"/>
  <c r="AI608" i="5" s="1"/>
  <c r="CF608" i="5" s="1"/>
  <c r="AG608" i="5"/>
  <c r="AX607" i="5"/>
  <c r="AV607" i="5"/>
  <c r="AT607" i="5"/>
  <c r="AR607" i="5"/>
  <c r="AP607" i="5"/>
  <c r="AN607" i="5"/>
  <c r="AH607" i="5" s="1"/>
  <c r="AL607" i="5"/>
  <c r="AI607" i="5"/>
  <c r="CF607" i="5" s="1"/>
  <c r="AG607" i="5"/>
  <c r="DF606" i="5"/>
  <c r="CP606" i="5"/>
  <c r="AX606" i="5"/>
  <c r="AV606" i="5"/>
  <c r="AT606" i="5"/>
  <c r="AR606" i="5"/>
  <c r="AP606" i="5"/>
  <c r="AL606" i="5"/>
  <c r="AH606" i="5"/>
  <c r="AI606" i="5" s="1"/>
  <c r="CF606" i="5" s="1"/>
  <c r="AG606" i="5"/>
  <c r="AX605" i="5"/>
  <c r="AV605" i="5"/>
  <c r="AT605" i="5"/>
  <c r="AR605" i="5"/>
  <c r="AP605" i="5"/>
  <c r="AL605" i="5"/>
  <c r="AH605" i="5" s="1"/>
  <c r="AI605" i="5" s="1"/>
  <c r="CF605" i="5" s="1"/>
  <c r="AG605" i="5"/>
  <c r="CZ604" i="5"/>
  <c r="CR604" i="5"/>
  <c r="CD604" i="5"/>
  <c r="CB604" i="5"/>
  <c r="BZ604" i="5"/>
  <c r="BX604" i="5"/>
  <c r="BV604" i="5"/>
  <c r="BT604" i="5"/>
  <c r="BR604" i="5"/>
  <c r="BP604" i="5"/>
  <c r="BN604" i="5"/>
  <c r="BL604" i="5"/>
  <c r="BJ604" i="5"/>
  <c r="BH604" i="5"/>
  <c r="BF604" i="5"/>
  <c r="BD604" i="5"/>
  <c r="BB604" i="5"/>
  <c r="AZ604" i="5"/>
  <c r="AX604" i="5"/>
  <c r="AV604" i="5"/>
  <c r="AT604" i="5"/>
  <c r="AR604" i="5"/>
  <c r="AP604" i="5"/>
  <c r="AN604" i="5"/>
  <c r="AL604" i="5"/>
  <c r="AH604" i="5"/>
  <c r="AI604" i="5" s="1"/>
  <c r="CF604" i="5" s="1"/>
  <c r="AG604" i="5"/>
  <c r="CP603" i="5"/>
  <c r="CD603" i="5"/>
  <c r="CB603" i="5"/>
  <c r="BZ603" i="5"/>
  <c r="BX603" i="5"/>
  <c r="BV603" i="5"/>
  <c r="BT603" i="5"/>
  <c r="BR603" i="5"/>
  <c r="BP603" i="5"/>
  <c r="BN603" i="5"/>
  <c r="BL603" i="5"/>
  <c r="BJ603" i="5"/>
  <c r="BH603" i="5"/>
  <c r="BF603" i="5"/>
  <c r="BD603" i="5"/>
  <c r="BB603" i="5"/>
  <c r="AZ603" i="5"/>
  <c r="AX603" i="5"/>
  <c r="AV603" i="5"/>
  <c r="AT603" i="5"/>
  <c r="AR603" i="5"/>
  <c r="AP603" i="5"/>
  <c r="AN603" i="5"/>
  <c r="AH603" i="5" s="1"/>
  <c r="AL603" i="5"/>
  <c r="AI603" i="5"/>
  <c r="CF603" i="5" s="1"/>
  <c r="AG603" i="5"/>
  <c r="CD602" i="5"/>
  <c r="CB602" i="5"/>
  <c r="BZ602" i="5"/>
  <c r="BX602" i="5"/>
  <c r="BV602" i="5"/>
  <c r="BT602" i="5"/>
  <c r="BR602" i="5"/>
  <c r="BP602" i="5"/>
  <c r="BN602" i="5"/>
  <c r="BL602" i="5"/>
  <c r="BJ602" i="5"/>
  <c r="BH602" i="5"/>
  <c r="BF602" i="5"/>
  <c r="BD602" i="5"/>
  <c r="BB602" i="5"/>
  <c r="AZ602" i="5"/>
  <c r="AX602" i="5"/>
  <c r="AV602" i="5"/>
  <c r="AT602" i="5"/>
  <c r="AR602" i="5"/>
  <c r="AP602" i="5"/>
  <c r="AN602" i="5"/>
  <c r="AL602" i="5"/>
  <c r="AH602" i="5"/>
  <c r="AI602" i="5" s="1"/>
  <c r="CF602" i="5" s="1"/>
  <c r="AG602" i="5"/>
  <c r="CD601" i="5"/>
  <c r="CB601" i="5"/>
  <c r="BZ601" i="5"/>
  <c r="BX601" i="5"/>
  <c r="BV601" i="5"/>
  <c r="BT601" i="5"/>
  <c r="BR601" i="5"/>
  <c r="BP601" i="5"/>
  <c r="BN601" i="5"/>
  <c r="BL601" i="5"/>
  <c r="BJ601" i="5"/>
  <c r="BH601" i="5"/>
  <c r="BF601" i="5"/>
  <c r="BD601" i="5"/>
  <c r="BB601" i="5"/>
  <c r="AZ601" i="5"/>
  <c r="AX601" i="5"/>
  <c r="AV601" i="5"/>
  <c r="AT601" i="5"/>
  <c r="AR601" i="5"/>
  <c r="AP601" i="5"/>
  <c r="AN601" i="5"/>
  <c r="AH601" i="5" s="1"/>
  <c r="AL601" i="5"/>
  <c r="AI601" i="5"/>
  <c r="CF601" i="5" s="1"/>
  <c r="AG601" i="5"/>
  <c r="CD600" i="5"/>
  <c r="CB600" i="5"/>
  <c r="BZ600" i="5"/>
  <c r="BX600" i="5"/>
  <c r="BV600" i="5"/>
  <c r="BT600" i="5"/>
  <c r="BR600" i="5"/>
  <c r="BP600" i="5"/>
  <c r="BN600" i="5"/>
  <c r="BL600" i="5"/>
  <c r="BJ600" i="5"/>
  <c r="BH600" i="5"/>
  <c r="BF600" i="5"/>
  <c r="BD600" i="5"/>
  <c r="BB600" i="5"/>
  <c r="AZ600" i="5"/>
  <c r="AX600" i="5"/>
  <c r="AV600" i="5"/>
  <c r="AT600" i="5"/>
  <c r="AR600" i="5"/>
  <c r="AP600" i="5"/>
  <c r="AN600" i="5"/>
  <c r="AH600" i="5" s="1"/>
  <c r="AL600" i="5"/>
  <c r="AI600" i="5"/>
  <c r="CF600" i="5" s="1"/>
  <c r="AG600" i="5"/>
  <c r="CD599" i="5"/>
  <c r="CB599" i="5"/>
  <c r="BZ599" i="5"/>
  <c r="BX599" i="5"/>
  <c r="BV599" i="5"/>
  <c r="BT599" i="5"/>
  <c r="BR599" i="5"/>
  <c r="BP599" i="5"/>
  <c r="BN599" i="5"/>
  <c r="BL599" i="5"/>
  <c r="BJ599" i="5"/>
  <c r="BH599" i="5"/>
  <c r="BF599" i="5"/>
  <c r="BD599" i="5"/>
  <c r="BB599" i="5"/>
  <c r="AZ599" i="5"/>
  <c r="AX599" i="5"/>
  <c r="AV599" i="5"/>
  <c r="AT599" i="5"/>
  <c r="AR599" i="5"/>
  <c r="AP599" i="5"/>
  <c r="AN599" i="5"/>
  <c r="AH599" i="5" s="1"/>
  <c r="AL599" i="5"/>
  <c r="AI599" i="5"/>
  <c r="CF599" i="5" s="1"/>
  <c r="AG599" i="5"/>
  <c r="DE598" i="5"/>
  <c r="CD598" i="5"/>
  <c r="CB598" i="5"/>
  <c r="BZ598" i="5"/>
  <c r="BX598" i="5"/>
  <c r="BV598" i="5"/>
  <c r="BT598" i="5"/>
  <c r="BR598" i="5"/>
  <c r="BP598" i="5"/>
  <c r="BN598" i="5"/>
  <c r="BL598" i="5"/>
  <c r="BJ598" i="5"/>
  <c r="BH598" i="5"/>
  <c r="BF598" i="5"/>
  <c r="BD598" i="5"/>
  <c r="BB598" i="5"/>
  <c r="AZ598" i="5"/>
  <c r="AX598" i="5"/>
  <c r="AV598" i="5"/>
  <c r="AT598" i="5"/>
  <c r="AR598" i="5"/>
  <c r="AP598" i="5"/>
  <c r="AN598" i="5"/>
  <c r="AL598" i="5"/>
  <c r="AH598" i="5"/>
  <c r="AI598" i="5" s="1"/>
  <c r="CF598" i="5" s="1"/>
  <c r="AG598" i="5"/>
  <c r="CD597" i="5"/>
  <c r="CB597" i="5"/>
  <c r="BZ597" i="5"/>
  <c r="BX597" i="5"/>
  <c r="BV597" i="5"/>
  <c r="BT597" i="5"/>
  <c r="BR597" i="5"/>
  <c r="BP597" i="5"/>
  <c r="BN597" i="5"/>
  <c r="BL597" i="5"/>
  <c r="BJ597" i="5"/>
  <c r="BH597" i="5"/>
  <c r="BF597" i="5"/>
  <c r="BD597" i="5"/>
  <c r="BB597" i="5"/>
  <c r="AZ597" i="5"/>
  <c r="AX597" i="5"/>
  <c r="AV597" i="5"/>
  <c r="AT597" i="5"/>
  <c r="AR597" i="5"/>
  <c r="AP597" i="5"/>
  <c r="AN597" i="5"/>
  <c r="AH597" i="5" s="1"/>
  <c r="AL597" i="5"/>
  <c r="AI597" i="5"/>
  <c r="CF597" i="5" s="1"/>
  <c r="AG597" i="5"/>
  <c r="DC596" i="5"/>
  <c r="CD596" i="5"/>
  <c r="CB596" i="5"/>
  <c r="BZ596" i="5"/>
  <c r="BX596" i="5"/>
  <c r="BV596" i="5"/>
  <c r="BT596" i="5"/>
  <c r="BR596" i="5"/>
  <c r="BP596" i="5"/>
  <c r="BN596" i="5"/>
  <c r="BL596" i="5"/>
  <c r="BJ596" i="5"/>
  <c r="BH596" i="5"/>
  <c r="BF596" i="5"/>
  <c r="BD596" i="5"/>
  <c r="BB596" i="5"/>
  <c r="AZ596" i="5"/>
  <c r="AX596" i="5"/>
  <c r="AV596" i="5"/>
  <c r="AT596" i="5"/>
  <c r="AR596" i="5"/>
  <c r="AP596" i="5"/>
  <c r="AN596" i="5"/>
  <c r="AL596" i="5"/>
  <c r="AH596" i="5"/>
  <c r="AI596" i="5" s="1"/>
  <c r="CF596" i="5" s="1"/>
  <c r="AG596" i="5"/>
  <c r="CD595" i="5"/>
  <c r="CB595" i="5"/>
  <c r="BZ595" i="5"/>
  <c r="BX595" i="5"/>
  <c r="BV595" i="5"/>
  <c r="BT595" i="5"/>
  <c r="BR595" i="5"/>
  <c r="BP595" i="5"/>
  <c r="BN595" i="5"/>
  <c r="BL595" i="5"/>
  <c r="BJ595" i="5"/>
  <c r="BH595" i="5"/>
  <c r="BF595" i="5"/>
  <c r="BD595" i="5"/>
  <c r="BB595" i="5"/>
  <c r="AZ595" i="5"/>
  <c r="AX595" i="5"/>
  <c r="AV595" i="5"/>
  <c r="AT595" i="5"/>
  <c r="AR595" i="5"/>
  <c r="AP595" i="5"/>
  <c r="AN595" i="5"/>
  <c r="AH595" i="5" s="1"/>
  <c r="AL595" i="5"/>
  <c r="AI595" i="5"/>
  <c r="CF595" i="5" s="1"/>
  <c r="AG595" i="5"/>
  <c r="DA594" i="5"/>
  <c r="CD594" i="5"/>
  <c r="CB594" i="5"/>
  <c r="BZ594" i="5"/>
  <c r="BX594" i="5"/>
  <c r="BV594" i="5"/>
  <c r="BT594" i="5"/>
  <c r="BR594" i="5"/>
  <c r="BP594" i="5"/>
  <c r="BN594" i="5"/>
  <c r="BL594" i="5"/>
  <c r="BJ594" i="5"/>
  <c r="BH594" i="5"/>
  <c r="BF594" i="5"/>
  <c r="BD594" i="5"/>
  <c r="BB594" i="5"/>
  <c r="AZ594" i="5"/>
  <c r="AX594" i="5"/>
  <c r="AV594" i="5"/>
  <c r="AT594" i="5"/>
  <c r="AR594" i="5"/>
  <c r="AP594" i="5"/>
  <c r="AN594" i="5"/>
  <c r="AL594" i="5"/>
  <c r="AH594" i="5"/>
  <c r="AI594" i="5" s="1"/>
  <c r="CF594" i="5" s="1"/>
  <c r="AG594" i="5"/>
  <c r="DB593" i="5"/>
  <c r="CD593" i="5"/>
  <c r="CB593" i="5"/>
  <c r="BZ593" i="5"/>
  <c r="BX593" i="5"/>
  <c r="BV593" i="5"/>
  <c r="BT593" i="5"/>
  <c r="BR593" i="5"/>
  <c r="BP593" i="5"/>
  <c r="BN593" i="5"/>
  <c r="BL593" i="5"/>
  <c r="BJ593" i="5"/>
  <c r="BH593" i="5"/>
  <c r="BF593" i="5"/>
  <c r="BD593" i="5"/>
  <c r="BB593" i="5"/>
  <c r="AZ593" i="5"/>
  <c r="AX593" i="5"/>
  <c r="AV593" i="5"/>
  <c r="AT593" i="5"/>
  <c r="AR593" i="5"/>
  <c r="AP593" i="5"/>
  <c r="AN593" i="5"/>
  <c r="AH593" i="5" s="1"/>
  <c r="AL593" i="5"/>
  <c r="AI593" i="5"/>
  <c r="CF593" i="5" s="1"/>
  <c r="AG593" i="5"/>
  <c r="CD592" i="5"/>
  <c r="CB592" i="5"/>
  <c r="BZ592" i="5"/>
  <c r="BX592" i="5"/>
  <c r="BV592" i="5"/>
  <c r="BT592" i="5"/>
  <c r="BR592" i="5"/>
  <c r="BP592" i="5"/>
  <c r="BN592" i="5"/>
  <c r="BL592" i="5"/>
  <c r="BJ592" i="5"/>
  <c r="BH592" i="5"/>
  <c r="BF592" i="5"/>
  <c r="BD592" i="5"/>
  <c r="BB592" i="5"/>
  <c r="AZ592" i="5"/>
  <c r="AX592" i="5"/>
  <c r="AV592" i="5"/>
  <c r="AT592" i="5"/>
  <c r="AR592" i="5"/>
  <c r="AP592" i="5"/>
  <c r="AN592" i="5"/>
  <c r="AH592" i="5" s="1"/>
  <c r="AL592" i="5"/>
  <c r="AI592" i="5"/>
  <c r="CF592" i="5" s="1"/>
  <c r="AG592" i="5"/>
  <c r="DA591" i="5"/>
  <c r="CD591" i="5"/>
  <c r="CB591" i="5"/>
  <c r="BZ591" i="5"/>
  <c r="BX591" i="5"/>
  <c r="BV591" i="5"/>
  <c r="BT591" i="5"/>
  <c r="BR591" i="5"/>
  <c r="BP591" i="5"/>
  <c r="BN591" i="5"/>
  <c r="BL591" i="5"/>
  <c r="BJ591" i="5"/>
  <c r="BH591" i="5"/>
  <c r="BF591" i="5"/>
  <c r="BD591" i="5"/>
  <c r="BB591" i="5"/>
  <c r="AZ591" i="5"/>
  <c r="AX591" i="5"/>
  <c r="AV591" i="5"/>
  <c r="AT591" i="5"/>
  <c r="AR591" i="5"/>
  <c r="AP591" i="5"/>
  <c r="AN591" i="5"/>
  <c r="AH591" i="5" s="1"/>
  <c r="AL591" i="5"/>
  <c r="AI591" i="5"/>
  <c r="CF591" i="5" s="1"/>
  <c r="AG591" i="5"/>
  <c r="CY590" i="5"/>
  <c r="CD590" i="5"/>
  <c r="CB590" i="5"/>
  <c r="BZ590" i="5"/>
  <c r="BX590" i="5"/>
  <c r="BV590" i="5"/>
  <c r="BT590" i="5"/>
  <c r="BR590" i="5"/>
  <c r="BP590" i="5"/>
  <c r="BN590" i="5"/>
  <c r="BL590" i="5"/>
  <c r="BJ590" i="5"/>
  <c r="BH590" i="5"/>
  <c r="BF590" i="5"/>
  <c r="BD590" i="5"/>
  <c r="BB590" i="5"/>
  <c r="AZ590" i="5"/>
  <c r="AX590" i="5"/>
  <c r="AV590" i="5"/>
  <c r="AT590" i="5"/>
  <c r="AR590" i="5"/>
  <c r="AP590" i="5"/>
  <c r="AN590" i="5"/>
  <c r="AL590" i="5"/>
  <c r="AH590" i="5"/>
  <c r="AI590" i="5" s="1"/>
  <c r="CF590" i="5" s="1"/>
  <c r="AG590" i="5"/>
  <c r="CD589" i="5"/>
  <c r="CB589" i="5"/>
  <c r="BZ589" i="5"/>
  <c r="BX589" i="5"/>
  <c r="BV589" i="5"/>
  <c r="BT589" i="5"/>
  <c r="BR589" i="5"/>
  <c r="BP589" i="5"/>
  <c r="BN589" i="5"/>
  <c r="BL589" i="5"/>
  <c r="BJ589" i="5"/>
  <c r="BH589" i="5"/>
  <c r="BF589" i="5"/>
  <c r="BD589" i="5"/>
  <c r="BB589" i="5"/>
  <c r="AZ589" i="5"/>
  <c r="AX589" i="5"/>
  <c r="AV589" i="5"/>
  <c r="AT589" i="5"/>
  <c r="AR589" i="5"/>
  <c r="AP589" i="5"/>
  <c r="AN589" i="5"/>
  <c r="AH589" i="5" s="1"/>
  <c r="AL589" i="5"/>
  <c r="AI589" i="5"/>
  <c r="CF589" i="5" s="1"/>
  <c r="AG589" i="5"/>
  <c r="CD588" i="5"/>
  <c r="CB588" i="5"/>
  <c r="BZ588" i="5"/>
  <c r="BX588" i="5"/>
  <c r="BV588" i="5"/>
  <c r="BT588" i="5"/>
  <c r="BR588" i="5"/>
  <c r="BP588" i="5"/>
  <c r="BN588" i="5"/>
  <c r="BL588" i="5"/>
  <c r="BJ588" i="5"/>
  <c r="BH588" i="5"/>
  <c r="BF588" i="5"/>
  <c r="BD588" i="5"/>
  <c r="BB588" i="5"/>
  <c r="AZ588" i="5"/>
  <c r="AX588" i="5"/>
  <c r="AV588" i="5"/>
  <c r="AT588" i="5"/>
  <c r="AR588" i="5"/>
  <c r="AP588" i="5"/>
  <c r="AN588" i="5"/>
  <c r="AH588" i="5" s="1"/>
  <c r="AL588" i="5"/>
  <c r="AI588" i="5"/>
  <c r="CF588" i="5" s="1"/>
  <c r="AG588" i="5"/>
  <c r="CD587" i="5"/>
  <c r="CB587" i="5"/>
  <c r="BZ587" i="5"/>
  <c r="BX587" i="5"/>
  <c r="BV587" i="5"/>
  <c r="BT587" i="5"/>
  <c r="BR587" i="5"/>
  <c r="BP587" i="5"/>
  <c r="BN587" i="5"/>
  <c r="BL587" i="5"/>
  <c r="BJ587" i="5"/>
  <c r="BH587" i="5"/>
  <c r="BF587" i="5"/>
  <c r="BD587" i="5"/>
  <c r="BB587" i="5"/>
  <c r="AZ587" i="5"/>
  <c r="AX587" i="5"/>
  <c r="AV587" i="5"/>
  <c r="AT587" i="5"/>
  <c r="AR587" i="5"/>
  <c r="AP587" i="5"/>
  <c r="AN587" i="5"/>
  <c r="AH587" i="5" s="1"/>
  <c r="AL587" i="5"/>
  <c r="AI587" i="5"/>
  <c r="CF587" i="5" s="1"/>
  <c r="AG587" i="5"/>
  <c r="CD586" i="5"/>
  <c r="CB586" i="5"/>
  <c r="BZ586" i="5"/>
  <c r="BX586" i="5"/>
  <c r="BV586" i="5"/>
  <c r="BT586" i="5"/>
  <c r="BR586" i="5"/>
  <c r="BP586" i="5"/>
  <c r="BN586" i="5"/>
  <c r="BL586" i="5"/>
  <c r="BJ586" i="5"/>
  <c r="BH586" i="5"/>
  <c r="BF586" i="5"/>
  <c r="BD586" i="5"/>
  <c r="BB586" i="5"/>
  <c r="AZ586" i="5"/>
  <c r="AX586" i="5"/>
  <c r="AV586" i="5"/>
  <c r="AT586" i="5"/>
  <c r="AR586" i="5"/>
  <c r="AP586" i="5"/>
  <c r="AN586" i="5"/>
  <c r="AH586" i="5" s="1"/>
  <c r="AL586" i="5"/>
  <c r="AI586" i="5"/>
  <c r="CF586" i="5" s="1"/>
  <c r="AG586" i="5"/>
  <c r="CD585" i="5"/>
  <c r="CB585" i="5"/>
  <c r="BZ585" i="5"/>
  <c r="BX585" i="5"/>
  <c r="BV585" i="5"/>
  <c r="BT585" i="5"/>
  <c r="BR585" i="5"/>
  <c r="BP585" i="5"/>
  <c r="BN585" i="5"/>
  <c r="BL585" i="5"/>
  <c r="BJ585" i="5"/>
  <c r="BH585" i="5"/>
  <c r="BF585" i="5"/>
  <c r="BD585" i="5"/>
  <c r="BB585" i="5"/>
  <c r="AZ585" i="5"/>
  <c r="AX585" i="5"/>
  <c r="AV585" i="5"/>
  <c r="AT585" i="5"/>
  <c r="AR585" i="5"/>
  <c r="AP585" i="5"/>
  <c r="AN585" i="5"/>
  <c r="AH585" i="5" s="1"/>
  <c r="AL585" i="5"/>
  <c r="AI585" i="5"/>
  <c r="CF585" i="5" s="1"/>
  <c r="AG585" i="5"/>
  <c r="CD584" i="5"/>
  <c r="CB584" i="5"/>
  <c r="BZ584" i="5"/>
  <c r="BX584" i="5"/>
  <c r="BV584" i="5"/>
  <c r="BT584" i="5"/>
  <c r="BR584" i="5"/>
  <c r="BP584" i="5"/>
  <c r="BN584" i="5"/>
  <c r="BL584" i="5"/>
  <c r="BJ584" i="5"/>
  <c r="BH584" i="5"/>
  <c r="BF584" i="5"/>
  <c r="BD584" i="5"/>
  <c r="BB584" i="5"/>
  <c r="AZ584" i="5"/>
  <c r="AX584" i="5"/>
  <c r="AV584" i="5"/>
  <c r="AT584" i="5"/>
  <c r="AR584" i="5"/>
  <c r="AP584" i="5"/>
  <c r="AN584" i="5"/>
  <c r="AL584" i="5"/>
  <c r="AH584" i="5" s="1"/>
  <c r="AI584" i="5" s="1"/>
  <c r="CF584" i="5" s="1"/>
  <c r="AG584" i="5"/>
  <c r="DD583" i="5"/>
  <c r="CD583" i="5"/>
  <c r="CB583" i="5"/>
  <c r="BZ583" i="5"/>
  <c r="BX583" i="5"/>
  <c r="BV583" i="5"/>
  <c r="BT583" i="5"/>
  <c r="BR583" i="5"/>
  <c r="BP583" i="5"/>
  <c r="BN583" i="5"/>
  <c r="BL583" i="5"/>
  <c r="BJ583" i="5"/>
  <c r="BH583" i="5"/>
  <c r="BF583" i="5"/>
  <c r="BD583" i="5"/>
  <c r="BB583" i="5"/>
  <c r="AZ583" i="5"/>
  <c r="AX583" i="5"/>
  <c r="AV583" i="5"/>
  <c r="AT583" i="5"/>
  <c r="AR583" i="5"/>
  <c r="AP583" i="5"/>
  <c r="AN583" i="5"/>
  <c r="AL583" i="5"/>
  <c r="AH583" i="5"/>
  <c r="AI583" i="5" s="1"/>
  <c r="CF583" i="5" s="1"/>
  <c r="AG583" i="5"/>
  <c r="DB582" i="5"/>
  <c r="CD582" i="5"/>
  <c r="CB582" i="5"/>
  <c r="BZ582" i="5"/>
  <c r="BX582" i="5"/>
  <c r="BV582" i="5"/>
  <c r="BT582" i="5"/>
  <c r="BR582" i="5"/>
  <c r="BP582" i="5"/>
  <c r="BN582" i="5"/>
  <c r="BL582" i="5"/>
  <c r="BJ582" i="5"/>
  <c r="BH582" i="5"/>
  <c r="BF582" i="5"/>
  <c r="BD582" i="5"/>
  <c r="BB582" i="5"/>
  <c r="AZ582" i="5"/>
  <c r="AX582" i="5"/>
  <c r="AV582" i="5"/>
  <c r="AT582" i="5"/>
  <c r="AR582" i="5"/>
  <c r="AP582" i="5"/>
  <c r="AN582" i="5"/>
  <c r="AL582" i="5"/>
  <c r="AH582" i="5" s="1"/>
  <c r="AI582" i="5" s="1"/>
  <c r="CF582" i="5" s="1"/>
  <c r="AG582" i="5"/>
  <c r="CD581" i="5"/>
  <c r="CB581" i="5"/>
  <c r="BZ581" i="5"/>
  <c r="BX581" i="5"/>
  <c r="BV581" i="5"/>
  <c r="BT581" i="5"/>
  <c r="BR581" i="5"/>
  <c r="BP581" i="5"/>
  <c r="BN581" i="5"/>
  <c r="BL581" i="5"/>
  <c r="BJ581" i="5"/>
  <c r="BH581" i="5"/>
  <c r="BF581" i="5"/>
  <c r="BD581" i="5"/>
  <c r="BB581" i="5"/>
  <c r="AZ581" i="5"/>
  <c r="AX581" i="5"/>
  <c r="AV581" i="5"/>
  <c r="AT581" i="5"/>
  <c r="AR581" i="5"/>
  <c r="AP581" i="5"/>
  <c r="AN581" i="5"/>
  <c r="AL581" i="5"/>
  <c r="AH581" i="5"/>
  <c r="AI581" i="5" s="1"/>
  <c r="CF581" i="5" s="1"/>
  <c r="AG581" i="5"/>
  <c r="CD580" i="5"/>
  <c r="CB580" i="5"/>
  <c r="BZ580" i="5"/>
  <c r="BX580" i="5"/>
  <c r="BV580" i="5"/>
  <c r="BT580" i="5"/>
  <c r="BR580" i="5"/>
  <c r="BP580" i="5"/>
  <c r="BN580" i="5"/>
  <c r="BL580" i="5"/>
  <c r="BJ580" i="5"/>
  <c r="BH580" i="5"/>
  <c r="BF580" i="5"/>
  <c r="BD580" i="5"/>
  <c r="BB580" i="5"/>
  <c r="AZ580" i="5"/>
  <c r="AX580" i="5"/>
  <c r="AV580" i="5"/>
  <c r="AT580" i="5"/>
  <c r="AR580" i="5"/>
  <c r="AP580" i="5"/>
  <c r="AN580" i="5"/>
  <c r="AH580" i="5" s="1"/>
  <c r="AL580" i="5"/>
  <c r="AI580" i="5"/>
  <c r="CF580" i="5" s="1"/>
  <c r="AG580" i="5"/>
  <c r="CD579" i="5"/>
  <c r="CB579" i="5"/>
  <c r="BZ579" i="5"/>
  <c r="BX579" i="5"/>
  <c r="BV579" i="5"/>
  <c r="BT579" i="5"/>
  <c r="BR579" i="5"/>
  <c r="BP579" i="5"/>
  <c r="BN579" i="5"/>
  <c r="BL579" i="5"/>
  <c r="BJ579" i="5"/>
  <c r="BH579" i="5"/>
  <c r="BF579" i="5"/>
  <c r="BD579" i="5"/>
  <c r="BB579" i="5"/>
  <c r="AZ579" i="5"/>
  <c r="AX579" i="5"/>
  <c r="AV579" i="5"/>
  <c r="AT579" i="5"/>
  <c r="AR579" i="5"/>
  <c r="AP579" i="5"/>
  <c r="AN579" i="5"/>
  <c r="AL579" i="5"/>
  <c r="AH579" i="5" s="1"/>
  <c r="AI579" i="5" s="1"/>
  <c r="CF579" i="5" s="1"/>
  <c r="AG579" i="5"/>
  <c r="DD578" i="5"/>
  <c r="CD578" i="5"/>
  <c r="CB578" i="5"/>
  <c r="BZ578" i="5"/>
  <c r="BX578" i="5"/>
  <c r="BV578" i="5"/>
  <c r="BT578" i="5"/>
  <c r="BR578" i="5"/>
  <c r="BP578" i="5"/>
  <c r="BN578" i="5"/>
  <c r="BL578" i="5"/>
  <c r="BJ578" i="5"/>
  <c r="BH578" i="5"/>
  <c r="BF578" i="5"/>
  <c r="BD578" i="5"/>
  <c r="BB578" i="5"/>
  <c r="AZ578" i="5"/>
  <c r="AX578" i="5"/>
  <c r="AV578" i="5"/>
  <c r="AT578" i="5"/>
  <c r="AR578" i="5"/>
  <c r="AP578" i="5"/>
  <c r="AN578" i="5"/>
  <c r="AL578" i="5"/>
  <c r="AH578" i="5" s="1"/>
  <c r="AI578" i="5" s="1"/>
  <c r="CF578" i="5" s="1"/>
  <c r="AG578" i="5"/>
  <c r="CD577" i="5"/>
  <c r="CB577" i="5"/>
  <c r="BZ577" i="5"/>
  <c r="BX577" i="5"/>
  <c r="BV577" i="5"/>
  <c r="BT577" i="5"/>
  <c r="BR577" i="5"/>
  <c r="BP577" i="5"/>
  <c r="BN577" i="5"/>
  <c r="BL577" i="5"/>
  <c r="BJ577" i="5"/>
  <c r="BH577" i="5"/>
  <c r="BF577" i="5"/>
  <c r="BD577" i="5"/>
  <c r="BB577" i="5"/>
  <c r="AZ577" i="5"/>
  <c r="AX577" i="5"/>
  <c r="AV577" i="5"/>
  <c r="AT577" i="5"/>
  <c r="AR577" i="5"/>
  <c r="AP577" i="5"/>
  <c r="AN577" i="5"/>
  <c r="AL577" i="5"/>
  <c r="AH577" i="5" s="1"/>
  <c r="AI577" i="5" s="1"/>
  <c r="CF577" i="5" s="1"/>
  <c r="AG577" i="5"/>
  <c r="CD576" i="5"/>
  <c r="CB576" i="5"/>
  <c r="BZ576" i="5"/>
  <c r="BX576" i="5"/>
  <c r="BV576" i="5"/>
  <c r="BT576" i="5"/>
  <c r="BR576" i="5"/>
  <c r="BP576" i="5"/>
  <c r="BN576" i="5"/>
  <c r="BL576" i="5"/>
  <c r="BJ576" i="5"/>
  <c r="BH576" i="5"/>
  <c r="BF576" i="5"/>
  <c r="BD576" i="5"/>
  <c r="BB576" i="5"/>
  <c r="AZ576" i="5"/>
  <c r="AX576" i="5"/>
  <c r="AV576" i="5"/>
  <c r="AT576" i="5"/>
  <c r="AR576" i="5"/>
  <c r="AP576" i="5"/>
  <c r="AN576" i="5"/>
  <c r="AH576" i="5" s="1"/>
  <c r="AL576" i="5"/>
  <c r="AI576" i="5"/>
  <c r="CF576" i="5" s="1"/>
  <c r="AG576" i="5"/>
  <c r="CD575" i="5"/>
  <c r="CB575" i="5"/>
  <c r="BZ575" i="5"/>
  <c r="BX575" i="5"/>
  <c r="BV575" i="5"/>
  <c r="BT575" i="5"/>
  <c r="BR575" i="5"/>
  <c r="BP575" i="5"/>
  <c r="BN575" i="5"/>
  <c r="BL575" i="5"/>
  <c r="BJ575" i="5"/>
  <c r="BH575" i="5"/>
  <c r="BF575" i="5"/>
  <c r="BD575" i="5"/>
  <c r="BB575" i="5"/>
  <c r="AZ575" i="5"/>
  <c r="AX575" i="5"/>
  <c r="AV575" i="5"/>
  <c r="AT575" i="5"/>
  <c r="AR575" i="5"/>
  <c r="AP575" i="5"/>
  <c r="AN575" i="5"/>
  <c r="AL575" i="5"/>
  <c r="AH575" i="5"/>
  <c r="AI575" i="5" s="1"/>
  <c r="CF575" i="5" s="1"/>
  <c r="AG575" i="5"/>
  <c r="DE574" i="5"/>
  <c r="CD574" i="5"/>
  <c r="CB574" i="5"/>
  <c r="BZ574" i="5"/>
  <c r="BX574" i="5"/>
  <c r="BV574" i="5"/>
  <c r="BT574" i="5"/>
  <c r="BR574" i="5"/>
  <c r="BP574" i="5"/>
  <c r="BN574" i="5"/>
  <c r="BL574" i="5"/>
  <c r="BJ574" i="5"/>
  <c r="BH574" i="5"/>
  <c r="BF574" i="5"/>
  <c r="BD574" i="5"/>
  <c r="BB574" i="5"/>
  <c r="AZ574" i="5"/>
  <c r="AX574" i="5"/>
  <c r="AV574" i="5"/>
  <c r="AT574" i="5"/>
  <c r="AR574" i="5"/>
  <c r="AP574" i="5"/>
  <c r="AN574" i="5"/>
  <c r="AH574" i="5" s="1"/>
  <c r="AL574" i="5"/>
  <c r="AI574" i="5"/>
  <c r="CF574" i="5" s="1"/>
  <c r="AG574" i="5"/>
  <c r="CD573" i="5"/>
  <c r="CB573" i="5"/>
  <c r="BZ573" i="5"/>
  <c r="BX573" i="5"/>
  <c r="BV573" i="5"/>
  <c r="BT573" i="5"/>
  <c r="BR573" i="5"/>
  <c r="BP573" i="5"/>
  <c r="BN573" i="5"/>
  <c r="BL573" i="5"/>
  <c r="BJ573" i="5"/>
  <c r="BH573" i="5"/>
  <c r="BF573" i="5"/>
  <c r="BD573" i="5"/>
  <c r="BB573" i="5"/>
  <c r="AZ573" i="5"/>
  <c r="AX573" i="5"/>
  <c r="AV573" i="5"/>
  <c r="AT573" i="5"/>
  <c r="AR573" i="5"/>
  <c r="AP573" i="5"/>
  <c r="AN573" i="5"/>
  <c r="AL573" i="5"/>
  <c r="AH573" i="5" s="1"/>
  <c r="AI573" i="5" s="1"/>
  <c r="CF573" i="5" s="1"/>
  <c r="AG573" i="5"/>
  <c r="CD572" i="5"/>
  <c r="CB572" i="5"/>
  <c r="BZ572" i="5"/>
  <c r="BX572" i="5"/>
  <c r="BV572" i="5"/>
  <c r="BT572" i="5"/>
  <c r="BR572" i="5"/>
  <c r="BP572" i="5"/>
  <c r="BN572" i="5"/>
  <c r="BL572" i="5"/>
  <c r="BJ572" i="5"/>
  <c r="BH572" i="5"/>
  <c r="BF572" i="5"/>
  <c r="BD572" i="5"/>
  <c r="BB572" i="5"/>
  <c r="AZ572" i="5"/>
  <c r="AX572" i="5"/>
  <c r="AV572" i="5"/>
  <c r="AT572" i="5"/>
  <c r="AR572" i="5"/>
  <c r="AP572" i="5"/>
  <c r="AN572" i="5"/>
  <c r="AH572" i="5" s="1"/>
  <c r="AL572" i="5"/>
  <c r="AI572" i="5"/>
  <c r="CF572" i="5" s="1"/>
  <c r="AG572" i="5"/>
  <c r="CD571" i="5"/>
  <c r="CB571" i="5"/>
  <c r="BZ571" i="5"/>
  <c r="BX571" i="5"/>
  <c r="BV571" i="5"/>
  <c r="BT571" i="5"/>
  <c r="BR571" i="5"/>
  <c r="BP571" i="5"/>
  <c r="BN571" i="5"/>
  <c r="BL571" i="5"/>
  <c r="BJ571" i="5"/>
  <c r="BH571" i="5"/>
  <c r="BF571" i="5"/>
  <c r="BD571" i="5"/>
  <c r="BB571" i="5"/>
  <c r="AZ571" i="5"/>
  <c r="AX571" i="5"/>
  <c r="AV571" i="5"/>
  <c r="AT571" i="5"/>
  <c r="AR571" i="5"/>
  <c r="AP571" i="5"/>
  <c r="AN571" i="5"/>
  <c r="AL571" i="5"/>
  <c r="AH571" i="5"/>
  <c r="AI571" i="5" s="1"/>
  <c r="CF571" i="5" s="1"/>
  <c r="AG571" i="5"/>
  <c r="DD570" i="5"/>
  <c r="CD570" i="5"/>
  <c r="CB570" i="5"/>
  <c r="BZ570" i="5"/>
  <c r="BX570" i="5"/>
  <c r="BV570" i="5"/>
  <c r="BT570" i="5"/>
  <c r="BR570" i="5"/>
  <c r="BP570" i="5"/>
  <c r="BN570" i="5"/>
  <c r="BL570" i="5"/>
  <c r="BJ570" i="5"/>
  <c r="BH570" i="5"/>
  <c r="BF570" i="5"/>
  <c r="BD570" i="5"/>
  <c r="BB570" i="5"/>
  <c r="AZ570" i="5"/>
  <c r="AX570" i="5"/>
  <c r="AV570" i="5"/>
  <c r="AT570" i="5"/>
  <c r="AR570" i="5"/>
  <c r="AP570" i="5"/>
  <c r="AN570" i="5"/>
  <c r="AH570" i="5" s="1"/>
  <c r="AL570" i="5"/>
  <c r="AI570" i="5"/>
  <c r="CF570" i="5" s="1"/>
  <c r="AG570" i="5"/>
  <c r="CD569" i="5"/>
  <c r="CB569" i="5"/>
  <c r="BZ569" i="5"/>
  <c r="BX569" i="5"/>
  <c r="BV569" i="5"/>
  <c r="BT569" i="5"/>
  <c r="BR569" i="5"/>
  <c r="BP569" i="5"/>
  <c r="BN569" i="5"/>
  <c r="BL569" i="5"/>
  <c r="BJ569" i="5"/>
  <c r="BH569" i="5"/>
  <c r="BF569" i="5"/>
  <c r="BD569" i="5"/>
  <c r="BB569" i="5"/>
  <c r="AZ569" i="5"/>
  <c r="AX569" i="5"/>
  <c r="AV569" i="5"/>
  <c r="AT569" i="5"/>
  <c r="AR569" i="5"/>
  <c r="AP569" i="5"/>
  <c r="AN569" i="5"/>
  <c r="AL569" i="5"/>
  <c r="AH569" i="5" s="1"/>
  <c r="AI569" i="5" s="1"/>
  <c r="CF569" i="5" s="1"/>
  <c r="AG569" i="5"/>
  <c r="CD568" i="5"/>
  <c r="CB568" i="5"/>
  <c r="BZ568" i="5"/>
  <c r="BX568" i="5"/>
  <c r="BV568" i="5"/>
  <c r="BT568" i="5"/>
  <c r="BR568" i="5"/>
  <c r="BP568" i="5"/>
  <c r="BN568" i="5"/>
  <c r="BL568" i="5"/>
  <c r="BJ568" i="5"/>
  <c r="BH568" i="5"/>
  <c r="BF568" i="5"/>
  <c r="BD568" i="5"/>
  <c r="BB568" i="5"/>
  <c r="AZ568" i="5"/>
  <c r="AX568" i="5"/>
  <c r="AV568" i="5"/>
  <c r="AT568" i="5"/>
  <c r="AR568" i="5"/>
  <c r="AP568" i="5"/>
  <c r="AN568" i="5"/>
  <c r="AH568" i="5" s="1"/>
  <c r="AL568" i="5"/>
  <c r="AI568" i="5"/>
  <c r="CF568" i="5" s="1"/>
  <c r="AG568" i="5"/>
  <c r="CD567" i="5"/>
  <c r="CB567" i="5"/>
  <c r="BZ567" i="5"/>
  <c r="BX567" i="5"/>
  <c r="BV567" i="5"/>
  <c r="BT567" i="5"/>
  <c r="BR567" i="5"/>
  <c r="BP567" i="5"/>
  <c r="BN567" i="5"/>
  <c r="BL567" i="5"/>
  <c r="BJ567" i="5"/>
  <c r="BH567" i="5"/>
  <c r="BF567" i="5"/>
  <c r="BD567" i="5"/>
  <c r="BB567" i="5"/>
  <c r="AZ567" i="5"/>
  <c r="AX567" i="5"/>
  <c r="AV567" i="5"/>
  <c r="AT567" i="5"/>
  <c r="AR567" i="5"/>
  <c r="AP567" i="5"/>
  <c r="AN567" i="5"/>
  <c r="AL567" i="5"/>
  <c r="AH567" i="5"/>
  <c r="AI567" i="5" s="1"/>
  <c r="CF567" i="5" s="1"/>
  <c r="AG567" i="5"/>
  <c r="DC566" i="5"/>
  <c r="CD566" i="5"/>
  <c r="CB566" i="5"/>
  <c r="BZ566" i="5"/>
  <c r="BX566" i="5"/>
  <c r="BV566" i="5"/>
  <c r="BT566" i="5"/>
  <c r="BR566" i="5"/>
  <c r="BP566" i="5"/>
  <c r="BN566" i="5"/>
  <c r="BL566" i="5"/>
  <c r="BJ566" i="5"/>
  <c r="BH566" i="5"/>
  <c r="BF566" i="5"/>
  <c r="BD566" i="5"/>
  <c r="BB566" i="5"/>
  <c r="AZ566" i="5"/>
  <c r="AX566" i="5"/>
  <c r="AV566" i="5"/>
  <c r="AT566" i="5"/>
  <c r="AR566" i="5"/>
  <c r="AP566" i="5"/>
  <c r="AN566" i="5"/>
  <c r="AH566" i="5" s="1"/>
  <c r="AL566" i="5"/>
  <c r="AI566" i="5"/>
  <c r="CF566" i="5" s="1"/>
  <c r="AG566" i="5"/>
  <c r="CD565" i="5"/>
  <c r="CB565" i="5"/>
  <c r="BZ565" i="5"/>
  <c r="BX565" i="5"/>
  <c r="BV565" i="5"/>
  <c r="BT565" i="5"/>
  <c r="BR565" i="5"/>
  <c r="BP565" i="5"/>
  <c r="BN565" i="5"/>
  <c r="BL565" i="5"/>
  <c r="BJ565" i="5"/>
  <c r="BH565" i="5"/>
  <c r="BF565" i="5"/>
  <c r="BD565" i="5"/>
  <c r="BB565" i="5"/>
  <c r="AZ565" i="5"/>
  <c r="AX565" i="5"/>
  <c r="AV565" i="5"/>
  <c r="AT565" i="5"/>
  <c r="AR565" i="5"/>
  <c r="AP565" i="5"/>
  <c r="AN565" i="5"/>
  <c r="AL565" i="5"/>
  <c r="AH565" i="5" s="1"/>
  <c r="AI565" i="5" s="1"/>
  <c r="CF565" i="5" s="1"/>
  <c r="AG565" i="5"/>
  <c r="CD564" i="5"/>
  <c r="CB564" i="5"/>
  <c r="BZ564" i="5"/>
  <c r="BX564" i="5"/>
  <c r="BV564" i="5"/>
  <c r="BT564" i="5"/>
  <c r="BR564" i="5"/>
  <c r="BP564" i="5"/>
  <c r="BN564" i="5"/>
  <c r="BL564" i="5"/>
  <c r="BJ564" i="5"/>
  <c r="BH564" i="5"/>
  <c r="BF564" i="5"/>
  <c r="BD564" i="5"/>
  <c r="BB564" i="5"/>
  <c r="AZ564" i="5"/>
  <c r="AX564" i="5"/>
  <c r="AV564" i="5"/>
  <c r="AT564" i="5"/>
  <c r="AR564" i="5"/>
  <c r="AP564" i="5"/>
  <c r="AN564" i="5"/>
  <c r="AH564" i="5" s="1"/>
  <c r="AL564" i="5"/>
  <c r="AI564" i="5"/>
  <c r="CF564" i="5" s="1"/>
  <c r="AG564" i="5"/>
  <c r="CD563" i="5"/>
  <c r="CB563" i="5"/>
  <c r="BZ563" i="5"/>
  <c r="BX563" i="5"/>
  <c r="BV563" i="5"/>
  <c r="BT563" i="5"/>
  <c r="BR563" i="5"/>
  <c r="BP563" i="5"/>
  <c r="BN563" i="5"/>
  <c r="BL563" i="5"/>
  <c r="BJ563" i="5"/>
  <c r="BH563" i="5"/>
  <c r="BF563" i="5"/>
  <c r="BD563" i="5"/>
  <c r="BB563" i="5"/>
  <c r="AZ563" i="5"/>
  <c r="AX563" i="5"/>
  <c r="AV563" i="5"/>
  <c r="AT563" i="5"/>
  <c r="AR563" i="5"/>
  <c r="AP563" i="5"/>
  <c r="AN563" i="5"/>
  <c r="AL563" i="5"/>
  <c r="AH563" i="5"/>
  <c r="AI563" i="5" s="1"/>
  <c r="CF563" i="5" s="1"/>
  <c r="AG563" i="5"/>
  <c r="DC562" i="5"/>
  <c r="CD562" i="5"/>
  <c r="CB562" i="5"/>
  <c r="BZ562" i="5"/>
  <c r="BX562" i="5"/>
  <c r="BV562" i="5"/>
  <c r="BT562" i="5"/>
  <c r="BR562" i="5"/>
  <c r="BP562" i="5"/>
  <c r="BN562" i="5"/>
  <c r="BL562" i="5"/>
  <c r="BJ562" i="5"/>
  <c r="BH562" i="5"/>
  <c r="BF562" i="5"/>
  <c r="BD562" i="5"/>
  <c r="BB562" i="5"/>
  <c r="AZ562" i="5"/>
  <c r="AX562" i="5"/>
  <c r="AV562" i="5"/>
  <c r="AT562" i="5"/>
  <c r="AR562" i="5"/>
  <c r="AP562" i="5"/>
  <c r="AN562" i="5"/>
  <c r="AL562" i="5"/>
  <c r="AH562" i="5" s="1"/>
  <c r="AI562" i="5" s="1"/>
  <c r="CF562" i="5" s="1"/>
  <c r="AG562" i="5"/>
  <c r="CD561" i="5"/>
  <c r="CB561" i="5"/>
  <c r="BZ561" i="5"/>
  <c r="BX561" i="5"/>
  <c r="BV561" i="5"/>
  <c r="BT561" i="5"/>
  <c r="BR561" i="5"/>
  <c r="BP561" i="5"/>
  <c r="BN561" i="5"/>
  <c r="BL561" i="5"/>
  <c r="BJ561" i="5"/>
  <c r="BH561" i="5"/>
  <c r="BF561" i="5"/>
  <c r="BD561" i="5"/>
  <c r="BB561" i="5"/>
  <c r="AZ561" i="5"/>
  <c r="AX561" i="5"/>
  <c r="AV561" i="5"/>
  <c r="AT561" i="5"/>
  <c r="AR561" i="5"/>
  <c r="AP561" i="5"/>
  <c r="AN561" i="5"/>
  <c r="AH561" i="5" s="1"/>
  <c r="AL561" i="5"/>
  <c r="AI561" i="5"/>
  <c r="CF561" i="5" s="1"/>
  <c r="AG561" i="5"/>
  <c r="DB560" i="5"/>
  <c r="CD560" i="5"/>
  <c r="CB560" i="5"/>
  <c r="BZ560" i="5"/>
  <c r="BX560" i="5"/>
  <c r="BV560" i="5"/>
  <c r="BT560" i="5"/>
  <c r="BR560" i="5"/>
  <c r="BP560" i="5"/>
  <c r="BN560" i="5"/>
  <c r="BL560" i="5"/>
  <c r="BJ560" i="5"/>
  <c r="BH560" i="5"/>
  <c r="BF560" i="5"/>
  <c r="BD560" i="5"/>
  <c r="BB560" i="5"/>
  <c r="AZ560" i="5"/>
  <c r="AX560" i="5"/>
  <c r="AV560" i="5"/>
  <c r="AT560" i="5"/>
  <c r="AR560" i="5"/>
  <c r="AP560" i="5"/>
  <c r="AN560" i="5"/>
  <c r="AL560" i="5"/>
  <c r="AH560" i="5"/>
  <c r="AI560" i="5" s="1"/>
  <c r="CF560" i="5" s="1"/>
  <c r="AG560" i="5"/>
  <c r="CD559" i="5"/>
  <c r="CB559" i="5"/>
  <c r="BZ559" i="5"/>
  <c r="BX559" i="5"/>
  <c r="BV559" i="5"/>
  <c r="BT559" i="5"/>
  <c r="BR559" i="5"/>
  <c r="BP559" i="5"/>
  <c r="BN559" i="5"/>
  <c r="BL559" i="5"/>
  <c r="BJ559" i="5"/>
  <c r="BH559" i="5"/>
  <c r="BF559" i="5"/>
  <c r="BD559" i="5"/>
  <c r="BB559" i="5"/>
  <c r="AZ559" i="5"/>
  <c r="AX559" i="5"/>
  <c r="AV559" i="5"/>
  <c r="AT559" i="5"/>
  <c r="AR559" i="5"/>
  <c r="AP559" i="5"/>
  <c r="AN559" i="5"/>
  <c r="AH559" i="5" s="1"/>
  <c r="AL559" i="5"/>
  <c r="AI559" i="5"/>
  <c r="CF559" i="5" s="1"/>
  <c r="AG559" i="5"/>
  <c r="CZ558" i="5"/>
  <c r="CD558" i="5"/>
  <c r="CB558" i="5"/>
  <c r="BZ558" i="5"/>
  <c r="BX558" i="5"/>
  <c r="BV558" i="5"/>
  <c r="BT558" i="5"/>
  <c r="BR558" i="5"/>
  <c r="BP558" i="5"/>
  <c r="BN558" i="5"/>
  <c r="BL558" i="5"/>
  <c r="BJ558" i="5"/>
  <c r="BH558" i="5"/>
  <c r="BF558" i="5"/>
  <c r="BD558" i="5"/>
  <c r="BB558" i="5"/>
  <c r="AZ558" i="5"/>
  <c r="AX558" i="5"/>
  <c r="AV558" i="5"/>
  <c r="AT558" i="5"/>
  <c r="AR558" i="5"/>
  <c r="AP558" i="5"/>
  <c r="AN558" i="5"/>
  <c r="AL558" i="5"/>
  <c r="AH558" i="5" s="1"/>
  <c r="AI558" i="5" s="1"/>
  <c r="CF558" i="5" s="1"/>
  <c r="AG558" i="5"/>
  <c r="CD557" i="5"/>
  <c r="CB557" i="5"/>
  <c r="BZ557" i="5"/>
  <c r="BX557" i="5"/>
  <c r="BV557" i="5"/>
  <c r="BT557" i="5"/>
  <c r="BR557" i="5"/>
  <c r="BP557" i="5"/>
  <c r="BN557" i="5"/>
  <c r="BL557" i="5"/>
  <c r="BJ557" i="5"/>
  <c r="BH557" i="5"/>
  <c r="BF557" i="5"/>
  <c r="BD557" i="5"/>
  <c r="BB557" i="5"/>
  <c r="AZ557" i="5"/>
  <c r="AX557" i="5"/>
  <c r="AV557" i="5"/>
  <c r="AT557" i="5"/>
  <c r="AR557" i="5"/>
  <c r="AP557" i="5"/>
  <c r="AN557" i="5"/>
  <c r="AH557" i="5" s="1"/>
  <c r="AL557" i="5"/>
  <c r="AI557" i="5"/>
  <c r="CF557" i="5" s="1"/>
  <c r="AG557" i="5"/>
  <c r="DA556" i="5"/>
  <c r="CD556" i="5"/>
  <c r="CB556" i="5"/>
  <c r="BZ556" i="5"/>
  <c r="BX556" i="5"/>
  <c r="BV556" i="5"/>
  <c r="BT556" i="5"/>
  <c r="BR556" i="5"/>
  <c r="BP556" i="5"/>
  <c r="BN556" i="5"/>
  <c r="BL556" i="5"/>
  <c r="BJ556" i="5"/>
  <c r="BH556" i="5"/>
  <c r="BF556" i="5"/>
  <c r="BD556" i="5"/>
  <c r="BB556" i="5"/>
  <c r="AZ556" i="5"/>
  <c r="AX556" i="5"/>
  <c r="AV556" i="5"/>
  <c r="AT556" i="5"/>
  <c r="AR556" i="5"/>
  <c r="AP556" i="5"/>
  <c r="AN556" i="5"/>
  <c r="AL556" i="5"/>
  <c r="AH556" i="5"/>
  <c r="AI556" i="5" s="1"/>
  <c r="CF556" i="5" s="1"/>
  <c r="AG556" i="5"/>
  <c r="CD555" i="5"/>
  <c r="CB555" i="5"/>
  <c r="BZ555" i="5"/>
  <c r="BX555" i="5"/>
  <c r="BV555" i="5"/>
  <c r="BT555" i="5"/>
  <c r="BR555" i="5"/>
  <c r="BP555" i="5"/>
  <c r="BN555" i="5"/>
  <c r="BL555" i="5"/>
  <c r="BJ555" i="5"/>
  <c r="BH555" i="5"/>
  <c r="BF555" i="5"/>
  <c r="BD555" i="5"/>
  <c r="BB555" i="5"/>
  <c r="AZ555" i="5"/>
  <c r="AX555" i="5"/>
  <c r="AV555" i="5"/>
  <c r="AT555" i="5"/>
  <c r="AR555" i="5"/>
  <c r="AP555" i="5"/>
  <c r="AN555" i="5"/>
  <c r="AH555" i="5" s="1"/>
  <c r="AL555" i="5"/>
  <c r="AI555" i="5"/>
  <c r="CF555" i="5" s="1"/>
  <c r="AG555" i="5"/>
  <c r="DB554" i="5"/>
  <c r="CD554" i="5"/>
  <c r="CB554" i="5"/>
  <c r="BZ554" i="5"/>
  <c r="BX554" i="5"/>
  <c r="BV554" i="5"/>
  <c r="BT554" i="5"/>
  <c r="BR554" i="5"/>
  <c r="BP554" i="5"/>
  <c r="BN554" i="5"/>
  <c r="BL554" i="5"/>
  <c r="BJ554" i="5"/>
  <c r="BH554" i="5"/>
  <c r="BF554" i="5"/>
  <c r="BD554" i="5"/>
  <c r="BB554" i="5"/>
  <c r="AZ554" i="5"/>
  <c r="AX554" i="5"/>
  <c r="AV554" i="5"/>
  <c r="AT554" i="5"/>
  <c r="AR554" i="5"/>
  <c r="AP554" i="5"/>
  <c r="AN554" i="5"/>
  <c r="AL554" i="5"/>
  <c r="AH554" i="5"/>
  <c r="AI554" i="5" s="1"/>
  <c r="CF554" i="5" s="1"/>
  <c r="AG554" i="5"/>
  <c r="CD553" i="5"/>
  <c r="CB553" i="5"/>
  <c r="BZ553" i="5"/>
  <c r="BX553" i="5"/>
  <c r="BV553" i="5"/>
  <c r="BT553" i="5"/>
  <c r="BR553" i="5"/>
  <c r="BP553" i="5"/>
  <c r="BN553" i="5"/>
  <c r="BL553" i="5"/>
  <c r="BJ553" i="5"/>
  <c r="BH553" i="5"/>
  <c r="BF553" i="5"/>
  <c r="BD553" i="5"/>
  <c r="BB553" i="5"/>
  <c r="AZ553" i="5"/>
  <c r="AX553" i="5"/>
  <c r="AV553" i="5"/>
  <c r="AT553" i="5"/>
  <c r="AR553" i="5"/>
  <c r="AP553" i="5"/>
  <c r="AN553" i="5"/>
  <c r="AH553" i="5" s="1"/>
  <c r="AL553" i="5"/>
  <c r="AI553" i="5"/>
  <c r="CF553" i="5" s="1"/>
  <c r="AG553" i="5"/>
  <c r="DC552" i="5"/>
  <c r="CD552" i="5"/>
  <c r="CB552" i="5"/>
  <c r="BZ552" i="5"/>
  <c r="BX552" i="5"/>
  <c r="BV552" i="5"/>
  <c r="BT552" i="5"/>
  <c r="BR552" i="5"/>
  <c r="BP552" i="5"/>
  <c r="BN552" i="5"/>
  <c r="BL552" i="5"/>
  <c r="BJ552" i="5"/>
  <c r="BH552" i="5"/>
  <c r="BF552" i="5"/>
  <c r="BD552" i="5"/>
  <c r="BB552" i="5"/>
  <c r="AZ552" i="5"/>
  <c r="AX552" i="5"/>
  <c r="AV552" i="5"/>
  <c r="AT552" i="5"/>
  <c r="AR552" i="5"/>
  <c r="AP552" i="5"/>
  <c r="AN552" i="5"/>
  <c r="AL552" i="5"/>
  <c r="AH552" i="5" s="1"/>
  <c r="AI552" i="5" s="1"/>
  <c r="CF552" i="5" s="1"/>
  <c r="AG552" i="5"/>
  <c r="CD551" i="5"/>
  <c r="CB551" i="5"/>
  <c r="BZ551" i="5"/>
  <c r="BX551" i="5"/>
  <c r="BV551" i="5"/>
  <c r="BT551" i="5"/>
  <c r="BR551" i="5"/>
  <c r="BP551" i="5"/>
  <c r="BN551" i="5"/>
  <c r="BL551" i="5"/>
  <c r="BJ551" i="5"/>
  <c r="BH551" i="5"/>
  <c r="BF551" i="5"/>
  <c r="BD551" i="5"/>
  <c r="BB551" i="5"/>
  <c r="AZ551" i="5"/>
  <c r="AX551" i="5"/>
  <c r="AV551" i="5"/>
  <c r="AT551" i="5"/>
  <c r="AR551" i="5"/>
  <c r="AP551" i="5"/>
  <c r="AN551" i="5"/>
  <c r="AH551" i="5" s="1"/>
  <c r="AL551" i="5"/>
  <c r="AI551" i="5"/>
  <c r="CF551" i="5" s="1"/>
  <c r="AG551" i="5"/>
  <c r="DB550" i="5"/>
  <c r="CD550" i="5"/>
  <c r="CB550" i="5"/>
  <c r="BZ550" i="5"/>
  <c r="BX550" i="5"/>
  <c r="BV550" i="5"/>
  <c r="BT550" i="5"/>
  <c r="BR550" i="5"/>
  <c r="BP550" i="5"/>
  <c r="BN550" i="5"/>
  <c r="BL550" i="5"/>
  <c r="BJ550" i="5"/>
  <c r="BH550" i="5"/>
  <c r="BF550" i="5"/>
  <c r="BD550" i="5"/>
  <c r="BB550" i="5"/>
  <c r="AZ550" i="5"/>
  <c r="AX550" i="5"/>
  <c r="AV550" i="5"/>
  <c r="AT550" i="5"/>
  <c r="AR550" i="5"/>
  <c r="AP550" i="5"/>
  <c r="AN550" i="5"/>
  <c r="AL550" i="5"/>
  <c r="AH550" i="5"/>
  <c r="AI550" i="5" s="1"/>
  <c r="CF550" i="5" s="1"/>
  <c r="AG550" i="5"/>
  <c r="CD549" i="5"/>
  <c r="CB549" i="5"/>
  <c r="BZ549" i="5"/>
  <c r="BX549" i="5"/>
  <c r="BV549" i="5"/>
  <c r="BT549" i="5"/>
  <c r="BR549" i="5"/>
  <c r="BP549" i="5"/>
  <c r="BN549" i="5"/>
  <c r="BL549" i="5"/>
  <c r="BJ549" i="5"/>
  <c r="BH549" i="5"/>
  <c r="BF549" i="5"/>
  <c r="BD549" i="5"/>
  <c r="BB549" i="5"/>
  <c r="AZ549" i="5"/>
  <c r="AX549" i="5"/>
  <c r="AV549" i="5"/>
  <c r="AT549" i="5"/>
  <c r="AR549" i="5"/>
  <c r="AP549" i="5"/>
  <c r="AN549" i="5"/>
  <c r="AH549" i="5" s="1"/>
  <c r="AL549" i="5"/>
  <c r="AI549" i="5"/>
  <c r="CF549" i="5" s="1"/>
  <c r="AG549" i="5"/>
  <c r="CS548" i="5"/>
  <c r="CD548" i="5"/>
  <c r="CB548" i="5"/>
  <c r="BZ548" i="5"/>
  <c r="BX548" i="5"/>
  <c r="BV548" i="5"/>
  <c r="BT548" i="5"/>
  <c r="BR548" i="5"/>
  <c r="BP548" i="5"/>
  <c r="BN548" i="5"/>
  <c r="BL548" i="5"/>
  <c r="BJ548" i="5"/>
  <c r="BH548" i="5"/>
  <c r="BF548" i="5"/>
  <c r="BD548" i="5"/>
  <c r="BB548" i="5"/>
  <c r="AZ548" i="5"/>
  <c r="AX548" i="5"/>
  <c r="AV548" i="5"/>
  <c r="AT548" i="5"/>
  <c r="AR548" i="5"/>
  <c r="AP548" i="5"/>
  <c r="AN548" i="5"/>
  <c r="AL548" i="5"/>
  <c r="AH548" i="5"/>
  <c r="AI548" i="5" s="1"/>
  <c r="CF548" i="5" s="1"/>
  <c r="AG548" i="5"/>
  <c r="CD547" i="5"/>
  <c r="CB547" i="5"/>
  <c r="BZ547" i="5"/>
  <c r="BX547" i="5"/>
  <c r="BV547" i="5"/>
  <c r="BT547" i="5"/>
  <c r="BR547" i="5"/>
  <c r="BP547" i="5"/>
  <c r="BN547" i="5"/>
  <c r="BL547" i="5"/>
  <c r="BJ547" i="5"/>
  <c r="BH547" i="5"/>
  <c r="BF547" i="5"/>
  <c r="BD547" i="5"/>
  <c r="BB547" i="5"/>
  <c r="AZ547" i="5"/>
  <c r="AX547" i="5"/>
  <c r="AV547" i="5"/>
  <c r="AT547" i="5"/>
  <c r="AR547" i="5"/>
  <c r="AP547" i="5"/>
  <c r="AN547" i="5"/>
  <c r="AH547" i="5" s="1"/>
  <c r="AL547" i="5"/>
  <c r="AI547" i="5"/>
  <c r="CF547" i="5" s="1"/>
  <c r="AG547" i="5"/>
  <c r="CD546" i="5"/>
  <c r="CB546" i="5"/>
  <c r="BZ546" i="5"/>
  <c r="BX546" i="5"/>
  <c r="BV546" i="5"/>
  <c r="BT546" i="5"/>
  <c r="BR546" i="5"/>
  <c r="BP546" i="5"/>
  <c r="BN546" i="5"/>
  <c r="BL546" i="5"/>
  <c r="BJ546" i="5"/>
  <c r="BH546" i="5"/>
  <c r="BF546" i="5"/>
  <c r="BD546" i="5"/>
  <c r="BB546" i="5"/>
  <c r="AZ546" i="5"/>
  <c r="AX546" i="5"/>
  <c r="AV546" i="5"/>
  <c r="AT546" i="5"/>
  <c r="AR546" i="5"/>
  <c r="AP546" i="5"/>
  <c r="AN546" i="5"/>
  <c r="AL546" i="5"/>
  <c r="AH546" i="5"/>
  <c r="AI546" i="5" s="1"/>
  <c r="CF546" i="5" s="1"/>
  <c r="AG546" i="5"/>
  <c r="CD545" i="5"/>
  <c r="CB545" i="5"/>
  <c r="BZ545" i="5"/>
  <c r="BX545" i="5"/>
  <c r="BV545" i="5"/>
  <c r="BT545" i="5"/>
  <c r="BR545" i="5"/>
  <c r="BP545" i="5"/>
  <c r="BN545" i="5"/>
  <c r="BL545" i="5"/>
  <c r="BJ545" i="5"/>
  <c r="BH545" i="5"/>
  <c r="BF545" i="5"/>
  <c r="BD545" i="5"/>
  <c r="BB545" i="5"/>
  <c r="AZ545" i="5"/>
  <c r="AX545" i="5"/>
  <c r="AV545" i="5"/>
  <c r="AT545" i="5"/>
  <c r="AR545" i="5"/>
  <c r="AP545" i="5"/>
  <c r="AN545" i="5"/>
  <c r="AH545" i="5" s="1"/>
  <c r="AL545" i="5"/>
  <c r="AI545" i="5"/>
  <c r="CF545" i="5" s="1"/>
  <c r="AG545" i="5"/>
  <c r="CD544" i="5"/>
  <c r="CB544" i="5"/>
  <c r="BZ544" i="5"/>
  <c r="BX544" i="5"/>
  <c r="BV544" i="5"/>
  <c r="BT544" i="5"/>
  <c r="BR544" i="5"/>
  <c r="BP544" i="5"/>
  <c r="BN544" i="5"/>
  <c r="BL544" i="5"/>
  <c r="BJ544" i="5"/>
  <c r="BH544" i="5"/>
  <c r="BF544" i="5"/>
  <c r="BD544" i="5"/>
  <c r="BB544" i="5"/>
  <c r="AZ544" i="5"/>
  <c r="AX544" i="5"/>
  <c r="AV544" i="5"/>
  <c r="AT544" i="5"/>
  <c r="AR544" i="5"/>
  <c r="AP544" i="5"/>
  <c r="AN544" i="5"/>
  <c r="AL544" i="5"/>
  <c r="AH544" i="5" s="1"/>
  <c r="AI544" i="5" s="1"/>
  <c r="CF544" i="5" s="1"/>
  <c r="AG544" i="5"/>
  <c r="CD543" i="5"/>
  <c r="CB543" i="5"/>
  <c r="BZ543" i="5"/>
  <c r="BX543" i="5"/>
  <c r="BV543" i="5"/>
  <c r="BT543" i="5"/>
  <c r="BR543" i="5"/>
  <c r="BP543" i="5"/>
  <c r="BN543" i="5"/>
  <c r="BL543" i="5"/>
  <c r="BJ543" i="5"/>
  <c r="BH543" i="5"/>
  <c r="BF543" i="5"/>
  <c r="BD543" i="5"/>
  <c r="BB543" i="5"/>
  <c r="AZ543" i="5"/>
  <c r="AX543" i="5"/>
  <c r="AV543" i="5"/>
  <c r="AT543" i="5"/>
  <c r="AR543" i="5"/>
  <c r="AP543" i="5"/>
  <c r="AN543" i="5"/>
  <c r="AH543" i="5" s="1"/>
  <c r="AL543" i="5"/>
  <c r="AI543" i="5"/>
  <c r="CF543" i="5" s="1"/>
  <c r="AG543" i="5"/>
  <c r="CD542" i="5"/>
  <c r="CB542" i="5"/>
  <c r="BZ542" i="5"/>
  <c r="BX542" i="5"/>
  <c r="BV542" i="5"/>
  <c r="BT542" i="5"/>
  <c r="BR542" i="5"/>
  <c r="BP542" i="5"/>
  <c r="BN542" i="5"/>
  <c r="BL542" i="5"/>
  <c r="BJ542" i="5"/>
  <c r="BH542" i="5"/>
  <c r="BF542" i="5"/>
  <c r="BD542" i="5"/>
  <c r="BB542" i="5"/>
  <c r="AZ542" i="5"/>
  <c r="AX542" i="5"/>
  <c r="AV542" i="5"/>
  <c r="AT542" i="5"/>
  <c r="AR542" i="5"/>
  <c r="AP542" i="5"/>
  <c r="AN542" i="5"/>
  <c r="AL542" i="5"/>
  <c r="AH542" i="5"/>
  <c r="AI542" i="5" s="1"/>
  <c r="CF542" i="5" s="1"/>
  <c r="AG542" i="5"/>
  <c r="CD541" i="5"/>
  <c r="CB541" i="5"/>
  <c r="BZ541" i="5"/>
  <c r="BX541" i="5"/>
  <c r="BV541" i="5"/>
  <c r="BT541" i="5"/>
  <c r="BR541" i="5"/>
  <c r="BP541" i="5"/>
  <c r="BN541" i="5"/>
  <c r="BL541" i="5"/>
  <c r="BJ541" i="5"/>
  <c r="BH541" i="5"/>
  <c r="BF541" i="5"/>
  <c r="BD541" i="5"/>
  <c r="BB541" i="5"/>
  <c r="AZ541" i="5"/>
  <c r="AX541" i="5"/>
  <c r="AV541" i="5"/>
  <c r="AT541" i="5"/>
  <c r="AR541" i="5"/>
  <c r="AP541" i="5"/>
  <c r="AN541" i="5"/>
  <c r="AH541" i="5" s="1"/>
  <c r="AL541" i="5"/>
  <c r="AI541" i="5"/>
  <c r="CF541" i="5" s="1"/>
  <c r="AG541" i="5"/>
  <c r="CD540" i="5"/>
  <c r="CB540" i="5"/>
  <c r="BZ540" i="5"/>
  <c r="BX540" i="5"/>
  <c r="BV540" i="5"/>
  <c r="BT540" i="5"/>
  <c r="BR540" i="5"/>
  <c r="BP540" i="5"/>
  <c r="BN540" i="5"/>
  <c r="BL540" i="5"/>
  <c r="BJ540" i="5"/>
  <c r="BH540" i="5"/>
  <c r="BF540" i="5"/>
  <c r="BD540" i="5"/>
  <c r="BB540" i="5"/>
  <c r="AZ540" i="5"/>
  <c r="AX540" i="5"/>
  <c r="AV540" i="5"/>
  <c r="AT540" i="5"/>
  <c r="AR540" i="5"/>
  <c r="AP540" i="5"/>
  <c r="AN540" i="5"/>
  <c r="AL540" i="5"/>
  <c r="AH540" i="5" s="1"/>
  <c r="AI540" i="5" s="1"/>
  <c r="CF540" i="5" s="1"/>
  <c r="AG540" i="5"/>
  <c r="CD539" i="5"/>
  <c r="CB539" i="5"/>
  <c r="BZ539" i="5"/>
  <c r="BX539" i="5"/>
  <c r="BV539" i="5"/>
  <c r="BT539" i="5"/>
  <c r="BR539" i="5"/>
  <c r="BP539" i="5"/>
  <c r="BN539" i="5"/>
  <c r="BL539" i="5"/>
  <c r="BJ539" i="5"/>
  <c r="BH539" i="5"/>
  <c r="BF539" i="5"/>
  <c r="BD539" i="5"/>
  <c r="BB539" i="5"/>
  <c r="AZ539" i="5"/>
  <c r="AX539" i="5"/>
  <c r="AV539" i="5"/>
  <c r="AT539" i="5"/>
  <c r="AR539" i="5"/>
  <c r="AP539" i="5"/>
  <c r="AN539" i="5"/>
  <c r="AH539" i="5" s="1"/>
  <c r="AL539" i="5"/>
  <c r="AI539" i="5"/>
  <c r="CF539" i="5" s="1"/>
  <c r="AG539" i="5"/>
  <c r="CD538" i="5"/>
  <c r="CB538" i="5"/>
  <c r="BZ538" i="5"/>
  <c r="BX538" i="5"/>
  <c r="BV538" i="5"/>
  <c r="BT538" i="5"/>
  <c r="BR538" i="5"/>
  <c r="BP538" i="5"/>
  <c r="BN538" i="5"/>
  <c r="BL538" i="5"/>
  <c r="BJ538" i="5"/>
  <c r="BH538" i="5"/>
  <c r="BF538" i="5"/>
  <c r="BD538" i="5"/>
  <c r="BB538" i="5"/>
  <c r="AZ538" i="5"/>
  <c r="AX538" i="5"/>
  <c r="AV538" i="5"/>
  <c r="AT538" i="5"/>
  <c r="AR538" i="5"/>
  <c r="AP538" i="5"/>
  <c r="AN538" i="5"/>
  <c r="AL538" i="5"/>
  <c r="AH538" i="5"/>
  <c r="AI538" i="5" s="1"/>
  <c r="CF538" i="5" s="1"/>
  <c r="AG538" i="5"/>
  <c r="CD537" i="5"/>
  <c r="CB537" i="5"/>
  <c r="BZ537" i="5"/>
  <c r="BX537" i="5"/>
  <c r="BV537" i="5"/>
  <c r="BT537" i="5"/>
  <c r="BR537" i="5"/>
  <c r="BP537" i="5"/>
  <c r="BN537" i="5"/>
  <c r="BL537" i="5"/>
  <c r="BJ537" i="5"/>
  <c r="BH537" i="5"/>
  <c r="BF537" i="5"/>
  <c r="BD537" i="5"/>
  <c r="BB537" i="5"/>
  <c r="AZ537" i="5"/>
  <c r="AX537" i="5"/>
  <c r="AV537" i="5"/>
  <c r="AT537" i="5"/>
  <c r="AR537" i="5"/>
  <c r="AP537" i="5"/>
  <c r="AN537" i="5"/>
  <c r="AH537" i="5" s="1"/>
  <c r="AL537" i="5"/>
  <c r="AI537" i="5"/>
  <c r="CF537" i="5" s="1"/>
  <c r="AG537" i="5"/>
  <c r="CD536" i="5"/>
  <c r="CB536" i="5"/>
  <c r="BZ536" i="5"/>
  <c r="BX536" i="5"/>
  <c r="BV536" i="5"/>
  <c r="BT536" i="5"/>
  <c r="BR536" i="5"/>
  <c r="BP536" i="5"/>
  <c r="BN536" i="5"/>
  <c r="BL536" i="5"/>
  <c r="BJ536" i="5"/>
  <c r="BH536" i="5"/>
  <c r="BF536" i="5"/>
  <c r="BD536" i="5"/>
  <c r="BB536" i="5"/>
  <c r="AZ536" i="5"/>
  <c r="AX536" i="5"/>
  <c r="AV536" i="5"/>
  <c r="AT536" i="5"/>
  <c r="AR536" i="5"/>
  <c r="AP536" i="5"/>
  <c r="AN536" i="5"/>
  <c r="AL536" i="5"/>
  <c r="AH536" i="5"/>
  <c r="AI536" i="5" s="1"/>
  <c r="CF536" i="5" s="1"/>
  <c r="AG536" i="5"/>
  <c r="CD535" i="5"/>
  <c r="CB535" i="5"/>
  <c r="BZ535" i="5"/>
  <c r="BX535" i="5"/>
  <c r="BV535" i="5"/>
  <c r="BT535" i="5"/>
  <c r="BR535" i="5"/>
  <c r="BP535" i="5"/>
  <c r="BN535" i="5"/>
  <c r="BL535" i="5"/>
  <c r="BJ535" i="5"/>
  <c r="BH535" i="5"/>
  <c r="BF535" i="5"/>
  <c r="BD535" i="5"/>
  <c r="BB535" i="5"/>
  <c r="AZ535" i="5"/>
  <c r="AX535" i="5"/>
  <c r="AV535" i="5"/>
  <c r="AT535" i="5"/>
  <c r="AR535" i="5"/>
  <c r="AP535" i="5"/>
  <c r="AN535" i="5"/>
  <c r="AH535" i="5" s="1"/>
  <c r="AL535" i="5"/>
  <c r="AI535" i="5"/>
  <c r="CF535" i="5" s="1"/>
  <c r="AG535" i="5"/>
  <c r="CD534" i="5"/>
  <c r="CB534" i="5"/>
  <c r="BZ534" i="5"/>
  <c r="BX534" i="5"/>
  <c r="BV534" i="5"/>
  <c r="BT534" i="5"/>
  <c r="BR534" i="5"/>
  <c r="BP534" i="5"/>
  <c r="BN534" i="5"/>
  <c r="BL534" i="5"/>
  <c r="BJ534" i="5"/>
  <c r="BH534" i="5"/>
  <c r="BF534" i="5"/>
  <c r="BD534" i="5"/>
  <c r="BB534" i="5"/>
  <c r="AZ534" i="5"/>
  <c r="AX534" i="5"/>
  <c r="AV534" i="5"/>
  <c r="AT534" i="5"/>
  <c r="AR534" i="5"/>
  <c r="AP534" i="5"/>
  <c r="AN534" i="5"/>
  <c r="AL534" i="5"/>
  <c r="AH534" i="5" s="1"/>
  <c r="AI534" i="5" s="1"/>
  <c r="CF534" i="5" s="1"/>
  <c r="AG534" i="5"/>
  <c r="CD533" i="5"/>
  <c r="CB533" i="5"/>
  <c r="BZ533" i="5"/>
  <c r="BX533" i="5"/>
  <c r="BV533" i="5"/>
  <c r="BT533" i="5"/>
  <c r="BR533" i="5"/>
  <c r="BP533" i="5"/>
  <c r="BN533" i="5"/>
  <c r="BL533" i="5"/>
  <c r="BJ533" i="5"/>
  <c r="BH533" i="5"/>
  <c r="BF533" i="5"/>
  <c r="BD533" i="5"/>
  <c r="BB533" i="5"/>
  <c r="AZ533" i="5"/>
  <c r="AX533" i="5"/>
  <c r="AV533" i="5"/>
  <c r="AT533" i="5"/>
  <c r="AR533" i="5"/>
  <c r="AP533" i="5"/>
  <c r="AN533" i="5"/>
  <c r="AH533" i="5" s="1"/>
  <c r="AL533" i="5"/>
  <c r="AI533" i="5"/>
  <c r="CF533" i="5" s="1"/>
  <c r="AG533" i="5"/>
  <c r="CD532" i="5"/>
  <c r="CB532" i="5"/>
  <c r="BZ532" i="5"/>
  <c r="BX532" i="5"/>
  <c r="BV532" i="5"/>
  <c r="BT532" i="5"/>
  <c r="BR532" i="5"/>
  <c r="BP532" i="5"/>
  <c r="BN532" i="5"/>
  <c r="BL532" i="5"/>
  <c r="BJ532" i="5"/>
  <c r="BH532" i="5"/>
  <c r="BF532" i="5"/>
  <c r="BD532" i="5"/>
  <c r="BB532" i="5"/>
  <c r="AZ532" i="5"/>
  <c r="AX532" i="5"/>
  <c r="AV532" i="5"/>
  <c r="AT532" i="5"/>
  <c r="AR532" i="5"/>
  <c r="AP532" i="5"/>
  <c r="AN532" i="5"/>
  <c r="AL532" i="5"/>
  <c r="AH532" i="5"/>
  <c r="AI532" i="5" s="1"/>
  <c r="CF532" i="5" s="1"/>
  <c r="AG532" i="5"/>
  <c r="DF531" i="5"/>
  <c r="CX531" i="5"/>
  <c r="CD531" i="5"/>
  <c r="CB531" i="5"/>
  <c r="BZ531" i="5"/>
  <c r="BX531" i="5"/>
  <c r="BV531" i="5"/>
  <c r="BT531" i="5"/>
  <c r="BR531" i="5"/>
  <c r="BP531" i="5"/>
  <c r="BN531" i="5"/>
  <c r="BL531" i="5"/>
  <c r="BJ531" i="5"/>
  <c r="BH531" i="5"/>
  <c r="BF531" i="5"/>
  <c r="BD531" i="5"/>
  <c r="BB531" i="5"/>
  <c r="AZ531" i="5"/>
  <c r="AX531" i="5"/>
  <c r="AV531" i="5"/>
  <c r="AT531" i="5"/>
  <c r="AR531" i="5"/>
  <c r="AP531" i="5"/>
  <c r="AN531" i="5"/>
  <c r="AH531" i="5" s="1"/>
  <c r="AL531" i="5"/>
  <c r="AI531" i="5"/>
  <c r="CF531" i="5" s="1"/>
  <c r="AG531" i="5"/>
  <c r="CS530" i="5"/>
  <c r="CD530" i="5"/>
  <c r="CB530" i="5"/>
  <c r="BZ530" i="5"/>
  <c r="BX530" i="5"/>
  <c r="BV530" i="5"/>
  <c r="BT530" i="5"/>
  <c r="BR530" i="5"/>
  <c r="BP530" i="5"/>
  <c r="BN530" i="5"/>
  <c r="BL530" i="5"/>
  <c r="BJ530" i="5"/>
  <c r="BH530" i="5"/>
  <c r="BF530" i="5"/>
  <c r="BD530" i="5"/>
  <c r="BB530" i="5"/>
  <c r="AZ530" i="5"/>
  <c r="AX530" i="5"/>
  <c r="AV530" i="5"/>
  <c r="AT530" i="5"/>
  <c r="AR530" i="5"/>
  <c r="AP530" i="5"/>
  <c r="AN530" i="5"/>
  <c r="AL530" i="5"/>
  <c r="AH530" i="5" s="1"/>
  <c r="AI530" i="5" s="1"/>
  <c r="CF530" i="5" s="1"/>
  <c r="AG530" i="5"/>
  <c r="CV529" i="5"/>
  <c r="CD529" i="5"/>
  <c r="CB529" i="5"/>
  <c r="BZ529" i="5"/>
  <c r="BX529" i="5"/>
  <c r="BV529" i="5"/>
  <c r="BT529" i="5"/>
  <c r="BR529" i="5"/>
  <c r="BP529" i="5"/>
  <c r="BN529" i="5"/>
  <c r="BL529" i="5"/>
  <c r="BJ529" i="5"/>
  <c r="BH529" i="5"/>
  <c r="BF529" i="5"/>
  <c r="BD529" i="5"/>
  <c r="BB529" i="5"/>
  <c r="AZ529" i="5"/>
  <c r="AX529" i="5"/>
  <c r="AV529" i="5"/>
  <c r="AT529" i="5"/>
  <c r="AR529" i="5"/>
  <c r="AP529" i="5"/>
  <c r="AN529" i="5"/>
  <c r="AH529" i="5" s="1"/>
  <c r="AL529" i="5"/>
  <c r="AI529" i="5"/>
  <c r="CF529" i="5" s="1"/>
  <c r="AG529" i="5"/>
  <c r="CS528" i="5"/>
  <c r="CD528" i="5"/>
  <c r="CB528" i="5"/>
  <c r="BZ528" i="5"/>
  <c r="BX528" i="5"/>
  <c r="BV528" i="5"/>
  <c r="BT528" i="5"/>
  <c r="BR528" i="5"/>
  <c r="BP528" i="5"/>
  <c r="BN528" i="5"/>
  <c r="BL528" i="5"/>
  <c r="BJ528" i="5"/>
  <c r="BH528" i="5"/>
  <c r="BF528" i="5"/>
  <c r="BD528" i="5"/>
  <c r="BB528" i="5"/>
  <c r="AZ528" i="5"/>
  <c r="AX528" i="5"/>
  <c r="AV528" i="5"/>
  <c r="AT528" i="5"/>
  <c r="AR528" i="5"/>
  <c r="AP528" i="5"/>
  <c r="AN528" i="5"/>
  <c r="AL528" i="5"/>
  <c r="AH528" i="5" s="1"/>
  <c r="AI528" i="5" s="1"/>
  <c r="CF528" i="5" s="1"/>
  <c r="AG528" i="5"/>
  <c r="CD527" i="5"/>
  <c r="CB527" i="5"/>
  <c r="BZ527" i="5"/>
  <c r="BX527" i="5"/>
  <c r="BV527" i="5"/>
  <c r="BT527" i="5"/>
  <c r="BR527" i="5"/>
  <c r="BP527" i="5"/>
  <c r="BN527" i="5"/>
  <c r="BL527" i="5"/>
  <c r="BJ527" i="5"/>
  <c r="BH527" i="5"/>
  <c r="BF527" i="5"/>
  <c r="BD527" i="5"/>
  <c r="BB527" i="5"/>
  <c r="AZ527" i="5"/>
  <c r="AX527" i="5"/>
  <c r="AV527" i="5"/>
  <c r="AT527" i="5"/>
  <c r="AR527" i="5"/>
  <c r="AP527" i="5"/>
  <c r="AN527" i="5"/>
  <c r="AH527" i="5" s="1"/>
  <c r="AL527" i="5"/>
  <c r="AI527" i="5"/>
  <c r="CF527" i="5" s="1"/>
  <c r="AG527" i="5"/>
  <c r="CU526" i="5"/>
  <c r="CD526" i="5"/>
  <c r="CB526" i="5"/>
  <c r="BZ526" i="5"/>
  <c r="BX526" i="5"/>
  <c r="BV526" i="5"/>
  <c r="BT526" i="5"/>
  <c r="BR526" i="5"/>
  <c r="BP526" i="5"/>
  <c r="BN526" i="5"/>
  <c r="BL526" i="5"/>
  <c r="BJ526" i="5"/>
  <c r="BH526" i="5"/>
  <c r="BF526" i="5"/>
  <c r="BD526" i="5"/>
  <c r="BB526" i="5"/>
  <c r="AZ526" i="5"/>
  <c r="AX526" i="5"/>
  <c r="AV526" i="5"/>
  <c r="AT526" i="5"/>
  <c r="AR526" i="5"/>
  <c r="AP526" i="5"/>
  <c r="AN526" i="5"/>
  <c r="AL526" i="5"/>
  <c r="AH526" i="5"/>
  <c r="AI526" i="5" s="1"/>
  <c r="CF526" i="5" s="1"/>
  <c r="AG526" i="5"/>
  <c r="CV525" i="5"/>
  <c r="CD525" i="5"/>
  <c r="CB525" i="5"/>
  <c r="BZ525" i="5"/>
  <c r="BX525" i="5"/>
  <c r="BV525" i="5"/>
  <c r="BT525" i="5"/>
  <c r="BR525" i="5"/>
  <c r="BP525" i="5"/>
  <c r="BN525" i="5"/>
  <c r="BL525" i="5"/>
  <c r="BJ525" i="5"/>
  <c r="BH525" i="5"/>
  <c r="BF525" i="5"/>
  <c r="BD525" i="5"/>
  <c r="BB525" i="5"/>
  <c r="AZ525" i="5"/>
  <c r="AX525" i="5"/>
  <c r="AV525" i="5"/>
  <c r="AT525" i="5"/>
  <c r="AR525" i="5"/>
  <c r="AP525" i="5"/>
  <c r="AN525" i="5"/>
  <c r="AH525" i="5" s="1"/>
  <c r="AL525" i="5"/>
  <c r="AI525" i="5"/>
  <c r="CF525" i="5" s="1"/>
  <c r="AG525" i="5"/>
  <c r="CD524" i="5"/>
  <c r="CB524" i="5"/>
  <c r="BZ524" i="5"/>
  <c r="BX524" i="5"/>
  <c r="BV524" i="5"/>
  <c r="BT524" i="5"/>
  <c r="BR524" i="5"/>
  <c r="BP524" i="5"/>
  <c r="BN524" i="5"/>
  <c r="BL524" i="5"/>
  <c r="BJ524" i="5"/>
  <c r="BH524" i="5"/>
  <c r="BF524" i="5"/>
  <c r="BD524" i="5"/>
  <c r="BB524" i="5"/>
  <c r="AZ524" i="5"/>
  <c r="AX524" i="5"/>
  <c r="AV524" i="5"/>
  <c r="AT524" i="5"/>
  <c r="AR524" i="5"/>
  <c r="AP524" i="5"/>
  <c r="AN524" i="5"/>
  <c r="AH524" i="5" s="1"/>
  <c r="AL524" i="5"/>
  <c r="AI524" i="5"/>
  <c r="CF524" i="5" s="1"/>
  <c r="AG524" i="5"/>
  <c r="CD523" i="5"/>
  <c r="CB523" i="5"/>
  <c r="BZ523" i="5"/>
  <c r="BX523" i="5"/>
  <c r="BV523" i="5"/>
  <c r="BT523" i="5"/>
  <c r="BR523" i="5"/>
  <c r="BP523" i="5"/>
  <c r="BN523" i="5"/>
  <c r="BL523" i="5"/>
  <c r="BJ523" i="5"/>
  <c r="BH523" i="5"/>
  <c r="BF523" i="5"/>
  <c r="BD523" i="5"/>
  <c r="BB523" i="5"/>
  <c r="AZ523" i="5"/>
  <c r="AX523" i="5"/>
  <c r="AV523" i="5"/>
  <c r="AT523" i="5"/>
  <c r="AR523" i="5"/>
  <c r="AP523" i="5"/>
  <c r="AN523" i="5"/>
  <c r="AL523" i="5"/>
  <c r="AH523" i="5"/>
  <c r="AI523" i="5" s="1"/>
  <c r="CF523" i="5" s="1"/>
  <c r="AG523" i="5"/>
  <c r="CD522" i="5"/>
  <c r="CB522" i="5"/>
  <c r="BZ522" i="5"/>
  <c r="BX522" i="5"/>
  <c r="BV522" i="5"/>
  <c r="BT522" i="5"/>
  <c r="BR522" i="5"/>
  <c r="BP522" i="5"/>
  <c r="BN522" i="5"/>
  <c r="BL522" i="5"/>
  <c r="BJ522" i="5"/>
  <c r="BH522" i="5"/>
  <c r="BF522" i="5"/>
  <c r="BD522" i="5"/>
  <c r="BB522" i="5"/>
  <c r="AZ522" i="5"/>
  <c r="AX522" i="5"/>
  <c r="AV522" i="5"/>
  <c r="AT522" i="5"/>
  <c r="AR522" i="5"/>
  <c r="AP522" i="5"/>
  <c r="AN522" i="5"/>
  <c r="AH522" i="5" s="1"/>
  <c r="AL522" i="5"/>
  <c r="AI522" i="5"/>
  <c r="CF522" i="5" s="1"/>
  <c r="AG522" i="5"/>
  <c r="CD521" i="5"/>
  <c r="CB521" i="5"/>
  <c r="BZ521" i="5"/>
  <c r="BX521" i="5"/>
  <c r="BV521" i="5"/>
  <c r="BT521" i="5"/>
  <c r="BR521" i="5"/>
  <c r="BP521" i="5"/>
  <c r="BN521" i="5"/>
  <c r="BL521" i="5"/>
  <c r="BJ521" i="5"/>
  <c r="BH521" i="5"/>
  <c r="BF521" i="5"/>
  <c r="BD521" i="5"/>
  <c r="BB521" i="5"/>
  <c r="AZ521" i="5"/>
  <c r="AX521" i="5"/>
  <c r="AV521" i="5"/>
  <c r="AT521" i="5"/>
  <c r="AR521" i="5"/>
  <c r="AP521" i="5"/>
  <c r="AN521" i="5"/>
  <c r="AL521" i="5"/>
  <c r="AH521" i="5" s="1"/>
  <c r="AI521" i="5" s="1"/>
  <c r="CF521" i="5" s="1"/>
  <c r="AG521" i="5"/>
  <c r="DA520" i="5"/>
  <c r="CS520" i="5"/>
  <c r="CD520" i="5"/>
  <c r="CB520" i="5"/>
  <c r="BZ520" i="5"/>
  <c r="BX520" i="5"/>
  <c r="BV520" i="5"/>
  <c r="BT520" i="5"/>
  <c r="BR520" i="5"/>
  <c r="BP520" i="5"/>
  <c r="BN520" i="5"/>
  <c r="BL520" i="5"/>
  <c r="BJ520" i="5"/>
  <c r="BH520" i="5"/>
  <c r="BF520" i="5"/>
  <c r="BD520" i="5"/>
  <c r="BB520" i="5"/>
  <c r="AZ520" i="5"/>
  <c r="AX520" i="5"/>
  <c r="AV520" i="5"/>
  <c r="AT520" i="5"/>
  <c r="AR520" i="5"/>
  <c r="AP520" i="5"/>
  <c r="AN520" i="5"/>
  <c r="AL520" i="5"/>
  <c r="AH520" i="5"/>
  <c r="AI520" i="5" s="1"/>
  <c r="CF520" i="5" s="1"/>
  <c r="AG520" i="5"/>
  <c r="CT519" i="5"/>
  <c r="CD519" i="5"/>
  <c r="CB519" i="5"/>
  <c r="BZ519" i="5"/>
  <c r="BX519" i="5"/>
  <c r="BV519" i="5"/>
  <c r="BT519" i="5"/>
  <c r="BR519" i="5"/>
  <c r="BP519" i="5"/>
  <c r="BN519" i="5"/>
  <c r="BL519" i="5"/>
  <c r="BJ519" i="5"/>
  <c r="BH519" i="5"/>
  <c r="BF519" i="5"/>
  <c r="BD519" i="5"/>
  <c r="BB519" i="5"/>
  <c r="AZ519" i="5"/>
  <c r="AX519" i="5"/>
  <c r="AV519" i="5"/>
  <c r="AT519" i="5"/>
  <c r="AR519" i="5"/>
  <c r="AP519" i="5"/>
  <c r="AN519" i="5"/>
  <c r="AH519" i="5" s="1"/>
  <c r="AL519" i="5"/>
  <c r="AI519" i="5"/>
  <c r="CF519" i="5" s="1"/>
  <c r="AG519" i="5"/>
  <c r="CQ518" i="5"/>
  <c r="CD518" i="5"/>
  <c r="CB518" i="5"/>
  <c r="BZ518" i="5"/>
  <c r="BX518" i="5"/>
  <c r="BV518" i="5"/>
  <c r="BT518" i="5"/>
  <c r="BR518" i="5"/>
  <c r="BP518" i="5"/>
  <c r="BN518" i="5"/>
  <c r="BL518" i="5"/>
  <c r="BJ518" i="5"/>
  <c r="BH518" i="5"/>
  <c r="BF518" i="5"/>
  <c r="BD518" i="5"/>
  <c r="BB518" i="5"/>
  <c r="AZ518" i="5"/>
  <c r="AX518" i="5"/>
  <c r="AV518" i="5"/>
  <c r="AT518" i="5"/>
  <c r="AR518" i="5"/>
  <c r="AP518" i="5"/>
  <c r="AN518" i="5"/>
  <c r="AL518" i="5"/>
  <c r="AH518" i="5" s="1"/>
  <c r="AI518" i="5" s="1"/>
  <c r="CF518" i="5" s="1"/>
  <c r="AG518" i="5"/>
  <c r="CD517" i="5"/>
  <c r="CB517" i="5"/>
  <c r="BZ517" i="5"/>
  <c r="BX517" i="5"/>
  <c r="BV517" i="5"/>
  <c r="BT517" i="5"/>
  <c r="BR517" i="5"/>
  <c r="BP517" i="5"/>
  <c r="BN517" i="5"/>
  <c r="BL517" i="5"/>
  <c r="BJ517" i="5"/>
  <c r="BH517" i="5"/>
  <c r="BF517" i="5"/>
  <c r="BD517" i="5"/>
  <c r="BB517" i="5"/>
  <c r="AZ517" i="5"/>
  <c r="AX517" i="5"/>
  <c r="AV517" i="5"/>
  <c r="AT517" i="5"/>
  <c r="AR517" i="5"/>
  <c r="AP517" i="5"/>
  <c r="AN517" i="5"/>
  <c r="AH517" i="5" s="1"/>
  <c r="AL517" i="5"/>
  <c r="AI517" i="5"/>
  <c r="CF517" i="5" s="1"/>
  <c r="AG517" i="5"/>
  <c r="CD516" i="5"/>
  <c r="CB516" i="5"/>
  <c r="BZ516" i="5"/>
  <c r="BX516" i="5"/>
  <c r="BV516" i="5"/>
  <c r="BT516" i="5"/>
  <c r="BR516" i="5"/>
  <c r="BP516" i="5"/>
  <c r="BN516" i="5"/>
  <c r="BL516" i="5"/>
  <c r="BJ516" i="5"/>
  <c r="BH516" i="5"/>
  <c r="BF516" i="5"/>
  <c r="BD516" i="5"/>
  <c r="BB516" i="5"/>
  <c r="AZ516" i="5"/>
  <c r="AX516" i="5"/>
  <c r="AV516" i="5"/>
  <c r="AT516" i="5"/>
  <c r="AR516" i="5"/>
  <c r="AP516" i="5"/>
  <c r="AN516" i="5"/>
  <c r="AH516" i="5" s="1"/>
  <c r="AL516" i="5"/>
  <c r="AI516" i="5"/>
  <c r="CF516" i="5" s="1"/>
  <c r="AG516" i="5"/>
  <c r="DC515" i="5"/>
  <c r="CD515" i="5"/>
  <c r="CB515" i="5"/>
  <c r="BZ515" i="5"/>
  <c r="BX515" i="5"/>
  <c r="BV515" i="5"/>
  <c r="BT515" i="5"/>
  <c r="BR515" i="5"/>
  <c r="BP515" i="5"/>
  <c r="BN515" i="5"/>
  <c r="BL515" i="5"/>
  <c r="BJ515" i="5"/>
  <c r="BH515" i="5"/>
  <c r="BF515" i="5"/>
  <c r="BD515" i="5"/>
  <c r="BB515" i="5"/>
  <c r="AZ515" i="5"/>
  <c r="AX515" i="5"/>
  <c r="AV515" i="5"/>
  <c r="AT515" i="5"/>
  <c r="AR515" i="5"/>
  <c r="AP515" i="5"/>
  <c r="AN515" i="5"/>
  <c r="AH515" i="5" s="1"/>
  <c r="AL515" i="5"/>
  <c r="AI515" i="5"/>
  <c r="CF515" i="5" s="1"/>
  <c r="AG515" i="5"/>
  <c r="CP514" i="5"/>
  <c r="CD514" i="5"/>
  <c r="CB514" i="5"/>
  <c r="BZ514" i="5"/>
  <c r="BX514" i="5"/>
  <c r="BV514" i="5"/>
  <c r="BT514" i="5"/>
  <c r="BR514" i="5"/>
  <c r="BP514" i="5"/>
  <c r="BN514" i="5"/>
  <c r="BL514" i="5"/>
  <c r="BJ514" i="5"/>
  <c r="BH514" i="5"/>
  <c r="BF514" i="5"/>
  <c r="BD514" i="5"/>
  <c r="BB514" i="5"/>
  <c r="AZ514" i="5"/>
  <c r="AX514" i="5"/>
  <c r="AV514" i="5"/>
  <c r="AT514" i="5"/>
  <c r="AR514" i="5"/>
  <c r="AP514" i="5"/>
  <c r="AN514" i="5"/>
  <c r="AL514" i="5"/>
  <c r="AH514" i="5" s="1"/>
  <c r="AI514" i="5" s="1"/>
  <c r="CF514" i="5" s="1"/>
  <c r="AG514" i="5"/>
  <c r="CD513" i="5"/>
  <c r="CB513" i="5"/>
  <c r="BZ513" i="5"/>
  <c r="BX513" i="5"/>
  <c r="BV513" i="5"/>
  <c r="BT513" i="5"/>
  <c r="BR513" i="5"/>
  <c r="BP513" i="5"/>
  <c r="BN513" i="5"/>
  <c r="BL513" i="5"/>
  <c r="BJ513" i="5"/>
  <c r="BH513" i="5"/>
  <c r="BF513" i="5"/>
  <c r="BD513" i="5"/>
  <c r="BB513" i="5"/>
  <c r="AZ513" i="5"/>
  <c r="AX513" i="5"/>
  <c r="AV513" i="5"/>
  <c r="AT513" i="5"/>
  <c r="AR513" i="5"/>
  <c r="AP513" i="5"/>
  <c r="AN513" i="5"/>
  <c r="AH513" i="5" s="1"/>
  <c r="AL513" i="5"/>
  <c r="AI513" i="5"/>
  <c r="CF513" i="5" s="1"/>
  <c r="AG513" i="5"/>
  <c r="CR512" i="5"/>
  <c r="CD512" i="5"/>
  <c r="CB512" i="5"/>
  <c r="BZ512" i="5"/>
  <c r="BX512" i="5"/>
  <c r="BV512" i="5"/>
  <c r="BT512" i="5"/>
  <c r="BR512" i="5"/>
  <c r="BP512" i="5"/>
  <c r="BN512" i="5"/>
  <c r="BL512" i="5"/>
  <c r="BJ512" i="5"/>
  <c r="BH512" i="5"/>
  <c r="BF512" i="5"/>
  <c r="BD512" i="5"/>
  <c r="BB512" i="5"/>
  <c r="AZ512" i="5"/>
  <c r="AX512" i="5"/>
  <c r="AV512" i="5"/>
  <c r="AT512" i="5"/>
  <c r="AR512" i="5"/>
  <c r="AP512" i="5"/>
  <c r="AN512" i="5"/>
  <c r="AL512" i="5"/>
  <c r="AH512" i="5"/>
  <c r="AI512" i="5" s="1"/>
  <c r="CF512" i="5" s="1"/>
  <c r="AG512" i="5"/>
  <c r="CR511" i="5"/>
  <c r="CD511" i="5"/>
  <c r="CB511" i="5"/>
  <c r="BZ511" i="5"/>
  <c r="BX511" i="5"/>
  <c r="BV511" i="5"/>
  <c r="BT511" i="5"/>
  <c r="BR511" i="5"/>
  <c r="BP511" i="5"/>
  <c r="BN511" i="5"/>
  <c r="BL511" i="5"/>
  <c r="BJ511" i="5"/>
  <c r="BH511" i="5"/>
  <c r="BF511" i="5"/>
  <c r="BD511" i="5"/>
  <c r="BB511" i="5"/>
  <c r="AZ511" i="5"/>
  <c r="AX511" i="5"/>
  <c r="AV511" i="5"/>
  <c r="AT511" i="5"/>
  <c r="AR511" i="5"/>
  <c r="AP511" i="5"/>
  <c r="AN511" i="5"/>
  <c r="AH511" i="5" s="1"/>
  <c r="AL511" i="5"/>
  <c r="AI511" i="5"/>
  <c r="CF511" i="5" s="1"/>
  <c r="AG511" i="5"/>
  <c r="CD510" i="5"/>
  <c r="CB510" i="5"/>
  <c r="BZ510" i="5"/>
  <c r="BX510" i="5"/>
  <c r="BV510" i="5"/>
  <c r="BT510" i="5"/>
  <c r="BR510" i="5"/>
  <c r="BP510" i="5"/>
  <c r="BN510" i="5"/>
  <c r="BL510" i="5"/>
  <c r="BJ510" i="5"/>
  <c r="BH510" i="5"/>
  <c r="BF510" i="5"/>
  <c r="BD510" i="5"/>
  <c r="BB510" i="5"/>
  <c r="AZ510" i="5"/>
  <c r="AX510" i="5"/>
  <c r="AV510" i="5"/>
  <c r="AT510" i="5"/>
  <c r="AR510" i="5"/>
  <c r="AP510" i="5"/>
  <c r="AN510" i="5"/>
  <c r="AH510" i="5" s="1"/>
  <c r="AL510" i="5"/>
  <c r="AI510" i="5"/>
  <c r="CF510" i="5" s="1"/>
  <c r="AG510" i="5"/>
  <c r="CD509" i="5"/>
  <c r="CB509" i="5"/>
  <c r="BZ509" i="5"/>
  <c r="BX509" i="5"/>
  <c r="BV509" i="5"/>
  <c r="BT509" i="5"/>
  <c r="BR509" i="5"/>
  <c r="BP509" i="5"/>
  <c r="BN509" i="5"/>
  <c r="BL509" i="5"/>
  <c r="BJ509" i="5"/>
  <c r="BH509" i="5"/>
  <c r="BF509" i="5"/>
  <c r="BD509" i="5"/>
  <c r="BB509" i="5"/>
  <c r="AZ509" i="5"/>
  <c r="AX509" i="5"/>
  <c r="AV509" i="5"/>
  <c r="AT509" i="5"/>
  <c r="AR509" i="5"/>
  <c r="AP509" i="5"/>
  <c r="AN509" i="5"/>
  <c r="AL509" i="5"/>
  <c r="AH509" i="5" s="1"/>
  <c r="AI509" i="5" s="1"/>
  <c r="CF509" i="5" s="1"/>
  <c r="AG509" i="5"/>
  <c r="DD508" i="5"/>
  <c r="CD508" i="5"/>
  <c r="CB508" i="5"/>
  <c r="BZ508" i="5"/>
  <c r="BX508" i="5"/>
  <c r="BV508" i="5"/>
  <c r="BT508" i="5"/>
  <c r="BR508" i="5"/>
  <c r="BP508" i="5"/>
  <c r="BN508" i="5"/>
  <c r="BL508" i="5"/>
  <c r="BJ508" i="5"/>
  <c r="BH508" i="5"/>
  <c r="BF508" i="5"/>
  <c r="BD508" i="5"/>
  <c r="BB508" i="5"/>
  <c r="AZ508" i="5"/>
  <c r="AX508" i="5"/>
  <c r="AV508" i="5"/>
  <c r="AT508" i="5"/>
  <c r="AR508" i="5"/>
  <c r="AP508" i="5"/>
  <c r="AN508" i="5"/>
  <c r="AL508" i="5"/>
  <c r="AH508" i="5"/>
  <c r="AI508" i="5" s="1"/>
  <c r="CF508" i="5" s="1"/>
  <c r="AG508" i="5"/>
  <c r="DB507" i="5"/>
  <c r="CD507" i="5"/>
  <c r="CB507" i="5"/>
  <c r="BZ507" i="5"/>
  <c r="BX507" i="5"/>
  <c r="BV507" i="5"/>
  <c r="BT507" i="5"/>
  <c r="BR507" i="5"/>
  <c r="BP507" i="5"/>
  <c r="BN507" i="5"/>
  <c r="BL507" i="5"/>
  <c r="BJ507" i="5"/>
  <c r="BH507" i="5"/>
  <c r="BF507" i="5"/>
  <c r="BD507" i="5"/>
  <c r="BB507" i="5"/>
  <c r="AZ507" i="5"/>
  <c r="AX507" i="5"/>
  <c r="AV507" i="5"/>
  <c r="AT507" i="5"/>
  <c r="AR507" i="5"/>
  <c r="AP507" i="5"/>
  <c r="AN507" i="5"/>
  <c r="AL507" i="5"/>
  <c r="AH507" i="5" s="1"/>
  <c r="AI507" i="5" s="1"/>
  <c r="CF507" i="5" s="1"/>
  <c r="AG507" i="5"/>
  <c r="CD506" i="5"/>
  <c r="CB506" i="5"/>
  <c r="BZ506" i="5"/>
  <c r="BX506" i="5"/>
  <c r="BV506" i="5"/>
  <c r="BT506" i="5"/>
  <c r="BR506" i="5"/>
  <c r="BP506" i="5"/>
  <c r="BN506" i="5"/>
  <c r="BL506" i="5"/>
  <c r="BJ506" i="5"/>
  <c r="BH506" i="5"/>
  <c r="BF506" i="5"/>
  <c r="BD506" i="5"/>
  <c r="BB506" i="5"/>
  <c r="AZ506" i="5"/>
  <c r="AX506" i="5"/>
  <c r="AV506" i="5"/>
  <c r="AT506" i="5"/>
  <c r="AR506" i="5"/>
  <c r="AP506" i="5"/>
  <c r="AN506" i="5"/>
  <c r="AH506" i="5" s="1"/>
  <c r="AL506" i="5"/>
  <c r="AI506" i="5"/>
  <c r="CF506" i="5" s="1"/>
  <c r="AG506" i="5"/>
  <c r="DC505" i="5"/>
  <c r="CD505" i="5"/>
  <c r="CB505" i="5"/>
  <c r="BZ505" i="5"/>
  <c r="BX505" i="5"/>
  <c r="BV505" i="5"/>
  <c r="BT505" i="5"/>
  <c r="BR505" i="5"/>
  <c r="BP505" i="5"/>
  <c r="BN505" i="5"/>
  <c r="BL505" i="5"/>
  <c r="BJ505" i="5"/>
  <c r="BH505" i="5"/>
  <c r="BF505" i="5"/>
  <c r="BD505" i="5"/>
  <c r="BB505" i="5"/>
  <c r="AZ505" i="5"/>
  <c r="AX505" i="5"/>
  <c r="AV505" i="5"/>
  <c r="AT505" i="5"/>
  <c r="AR505" i="5"/>
  <c r="AP505" i="5"/>
  <c r="AN505" i="5"/>
  <c r="AH505" i="5" s="1"/>
  <c r="AL505" i="5"/>
  <c r="AI505" i="5"/>
  <c r="CF505" i="5" s="1"/>
  <c r="AG505" i="5"/>
  <c r="CY504" i="5"/>
  <c r="CD504" i="5"/>
  <c r="CB504" i="5"/>
  <c r="BZ504" i="5"/>
  <c r="BX504" i="5"/>
  <c r="BV504" i="5"/>
  <c r="BT504" i="5"/>
  <c r="BR504" i="5"/>
  <c r="BP504" i="5"/>
  <c r="BN504" i="5"/>
  <c r="BL504" i="5"/>
  <c r="BJ504" i="5"/>
  <c r="BH504" i="5"/>
  <c r="BF504" i="5"/>
  <c r="BD504" i="5"/>
  <c r="BB504" i="5"/>
  <c r="AZ504" i="5"/>
  <c r="AX504" i="5"/>
  <c r="AV504" i="5"/>
  <c r="AT504" i="5"/>
  <c r="AR504" i="5"/>
  <c r="AP504" i="5"/>
  <c r="AN504" i="5"/>
  <c r="AL504" i="5"/>
  <c r="AH504" i="5" s="1"/>
  <c r="AI504" i="5" s="1"/>
  <c r="CF504" i="5" s="1"/>
  <c r="AG504" i="5"/>
  <c r="CZ503" i="5"/>
  <c r="CD503" i="5"/>
  <c r="CB503" i="5"/>
  <c r="BZ503" i="5"/>
  <c r="BX503" i="5"/>
  <c r="BV503" i="5"/>
  <c r="BT503" i="5"/>
  <c r="BR503" i="5"/>
  <c r="BP503" i="5"/>
  <c r="BN503" i="5"/>
  <c r="BL503" i="5"/>
  <c r="BJ503" i="5"/>
  <c r="BH503" i="5"/>
  <c r="BF503" i="5"/>
  <c r="BD503" i="5"/>
  <c r="BB503" i="5"/>
  <c r="AZ503" i="5"/>
  <c r="AX503" i="5"/>
  <c r="AV503" i="5"/>
  <c r="AT503" i="5"/>
  <c r="AR503" i="5"/>
  <c r="AP503" i="5"/>
  <c r="AN503" i="5"/>
  <c r="AL503" i="5"/>
  <c r="AH503" i="5"/>
  <c r="AI503" i="5" s="1"/>
  <c r="CF503" i="5" s="1"/>
  <c r="AG503" i="5"/>
  <c r="CD502" i="5"/>
  <c r="CB502" i="5"/>
  <c r="BZ502" i="5"/>
  <c r="BX502" i="5"/>
  <c r="BV502" i="5"/>
  <c r="BT502" i="5"/>
  <c r="BR502" i="5"/>
  <c r="BP502" i="5"/>
  <c r="BN502" i="5"/>
  <c r="BL502" i="5"/>
  <c r="BJ502" i="5"/>
  <c r="BH502" i="5"/>
  <c r="BF502" i="5"/>
  <c r="BD502" i="5"/>
  <c r="BB502" i="5"/>
  <c r="AZ502" i="5"/>
  <c r="AX502" i="5"/>
  <c r="AV502" i="5"/>
  <c r="AT502" i="5"/>
  <c r="AR502" i="5"/>
  <c r="AP502" i="5"/>
  <c r="AN502" i="5"/>
  <c r="AH502" i="5" s="1"/>
  <c r="AL502" i="5"/>
  <c r="AI502" i="5"/>
  <c r="CF502" i="5" s="1"/>
  <c r="AG502" i="5"/>
  <c r="CD501" i="5"/>
  <c r="CB501" i="5"/>
  <c r="BZ501" i="5"/>
  <c r="BX501" i="5"/>
  <c r="BV501" i="5"/>
  <c r="BT501" i="5"/>
  <c r="BR501" i="5"/>
  <c r="BP501" i="5"/>
  <c r="BN501" i="5"/>
  <c r="BL501" i="5"/>
  <c r="BJ501" i="5"/>
  <c r="BH501" i="5"/>
  <c r="BF501" i="5"/>
  <c r="BD501" i="5"/>
  <c r="BB501" i="5"/>
  <c r="AZ501" i="5"/>
  <c r="AX501" i="5"/>
  <c r="AV501" i="5"/>
  <c r="AT501" i="5"/>
  <c r="AR501" i="5"/>
  <c r="AP501" i="5"/>
  <c r="AN501" i="5"/>
  <c r="AH501" i="5" s="1"/>
  <c r="AL501" i="5"/>
  <c r="AI501" i="5"/>
  <c r="CF501" i="5" s="1"/>
  <c r="AG501" i="5"/>
  <c r="CD500" i="5"/>
  <c r="CB500" i="5"/>
  <c r="BZ500" i="5"/>
  <c r="BX500" i="5"/>
  <c r="BV500" i="5"/>
  <c r="BT500" i="5"/>
  <c r="BR500" i="5"/>
  <c r="BP500" i="5"/>
  <c r="BN500" i="5"/>
  <c r="BL500" i="5"/>
  <c r="BJ500" i="5"/>
  <c r="BH500" i="5"/>
  <c r="BF500" i="5"/>
  <c r="BD500" i="5"/>
  <c r="BB500" i="5"/>
  <c r="AZ500" i="5"/>
  <c r="AX500" i="5"/>
  <c r="AV500" i="5"/>
  <c r="AT500" i="5"/>
  <c r="AR500" i="5"/>
  <c r="AP500" i="5"/>
  <c r="AN500" i="5"/>
  <c r="AL500" i="5"/>
  <c r="AH500" i="5"/>
  <c r="AI500" i="5" s="1"/>
  <c r="CF500" i="5" s="1"/>
  <c r="AG500" i="5"/>
  <c r="CD499" i="5"/>
  <c r="CB499" i="5"/>
  <c r="BZ499" i="5"/>
  <c r="BX499" i="5"/>
  <c r="BV499" i="5"/>
  <c r="BT499" i="5"/>
  <c r="BR499" i="5"/>
  <c r="BP499" i="5"/>
  <c r="BN499" i="5"/>
  <c r="BL499" i="5"/>
  <c r="BJ499" i="5"/>
  <c r="BH499" i="5"/>
  <c r="BF499" i="5"/>
  <c r="BD499" i="5"/>
  <c r="BB499" i="5"/>
  <c r="AZ499" i="5"/>
  <c r="AX499" i="5"/>
  <c r="AV499" i="5"/>
  <c r="AT499" i="5"/>
  <c r="AR499" i="5"/>
  <c r="AP499" i="5"/>
  <c r="AN499" i="5"/>
  <c r="AL499" i="5"/>
  <c r="AH499" i="5" s="1"/>
  <c r="AI499" i="5" s="1"/>
  <c r="CF499" i="5" s="1"/>
  <c r="AG499" i="5"/>
  <c r="DD498" i="5"/>
  <c r="CV498" i="5"/>
  <c r="CD498" i="5"/>
  <c r="CB498" i="5"/>
  <c r="BZ498" i="5"/>
  <c r="BX498" i="5"/>
  <c r="BV498" i="5"/>
  <c r="BT498" i="5"/>
  <c r="BR498" i="5"/>
  <c r="BP498" i="5"/>
  <c r="BN498" i="5"/>
  <c r="BL498" i="5"/>
  <c r="BJ498" i="5"/>
  <c r="BH498" i="5"/>
  <c r="BF498" i="5"/>
  <c r="BD498" i="5"/>
  <c r="BB498" i="5"/>
  <c r="AZ498" i="5"/>
  <c r="AX498" i="5"/>
  <c r="AV498" i="5"/>
  <c r="AT498" i="5"/>
  <c r="AR498" i="5"/>
  <c r="AP498" i="5"/>
  <c r="AN498" i="5"/>
  <c r="AH498" i="5" s="1"/>
  <c r="AL498" i="5"/>
  <c r="AI498" i="5"/>
  <c r="CF498" i="5" s="1"/>
  <c r="AG498" i="5"/>
  <c r="CD497" i="5"/>
  <c r="CB497" i="5"/>
  <c r="BZ497" i="5"/>
  <c r="BX497" i="5"/>
  <c r="BV497" i="5"/>
  <c r="BT497" i="5"/>
  <c r="BR497" i="5"/>
  <c r="BP497" i="5"/>
  <c r="BN497" i="5"/>
  <c r="BL497" i="5"/>
  <c r="BJ497" i="5"/>
  <c r="BH497" i="5"/>
  <c r="BF497" i="5"/>
  <c r="BD497" i="5"/>
  <c r="BB497" i="5"/>
  <c r="AZ497" i="5"/>
  <c r="AX497" i="5"/>
  <c r="AV497" i="5"/>
  <c r="AT497" i="5"/>
  <c r="AR497" i="5"/>
  <c r="AP497" i="5"/>
  <c r="AN497" i="5"/>
  <c r="AH497" i="5" s="1"/>
  <c r="AL497" i="5"/>
  <c r="AI497" i="5"/>
  <c r="CF497" i="5" s="1"/>
  <c r="AG497" i="5"/>
  <c r="CD496" i="5"/>
  <c r="CB496" i="5"/>
  <c r="BZ496" i="5"/>
  <c r="BX496" i="5"/>
  <c r="BV496" i="5"/>
  <c r="BT496" i="5"/>
  <c r="BR496" i="5"/>
  <c r="BP496" i="5"/>
  <c r="BN496" i="5"/>
  <c r="BL496" i="5"/>
  <c r="BJ496" i="5"/>
  <c r="BH496" i="5"/>
  <c r="BF496" i="5"/>
  <c r="BD496" i="5"/>
  <c r="BB496" i="5"/>
  <c r="AZ496" i="5"/>
  <c r="AX496" i="5"/>
  <c r="AV496" i="5"/>
  <c r="AT496" i="5"/>
  <c r="AR496" i="5"/>
  <c r="AP496" i="5"/>
  <c r="AN496" i="5"/>
  <c r="AL496" i="5"/>
  <c r="AH496" i="5" s="1"/>
  <c r="AI496" i="5" s="1"/>
  <c r="CF496" i="5" s="1"/>
  <c r="AG496" i="5"/>
  <c r="CD495" i="5"/>
  <c r="CB495" i="5"/>
  <c r="BZ495" i="5"/>
  <c r="BX495" i="5"/>
  <c r="BV495" i="5"/>
  <c r="BT495" i="5"/>
  <c r="BR495" i="5"/>
  <c r="BP495" i="5"/>
  <c r="BN495" i="5"/>
  <c r="BL495" i="5"/>
  <c r="BJ495" i="5"/>
  <c r="BH495" i="5"/>
  <c r="BF495" i="5"/>
  <c r="BD495" i="5"/>
  <c r="BB495" i="5"/>
  <c r="AZ495" i="5"/>
  <c r="AX495" i="5"/>
  <c r="AV495" i="5"/>
  <c r="AT495" i="5"/>
  <c r="AR495" i="5"/>
  <c r="AP495" i="5"/>
  <c r="AN495" i="5"/>
  <c r="AL495" i="5"/>
  <c r="AH495" i="5"/>
  <c r="AI495" i="5" s="1"/>
  <c r="CF495" i="5" s="1"/>
  <c r="AG495" i="5"/>
  <c r="CD494" i="5"/>
  <c r="CB494" i="5"/>
  <c r="BZ494" i="5"/>
  <c r="BX494" i="5"/>
  <c r="BV494" i="5"/>
  <c r="BT494" i="5"/>
  <c r="BR494" i="5"/>
  <c r="BP494" i="5"/>
  <c r="BN494" i="5"/>
  <c r="BL494" i="5"/>
  <c r="BJ494" i="5"/>
  <c r="BH494" i="5"/>
  <c r="BF494" i="5"/>
  <c r="BD494" i="5"/>
  <c r="BB494" i="5"/>
  <c r="AZ494" i="5"/>
  <c r="AX494" i="5"/>
  <c r="AV494" i="5"/>
  <c r="AT494" i="5"/>
  <c r="AR494" i="5"/>
  <c r="AP494" i="5"/>
  <c r="AN494" i="5"/>
  <c r="AH494" i="5" s="1"/>
  <c r="AL494" i="5"/>
  <c r="AI494" i="5"/>
  <c r="CF494" i="5" s="1"/>
  <c r="AG494" i="5"/>
  <c r="CD493" i="5"/>
  <c r="CB493" i="5"/>
  <c r="BZ493" i="5"/>
  <c r="BX493" i="5"/>
  <c r="BV493" i="5"/>
  <c r="BT493" i="5"/>
  <c r="BR493" i="5"/>
  <c r="BP493" i="5"/>
  <c r="BN493" i="5"/>
  <c r="BL493" i="5"/>
  <c r="BJ493" i="5"/>
  <c r="BH493" i="5"/>
  <c r="BF493" i="5"/>
  <c r="BD493" i="5"/>
  <c r="BB493" i="5"/>
  <c r="AZ493" i="5"/>
  <c r="AX493" i="5"/>
  <c r="AV493" i="5"/>
  <c r="AT493" i="5"/>
  <c r="AR493" i="5"/>
  <c r="AP493" i="5"/>
  <c r="AN493" i="5"/>
  <c r="AH493" i="5" s="1"/>
  <c r="AL493" i="5"/>
  <c r="AI493" i="5"/>
  <c r="CF493" i="5" s="1"/>
  <c r="AG493" i="5"/>
  <c r="DC492" i="5"/>
  <c r="CD492" i="5"/>
  <c r="CB492" i="5"/>
  <c r="BZ492" i="5"/>
  <c r="BX492" i="5"/>
  <c r="BV492" i="5"/>
  <c r="BT492" i="5"/>
  <c r="BR492" i="5"/>
  <c r="BP492" i="5"/>
  <c r="BN492" i="5"/>
  <c r="BL492" i="5"/>
  <c r="BJ492" i="5"/>
  <c r="BH492" i="5"/>
  <c r="BF492" i="5"/>
  <c r="BD492" i="5"/>
  <c r="BB492" i="5"/>
  <c r="AZ492" i="5"/>
  <c r="AX492" i="5"/>
  <c r="AV492" i="5"/>
  <c r="AT492" i="5"/>
  <c r="AR492" i="5"/>
  <c r="AP492" i="5"/>
  <c r="AN492" i="5"/>
  <c r="AL492" i="5"/>
  <c r="AH492" i="5"/>
  <c r="AI492" i="5" s="1"/>
  <c r="CF492" i="5" s="1"/>
  <c r="AG492" i="5"/>
  <c r="DB491" i="5"/>
  <c r="CD491" i="5"/>
  <c r="CB491" i="5"/>
  <c r="BZ491" i="5"/>
  <c r="BX491" i="5"/>
  <c r="BV491" i="5"/>
  <c r="BT491" i="5"/>
  <c r="BR491" i="5"/>
  <c r="BP491" i="5"/>
  <c r="BN491" i="5"/>
  <c r="BL491" i="5"/>
  <c r="BJ491" i="5"/>
  <c r="BH491" i="5"/>
  <c r="BF491" i="5"/>
  <c r="BD491" i="5"/>
  <c r="BB491" i="5"/>
  <c r="AZ491" i="5"/>
  <c r="AX491" i="5"/>
  <c r="AV491" i="5"/>
  <c r="AT491" i="5"/>
  <c r="AR491" i="5"/>
  <c r="AP491" i="5"/>
  <c r="AN491" i="5"/>
  <c r="AL491" i="5"/>
  <c r="AH491" i="5"/>
  <c r="AI491" i="5" s="1"/>
  <c r="CF491" i="5" s="1"/>
  <c r="AG491" i="5"/>
  <c r="DB490" i="5"/>
  <c r="CD490" i="5"/>
  <c r="CB490" i="5"/>
  <c r="BZ490" i="5"/>
  <c r="BX490" i="5"/>
  <c r="BV490" i="5"/>
  <c r="BT490" i="5"/>
  <c r="BR490" i="5"/>
  <c r="BP490" i="5"/>
  <c r="BN490" i="5"/>
  <c r="BL490" i="5"/>
  <c r="BJ490" i="5"/>
  <c r="BH490" i="5"/>
  <c r="BF490" i="5"/>
  <c r="BD490" i="5"/>
  <c r="BB490" i="5"/>
  <c r="AZ490" i="5"/>
  <c r="AX490" i="5"/>
  <c r="AV490" i="5"/>
  <c r="AT490" i="5"/>
  <c r="AR490" i="5"/>
  <c r="AP490" i="5"/>
  <c r="AN490" i="5"/>
  <c r="AH490" i="5" s="1"/>
  <c r="AL490" i="5"/>
  <c r="AI490" i="5"/>
  <c r="CF490" i="5" s="1"/>
  <c r="AG490" i="5"/>
  <c r="CD489" i="5"/>
  <c r="CB489" i="5"/>
  <c r="BZ489" i="5"/>
  <c r="BX489" i="5"/>
  <c r="BV489" i="5"/>
  <c r="BT489" i="5"/>
  <c r="BR489" i="5"/>
  <c r="BP489" i="5"/>
  <c r="BN489" i="5"/>
  <c r="BL489" i="5"/>
  <c r="BJ489" i="5"/>
  <c r="BH489" i="5"/>
  <c r="BF489" i="5"/>
  <c r="BD489" i="5"/>
  <c r="BB489" i="5"/>
  <c r="AZ489" i="5"/>
  <c r="AX489" i="5"/>
  <c r="AV489" i="5"/>
  <c r="AT489" i="5"/>
  <c r="AR489" i="5"/>
  <c r="AP489" i="5"/>
  <c r="AN489" i="5"/>
  <c r="AH489" i="5" s="1"/>
  <c r="AL489" i="5"/>
  <c r="AI489" i="5"/>
  <c r="CF489" i="5" s="1"/>
  <c r="AG489" i="5"/>
  <c r="CD488" i="5"/>
  <c r="CB488" i="5"/>
  <c r="BZ488" i="5"/>
  <c r="BX488" i="5"/>
  <c r="BV488" i="5"/>
  <c r="BT488" i="5"/>
  <c r="BR488" i="5"/>
  <c r="BP488" i="5"/>
  <c r="BN488" i="5"/>
  <c r="BL488" i="5"/>
  <c r="BJ488" i="5"/>
  <c r="BH488" i="5"/>
  <c r="BF488" i="5"/>
  <c r="BD488" i="5"/>
  <c r="BB488" i="5"/>
  <c r="AZ488" i="5"/>
  <c r="AX488" i="5"/>
  <c r="AV488" i="5"/>
  <c r="AT488" i="5"/>
  <c r="AR488" i="5"/>
  <c r="AP488" i="5"/>
  <c r="AN488" i="5"/>
  <c r="AL488" i="5"/>
  <c r="AH488" i="5" s="1"/>
  <c r="AI488" i="5" s="1"/>
  <c r="CF488" i="5" s="1"/>
  <c r="AG488" i="5"/>
  <c r="DD487" i="5"/>
  <c r="CV487" i="5"/>
  <c r="CD487" i="5"/>
  <c r="CB487" i="5"/>
  <c r="BZ487" i="5"/>
  <c r="BX487" i="5"/>
  <c r="BV487" i="5"/>
  <c r="BT487" i="5"/>
  <c r="BR487" i="5"/>
  <c r="BP487" i="5"/>
  <c r="BN487" i="5"/>
  <c r="BL487" i="5"/>
  <c r="BJ487" i="5"/>
  <c r="BH487" i="5"/>
  <c r="BF487" i="5"/>
  <c r="BD487" i="5"/>
  <c r="BB487" i="5"/>
  <c r="AZ487" i="5"/>
  <c r="AX487" i="5"/>
  <c r="AV487" i="5"/>
  <c r="AT487" i="5"/>
  <c r="AR487" i="5"/>
  <c r="AP487" i="5"/>
  <c r="AN487" i="5"/>
  <c r="AL487" i="5"/>
  <c r="AH487" i="5" s="1"/>
  <c r="AI487" i="5" s="1"/>
  <c r="CF487" i="5" s="1"/>
  <c r="AG487" i="5"/>
  <c r="CD486" i="5"/>
  <c r="CB486" i="5"/>
  <c r="BZ486" i="5"/>
  <c r="BX486" i="5"/>
  <c r="BV486" i="5"/>
  <c r="BT486" i="5"/>
  <c r="BR486" i="5"/>
  <c r="BP486" i="5"/>
  <c r="BN486" i="5"/>
  <c r="BL486" i="5"/>
  <c r="BJ486" i="5"/>
  <c r="BH486" i="5"/>
  <c r="BF486" i="5"/>
  <c r="BD486" i="5"/>
  <c r="BB486" i="5"/>
  <c r="AZ486" i="5"/>
  <c r="AX486" i="5"/>
  <c r="AV486" i="5"/>
  <c r="AT486" i="5"/>
  <c r="AR486" i="5"/>
  <c r="AP486" i="5"/>
  <c r="AN486" i="5"/>
  <c r="AH486" i="5" s="1"/>
  <c r="AL486" i="5"/>
  <c r="AI486" i="5"/>
  <c r="CF486" i="5" s="1"/>
  <c r="AG486" i="5"/>
  <c r="DE485" i="5"/>
  <c r="CW485" i="5"/>
  <c r="CD485" i="5"/>
  <c r="CB485" i="5"/>
  <c r="BZ485" i="5"/>
  <c r="BX485" i="5"/>
  <c r="BV485" i="5"/>
  <c r="BT485" i="5"/>
  <c r="BR485" i="5"/>
  <c r="BP485" i="5"/>
  <c r="BN485" i="5"/>
  <c r="BL485" i="5"/>
  <c r="BJ485" i="5"/>
  <c r="BH485" i="5"/>
  <c r="BF485" i="5"/>
  <c r="BD485" i="5"/>
  <c r="BB485" i="5"/>
  <c r="AZ485" i="5"/>
  <c r="AX485" i="5"/>
  <c r="AV485" i="5"/>
  <c r="AT485" i="5"/>
  <c r="AR485" i="5"/>
  <c r="AP485" i="5"/>
  <c r="AN485" i="5"/>
  <c r="AH485" i="5" s="1"/>
  <c r="AL485" i="5"/>
  <c r="AI485" i="5"/>
  <c r="CF485" i="5" s="1"/>
  <c r="AG485" i="5"/>
  <c r="CD484" i="5"/>
  <c r="CB484" i="5"/>
  <c r="BZ484" i="5"/>
  <c r="BX484" i="5"/>
  <c r="BV484" i="5"/>
  <c r="BT484" i="5"/>
  <c r="BR484" i="5"/>
  <c r="BP484" i="5"/>
  <c r="BN484" i="5"/>
  <c r="BL484" i="5"/>
  <c r="BJ484" i="5"/>
  <c r="BH484" i="5"/>
  <c r="BF484" i="5"/>
  <c r="BD484" i="5"/>
  <c r="BB484" i="5"/>
  <c r="AZ484" i="5"/>
  <c r="AX484" i="5"/>
  <c r="AV484" i="5"/>
  <c r="AT484" i="5"/>
  <c r="AR484" i="5"/>
  <c r="AP484" i="5"/>
  <c r="AN484" i="5"/>
  <c r="AL484" i="5"/>
  <c r="AH484" i="5"/>
  <c r="AI484" i="5" s="1"/>
  <c r="CF484" i="5" s="1"/>
  <c r="AG484" i="5"/>
  <c r="CD483" i="5"/>
  <c r="CB483" i="5"/>
  <c r="BZ483" i="5"/>
  <c r="BX483" i="5"/>
  <c r="BV483" i="5"/>
  <c r="BT483" i="5"/>
  <c r="BR483" i="5"/>
  <c r="BP483" i="5"/>
  <c r="BN483" i="5"/>
  <c r="BL483" i="5"/>
  <c r="BJ483" i="5"/>
  <c r="BH483" i="5"/>
  <c r="BF483" i="5"/>
  <c r="BD483" i="5"/>
  <c r="BB483" i="5"/>
  <c r="AZ483" i="5"/>
  <c r="AX483" i="5"/>
  <c r="AV483" i="5"/>
  <c r="AT483" i="5"/>
  <c r="AR483" i="5"/>
  <c r="AP483" i="5"/>
  <c r="AN483" i="5"/>
  <c r="AL483" i="5"/>
  <c r="AH483" i="5"/>
  <c r="AI483" i="5" s="1"/>
  <c r="CF483" i="5" s="1"/>
  <c r="AG483" i="5"/>
  <c r="CD482" i="5"/>
  <c r="CB482" i="5"/>
  <c r="BZ482" i="5"/>
  <c r="BX482" i="5"/>
  <c r="BV482" i="5"/>
  <c r="BT482" i="5"/>
  <c r="BR482" i="5"/>
  <c r="BP482" i="5"/>
  <c r="BN482" i="5"/>
  <c r="BL482" i="5"/>
  <c r="BJ482" i="5"/>
  <c r="BH482" i="5"/>
  <c r="BF482" i="5"/>
  <c r="BD482" i="5"/>
  <c r="BB482" i="5"/>
  <c r="AZ482" i="5"/>
  <c r="AX482" i="5"/>
  <c r="AV482" i="5"/>
  <c r="AT482" i="5"/>
  <c r="AR482" i="5"/>
  <c r="AP482" i="5"/>
  <c r="AN482" i="5"/>
  <c r="AH482" i="5" s="1"/>
  <c r="AL482" i="5"/>
  <c r="AI482" i="5"/>
  <c r="CF482" i="5" s="1"/>
  <c r="AG482" i="5"/>
  <c r="CD481" i="5"/>
  <c r="CB481" i="5"/>
  <c r="BZ481" i="5"/>
  <c r="BX481" i="5"/>
  <c r="BV481" i="5"/>
  <c r="BT481" i="5"/>
  <c r="BR481" i="5"/>
  <c r="BP481" i="5"/>
  <c r="BN481" i="5"/>
  <c r="BL481" i="5"/>
  <c r="BJ481" i="5"/>
  <c r="BH481" i="5"/>
  <c r="BF481" i="5"/>
  <c r="BD481" i="5"/>
  <c r="BB481" i="5"/>
  <c r="AZ481" i="5"/>
  <c r="AX481" i="5"/>
  <c r="AV481" i="5"/>
  <c r="AT481" i="5"/>
  <c r="AR481" i="5"/>
  <c r="AP481" i="5"/>
  <c r="AN481" i="5"/>
  <c r="AH481" i="5" s="1"/>
  <c r="AL481" i="5"/>
  <c r="AI481" i="5"/>
  <c r="CF481" i="5" s="1"/>
  <c r="AG481" i="5"/>
  <c r="DE480" i="5"/>
  <c r="CW480" i="5"/>
  <c r="CO480" i="5"/>
  <c r="CD480" i="5"/>
  <c r="CB480" i="5"/>
  <c r="BZ480" i="5"/>
  <c r="BX480" i="5"/>
  <c r="BV480" i="5"/>
  <c r="BT480" i="5"/>
  <c r="BR480" i="5"/>
  <c r="BP480" i="5"/>
  <c r="BN480" i="5"/>
  <c r="BL480" i="5"/>
  <c r="BJ480" i="5"/>
  <c r="BH480" i="5"/>
  <c r="BF480" i="5"/>
  <c r="BD480" i="5"/>
  <c r="BB480" i="5"/>
  <c r="AZ480" i="5"/>
  <c r="AX480" i="5"/>
  <c r="AV480" i="5"/>
  <c r="AT480" i="5"/>
  <c r="AR480" i="5"/>
  <c r="AP480" i="5"/>
  <c r="AN480" i="5"/>
  <c r="AL480" i="5"/>
  <c r="AH480" i="5" s="1"/>
  <c r="AI480" i="5" s="1"/>
  <c r="CF480" i="5" s="1"/>
  <c r="AG480" i="5"/>
  <c r="CD479" i="5"/>
  <c r="CB479" i="5"/>
  <c r="BZ479" i="5"/>
  <c r="BX479" i="5"/>
  <c r="BV479" i="5"/>
  <c r="BT479" i="5"/>
  <c r="BR479" i="5"/>
  <c r="BP479" i="5"/>
  <c r="BN479" i="5"/>
  <c r="BL479" i="5"/>
  <c r="BJ479" i="5"/>
  <c r="BH479" i="5"/>
  <c r="BF479" i="5"/>
  <c r="BD479" i="5"/>
  <c r="BB479" i="5"/>
  <c r="AZ479" i="5"/>
  <c r="AX479" i="5"/>
  <c r="AV479" i="5"/>
  <c r="AT479" i="5"/>
  <c r="AR479" i="5"/>
  <c r="AP479" i="5"/>
  <c r="AN479" i="5"/>
  <c r="AH479" i="5" s="1"/>
  <c r="AL479" i="5"/>
  <c r="AI479" i="5"/>
  <c r="CF479" i="5" s="1"/>
  <c r="AG479" i="5"/>
  <c r="CD478" i="5"/>
  <c r="CB478" i="5"/>
  <c r="BZ478" i="5"/>
  <c r="BX478" i="5"/>
  <c r="BV478" i="5"/>
  <c r="BT478" i="5"/>
  <c r="BR478" i="5"/>
  <c r="BP478" i="5"/>
  <c r="BN478" i="5"/>
  <c r="BL478" i="5"/>
  <c r="BJ478" i="5"/>
  <c r="BH478" i="5"/>
  <c r="BF478" i="5"/>
  <c r="BD478" i="5"/>
  <c r="BB478" i="5"/>
  <c r="AZ478" i="5"/>
  <c r="AX478" i="5"/>
  <c r="AV478" i="5"/>
  <c r="AT478" i="5"/>
  <c r="AR478" i="5"/>
  <c r="AP478" i="5"/>
  <c r="AN478" i="5"/>
  <c r="AL478" i="5"/>
  <c r="AH478" i="5"/>
  <c r="AI478" i="5" s="1"/>
  <c r="CF478" i="5" s="1"/>
  <c r="AG478" i="5"/>
  <c r="CD477" i="5"/>
  <c r="CB477" i="5"/>
  <c r="BZ477" i="5"/>
  <c r="BX477" i="5"/>
  <c r="BV477" i="5"/>
  <c r="BT477" i="5"/>
  <c r="BR477" i="5"/>
  <c r="BP477" i="5"/>
  <c r="BN477" i="5"/>
  <c r="BL477" i="5"/>
  <c r="BJ477" i="5"/>
  <c r="BH477" i="5"/>
  <c r="BF477" i="5"/>
  <c r="BD477" i="5"/>
  <c r="BB477" i="5"/>
  <c r="AZ477" i="5"/>
  <c r="AX477" i="5"/>
  <c r="AV477" i="5"/>
  <c r="AT477" i="5"/>
  <c r="AR477" i="5"/>
  <c r="AP477" i="5"/>
  <c r="AN477" i="5"/>
  <c r="AH477" i="5" s="1"/>
  <c r="AL477" i="5"/>
  <c r="AI477" i="5"/>
  <c r="CF477" i="5" s="1"/>
  <c r="AG477" i="5"/>
  <c r="CD476" i="5"/>
  <c r="CB476" i="5"/>
  <c r="BZ476" i="5"/>
  <c r="BX476" i="5"/>
  <c r="BV476" i="5"/>
  <c r="BT476" i="5"/>
  <c r="BR476" i="5"/>
  <c r="BP476" i="5"/>
  <c r="BN476" i="5"/>
  <c r="BL476" i="5"/>
  <c r="BJ476" i="5"/>
  <c r="BH476" i="5"/>
  <c r="BF476" i="5"/>
  <c r="BD476" i="5"/>
  <c r="BB476" i="5"/>
  <c r="AZ476" i="5"/>
  <c r="AX476" i="5"/>
  <c r="AV476" i="5"/>
  <c r="AT476" i="5"/>
  <c r="AR476" i="5"/>
  <c r="AP476" i="5"/>
  <c r="AN476" i="5"/>
  <c r="AL476" i="5"/>
  <c r="AH476" i="5" s="1"/>
  <c r="AI476" i="5" s="1"/>
  <c r="CF476" i="5" s="1"/>
  <c r="AG476" i="5"/>
  <c r="CD475" i="5"/>
  <c r="CB475" i="5"/>
  <c r="BZ475" i="5"/>
  <c r="BX475" i="5"/>
  <c r="BV475" i="5"/>
  <c r="BT475" i="5"/>
  <c r="BR475" i="5"/>
  <c r="BP475" i="5"/>
  <c r="BN475" i="5"/>
  <c r="BL475" i="5"/>
  <c r="BJ475" i="5"/>
  <c r="BH475" i="5"/>
  <c r="BF475" i="5"/>
  <c r="BD475" i="5"/>
  <c r="BB475" i="5"/>
  <c r="AZ475" i="5"/>
  <c r="AX475" i="5"/>
  <c r="AV475" i="5"/>
  <c r="AT475" i="5"/>
  <c r="AR475" i="5"/>
  <c r="AP475" i="5"/>
  <c r="AN475" i="5"/>
  <c r="AH475" i="5" s="1"/>
  <c r="AL475" i="5"/>
  <c r="AI475" i="5"/>
  <c r="CF475" i="5" s="1"/>
  <c r="AG475" i="5"/>
  <c r="CD474" i="5"/>
  <c r="CB474" i="5"/>
  <c r="BZ474" i="5"/>
  <c r="BX474" i="5"/>
  <c r="BV474" i="5"/>
  <c r="BT474" i="5"/>
  <c r="BR474" i="5"/>
  <c r="BP474" i="5"/>
  <c r="BN474" i="5"/>
  <c r="BL474" i="5"/>
  <c r="BJ474" i="5"/>
  <c r="BH474" i="5"/>
  <c r="BF474" i="5"/>
  <c r="BD474" i="5"/>
  <c r="BB474" i="5"/>
  <c r="AZ474" i="5"/>
  <c r="AX474" i="5"/>
  <c r="AV474" i="5"/>
  <c r="AT474" i="5"/>
  <c r="AR474" i="5"/>
  <c r="AP474" i="5"/>
  <c r="AN474" i="5"/>
  <c r="AL474" i="5"/>
  <c r="AH474" i="5"/>
  <c r="AI474" i="5" s="1"/>
  <c r="CF474" i="5" s="1"/>
  <c r="AG474" i="5"/>
  <c r="CD473" i="5"/>
  <c r="CB473" i="5"/>
  <c r="BZ473" i="5"/>
  <c r="BX473" i="5"/>
  <c r="BV473" i="5"/>
  <c r="BT473" i="5"/>
  <c r="BR473" i="5"/>
  <c r="BP473" i="5"/>
  <c r="BN473" i="5"/>
  <c r="BL473" i="5"/>
  <c r="BJ473" i="5"/>
  <c r="BH473" i="5"/>
  <c r="BF473" i="5"/>
  <c r="BD473" i="5"/>
  <c r="BB473" i="5"/>
  <c r="AZ473" i="5"/>
  <c r="AX473" i="5"/>
  <c r="AV473" i="5"/>
  <c r="AT473" i="5"/>
  <c r="AR473" i="5"/>
  <c r="AP473" i="5"/>
  <c r="AN473" i="5"/>
  <c r="AH473" i="5" s="1"/>
  <c r="AL473" i="5"/>
  <c r="AI473" i="5"/>
  <c r="CF473" i="5" s="1"/>
  <c r="AG473" i="5"/>
  <c r="CD472" i="5"/>
  <c r="CB472" i="5"/>
  <c r="BZ472" i="5"/>
  <c r="BX472" i="5"/>
  <c r="BV472" i="5"/>
  <c r="BT472" i="5"/>
  <c r="BR472" i="5"/>
  <c r="BP472" i="5"/>
  <c r="BN472" i="5"/>
  <c r="BL472" i="5"/>
  <c r="BJ472" i="5"/>
  <c r="BH472" i="5"/>
  <c r="BF472" i="5"/>
  <c r="BD472" i="5"/>
  <c r="BB472" i="5"/>
  <c r="AZ472" i="5"/>
  <c r="AX472" i="5"/>
  <c r="AV472" i="5"/>
  <c r="AT472" i="5"/>
  <c r="AR472" i="5"/>
  <c r="AP472" i="5"/>
  <c r="AN472" i="5"/>
  <c r="AL472" i="5"/>
  <c r="AH472" i="5" s="1"/>
  <c r="AI472" i="5" s="1"/>
  <c r="CF472" i="5" s="1"/>
  <c r="AG472" i="5"/>
  <c r="CD471" i="5"/>
  <c r="CB471" i="5"/>
  <c r="BZ471" i="5"/>
  <c r="BX471" i="5"/>
  <c r="BV471" i="5"/>
  <c r="BT471" i="5"/>
  <c r="BR471" i="5"/>
  <c r="BP471" i="5"/>
  <c r="BN471" i="5"/>
  <c r="BL471" i="5"/>
  <c r="BJ471" i="5"/>
  <c r="BH471" i="5"/>
  <c r="BF471" i="5"/>
  <c r="BD471" i="5"/>
  <c r="BB471" i="5"/>
  <c r="AZ471" i="5"/>
  <c r="AX471" i="5"/>
  <c r="AV471" i="5"/>
  <c r="AT471" i="5"/>
  <c r="AR471" i="5"/>
  <c r="AP471" i="5"/>
  <c r="AN471" i="5"/>
  <c r="AH471" i="5" s="1"/>
  <c r="AL471" i="5"/>
  <c r="AI471" i="5"/>
  <c r="CF471" i="5" s="1"/>
  <c r="AG471" i="5"/>
  <c r="CD470" i="5"/>
  <c r="CB470" i="5"/>
  <c r="BZ470" i="5"/>
  <c r="BX470" i="5"/>
  <c r="BV470" i="5"/>
  <c r="BT470" i="5"/>
  <c r="BR470" i="5"/>
  <c r="BP470" i="5"/>
  <c r="BN470" i="5"/>
  <c r="BL470" i="5"/>
  <c r="BJ470" i="5"/>
  <c r="BH470" i="5"/>
  <c r="BF470" i="5"/>
  <c r="BD470" i="5"/>
  <c r="BB470" i="5"/>
  <c r="AZ470" i="5"/>
  <c r="AX470" i="5"/>
  <c r="AV470" i="5"/>
  <c r="AT470" i="5"/>
  <c r="AR470" i="5"/>
  <c r="AP470" i="5"/>
  <c r="AN470" i="5"/>
  <c r="AL470" i="5"/>
  <c r="AH470" i="5"/>
  <c r="AI470" i="5" s="1"/>
  <c r="CF470" i="5" s="1"/>
  <c r="AG470" i="5"/>
  <c r="CD469" i="5"/>
  <c r="CB469" i="5"/>
  <c r="BZ469" i="5"/>
  <c r="BX469" i="5"/>
  <c r="BV469" i="5"/>
  <c r="BT469" i="5"/>
  <c r="BR469" i="5"/>
  <c r="BP469" i="5"/>
  <c r="BN469" i="5"/>
  <c r="BL469" i="5"/>
  <c r="BJ469" i="5"/>
  <c r="BH469" i="5"/>
  <c r="BF469" i="5"/>
  <c r="BD469" i="5"/>
  <c r="BB469" i="5"/>
  <c r="AZ469" i="5"/>
  <c r="AX469" i="5"/>
  <c r="AV469" i="5"/>
  <c r="AT469" i="5"/>
  <c r="AR469" i="5"/>
  <c r="AP469" i="5"/>
  <c r="AN469" i="5"/>
  <c r="AH469" i="5" s="1"/>
  <c r="AL469" i="5"/>
  <c r="AI469" i="5"/>
  <c r="CF469" i="5" s="1"/>
  <c r="AG469" i="5"/>
  <c r="CD468" i="5"/>
  <c r="CB468" i="5"/>
  <c r="BZ468" i="5"/>
  <c r="BX468" i="5"/>
  <c r="BV468" i="5"/>
  <c r="BT468" i="5"/>
  <c r="BR468" i="5"/>
  <c r="BP468" i="5"/>
  <c r="BN468" i="5"/>
  <c r="BL468" i="5"/>
  <c r="BJ468" i="5"/>
  <c r="BH468" i="5"/>
  <c r="BF468" i="5"/>
  <c r="BD468" i="5"/>
  <c r="BB468" i="5"/>
  <c r="AZ468" i="5"/>
  <c r="AX468" i="5"/>
  <c r="AV468" i="5"/>
  <c r="AT468" i="5"/>
  <c r="AR468" i="5"/>
  <c r="AP468" i="5"/>
  <c r="AN468" i="5"/>
  <c r="AL468" i="5"/>
  <c r="AH468" i="5" s="1"/>
  <c r="AI468" i="5" s="1"/>
  <c r="CF468" i="5" s="1"/>
  <c r="AG468" i="5"/>
  <c r="CD467" i="5"/>
  <c r="CB467" i="5"/>
  <c r="BZ467" i="5"/>
  <c r="BX467" i="5"/>
  <c r="BV467" i="5"/>
  <c r="BT467" i="5"/>
  <c r="BR467" i="5"/>
  <c r="BP467" i="5"/>
  <c r="BN467" i="5"/>
  <c r="BL467" i="5"/>
  <c r="BJ467" i="5"/>
  <c r="BH467" i="5"/>
  <c r="BF467" i="5"/>
  <c r="BD467" i="5"/>
  <c r="BB467" i="5"/>
  <c r="AZ467" i="5"/>
  <c r="AX467" i="5"/>
  <c r="AV467" i="5"/>
  <c r="AT467" i="5"/>
  <c r="AR467" i="5"/>
  <c r="AP467" i="5"/>
  <c r="AN467" i="5"/>
  <c r="AH467" i="5" s="1"/>
  <c r="AL467" i="5"/>
  <c r="AI467" i="5"/>
  <c r="CF467" i="5" s="1"/>
  <c r="AG467" i="5"/>
  <c r="CD466" i="5"/>
  <c r="CB466" i="5"/>
  <c r="BZ466" i="5"/>
  <c r="BX466" i="5"/>
  <c r="BV466" i="5"/>
  <c r="BT466" i="5"/>
  <c r="BR466" i="5"/>
  <c r="BP466" i="5"/>
  <c r="BN466" i="5"/>
  <c r="BL466" i="5"/>
  <c r="BJ466" i="5"/>
  <c r="BH466" i="5"/>
  <c r="BF466" i="5"/>
  <c r="BD466" i="5"/>
  <c r="BB466" i="5"/>
  <c r="AZ466" i="5"/>
  <c r="AX466" i="5"/>
  <c r="AV466" i="5"/>
  <c r="AT466" i="5"/>
  <c r="AR466" i="5"/>
  <c r="AP466" i="5"/>
  <c r="AN466" i="5"/>
  <c r="AL466" i="5"/>
  <c r="AH466" i="5"/>
  <c r="AI466" i="5" s="1"/>
  <c r="CF466" i="5" s="1"/>
  <c r="AG466" i="5"/>
  <c r="DB465" i="5"/>
  <c r="CD465" i="5"/>
  <c r="CB465" i="5"/>
  <c r="BZ465" i="5"/>
  <c r="BX465" i="5"/>
  <c r="BV465" i="5"/>
  <c r="BT465" i="5"/>
  <c r="BR465" i="5"/>
  <c r="BP465" i="5"/>
  <c r="BN465" i="5"/>
  <c r="BL465" i="5"/>
  <c r="BJ465" i="5"/>
  <c r="BH465" i="5"/>
  <c r="BF465" i="5"/>
  <c r="BD465" i="5"/>
  <c r="BB465" i="5"/>
  <c r="AZ465" i="5"/>
  <c r="AX465" i="5"/>
  <c r="AV465" i="5"/>
  <c r="AT465" i="5"/>
  <c r="AR465" i="5"/>
  <c r="AP465" i="5"/>
  <c r="AN465" i="5"/>
  <c r="AL465" i="5"/>
  <c r="AH465" i="5" s="1"/>
  <c r="AI465" i="5" s="1"/>
  <c r="CF465" i="5" s="1"/>
  <c r="AG465" i="5"/>
  <c r="CD464" i="5"/>
  <c r="CB464" i="5"/>
  <c r="BZ464" i="5"/>
  <c r="BX464" i="5"/>
  <c r="BV464" i="5"/>
  <c r="BT464" i="5"/>
  <c r="BR464" i="5"/>
  <c r="BP464" i="5"/>
  <c r="BN464" i="5"/>
  <c r="BL464" i="5"/>
  <c r="BJ464" i="5"/>
  <c r="BH464" i="5"/>
  <c r="BF464" i="5"/>
  <c r="BD464" i="5"/>
  <c r="BB464" i="5"/>
  <c r="AZ464" i="5"/>
  <c r="AX464" i="5"/>
  <c r="AV464" i="5"/>
  <c r="AT464" i="5"/>
  <c r="AR464" i="5"/>
  <c r="AP464" i="5"/>
  <c r="AN464" i="5"/>
  <c r="AH464" i="5" s="1"/>
  <c r="AL464" i="5"/>
  <c r="AI464" i="5"/>
  <c r="CF464" i="5" s="1"/>
  <c r="AG464" i="5"/>
  <c r="DC463" i="5"/>
  <c r="CD463" i="5"/>
  <c r="CB463" i="5"/>
  <c r="BZ463" i="5"/>
  <c r="BX463" i="5"/>
  <c r="BV463" i="5"/>
  <c r="BT463" i="5"/>
  <c r="BR463" i="5"/>
  <c r="BP463" i="5"/>
  <c r="BN463" i="5"/>
  <c r="BL463" i="5"/>
  <c r="BJ463" i="5"/>
  <c r="BH463" i="5"/>
  <c r="BF463" i="5"/>
  <c r="BD463" i="5"/>
  <c r="BB463" i="5"/>
  <c r="AZ463" i="5"/>
  <c r="AX463" i="5"/>
  <c r="AV463" i="5"/>
  <c r="AT463" i="5"/>
  <c r="AR463" i="5"/>
  <c r="AP463" i="5"/>
  <c r="AN463" i="5"/>
  <c r="AH463" i="5" s="1"/>
  <c r="AL463" i="5"/>
  <c r="AI463" i="5"/>
  <c r="CF463" i="5" s="1"/>
  <c r="AG463" i="5"/>
  <c r="CY462" i="5"/>
  <c r="CD462" i="5"/>
  <c r="CB462" i="5"/>
  <c r="BZ462" i="5"/>
  <c r="BX462" i="5"/>
  <c r="BV462" i="5"/>
  <c r="BT462" i="5"/>
  <c r="BR462" i="5"/>
  <c r="BP462" i="5"/>
  <c r="BN462" i="5"/>
  <c r="BL462" i="5"/>
  <c r="BJ462" i="5"/>
  <c r="BH462" i="5"/>
  <c r="BF462" i="5"/>
  <c r="BD462" i="5"/>
  <c r="BB462" i="5"/>
  <c r="AZ462" i="5"/>
  <c r="AX462" i="5"/>
  <c r="AV462" i="5"/>
  <c r="AT462" i="5"/>
  <c r="AR462" i="5"/>
  <c r="AP462" i="5"/>
  <c r="AN462" i="5"/>
  <c r="AL462" i="5"/>
  <c r="AH462" i="5" s="1"/>
  <c r="AI462" i="5" s="1"/>
  <c r="CF462" i="5" s="1"/>
  <c r="AG462" i="5"/>
  <c r="CD461" i="5"/>
  <c r="CB461" i="5"/>
  <c r="BZ461" i="5"/>
  <c r="BX461" i="5"/>
  <c r="BV461" i="5"/>
  <c r="BT461" i="5"/>
  <c r="BR461" i="5"/>
  <c r="BP461" i="5"/>
  <c r="BN461" i="5"/>
  <c r="BL461" i="5"/>
  <c r="BJ461" i="5"/>
  <c r="BH461" i="5"/>
  <c r="BF461" i="5"/>
  <c r="BD461" i="5"/>
  <c r="BB461" i="5"/>
  <c r="AZ461" i="5"/>
  <c r="AX461" i="5"/>
  <c r="AV461" i="5"/>
  <c r="AT461" i="5"/>
  <c r="AR461" i="5"/>
  <c r="AP461" i="5"/>
  <c r="AN461" i="5"/>
  <c r="AH461" i="5" s="1"/>
  <c r="AL461" i="5"/>
  <c r="AI461" i="5"/>
  <c r="CF461" i="5" s="1"/>
  <c r="AG461" i="5"/>
  <c r="CY460" i="5"/>
  <c r="CD460" i="5"/>
  <c r="CB460" i="5"/>
  <c r="BZ460" i="5"/>
  <c r="BX460" i="5"/>
  <c r="BV460" i="5"/>
  <c r="BT460" i="5"/>
  <c r="BR460" i="5"/>
  <c r="BP460" i="5"/>
  <c r="BN460" i="5"/>
  <c r="BL460" i="5"/>
  <c r="BJ460" i="5"/>
  <c r="BH460" i="5"/>
  <c r="BF460" i="5"/>
  <c r="BD460" i="5"/>
  <c r="BB460" i="5"/>
  <c r="AZ460" i="5"/>
  <c r="AX460" i="5"/>
  <c r="AV460" i="5"/>
  <c r="AT460" i="5"/>
  <c r="AR460" i="5"/>
  <c r="AP460" i="5"/>
  <c r="AN460" i="5"/>
  <c r="AL460" i="5"/>
  <c r="AH460" i="5"/>
  <c r="AI460" i="5" s="1"/>
  <c r="CF460" i="5" s="1"/>
  <c r="AG460" i="5"/>
  <c r="CY459" i="5"/>
  <c r="CD459" i="5"/>
  <c r="CB459" i="5"/>
  <c r="BZ459" i="5"/>
  <c r="BX459" i="5"/>
  <c r="BV459" i="5"/>
  <c r="BT459" i="5"/>
  <c r="BR459" i="5"/>
  <c r="BP459" i="5"/>
  <c r="BN459" i="5"/>
  <c r="BL459" i="5"/>
  <c r="BJ459" i="5"/>
  <c r="BH459" i="5"/>
  <c r="BF459" i="5"/>
  <c r="BD459" i="5"/>
  <c r="BB459" i="5"/>
  <c r="AZ459" i="5"/>
  <c r="AX459" i="5"/>
  <c r="AV459" i="5"/>
  <c r="AT459" i="5"/>
  <c r="AR459" i="5"/>
  <c r="AP459" i="5"/>
  <c r="AN459" i="5"/>
  <c r="AH459" i="5" s="1"/>
  <c r="AL459" i="5"/>
  <c r="AI459" i="5"/>
  <c r="CF459" i="5" s="1"/>
  <c r="AG459" i="5"/>
  <c r="CU458" i="5"/>
  <c r="CD458" i="5"/>
  <c r="CB458" i="5"/>
  <c r="BZ458" i="5"/>
  <c r="BX458" i="5"/>
  <c r="BV458" i="5"/>
  <c r="BT458" i="5"/>
  <c r="BR458" i="5"/>
  <c r="BP458" i="5"/>
  <c r="BN458" i="5"/>
  <c r="BL458" i="5"/>
  <c r="BJ458" i="5"/>
  <c r="BH458" i="5"/>
  <c r="BF458" i="5"/>
  <c r="BD458" i="5"/>
  <c r="BB458" i="5"/>
  <c r="AZ458" i="5"/>
  <c r="AX458" i="5"/>
  <c r="AV458" i="5"/>
  <c r="AT458" i="5"/>
  <c r="AR458" i="5"/>
  <c r="AP458" i="5"/>
  <c r="AN458" i="5"/>
  <c r="AL458" i="5"/>
  <c r="AH458" i="5" s="1"/>
  <c r="AI458" i="5" s="1"/>
  <c r="CF458" i="5" s="1"/>
  <c r="AG458" i="5"/>
  <c r="CD457" i="5"/>
  <c r="CB457" i="5"/>
  <c r="BZ457" i="5"/>
  <c r="BX457" i="5"/>
  <c r="BV457" i="5"/>
  <c r="BT457" i="5"/>
  <c r="BR457" i="5"/>
  <c r="BP457" i="5"/>
  <c r="BN457" i="5"/>
  <c r="BL457" i="5"/>
  <c r="BJ457" i="5"/>
  <c r="BH457" i="5"/>
  <c r="BF457" i="5"/>
  <c r="BD457" i="5"/>
  <c r="BB457" i="5"/>
  <c r="AZ457" i="5"/>
  <c r="AX457" i="5"/>
  <c r="AV457" i="5"/>
  <c r="AT457" i="5"/>
  <c r="AR457" i="5"/>
  <c r="AP457" i="5"/>
  <c r="AN457" i="5"/>
  <c r="AH457" i="5" s="1"/>
  <c r="AL457" i="5"/>
  <c r="AI457" i="5"/>
  <c r="CF457" i="5" s="1"/>
  <c r="AG457" i="5"/>
  <c r="CU456" i="5"/>
  <c r="CD456" i="5"/>
  <c r="CB456" i="5"/>
  <c r="BZ456" i="5"/>
  <c r="BX456" i="5"/>
  <c r="BV456" i="5"/>
  <c r="BT456" i="5"/>
  <c r="BR456" i="5"/>
  <c r="BP456" i="5"/>
  <c r="BN456" i="5"/>
  <c r="BL456" i="5"/>
  <c r="BJ456" i="5"/>
  <c r="BH456" i="5"/>
  <c r="BF456" i="5"/>
  <c r="BD456" i="5"/>
  <c r="BB456" i="5"/>
  <c r="AZ456" i="5"/>
  <c r="AX456" i="5"/>
  <c r="AV456" i="5"/>
  <c r="AT456" i="5"/>
  <c r="AR456" i="5"/>
  <c r="AP456" i="5"/>
  <c r="AN456" i="5"/>
  <c r="AL456" i="5"/>
  <c r="AH456" i="5"/>
  <c r="AI456" i="5" s="1"/>
  <c r="CF456" i="5" s="1"/>
  <c r="AG456" i="5"/>
  <c r="CU455" i="5"/>
  <c r="CD455" i="5"/>
  <c r="CB455" i="5"/>
  <c r="BZ455" i="5"/>
  <c r="BX455" i="5"/>
  <c r="BV455" i="5"/>
  <c r="BT455" i="5"/>
  <c r="BR455" i="5"/>
  <c r="BP455" i="5"/>
  <c r="BN455" i="5"/>
  <c r="BL455" i="5"/>
  <c r="BJ455" i="5"/>
  <c r="BH455" i="5"/>
  <c r="BF455" i="5"/>
  <c r="BD455" i="5"/>
  <c r="BB455" i="5"/>
  <c r="AZ455" i="5"/>
  <c r="AX455" i="5"/>
  <c r="AV455" i="5"/>
  <c r="AT455" i="5"/>
  <c r="AR455" i="5"/>
  <c r="AP455" i="5"/>
  <c r="AN455" i="5"/>
  <c r="AH455" i="5" s="1"/>
  <c r="AL455" i="5"/>
  <c r="AI455" i="5"/>
  <c r="CF455" i="5" s="1"/>
  <c r="AG455" i="5"/>
  <c r="CQ454" i="5"/>
  <c r="CD454" i="5"/>
  <c r="CB454" i="5"/>
  <c r="BZ454" i="5"/>
  <c r="BX454" i="5"/>
  <c r="BV454" i="5"/>
  <c r="BT454" i="5"/>
  <c r="BR454" i="5"/>
  <c r="BP454" i="5"/>
  <c r="BN454" i="5"/>
  <c r="BL454" i="5"/>
  <c r="BJ454" i="5"/>
  <c r="BH454" i="5"/>
  <c r="BF454" i="5"/>
  <c r="BD454" i="5"/>
  <c r="BB454" i="5"/>
  <c r="AZ454" i="5"/>
  <c r="AX454" i="5"/>
  <c r="AV454" i="5"/>
  <c r="AT454" i="5"/>
  <c r="AR454" i="5"/>
  <c r="AP454" i="5"/>
  <c r="AN454" i="5"/>
  <c r="AL454" i="5"/>
  <c r="AH454" i="5" s="1"/>
  <c r="AI454" i="5" s="1"/>
  <c r="CF454" i="5" s="1"/>
  <c r="AG454" i="5"/>
  <c r="CD453" i="5"/>
  <c r="CB453" i="5"/>
  <c r="BZ453" i="5"/>
  <c r="BX453" i="5"/>
  <c r="BV453" i="5"/>
  <c r="BT453" i="5"/>
  <c r="BR453" i="5"/>
  <c r="BP453" i="5"/>
  <c r="BN453" i="5"/>
  <c r="BL453" i="5"/>
  <c r="BJ453" i="5"/>
  <c r="BH453" i="5"/>
  <c r="BF453" i="5"/>
  <c r="BD453" i="5"/>
  <c r="BB453" i="5"/>
  <c r="AZ453" i="5"/>
  <c r="AX453" i="5"/>
  <c r="AV453" i="5"/>
  <c r="AT453" i="5"/>
  <c r="AR453" i="5"/>
  <c r="AP453" i="5"/>
  <c r="AN453" i="5"/>
  <c r="AH453" i="5" s="1"/>
  <c r="AL453" i="5"/>
  <c r="AI453" i="5"/>
  <c r="CF453" i="5" s="1"/>
  <c r="AG453" i="5"/>
  <c r="CQ452" i="5"/>
  <c r="CD452" i="5"/>
  <c r="CB452" i="5"/>
  <c r="BZ452" i="5"/>
  <c r="BX452" i="5"/>
  <c r="BV452" i="5"/>
  <c r="BT452" i="5"/>
  <c r="BR452" i="5"/>
  <c r="BP452" i="5"/>
  <c r="BN452" i="5"/>
  <c r="BL452" i="5"/>
  <c r="BJ452" i="5"/>
  <c r="BH452" i="5"/>
  <c r="BF452" i="5"/>
  <c r="BD452" i="5"/>
  <c r="BB452" i="5"/>
  <c r="AZ452" i="5"/>
  <c r="AX452" i="5"/>
  <c r="AV452" i="5"/>
  <c r="AT452" i="5"/>
  <c r="AR452" i="5"/>
  <c r="AP452" i="5"/>
  <c r="AN452" i="5"/>
  <c r="AL452" i="5"/>
  <c r="AH452" i="5"/>
  <c r="AI452" i="5" s="1"/>
  <c r="CF452" i="5" s="1"/>
  <c r="AG452" i="5"/>
  <c r="DB451" i="5"/>
  <c r="CD451" i="5"/>
  <c r="CB451" i="5"/>
  <c r="BZ451" i="5"/>
  <c r="BX451" i="5"/>
  <c r="BV451" i="5"/>
  <c r="BT451" i="5"/>
  <c r="BR451" i="5"/>
  <c r="BP451" i="5"/>
  <c r="BN451" i="5"/>
  <c r="BL451" i="5"/>
  <c r="BJ451" i="5"/>
  <c r="BH451" i="5"/>
  <c r="BF451" i="5"/>
  <c r="BD451" i="5"/>
  <c r="BB451" i="5"/>
  <c r="AZ451" i="5"/>
  <c r="AX451" i="5"/>
  <c r="AV451" i="5"/>
  <c r="AT451" i="5"/>
  <c r="AR451" i="5"/>
  <c r="AP451" i="5"/>
  <c r="AN451" i="5"/>
  <c r="AL451" i="5"/>
  <c r="AH451" i="5" s="1"/>
  <c r="AI451" i="5" s="1"/>
  <c r="CF451" i="5" s="1"/>
  <c r="AG451" i="5"/>
  <c r="CD450" i="5"/>
  <c r="CB450" i="5"/>
  <c r="BZ450" i="5"/>
  <c r="BX450" i="5"/>
  <c r="BV450" i="5"/>
  <c r="BT450" i="5"/>
  <c r="BR450" i="5"/>
  <c r="BP450" i="5"/>
  <c r="BN450" i="5"/>
  <c r="BL450" i="5"/>
  <c r="BJ450" i="5"/>
  <c r="BH450" i="5"/>
  <c r="BF450" i="5"/>
  <c r="BD450" i="5"/>
  <c r="BB450" i="5"/>
  <c r="AZ450" i="5"/>
  <c r="AX450" i="5"/>
  <c r="AV450" i="5"/>
  <c r="AT450" i="5"/>
  <c r="AR450" i="5"/>
  <c r="AP450" i="5"/>
  <c r="AN450" i="5"/>
  <c r="AH450" i="5" s="1"/>
  <c r="AL450" i="5"/>
  <c r="AI450" i="5"/>
  <c r="CF450" i="5" s="1"/>
  <c r="AG450" i="5"/>
  <c r="DC449" i="5"/>
  <c r="CD449" i="5"/>
  <c r="CB449" i="5"/>
  <c r="BZ449" i="5"/>
  <c r="BX449" i="5"/>
  <c r="BV449" i="5"/>
  <c r="BT449" i="5"/>
  <c r="BR449" i="5"/>
  <c r="BP449" i="5"/>
  <c r="BN449" i="5"/>
  <c r="BL449" i="5"/>
  <c r="BJ449" i="5"/>
  <c r="BH449" i="5"/>
  <c r="BF449" i="5"/>
  <c r="BD449" i="5"/>
  <c r="BB449" i="5"/>
  <c r="AZ449" i="5"/>
  <c r="AX449" i="5"/>
  <c r="AV449" i="5"/>
  <c r="AT449" i="5"/>
  <c r="AR449" i="5"/>
  <c r="AP449" i="5"/>
  <c r="AN449" i="5"/>
  <c r="AH449" i="5" s="1"/>
  <c r="AL449" i="5"/>
  <c r="AI449" i="5"/>
  <c r="CF449" i="5" s="1"/>
  <c r="AG449" i="5"/>
  <c r="CY448" i="5"/>
  <c r="CD448" i="5"/>
  <c r="CB448" i="5"/>
  <c r="BZ448" i="5"/>
  <c r="BX448" i="5"/>
  <c r="BV448" i="5"/>
  <c r="BT448" i="5"/>
  <c r="BR448" i="5"/>
  <c r="BP448" i="5"/>
  <c r="BN448" i="5"/>
  <c r="BL448" i="5"/>
  <c r="BJ448" i="5"/>
  <c r="BH448" i="5"/>
  <c r="BF448" i="5"/>
  <c r="BD448" i="5"/>
  <c r="BB448" i="5"/>
  <c r="AZ448" i="5"/>
  <c r="AX448" i="5"/>
  <c r="AV448" i="5"/>
  <c r="AT448" i="5"/>
  <c r="AR448" i="5"/>
  <c r="AP448" i="5"/>
  <c r="AN448" i="5"/>
  <c r="AL448" i="5"/>
  <c r="AH448" i="5" s="1"/>
  <c r="AI448" i="5" s="1"/>
  <c r="CF448" i="5" s="1"/>
  <c r="AG448" i="5"/>
  <c r="CZ447" i="5"/>
  <c r="CD447" i="5"/>
  <c r="CB447" i="5"/>
  <c r="BZ447" i="5"/>
  <c r="BX447" i="5"/>
  <c r="BV447" i="5"/>
  <c r="BT447" i="5"/>
  <c r="BR447" i="5"/>
  <c r="BP447" i="5"/>
  <c r="BN447" i="5"/>
  <c r="BL447" i="5"/>
  <c r="BJ447" i="5"/>
  <c r="BH447" i="5"/>
  <c r="BF447" i="5"/>
  <c r="BD447" i="5"/>
  <c r="BB447" i="5"/>
  <c r="AZ447" i="5"/>
  <c r="AX447" i="5"/>
  <c r="AV447" i="5"/>
  <c r="AT447" i="5"/>
  <c r="AR447" i="5"/>
  <c r="AP447" i="5"/>
  <c r="AN447" i="5"/>
  <c r="AL447" i="5"/>
  <c r="AH447" i="5"/>
  <c r="AI447" i="5" s="1"/>
  <c r="CF447" i="5" s="1"/>
  <c r="AG447" i="5"/>
  <c r="CD446" i="5"/>
  <c r="CB446" i="5"/>
  <c r="BZ446" i="5"/>
  <c r="BX446" i="5"/>
  <c r="BV446" i="5"/>
  <c r="BT446" i="5"/>
  <c r="BR446" i="5"/>
  <c r="BP446" i="5"/>
  <c r="BN446" i="5"/>
  <c r="BL446" i="5"/>
  <c r="BJ446" i="5"/>
  <c r="BH446" i="5"/>
  <c r="BF446" i="5"/>
  <c r="BD446" i="5"/>
  <c r="BB446" i="5"/>
  <c r="AZ446" i="5"/>
  <c r="AX446" i="5"/>
  <c r="AV446" i="5"/>
  <c r="AT446" i="5"/>
  <c r="AR446" i="5"/>
  <c r="AP446" i="5"/>
  <c r="AN446" i="5"/>
  <c r="AH446" i="5" s="1"/>
  <c r="AL446" i="5"/>
  <c r="AI446" i="5"/>
  <c r="CF446" i="5" s="1"/>
  <c r="AG446" i="5"/>
  <c r="CD445" i="5"/>
  <c r="CB445" i="5"/>
  <c r="BZ445" i="5"/>
  <c r="BX445" i="5"/>
  <c r="BV445" i="5"/>
  <c r="BT445" i="5"/>
  <c r="BR445" i="5"/>
  <c r="BP445" i="5"/>
  <c r="BN445" i="5"/>
  <c r="BL445" i="5"/>
  <c r="BJ445" i="5"/>
  <c r="BH445" i="5"/>
  <c r="BF445" i="5"/>
  <c r="BD445" i="5"/>
  <c r="BB445" i="5"/>
  <c r="AZ445" i="5"/>
  <c r="AX445" i="5"/>
  <c r="AV445" i="5"/>
  <c r="AT445" i="5"/>
  <c r="AR445" i="5"/>
  <c r="AP445" i="5"/>
  <c r="AN445" i="5"/>
  <c r="AH445" i="5" s="1"/>
  <c r="AL445" i="5"/>
  <c r="AI445" i="5"/>
  <c r="CF445" i="5" s="1"/>
  <c r="AG445" i="5"/>
  <c r="CD444" i="5"/>
  <c r="CB444" i="5"/>
  <c r="BZ444" i="5"/>
  <c r="BX444" i="5"/>
  <c r="BV444" i="5"/>
  <c r="BT444" i="5"/>
  <c r="BR444" i="5"/>
  <c r="BP444" i="5"/>
  <c r="BN444" i="5"/>
  <c r="BL444" i="5"/>
  <c r="BJ444" i="5"/>
  <c r="BH444" i="5"/>
  <c r="BF444" i="5"/>
  <c r="BD444" i="5"/>
  <c r="BB444" i="5"/>
  <c r="AZ444" i="5"/>
  <c r="AX444" i="5"/>
  <c r="AV444" i="5"/>
  <c r="AT444" i="5"/>
  <c r="AR444" i="5"/>
  <c r="AP444" i="5"/>
  <c r="AN444" i="5"/>
  <c r="AL444" i="5"/>
  <c r="AH444" i="5"/>
  <c r="AI444" i="5" s="1"/>
  <c r="CF444" i="5" s="1"/>
  <c r="AG444" i="5"/>
  <c r="CD443" i="5"/>
  <c r="CB443" i="5"/>
  <c r="BZ443" i="5"/>
  <c r="BX443" i="5"/>
  <c r="BV443" i="5"/>
  <c r="BT443" i="5"/>
  <c r="BR443" i="5"/>
  <c r="BP443" i="5"/>
  <c r="BN443" i="5"/>
  <c r="BL443" i="5"/>
  <c r="BJ443" i="5"/>
  <c r="BH443" i="5"/>
  <c r="BF443" i="5"/>
  <c r="BD443" i="5"/>
  <c r="BB443" i="5"/>
  <c r="AZ443" i="5"/>
  <c r="AX443" i="5"/>
  <c r="AV443" i="5"/>
  <c r="AT443" i="5"/>
  <c r="AR443" i="5"/>
  <c r="AP443" i="5"/>
  <c r="AN443" i="5"/>
  <c r="AL443" i="5"/>
  <c r="AH443" i="5" s="1"/>
  <c r="AI443" i="5" s="1"/>
  <c r="CF443" i="5" s="1"/>
  <c r="AG443" i="5"/>
  <c r="DD442" i="5"/>
  <c r="CV442" i="5"/>
  <c r="CD442" i="5"/>
  <c r="CB442" i="5"/>
  <c r="BZ442" i="5"/>
  <c r="BX442" i="5"/>
  <c r="BV442" i="5"/>
  <c r="BT442" i="5"/>
  <c r="BR442" i="5"/>
  <c r="BP442" i="5"/>
  <c r="BN442" i="5"/>
  <c r="BL442" i="5"/>
  <c r="BJ442" i="5"/>
  <c r="BH442" i="5"/>
  <c r="BF442" i="5"/>
  <c r="BD442" i="5"/>
  <c r="BB442" i="5"/>
  <c r="AZ442" i="5"/>
  <c r="AX442" i="5"/>
  <c r="AV442" i="5"/>
  <c r="AT442" i="5"/>
  <c r="AR442" i="5"/>
  <c r="AP442" i="5"/>
  <c r="AN442" i="5"/>
  <c r="AH442" i="5" s="1"/>
  <c r="AL442" i="5"/>
  <c r="AI442" i="5"/>
  <c r="CF442" i="5" s="1"/>
  <c r="AG442" i="5"/>
  <c r="CD441" i="5"/>
  <c r="CB441" i="5"/>
  <c r="BZ441" i="5"/>
  <c r="BX441" i="5"/>
  <c r="BV441" i="5"/>
  <c r="BT441" i="5"/>
  <c r="BR441" i="5"/>
  <c r="BP441" i="5"/>
  <c r="BN441" i="5"/>
  <c r="BL441" i="5"/>
  <c r="BJ441" i="5"/>
  <c r="BH441" i="5"/>
  <c r="BF441" i="5"/>
  <c r="BD441" i="5"/>
  <c r="BB441" i="5"/>
  <c r="AZ441" i="5"/>
  <c r="AX441" i="5"/>
  <c r="AV441" i="5"/>
  <c r="AT441" i="5"/>
  <c r="AR441" i="5"/>
  <c r="AP441" i="5"/>
  <c r="AN441" i="5"/>
  <c r="AH441" i="5" s="1"/>
  <c r="AL441" i="5"/>
  <c r="AI441" i="5"/>
  <c r="CF441" i="5" s="1"/>
  <c r="AG441" i="5"/>
  <c r="CD440" i="5"/>
  <c r="CB440" i="5"/>
  <c r="BZ440" i="5"/>
  <c r="BX440" i="5"/>
  <c r="BV440" i="5"/>
  <c r="BT440" i="5"/>
  <c r="BR440" i="5"/>
  <c r="BP440" i="5"/>
  <c r="BN440" i="5"/>
  <c r="BL440" i="5"/>
  <c r="BJ440" i="5"/>
  <c r="BH440" i="5"/>
  <c r="BF440" i="5"/>
  <c r="BD440" i="5"/>
  <c r="BB440" i="5"/>
  <c r="AZ440" i="5"/>
  <c r="AX440" i="5"/>
  <c r="AV440" i="5"/>
  <c r="AT440" i="5"/>
  <c r="AR440" i="5"/>
  <c r="AP440" i="5"/>
  <c r="AN440" i="5"/>
  <c r="AL440" i="5"/>
  <c r="AH440" i="5" s="1"/>
  <c r="AI440" i="5" s="1"/>
  <c r="CF440" i="5" s="1"/>
  <c r="AG440" i="5"/>
  <c r="CD439" i="5"/>
  <c r="CB439" i="5"/>
  <c r="BZ439" i="5"/>
  <c r="BX439" i="5"/>
  <c r="BV439" i="5"/>
  <c r="BT439" i="5"/>
  <c r="BR439" i="5"/>
  <c r="BP439" i="5"/>
  <c r="BN439" i="5"/>
  <c r="BL439" i="5"/>
  <c r="BJ439" i="5"/>
  <c r="BH439" i="5"/>
  <c r="BF439" i="5"/>
  <c r="BD439" i="5"/>
  <c r="BB439" i="5"/>
  <c r="AZ439" i="5"/>
  <c r="AX439" i="5"/>
  <c r="AV439" i="5"/>
  <c r="AT439" i="5"/>
  <c r="AR439" i="5"/>
  <c r="AP439" i="5"/>
  <c r="AN439" i="5"/>
  <c r="AL439" i="5"/>
  <c r="AH439" i="5"/>
  <c r="AI439" i="5" s="1"/>
  <c r="CF439" i="5" s="1"/>
  <c r="AG439" i="5"/>
  <c r="CD438" i="5"/>
  <c r="CB438" i="5"/>
  <c r="BZ438" i="5"/>
  <c r="BX438" i="5"/>
  <c r="BV438" i="5"/>
  <c r="BT438" i="5"/>
  <c r="BR438" i="5"/>
  <c r="BP438" i="5"/>
  <c r="BN438" i="5"/>
  <c r="BL438" i="5"/>
  <c r="BJ438" i="5"/>
  <c r="BH438" i="5"/>
  <c r="BF438" i="5"/>
  <c r="BD438" i="5"/>
  <c r="BB438" i="5"/>
  <c r="AZ438" i="5"/>
  <c r="AX438" i="5"/>
  <c r="AV438" i="5"/>
  <c r="AT438" i="5"/>
  <c r="AR438" i="5"/>
  <c r="AP438" i="5"/>
  <c r="AN438" i="5"/>
  <c r="AH438" i="5" s="1"/>
  <c r="AL438" i="5"/>
  <c r="AI438" i="5"/>
  <c r="CF438" i="5" s="1"/>
  <c r="AG438" i="5"/>
  <c r="CD437" i="5"/>
  <c r="CB437" i="5"/>
  <c r="BZ437" i="5"/>
  <c r="BX437" i="5"/>
  <c r="BV437" i="5"/>
  <c r="BT437" i="5"/>
  <c r="BR437" i="5"/>
  <c r="BP437" i="5"/>
  <c r="BN437" i="5"/>
  <c r="BL437" i="5"/>
  <c r="BJ437" i="5"/>
  <c r="BH437" i="5"/>
  <c r="BF437" i="5"/>
  <c r="BD437" i="5"/>
  <c r="BB437" i="5"/>
  <c r="AZ437" i="5"/>
  <c r="AX437" i="5"/>
  <c r="AV437" i="5"/>
  <c r="AT437" i="5"/>
  <c r="AR437" i="5"/>
  <c r="AP437" i="5"/>
  <c r="AN437" i="5"/>
  <c r="AH437" i="5" s="1"/>
  <c r="AL437" i="5"/>
  <c r="AI437" i="5"/>
  <c r="CF437" i="5" s="1"/>
  <c r="AG437" i="5"/>
  <c r="DC436" i="5"/>
  <c r="CD436" i="5"/>
  <c r="CB436" i="5"/>
  <c r="BZ436" i="5"/>
  <c r="BX436" i="5"/>
  <c r="BV436" i="5"/>
  <c r="BT436" i="5"/>
  <c r="BR436" i="5"/>
  <c r="BP436" i="5"/>
  <c r="BN436" i="5"/>
  <c r="BL436" i="5"/>
  <c r="BJ436" i="5"/>
  <c r="BH436" i="5"/>
  <c r="BF436" i="5"/>
  <c r="BD436" i="5"/>
  <c r="BB436" i="5"/>
  <c r="AZ436" i="5"/>
  <c r="AX436" i="5"/>
  <c r="AV436" i="5"/>
  <c r="AT436" i="5"/>
  <c r="AR436" i="5"/>
  <c r="AP436" i="5"/>
  <c r="AN436" i="5"/>
  <c r="AL436" i="5"/>
  <c r="AH436" i="5"/>
  <c r="AI436" i="5" s="1"/>
  <c r="CF436" i="5" s="1"/>
  <c r="AG436" i="5"/>
  <c r="DB435" i="5"/>
  <c r="CD435" i="5"/>
  <c r="CB435" i="5"/>
  <c r="BZ435" i="5"/>
  <c r="BX435" i="5"/>
  <c r="BV435" i="5"/>
  <c r="BT435" i="5"/>
  <c r="BR435" i="5"/>
  <c r="BP435" i="5"/>
  <c r="BN435" i="5"/>
  <c r="BL435" i="5"/>
  <c r="BJ435" i="5"/>
  <c r="BH435" i="5"/>
  <c r="BF435" i="5"/>
  <c r="BD435" i="5"/>
  <c r="BB435" i="5"/>
  <c r="AZ435" i="5"/>
  <c r="AX435" i="5"/>
  <c r="AV435" i="5"/>
  <c r="AT435" i="5"/>
  <c r="AR435" i="5"/>
  <c r="AP435" i="5"/>
  <c r="AN435" i="5"/>
  <c r="AL435" i="5"/>
  <c r="AH435" i="5"/>
  <c r="AI435" i="5" s="1"/>
  <c r="CF435" i="5" s="1"/>
  <c r="AG435" i="5"/>
  <c r="DB434" i="5"/>
  <c r="CD434" i="5"/>
  <c r="CB434" i="5"/>
  <c r="BZ434" i="5"/>
  <c r="BX434" i="5"/>
  <c r="BV434" i="5"/>
  <c r="BT434" i="5"/>
  <c r="BR434" i="5"/>
  <c r="BP434" i="5"/>
  <c r="BN434" i="5"/>
  <c r="BL434" i="5"/>
  <c r="BJ434" i="5"/>
  <c r="BH434" i="5"/>
  <c r="BF434" i="5"/>
  <c r="BD434" i="5"/>
  <c r="BB434" i="5"/>
  <c r="AZ434" i="5"/>
  <c r="AX434" i="5"/>
  <c r="AV434" i="5"/>
  <c r="AT434" i="5"/>
  <c r="AR434" i="5"/>
  <c r="AP434" i="5"/>
  <c r="AN434" i="5"/>
  <c r="AH434" i="5" s="1"/>
  <c r="AL434" i="5"/>
  <c r="AI434" i="5"/>
  <c r="CF434" i="5" s="1"/>
  <c r="AG434" i="5"/>
  <c r="CD433" i="5"/>
  <c r="CB433" i="5"/>
  <c r="BZ433" i="5"/>
  <c r="BX433" i="5"/>
  <c r="BV433" i="5"/>
  <c r="BT433" i="5"/>
  <c r="BR433" i="5"/>
  <c r="BP433" i="5"/>
  <c r="BN433" i="5"/>
  <c r="BL433" i="5"/>
  <c r="BJ433" i="5"/>
  <c r="BH433" i="5"/>
  <c r="BF433" i="5"/>
  <c r="BD433" i="5"/>
  <c r="BB433" i="5"/>
  <c r="AZ433" i="5"/>
  <c r="AX433" i="5"/>
  <c r="AV433" i="5"/>
  <c r="AT433" i="5"/>
  <c r="AR433" i="5"/>
  <c r="AP433" i="5"/>
  <c r="AN433" i="5"/>
  <c r="AH433" i="5" s="1"/>
  <c r="AL433" i="5"/>
  <c r="AI433" i="5"/>
  <c r="CF433" i="5" s="1"/>
  <c r="AG433" i="5"/>
  <c r="CD432" i="5"/>
  <c r="CB432" i="5"/>
  <c r="BZ432" i="5"/>
  <c r="BX432" i="5"/>
  <c r="BV432" i="5"/>
  <c r="BT432" i="5"/>
  <c r="BR432" i="5"/>
  <c r="BP432" i="5"/>
  <c r="BN432" i="5"/>
  <c r="BL432" i="5"/>
  <c r="BJ432" i="5"/>
  <c r="BH432" i="5"/>
  <c r="BF432" i="5"/>
  <c r="BD432" i="5"/>
  <c r="BB432" i="5"/>
  <c r="AZ432" i="5"/>
  <c r="AX432" i="5"/>
  <c r="AV432" i="5"/>
  <c r="AT432" i="5"/>
  <c r="AR432" i="5"/>
  <c r="AP432" i="5"/>
  <c r="AN432" i="5"/>
  <c r="AL432" i="5"/>
  <c r="AH432" i="5" s="1"/>
  <c r="AI432" i="5" s="1"/>
  <c r="CF432" i="5" s="1"/>
  <c r="AG432" i="5"/>
  <c r="DD431" i="5"/>
  <c r="CV431" i="5"/>
  <c r="CD431" i="5"/>
  <c r="CB431" i="5"/>
  <c r="BZ431" i="5"/>
  <c r="BX431" i="5"/>
  <c r="BV431" i="5"/>
  <c r="BT431" i="5"/>
  <c r="BR431" i="5"/>
  <c r="BP431" i="5"/>
  <c r="BN431" i="5"/>
  <c r="BL431" i="5"/>
  <c r="BJ431" i="5"/>
  <c r="BH431" i="5"/>
  <c r="BF431" i="5"/>
  <c r="BD431" i="5"/>
  <c r="BB431" i="5"/>
  <c r="AZ431" i="5"/>
  <c r="AX431" i="5"/>
  <c r="AV431" i="5"/>
  <c r="AT431" i="5"/>
  <c r="AR431" i="5"/>
  <c r="AP431" i="5"/>
  <c r="AN431" i="5"/>
  <c r="AL431" i="5"/>
  <c r="AH431" i="5" s="1"/>
  <c r="AI431" i="5" s="1"/>
  <c r="CF431" i="5" s="1"/>
  <c r="AG431" i="5"/>
  <c r="CD430" i="5"/>
  <c r="CB430" i="5"/>
  <c r="BZ430" i="5"/>
  <c r="BX430" i="5"/>
  <c r="BV430" i="5"/>
  <c r="BT430" i="5"/>
  <c r="BR430" i="5"/>
  <c r="BP430" i="5"/>
  <c r="BN430" i="5"/>
  <c r="BL430" i="5"/>
  <c r="BJ430" i="5"/>
  <c r="BH430" i="5"/>
  <c r="BF430" i="5"/>
  <c r="BD430" i="5"/>
  <c r="BB430" i="5"/>
  <c r="AZ430" i="5"/>
  <c r="AX430" i="5"/>
  <c r="AV430" i="5"/>
  <c r="AT430" i="5"/>
  <c r="AR430" i="5"/>
  <c r="AP430" i="5"/>
  <c r="AN430" i="5"/>
  <c r="AH430" i="5" s="1"/>
  <c r="AL430" i="5"/>
  <c r="AI430" i="5"/>
  <c r="CF430" i="5" s="1"/>
  <c r="AG430" i="5"/>
  <c r="DE429" i="5"/>
  <c r="CW429" i="5"/>
  <c r="CD429" i="5"/>
  <c r="CB429" i="5"/>
  <c r="BZ429" i="5"/>
  <c r="BX429" i="5"/>
  <c r="BV429" i="5"/>
  <c r="BT429" i="5"/>
  <c r="BR429" i="5"/>
  <c r="BP429" i="5"/>
  <c r="BN429" i="5"/>
  <c r="BL429" i="5"/>
  <c r="BJ429" i="5"/>
  <c r="BH429" i="5"/>
  <c r="BF429" i="5"/>
  <c r="BD429" i="5"/>
  <c r="BB429" i="5"/>
  <c r="AZ429" i="5"/>
  <c r="AX429" i="5"/>
  <c r="AV429" i="5"/>
  <c r="AT429" i="5"/>
  <c r="AR429" i="5"/>
  <c r="AP429" i="5"/>
  <c r="AN429" i="5"/>
  <c r="AH429" i="5" s="1"/>
  <c r="AL429" i="5"/>
  <c r="AI429" i="5"/>
  <c r="CF429" i="5" s="1"/>
  <c r="AG429" i="5"/>
  <c r="CD428" i="5"/>
  <c r="CB428" i="5"/>
  <c r="BZ428" i="5"/>
  <c r="BX428" i="5"/>
  <c r="BV428" i="5"/>
  <c r="BT428" i="5"/>
  <c r="BR428" i="5"/>
  <c r="BP428" i="5"/>
  <c r="BN428" i="5"/>
  <c r="BL428" i="5"/>
  <c r="BJ428" i="5"/>
  <c r="BH428" i="5"/>
  <c r="BF428" i="5"/>
  <c r="BD428" i="5"/>
  <c r="BB428" i="5"/>
  <c r="AZ428" i="5"/>
  <c r="AX428" i="5"/>
  <c r="AV428" i="5"/>
  <c r="AT428" i="5"/>
  <c r="AR428" i="5"/>
  <c r="AP428" i="5"/>
  <c r="AN428" i="5"/>
  <c r="AL428" i="5"/>
  <c r="AH428" i="5"/>
  <c r="AI428" i="5" s="1"/>
  <c r="CF428" i="5" s="1"/>
  <c r="AG428" i="5"/>
  <c r="CD427" i="5"/>
  <c r="CB427" i="5"/>
  <c r="BZ427" i="5"/>
  <c r="BX427" i="5"/>
  <c r="BV427" i="5"/>
  <c r="BT427" i="5"/>
  <c r="BR427" i="5"/>
  <c r="BP427" i="5"/>
  <c r="BN427" i="5"/>
  <c r="BL427" i="5"/>
  <c r="BJ427" i="5"/>
  <c r="BH427" i="5"/>
  <c r="BF427" i="5"/>
  <c r="BD427" i="5"/>
  <c r="BB427" i="5"/>
  <c r="AZ427" i="5"/>
  <c r="AX427" i="5"/>
  <c r="AV427" i="5"/>
  <c r="AT427" i="5"/>
  <c r="AR427" i="5"/>
  <c r="AP427" i="5"/>
  <c r="AN427" i="5"/>
  <c r="AL427" i="5"/>
  <c r="AH427" i="5"/>
  <c r="AI427" i="5" s="1"/>
  <c r="CF427" i="5" s="1"/>
  <c r="AG427" i="5"/>
  <c r="CD426" i="5"/>
  <c r="CB426" i="5"/>
  <c r="BZ426" i="5"/>
  <c r="BX426" i="5"/>
  <c r="BV426" i="5"/>
  <c r="BT426" i="5"/>
  <c r="BR426" i="5"/>
  <c r="BP426" i="5"/>
  <c r="BN426" i="5"/>
  <c r="BL426" i="5"/>
  <c r="BJ426" i="5"/>
  <c r="BH426" i="5"/>
  <c r="BF426" i="5"/>
  <c r="BD426" i="5"/>
  <c r="BB426" i="5"/>
  <c r="AZ426" i="5"/>
  <c r="AX426" i="5"/>
  <c r="AV426" i="5"/>
  <c r="AT426" i="5"/>
  <c r="AR426" i="5"/>
  <c r="AP426" i="5"/>
  <c r="AN426" i="5"/>
  <c r="AH426" i="5" s="1"/>
  <c r="AL426" i="5"/>
  <c r="AI426" i="5"/>
  <c r="CF426" i="5" s="1"/>
  <c r="AG426" i="5"/>
  <c r="CD425" i="5"/>
  <c r="CB425" i="5"/>
  <c r="BZ425" i="5"/>
  <c r="BX425" i="5"/>
  <c r="BV425" i="5"/>
  <c r="BT425" i="5"/>
  <c r="BR425" i="5"/>
  <c r="BP425" i="5"/>
  <c r="BN425" i="5"/>
  <c r="BL425" i="5"/>
  <c r="BJ425" i="5"/>
  <c r="BH425" i="5"/>
  <c r="BF425" i="5"/>
  <c r="BD425" i="5"/>
  <c r="BB425" i="5"/>
  <c r="AZ425" i="5"/>
  <c r="AX425" i="5"/>
  <c r="AV425" i="5"/>
  <c r="AT425" i="5"/>
  <c r="AR425" i="5"/>
  <c r="AP425" i="5"/>
  <c r="AN425" i="5"/>
  <c r="AH425" i="5" s="1"/>
  <c r="AL425" i="5"/>
  <c r="AI425" i="5"/>
  <c r="CF425" i="5" s="1"/>
  <c r="AG425" i="5"/>
  <c r="DE424" i="5"/>
  <c r="CW424" i="5"/>
  <c r="CO424" i="5"/>
  <c r="CD424" i="5"/>
  <c r="CB424" i="5"/>
  <c r="BZ424" i="5"/>
  <c r="BX424" i="5"/>
  <c r="BV424" i="5"/>
  <c r="BT424" i="5"/>
  <c r="BR424" i="5"/>
  <c r="BP424" i="5"/>
  <c r="BN424" i="5"/>
  <c r="BL424" i="5"/>
  <c r="BJ424" i="5"/>
  <c r="BH424" i="5"/>
  <c r="BF424" i="5"/>
  <c r="BD424" i="5"/>
  <c r="BB424" i="5"/>
  <c r="AZ424" i="5"/>
  <c r="AX424" i="5"/>
  <c r="AV424" i="5"/>
  <c r="AT424" i="5"/>
  <c r="AR424" i="5"/>
  <c r="AP424" i="5"/>
  <c r="AN424" i="5"/>
  <c r="AL424" i="5"/>
  <c r="AH424" i="5" s="1"/>
  <c r="AI424" i="5" s="1"/>
  <c r="CF424" i="5" s="1"/>
  <c r="AG424" i="5"/>
  <c r="CD423" i="5"/>
  <c r="CB423" i="5"/>
  <c r="BZ423" i="5"/>
  <c r="BX423" i="5"/>
  <c r="BV423" i="5"/>
  <c r="BT423" i="5"/>
  <c r="BR423" i="5"/>
  <c r="BP423" i="5"/>
  <c r="BN423" i="5"/>
  <c r="BL423" i="5"/>
  <c r="BJ423" i="5"/>
  <c r="BH423" i="5"/>
  <c r="BF423" i="5"/>
  <c r="BD423" i="5"/>
  <c r="BB423" i="5"/>
  <c r="AZ423" i="5"/>
  <c r="AX423" i="5"/>
  <c r="AV423" i="5"/>
  <c r="AT423" i="5"/>
  <c r="AR423" i="5"/>
  <c r="AP423" i="5"/>
  <c r="AN423" i="5"/>
  <c r="AL423" i="5"/>
  <c r="AH423" i="5"/>
  <c r="AI423" i="5" s="1"/>
  <c r="CF423" i="5" s="1"/>
  <c r="AG423" i="5"/>
  <c r="CD422" i="5"/>
  <c r="CB422" i="5"/>
  <c r="BZ422" i="5"/>
  <c r="BX422" i="5"/>
  <c r="BV422" i="5"/>
  <c r="BT422" i="5"/>
  <c r="BR422" i="5"/>
  <c r="BP422" i="5"/>
  <c r="BN422" i="5"/>
  <c r="BL422" i="5"/>
  <c r="BJ422" i="5"/>
  <c r="BH422" i="5"/>
  <c r="BF422" i="5"/>
  <c r="BD422" i="5"/>
  <c r="BB422" i="5"/>
  <c r="AZ422" i="5"/>
  <c r="AX422" i="5"/>
  <c r="AV422" i="5"/>
  <c r="AT422" i="5"/>
  <c r="AR422" i="5"/>
  <c r="AP422" i="5"/>
  <c r="AN422" i="5"/>
  <c r="AH422" i="5" s="1"/>
  <c r="AL422" i="5"/>
  <c r="AI422" i="5"/>
  <c r="CF422" i="5" s="1"/>
  <c r="AG422" i="5"/>
  <c r="CD421" i="5"/>
  <c r="CB421" i="5"/>
  <c r="BZ421" i="5"/>
  <c r="BX421" i="5"/>
  <c r="BV421" i="5"/>
  <c r="BT421" i="5"/>
  <c r="BR421" i="5"/>
  <c r="BP421" i="5"/>
  <c r="BN421" i="5"/>
  <c r="BL421" i="5"/>
  <c r="BJ421" i="5"/>
  <c r="BH421" i="5"/>
  <c r="BF421" i="5"/>
  <c r="BD421" i="5"/>
  <c r="BB421" i="5"/>
  <c r="AZ421" i="5"/>
  <c r="AX421" i="5"/>
  <c r="AV421" i="5"/>
  <c r="AT421" i="5"/>
  <c r="AR421" i="5"/>
  <c r="AP421" i="5"/>
  <c r="AN421" i="5"/>
  <c r="AH421" i="5" s="1"/>
  <c r="AL421" i="5"/>
  <c r="AI421" i="5"/>
  <c r="CF421" i="5" s="1"/>
  <c r="AG421" i="5"/>
  <c r="CD420" i="5"/>
  <c r="CB420" i="5"/>
  <c r="BZ420" i="5"/>
  <c r="BX420" i="5"/>
  <c r="BV420" i="5"/>
  <c r="BT420" i="5"/>
  <c r="BR420" i="5"/>
  <c r="BP420" i="5"/>
  <c r="BN420" i="5"/>
  <c r="BL420" i="5"/>
  <c r="BJ420" i="5"/>
  <c r="BH420" i="5"/>
  <c r="BF420" i="5"/>
  <c r="BD420" i="5"/>
  <c r="BB420" i="5"/>
  <c r="AZ420" i="5"/>
  <c r="AX420" i="5"/>
  <c r="AV420" i="5"/>
  <c r="AT420" i="5"/>
  <c r="AR420" i="5"/>
  <c r="AP420" i="5"/>
  <c r="AN420" i="5"/>
  <c r="AL420" i="5"/>
  <c r="AH420" i="5"/>
  <c r="AI420" i="5" s="1"/>
  <c r="CF420" i="5" s="1"/>
  <c r="AG420" i="5"/>
  <c r="DF419" i="5"/>
  <c r="CX419" i="5"/>
  <c r="CD419" i="5"/>
  <c r="CB419" i="5"/>
  <c r="BZ419" i="5"/>
  <c r="BX419" i="5"/>
  <c r="BV419" i="5"/>
  <c r="BT419" i="5"/>
  <c r="BR419" i="5"/>
  <c r="BP419" i="5"/>
  <c r="BN419" i="5"/>
  <c r="BL419" i="5"/>
  <c r="BJ419" i="5"/>
  <c r="BH419" i="5"/>
  <c r="BF419" i="5"/>
  <c r="BD419" i="5"/>
  <c r="BB419" i="5"/>
  <c r="AZ419" i="5"/>
  <c r="AX419" i="5"/>
  <c r="AV419" i="5"/>
  <c r="AT419" i="5"/>
  <c r="AR419" i="5"/>
  <c r="AP419" i="5"/>
  <c r="AN419" i="5"/>
  <c r="AL419" i="5"/>
  <c r="AH419" i="5" s="1"/>
  <c r="AI419" i="5" s="1"/>
  <c r="CF419" i="5" s="1"/>
  <c r="AG419" i="5"/>
  <c r="CZ418" i="5"/>
  <c r="CD418" i="5"/>
  <c r="CB418" i="5"/>
  <c r="BZ418" i="5"/>
  <c r="BX418" i="5"/>
  <c r="BV418" i="5"/>
  <c r="BT418" i="5"/>
  <c r="BR418" i="5"/>
  <c r="BP418" i="5"/>
  <c r="BN418" i="5"/>
  <c r="BL418" i="5"/>
  <c r="BJ418" i="5"/>
  <c r="BH418" i="5"/>
  <c r="BF418" i="5"/>
  <c r="BD418" i="5"/>
  <c r="BB418" i="5"/>
  <c r="AZ418" i="5"/>
  <c r="AX418" i="5"/>
  <c r="AV418" i="5"/>
  <c r="AT418" i="5"/>
  <c r="AR418" i="5"/>
  <c r="AP418" i="5"/>
  <c r="AN418" i="5"/>
  <c r="AH418" i="5" s="1"/>
  <c r="AL418" i="5"/>
  <c r="AI418" i="5"/>
  <c r="CF418" i="5" s="1"/>
  <c r="AG418" i="5"/>
  <c r="CY417" i="5"/>
  <c r="CD417" i="5"/>
  <c r="CB417" i="5"/>
  <c r="BZ417" i="5"/>
  <c r="BX417" i="5"/>
  <c r="BV417" i="5"/>
  <c r="BT417" i="5"/>
  <c r="BR417" i="5"/>
  <c r="BP417" i="5"/>
  <c r="BN417" i="5"/>
  <c r="BL417" i="5"/>
  <c r="BJ417" i="5"/>
  <c r="BH417" i="5"/>
  <c r="BF417" i="5"/>
  <c r="BD417" i="5"/>
  <c r="BB417" i="5"/>
  <c r="AZ417" i="5"/>
  <c r="AX417" i="5"/>
  <c r="AV417" i="5"/>
  <c r="AT417" i="5"/>
  <c r="AR417" i="5"/>
  <c r="AP417" i="5"/>
  <c r="AN417" i="5"/>
  <c r="AH417" i="5" s="1"/>
  <c r="AL417" i="5"/>
  <c r="AI417" i="5"/>
  <c r="CF417" i="5" s="1"/>
  <c r="AG417" i="5"/>
  <c r="CD416" i="5"/>
  <c r="CB416" i="5"/>
  <c r="BZ416" i="5"/>
  <c r="BX416" i="5"/>
  <c r="BV416" i="5"/>
  <c r="BT416" i="5"/>
  <c r="BR416" i="5"/>
  <c r="BP416" i="5"/>
  <c r="BN416" i="5"/>
  <c r="BL416" i="5"/>
  <c r="BJ416" i="5"/>
  <c r="BH416" i="5"/>
  <c r="BF416" i="5"/>
  <c r="BD416" i="5"/>
  <c r="BB416" i="5"/>
  <c r="AZ416" i="5"/>
  <c r="AX416" i="5"/>
  <c r="AV416" i="5"/>
  <c r="AT416" i="5"/>
  <c r="AR416" i="5"/>
  <c r="AP416" i="5"/>
  <c r="AN416" i="5"/>
  <c r="AL416" i="5"/>
  <c r="AH416" i="5" s="1"/>
  <c r="AI416" i="5" s="1"/>
  <c r="CF416" i="5" s="1"/>
  <c r="AG416" i="5"/>
  <c r="DD415" i="5"/>
  <c r="CV415" i="5"/>
  <c r="CD415" i="5"/>
  <c r="CB415" i="5"/>
  <c r="BZ415" i="5"/>
  <c r="BX415" i="5"/>
  <c r="BV415" i="5"/>
  <c r="BT415" i="5"/>
  <c r="BR415" i="5"/>
  <c r="BP415" i="5"/>
  <c r="BN415" i="5"/>
  <c r="BL415" i="5"/>
  <c r="BJ415" i="5"/>
  <c r="BH415" i="5"/>
  <c r="BF415" i="5"/>
  <c r="BD415" i="5"/>
  <c r="BB415" i="5"/>
  <c r="AZ415" i="5"/>
  <c r="AX415" i="5"/>
  <c r="AV415" i="5"/>
  <c r="AT415" i="5"/>
  <c r="AR415" i="5"/>
  <c r="AP415" i="5"/>
  <c r="AN415" i="5"/>
  <c r="AL415" i="5"/>
  <c r="AH415" i="5"/>
  <c r="AI415" i="5" s="1"/>
  <c r="CF415" i="5" s="1"/>
  <c r="AG415" i="5"/>
  <c r="CD414" i="5"/>
  <c r="CB414" i="5"/>
  <c r="BZ414" i="5"/>
  <c r="BX414" i="5"/>
  <c r="BV414" i="5"/>
  <c r="BT414" i="5"/>
  <c r="BR414" i="5"/>
  <c r="BP414" i="5"/>
  <c r="BN414" i="5"/>
  <c r="BL414" i="5"/>
  <c r="BJ414" i="5"/>
  <c r="BH414" i="5"/>
  <c r="BF414" i="5"/>
  <c r="BD414" i="5"/>
  <c r="BB414" i="5"/>
  <c r="AZ414" i="5"/>
  <c r="AX414" i="5"/>
  <c r="AV414" i="5"/>
  <c r="AT414" i="5"/>
  <c r="AR414" i="5"/>
  <c r="AP414" i="5"/>
  <c r="AN414" i="5"/>
  <c r="AH414" i="5" s="1"/>
  <c r="AL414" i="5"/>
  <c r="AI414" i="5"/>
  <c r="CF414" i="5" s="1"/>
  <c r="AG414" i="5"/>
  <c r="CD413" i="5"/>
  <c r="CB413" i="5"/>
  <c r="BZ413" i="5"/>
  <c r="BX413" i="5"/>
  <c r="BV413" i="5"/>
  <c r="BT413" i="5"/>
  <c r="BR413" i="5"/>
  <c r="BP413" i="5"/>
  <c r="BN413" i="5"/>
  <c r="BL413" i="5"/>
  <c r="BJ413" i="5"/>
  <c r="BH413" i="5"/>
  <c r="BF413" i="5"/>
  <c r="BD413" i="5"/>
  <c r="BB413" i="5"/>
  <c r="AZ413" i="5"/>
  <c r="AX413" i="5"/>
  <c r="AV413" i="5"/>
  <c r="AT413" i="5"/>
  <c r="AR413" i="5"/>
  <c r="AP413" i="5"/>
  <c r="AN413" i="5"/>
  <c r="AH413" i="5" s="1"/>
  <c r="AL413" i="5"/>
  <c r="AI413" i="5"/>
  <c r="CF413" i="5" s="1"/>
  <c r="AG413" i="5"/>
  <c r="DA412" i="5"/>
  <c r="CS412" i="5"/>
  <c r="CD412" i="5"/>
  <c r="CB412" i="5"/>
  <c r="BZ412" i="5"/>
  <c r="BX412" i="5"/>
  <c r="BV412" i="5"/>
  <c r="BT412" i="5"/>
  <c r="BR412" i="5"/>
  <c r="BP412" i="5"/>
  <c r="BN412" i="5"/>
  <c r="BL412" i="5"/>
  <c r="BJ412" i="5"/>
  <c r="BH412" i="5"/>
  <c r="BF412" i="5"/>
  <c r="BD412" i="5"/>
  <c r="BB412" i="5"/>
  <c r="AZ412" i="5"/>
  <c r="AX412" i="5"/>
  <c r="AV412" i="5"/>
  <c r="AT412" i="5"/>
  <c r="AR412" i="5"/>
  <c r="AP412" i="5"/>
  <c r="AN412" i="5"/>
  <c r="AL412" i="5"/>
  <c r="AH412" i="5"/>
  <c r="AI412" i="5" s="1"/>
  <c r="CF412" i="5" s="1"/>
  <c r="AG412" i="5"/>
  <c r="CD411" i="5"/>
  <c r="CB411" i="5"/>
  <c r="BZ411" i="5"/>
  <c r="BX411" i="5"/>
  <c r="BV411" i="5"/>
  <c r="BT411" i="5"/>
  <c r="BR411" i="5"/>
  <c r="BP411" i="5"/>
  <c r="BN411" i="5"/>
  <c r="BL411" i="5"/>
  <c r="BJ411" i="5"/>
  <c r="BH411" i="5"/>
  <c r="BF411" i="5"/>
  <c r="BD411" i="5"/>
  <c r="BB411" i="5"/>
  <c r="AZ411" i="5"/>
  <c r="AX411" i="5"/>
  <c r="AV411" i="5"/>
  <c r="AT411" i="5"/>
  <c r="AR411" i="5"/>
  <c r="AP411" i="5"/>
  <c r="AN411" i="5"/>
  <c r="AL411" i="5"/>
  <c r="AH411" i="5" s="1"/>
  <c r="AI411" i="5" s="1"/>
  <c r="CF411" i="5" s="1"/>
  <c r="AG411" i="5"/>
  <c r="CD410" i="5"/>
  <c r="CB410" i="5"/>
  <c r="BZ410" i="5"/>
  <c r="BX410" i="5"/>
  <c r="BV410" i="5"/>
  <c r="BT410" i="5"/>
  <c r="BR410" i="5"/>
  <c r="BP410" i="5"/>
  <c r="BN410" i="5"/>
  <c r="BL410" i="5"/>
  <c r="BJ410" i="5"/>
  <c r="BH410" i="5"/>
  <c r="BF410" i="5"/>
  <c r="BD410" i="5"/>
  <c r="BB410" i="5"/>
  <c r="AZ410" i="5"/>
  <c r="AX410" i="5"/>
  <c r="AV410" i="5"/>
  <c r="AT410" i="5"/>
  <c r="AR410" i="5"/>
  <c r="AP410" i="5"/>
  <c r="AN410" i="5"/>
  <c r="AH410" i="5" s="1"/>
  <c r="AL410" i="5"/>
  <c r="AI410" i="5"/>
  <c r="CF410" i="5" s="1"/>
  <c r="AG410" i="5"/>
  <c r="CD409" i="5"/>
  <c r="CB409" i="5"/>
  <c r="BZ409" i="5"/>
  <c r="BX409" i="5"/>
  <c r="BV409" i="5"/>
  <c r="BT409" i="5"/>
  <c r="BR409" i="5"/>
  <c r="BP409" i="5"/>
  <c r="BN409" i="5"/>
  <c r="BL409" i="5"/>
  <c r="BJ409" i="5"/>
  <c r="BH409" i="5"/>
  <c r="BF409" i="5"/>
  <c r="BD409" i="5"/>
  <c r="BB409" i="5"/>
  <c r="AZ409" i="5"/>
  <c r="AX409" i="5"/>
  <c r="AV409" i="5"/>
  <c r="AT409" i="5"/>
  <c r="AR409" i="5"/>
  <c r="AP409" i="5"/>
  <c r="AN409" i="5"/>
  <c r="AH409" i="5" s="1"/>
  <c r="AL409" i="5"/>
  <c r="AI409" i="5"/>
  <c r="CF409" i="5" s="1"/>
  <c r="AG409" i="5"/>
  <c r="DA408" i="5"/>
  <c r="CD408" i="5"/>
  <c r="CB408" i="5"/>
  <c r="BZ408" i="5"/>
  <c r="BX408" i="5"/>
  <c r="BV408" i="5"/>
  <c r="BT408" i="5"/>
  <c r="BR408" i="5"/>
  <c r="BP408" i="5"/>
  <c r="BN408" i="5"/>
  <c r="BL408" i="5"/>
  <c r="BJ408" i="5"/>
  <c r="BH408" i="5"/>
  <c r="BF408" i="5"/>
  <c r="BD408" i="5"/>
  <c r="BB408" i="5"/>
  <c r="AZ408" i="5"/>
  <c r="AX408" i="5"/>
  <c r="AV408" i="5"/>
  <c r="AT408" i="5"/>
  <c r="AR408" i="5"/>
  <c r="AP408" i="5"/>
  <c r="AN408" i="5"/>
  <c r="AL408" i="5"/>
  <c r="AH408" i="5" s="1"/>
  <c r="AI408" i="5" s="1"/>
  <c r="CF408" i="5" s="1"/>
  <c r="AG408" i="5"/>
  <c r="CZ407" i="5"/>
  <c r="CD407" i="5"/>
  <c r="CB407" i="5"/>
  <c r="BZ407" i="5"/>
  <c r="BX407" i="5"/>
  <c r="BV407" i="5"/>
  <c r="BT407" i="5"/>
  <c r="BR407" i="5"/>
  <c r="BP407" i="5"/>
  <c r="BN407" i="5"/>
  <c r="BL407" i="5"/>
  <c r="BJ407" i="5"/>
  <c r="BH407" i="5"/>
  <c r="BF407" i="5"/>
  <c r="BD407" i="5"/>
  <c r="BB407" i="5"/>
  <c r="AZ407" i="5"/>
  <c r="AX407" i="5"/>
  <c r="AV407" i="5"/>
  <c r="AT407" i="5"/>
  <c r="AR407" i="5"/>
  <c r="AP407" i="5"/>
  <c r="AN407" i="5"/>
  <c r="AL407" i="5"/>
  <c r="AH407" i="5" s="1"/>
  <c r="AI407" i="5" s="1"/>
  <c r="CF407" i="5" s="1"/>
  <c r="AG407" i="5"/>
  <c r="CD406" i="5"/>
  <c r="CB406" i="5"/>
  <c r="BZ406" i="5"/>
  <c r="BX406" i="5"/>
  <c r="BV406" i="5"/>
  <c r="BT406" i="5"/>
  <c r="BR406" i="5"/>
  <c r="BP406" i="5"/>
  <c r="BN406" i="5"/>
  <c r="BL406" i="5"/>
  <c r="BJ406" i="5"/>
  <c r="BH406" i="5"/>
  <c r="BF406" i="5"/>
  <c r="BD406" i="5"/>
  <c r="BB406" i="5"/>
  <c r="AZ406" i="5"/>
  <c r="AX406" i="5"/>
  <c r="AV406" i="5"/>
  <c r="AT406" i="5"/>
  <c r="AR406" i="5"/>
  <c r="AP406" i="5"/>
  <c r="AN406" i="5"/>
  <c r="AH406" i="5" s="1"/>
  <c r="AL406" i="5"/>
  <c r="AI406" i="5"/>
  <c r="CF406" i="5" s="1"/>
  <c r="AG406" i="5"/>
  <c r="DA405" i="5"/>
  <c r="CD405" i="5"/>
  <c r="CB405" i="5"/>
  <c r="BZ405" i="5"/>
  <c r="BX405" i="5"/>
  <c r="BV405" i="5"/>
  <c r="BT405" i="5"/>
  <c r="BR405" i="5"/>
  <c r="BP405" i="5"/>
  <c r="BN405" i="5"/>
  <c r="BL405" i="5"/>
  <c r="BJ405" i="5"/>
  <c r="BH405" i="5"/>
  <c r="BF405" i="5"/>
  <c r="BD405" i="5"/>
  <c r="BB405" i="5"/>
  <c r="AZ405" i="5"/>
  <c r="AX405" i="5"/>
  <c r="AV405" i="5"/>
  <c r="AT405" i="5"/>
  <c r="AR405" i="5"/>
  <c r="AP405" i="5"/>
  <c r="AN405" i="5"/>
  <c r="AH405" i="5" s="1"/>
  <c r="AL405" i="5"/>
  <c r="AI405" i="5"/>
  <c r="CF405" i="5" s="1"/>
  <c r="AG405" i="5"/>
  <c r="CY404" i="5"/>
  <c r="CD404" i="5"/>
  <c r="CB404" i="5"/>
  <c r="BZ404" i="5"/>
  <c r="BX404" i="5"/>
  <c r="BV404" i="5"/>
  <c r="BT404" i="5"/>
  <c r="BR404" i="5"/>
  <c r="BP404" i="5"/>
  <c r="BN404" i="5"/>
  <c r="BL404" i="5"/>
  <c r="BJ404" i="5"/>
  <c r="BH404" i="5"/>
  <c r="BF404" i="5"/>
  <c r="BD404" i="5"/>
  <c r="BB404" i="5"/>
  <c r="AZ404" i="5"/>
  <c r="AX404" i="5"/>
  <c r="AV404" i="5"/>
  <c r="AT404" i="5"/>
  <c r="AR404" i="5"/>
  <c r="AP404" i="5"/>
  <c r="AN404" i="5"/>
  <c r="AL404" i="5"/>
  <c r="AH404" i="5"/>
  <c r="AI404" i="5" s="1"/>
  <c r="CF404" i="5" s="1"/>
  <c r="AG404" i="5"/>
  <c r="CD403" i="5"/>
  <c r="CB403" i="5"/>
  <c r="BZ403" i="5"/>
  <c r="BX403" i="5"/>
  <c r="BV403" i="5"/>
  <c r="BT403" i="5"/>
  <c r="BR403" i="5"/>
  <c r="BP403" i="5"/>
  <c r="BN403" i="5"/>
  <c r="BL403" i="5"/>
  <c r="BJ403" i="5"/>
  <c r="BH403" i="5"/>
  <c r="BF403" i="5"/>
  <c r="BD403" i="5"/>
  <c r="BB403" i="5"/>
  <c r="AZ403" i="5"/>
  <c r="AX403" i="5"/>
  <c r="AV403" i="5"/>
  <c r="AT403" i="5"/>
  <c r="AR403" i="5"/>
  <c r="AP403" i="5"/>
  <c r="AN403" i="5"/>
  <c r="AL403" i="5"/>
  <c r="AH403" i="5"/>
  <c r="AI403" i="5" s="1"/>
  <c r="CF403" i="5" s="1"/>
  <c r="AG403" i="5"/>
  <c r="DF402" i="5"/>
  <c r="CX402" i="5"/>
  <c r="CD402" i="5"/>
  <c r="CB402" i="5"/>
  <c r="BZ402" i="5"/>
  <c r="BX402" i="5"/>
  <c r="BV402" i="5"/>
  <c r="BT402" i="5"/>
  <c r="BR402" i="5"/>
  <c r="BP402" i="5"/>
  <c r="BN402" i="5"/>
  <c r="BL402" i="5"/>
  <c r="BJ402" i="5"/>
  <c r="BH402" i="5"/>
  <c r="BF402" i="5"/>
  <c r="BD402" i="5"/>
  <c r="BB402" i="5"/>
  <c r="AZ402" i="5"/>
  <c r="AX402" i="5"/>
  <c r="AV402" i="5"/>
  <c r="AT402" i="5"/>
  <c r="AR402" i="5"/>
  <c r="AP402" i="5"/>
  <c r="AN402" i="5"/>
  <c r="AH402" i="5" s="1"/>
  <c r="AL402" i="5"/>
  <c r="AI402" i="5"/>
  <c r="CF402" i="5" s="1"/>
  <c r="AG402" i="5"/>
  <c r="CD401" i="5"/>
  <c r="CB401" i="5"/>
  <c r="BZ401" i="5"/>
  <c r="BX401" i="5"/>
  <c r="BV401" i="5"/>
  <c r="BT401" i="5"/>
  <c r="BR401" i="5"/>
  <c r="BP401" i="5"/>
  <c r="BN401" i="5"/>
  <c r="BL401" i="5"/>
  <c r="BJ401" i="5"/>
  <c r="BH401" i="5"/>
  <c r="BF401" i="5"/>
  <c r="BD401" i="5"/>
  <c r="BB401" i="5"/>
  <c r="AZ401" i="5"/>
  <c r="AX401" i="5"/>
  <c r="AV401" i="5"/>
  <c r="AT401" i="5"/>
  <c r="AR401" i="5"/>
  <c r="AP401" i="5"/>
  <c r="AN401" i="5"/>
  <c r="AH401" i="5" s="1"/>
  <c r="AL401" i="5"/>
  <c r="AI401" i="5"/>
  <c r="CF401" i="5" s="1"/>
  <c r="AG401" i="5"/>
  <c r="CD400" i="5"/>
  <c r="CB400" i="5"/>
  <c r="BZ400" i="5"/>
  <c r="BX400" i="5"/>
  <c r="BV400" i="5"/>
  <c r="BT400" i="5"/>
  <c r="BR400" i="5"/>
  <c r="BP400" i="5"/>
  <c r="BN400" i="5"/>
  <c r="BL400" i="5"/>
  <c r="BJ400" i="5"/>
  <c r="BH400" i="5"/>
  <c r="BF400" i="5"/>
  <c r="BD400" i="5"/>
  <c r="BB400" i="5"/>
  <c r="AZ400" i="5"/>
  <c r="AX400" i="5"/>
  <c r="AV400" i="5"/>
  <c r="AT400" i="5"/>
  <c r="AR400" i="5"/>
  <c r="AP400" i="5"/>
  <c r="AN400" i="5"/>
  <c r="AL400" i="5"/>
  <c r="AH400" i="5" s="1"/>
  <c r="AI400" i="5" s="1"/>
  <c r="CF400" i="5" s="1"/>
  <c r="AG400" i="5"/>
  <c r="CD399" i="5"/>
  <c r="CB399" i="5"/>
  <c r="BZ399" i="5"/>
  <c r="BX399" i="5"/>
  <c r="BV399" i="5"/>
  <c r="BT399" i="5"/>
  <c r="BR399" i="5"/>
  <c r="BP399" i="5"/>
  <c r="BN399" i="5"/>
  <c r="BL399" i="5"/>
  <c r="BJ399" i="5"/>
  <c r="BH399" i="5"/>
  <c r="BF399" i="5"/>
  <c r="BD399" i="5"/>
  <c r="BB399" i="5"/>
  <c r="AZ399" i="5"/>
  <c r="AX399" i="5"/>
  <c r="AV399" i="5"/>
  <c r="AT399" i="5"/>
  <c r="AR399" i="5"/>
  <c r="AP399" i="5"/>
  <c r="AN399" i="5"/>
  <c r="AL399" i="5"/>
  <c r="AH399" i="5" s="1"/>
  <c r="AI399" i="5" s="1"/>
  <c r="CF399" i="5" s="1"/>
  <c r="AG399" i="5"/>
  <c r="CD398" i="5"/>
  <c r="CB398" i="5"/>
  <c r="BZ398" i="5"/>
  <c r="BX398" i="5"/>
  <c r="BV398" i="5"/>
  <c r="BT398" i="5"/>
  <c r="BR398" i="5"/>
  <c r="BP398" i="5"/>
  <c r="BN398" i="5"/>
  <c r="BL398" i="5"/>
  <c r="BJ398" i="5"/>
  <c r="BH398" i="5"/>
  <c r="BF398" i="5"/>
  <c r="BD398" i="5"/>
  <c r="BB398" i="5"/>
  <c r="AZ398" i="5"/>
  <c r="AX398" i="5"/>
  <c r="AV398" i="5"/>
  <c r="AT398" i="5"/>
  <c r="AR398" i="5"/>
  <c r="AP398" i="5"/>
  <c r="AN398" i="5"/>
  <c r="AH398" i="5" s="1"/>
  <c r="AL398" i="5"/>
  <c r="AI398" i="5"/>
  <c r="CF398" i="5" s="1"/>
  <c r="AG398" i="5"/>
  <c r="CD397" i="5"/>
  <c r="CB397" i="5"/>
  <c r="BZ397" i="5"/>
  <c r="BX397" i="5"/>
  <c r="BV397" i="5"/>
  <c r="BT397" i="5"/>
  <c r="BR397" i="5"/>
  <c r="BP397" i="5"/>
  <c r="BN397" i="5"/>
  <c r="BL397" i="5"/>
  <c r="BJ397" i="5"/>
  <c r="BH397" i="5"/>
  <c r="BF397" i="5"/>
  <c r="BD397" i="5"/>
  <c r="BB397" i="5"/>
  <c r="AZ397" i="5"/>
  <c r="AX397" i="5"/>
  <c r="AV397" i="5"/>
  <c r="AT397" i="5"/>
  <c r="AR397" i="5"/>
  <c r="AP397" i="5"/>
  <c r="AN397" i="5"/>
  <c r="AH397" i="5" s="1"/>
  <c r="AL397" i="5"/>
  <c r="AI397" i="5"/>
  <c r="CF397" i="5" s="1"/>
  <c r="AG397" i="5"/>
  <c r="CD396" i="5"/>
  <c r="CB396" i="5"/>
  <c r="BZ396" i="5"/>
  <c r="BX396" i="5"/>
  <c r="BV396" i="5"/>
  <c r="BT396" i="5"/>
  <c r="BR396" i="5"/>
  <c r="BP396" i="5"/>
  <c r="BN396" i="5"/>
  <c r="BL396" i="5"/>
  <c r="BJ396" i="5"/>
  <c r="BH396" i="5"/>
  <c r="BF396" i="5"/>
  <c r="BD396" i="5"/>
  <c r="BB396" i="5"/>
  <c r="AZ396" i="5"/>
  <c r="AX396" i="5"/>
  <c r="AV396" i="5"/>
  <c r="AT396" i="5"/>
  <c r="AR396" i="5"/>
  <c r="AP396" i="5"/>
  <c r="AN396" i="5"/>
  <c r="AL396" i="5"/>
  <c r="AH396" i="5"/>
  <c r="AI396" i="5" s="1"/>
  <c r="CF396" i="5" s="1"/>
  <c r="AG396" i="5"/>
  <c r="CD395" i="5"/>
  <c r="CB395" i="5"/>
  <c r="BZ395" i="5"/>
  <c r="BX395" i="5"/>
  <c r="BV395" i="5"/>
  <c r="BT395" i="5"/>
  <c r="BR395" i="5"/>
  <c r="BP395" i="5"/>
  <c r="BN395" i="5"/>
  <c r="BL395" i="5"/>
  <c r="BJ395" i="5"/>
  <c r="BH395" i="5"/>
  <c r="BF395" i="5"/>
  <c r="BD395" i="5"/>
  <c r="BB395" i="5"/>
  <c r="AZ395" i="5"/>
  <c r="AX395" i="5"/>
  <c r="AV395" i="5"/>
  <c r="AT395" i="5"/>
  <c r="AR395" i="5"/>
  <c r="AP395" i="5"/>
  <c r="AN395" i="5"/>
  <c r="AL395" i="5"/>
  <c r="AH395" i="5" s="1"/>
  <c r="AI395" i="5" s="1"/>
  <c r="CF395" i="5" s="1"/>
  <c r="AG395" i="5"/>
  <c r="CD394" i="5"/>
  <c r="CB394" i="5"/>
  <c r="BZ394" i="5"/>
  <c r="BX394" i="5"/>
  <c r="BV394" i="5"/>
  <c r="BT394" i="5"/>
  <c r="BR394" i="5"/>
  <c r="BP394" i="5"/>
  <c r="BN394" i="5"/>
  <c r="BL394" i="5"/>
  <c r="BJ394" i="5"/>
  <c r="BH394" i="5"/>
  <c r="BF394" i="5"/>
  <c r="BD394" i="5"/>
  <c r="BB394" i="5"/>
  <c r="AZ394" i="5"/>
  <c r="AX394" i="5"/>
  <c r="AV394" i="5"/>
  <c r="AT394" i="5"/>
  <c r="AR394" i="5"/>
  <c r="AP394" i="5"/>
  <c r="AN394" i="5"/>
  <c r="AH394" i="5" s="1"/>
  <c r="AL394" i="5"/>
  <c r="AI394" i="5"/>
  <c r="CF394" i="5" s="1"/>
  <c r="AG394" i="5"/>
  <c r="CD393" i="5"/>
  <c r="CB393" i="5"/>
  <c r="BZ393" i="5"/>
  <c r="BX393" i="5"/>
  <c r="BV393" i="5"/>
  <c r="BT393" i="5"/>
  <c r="BR393" i="5"/>
  <c r="BP393" i="5"/>
  <c r="BN393" i="5"/>
  <c r="BL393" i="5"/>
  <c r="BJ393" i="5"/>
  <c r="BH393" i="5"/>
  <c r="BF393" i="5"/>
  <c r="BD393" i="5"/>
  <c r="BB393" i="5"/>
  <c r="AZ393" i="5"/>
  <c r="AX393" i="5"/>
  <c r="AV393" i="5"/>
  <c r="AT393" i="5"/>
  <c r="AR393" i="5"/>
  <c r="AP393" i="5"/>
  <c r="AN393" i="5"/>
  <c r="AH393" i="5" s="1"/>
  <c r="AL393" i="5"/>
  <c r="AI393" i="5"/>
  <c r="CF393" i="5" s="1"/>
  <c r="AG393" i="5"/>
  <c r="CD392" i="5"/>
  <c r="CB392" i="5"/>
  <c r="BZ392" i="5"/>
  <c r="BX392" i="5"/>
  <c r="BV392" i="5"/>
  <c r="BT392" i="5"/>
  <c r="BR392" i="5"/>
  <c r="BP392" i="5"/>
  <c r="BN392" i="5"/>
  <c r="BL392" i="5"/>
  <c r="BJ392" i="5"/>
  <c r="BH392" i="5"/>
  <c r="BF392" i="5"/>
  <c r="BD392" i="5"/>
  <c r="BB392" i="5"/>
  <c r="AZ392" i="5"/>
  <c r="AX392" i="5"/>
  <c r="AV392" i="5"/>
  <c r="AT392" i="5"/>
  <c r="AR392" i="5"/>
  <c r="AP392" i="5"/>
  <c r="AN392" i="5"/>
  <c r="AL392" i="5"/>
  <c r="AH392" i="5" s="1"/>
  <c r="AI392" i="5" s="1"/>
  <c r="CF392" i="5" s="1"/>
  <c r="AG392" i="5"/>
  <c r="CD391" i="5"/>
  <c r="CB391" i="5"/>
  <c r="BZ391" i="5"/>
  <c r="BX391" i="5"/>
  <c r="BV391" i="5"/>
  <c r="BT391" i="5"/>
  <c r="BR391" i="5"/>
  <c r="BP391" i="5"/>
  <c r="BN391" i="5"/>
  <c r="BL391" i="5"/>
  <c r="BJ391" i="5"/>
  <c r="BH391" i="5"/>
  <c r="BF391" i="5"/>
  <c r="BD391" i="5"/>
  <c r="BB391" i="5"/>
  <c r="AZ391" i="5"/>
  <c r="AX391" i="5"/>
  <c r="AV391" i="5"/>
  <c r="AT391" i="5"/>
  <c r="AR391" i="5"/>
  <c r="AP391" i="5"/>
  <c r="AN391" i="5"/>
  <c r="AL391" i="5"/>
  <c r="AH391" i="5"/>
  <c r="AI391" i="5" s="1"/>
  <c r="CF391" i="5" s="1"/>
  <c r="AG391" i="5"/>
  <c r="CD390" i="5"/>
  <c r="CB390" i="5"/>
  <c r="BZ390" i="5"/>
  <c r="BX390" i="5"/>
  <c r="BV390" i="5"/>
  <c r="BT390" i="5"/>
  <c r="BR390" i="5"/>
  <c r="BP390" i="5"/>
  <c r="BN390" i="5"/>
  <c r="BL390" i="5"/>
  <c r="BJ390" i="5"/>
  <c r="BH390" i="5"/>
  <c r="BF390" i="5"/>
  <c r="BD390" i="5"/>
  <c r="BB390" i="5"/>
  <c r="AZ390" i="5"/>
  <c r="AX390" i="5"/>
  <c r="AV390" i="5"/>
  <c r="AT390" i="5"/>
  <c r="AR390" i="5"/>
  <c r="AP390" i="5"/>
  <c r="AN390" i="5"/>
  <c r="AH390" i="5" s="1"/>
  <c r="AL390" i="5"/>
  <c r="AI390" i="5"/>
  <c r="CF390" i="5" s="1"/>
  <c r="AG390" i="5"/>
  <c r="CD389" i="5"/>
  <c r="CB389" i="5"/>
  <c r="BZ389" i="5"/>
  <c r="BX389" i="5"/>
  <c r="BV389" i="5"/>
  <c r="BT389" i="5"/>
  <c r="BR389" i="5"/>
  <c r="BP389" i="5"/>
  <c r="BN389" i="5"/>
  <c r="BL389" i="5"/>
  <c r="BJ389" i="5"/>
  <c r="BH389" i="5"/>
  <c r="BF389" i="5"/>
  <c r="BD389" i="5"/>
  <c r="BB389" i="5"/>
  <c r="AZ389" i="5"/>
  <c r="AX389" i="5"/>
  <c r="AV389" i="5"/>
  <c r="AT389" i="5"/>
  <c r="AR389" i="5"/>
  <c r="AP389" i="5"/>
  <c r="AN389" i="5"/>
  <c r="AL389" i="5"/>
  <c r="AH389" i="5" s="1"/>
  <c r="AI389" i="5" s="1"/>
  <c r="CF389" i="5" s="1"/>
  <c r="AG389" i="5"/>
  <c r="CD388" i="5"/>
  <c r="CB388" i="5"/>
  <c r="BZ388" i="5"/>
  <c r="BX388" i="5"/>
  <c r="BV388" i="5"/>
  <c r="BT388" i="5"/>
  <c r="BR388" i="5"/>
  <c r="BP388" i="5"/>
  <c r="BN388" i="5"/>
  <c r="BL388" i="5"/>
  <c r="BJ388" i="5"/>
  <c r="BH388" i="5"/>
  <c r="BF388" i="5"/>
  <c r="BD388" i="5"/>
  <c r="BB388" i="5"/>
  <c r="AZ388" i="5"/>
  <c r="AX388" i="5"/>
  <c r="AV388" i="5"/>
  <c r="AT388" i="5"/>
  <c r="AR388" i="5"/>
  <c r="AP388" i="5"/>
  <c r="AN388" i="5"/>
  <c r="AH388" i="5" s="1"/>
  <c r="AL388" i="5"/>
  <c r="AI388" i="5"/>
  <c r="CF388" i="5" s="1"/>
  <c r="AG388" i="5"/>
  <c r="CD387" i="5"/>
  <c r="CB387" i="5"/>
  <c r="BZ387" i="5"/>
  <c r="BX387" i="5"/>
  <c r="BV387" i="5"/>
  <c r="BT387" i="5"/>
  <c r="BR387" i="5"/>
  <c r="BP387" i="5"/>
  <c r="BN387" i="5"/>
  <c r="BL387" i="5"/>
  <c r="BJ387" i="5"/>
  <c r="BH387" i="5"/>
  <c r="BF387" i="5"/>
  <c r="BD387" i="5"/>
  <c r="BB387" i="5"/>
  <c r="AZ387" i="5"/>
  <c r="AX387" i="5"/>
  <c r="AV387" i="5"/>
  <c r="AT387" i="5"/>
  <c r="AR387" i="5"/>
  <c r="AP387" i="5"/>
  <c r="AN387" i="5"/>
  <c r="AL387" i="5"/>
  <c r="AH387" i="5"/>
  <c r="AI387" i="5" s="1"/>
  <c r="CF387" i="5" s="1"/>
  <c r="AG387" i="5"/>
  <c r="CD386" i="5"/>
  <c r="CB386" i="5"/>
  <c r="BZ386" i="5"/>
  <c r="BX386" i="5"/>
  <c r="BV386" i="5"/>
  <c r="BT386" i="5"/>
  <c r="BR386" i="5"/>
  <c r="BP386" i="5"/>
  <c r="BN386" i="5"/>
  <c r="BL386" i="5"/>
  <c r="BJ386" i="5"/>
  <c r="BH386" i="5"/>
  <c r="BF386" i="5"/>
  <c r="BD386" i="5"/>
  <c r="BB386" i="5"/>
  <c r="AZ386" i="5"/>
  <c r="AX386" i="5"/>
  <c r="AV386" i="5"/>
  <c r="AT386" i="5"/>
  <c r="AR386" i="5"/>
  <c r="AP386" i="5"/>
  <c r="AN386" i="5"/>
  <c r="AH386" i="5" s="1"/>
  <c r="AL386" i="5"/>
  <c r="AI386" i="5"/>
  <c r="CF386" i="5" s="1"/>
  <c r="AG386" i="5"/>
  <c r="CD385" i="5"/>
  <c r="CB385" i="5"/>
  <c r="BZ385" i="5"/>
  <c r="BX385" i="5"/>
  <c r="BV385" i="5"/>
  <c r="BT385" i="5"/>
  <c r="BR385" i="5"/>
  <c r="BP385" i="5"/>
  <c r="BN385" i="5"/>
  <c r="BL385" i="5"/>
  <c r="BJ385" i="5"/>
  <c r="BH385" i="5"/>
  <c r="BF385" i="5"/>
  <c r="BD385" i="5"/>
  <c r="BB385" i="5"/>
  <c r="AZ385" i="5"/>
  <c r="AX385" i="5"/>
  <c r="AV385" i="5"/>
  <c r="AT385" i="5"/>
  <c r="AR385" i="5"/>
  <c r="AP385" i="5"/>
  <c r="AN385" i="5"/>
  <c r="AL385" i="5"/>
  <c r="AH385" i="5" s="1"/>
  <c r="AI385" i="5" s="1"/>
  <c r="CF385" i="5" s="1"/>
  <c r="AG385" i="5"/>
  <c r="CD384" i="5"/>
  <c r="CB384" i="5"/>
  <c r="BZ384" i="5"/>
  <c r="BX384" i="5"/>
  <c r="BV384" i="5"/>
  <c r="BT384" i="5"/>
  <c r="BR384" i="5"/>
  <c r="BP384" i="5"/>
  <c r="BN384" i="5"/>
  <c r="BL384" i="5"/>
  <c r="BJ384" i="5"/>
  <c r="BH384" i="5"/>
  <c r="BF384" i="5"/>
  <c r="BD384" i="5"/>
  <c r="BB384" i="5"/>
  <c r="AZ384" i="5"/>
  <c r="AX384" i="5"/>
  <c r="AV384" i="5"/>
  <c r="AT384" i="5"/>
  <c r="AR384" i="5"/>
  <c r="AP384" i="5"/>
  <c r="AN384" i="5"/>
  <c r="AH384" i="5" s="1"/>
  <c r="AL384" i="5"/>
  <c r="AI384" i="5"/>
  <c r="CF384" i="5" s="1"/>
  <c r="AG384" i="5"/>
  <c r="CD383" i="5"/>
  <c r="CB383" i="5"/>
  <c r="BZ383" i="5"/>
  <c r="BX383" i="5"/>
  <c r="BV383" i="5"/>
  <c r="BT383" i="5"/>
  <c r="BR383" i="5"/>
  <c r="BP383" i="5"/>
  <c r="BN383" i="5"/>
  <c r="BL383" i="5"/>
  <c r="BJ383" i="5"/>
  <c r="BH383" i="5"/>
  <c r="BF383" i="5"/>
  <c r="BD383" i="5"/>
  <c r="BB383" i="5"/>
  <c r="AZ383" i="5"/>
  <c r="AX383" i="5"/>
  <c r="AV383" i="5"/>
  <c r="AT383" i="5"/>
  <c r="AR383" i="5"/>
  <c r="AP383" i="5"/>
  <c r="AN383" i="5"/>
  <c r="AL383" i="5"/>
  <c r="AH383" i="5"/>
  <c r="AI383" i="5" s="1"/>
  <c r="CF383" i="5" s="1"/>
  <c r="AG383" i="5"/>
  <c r="CD382" i="5"/>
  <c r="CB382" i="5"/>
  <c r="BZ382" i="5"/>
  <c r="BX382" i="5"/>
  <c r="BV382" i="5"/>
  <c r="BT382" i="5"/>
  <c r="BR382" i="5"/>
  <c r="BP382" i="5"/>
  <c r="BN382" i="5"/>
  <c r="BL382" i="5"/>
  <c r="BJ382" i="5"/>
  <c r="BH382" i="5"/>
  <c r="BF382" i="5"/>
  <c r="BD382" i="5"/>
  <c r="BB382" i="5"/>
  <c r="AZ382" i="5"/>
  <c r="AX382" i="5"/>
  <c r="AV382" i="5"/>
  <c r="AT382" i="5"/>
  <c r="AR382" i="5"/>
  <c r="AP382" i="5"/>
  <c r="AN382" i="5"/>
  <c r="AH382" i="5" s="1"/>
  <c r="AL382" i="5"/>
  <c r="AI382" i="5"/>
  <c r="CF382" i="5" s="1"/>
  <c r="AG382" i="5"/>
  <c r="CD381" i="5"/>
  <c r="CB381" i="5"/>
  <c r="BZ381" i="5"/>
  <c r="BX381" i="5"/>
  <c r="BV381" i="5"/>
  <c r="BT381" i="5"/>
  <c r="BR381" i="5"/>
  <c r="BP381" i="5"/>
  <c r="BN381" i="5"/>
  <c r="BL381" i="5"/>
  <c r="BJ381" i="5"/>
  <c r="BH381" i="5"/>
  <c r="BF381" i="5"/>
  <c r="BD381" i="5"/>
  <c r="BB381" i="5"/>
  <c r="AZ381" i="5"/>
  <c r="AX381" i="5"/>
  <c r="AV381" i="5"/>
  <c r="AT381" i="5"/>
  <c r="AR381" i="5"/>
  <c r="AP381" i="5"/>
  <c r="AN381" i="5"/>
  <c r="AH381" i="5" s="1"/>
  <c r="AL381" i="5"/>
  <c r="AI381" i="5"/>
  <c r="CF381" i="5" s="1"/>
  <c r="AG381" i="5"/>
  <c r="CD380" i="5"/>
  <c r="CB380" i="5"/>
  <c r="BZ380" i="5"/>
  <c r="BX380" i="5"/>
  <c r="BV380" i="5"/>
  <c r="BT380" i="5"/>
  <c r="BR380" i="5"/>
  <c r="BP380" i="5"/>
  <c r="BN380" i="5"/>
  <c r="BL380" i="5"/>
  <c r="BJ380" i="5"/>
  <c r="BH380" i="5"/>
  <c r="BF380" i="5"/>
  <c r="BD380" i="5"/>
  <c r="BB380" i="5"/>
  <c r="AZ380" i="5"/>
  <c r="AX380" i="5"/>
  <c r="AV380" i="5"/>
  <c r="AT380" i="5"/>
  <c r="AR380" i="5"/>
  <c r="AP380" i="5"/>
  <c r="AN380" i="5"/>
  <c r="AH380" i="5" s="1"/>
  <c r="AL380" i="5"/>
  <c r="AI380" i="5"/>
  <c r="CF380" i="5" s="1"/>
  <c r="AG380" i="5"/>
  <c r="CD379" i="5"/>
  <c r="CB379" i="5"/>
  <c r="BZ379" i="5"/>
  <c r="BX379" i="5"/>
  <c r="BV379" i="5"/>
  <c r="BT379" i="5"/>
  <c r="BR379" i="5"/>
  <c r="BP379" i="5"/>
  <c r="BN379" i="5"/>
  <c r="BL379" i="5"/>
  <c r="BJ379" i="5"/>
  <c r="BH379" i="5"/>
  <c r="BF379" i="5"/>
  <c r="BD379" i="5"/>
  <c r="BB379" i="5"/>
  <c r="AZ379" i="5"/>
  <c r="AX379" i="5"/>
  <c r="AV379" i="5"/>
  <c r="AT379" i="5"/>
  <c r="AR379" i="5"/>
  <c r="AP379" i="5"/>
  <c r="AN379" i="5"/>
  <c r="AL379" i="5"/>
  <c r="AH379" i="5" s="1"/>
  <c r="AI379" i="5" s="1"/>
  <c r="CF379" i="5" s="1"/>
  <c r="AG379" i="5"/>
  <c r="CD378" i="5"/>
  <c r="CB378" i="5"/>
  <c r="BZ378" i="5"/>
  <c r="BX378" i="5"/>
  <c r="BV378" i="5"/>
  <c r="BT378" i="5"/>
  <c r="BR378" i="5"/>
  <c r="BP378" i="5"/>
  <c r="BN378" i="5"/>
  <c r="BL378" i="5"/>
  <c r="BJ378" i="5"/>
  <c r="BH378" i="5"/>
  <c r="BF378" i="5"/>
  <c r="BD378" i="5"/>
  <c r="BB378" i="5"/>
  <c r="AZ378" i="5"/>
  <c r="AX378" i="5"/>
  <c r="AV378" i="5"/>
  <c r="AT378" i="5"/>
  <c r="AR378" i="5"/>
  <c r="AP378" i="5"/>
  <c r="AN378" i="5"/>
  <c r="AH378" i="5" s="1"/>
  <c r="AL378" i="5"/>
  <c r="AI378" i="5"/>
  <c r="CF378" i="5" s="1"/>
  <c r="AG378" i="5"/>
  <c r="CD377" i="5"/>
  <c r="CB377" i="5"/>
  <c r="BZ377" i="5"/>
  <c r="BX377" i="5"/>
  <c r="BV377" i="5"/>
  <c r="BT377" i="5"/>
  <c r="BR377" i="5"/>
  <c r="BP377" i="5"/>
  <c r="BN377" i="5"/>
  <c r="BL377" i="5"/>
  <c r="BJ377" i="5"/>
  <c r="BH377" i="5"/>
  <c r="BF377" i="5"/>
  <c r="BD377" i="5"/>
  <c r="BB377" i="5"/>
  <c r="AZ377" i="5"/>
  <c r="AX377" i="5"/>
  <c r="AV377" i="5"/>
  <c r="AT377" i="5"/>
  <c r="AR377" i="5"/>
  <c r="AP377" i="5"/>
  <c r="AN377" i="5"/>
  <c r="AH377" i="5" s="1"/>
  <c r="AL377" i="5"/>
  <c r="AI377" i="5"/>
  <c r="CF377" i="5" s="1"/>
  <c r="AG377" i="5"/>
  <c r="CD376" i="5"/>
  <c r="CB376" i="5"/>
  <c r="BZ376" i="5"/>
  <c r="BX376" i="5"/>
  <c r="BV376" i="5"/>
  <c r="BT376" i="5"/>
  <c r="BR376" i="5"/>
  <c r="BP376" i="5"/>
  <c r="BN376" i="5"/>
  <c r="BL376" i="5"/>
  <c r="BJ376" i="5"/>
  <c r="BH376" i="5"/>
  <c r="BF376" i="5"/>
  <c r="BD376" i="5"/>
  <c r="BB376" i="5"/>
  <c r="AZ376" i="5"/>
  <c r="AX376" i="5"/>
  <c r="AV376" i="5"/>
  <c r="AT376" i="5"/>
  <c r="AR376" i="5"/>
  <c r="AP376" i="5"/>
  <c r="AN376" i="5"/>
  <c r="AH376" i="5" s="1"/>
  <c r="AL376" i="5"/>
  <c r="AI376" i="5"/>
  <c r="CF376" i="5" s="1"/>
  <c r="AG376" i="5"/>
  <c r="CD375" i="5"/>
  <c r="CB375" i="5"/>
  <c r="BZ375" i="5"/>
  <c r="BX375" i="5"/>
  <c r="BV375" i="5"/>
  <c r="BT375" i="5"/>
  <c r="BR375" i="5"/>
  <c r="BP375" i="5"/>
  <c r="BN375" i="5"/>
  <c r="BL375" i="5"/>
  <c r="BJ375" i="5"/>
  <c r="BH375" i="5"/>
  <c r="BF375" i="5"/>
  <c r="BD375" i="5"/>
  <c r="BB375" i="5"/>
  <c r="AZ375" i="5"/>
  <c r="AX375" i="5"/>
  <c r="AV375" i="5"/>
  <c r="AT375" i="5"/>
  <c r="AR375" i="5"/>
  <c r="AP375" i="5"/>
  <c r="AN375" i="5"/>
  <c r="AL375" i="5"/>
  <c r="AH375" i="5" s="1"/>
  <c r="AI375" i="5" s="1"/>
  <c r="CF375" i="5" s="1"/>
  <c r="AG375" i="5"/>
  <c r="CD374" i="5"/>
  <c r="CB374" i="5"/>
  <c r="BZ374" i="5"/>
  <c r="BX374" i="5"/>
  <c r="BV374" i="5"/>
  <c r="BT374" i="5"/>
  <c r="BR374" i="5"/>
  <c r="BP374" i="5"/>
  <c r="BN374" i="5"/>
  <c r="BL374" i="5"/>
  <c r="BJ374" i="5"/>
  <c r="BH374" i="5"/>
  <c r="BF374" i="5"/>
  <c r="BD374" i="5"/>
  <c r="BB374" i="5"/>
  <c r="AZ374" i="5"/>
  <c r="AX374" i="5"/>
  <c r="AV374" i="5"/>
  <c r="AT374" i="5"/>
  <c r="AR374" i="5"/>
  <c r="AP374" i="5"/>
  <c r="AN374" i="5"/>
  <c r="AH374" i="5" s="1"/>
  <c r="AL374" i="5"/>
  <c r="AI374" i="5"/>
  <c r="CF374" i="5" s="1"/>
  <c r="AG374" i="5"/>
  <c r="CD373" i="5"/>
  <c r="CB373" i="5"/>
  <c r="BZ373" i="5"/>
  <c r="BX373" i="5"/>
  <c r="BV373" i="5"/>
  <c r="BT373" i="5"/>
  <c r="BR373" i="5"/>
  <c r="BP373" i="5"/>
  <c r="BN373" i="5"/>
  <c r="BL373" i="5"/>
  <c r="BJ373" i="5"/>
  <c r="BH373" i="5"/>
  <c r="BF373" i="5"/>
  <c r="BD373" i="5"/>
  <c r="BB373" i="5"/>
  <c r="AZ373" i="5"/>
  <c r="AX373" i="5"/>
  <c r="AV373" i="5"/>
  <c r="AT373" i="5"/>
  <c r="AR373" i="5"/>
  <c r="AP373" i="5"/>
  <c r="AN373" i="5"/>
  <c r="AH373" i="5" s="1"/>
  <c r="AL373" i="5"/>
  <c r="AI373" i="5"/>
  <c r="CF373" i="5" s="1"/>
  <c r="AG373" i="5"/>
  <c r="CD372" i="5"/>
  <c r="CB372" i="5"/>
  <c r="BZ372" i="5"/>
  <c r="BX372" i="5"/>
  <c r="BV372" i="5"/>
  <c r="BT372" i="5"/>
  <c r="BR372" i="5"/>
  <c r="BP372" i="5"/>
  <c r="BN372" i="5"/>
  <c r="BL372" i="5"/>
  <c r="BJ372" i="5"/>
  <c r="BH372" i="5"/>
  <c r="BF372" i="5"/>
  <c r="BD372" i="5"/>
  <c r="BB372" i="5"/>
  <c r="AZ372" i="5"/>
  <c r="AX372" i="5"/>
  <c r="AV372" i="5"/>
  <c r="AT372" i="5"/>
  <c r="AR372" i="5"/>
  <c r="AP372" i="5"/>
  <c r="AN372" i="5"/>
  <c r="AH372" i="5" s="1"/>
  <c r="AL372" i="5"/>
  <c r="AI372" i="5"/>
  <c r="CF372" i="5" s="1"/>
  <c r="AG372" i="5"/>
  <c r="CD371" i="5"/>
  <c r="CB371" i="5"/>
  <c r="BZ371" i="5"/>
  <c r="BX371" i="5"/>
  <c r="BV371" i="5"/>
  <c r="BT371" i="5"/>
  <c r="BR371" i="5"/>
  <c r="BP371" i="5"/>
  <c r="BN371" i="5"/>
  <c r="BL371" i="5"/>
  <c r="BJ371" i="5"/>
  <c r="BH371" i="5"/>
  <c r="BF371" i="5"/>
  <c r="BD371" i="5"/>
  <c r="BB371" i="5"/>
  <c r="AZ371" i="5"/>
  <c r="AX371" i="5"/>
  <c r="AV371" i="5"/>
  <c r="AT371" i="5"/>
  <c r="AR371" i="5"/>
  <c r="AP371" i="5"/>
  <c r="AN371" i="5"/>
  <c r="AL371" i="5"/>
  <c r="AH371" i="5" s="1"/>
  <c r="AI371" i="5" s="1"/>
  <c r="CF371" i="5" s="1"/>
  <c r="AG371" i="5"/>
  <c r="CD370" i="5"/>
  <c r="CB370" i="5"/>
  <c r="BZ370" i="5"/>
  <c r="BX370" i="5"/>
  <c r="BV370" i="5"/>
  <c r="BT370" i="5"/>
  <c r="BR370" i="5"/>
  <c r="BP370" i="5"/>
  <c r="BN370" i="5"/>
  <c r="BL370" i="5"/>
  <c r="BJ370" i="5"/>
  <c r="BH370" i="5"/>
  <c r="BF370" i="5"/>
  <c r="BD370" i="5"/>
  <c r="BB370" i="5"/>
  <c r="AZ370" i="5"/>
  <c r="AX370" i="5"/>
  <c r="AV370" i="5"/>
  <c r="AT370" i="5"/>
  <c r="AR370" i="5"/>
  <c r="AP370" i="5"/>
  <c r="AN370" i="5"/>
  <c r="AH370" i="5" s="1"/>
  <c r="AL370" i="5"/>
  <c r="AI370" i="5"/>
  <c r="CF370" i="5" s="1"/>
  <c r="AG370" i="5"/>
  <c r="CD369" i="5"/>
  <c r="CB369" i="5"/>
  <c r="BZ369" i="5"/>
  <c r="BX369" i="5"/>
  <c r="BV369" i="5"/>
  <c r="BT369" i="5"/>
  <c r="BR369" i="5"/>
  <c r="BP369" i="5"/>
  <c r="BN369" i="5"/>
  <c r="BL369" i="5"/>
  <c r="BJ369" i="5"/>
  <c r="BH369" i="5"/>
  <c r="BF369" i="5"/>
  <c r="BD369" i="5"/>
  <c r="BB369" i="5"/>
  <c r="AZ369" i="5"/>
  <c r="AX369" i="5"/>
  <c r="AV369" i="5"/>
  <c r="AT369" i="5"/>
  <c r="AR369" i="5"/>
  <c r="AP369" i="5"/>
  <c r="AN369" i="5"/>
  <c r="AH369" i="5" s="1"/>
  <c r="AL369" i="5"/>
  <c r="AI369" i="5"/>
  <c r="CF369" i="5" s="1"/>
  <c r="AG369" i="5"/>
  <c r="CD368" i="5"/>
  <c r="CB368" i="5"/>
  <c r="BZ368" i="5"/>
  <c r="BX368" i="5"/>
  <c r="BV368" i="5"/>
  <c r="BT368" i="5"/>
  <c r="BR368" i="5"/>
  <c r="BP368" i="5"/>
  <c r="BN368" i="5"/>
  <c r="BL368" i="5"/>
  <c r="BJ368" i="5"/>
  <c r="BH368" i="5"/>
  <c r="BF368" i="5"/>
  <c r="BD368" i="5"/>
  <c r="BB368" i="5"/>
  <c r="AZ368" i="5"/>
  <c r="AX368" i="5"/>
  <c r="AV368" i="5"/>
  <c r="AT368" i="5"/>
  <c r="AR368" i="5"/>
  <c r="AP368" i="5"/>
  <c r="AN368" i="5"/>
  <c r="AH368" i="5" s="1"/>
  <c r="AL368" i="5"/>
  <c r="AI368" i="5"/>
  <c r="CF368" i="5" s="1"/>
  <c r="AG368" i="5"/>
  <c r="CD367" i="5"/>
  <c r="CB367" i="5"/>
  <c r="BZ367" i="5"/>
  <c r="BX367" i="5"/>
  <c r="BV367" i="5"/>
  <c r="BT367" i="5"/>
  <c r="BR367" i="5"/>
  <c r="BP367" i="5"/>
  <c r="BN367" i="5"/>
  <c r="BL367" i="5"/>
  <c r="BJ367" i="5"/>
  <c r="BH367" i="5"/>
  <c r="BF367" i="5"/>
  <c r="BD367" i="5"/>
  <c r="BB367" i="5"/>
  <c r="AZ367" i="5"/>
  <c r="AX367" i="5"/>
  <c r="AV367" i="5"/>
  <c r="AT367" i="5"/>
  <c r="AR367" i="5"/>
  <c r="AP367" i="5"/>
  <c r="AN367" i="5"/>
  <c r="AL367" i="5"/>
  <c r="AH367" i="5" s="1"/>
  <c r="AI367" i="5" s="1"/>
  <c r="CF367" i="5" s="1"/>
  <c r="AG367" i="5"/>
  <c r="CD366" i="5"/>
  <c r="CB366" i="5"/>
  <c r="BZ366" i="5"/>
  <c r="BX366" i="5"/>
  <c r="BV366" i="5"/>
  <c r="BT366" i="5"/>
  <c r="BR366" i="5"/>
  <c r="BP366" i="5"/>
  <c r="BN366" i="5"/>
  <c r="BL366" i="5"/>
  <c r="BJ366" i="5"/>
  <c r="BH366" i="5"/>
  <c r="BF366" i="5"/>
  <c r="BD366" i="5"/>
  <c r="BB366" i="5"/>
  <c r="AZ366" i="5"/>
  <c r="AX366" i="5"/>
  <c r="AV366" i="5"/>
  <c r="AT366" i="5"/>
  <c r="AR366" i="5"/>
  <c r="AP366" i="5"/>
  <c r="AN366" i="5"/>
  <c r="AH366" i="5" s="1"/>
  <c r="AL366" i="5"/>
  <c r="AI366" i="5"/>
  <c r="CF366" i="5" s="1"/>
  <c r="AG366" i="5"/>
  <c r="CD365" i="5"/>
  <c r="CB365" i="5"/>
  <c r="BZ365" i="5"/>
  <c r="BX365" i="5"/>
  <c r="BV365" i="5"/>
  <c r="BT365" i="5"/>
  <c r="BR365" i="5"/>
  <c r="BP365" i="5"/>
  <c r="BN365" i="5"/>
  <c r="BL365" i="5"/>
  <c r="BJ365" i="5"/>
  <c r="BH365" i="5"/>
  <c r="BF365" i="5"/>
  <c r="BD365" i="5"/>
  <c r="BB365" i="5"/>
  <c r="AZ365" i="5"/>
  <c r="AX365" i="5"/>
  <c r="AV365" i="5"/>
  <c r="AT365" i="5"/>
  <c r="AR365" i="5"/>
  <c r="AP365" i="5"/>
  <c r="AN365" i="5"/>
  <c r="AH365" i="5" s="1"/>
  <c r="AL365" i="5"/>
  <c r="AI365" i="5"/>
  <c r="CF365" i="5" s="1"/>
  <c r="AG365" i="5"/>
  <c r="CD364" i="5"/>
  <c r="CB364" i="5"/>
  <c r="BZ364" i="5"/>
  <c r="BX364" i="5"/>
  <c r="BV364" i="5"/>
  <c r="BT364" i="5"/>
  <c r="BR364" i="5"/>
  <c r="BP364" i="5"/>
  <c r="BN364" i="5"/>
  <c r="BL364" i="5"/>
  <c r="BJ364" i="5"/>
  <c r="BH364" i="5"/>
  <c r="BF364" i="5"/>
  <c r="BD364" i="5"/>
  <c r="BB364" i="5"/>
  <c r="AZ364" i="5"/>
  <c r="AX364" i="5"/>
  <c r="AV364" i="5"/>
  <c r="AT364" i="5"/>
  <c r="AR364" i="5"/>
  <c r="AP364" i="5"/>
  <c r="AN364" i="5"/>
  <c r="AH364" i="5" s="1"/>
  <c r="AL364" i="5"/>
  <c r="AI364" i="5"/>
  <c r="CF364" i="5" s="1"/>
  <c r="AG364" i="5"/>
  <c r="CD363" i="5"/>
  <c r="CB363" i="5"/>
  <c r="BZ363" i="5"/>
  <c r="BX363" i="5"/>
  <c r="BV363" i="5"/>
  <c r="BT363" i="5"/>
  <c r="BR363" i="5"/>
  <c r="BP363" i="5"/>
  <c r="BN363" i="5"/>
  <c r="BL363" i="5"/>
  <c r="BJ363" i="5"/>
  <c r="BH363" i="5"/>
  <c r="BF363" i="5"/>
  <c r="BD363" i="5"/>
  <c r="BB363" i="5"/>
  <c r="AZ363" i="5"/>
  <c r="AX363" i="5"/>
  <c r="AV363" i="5"/>
  <c r="AT363" i="5"/>
  <c r="AR363" i="5"/>
  <c r="AP363" i="5"/>
  <c r="AN363" i="5"/>
  <c r="AL363" i="5"/>
  <c r="AH363" i="5" s="1"/>
  <c r="AI363" i="5" s="1"/>
  <c r="CF363" i="5" s="1"/>
  <c r="AG363" i="5"/>
  <c r="CD362" i="5"/>
  <c r="CB362" i="5"/>
  <c r="BZ362" i="5"/>
  <c r="BX362" i="5"/>
  <c r="BV362" i="5"/>
  <c r="BT362" i="5"/>
  <c r="BR362" i="5"/>
  <c r="BP362" i="5"/>
  <c r="BN362" i="5"/>
  <c r="BL362" i="5"/>
  <c r="BJ362" i="5"/>
  <c r="BH362" i="5"/>
  <c r="BF362" i="5"/>
  <c r="BD362" i="5"/>
  <c r="BB362" i="5"/>
  <c r="AZ362" i="5"/>
  <c r="AX362" i="5"/>
  <c r="AV362" i="5"/>
  <c r="AT362" i="5"/>
  <c r="AR362" i="5"/>
  <c r="AP362" i="5"/>
  <c r="AN362" i="5"/>
  <c r="AL362" i="5"/>
  <c r="AH362" i="5"/>
  <c r="AI362" i="5" s="1"/>
  <c r="CF362" i="5" s="1"/>
  <c r="AG362" i="5"/>
  <c r="CD361" i="5"/>
  <c r="CB361" i="5"/>
  <c r="BZ361" i="5"/>
  <c r="BX361" i="5"/>
  <c r="BV361" i="5"/>
  <c r="BT361" i="5"/>
  <c r="BR361" i="5"/>
  <c r="BP361" i="5"/>
  <c r="BN361" i="5"/>
  <c r="BL361" i="5"/>
  <c r="BJ361" i="5"/>
  <c r="BH361" i="5"/>
  <c r="BF361" i="5"/>
  <c r="BD361" i="5"/>
  <c r="BB361" i="5"/>
  <c r="AZ361" i="5"/>
  <c r="AX361" i="5"/>
  <c r="AV361" i="5"/>
  <c r="AT361" i="5"/>
  <c r="AR361" i="5"/>
  <c r="AP361" i="5"/>
  <c r="AN361" i="5"/>
  <c r="AL361" i="5"/>
  <c r="AH361" i="5"/>
  <c r="AI361" i="5" s="1"/>
  <c r="CF361" i="5" s="1"/>
  <c r="AG361" i="5"/>
  <c r="CD360" i="5"/>
  <c r="CB360" i="5"/>
  <c r="BZ360" i="5"/>
  <c r="BX360" i="5"/>
  <c r="BV360" i="5"/>
  <c r="BT360" i="5"/>
  <c r="BR360" i="5"/>
  <c r="BP360" i="5"/>
  <c r="BN360" i="5"/>
  <c r="BL360" i="5"/>
  <c r="BJ360" i="5"/>
  <c r="BH360" i="5"/>
  <c r="BF360" i="5"/>
  <c r="BD360" i="5"/>
  <c r="BB360" i="5"/>
  <c r="AZ360" i="5"/>
  <c r="AX360" i="5"/>
  <c r="AV360" i="5"/>
  <c r="AT360" i="5"/>
  <c r="AR360" i="5"/>
  <c r="AP360" i="5"/>
  <c r="AN360" i="5"/>
  <c r="AL360" i="5"/>
  <c r="AH360" i="5" s="1"/>
  <c r="AI360" i="5" s="1"/>
  <c r="CF360" i="5" s="1"/>
  <c r="AG360" i="5"/>
  <c r="CD359" i="5"/>
  <c r="CB359" i="5"/>
  <c r="BZ359" i="5"/>
  <c r="BX359" i="5"/>
  <c r="BV359" i="5"/>
  <c r="BT359" i="5"/>
  <c r="BR359" i="5"/>
  <c r="BP359" i="5"/>
  <c r="BN359" i="5"/>
  <c r="BL359" i="5"/>
  <c r="BJ359" i="5"/>
  <c r="BH359" i="5"/>
  <c r="BF359" i="5"/>
  <c r="BD359" i="5"/>
  <c r="BB359" i="5"/>
  <c r="AZ359" i="5"/>
  <c r="AX359" i="5"/>
  <c r="AV359" i="5"/>
  <c r="AT359" i="5"/>
  <c r="AR359" i="5"/>
  <c r="AP359" i="5"/>
  <c r="AN359" i="5"/>
  <c r="AH359" i="5" s="1"/>
  <c r="AL359" i="5"/>
  <c r="AI359" i="5"/>
  <c r="CF359" i="5" s="1"/>
  <c r="AG359" i="5"/>
  <c r="CD358" i="5"/>
  <c r="CB358" i="5"/>
  <c r="BZ358" i="5"/>
  <c r="BX358" i="5"/>
  <c r="BV358" i="5"/>
  <c r="BT358" i="5"/>
  <c r="BR358" i="5"/>
  <c r="BP358" i="5"/>
  <c r="BN358" i="5"/>
  <c r="BL358" i="5"/>
  <c r="BJ358" i="5"/>
  <c r="BH358" i="5"/>
  <c r="BF358" i="5"/>
  <c r="BD358" i="5"/>
  <c r="BB358" i="5"/>
  <c r="AZ358" i="5"/>
  <c r="AX358" i="5"/>
  <c r="AV358" i="5"/>
  <c r="AT358" i="5"/>
  <c r="AR358" i="5"/>
  <c r="AP358" i="5"/>
  <c r="AN358" i="5"/>
  <c r="AH358" i="5" s="1"/>
  <c r="AL358" i="5"/>
  <c r="AI358" i="5"/>
  <c r="CF358" i="5" s="1"/>
  <c r="AG358" i="5"/>
  <c r="CD357" i="5"/>
  <c r="CB357" i="5"/>
  <c r="BZ357" i="5"/>
  <c r="BX357" i="5"/>
  <c r="BV357" i="5"/>
  <c r="BT357" i="5"/>
  <c r="BR357" i="5"/>
  <c r="BP357" i="5"/>
  <c r="BN357" i="5"/>
  <c r="BL357" i="5"/>
  <c r="BJ357" i="5"/>
  <c r="BH357" i="5"/>
  <c r="BF357" i="5"/>
  <c r="BD357" i="5"/>
  <c r="BB357" i="5"/>
  <c r="AZ357" i="5"/>
  <c r="AX357" i="5"/>
  <c r="AV357" i="5"/>
  <c r="AT357" i="5"/>
  <c r="AR357" i="5"/>
  <c r="AP357" i="5"/>
  <c r="AN357" i="5"/>
  <c r="AH357" i="5" s="1"/>
  <c r="AL357" i="5"/>
  <c r="AI357" i="5"/>
  <c r="CF357" i="5" s="1"/>
  <c r="AG357" i="5"/>
  <c r="CD356" i="5"/>
  <c r="CB356" i="5"/>
  <c r="BZ356" i="5"/>
  <c r="BX356" i="5"/>
  <c r="BV356" i="5"/>
  <c r="BT356" i="5"/>
  <c r="BR356" i="5"/>
  <c r="BP356" i="5"/>
  <c r="BN356" i="5"/>
  <c r="BL356" i="5"/>
  <c r="BJ356" i="5"/>
  <c r="BH356" i="5"/>
  <c r="BF356" i="5"/>
  <c r="BD356" i="5"/>
  <c r="BB356" i="5"/>
  <c r="AZ356" i="5"/>
  <c r="AX356" i="5"/>
  <c r="AV356" i="5"/>
  <c r="AT356" i="5"/>
  <c r="AR356" i="5"/>
  <c r="AP356" i="5"/>
  <c r="AN356" i="5"/>
  <c r="AH356" i="5" s="1"/>
  <c r="AL356" i="5"/>
  <c r="AI356" i="5"/>
  <c r="CF356" i="5" s="1"/>
  <c r="AG356" i="5"/>
  <c r="CD355" i="5"/>
  <c r="CB355" i="5"/>
  <c r="BZ355" i="5"/>
  <c r="BX355" i="5"/>
  <c r="BV355" i="5"/>
  <c r="BT355" i="5"/>
  <c r="BR355" i="5"/>
  <c r="BP355" i="5"/>
  <c r="BN355" i="5"/>
  <c r="BL355" i="5"/>
  <c r="BJ355" i="5"/>
  <c r="BH355" i="5"/>
  <c r="BF355" i="5"/>
  <c r="BD355" i="5"/>
  <c r="BB355" i="5"/>
  <c r="AZ355" i="5"/>
  <c r="AX355" i="5"/>
  <c r="AV355" i="5"/>
  <c r="AT355" i="5"/>
  <c r="AR355" i="5"/>
  <c r="AP355" i="5"/>
  <c r="AN355" i="5"/>
  <c r="AL355" i="5"/>
  <c r="AH355" i="5"/>
  <c r="AI355" i="5" s="1"/>
  <c r="CF355" i="5" s="1"/>
  <c r="AG355" i="5"/>
  <c r="CD354" i="5"/>
  <c r="CB354" i="5"/>
  <c r="BZ354" i="5"/>
  <c r="BX354" i="5"/>
  <c r="BV354" i="5"/>
  <c r="BT354" i="5"/>
  <c r="BR354" i="5"/>
  <c r="BP354" i="5"/>
  <c r="BN354" i="5"/>
  <c r="BL354" i="5"/>
  <c r="BJ354" i="5"/>
  <c r="BH354" i="5"/>
  <c r="BF354" i="5"/>
  <c r="BD354" i="5"/>
  <c r="BB354" i="5"/>
  <c r="AZ354" i="5"/>
  <c r="AX354" i="5"/>
  <c r="AV354" i="5"/>
  <c r="AT354" i="5"/>
  <c r="AR354" i="5"/>
  <c r="AP354" i="5"/>
  <c r="AN354" i="5"/>
  <c r="AL354" i="5"/>
  <c r="AH354" i="5" s="1"/>
  <c r="AI354" i="5" s="1"/>
  <c r="CF354" i="5" s="1"/>
  <c r="AG354" i="5"/>
  <c r="CD353" i="5"/>
  <c r="CB353" i="5"/>
  <c r="BZ353" i="5"/>
  <c r="BX353" i="5"/>
  <c r="BV353" i="5"/>
  <c r="BT353" i="5"/>
  <c r="BR353" i="5"/>
  <c r="BP353" i="5"/>
  <c r="BN353" i="5"/>
  <c r="BL353" i="5"/>
  <c r="BJ353" i="5"/>
  <c r="BH353" i="5"/>
  <c r="BF353" i="5"/>
  <c r="BD353" i="5"/>
  <c r="BB353" i="5"/>
  <c r="AZ353" i="5"/>
  <c r="AX353" i="5"/>
  <c r="AV353" i="5"/>
  <c r="AT353" i="5"/>
  <c r="AR353" i="5"/>
  <c r="AP353" i="5"/>
  <c r="AN353" i="5"/>
  <c r="AH353" i="5" s="1"/>
  <c r="AL353" i="5"/>
  <c r="AI353" i="5"/>
  <c r="CF353" i="5" s="1"/>
  <c r="AG353" i="5"/>
  <c r="CD352" i="5"/>
  <c r="CB352" i="5"/>
  <c r="BZ352" i="5"/>
  <c r="BX352" i="5"/>
  <c r="BV352" i="5"/>
  <c r="BT352" i="5"/>
  <c r="BR352" i="5"/>
  <c r="BP352" i="5"/>
  <c r="BN352" i="5"/>
  <c r="BL352" i="5"/>
  <c r="BJ352" i="5"/>
  <c r="BH352" i="5"/>
  <c r="BF352" i="5"/>
  <c r="BD352" i="5"/>
  <c r="BB352" i="5"/>
  <c r="AZ352" i="5"/>
  <c r="AX352" i="5"/>
  <c r="AV352" i="5"/>
  <c r="AT352" i="5"/>
  <c r="AR352" i="5"/>
  <c r="AP352" i="5"/>
  <c r="AN352" i="5"/>
  <c r="AH352" i="5" s="1"/>
  <c r="AL352" i="5"/>
  <c r="AI352" i="5"/>
  <c r="CF352" i="5" s="1"/>
  <c r="AG352" i="5"/>
  <c r="CD351" i="5"/>
  <c r="CB351" i="5"/>
  <c r="BZ351" i="5"/>
  <c r="BX351" i="5"/>
  <c r="BV351" i="5"/>
  <c r="BT351" i="5"/>
  <c r="BR351" i="5"/>
  <c r="BP351" i="5"/>
  <c r="BN351" i="5"/>
  <c r="BL351" i="5"/>
  <c r="BJ351" i="5"/>
  <c r="BH351" i="5"/>
  <c r="BF351" i="5"/>
  <c r="BD351" i="5"/>
  <c r="BB351" i="5"/>
  <c r="AZ351" i="5"/>
  <c r="AX351" i="5"/>
  <c r="AV351" i="5"/>
  <c r="AT351" i="5"/>
  <c r="AR351" i="5"/>
  <c r="AP351" i="5"/>
  <c r="AN351" i="5"/>
  <c r="AH351" i="5" s="1"/>
  <c r="AL351" i="5"/>
  <c r="AI351" i="5"/>
  <c r="CF351" i="5" s="1"/>
  <c r="AG351" i="5"/>
  <c r="CD350" i="5"/>
  <c r="CB350" i="5"/>
  <c r="BZ350" i="5"/>
  <c r="BX350" i="5"/>
  <c r="BV350" i="5"/>
  <c r="BT350" i="5"/>
  <c r="BR350" i="5"/>
  <c r="BP350" i="5"/>
  <c r="BN350" i="5"/>
  <c r="BL350" i="5"/>
  <c r="BJ350" i="5"/>
  <c r="BH350" i="5"/>
  <c r="BF350" i="5"/>
  <c r="BD350" i="5"/>
  <c r="BB350" i="5"/>
  <c r="AZ350" i="5"/>
  <c r="AX350" i="5"/>
  <c r="AV350" i="5"/>
  <c r="AT350" i="5"/>
  <c r="AR350" i="5"/>
  <c r="AP350" i="5"/>
  <c r="AN350" i="5"/>
  <c r="AL350" i="5"/>
  <c r="AH350" i="5"/>
  <c r="AI350" i="5" s="1"/>
  <c r="CF350" i="5" s="1"/>
  <c r="AG350" i="5"/>
  <c r="CD349" i="5"/>
  <c r="CB349" i="5"/>
  <c r="BZ349" i="5"/>
  <c r="BX349" i="5"/>
  <c r="BV349" i="5"/>
  <c r="BT349" i="5"/>
  <c r="BR349" i="5"/>
  <c r="BP349" i="5"/>
  <c r="BN349" i="5"/>
  <c r="BL349" i="5"/>
  <c r="BJ349" i="5"/>
  <c r="BH349" i="5"/>
  <c r="BF349" i="5"/>
  <c r="BD349" i="5"/>
  <c r="BB349" i="5"/>
  <c r="AZ349" i="5"/>
  <c r="AX349" i="5"/>
  <c r="AV349" i="5"/>
  <c r="AT349" i="5"/>
  <c r="AR349" i="5"/>
  <c r="AP349" i="5"/>
  <c r="AN349" i="5"/>
  <c r="AL349" i="5"/>
  <c r="AH349" i="5"/>
  <c r="AI349" i="5" s="1"/>
  <c r="CF349" i="5" s="1"/>
  <c r="AG349" i="5"/>
  <c r="CD348" i="5"/>
  <c r="CB348" i="5"/>
  <c r="BZ348" i="5"/>
  <c r="BX348" i="5"/>
  <c r="BV348" i="5"/>
  <c r="BT348" i="5"/>
  <c r="BR348" i="5"/>
  <c r="BP348" i="5"/>
  <c r="BN348" i="5"/>
  <c r="BL348" i="5"/>
  <c r="BJ348" i="5"/>
  <c r="BH348" i="5"/>
  <c r="BF348" i="5"/>
  <c r="BD348" i="5"/>
  <c r="BB348" i="5"/>
  <c r="AZ348" i="5"/>
  <c r="AX348" i="5"/>
  <c r="AV348" i="5"/>
  <c r="AT348" i="5"/>
  <c r="AR348" i="5"/>
  <c r="AP348" i="5"/>
  <c r="AN348" i="5"/>
  <c r="AH348" i="5" s="1"/>
  <c r="AL348" i="5"/>
  <c r="AI348" i="5"/>
  <c r="CF348" i="5" s="1"/>
  <c r="AG348" i="5"/>
  <c r="CD347" i="5"/>
  <c r="CB347" i="5"/>
  <c r="BZ347" i="5"/>
  <c r="BX347" i="5"/>
  <c r="BV347" i="5"/>
  <c r="BT347" i="5"/>
  <c r="BR347" i="5"/>
  <c r="BP347" i="5"/>
  <c r="BN347" i="5"/>
  <c r="BL347" i="5"/>
  <c r="BJ347" i="5"/>
  <c r="BH347" i="5"/>
  <c r="BF347" i="5"/>
  <c r="BD347" i="5"/>
  <c r="BB347" i="5"/>
  <c r="AZ347" i="5"/>
  <c r="AX347" i="5"/>
  <c r="AV347" i="5"/>
  <c r="AT347" i="5"/>
  <c r="AR347" i="5"/>
  <c r="AP347" i="5"/>
  <c r="AN347" i="5"/>
  <c r="AH347" i="5" s="1"/>
  <c r="AL347" i="5"/>
  <c r="AI347" i="5"/>
  <c r="CF347" i="5" s="1"/>
  <c r="AG347" i="5"/>
  <c r="CD346" i="5"/>
  <c r="CB346" i="5"/>
  <c r="BZ346" i="5"/>
  <c r="BX346" i="5"/>
  <c r="BV346" i="5"/>
  <c r="BT346" i="5"/>
  <c r="BR346" i="5"/>
  <c r="BP346" i="5"/>
  <c r="BN346" i="5"/>
  <c r="BL346" i="5"/>
  <c r="BJ346" i="5"/>
  <c r="BH346" i="5"/>
  <c r="BF346" i="5"/>
  <c r="BD346" i="5"/>
  <c r="BB346" i="5"/>
  <c r="AZ346" i="5"/>
  <c r="AX346" i="5"/>
  <c r="AV346" i="5"/>
  <c r="AT346" i="5"/>
  <c r="AR346" i="5"/>
  <c r="AP346" i="5"/>
  <c r="AN346" i="5"/>
  <c r="AL346" i="5"/>
  <c r="AH346" i="5" s="1"/>
  <c r="AI346" i="5" s="1"/>
  <c r="CF346" i="5" s="1"/>
  <c r="AG346" i="5"/>
  <c r="CD345" i="5"/>
  <c r="CB345" i="5"/>
  <c r="BZ345" i="5"/>
  <c r="BX345" i="5"/>
  <c r="BV345" i="5"/>
  <c r="BT345" i="5"/>
  <c r="BR345" i="5"/>
  <c r="BP345" i="5"/>
  <c r="BN345" i="5"/>
  <c r="BL345" i="5"/>
  <c r="BJ345" i="5"/>
  <c r="BH345" i="5"/>
  <c r="BF345" i="5"/>
  <c r="BD345" i="5"/>
  <c r="BB345" i="5"/>
  <c r="AZ345" i="5"/>
  <c r="AX345" i="5"/>
  <c r="AV345" i="5"/>
  <c r="AT345" i="5"/>
  <c r="AR345" i="5"/>
  <c r="AP345" i="5"/>
  <c r="AN345" i="5"/>
  <c r="AL345" i="5"/>
  <c r="AH345" i="5" s="1"/>
  <c r="AI345" i="5" s="1"/>
  <c r="CF345" i="5" s="1"/>
  <c r="AG345" i="5"/>
  <c r="CD344" i="5"/>
  <c r="CB344" i="5"/>
  <c r="BZ344" i="5"/>
  <c r="BX344" i="5"/>
  <c r="BV344" i="5"/>
  <c r="BT344" i="5"/>
  <c r="BR344" i="5"/>
  <c r="BP344" i="5"/>
  <c r="BN344" i="5"/>
  <c r="BL344" i="5"/>
  <c r="BJ344" i="5"/>
  <c r="BH344" i="5"/>
  <c r="BF344" i="5"/>
  <c r="BD344" i="5"/>
  <c r="BB344" i="5"/>
  <c r="AZ344" i="5"/>
  <c r="AX344" i="5"/>
  <c r="AV344" i="5"/>
  <c r="AT344" i="5"/>
  <c r="AR344" i="5"/>
  <c r="AP344" i="5"/>
  <c r="AN344" i="5"/>
  <c r="AH344" i="5" s="1"/>
  <c r="AL344" i="5"/>
  <c r="AI344" i="5"/>
  <c r="CF344" i="5" s="1"/>
  <c r="AG344" i="5"/>
  <c r="CD343" i="5"/>
  <c r="CB343" i="5"/>
  <c r="BZ343" i="5"/>
  <c r="BX343" i="5"/>
  <c r="BV343" i="5"/>
  <c r="BT343" i="5"/>
  <c r="BR343" i="5"/>
  <c r="BP343" i="5"/>
  <c r="BN343" i="5"/>
  <c r="BL343" i="5"/>
  <c r="BJ343" i="5"/>
  <c r="BH343" i="5"/>
  <c r="BF343" i="5"/>
  <c r="BD343" i="5"/>
  <c r="BB343" i="5"/>
  <c r="AZ343" i="5"/>
  <c r="AX343" i="5"/>
  <c r="AV343" i="5"/>
  <c r="AT343" i="5"/>
  <c r="AR343" i="5"/>
  <c r="AP343" i="5"/>
  <c r="AN343" i="5"/>
  <c r="AH343" i="5" s="1"/>
  <c r="AL343" i="5"/>
  <c r="AI343" i="5"/>
  <c r="CF343" i="5" s="1"/>
  <c r="CR343" i="5" s="1"/>
  <c r="AG343" i="5"/>
  <c r="CD342" i="5"/>
  <c r="CB342" i="5"/>
  <c r="BZ342" i="5"/>
  <c r="BX342" i="5"/>
  <c r="BV342" i="5"/>
  <c r="BT342" i="5"/>
  <c r="BR342" i="5"/>
  <c r="BP342" i="5"/>
  <c r="BN342" i="5"/>
  <c r="BL342" i="5"/>
  <c r="BJ342" i="5"/>
  <c r="BH342" i="5"/>
  <c r="BF342" i="5"/>
  <c r="BD342" i="5"/>
  <c r="BB342" i="5"/>
  <c r="AZ342" i="5"/>
  <c r="AX342" i="5"/>
  <c r="AV342" i="5"/>
  <c r="AT342" i="5"/>
  <c r="AR342" i="5"/>
  <c r="AP342" i="5"/>
  <c r="AN342" i="5"/>
  <c r="AL342" i="5"/>
  <c r="AH342" i="5" s="1"/>
  <c r="AI342" i="5" s="1"/>
  <c r="CF342" i="5" s="1"/>
  <c r="AG342" i="5"/>
  <c r="CD341" i="5"/>
  <c r="CB341" i="5"/>
  <c r="BZ341" i="5"/>
  <c r="BX341" i="5"/>
  <c r="BV341" i="5"/>
  <c r="BT341" i="5"/>
  <c r="BR341" i="5"/>
  <c r="BP341" i="5"/>
  <c r="BN341" i="5"/>
  <c r="BL341" i="5"/>
  <c r="BJ341" i="5"/>
  <c r="BH341" i="5"/>
  <c r="BF341" i="5"/>
  <c r="BD341" i="5"/>
  <c r="BB341" i="5"/>
  <c r="AZ341" i="5"/>
  <c r="AX341" i="5"/>
  <c r="AV341" i="5"/>
  <c r="AT341" i="5"/>
  <c r="AR341" i="5"/>
  <c r="AP341" i="5"/>
  <c r="AN341" i="5"/>
  <c r="AL341" i="5"/>
  <c r="AH341" i="5" s="1"/>
  <c r="AI341" i="5" s="1"/>
  <c r="CF341" i="5" s="1"/>
  <c r="AG341" i="5"/>
  <c r="CD340" i="5"/>
  <c r="CB340" i="5"/>
  <c r="BZ340" i="5"/>
  <c r="BX340" i="5"/>
  <c r="BV340" i="5"/>
  <c r="BT340" i="5"/>
  <c r="BR340" i="5"/>
  <c r="BP340" i="5"/>
  <c r="BN340" i="5"/>
  <c r="BL340" i="5"/>
  <c r="BJ340" i="5"/>
  <c r="BH340" i="5"/>
  <c r="BF340" i="5"/>
  <c r="BD340" i="5"/>
  <c r="BB340" i="5"/>
  <c r="AZ340" i="5"/>
  <c r="AX340" i="5"/>
  <c r="AV340" i="5"/>
  <c r="AT340" i="5"/>
  <c r="AR340" i="5"/>
  <c r="AP340" i="5"/>
  <c r="AN340" i="5"/>
  <c r="AL340" i="5"/>
  <c r="AH340" i="5" s="1"/>
  <c r="AI340" i="5" s="1"/>
  <c r="CF340" i="5" s="1"/>
  <c r="AG340" i="5"/>
  <c r="CD339" i="5"/>
  <c r="CB339" i="5"/>
  <c r="BZ339" i="5"/>
  <c r="BX339" i="5"/>
  <c r="BV339" i="5"/>
  <c r="BT339" i="5"/>
  <c r="BR339" i="5"/>
  <c r="BP339" i="5"/>
  <c r="BN339" i="5"/>
  <c r="BL339" i="5"/>
  <c r="BJ339" i="5"/>
  <c r="BH339" i="5"/>
  <c r="BF339" i="5"/>
  <c r="BD339" i="5"/>
  <c r="BB339" i="5"/>
  <c r="AZ339" i="5"/>
  <c r="AX339" i="5"/>
  <c r="AV339" i="5"/>
  <c r="AT339" i="5"/>
  <c r="AR339" i="5"/>
  <c r="AP339" i="5"/>
  <c r="AN339" i="5"/>
  <c r="AH339" i="5" s="1"/>
  <c r="AL339" i="5"/>
  <c r="AI339" i="5"/>
  <c r="CF339" i="5" s="1"/>
  <c r="AG339" i="5"/>
  <c r="CD338" i="5"/>
  <c r="CB338" i="5"/>
  <c r="BZ338" i="5"/>
  <c r="BX338" i="5"/>
  <c r="BV338" i="5"/>
  <c r="BT338" i="5"/>
  <c r="BR338" i="5"/>
  <c r="BP338" i="5"/>
  <c r="BN338" i="5"/>
  <c r="BL338" i="5"/>
  <c r="BJ338" i="5"/>
  <c r="BH338" i="5"/>
  <c r="BF338" i="5"/>
  <c r="BD338" i="5"/>
  <c r="BB338" i="5"/>
  <c r="AZ338" i="5"/>
  <c r="AX338" i="5"/>
  <c r="AV338" i="5"/>
  <c r="AT338" i="5"/>
  <c r="AR338" i="5"/>
  <c r="AP338" i="5"/>
  <c r="AN338" i="5"/>
  <c r="AH338" i="5" s="1"/>
  <c r="AL338" i="5"/>
  <c r="AI338" i="5"/>
  <c r="CF338" i="5" s="1"/>
  <c r="AG338" i="5"/>
  <c r="CD337" i="5"/>
  <c r="CB337" i="5"/>
  <c r="BZ337" i="5"/>
  <c r="BX337" i="5"/>
  <c r="BV337" i="5"/>
  <c r="BT337" i="5"/>
  <c r="BR337" i="5"/>
  <c r="BP337" i="5"/>
  <c r="BN337" i="5"/>
  <c r="BL337" i="5"/>
  <c r="BJ337" i="5"/>
  <c r="BH337" i="5"/>
  <c r="BF337" i="5"/>
  <c r="BD337" i="5"/>
  <c r="BB337" i="5"/>
  <c r="AZ337" i="5"/>
  <c r="AX337" i="5"/>
  <c r="AV337" i="5"/>
  <c r="AT337" i="5"/>
  <c r="AR337" i="5"/>
  <c r="AP337" i="5"/>
  <c r="AN337" i="5"/>
  <c r="AH337" i="5" s="1"/>
  <c r="AL337" i="5"/>
  <c r="AI337" i="5"/>
  <c r="CF337" i="5" s="1"/>
  <c r="AG337" i="5"/>
  <c r="CD336" i="5"/>
  <c r="CB336" i="5"/>
  <c r="BZ336" i="5"/>
  <c r="BX336" i="5"/>
  <c r="BV336" i="5"/>
  <c r="BT336" i="5"/>
  <c r="BR336" i="5"/>
  <c r="BP336" i="5"/>
  <c r="BN336" i="5"/>
  <c r="BL336" i="5"/>
  <c r="BJ336" i="5"/>
  <c r="BH336" i="5"/>
  <c r="BF336" i="5"/>
  <c r="BD336" i="5"/>
  <c r="BB336" i="5"/>
  <c r="AZ336" i="5"/>
  <c r="AX336" i="5"/>
  <c r="AV336" i="5"/>
  <c r="AT336" i="5"/>
  <c r="AR336" i="5"/>
  <c r="AP336" i="5"/>
  <c r="AN336" i="5"/>
  <c r="AL336" i="5"/>
  <c r="AH336" i="5" s="1"/>
  <c r="AI336" i="5" s="1"/>
  <c r="CF336" i="5" s="1"/>
  <c r="AG336" i="5"/>
  <c r="CD335" i="5"/>
  <c r="CB335" i="5"/>
  <c r="BZ335" i="5"/>
  <c r="BX335" i="5"/>
  <c r="BV335" i="5"/>
  <c r="BT335" i="5"/>
  <c r="BR335" i="5"/>
  <c r="BP335" i="5"/>
  <c r="BN335" i="5"/>
  <c r="BL335" i="5"/>
  <c r="BJ335" i="5"/>
  <c r="BH335" i="5"/>
  <c r="BF335" i="5"/>
  <c r="BD335" i="5"/>
  <c r="BB335" i="5"/>
  <c r="AZ335" i="5"/>
  <c r="AX335" i="5"/>
  <c r="AV335" i="5"/>
  <c r="AT335" i="5"/>
  <c r="AR335" i="5"/>
  <c r="AP335" i="5"/>
  <c r="AN335" i="5"/>
  <c r="AH335" i="5" s="1"/>
  <c r="AL335" i="5"/>
  <c r="AI335" i="5"/>
  <c r="CF335" i="5" s="1"/>
  <c r="AG335" i="5"/>
  <c r="CD334" i="5"/>
  <c r="CB334" i="5"/>
  <c r="BZ334" i="5"/>
  <c r="BX334" i="5"/>
  <c r="BV334" i="5"/>
  <c r="BT334" i="5"/>
  <c r="BR334" i="5"/>
  <c r="BP334" i="5"/>
  <c r="BN334" i="5"/>
  <c r="BL334" i="5"/>
  <c r="BJ334" i="5"/>
  <c r="BH334" i="5"/>
  <c r="BF334" i="5"/>
  <c r="BD334" i="5"/>
  <c r="BB334" i="5"/>
  <c r="AZ334" i="5"/>
  <c r="AX334" i="5"/>
  <c r="AV334" i="5"/>
  <c r="AT334" i="5"/>
  <c r="AR334" i="5"/>
  <c r="AP334" i="5"/>
  <c r="AN334" i="5"/>
  <c r="AL334" i="5"/>
  <c r="AH334" i="5"/>
  <c r="AI334" i="5" s="1"/>
  <c r="CF334" i="5" s="1"/>
  <c r="AG334" i="5"/>
  <c r="CD333" i="5"/>
  <c r="CB333" i="5"/>
  <c r="BZ333" i="5"/>
  <c r="BX333" i="5"/>
  <c r="BV333" i="5"/>
  <c r="BT333" i="5"/>
  <c r="BR333" i="5"/>
  <c r="BP333" i="5"/>
  <c r="BN333" i="5"/>
  <c r="BL333" i="5"/>
  <c r="BJ333" i="5"/>
  <c r="BH333" i="5"/>
  <c r="BF333" i="5"/>
  <c r="BD333" i="5"/>
  <c r="BB333" i="5"/>
  <c r="AZ333" i="5"/>
  <c r="AX333" i="5"/>
  <c r="AV333" i="5"/>
  <c r="AT333" i="5"/>
  <c r="AR333" i="5"/>
  <c r="AP333" i="5"/>
  <c r="AN333" i="5"/>
  <c r="AH333" i="5" s="1"/>
  <c r="AL333" i="5"/>
  <c r="AI333" i="5"/>
  <c r="CF333" i="5" s="1"/>
  <c r="AG333" i="5"/>
  <c r="AB333" i="5"/>
  <c r="CD332" i="5"/>
  <c r="CB332" i="5"/>
  <c r="BZ332" i="5"/>
  <c r="BX332" i="5"/>
  <c r="BV332" i="5"/>
  <c r="BT332" i="5"/>
  <c r="BR332" i="5"/>
  <c r="BP332" i="5"/>
  <c r="BN332" i="5"/>
  <c r="BL332" i="5"/>
  <c r="BJ332" i="5"/>
  <c r="BH332" i="5"/>
  <c r="BF332" i="5"/>
  <c r="BD332" i="5"/>
  <c r="BB332" i="5"/>
  <c r="AZ332" i="5"/>
  <c r="AX332" i="5"/>
  <c r="AV332" i="5"/>
  <c r="AT332" i="5"/>
  <c r="AR332" i="5"/>
  <c r="AP332" i="5"/>
  <c r="AN332" i="5"/>
  <c r="AL332" i="5"/>
  <c r="AH332" i="5"/>
  <c r="AI332" i="5" s="1"/>
  <c r="CF332" i="5" s="1"/>
  <c r="AG332" i="5"/>
  <c r="CD331" i="5"/>
  <c r="CB331" i="5"/>
  <c r="BZ331" i="5"/>
  <c r="BX331" i="5"/>
  <c r="BV331" i="5"/>
  <c r="BT331" i="5"/>
  <c r="BR331" i="5"/>
  <c r="BP331" i="5"/>
  <c r="BN331" i="5"/>
  <c r="BL331" i="5"/>
  <c r="BJ331" i="5"/>
  <c r="BH331" i="5"/>
  <c r="BF331" i="5"/>
  <c r="BD331" i="5"/>
  <c r="BB331" i="5"/>
  <c r="AZ331" i="5"/>
  <c r="AX331" i="5"/>
  <c r="AV331" i="5"/>
  <c r="AT331" i="5"/>
  <c r="AR331" i="5"/>
  <c r="AP331" i="5"/>
  <c r="AN331" i="5"/>
  <c r="AH331" i="5" s="1"/>
  <c r="AL331" i="5"/>
  <c r="AI331" i="5"/>
  <c r="CF331" i="5" s="1"/>
  <c r="AG331" i="5"/>
  <c r="AC331" i="5"/>
  <c r="AB331" i="5"/>
  <c r="CD330" i="5"/>
  <c r="CB330" i="5"/>
  <c r="BZ330" i="5"/>
  <c r="BX330" i="5"/>
  <c r="BV330" i="5"/>
  <c r="BT330" i="5"/>
  <c r="BR330" i="5"/>
  <c r="BP330" i="5"/>
  <c r="BN330" i="5"/>
  <c r="BL330" i="5"/>
  <c r="BJ330" i="5"/>
  <c r="BH330" i="5"/>
  <c r="BF330" i="5"/>
  <c r="BD330" i="5"/>
  <c r="BB330" i="5"/>
  <c r="AZ330" i="5"/>
  <c r="AX330" i="5"/>
  <c r="AV330" i="5"/>
  <c r="AT330" i="5"/>
  <c r="AR330" i="5"/>
  <c r="AP330" i="5"/>
  <c r="AN330" i="5"/>
  <c r="AL330" i="5"/>
  <c r="AH330" i="5"/>
  <c r="AI330" i="5" s="1"/>
  <c r="CF330" i="5" s="1"/>
  <c r="AG330" i="5"/>
  <c r="CD329" i="5"/>
  <c r="CB329" i="5"/>
  <c r="BZ329" i="5"/>
  <c r="BX329" i="5"/>
  <c r="BV329" i="5"/>
  <c r="BT329" i="5"/>
  <c r="BR329" i="5"/>
  <c r="BP329" i="5"/>
  <c r="BN329" i="5"/>
  <c r="BL329" i="5"/>
  <c r="BJ329" i="5"/>
  <c r="BH329" i="5"/>
  <c r="BF329" i="5"/>
  <c r="BD329" i="5"/>
  <c r="BB329" i="5"/>
  <c r="AZ329" i="5"/>
  <c r="AX329" i="5"/>
  <c r="AV329" i="5"/>
  <c r="AT329" i="5"/>
  <c r="AR329" i="5"/>
  <c r="AP329" i="5"/>
  <c r="AN329" i="5"/>
  <c r="AH329" i="5" s="1"/>
  <c r="AL329" i="5"/>
  <c r="AI329" i="5"/>
  <c r="CF329" i="5" s="1"/>
  <c r="AG329" i="5"/>
  <c r="CD328" i="5"/>
  <c r="CB328" i="5"/>
  <c r="BZ328" i="5"/>
  <c r="BX328" i="5"/>
  <c r="BV328" i="5"/>
  <c r="BT328" i="5"/>
  <c r="BR328" i="5"/>
  <c r="BP328" i="5"/>
  <c r="BN328" i="5"/>
  <c r="BL328" i="5"/>
  <c r="BJ328" i="5"/>
  <c r="BH328" i="5"/>
  <c r="BF328" i="5"/>
  <c r="BD328" i="5"/>
  <c r="BB328" i="5"/>
  <c r="AZ328" i="5"/>
  <c r="AX328" i="5"/>
  <c r="AV328" i="5"/>
  <c r="AT328" i="5"/>
  <c r="AR328" i="5"/>
  <c r="AP328" i="5"/>
  <c r="AN328" i="5"/>
  <c r="AL328" i="5"/>
  <c r="AH328" i="5" s="1"/>
  <c r="AI328" i="5" s="1"/>
  <c r="CF328" i="5" s="1"/>
  <c r="AG328" i="5"/>
  <c r="CD327" i="5"/>
  <c r="CB327" i="5"/>
  <c r="BZ327" i="5"/>
  <c r="BX327" i="5"/>
  <c r="BV327" i="5"/>
  <c r="BT327" i="5"/>
  <c r="BR327" i="5"/>
  <c r="BP327" i="5"/>
  <c r="BN327" i="5"/>
  <c r="BL327" i="5"/>
  <c r="BJ327" i="5"/>
  <c r="BH327" i="5"/>
  <c r="BF327" i="5"/>
  <c r="BD327" i="5"/>
  <c r="BB327" i="5"/>
  <c r="AZ327" i="5"/>
  <c r="AX327" i="5"/>
  <c r="AV327" i="5"/>
  <c r="AT327" i="5"/>
  <c r="AR327" i="5"/>
  <c r="AP327" i="5"/>
  <c r="AN327" i="5"/>
  <c r="AH327" i="5" s="1"/>
  <c r="AL327" i="5"/>
  <c r="AI327" i="5"/>
  <c r="CF327" i="5" s="1"/>
  <c r="AG327" i="5"/>
  <c r="CD326" i="5"/>
  <c r="CB326" i="5"/>
  <c r="BZ326" i="5"/>
  <c r="BX326" i="5"/>
  <c r="BV326" i="5"/>
  <c r="BT326" i="5"/>
  <c r="BR326" i="5"/>
  <c r="BP326" i="5"/>
  <c r="BN326" i="5"/>
  <c r="BL326" i="5"/>
  <c r="BJ326" i="5"/>
  <c r="BH326" i="5"/>
  <c r="BF326" i="5"/>
  <c r="BD326" i="5"/>
  <c r="BB326" i="5"/>
  <c r="AZ326" i="5"/>
  <c r="AX326" i="5"/>
  <c r="AV326" i="5"/>
  <c r="AT326" i="5"/>
  <c r="AR326" i="5"/>
  <c r="AP326" i="5"/>
  <c r="AN326" i="5"/>
  <c r="AL326" i="5"/>
  <c r="AH326" i="5"/>
  <c r="AI326" i="5" s="1"/>
  <c r="CF326" i="5" s="1"/>
  <c r="AG326" i="5"/>
  <c r="CD325" i="5"/>
  <c r="CB325" i="5"/>
  <c r="BZ325" i="5"/>
  <c r="BX325" i="5"/>
  <c r="BV325" i="5"/>
  <c r="BT325" i="5"/>
  <c r="BR325" i="5"/>
  <c r="BP325" i="5"/>
  <c r="BN325" i="5"/>
  <c r="BL325" i="5"/>
  <c r="BJ325" i="5"/>
  <c r="BH325" i="5"/>
  <c r="BF325" i="5"/>
  <c r="BD325" i="5"/>
  <c r="BB325" i="5"/>
  <c r="AZ325" i="5"/>
  <c r="AX325" i="5"/>
  <c r="AV325" i="5"/>
  <c r="AT325" i="5"/>
  <c r="AR325" i="5"/>
  <c r="AP325" i="5"/>
  <c r="AN325" i="5"/>
  <c r="AH325" i="5" s="1"/>
  <c r="AL325" i="5"/>
  <c r="AI325" i="5"/>
  <c r="CF325" i="5" s="1"/>
  <c r="AG325" i="5"/>
  <c r="CD324" i="5"/>
  <c r="CB324" i="5"/>
  <c r="BZ324" i="5"/>
  <c r="BX324" i="5"/>
  <c r="BV324" i="5"/>
  <c r="BT324" i="5"/>
  <c r="BR324" i="5"/>
  <c r="BP324" i="5"/>
  <c r="BN324" i="5"/>
  <c r="BL324" i="5"/>
  <c r="BJ324" i="5"/>
  <c r="BH324" i="5"/>
  <c r="BF324" i="5"/>
  <c r="BD324" i="5"/>
  <c r="BB324" i="5"/>
  <c r="AZ324" i="5"/>
  <c r="AX324" i="5"/>
  <c r="AV324" i="5"/>
  <c r="AT324" i="5"/>
  <c r="AR324" i="5"/>
  <c r="AP324" i="5"/>
  <c r="AN324" i="5"/>
  <c r="AL324" i="5"/>
  <c r="AH324" i="5" s="1"/>
  <c r="AI324" i="5" s="1"/>
  <c r="CF324" i="5" s="1"/>
  <c r="AG324" i="5"/>
  <c r="CD323" i="5"/>
  <c r="CB323" i="5"/>
  <c r="BZ323" i="5"/>
  <c r="BX323" i="5"/>
  <c r="BV323" i="5"/>
  <c r="BT323" i="5"/>
  <c r="BR323" i="5"/>
  <c r="BP323" i="5"/>
  <c r="BN323" i="5"/>
  <c r="BL323" i="5"/>
  <c r="BJ323" i="5"/>
  <c r="BH323" i="5"/>
  <c r="BF323" i="5"/>
  <c r="BD323" i="5"/>
  <c r="BB323" i="5"/>
  <c r="AZ323" i="5"/>
  <c r="AX323" i="5"/>
  <c r="AV323" i="5"/>
  <c r="AT323" i="5"/>
  <c r="AR323" i="5"/>
  <c r="AP323" i="5"/>
  <c r="AN323" i="5"/>
  <c r="AH323" i="5" s="1"/>
  <c r="AL323" i="5"/>
  <c r="AI323" i="5"/>
  <c r="CF323" i="5" s="1"/>
  <c r="AG323" i="5"/>
  <c r="CD322" i="5"/>
  <c r="CB322" i="5"/>
  <c r="BZ322" i="5"/>
  <c r="BX322" i="5"/>
  <c r="BV322" i="5"/>
  <c r="BT322" i="5"/>
  <c r="BR322" i="5"/>
  <c r="BP322" i="5"/>
  <c r="BN322" i="5"/>
  <c r="BL322" i="5"/>
  <c r="BJ322" i="5"/>
  <c r="BH322" i="5"/>
  <c r="BF322" i="5"/>
  <c r="BD322" i="5"/>
  <c r="BB322" i="5"/>
  <c r="AZ322" i="5"/>
  <c r="AX322" i="5"/>
  <c r="AV322" i="5"/>
  <c r="AT322" i="5"/>
  <c r="AR322" i="5"/>
  <c r="AP322" i="5"/>
  <c r="AN322" i="5"/>
  <c r="AL322" i="5"/>
  <c r="AH322" i="5"/>
  <c r="AI322" i="5" s="1"/>
  <c r="CF322" i="5" s="1"/>
  <c r="AG322" i="5"/>
  <c r="CD321" i="5"/>
  <c r="CB321" i="5"/>
  <c r="BZ321" i="5"/>
  <c r="BX321" i="5"/>
  <c r="BV321" i="5"/>
  <c r="BT321" i="5"/>
  <c r="BR321" i="5"/>
  <c r="BP321" i="5"/>
  <c r="BN321" i="5"/>
  <c r="BL321" i="5"/>
  <c r="BJ321" i="5"/>
  <c r="BH321" i="5"/>
  <c r="BF321" i="5"/>
  <c r="BD321" i="5"/>
  <c r="BB321" i="5"/>
  <c r="AZ321" i="5"/>
  <c r="AX321" i="5"/>
  <c r="AV321" i="5"/>
  <c r="AT321" i="5"/>
  <c r="AR321" i="5"/>
  <c r="AP321" i="5"/>
  <c r="AN321" i="5"/>
  <c r="AH321" i="5" s="1"/>
  <c r="AL321" i="5"/>
  <c r="AI321" i="5"/>
  <c r="CF321" i="5" s="1"/>
  <c r="AG321" i="5"/>
  <c r="CD320" i="5"/>
  <c r="CB320" i="5"/>
  <c r="BZ320" i="5"/>
  <c r="BX320" i="5"/>
  <c r="BV320" i="5"/>
  <c r="BT320" i="5"/>
  <c r="BR320" i="5"/>
  <c r="BP320" i="5"/>
  <c r="BN320" i="5"/>
  <c r="BL320" i="5"/>
  <c r="BJ320" i="5"/>
  <c r="BH320" i="5"/>
  <c r="BF320" i="5"/>
  <c r="BD320" i="5"/>
  <c r="BB320" i="5"/>
  <c r="AZ320" i="5"/>
  <c r="AX320" i="5"/>
  <c r="AV320" i="5"/>
  <c r="AT320" i="5"/>
  <c r="AR320" i="5"/>
  <c r="AP320" i="5"/>
  <c r="AN320" i="5"/>
  <c r="AL320" i="5"/>
  <c r="AH320" i="5" s="1"/>
  <c r="AI320" i="5" s="1"/>
  <c r="CF320" i="5" s="1"/>
  <c r="AG320" i="5"/>
  <c r="CD319" i="5"/>
  <c r="CB319" i="5"/>
  <c r="BZ319" i="5"/>
  <c r="BX319" i="5"/>
  <c r="BV319" i="5"/>
  <c r="BT319" i="5"/>
  <c r="BR319" i="5"/>
  <c r="BP319" i="5"/>
  <c r="BN319" i="5"/>
  <c r="BL319" i="5"/>
  <c r="BJ319" i="5"/>
  <c r="BH319" i="5"/>
  <c r="BF319" i="5"/>
  <c r="BD319" i="5"/>
  <c r="BB319" i="5"/>
  <c r="AZ319" i="5"/>
  <c r="AX319" i="5"/>
  <c r="AV319" i="5"/>
  <c r="AT319" i="5"/>
  <c r="AR319" i="5"/>
  <c r="AP319" i="5"/>
  <c r="AN319" i="5"/>
  <c r="AH319" i="5" s="1"/>
  <c r="AL319" i="5"/>
  <c r="AI319" i="5"/>
  <c r="CF319" i="5" s="1"/>
  <c r="AG319" i="5"/>
  <c r="CD318" i="5"/>
  <c r="CB318" i="5"/>
  <c r="BZ318" i="5"/>
  <c r="BX318" i="5"/>
  <c r="BV318" i="5"/>
  <c r="BT318" i="5"/>
  <c r="BR318" i="5"/>
  <c r="BP318" i="5"/>
  <c r="BN318" i="5"/>
  <c r="BL318" i="5"/>
  <c r="BJ318" i="5"/>
  <c r="BH318" i="5"/>
  <c r="BF318" i="5"/>
  <c r="BD318" i="5"/>
  <c r="BB318" i="5"/>
  <c r="AZ318" i="5"/>
  <c r="AX318" i="5"/>
  <c r="AV318" i="5"/>
  <c r="AT318" i="5"/>
  <c r="AR318" i="5"/>
  <c r="AP318" i="5"/>
  <c r="AN318" i="5"/>
  <c r="AL318" i="5"/>
  <c r="AH318" i="5"/>
  <c r="AI318" i="5" s="1"/>
  <c r="CF318" i="5" s="1"/>
  <c r="AG318" i="5"/>
  <c r="CD317" i="5"/>
  <c r="CB317" i="5"/>
  <c r="BZ317" i="5"/>
  <c r="BX317" i="5"/>
  <c r="BV317" i="5"/>
  <c r="BT317" i="5"/>
  <c r="BR317" i="5"/>
  <c r="BP317" i="5"/>
  <c r="BN317" i="5"/>
  <c r="BL317" i="5"/>
  <c r="BJ317" i="5"/>
  <c r="BH317" i="5"/>
  <c r="BF317" i="5"/>
  <c r="BD317" i="5"/>
  <c r="BB317" i="5"/>
  <c r="AZ317" i="5"/>
  <c r="AX317" i="5"/>
  <c r="AV317" i="5"/>
  <c r="AT317" i="5"/>
  <c r="AR317" i="5"/>
  <c r="AP317" i="5"/>
  <c r="AN317" i="5"/>
  <c r="AH317" i="5" s="1"/>
  <c r="AL317" i="5"/>
  <c r="AI317" i="5"/>
  <c r="CF317" i="5" s="1"/>
  <c r="AG317" i="5"/>
  <c r="CD316" i="5"/>
  <c r="CB316" i="5"/>
  <c r="BZ316" i="5"/>
  <c r="BX316" i="5"/>
  <c r="BV316" i="5"/>
  <c r="BT316" i="5"/>
  <c r="BR316" i="5"/>
  <c r="BP316" i="5"/>
  <c r="BN316" i="5"/>
  <c r="BL316" i="5"/>
  <c r="BJ316" i="5"/>
  <c r="BH316" i="5"/>
  <c r="BF316" i="5"/>
  <c r="BD316" i="5"/>
  <c r="BB316" i="5"/>
  <c r="AZ316" i="5"/>
  <c r="AX316" i="5"/>
  <c r="AV316" i="5"/>
  <c r="AT316" i="5"/>
  <c r="AR316" i="5"/>
  <c r="AP316" i="5"/>
  <c r="AN316" i="5"/>
  <c r="AL316" i="5"/>
  <c r="AH316" i="5"/>
  <c r="AI316" i="5" s="1"/>
  <c r="CF316" i="5" s="1"/>
  <c r="AG316" i="5"/>
  <c r="CD315" i="5"/>
  <c r="CB315" i="5"/>
  <c r="BZ315" i="5"/>
  <c r="BX315" i="5"/>
  <c r="BV315" i="5"/>
  <c r="BT315" i="5"/>
  <c r="BR315" i="5"/>
  <c r="BP315" i="5"/>
  <c r="BN315" i="5"/>
  <c r="BL315" i="5"/>
  <c r="BJ315" i="5"/>
  <c r="BH315" i="5"/>
  <c r="BF315" i="5"/>
  <c r="BD315" i="5"/>
  <c r="BB315" i="5"/>
  <c r="AZ315" i="5"/>
  <c r="AX315" i="5"/>
  <c r="AV315" i="5"/>
  <c r="AT315" i="5"/>
  <c r="AR315" i="5"/>
  <c r="AP315" i="5"/>
  <c r="AN315" i="5"/>
  <c r="AH315" i="5" s="1"/>
  <c r="AL315" i="5"/>
  <c r="AI315" i="5"/>
  <c r="CF315" i="5" s="1"/>
  <c r="AG315" i="5"/>
  <c r="CD314" i="5"/>
  <c r="CB314" i="5"/>
  <c r="BZ314" i="5"/>
  <c r="BX314" i="5"/>
  <c r="BV314" i="5"/>
  <c r="BT314" i="5"/>
  <c r="BR314" i="5"/>
  <c r="BP314" i="5"/>
  <c r="BN314" i="5"/>
  <c r="BL314" i="5"/>
  <c r="BJ314" i="5"/>
  <c r="BH314" i="5"/>
  <c r="BF314" i="5"/>
  <c r="BD314" i="5"/>
  <c r="BB314" i="5"/>
  <c r="AZ314" i="5"/>
  <c r="AX314" i="5"/>
  <c r="AV314" i="5"/>
  <c r="AT314" i="5"/>
  <c r="AR314" i="5"/>
  <c r="AP314" i="5"/>
  <c r="AN314" i="5"/>
  <c r="AL314" i="5"/>
  <c r="AH314" i="5" s="1"/>
  <c r="AI314" i="5" s="1"/>
  <c r="CF314" i="5" s="1"/>
  <c r="AG314" i="5"/>
  <c r="CD313" i="5"/>
  <c r="CB313" i="5"/>
  <c r="BZ313" i="5"/>
  <c r="BX313" i="5"/>
  <c r="BV313" i="5"/>
  <c r="BT313" i="5"/>
  <c r="BR313" i="5"/>
  <c r="BP313" i="5"/>
  <c r="BN313" i="5"/>
  <c r="BL313" i="5"/>
  <c r="BJ313" i="5"/>
  <c r="BH313" i="5"/>
  <c r="BF313" i="5"/>
  <c r="BD313" i="5"/>
  <c r="BB313" i="5"/>
  <c r="AZ313" i="5"/>
  <c r="AX313" i="5"/>
  <c r="AV313" i="5"/>
  <c r="AT313" i="5"/>
  <c r="AR313" i="5"/>
  <c r="AP313" i="5"/>
  <c r="AN313" i="5"/>
  <c r="AH313" i="5" s="1"/>
  <c r="AL313" i="5"/>
  <c r="AI313" i="5"/>
  <c r="CF313" i="5" s="1"/>
  <c r="AG313" i="5"/>
  <c r="CD312" i="5"/>
  <c r="CB312" i="5"/>
  <c r="BZ312" i="5"/>
  <c r="BX312" i="5"/>
  <c r="BV312" i="5"/>
  <c r="BT312" i="5"/>
  <c r="BR312" i="5"/>
  <c r="BP312" i="5"/>
  <c r="BN312" i="5"/>
  <c r="BL312" i="5"/>
  <c r="BJ312" i="5"/>
  <c r="BH312" i="5"/>
  <c r="BF312" i="5"/>
  <c r="BD312" i="5"/>
  <c r="BB312" i="5"/>
  <c r="AZ312" i="5"/>
  <c r="AX312" i="5"/>
  <c r="AV312" i="5"/>
  <c r="AT312" i="5"/>
  <c r="AR312" i="5"/>
  <c r="AP312" i="5"/>
  <c r="AN312" i="5"/>
  <c r="AL312" i="5"/>
  <c r="AH312" i="5"/>
  <c r="AI312" i="5" s="1"/>
  <c r="CF312" i="5" s="1"/>
  <c r="AG312" i="5"/>
  <c r="CD311" i="5"/>
  <c r="CB311" i="5"/>
  <c r="BZ311" i="5"/>
  <c r="BX311" i="5"/>
  <c r="BV311" i="5"/>
  <c r="BT311" i="5"/>
  <c r="BR311" i="5"/>
  <c r="BP311" i="5"/>
  <c r="BN311" i="5"/>
  <c r="BL311" i="5"/>
  <c r="BJ311" i="5"/>
  <c r="BH311" i="5"/>
  <c r="BF311" i="5"/>
  <c r="BD311" i="5"/>
  <c r="BB311" i="5"/>
  <c r="AZ311" i="5"/>
  <c r="AX311" i="5"/>
  <c r="AV311" i="5"/>
  <c r="AT311" i="5"/>
  <c r="AR311" i="5"/>
  <c r="AP311" i="5"/>
  <c r="AN311" i="5"/>
  <c r="AH311" i="5" s="1"/>
  <c r="AL311" i="5"/>
  <c r="AI311" i="5"/>
  <c r="CF311" i="5" s="1"/>
  <c r="AG311" i="5"/>
  <c r="CD310" i="5"/>
  <c r="CB310" i="5"/>
  <c r="BZ310" i="5"/>
  <c r="BX310" i="5"/>
  <c r="BV310" i="5"/>
  <c r="BT310" i="5"/>
  <c r="BR310" i="5"/>
  <c r="BP310" i="5"/>
  <c r="BN310" i="5"/>
  <c r="BL310" i="5"/>
  <c r="BJ310" i="5"/>
  <c r="BH310" i="5"/>
  <c r="BF310" i="5"/>
  <c r="BD310" i="5"/>
  <c r="BB310" i="5"/>
  <c r="AZ310" i="5"/>
  <c r="AX310" i="5"/>
  <c r="AV310" i="5"/>
  <c r="AT310" i="5"/>
  <c r="AR310" i="5"/>
  <c r="AP310" i="5"/>
  <c r="AN310" i="5"/>
  <c r="AH310" i="5" s="1"/>
  <c r="AL310" i="5"/>
  <c r="AI310" i="5"/>
  <c r="CF310" i="5" s="1"/>
  <c r="AG310" i="5"/>
  <c r="CD309" i="5"/>
  <c r="CB309" i="5"/>
  <c r="BZ309" i="5"/>
  <c r="BX309" i="5"/>
  <c r="BV309" i="5"/>
  <c r="BT309" i="5"/>
  <c r="BR309" i="5"/>
  <c r="BP309" i="5"/>
  <c r="BN309" i="5"/>
  <c r="BL309" i="5"/>
  <c r="BJ309" i="5"/>
  <c r="BH309" i="5"/>
  <c r="BF309" i="5"/>
  <c r="BD309" i="5"/>
  <c r="BB309" i="5"/>
  <c r="AZ309" i="5"/>
  <c r="AX309" i="5"/>
  <c r="AV309" i="5"/>
  <c r="AT309" i="5"/>
  <c r="AR309" i="5"/>
  <c r="AP309" i="5"/>
  <c r="AN309" i="5"/>
  <c r="AL309" i="5"/>
  <c r="AH309" i="5" s="1"/>
  <c r="AI309" i="5" s="1"/>
  <c r="CF309" i="5" s="1"/>
  <c r="AG309" i="5"/>
  <c r="CD308" i="5"/>
  <c r="CB308" i="5"/>
  <c r="BZ308" i="5"/>
  <c r="BX308" i="5"/>
  <c r="BV308" i="5"/>
  <c r="BT308" i="5"/>
  <c r="BR308" i="5"/>
  <c r="BP308" i="5"/>
  <c r="BN308" i="5"/>
  <c r="BL308" i="5"/>
  <c r="BJ308" i="5"/>
  <c r="BH308" i="5"/>
  <c r="BF308" i="5"/>
  <c r="BD308" i="5"/>
  <c r="BB308" i="5"/>
  <c r="AZ308" i="5"/>
  <c r="AX308" i="5"/>
  <c r="AV308" i="5"/>
  <c r="AT308" i="5"/>
  <c r="AR308" i="5"/>
  <c r="AP308" i="5"/>
  <c r="AN308" i="5"/>
  <c r="AH308" i="5" s="1"/>
  <c r="AL308" i="5"/>
  <c r="AI308" i="5"/>
  <c r="CF308" i="5" s="1"/>
  <c r="AG308" i="5"/>
  <c r="CD307" i="5"/>
  <c r="CB307" i="5"/>
  <c r="BZ307" i="5"/>
  <c r="BX307" i="5"/>
  <c r="BV307" i="5"/>
  <c r="BT307" i="5"/>
  <c r="BR307" i="5"/>
  <c r="BP307" i="5"/>
  <c r="BN307" i="5"/>
  <c r="BL307" i="5"/>
  <c r="BJ307" i="5"/>
  <c r="BH307" i="5"/>
  <c r="BF307" i="5"/>
  <c r="BD307" i="5"/>
  <c r="BB307" i="5"/>
  <c r="AZ307" i="5"/>
  <c r="AX307" i="5"/>
  <c r="AV307" i="5"/>
  <c r="AT307" i="5"/>
  <c r="AR307" i="5"/>
  <c r="AP307" i="5"/>
  <c r="AN307" i="5"/>
  <c r="AL307" i="5"/>
  <c r="AH307" i="5"/>
  <c r="AI307" i="5" s="1"/>
  <c r="CF307" i="5" s="1"/>
  <c r="AG307" i="5"/>
  <c r="CD306" i="5"/>
  <c r="CB306" i="5"/>
  <c r="BZ306" i="5"/>
  <c r="BX306" i="5"/>
  <c r="BV306" i="5"/>
  <c r="BT306" i="5"/>
  <c r="BR306" i="5"/>
  <c r="BP306" i="5"/>
  <c r="BN306" i="5"/>
  <c r="BL306" i="5"/>
  <c r="BJ306" i="5"/>
  <c r="BH306" i="5"/>
  <c r="BF306" i="5"/>
  <c r="BD306" i="5"/>
  <c r="BB306" i="5"/>
  <c r="AZ306" i="5"/>
  <c r="AX306" i="5"/>
  <c r="AV306" i="5"/>
  <c r="AT306" i="5"/>
  <c r="AR306" i="5"/>
  <c r="AP306" i="5"/>
  <c r="AN306" i="5"/>
  <c r="AH306" i="5" s="1"/>
  <c r="AL306" i="5"/>
  <c r="AI306" i="5"/>
  <c r="CF306" i="5" s="1"/>
  <c r="AG306" i="5"/>
  <c r="CD305" i="5"/>
  <c r="CB305" i="5"/>
  <c r="BZ305" i="5"/>
  <c r="BX305" i="5"/>
  <c r="BV305" i="5"/>
  <c r="BT305" i="5"/>
  <c r="BR305" i="5"/>
  <c r="BP305" i="5"/>
  <c r="BN305" i="5"/>
  <c r="BL305" i="5"/>
  <c r="BJ305" i="5"/>
  <c r="BH305" i="5"/>
  <c r="BF305" i="5"/>
  <c r="BD305" i="5"/>
  <c r="BB305" i="5"/>
  <c r="AZ305" i="5"/>
  <c r="AX305" i="5"/>
  <c r="AV305" i="5"/>
  <c r="AT305" i="5"/>
  <c r="AR305" i="5"/>
  <c r="AP305" i="5"/>
  <c r="AN305" i="5"/>
  <c r="AL305" i="5"/>
  <c r="AI305" i="5"/>
  <c r="CF305" i="5" s="1"/>
  <c r="CD304" i="5"/>
  <c r="CB304" i="5"/>
  <c r="BZ304" i="5"/>
  <c r="BX304" i="5"/>
  <c r="BV304" i="5"/>
  <c r="BT304" i="5"/>
  <c r="BR304" i="5"/>
  <c r="BP304" i="5"/>
  <c r="BN304" i="5"/>
  <c r="BL304" i="5"/>
  <c r="BJ304" i="5"/>
  <c r="BH304" i="5"/>
  <c r="BF304" i="5"/>
  <c r="BD304" i="5"/>
  <c r="BB304" i="5"/>
  <c r="AZ304" i="5"/>
  <c r="AX304" i="5"/>
  <c r="AV304" i="5"/>
  <c r="AT304" i="5"/>
  <c r="AR304" i="5"/>
  <c r="AP304" i="5"/>
  <c r="AN304" i="5"/>
  <c r="AH304" i="5" s="1"/>
  <c r="AL304" i="5"/>
  <c r="AI304" i="5"/>
  <c r="CF304" i="5" s="1"/>
  <c r="AG304" i="5"/>
  <c r="CD303" i="5"/>
  <c r="CB303" i="5"/>
  <c r="BZ303" i="5"/>
  <c r="BX303" i="5"/>
  <c r="BV303" i="5"/>
  <c r="BT303" i="5"/>
  <c r="BR303" i="5"/>
  <c r="BP303" i="5"/>
  <c r="BN303" i="5"/>
  <c r="BL303" i="5"/>
  <c r="BJ303" i="5"/>
  <c r="BH303" i="5"/>
  <c r="BF303" i="5"/>
  <c r="BD303" i="5"/>
  <c r="BB303" i="5"/>
  <c r="AZ303" i="5"/>
  <c r="AX303" i="5"/>
  <c r="AV303" i="5"/>
  <c r="AT303" i="5"/>
  <c r="AR303" i="5"/>
  <c r="AP303" i="5"/>
  <c r="AN303" i="5"/>
  <c r="AL303" i="5"/>
  <c r="AH303" i="5" s="1"/>
  <c r="AI303" i="5" s="1"/>
  <c r="CF303" i="5" s="1"/>
  <c r="AG303" i="5"/>
  <c r="CD302" i="5"/>
  <c r="CB302" i="5"/>
  <c r="BZ302" i="5"/>
  <c r="BX302" i="5"/>
  <c r="BV302" i="5"/>
  <c r="BT302" i="5"/>
  <c r="BR302" i="5"/>
  <c r="BP302" i="5"/>
  <c r="BN302" i="5"/>
  <c r="BL302" i="5"/>
  <c r="BJ302" i="5"/>
  <c r="BH302" i="5"/>
  <c r="BF302" i="5"/>
  <c r="BD302" i="5"/>
  <c r="BB302" i="5"/>
  <c r="AZ302" i="5"/>
  <c r="AX302" i="5"/>
  <c r="AV302" i="5"/>
  <c r="AT302" i="5"/>
  <c r="AR302" i="5"/>
  <c r="AP302" i="5"/>
  <c r="AN302" i="5"/>
  <c r="AL302" i="5"/>
  <c r="AH302" i="5"/>
  <c r="AI302" i="5" s="1"/>
  <c r="CF302" i="5" s="1"/>
  <c r="AG302" i="5"/>
  <c r="CD301" i="5"/>
  <c r="CB301" i="5"/>
  <c r="BZ301" i="5"/>
  <c r="BX301" i="5"/>
  <c r="BV301" i="5"/>
  <c r="BT301" i="5"/>
  <c r="BR301" i="5"/>
  <c r="BP301" i="5"/>
  <c r="BN301" i="5"/>
  <c r="BL301" i="5"/>
  <c r="BJ301" i="5"/>
  <c r="BH301" i="5"/>
  <c r="BF301" i="5"/>
  <c r="BD301" i="5"/>
  <c r="BB301" i="5"/>
  <c r="AZ301" i="5"/>
  <c r="AX301" i="5"/>
  <c r="AV301" i="5"/>
  <c r="AT301" i="5"/>
  <c r="AR301" i="5"/>
  <c r="AP301" i="5"/>
  <c r="AN301" i="5"/>
  <c r="AL301" i="5"/>
  <c r="AH301" i="5"/>
  <c r="AI301" i="5" s="1"/>
  <c r="CF301" i="5" s="1"/>
  <c r="AG301" i="5"/>
  <c r="CD300" i="5"/>
  <c r="CB300" i="5"/>
  <c r="BZ300" i="5"/>
  <c r="BX300" i="5"/>
  <c r="BV300" i="5"/>
  <c r="BT300" i="5"/>
  <c r="BR300" i="5"/>
  <c r="BP300" i="5"/>
  <c r="BN300" i="5"/>
  <c r="BL300" i="5"/>
  <c r="BJ300" i="5"/>
  <c r="BH300" i="5"/>
  <c r="BF300" i="5"/>
  <c r="BD300" i="5"/>
  <c r="BB300" i="5"/>
  <c r="AZ300" i="5"/>
  <c r="AX300" i="5"/>
  <c r="AV300" i="5"/>
  <c r="AT300" i="5"/>
  <c r="AR300" i="5"/>
  <c r="AP300" i="5"/>
  <c r="AN300" i="5"/>
  <c r="AH300" i="5" s="1"/>
  <c r="AL300" i="5"/>
  <c r="AI300" i="5"/>
  <c r="CF300" i="5" s="1"/>
  <c r="AG300" i="5"/>
  <c r="CD299" i="5"/>
  <c r="CB299" i="5"/>
  <c r="BZ299" i="5"/>
  <c r="BX299" i="5"/>
  <c r="BV299" i="5"/>
  <c r="BT299" i="5"/>
  <c r="BR299" i="5"/>
  <c r="BP299" i="5"/>
  <c r="BN299" i="5"/>
  <c r="BL299" i="5"/>
  <c r="BJ299" i="5"/>
  <c r="BH299" i="5"/>
  <c r="BF299" i="5"/>
  <c r="BD299" i="5"/>
  <c r="BB299" i="5"/>
  <c r="AZ299" i="5"/>
  <c r="AX299" i="5"/>
  <c r="AV299" i="5"/>
  <c r="AT299" i="5"/>
  <c r="AR299" i="5"/>
  <c r="AP299" i="5"/>
  <c r="AN299" i="5"/>
  <c r="AH299" i="5" s="1"/>
  <c r="AL299" i="5"/>
  <c r="AI299" i="5"/>
  <c r="CF299" i="5" s="1"/>
  <c r="AG299" i="5"/>
  <c r="CD298" i="5"/>
  <c r="CB298" i="5"/>
  <c r="BZ298" i="5"/>
  <c r="BX298" i="5"/>
  <c r="BV298" i="5"/>
  <c r="BT298" i="5"/>
  <c r="BR298" i="5"/>
  <c r="BP298" i="5"/>
  <c r="BN298" i="5"/>
  <c r="BL298" i="5"/>
  <c r="BJ298" i="5"/>
  <c r="BH298" i="5"/>
  <c r="BF298" i="5"/>
  <c r="BD298" i="5"/>
  <c r="BB298" i="5"/>
  <c r="AZ298" i="5"/>
  <c r="AX298" i="5"/>
  <c r="AV298" i="5"/>
  <c r="AT298" i="5"/>
  <c r="AR298" i="5"/>
  <c r="AP298" i="5"/>
  <c r="AN298" i="5"/>
  <c r="AL298" i="5"/>
  <c r="AI298" i="5"/>
  <c r="CF298" i="5" s="1"/>
  <c r="AB298" i="5"/>
  <c r="CD297" i="5"/>
  <c r="CB297" i="5"/>
  <c r="BZ297" i="5"/>
  <c r="BX297" i="5"/>
  <c r="BV297" i="5"/>
  <c r="BT297" i="5"/>
  <c r="BR297" i="5"/>
  <c r="BP297" i="5"/>
  <c r="BN297" i="5"/>
  <c r="BL297" i="5"/>
  <c r="BJ297" i="5"/>
  <c r="BH297" i="5"/>
  <c r="BF297" i="5"/>
  <c r="BD297" i="5"/>
  <c r="BB297" i="5"/>
  <c r="AZ297" i="5"/>
  <c r="AX297" i="5"/>
  <c r="AV297" i="5"/>
  <c r="AT297" i="5"/>
  <c r="AR297" i="5"/>
  <c r="AP297" i="5"/>
  <c r="AN297" i="5"/>
  <c r="AL297" i="5"/>
  <c r="AI297" i="5"/>
  <c r="CF297" i="5" s="1"/>
  <c r="DD296" i="5"/>
  <c r="CZ296" i="5"/>
  <c r="CV296" i="5"/>
  <c r="CR296" i="5"/>
  <c r="CN296" i="5"/>
  <c r="CJ296" i="5"/>
  <c r="CD296" i="5"/>
  <c r="CB296" i="5"/>
  <c r="BZ296" i="5"/>
  <c r="BX296" i="5"/>
  <c r="BV296" i="5"/>
  <c r="BT296" i="5"/>
  <c r="BR296" i="5"/>
  <c r="BP296" i="5"/>
  <c r="BN296" i="5"/>
  <c r="BL296" i="5"/>
  <c r="BJ296" i="5"/>
  <c r="BH296" i="5"/>
  <c r="BF296" i="5"/>
  <c r="BD296" i="5"/>
  <c r="BB296" i="5"/>
  <c r="AZ296" i="5"/>
  <c r="AX296" i="5"/>
  <c r="AV296" i="5"/>
  <c r="AT296" i="5"/>
  <c r="AR296" i="5"/>
  <c r="AP296" i="5"/>
  <c r="AN296" i="5"/>
  <c r="AL296" i="5"/>
  <c r="AH296" i="5" s="1"/>
  <c r="AJ296" i="5"/>
  <c r="AI296" i="5"/>
  <c r="CF296" i="5" s="1"/>
  <c r="AG296" i="5"/>
  <c r="CD295" i="5"/>
  <c r="CB295" i="5"/>
  <c r="BZ295" i="5"/>
  <c r="BX295" i="5"/>
  <c r="BV295" i="5"/>
  <c r="BT295" i="5"/>
  <c r="BR295" i="5"/>
  <c r="BP295" i="5"/>
  <c r="BN295" i="5"/>
  <c r="BL295" i="5"/>
  <c r="BJ295" i="5"/>
  <c r="BH295" i="5"/>
  <c r="BF295" i="5"/>
  <c r="BD295" i="5"/>
  <c r="BB295" i="5"/>
  <c r="AZ295" i="5"/>
  <c r="AX295" i="5"/>
  <c r="AV295" i="5"/>
  <c r="AT295" i="5"/>
  <c r="AR295" i="5"/>
  <c r="AP295" i="5"/>
  <c r="AN295" i="5"/>
  <c r="AL295" i="5"/>
  <c r="AJ295" i="5"/>
  <c r="AG295" i="5" s="1"/>
  <c r="CD294" i="5"/>
  <c r="CB294" i="5"/>
  <c r="BZ294" i="5"/>
  <c r="BX294" i="5"/>
  <c r="BV294" i="5"/>
  <c r="BT294" i="5"/>
  <c r="BR294" i="5"/>
  <c r="BP294" i="5"/>
  <c r="BN294" i="5"/>
  <c r="BL294" i="5"/>
  <c r="BJ294" i="5"/>
  <c r="BH294" i="5"/>
  <c r="BF294" i="5"/>
  <c r="BD294" i="5"/>
  <c r="BB294" i="5"/>
  <c r="AZ294" i="5"/>
  <c r="AX294" i="5"/>
  <c r="AV294" i="5"/>
  <c r="AT294" i="5"/>
  <c r="AR294" i="5"/>
  <c r="AP294" i="5"/>
  <c r="AN294" i="5"/>
  <c r="AL294" i="5"/>
  <c r="AH294" i="5" s="1"/>
  <c r="AI294" i="5" s="1"/>
  <c r="CF294" i="5" s="1"/>
  <c r="AG294" i="5"/>
  <c r="DD293" i="5"/>
  <c r="CZ293" i="5"/>
  <c r="CV293" i="5"/>
  <c r="CR293" i="5"/>
  <c r="CN293" i="5"/>
  <c r="CJ293" i="5"/>
  <c r="CD293" i="5"/>
  <c r="CB293" i="5"/>
  <c r="BZ293" i="5"/>
  <c r="BX293" i="5"/>
  <c r="BV293" i="5"/>
  <c r="BT293" i="5"/>
  <c r="BR293" i="5"/>
  <c r="BP293" i="5"/>
  <c r="BN293" i="5"/>
  <c r="BL293" i="5"/>
  <c r="BJ293" i="5"/>
  <c r="BH293" i="5"/>
  <c r="BF293" i="5"/>
  <c r="BD293" i="5"/>
  <c r="BB293" i="5"/>
  <c r="AZ293" i="5"/>
  <c r="AX293" i="5"/>
  <c r="AV293" i="5"/>
  <c r="AT293" i="5"/>
  <c r="AR293" i="5"/>
  <c r="AP293" i="5"/>
  <c r="AN293" i="5"/>
  <c r="AL293" i="5"/>
  <c r="AH293" i="5" s="1"/>
  <c r="AJ293" i="5"/>
  <c r="AI293" i="5"/>
  <c r="CF293" i="5" s="1"/>
  <c r="AG293" i="5"/>
  <c r="CD292" i="5"/>
  <c r="CB292" i="5"/>
  <c r="BZ292" i="5"/>
  <c r="BX292" i="5"/>
  <c r="BV292" i="5"/>
  <c r="BT292" i="5"/>
  <c r="BR292" i="5"/>
  <c r="BP292" i="5"/>
  <c r="BN292" i="5"/>
  <c r="BL292" i="5"/>
  <c r="BJ292" i="5"/>
  <c r="BH292" i="5"/>
  <c r="BF292" i="5"/>
  <c r="BD292" i="5"/>
  <c r="BB292" i="5"/>
  <c r="AZ292" i="5"/>
  <c r="AX292" i="5"/>
  <c r="AV292" i="5"/>
  <c r="AT292" i="5"/>
  <c r="AR292" i="5"/>
  <c r="AP292" i="5"/>
  <c r="AN292" i="5"/>
  <c r="AL292" i="5"/>
  <c r="AH292" i="5"/>
  <c r="AI292" i="5" s="1"/>
  <c r="CF292" i="5" s="1"/>
  <c r="AG292" i="5"/>
  <c r="CD291" i="5"/>
  <c r="CB291" i="5"/>
  <c r="BZ291" i="5"/>
  <c r="BX291" i="5"/>
  <c r="BV291" i="5"/>
  <c r="BT291" i="5"/>
  <c r="BR291" i="5"/>
  <c r="BP291" i="5"/>
  <c r="BN291" i="5"/>
  <c r="BL291" i="5"/>
  <c r="BJ291" i="5"/>
  <c r="BH291" i="5"/>
  <c r="BF291" i="5"/>
  <c r="BD291" i="5"/>
  <c r="BB291" i="5"/>
  <c r="AZ291" i="5"/>
  <c r="AX291" i="5"/>
  <c r="AV291" i="5"/>
  <c r="AT291" i="5"/>
  <c r="AR291" i="5"/>
  <c r="AP291" i="5"/>
  <c r="AN291" i="5"/>
  <c r="AH291" i="5" s="1"/>
  <c r="AL291" i="5"/>
  <c r="AI291" i="5"/>
  <c r="CF291" i="5" s="1"/>
  <c r="AG291" i="5"/>
  <c r="CD290" i="5"/>
  <c r="CB290" i="5"/>
  <c r="BZ290" i="5"/>
  <c r="BX290" i="5"/>
  <c r="BV290" i="5"/>
  <c r="BT290" i="5"/>
  <c r="BR290" i="5"/>
  <c r="BP290" i="5"/>
  <c r="BN290" i="5"/>
  <c r="BL290" i="5"/>
  <c r="BJ290" i="5"/>
  <c r="BH290" i="5"/>
  <c r="BF290" i="5"/>
  <c r="BD290" i="5"/>
  <c r="BB290" i="5"/>
  <c r="AZ290" i="5"/>
  <c r="AX290" i="5"/>
  <c r="AV290" i="5"/>
  <c r="AT290" i="5"/>
  <c r="AR290" i="5"/>
  <c r="AP290" i="5"/>
  <c r="AN290" i="5"/>
  <c r="AH290" i="5" s="1"/>
  <c r="AL290" i="5"/>
  <c r="AI290" i="5"/>
  <c r="CF290" i="5" s="1"/>
  <c r="AG290" i="5"/>
  <c r="CD289" i="5"/>
  <c r="CB289" i="5"/>
  <c r="BZ289" i="5"/>
  <c r="BX289" i="5"/>
  <c r="BV289" i="5"/>
  <c r="BT289" i="5"/>
  <c r="BR289" i="5"/>
  <c r="BP289" i="5"/>
  <c r="BN289" i="5"/>
  <c r="BL289" i="5"/>
  <c r="BJ289" i="5"/>
  <c r="BH289" i="5"/>
  <c r="BF289" i="5"/>
  <c r="BD289" i="5"/>
  <c r="BB289" i="5"/>
  <c r="AZ289" i="5"/>
  <c r="AX289" i="5"/>
  <c r="AV289" i="5"/>
  <c r="AT289" i="5"/>
  <c r="AR289" i="5"/>
  <c r="AP289" i="5"/>
  <c r="AN289" i="5"/>
  <c r="AH289" i="5" s="1"/>
  <c r="AL289" i="5"/>
  <c r="AI289" i="5"/>
  <c r="CF289" i="5" s="1"/>
  <c r="AG289" i="5"/>
  <c r="CD288" i="5"/>
  <c r="CB288" i="5"/>
  <c r="BZ288" i="5"/>
  <c r="BX288" i="5"/>
  <c r="BV288" i="5"/>
  <c r="BT288" i="5"/>
  <c r="BR288" i="5"/>
  <c r="BP288" i="5"/>
  <c r="BN288" i="5"/>
  <c r="BL288" i="5"/>
  <c r="BJ288" i="5"/>
  <c r="BH288" i="5"/>
  <c r="BF288" i="5"/>
  <c r="BD288" i="5"/>
  <c r="BB288" i="5"/>
  <c r="AZ288" i="5"/>
  <c r="AX288" i="5"/>
  <c r="AV288" i="5"/>
  <c r="AT288" i="5"/>
  <c r="AR288" i="5"/>
  <c r="AP288" i="5"/>
  <c r="AN288" i="5"/>
  <c r="AH288" i="5" s="1"/>
  <c r="AL288" i="5"/>
  <c r="AI288" i="5"/>
  <c r="CF288" i="5" s="1"/>
  <c r="AG288" i="5"/>
  <c r="CD287" i="5"/>
  <c r="CB287" i="5"/>
  <c r="BZ287" i="5"/>
  <c r="BX287" i="5"/>
  <c r="BV287" i="5"/>
  <c r="BT287" i="5"/>
  <c r="BR287" i="5"/>
  <c r="BP287" i="5"/>
  <c r="BN287" i="5"/>
  <c r="BL287" i="5"/>
  <c r="BJ287" i="5"/>
  <c r="BH287" i="5"/>
  <c r="BF287" i="5"/>
  <c r="BD287" i="5"/>
  <c r="BB287" i="5"/>
  <c r="AZ287" i="5"/>
  <c r="AX287" i="5"/>
  <c r="AV287" i="5"/>
  <c r="AT287" i="5"/>
  <c r="AR287" i="5"/>
  <c r="AP287" i="5"/>
  <c r="AN287" i="5"/>
  <c r="AH287" i="5" s="1"/>
  <c r="AL287" i="5"/>
  <c r="AI287" i="5"/>
  <c r="CF287" i="5" s="1"/>
  <c r="AG287" i="5"/>
  <c r="CD286" i="5"/>
  <c r="CB286" i="5"/>
  <c r="BZ286" i="5"/>
  <c r="BX286" i="5"/>
  <c r="BV286" i="5"/>
  <c r="BT286" i="5"/>
  <c r="BR286" i="5"/>
  <c r="BP286" i="5"/>
  <c r="BN286" i="5"/>
  <c r="BL286" i="5"/>
  <c r="BJ286" i="5"/>
  <c r="BH286" i="5"/>
  <c r="BF286" i="5"/>
  <c r="BD286" i="5"/>
  <c r="BB286" i="5"/>
  <c r="AZ286" i="5"/>
  <c r="AX286" i="5"/>
  <c r="AV286" i="5"/>
  <c r="AT286" i="5"/>
  <c r="AR286" i="5"/>
  <c r="AP286" i="5"/>
  <c r="AN286" i="5"/>
  <c r="AH286" i="5" s="1"/>
  <c r="AL286" i="5"/>
  <c r="AI286" i="5"/>
  <c r="CF286" i="5" s="1"/>
  <c r="AG286" i="5"/>
  <c r="CD285" i="5"/>
  <c r="CB285" i="5"/>
  <c r="BZ285" i="5"/>
  <c r="BX285" i="5"/>
  <c r="BV285" i="5"/>
  <c r="BT285" i="5"/>
  <c r="BR285" i="5"/>
  <c r="BP285" i="5"/>
  <c r="BN285" i="5"/>
  <c r="BL285" i="5"/>
  <c r="BJ285" i="5"/>
  <c r="BH285" i="5"/>
  <c r="BF285" i="5"/>
  <c r="BD285" i="5"/>
  <c r="BB285" i="5"/>
  <c r="AZ285" i="5"/>
  <c r="AX285" i="5"/>
  <c r="AV285" i="5"/>
  <c r="AT285" i="5"/>
  <c r="AR285" i="5"/>
  <c r="AP285" i="5"/>
  <c r="AN285" i="5"/>
  <c r="AL285" i="5"/>
  <c r="AJ285" i="5"/>
  <c r="AG285" i="5" s="1"/>
  <c r="AH285" i="5"/>
  <c r="AI285" i="5" s="1"/>
  <c r="CF285" i="5" s="1"/>
  <c r="DD284" i="5"/>
  <c r="CZ284" i="5"/>
  <c r="CV284" i="5"/>
  <c r="CR284" i="5"/>
  <c r="CN284" i="5"/>
  <c r="CD284" i="5"/>
  <c r="CB284" i="5"/>
  <c r="BZ284" i="5"/>
  <c r="BX284" i="5"/>
  <c r="BV284" i="5"/>
  <c r="BT284" i="5"/>
  <c r="BR284" i="5"/>
  <c r="BP284" i="5"/>
  <c r="BN284" i="5"/>
  <c r="BL284" i="5"/>
  <c r="BJ284" i="5"/>
  <c r="BH284" i="5"/>
  <c r="BF284" i="5"/>
  <c r="BD284" i="5"/>
  <c r="BB284" i="5"/>
  <c r="AZ284" i="5"/>
  <c r="AX284" i="5"/>
  <c r="AV284" i="5"/>
  <c r="AT284" i="5"/>
  <c r="AR284" i="5"/>
  <c r="AP284" i="5"/>
  <c r="AN284" i="5"/>
  <c r="AL284" i="5"/>
  <c r="AH284" i="5" s="1"/>
  <c r="AJ284" i="5"/>
  <c r="AI284" i="5"/>
  <c r="CF284" i="5" s="1"/>
  <c r="AG284" i="5"/>
  <c r="CD283" i="5"/>
  <c r="CB283" i="5"/>
  <c r="BZ283" i="5"/>
  <c r="BX283" i="5"/>
  <c r="BV283" i="5"/>
  <c r="BT283" i="5"/>
  <c r="BR283" i="5"/>
  <c r="BP283" i="5"/>
  <c r="BN283" i="5"/>
  <c r="BL283" i="5"/>
  <c r="BJ283" i="5"/>
  <c r="BH283" i="5"/>
  <c r="BF283" i="5"/>
  <c r="BD283" i="5"/>
  <c r="BB283" i="5"/>
  <c r="AZ283" i="5"/>
  <c r="AX283" i="5"/>
  <c r="AV283" i="5"/>
  <c r="AT283" i="5"/>
  <c r="AR283" i="5"/>
  <c r="AP283" i="5"/>
  <c r="AN283" i="5"/>
  <c r="AL283" i="5"/>
  <c r="AJ283" i="5"/>
  <c r="AG283" i="5" s="1"/>
  <c r="CD282" i="5"/>
  <c r="CB282" i="5"/>
  <c r="BZ282" i="5"/>
  <c r="BX282" i="5"/>
  <c r="BV282" i="5"/>
  <c r="BT282" i="5"/>
  <c r="BR282" i="5"/>
  <c r="BP282" i="5"/>
  <c r="BN282" i="5"/>
  <c r="BL282" i="5"/>
  <c r="BJ282" i="5"/>
  <c r="BH282" i="5"/>
  <c r="BF282" i="5"/>
  <c r="BD282" i="5"/>
  <c r="BB282" i="5"/>
  <c r="AZ282" i="5"/>
  <c r="AX282" i="5"/>
  <c r="AV282" i="5"/>
  <c r="AT282" i="5"/>
  <c r="AR282" i="5"/>
  <c r="AP282" i="5"/>
  <c r="AN282" i="5"/>
  <c r="AL282" i="5"/>
  <c r="AJ282" i="5"/>
  <c r="AG282" i="5" s="1"/>
  <c r="AH282" i="5"/>
  <c r="AI282" i="5" s="1"/>
  <c r="CF282" i="5" s="1"/>
  <c r="CD281" i="5"/>
  <c r="CB281" i="5"/>
  <c r="BZ281" i="5"/>
  <c r="BX281" i="5"/>
  <c r="BV281" i="5"/>
  <c r="BT281" i="5"/>
  <c r="BR281" i="5"/>
  <c r="BP281" i="5"/>
  <c r="BN281" i="5"/>
  <c r="BL281" i="5"/>
  <c r="BJ281" i="5"/>
  <c r="BH281" i="5"/>
  <c r="BF281" i="5"/>
  <c r="BD281" i="5"/>
  <c r="BB281" i="5"/>
  <c r="AZ281" i="5"/>
  <c r="AX281" i="5"/>
  <c r="AV281" i="5"/>
  <c r="AT281" i="5"/>
  <c r="AR281" i="5"/>
  <c r="AP281" i="5"/>
  <c r="AN281" i="5"/>
  <c r="AL281" i="5"/>
  <c r="AJ281" i="5"/>
  <c r="AG281" i="5" s="1"/>
  <c r="AH281" i="5"/>
  <c r="AI281" i="5" s="1"/>
  <c r="CF281" i="5" s="1"/>
  <c r="AB281" i="5"/>
  <c r="CD280" i="5"/>
  <c r="CB280" i="5"/>
  <c r="BZ280" i="5"/>
  <c r="BX280" i="5"/>
  <c r="BV280" i="5"/>
  <c r="BT280" i="5"/>
  <c r="BR280" i="5"/>
  <c r="BP280" i="5"/>
  <c r="BN280" i="5"/>
  <c r="BL280" i="5"/>
  <c r="BJ280" i="5"/>
  <c r="BH280" i="5"/>
  <c r="BF280" i="5"/>
  <c r="BD280" i="5"/>
  <c r="BB280" i="5"/>
  <c r="AZ280" i="5"/>
  <c r="AX280" i="5"/>
  <c r="AV280" i="5"/>
  <c r="AT280" i="5"/>
  <c r="AR280" i="5"/>
  <c r="AP280" i="5"/>
  <c r="AN280" i="5"/>
  <c r="AL280" i="5"/>
  <c r="AJ280" i="5"/>
  <c r="AG280" i="5" s="1"/>
  <c r="AB280" i="5"/>
  <c r="CD279" i="5"/>
  <c r="CB279" i="5"/>
  <c r="BZ279" i="5"/>
  <c r="BX279" i="5"/>
  <c r="BV279" i="5"/>
  <c r="BT279" i="5"/>
  <c r="BR279" i="5"/>
  <c r="BP279" i="5"/>
  <c r="BN279" i="5"/>
  <c r="BL279" i="5"/>
  <c r="BJ279" i="5"/>
  <c r="BH279" i="5"/>
  <c r="BF279" i="5"/>
  <c r="BD279" i="5"/>
  <c r="BB279" i="5"/>
  <c r="AZ279" i="5"/>
  <c r="AX279" i="5"/>
  <c r="AV279" i="5"/>
  <c r="AT279" i="5"/>
  <c r="AR279" i="5"/>
  <c r="AP279" i="5"/>
  <c r="AN279" i="5"/>
  <c r="AL279" i="5"/>
  <c r="AJ279" i="5"/>
  <c r="AG279" i="5" s="1"/>
  <c r="CD278" i="5"/>
  <c r="CB278" i="5"/>
  <c r="BZ278" i="5"/>
  <c r="BX278" i="5"/>
  <c r="BV278" i="5"/>
  <c r="BT278" i="5"/>
  <c r="BR278" i="5"/>
  <c r="BP278" i="5"/>
  <c r="BN278" i="5"/>
  <c r="BL278" i="5"/>
  <c r="BJ278" i="5"/>
  <c r="BH278" i="5"/>
  <c r="BF278" i="5"/>
  <c r="BD278" i="5"/>
  <c r="BB278" i="5"/>
  <c r="AZ278" i="5"/>
  <c r="AX278" i="5"/>
  <c r="AV278" i="5"/>
  <c r="AT278" i="5"/>
  <c r="AR278" i="5"/>
  <c r="AP278" i="5"/>
  <c r="AN278" i="5"/>
  <c r="AL278" i="5"/>
  <c r="AH278" i="5" s="1"/>
  <c r="AJ278" i="5"/>
  <c r="AI278" i="5"/>
  <c r="CF278" i="5" s="1"/>
  <c r="AG278" i="5"/>
  <c r="CD277" i="5"/>
  <c r="CB277" i="5"/>
  <c r="BZ277" i="5"/>
  <c r="BX277" i="5"/>
  <c r="BV277" i="5"/>
  <c r="BT277" i="5"/>
  <c r="BR277" i="5"/>
  <c r="BP277" i="5"/>
  <c r="BN277" i="5"/>
  <c r="BL277" i="5"/>
  <c r="BJ277" i="5"/>
  <c r="BH277" i="5"/>
  <c r="BF277" i="5"/>
  <c r="BD277" i="5"/>
  <c r="BB277" i="5"/>
  <c r="AZ277" i="5"/>
  <c r="AX277" i="5"/>
  <c r="AV277" i="5"/>
  <c r="AT277" i="5"/>
  <c r="AR277" i="5"/>
  <c r="AP277" i="5"/>
  <c r="AN277" i="5"/>
  <c r="AL277" i="5"/>
  <c r="AJ277" i="5"/>
  <c r="AG277" i="5" s="1"/>
  <c r="AH277" i="5"/>
  <c r="AI277" i="5" s="1"/>
  <c r="CF277" i="5" s="1"/>
  <c r="CD276" i="5"/>
  <c r="CB276" i="5"/>
  <c r="BZ276" i="5"/>
  <c r="BX276" i="5"/>
  <c r="BV276" i="5"/>
  <c r="BT276" i="5"/>
  <c r="BR276" i="5"/>
  <c r="BP276" i="5"/>
  <c r="BN276" i="5"/>
  <c r="BL276" i="5"/>
  <c r="BJ276" i="5"/>
  <c r="BH276" i="5"/>
  <c r="BF276" i="5"/>
  <c r="BD276" i="5"/>
  <c r="BB276" i="5"/>
  <c r="AZ276" i="5"/>
  <c r="AX276" i="5"/>
  <c r="AV276" i="5"/>
  <c r="AT276" i="5"/>
  <c r="AR276" i="5"/>
  <c r="AP276" i="5"/>
  <c r="AN276" i="5"/>
  <c r="AL276" i="5"/>
  <c r="AH276" i="5"/>
  <c r="AI276" i="5" s="1"/>
  <c r="CF276" i="5" s="1"/>
  <c r="AG276" i="5"/>
  <c r="CD275" i="5"/>
  <c r="CB275" i="5"/>
  <c r="BZ275" i="5"/>
  <c r="BX275" i="5"/>
  <c r="BV275" i="5"/>
  <c r="BT275" i="5"/>
  <c r="BR275" i="5"/>
  <c r="BP275" i="5"/>
  <c r="BN275" i="5"/>
  <c r="BL275" i="5"/>
  <c r="BJ275" i="5"/>
  <c r="BH275" i="5"/>
  <c r="BF275" i="5"/>
  <c r="BD275" i="5"/>
  <c r="BB275" i="5"/>
  <c r="AZ275" i="5"/>
  <c r="AX275" i="5"/>
  <c r="AV275" i="5"/>
  <c r="AT275" i="5"/>
  <c r="AR275" i="5"/>
  <c r="AP275" i="5"/>
  <c r="AN275" i="5"/>
  <c r="AH275" i="5" s="1"/>
  <c r="AL275" i="5"/>
  <c r="AI275" i="5"/>
  <c r="CF275" i="5" s="1"/>
  <c r="AG275" i="5"/>
  <c r="CD274" i="5"/>
  <c r="CB274" i="5"/>
  <c r="BZ274" i="5"/>
  <c r="BX274" i="5"/>
  <c r="BV274" i="5"/>
  <c r="BT274" i="5"/>
  <c r="BR274" i="5"/>
  <c r="BP274" i="5"/>
  <c r="BN274" i="5"/>
  <c r="BL274" i="5"/>
  <c r="BJ274" i="5"/>
  <c r="BH274" i="5"/>
  <c r="BF274" i="5"/>
  <c r="BD274" i="5"/>
  <c r="BB274" i="5"/>
  <c r="AZ274" i="5"/>
  <c r="AX274" i="5"/>
  <c r="AV274" i="5"/>
  <c r="AT274" i="5"/>
  <c r="AR274" i="5"/>
  <c r="AP274" i="5"/>
  <c r="AN274" i="5"/>
  <c r="AL274" i="5"/>
  <c r="AJ274" i="5"/>
  <c r="AG274" i="5" s="1"/>
  <c r="CD273" i="5"/>
  <c r="CB273" i="5"/>
  <c r="BZ273" i="5"/>
  <c r="BX273" i="5"/>
  <c r="BV273" i="5"/>
  <c r="BT273" i="5"/>
  <c r="BR273" i="5"/>
  <c r="BP273" i="5"/>
  <c r="BN273" i="5"/>
  <c r="BL273" i="5"/>
  <c r="BJ273" i="5"/>
  <c r="BH273" i="5"/>
  <c r="BF273" i="5"/>
  <c r="BD273" i="5"/>
  <c r="BB273" i="5"/>
  <c r="AZ273" i="5"/>
  <c r="AX273" i="5"/>
  <c r="AV273" i="5"/>
  <c r="AT273" i="5"/>
  <c r="AR273" i="5"/>
  <c r="AP273" i="5"/>
  <c r="AN273" i="5"/>
  <c r="AH273" i="5" s="1"/>
  <c r="AL273" i="5"/>
  <c r="AI273" i="5"/>
  <c r="CF273" i="5" s="1"/>
  <c r="AG273" i="5"/>
  <c r="CD272" i="5"/>
  <c r="CB272" i="5"/>
  <c r="BZ272" i="5"/>
  <c r="BX272" i="5"/>
  <c r="BV272" i="5"/>
  <c r="BT272" i="5"/>
  <c r="BR272" i="5"/>
  <c r="BP272" i="5"/>
  <c r="BN272" i="5"/>
  <c r="BL272" i="5"/>
  <c r="BJ272" i="5"/>
  <c r="BH272" i="5"/>
  <c r="BF272" i="5"/>
  <c r="BD272" i="5"/>
  <c r="BB272" i="5"/>
  <c r="AZ272" i="5"/>
  <c r="AX272" i="5"/>
  <c r="AV272" i="5"/>
  <c r="AT272" i="5"/>
  <c r="AR272" i="5"/>
  <c r="AP272" i="5"/>
  <c r="AN272" i="5"/>
  <c r="AH272" i="5" s="1"/>
  <c r="AL272" i="5"/>
  <c r="AI272" i="5"/>
  <c r="CF272" i="5" s="1"/>
  <c r="AG272" i="5"/>
  <c r="CD271" i="5"/>
  <c r="CB271" i="5"/>
  <c r="BZ271" i="5"/>
  <c r="BX271" i="5"/>
  <c r="BV271" i="5"/>
  <c r="BT271" i="5"/>
  <c r="BR271" i="5"/>
  <c r="BP271" i="5"/>
  <c r="BN271" i="5"/>
  <c r="BL271" i="5"/>
  <c r="BJ271" i="5"/>
  <c r="BH271" i="5"/>
  <c r="BF271" i="5"/>
  <c r="BD271" i="5"/>
  <c r="BB271" i="5"/>
  <c r="AZ271" i="5"/>
  <c r="AX271" i="5"/>
  <c r="AV271" i="5"/>
  <c r="AT271" i="5"/>
  <c r="AR271" i="5"/>
  <c r="AP271" i="5"/>
  <c r="AN271" i="5"/>
  <c r="AL271" i="5"/>
  <c r="AH271" i="5" s="1"/>
  <c r="AI271" i="5" s="1"/>
  <c r="CF271" i="5" s="1"/>
  <c r="AG271" i="5"/>
  <c r="CD270" i="5"/>
  <c r="CB270" i="5"/>
  <c r="BZ270" i="5"/>
  <c r="BX270" i="5"/>
  <c r="BV270" i="5"/>
  <c r="BT270" i="5"/>
  <c r="BR270" i="5"/>
  <c r="BP270" i="5"/>
  <c r="BN270" i="5"/>
  <c r="BL270" i="5"/>
  <c r="BJ270" i="5"/>
  <c r="BH270" i="5"/>
  <c r="BF270" i="5"/>
  <c r="BD270" i="5"/>
  <c r="BB270" i="5"/>
  <c r="AZ270" i="5"/>
  <c r="AX270" i="5"/>
  <c r="AV270" i="5"/>
  <c r="AT270" i="5"/>
  <c r="AR270" i="5"/>
  <c r="AP270" i="5"/>
  <c r="AN270" i="5"/>
  <c r="AH270" i="5" s="1"/>
  <c r="AL270" i="5"/>
  <c r="AI270" i="5"/>
  <c r="CF270" i="5" s="1"/>
  <c r="AG270" i="5"/>
  <c r="CD269" i="5"/>
  <c r="CB269" i="5"/>
  <c r="BZ269" i="5"/>
  <c r="BX269" i="5"/>
  <c r="BV269" i="5"/>
  <c r="BT269" i="5"/>
  <c r="BR269" i="5"/>
  <c r="BP269" i="5"/>
  <c r="BN269" i="5"/>
  <c r="BL269" i="5"/>
  <c r="BJ269" i="5"/>
  <c r="BH269" i="5"/>
  <c r="BF269" i="5"/>
  <c r="BD269" i="5"/>
  <c r="BB269" i="5"/>
  <c r="AZ269" i="5"/>
  <c r="AX269" i="5"/>
  <c r="AV269" i="5"/>
  <c r="AT269" i="5"/>
  <c r="AR269" i="5"/>
  <c r="AP269" i="5"/>
  <c r="AN269" i="5"/>
  <c r="AL269" i="5"/>
  <c r="AH269" i="5"/>
  <c r="AI269" i="5" s="1"/>
  <c r="CF269" i="5" s="1"/>
  <c r="AG269" i="5"/>
  <c r="CD268" i="5"/>
  <c r="CB268" i="5"/>
  <c r="BZ268" i="5"/>
  <c r="BX268" i="5"/>
  <c r="BV268" i="5"/>
  <c r="BT268" i="5"/>
  <c r="BR268" i="5"/>
  <c r="BP268" i="5"/>
  <c r="BN268" i="5"/>
  <c r="BL268" i="5"/>
  <c r="BJ268" i="5"/>
  <c r="BH268" i="5"/>
  <c r="BF268" i="5"/>
  <c r="BD268" i="5"/>
  <c r="BB268" i="5"/>
  <c r="AZ268" i="5"/>
  <c r="AX268" i="5"/>
  <c r="AV268" i="5"/>
  <c r="AT268" i="5"/>
  <c r="AR268" i="5"/>
  <c r="AP268" i="5"/>
  <c r="AN268" i="5"/>
  <c r="AH268" i="5" s="1"/>
  <c r="AL268" i="5"/>
  <c r="AI268" i="5"/>
  <c r="CF268" i="5" s="1"/>
  <c r="AG268" i="5"/>
  <c r="CD267" i="5"/>
  <c r="CB267" i="5"/>
  <c r="BZ267" i="5"/>
  <c r="BX267" i="5"/>
  <c r="BV267" i="5"/>
  <c r="BT267" i="5"/>
  <c r="BR267" i="5"/>
  <c r="BP267" i="5"/>
  <c r="BN267" i="5"/>
  <c r="BL267" i="5"/>
  <c r="BJ267" i="5"/>
  <c r="BH267" i="5"/>
  <c r="BF267" i="5"/>
  <c r="BD267" i="5"/>
  <c r="BB267" i="5"/>
  <c r="AZ267" i="5"/>
  <c r="AX267" i="5"/>
  <c r="AV267" i="5"/>
  <c r="AT267" i="5"/>
  <c r="AR267" i="5"/>
  <c r="AP267" i="5"/>
  <c r="AN267" i="5"/>
  <c r="AL267" i="5"/>
  <c r="AH267" i="5" s="1"/>
  <c r="AJ267" i="5"/>
  <c r="AI267" i="5"/>
  <c r="CF267" i="5" s="1"/>
  <c r="AG267" i="5"/>
  <c r="CD266" i="5"/>
  <c r="CB266" i="5"/>
  <c r="BZ266" i="5"/>
  <c r="BX266" i="5"/>
  <c r="BV266" i="5"/>
  <c r="BT266" i="5"/>
  <c r="BR266" i="5"/>
  <c r="BP266" i="5"/>
  <c r="BN266" i="5"/>
  <c r="BL266" i="5"/>
  <c r="BJ266" i="5"/>
  <c r="BH266" i="5"/>
  <c r="BF266" i="5"/>
  <c r="BD266" i="5"/>
  <c r="BB266" i="5"/>
  <c r="AZ266" i="5"/>
  <c r="AX266" i="5"/>
  <c r="AV266" i="5"/>
  <c r="AT266" i="5"/>
  <c r="AR266" i="5"/>
  <c r="AP266" i="5"/>
  <c r="AN266" i="5"/>
  <c r="AL266" i="5"/>
  <c r="AH266" i="5"/>
  <c r="AI266" i="5" s="1"/>
  <c r="CF266" i="5" s="1"/>
  <c r="AG266" i="5"/>
  <c r="CD265" i="5"/>
  <c r="CB265" i="5"/>
  <c r="BZ265" i="5"/>
  <c r="BX265" i="5"/>
  <c r="BV265" i="5"/>
  <c r="BT265" i="5"/>
  <c r="BR265" i="5"/>
  <c r="BP265" i="5"/>
  <c r="BN265" i="5"/>
  <c r="BL265" i="5"/>
  <c r="BJ265" i="5"/>
  <c r="BH265" i="5"/>
  <c r="BF265" i="5"/>
  <c r="BD265" i="5"/>
  <c r="BB265" i="5"/>
  <c r="AZ265" i="5"/>
  <c r="AX265" i="5"/>
  <c r="AV265" i="5"/>
  <c r="AT265" i="5"/>
  <c r="AR265" i="5"/>
  <c r="AP265" i="5"/>
  <c r="AN265" i="5"/>
  <c r="AH265" i="5" s="1"/>
  <c r="AL265" i="5"/>
  <c r="AI265" i="5"/>
  <c r="CF265" i="5" s="1"/>
  <c r="AG265" i="5"/>
  <c r="CD264" i="5"/>
  <c r="CB264" i="5"/>
  <c r="BZ264" i="5"/>
  <c r="BX264" i="5"/>
  <c r="BV264" i="5"/>
  <c r="BT264" i="5"/>
  <c r="BR264" i="5"/>
  <c r="BP264" i="5"/>
  <c r="BN264" i="5"/>
  <c r="BL264" i="5"/>
  <c r="BJ264" i="5"/>
  <c r="BH264" i="5"/>
  <c r="BF264" i="5"/>
  <c r="BD264" i="5"/>
  <c r="BB264" i="5"/>
  <c r="AZ264" i="5"/>
  <c r="AX264" i="5"/>
  <c r="AV264" i="5"/>
  <c r="AT264" i="5"/>
  <c r="AR264" i="5"/>
  <c r="AP264" i="5"/>
  <c r="AN264" i="5"/>
  <c r="AL264" i="5"/>
  <c r="AH264" i="5"/>
  <c r="AI264" i="5" s="1"/>
  <c r="CF264" i="5" s="1"/>
  <c r="AG264" i="5"/>
  <c r="CD263" i="5"/>
  <c r="CB263" i="5"/>
  <c r="BZ263" i="5"/>
  <c r="BX263" i="5"/>
  <c r="BV263" i="5"/>
  <c r="BT263" i="5"/>
  <c r="BR263" i="5"/>
  <c r="BP263" i="5"/>
  <c r="BN263" i="5"/>
  <c r="BL263" i="5"/>
  <c r="BJ263" i="5"/>
  <c r="BH263" i="5"/>
  <c r="BF263" i="5"/>
  <c r="BD263" i="5"/>
  <c r="BB263" i="5"/>
  <c r="AZ263" i="5"/>
  <c r="AX263" i="5"/>
  <c r="AV263" i="5"/>
  <c r="AT263" i="5"/>
  <c r="AR263" i="5"/>
  <c r="AP263" i="5"/>
  <c r="AN263" i="5"/>
  <c r="AH263" i="5" s="1"/>
  <c r="AL263" i="5"/>
  <c r="AI263" i="5"/>
  <c r="CF263" i="5" s="1"/>
  <c r="AG263" i="5"/>
  <c r="CD262" i="5"/>
  <c r="CB262" i="5"/>
  <c r="BZ262" i="5"/>
  <c r="BX262" i="5"/>
  <c r="BV262" i="5"/>
  <c r="BT262" i="5"/>
  <c r="BR262" i="5"/>
  <c r="BP262" i="5"/>
  <c r="BN262" i="5"/>
  <c r="BL262" i="5"/>
  <c r="BJ262" i="5"/>
  <c r="BH262" i="5"/>
  <c r="BF262" i="5"/>
  <c r="BD262" i="5"/>
  <c r="BB262" i="5"/>
  <c r="AZ262" i="5"/>
  <c r="AX262" i="5"/>
  <c r="AV262" i="5"/>
  <c r="AT262" i="5"/>
  <c r="AR262" i="5"/>
  <c r="AP262" i="5"/>
  <c r="AN262" i="5"/>
  <c r="AL262" i="5"/>
  <c r="AH262" i="5" s="1"/>
  <c r="AJ262" i="5"/>
  <c r="AI262" i="5"/>
  <c r="CF262" i="5" s="1"/>
  <c r="AG262" i="5"/>
  <c r="CD261" i="5"/>
  <c r="CB261" i="5"/>
  <c r="BZ261" i="5"/>
  <c r="BX261" i="5"/>
  <c r="BV261" i="5"/>
  <c r="BT261" i="5"/>
  <c r="BR261" i="5"/>
  <c r="BP261" i="5"/>
  <c r="BN261" i="5"/>
  <c r="BL261" i="5"/>
  <c r="BJ261" i="5"/>
  <c r="BH261" i="5"/>
  <c r="BF261" i="5"/>
  <c r="BD261" i="5"/>
  <c r="BB261" i="5"/>
  <c r="AZ261" i="5"/>
  <c r="AX261" i="5"/>
  <c r="AV261" i="5"/>
  <c r="AT261" i="5"/>
  <c r="AR261" i="5"/>
  <c r="AP261" i="5"/>
  <c r="AN261" i="5"/>
  <c r="AL261" i="5"/>
  <c r="AH261" i="5" s="1"/>
  <c r="AJ261" i="5"/>
  <c r="AI261" i="5"/>
  <c r="CF261" i="5" s="1"/>
  <c r="AG261" i="5"/>
  <c r="CD260" i="5"/>
  <c r="CB260" i="5"/>
  <c r="BZ260" i="5"/>
  <c r="BX260" i="5"/>
  <c r="BV260" i="5"/>
  <c r="BT260" i="5"/>
  <c r="BR260" i="5"/>
  <c r="BP260" i="5"/>
  <c r="BN260" i="5"/>
  <c r="BL260" i="5"/>
  <c r="BJ260" i="5"/>
  <c r="BH260" i="5"/>
  <c r="BF260" i="5"/>
  <c r="BD260" i="5"/>
  <c r="BB260" i="5"/>
  <c r="AZ260" i="5"/>
  <c r="AX260" i="5"/>
  <c r="AV260" i="5"/>
  <c r="AT260" i="5"/>
  <c r="AR260" i="5"/>
  <c r="AP260" i="5"/>
  <c r="AN260" i="5"/>
  <c r="AL260" i="5"/>
  <c r="AH260" i="5" s="1"/>
  <c r="AJ260" i="5"/>
  <c r="AI260" i="5"/>
  <c r="CF260" i="5" s="1"/>
  <c r="AG260" i="5"/>
  <c r="CD259" i="5"/>
  <c r="CB259" i="5"/>
  <c r="BZ259" i="5"/>
  <c r="BX259" i="5"/>
  <c r="BV259" i="5"/>
  <c r="BT259" i="5"/>
  <c r="BR259" i="5"/>
  <c r="BP259" i="5"/>
  <c r="BN259" i="5"/>
  <c r="BL259" i="5"/>
  <c r="BJ259" i="5"/>
  <c r="BH259" i="5"/>
  <c r="BF259" i="5"/>
  <c r="BD259" i="5"/>
  <c r="BB259" i="5"/>
  <c r="AZ259" i="5"/>
  <c r="AX259" i="5"/>
  <c r="AV259" i="5"/>
  <c r="AT259" i="5"/>
  <c r="AR259" i="5"/>
  <c r="AP259" i="5"/>
  <c r="AN259" i="5"/>
  <c r="AL259" i="5"/>
  <c r="AH259" i="5" s="1"/>
  <c r="AJ259" i="5"/>
  <c r="AI259" i="5"/>
  <c r="CF259" i="5" s="1"/>
  <c r="AG259" i="5"/>
  <c r="CD258" i="5"/>
  <c r="CB258" i="5"/>
  <c r="BZ258" i="5"/>
  <c r="BX258" i="5"/>
  <c r="BV258" i="5"/>
  <c r="BT258" i="5"/>
  <c r="BR258" i="5"/>
  <c r="BP258" i="5"/>
  <c r="BN258" i="5"/>
  <c r="BL258" i="5"/>
  <c r="BJ258" i="5"/>
  <c r="BH258" i="5"/>
  <c r="BF258" i="5"/>
  <c r="BD258" i="5"/>
  <c r="BB258" i="5"/>
  <c r="AZ258" i="5"/>
  <c r="AX258" i="5"/>
  <c r="AV258" i="5"/>
  <c r="AT258" i="5"/>
  <c r="AR258" i="5"/>
  <c r="AP258" i="5"/>
  <c r="AN258" i="5"/>
  <c r="AL258" i="5"/>
  <c r="AH258" i="5" s="1"/>
  <c r="AJ258" i="5"/>
  <c r="AI258" i="5"/>
  <c r="CF258" i="5" s="1"/>
  <c r="AG258" i="5"/>
  <c r="CD257" i="5"/>
  <c r="CB257" i="5"/>
  <c r="BZ257" i="5"/>
  <c r="BX257" i="5"/>
  <c r="BV257" i="5"/>
  <c r="BT257" i="5"/>
  <c r="BR257" i="5"/>
  <c r="BP257" i="5"/>
  <c r="BN257" i="5"/>
  <c r="BL257" i="5"/>
  <c r="BJ257" i="5"/>
  <c r="BH257" i="5"/>
  <c r="BF257" i="5"/>
  <c r="BD257" i="5"/>
  <c r="BB257" i="5"/>
  <c r="AZ257" i="5"/>
  <c r="AX257" i="5"/>
  <c r="AV257" i="5"/>
  <c r="AT257" i="5"/>
  <c r="AR257" i="5"/>
  <c r="AP257" i="5"/>
  <c r="AN257" i="5"/>
  <c r="AL257" i="5"/>
  <c r="AH257" i="5" s="1"/>
  <c r="AJ257" i="5"/>
  <c r="AI257" i="5"/>
  <c r="CF257" i="5" s="1"/>
  <c r="AG257" i="5"/>
  <c r="CD256" i="5"/>
  <c r="CB256" i="5"/>
  <c r="BZ256" i="5"/>
  <c r="BX256" i="5"/>
  <c r="BV256" i="5"/>
  <c r="BT256" i="5"/>
  <c r="BR256" i="5"/>
  <c r="BP256" i="5"/>
  <c r="BN256" i="5"/>
  <c r="BL256" i="5"/>
  <c r="BJ256" i="5"/>
  <c r="BH256" i="5"/>
  <c r="BF256" i="5"/>
  <c r="BD256" i="5"/>
  <c r="BB256" i="5"/>
  <c r="AZ256" i="5"/>
  <c r="AX256" i="5"/>
  <c r="AV256" i="5"/>
  <c r="AT256" i="5"/>
  <c r="AR256" i="5"/>
  <c r="AP256" i="5"/>
  <c r="AN256" i="5"/>
  <c r="AL256" i="5"/>
  <c r="AH256" i="5" s="1"/>
  <c r="AJ256" i="5"/>
  <c r="AI256" i="5"/>
  <c r="CF256" i="5" s="1"/>
  <c r="AG256" i="5"/>
  <c r="CD255" i="5"/>
  <c r="CB255" i="5"/>
  <c r="BZ255" i="5"/>
  <c r="BX255" i="5"/>
  <c r="BV255" i="5"/>
  <c r="BT255" i="5"/>
  <c r="BR255" i="5"/>
  <c r="BP255" i="5"/>
  <c r="BN255" i="5"/>
  <c r="BL255" i="5"/>
  <c r="BJ255" i="5"/>
  <c r="BH255" i="5"/>
  <c r="BF255" i="5"/>
  <c r="BD255" i="5"/>
  <c r="BB255" i="5"/>
  <c r="AZ255" i="5"/>
  <c r="AX255" i="5"/>
  <c r="AV255" i="5"/>
  <c r="AT255" i="5"/>
  <c r="AR255" i="5"/>
  <c r="AP255" i="5"/>
  <c r="AN255" i="5"/>
  <c r="AL255" i="5"/>
  <c r="AJ255" i="5"/>
  <c r="AG255" i="5" s="1"/>
  <c r="CD254" i="5"/>
  <c r="CB254" i="5"/>
  <c r="BZ254" i="5"/>
  <c r="BX254" i="5"/>
  <c r="BV254" i="5"/>
  <c r="BT254" i="5"/>
  <c r="BR254" i="5"/>
  <c r="BP254" i="5"/>
  <c r="BN254" i="5"/>
  <c r="BL254" i="5"/>
  <c r="BJ254" i="5"/>
  <c r="BH254" i="5"/>
  <c r="BF254" i="5"/>
  <c r="BD254" i="5"/>
  <c r="BB254" i="5"/>
  <c r="AZ254" i="5"/>
  <c r="AX254" i="5"/>
  <c r="AV254" i="5"/>
  <c r="AT254" i="5"/>
  <c r="AR254" i="5"/>
  <c r="AP254" i="5"/>
  <c r="AN254" i="5"/>
  <c r="AH254" i="5" s="1"/>
  <c r="AL254" i="5"/>
  <c r="AI254" i="5"/>
  <c r="CF254" i="5" s="1"/>
  <c r="AG254" i="5"/>
  <c r="CD253" i="5"/>
  <c r="CB253" i="5"/>
  <c r="BZ253" i="5"/>
  <c r="BX253" i="5"/>
  <c r="BV253" i="5"/>
  <c r="BT253" i="5"/>
  <c r="BR253" i="5"/>
  <c r="BP253" i="5"/>
  <c r="BN253" i="5"/>
  <c r="BL253" i="5"/>
  <c r="BJ253" i="5"/>
  <c r="BH253" i="5"/>
  <c r="BF253" i="5"/>
  <c r="BD253" i="5"/>
  <c r="BB253" i="5"/>
  <c r="AZ253" i="5"/>
  <c r="AX253" i="5"/>
  <c r="AV253" i="5"/>
  <c r="AT253" i="5"/>
  <c r="AR253" i="5"/>
  <c r="AP253" i="5"/>
  <c r="AN253" i="5"/>
  <c r="AH253" i="5" s="1"/>
  <c r="AL253" i="5"/>
  <c r="AI253" i="5"/>
  <c r="CF253" i="5" s="1"/>
  <c r="AG253" i="5"/>
  <c r="CZ252" i="5"/>
  <c r="CV252" i="5"/>
  <c r="CR252" i="5"/>
  <c r="CN252" i="5"/>
  <c r="CJ252" i="5"/>
  <c r="CD252" i="5"/>
  <c r="CB252" i="5"/>
  <c r="BZ252" i="5"/>
  <c r="BX252" i="5"/>
  <c r="BV252" i="5"/>
  <c r="BT252" i="5"/>
  <c r="BR252" i="5"/>
  <c r="BP252" i="5"/>
  <c r="BN252" i="5"/>
  <c r="BL252" i="5"/>
  <c r="BJ252" i="5"/>
  <c r="BH252" i="5"/>
  <c r="BF252" i="5"/>
  <c r="BD252" i="5"/>
  <c r="BB252" i="5"/>
  <c r="AZ252" i="5"/>
  <c r="AX252" i="5"/>
  <c r="AV252" i="5"/>
  <c r="AT252" i="5"/>
  <c r="AR252" i="5"/>
  <c r="AP252" i="5"/>
  <c r="AN252" i="5"/>
  <c r="AL252" i="5"/>
  <c r="AH252" i="5" s="1"/>
  <c r="AJ252" i="5"/>
  <c r="AI252" i="5"/>
  <c r="CF252" i="5" s="1"/>
  <c r="AG252" i="5"/>
  <c r="CD251" i="5"/>
  <c r="CB251" i="5"/>
  <c r="BZ251" i="5"/>
  <c r="BX251" i="5"/>
  <c r="BV251" i="5"/>
  <c r="BT251" i="5"/>
  <c r="BR251" i="5"/>
  <c r="BP251" i="5"/>
  <c r="BN251" i="5"/>
  <c r="BL251" i="5"/>
  <c r="BJ251" i="5"/>
  <c r="BH251" i="5"/>
  <c r="BF251" i="5"/>
  <c r="BD251" i="5"/>
  <c r="BB251" i="5"/>
  <c r="AZ251" i="5"/>
  <c r="AX251" i="5"/>
  <c r="AV251" i="5"/>
  <c r="AT251" i="5"/>
  <c r="AR251" i="5"/>
  <c r="AP251" i="5"/>
  <c r="AN251" i="5"/>
  <c r="AL251" i="5"/>
  <c r="AH251" i="5"/>
  <c r="AI251" i="5" s="1"/>
  <c r="CF251" i="5" s="1"/>
  <c r="AG251" i="5"/>
  <c r="CD250" i="5"/>
  <c r="CB250" i="5"/>
  <c r="BZ250" i="5"/>
  <c r="BX250" i="5"/>
  <c r="BV250" i="5"/>
  <c r="BT250" i="5"/>
  <c r="BR250" i="5"/>
  <c r="BP250" i="5"/>
  <c r="BN250" i="5"/>
  <c r="BL250" i="5"/>
  <c r="BJ250" i="5"/>
  <c r="BH250" i="5"/>
  <c r="BF250" i="5"/>
  <c r="BD250" i="5"/>
  <c r="BB250" i="5"/>
  <c r="AZ250" i="5"/>
  <c r="AX250" i="5"/>
  <c r="AV250" i="5"/>
  <c r="AT250" i="5"/>
  <c r="AR250" i="5"/>
  <c r="AP250" i="5"/>
  <c r="AN250" i="5"/>
  <c r="AL250" i="5"/>
  <c r="AJ250" i="5"/>
  <c r="AG250" i="5" s="1"/>
  <c r="CD249" i="5"/>
  <c r="CB249" i="5"/>
  <c r="BZ249" i="5"/>
  <c r="BX249" i="5"/>
  <c r="BV249" i="5"/>
  <c r="BT249" i="5"/>
  <c r="BR249" i="5"/>
  <c r="BP249" i="5"/>
  <c r="BN249" i="5"/>
  <c r="BL249" i="5"/>
  <c r="BJ249" i="5"/>
  <c r="BH249" i="5"/>
  <c r="BF249" i="5"/>
  <c r="BD249" i="5"/>
  <c r="BB249" i="5"/>
  <c r="AZ249" i="5"/>
  <c r="AX249" i="5"/>
  <c r="AV249" i="5"/>
  <c r="AT249" i="5"/>
  <c r="AR249" i="5"/>
  <c r="AP249" i="5"/>
  <c r="AN249" i="5"/>
  <c r="AL249" i="5"/>
  <c r="AH249" i="5" s="1"/>
  <c r="AI249" i="5" s="1"/>
  <c r="CF249" i="5" s="1"/>
  <c r="AG249" i="5"/>
  <c r="CD248" i="5"/>
  <c r="CB248" i="5"/>
  <c r="BZ248" i="5"/>
  <c r="BX248" i="5"/>
  <c r="BV248" i="5"/>
  <c r="BT248" i="5"/>
  <c r="BR248" i="5"/>
  <c r="BP248" i="5"/>
  <c r="BN248" i="5"/>
  <c r="BL248" i="5"/>
  <c r="BJ248" i="5"/>
  <c r="BH248" i="5"/>
  <c r="BF248" i="5"/>
  <c r="BD248" i="5"/>
  <c r="BB248" i="5"/>
  <c r="AZ248" i="5"/>
  <c r="AX248" i="5"/>
  <c r="AV248" i="5"/>
  <c r="AT248" i="5"/>
  <c r="AR248" i="5"/>
  <c r="AP248" i="5"/>
  <c r="AN248" i="5"/>
  <c r="AL248" i="5"/>
  <c r="AH248" i="5"/>
  <c r="AI248" i="5" s="1"/>
  <c r="CF248" i="5" s="1"/>
  <c r="AG248" i="5"/>
  <c r="CD247" i="5"/>
  <c r="CB247" i="5"/>
  <c r="BZ247" i="5"/>
  <c r="BX247" i="5"/>
  <c r="BV247" i="5"/>
  <c r="BT247" i="5"/>
  <c r="BR247" i="5"/>
  <c r="BP247" i="5"/>
  <c r="BN247" i="5"/>
  <c r="BL247" i="5"/>
  <c r="BJ247" i="5"/>
  <c r="BH247" i="5"/>
  <c r="BF247" i="5"/>
  <c r="BD247" i="5"/>
  <c r="BB247" i="5"/>
  <c r="AZ247" i="5"/>
  <c r="AX247" i="5"/>
  <c r="AV247" i="5"/>
  <c r="AT247" i="5"/>
  <c r="AR247" i="5"/>
  <c r="AP247" i="5"/>
  <c r="AN247" i="5"/>
  <c r="AL247" i="5"/>
  <c r="AH247" i="5" s="1"/>
  <c r="AI247" i="5" s="1"/>
  <c r="CF247" i="5" s="1"/>
  <c r="AG247" i="5"/>
  <c r="CD246" i="5"/>
  <c r="CB246" i="5"/>
  <c r="BZ246" i="5"/>
  <c r="BX246" i="5"/>
  <c r="BV246" i="5"/>
  <c r="BT246" i="5"/>
  <c r="BR246" i="5"/>
  <c r="BP246" i="5"/>
  <c r="BN246" i="5"/>
  <c r="BL246" i="5"/>
  <c r="BJ246" i="5"/>
  <c r="BH246" i="5"/>
  <c r="BF246" i="5"/>
  <c r="BD246" i="5"/>
  <c r="BB246" i="5"/>
  <c r="AZ246" i="5"/>
  <c r="AX246" i="5"/>
  <c r="AV246" i="5"/>
  <c r="AT246" i="5"/>
  <c r="AR246" i="5"/>
  <c r="AP246" i="5"/>
  <c r="AN246" i="5"/>
  <c r="AL246" i="5"/>
  <c r="AH246" i="5"/>
  <c r="AI246" i="5" s="1"/>
  <c r="CF246" i="5" s="1"/>
  <c r="AG246" i="5"/>
  <c r="CD245" i="5"/>
  <c r="CB245" i="5"/>
  <c r="BZ245" i="5"/>
  <c r="BX245" i="5"/>
  <c r="BV245" i="5"/>
  <c r="BT245" i="5"/>
  <c r="BR245" i="5"/>
  <c r="BP245" i="5"/>
  <c r="BN245" i="5"/>
  <c r="BL245" i="5"/>
  <c r="BJ245" i="5"/>
  <c r="BH245" i="5"/>
  <c r="BF245" i="5"/>
  <c r="BD245" i="5"/>
  <c r="BB245" i="5"/>
  <c r="AZ245" i="5"/>
  <c r="AX245" i="5"/>
  <c r="AV245" i="5"/>
  <c r="AT245" i="5"/>
  <c r="AR245" i="5"/>
  <c r="AP245" i="5"/>
  <c r="AN245" i="5"/>
  <c r="AL245" i="5"/>
  <c r="AH245" i="5" s="1"/>
  <c r="AI245" i="5" s="1"/>
  <c r="CF245" i="5" s="1"/>
  <c r="AG245" i="5"/>
  <c r="CD244" i="5"/>
  <c r="CB244" i="5"/>
  <c r="BZ244" i="5"/>
  <c r="BX244" i="5"/>
  <c r="BV244" i="5"/>
  <c r="BT244" i="5"/>
  <c r="BR244" i="5"/>
  <c r="BP244" i="5"/>
  <c r="BN244" i="5"/>
  <c r="BL244" i="5"/>
  <c r="BJ244" i="5"/>
  <c r="BH244" i="5"/>
  <c r="BF244" i="5"/>
  <c r="BD244" i="5"/>
  <c r="BB244" i="5"/>
  <c r="AZ244" i="5"/>
  <c r="AX244" i="5"/>
  <c r="AV244" i="5"/>
  <c r="AT244" i="5"/>
  <c r="AR244" i="5"/>
  <c r="AP244" i="5"/>
  <c r="AN244" i="5"/>
  <c r="AL244" i="5"/>
  <c r="AH244" i="5"/>
  <c r="AI244" i="5" s="1"/>
  <c r="CF244" i="5" s="1"/>
  <c r="AG244" i="5"/>
  <c r="CD243" i="5"/>
  <c r="CB243" i="5"/>
  <c r="BZ243" i="5"/>
  <c r="BX243" i="5"/>
  <c r="BV243" i="5"/>
  <c r="BT243" i="5"/>
  <c r="BR243" i="5"/>
  <c r="BP243" i="5"/>
  <c r="BN243" i="5"/>
  <c r="BL243" i="5"/>
  <c r="BJ243" i="5"/>
  <c r="BH243" i="5"/>
  <c r="BF243" i="5"/>
  <c r="BD243" i="5"/>
  <c r="BB243" i="5"/>
  <c r="AZ243" i="5"/>
  <c r="AX243" i="5"/>
  <c r="AV243" i="5"/>
  <c r="AT243" i="5"/>
  <c r="AR243" i="5"/>
  <c r="AP243" i="5"/>
  <c r="AN243" i="5"/>
  <c r="AH243" i="5" s="1"/>
  <c r="AL243" i="5"/>
  <c r="AI243" i="5"/>
  <c r="CF243" i="5" s="1"/>
  <c r="AG243" i="5"/>
  <c r="CD242" i="5"/>
  <c r="CB242" i="5"/>
  <c r="BZ242" i="5"/>
  <c r="BX242" i="5"/>
  <c r="BV242" i="5"/>
  <c r="BT242" i="5"/>
  <c r="BR242" i="5"/>
  <c r="BP242" i="5"/>
  <c r="BN242" i="5"/>
  <c r="BL242" i="5"/>
  <c r="BJ242" i="5"/>
  <c r="BH242" i="5"/>
  <c r="BF242" i="5"/>
  <c r="BD242" i="5"/>
  <c r="BB242" i="5"/>
  <c r="AZ242" i="5"/>
  <c r="AX242" i="5"/>
  <c r="AV242" i="5"/>
  <c r="AT242" i="5"/>
  <c r="AR242" i="5"/>
  <c r="AP242" i="5"/>
  <c r="AN242" i="5"/>
  <c r="AL242" i="5"/>
  <c r="AH242" i="5" s="1"/>
  <c r="AI242" i="5" s="1"/>
  <c r="CF242" i="5" s="1"/>
  <c r="AG242" i="5"/>
  <c r="CD241" i="5"/>
  <c r="CB241" i="5"/>
  <c r="BZ241" i="5"/>
  <c r="BX241" i="5"/>
  <c r="BV241" i="5"/>
  <c r="BT241" i="5"/>
  <c r="BR241" i="5"/>
  <c r="BP241" i="5"/>
  <c r="BN241" i="5"/>
  <c r="BL241" i="5"/>
  <c r="BJ241" i="5"/>
  <c r="BH241" i="5"/>
  <c r="BF241" i="5"/>
  <c r="BD241" i="5"/>
  <c r="BB241" i="5"/>
  <c r="AZ241" i="5"/>
  <c r="AX241" i="5"/>
  <c r="AV241" i="5"/>
  <c r="AT241" i="5"/>
  <c r="AR241" i="5"/>
  <c r="AP241" i="5"/>
  <c r="AN241" i="5"/>
  <c r="AH241" i="5" s="1"/>
  <c r="AL241" i="5"/>
  <c r="AI241" i="5"/>
  <c r="CF241" i="5" s="1"/>
  <c r="AG241" i="5"/>
  <c r="CD240" i="5"/>
  <c r="CB240" i="5"/>
  <c r="BZ240" i="5"/>
  <c r="BX240" i="5"/>
  <c r="BV240" i="5"/>
  <c r="BT240" i="5"/>
  <c r="BR240" i="5"/>
  <c r="BP240" i="5"/>
  <c r="BN240" i="5"/>
  <c r="BL240" i="5"/>
  <c r="BJ240" i="5"/>
  <c r="BH240" i="5"/>
  <c r="BF240" i="5"/>
  <c r="BD240" i="5"/>
  <c r="BB240" i="5"/>
  <c r="AZ240" i="5"/>
  <c r="AX240" i="5"/>
  <c r="AV240" i="5"/>
  <c r="AT240" i="5"/>
  <c r="AR240" i="5"/>
  <c r="AP240" i="5"/>
  <c r="AN240" i="5"/>
  <c r="AL240" i="5"/>
  <c r="AH240" i="5"/>
  <c r="AI240" i="5" s="1"/>
  <c r="CF240" i="5" s="1"/>
  <c r="AG240" i="5"/>
  <c r="CD239" i="5"/>
  <c r="CB239" i="5"/>
  <c r="BZ239" i="5"/>
  <c r="BX239" i="5"/>
  <c r="BV239" i="5"/>
  <c r="BT239" i="5"/>
  <c r="BR239" i="5"/>
  <c r="BP239" i="5"/>
  <c r="BN239" i="5"/>
  <c r="BL239" i="5"/>
  <c r="BJ239" i="5"/>
  <c r="BH239" i="5"/>
  <c r="BF239" i="5"/>
  <c r="BD239" i="5"/>
  <c r="BB239" i="5"/>
  <c r="AZ239" i="5"/>
  <c r="AX239" i="5"/>
  <c r="AV239" i="5"/>
  <c r="AT239" i="5"/>
  <c r="AR239" i="5"/>
  <c r="AP239" i="5"/>
  <c r="AN239" i="5"/>
  <c r="AH239" i="5" s="1"/>
  <c r="AL239" i="5"/>
  <c r="AI239" i="5"/>
  <c r="CF239" i="5" s="1"/>
  <c r="AG239" i="5"/>
  <c r="CD238" i="5"/>
  <c r="CB238" i="5"/>
  <c r="BZ238" i="5"/>
  <c r="BX238" i="5"/>
  <c r="BV238" i="5"/>
  <c r="BT238" i="5"/>
  <c r="BR238" i="5"/>
  <c r="BP238" i="5"/>
  <c r="BN238" i="5"/>
  <c r="BL238" i="5"/>
  <c r="BJ238" i="5"/>
  <c r="BH238" i="5"/>
  <c r="BF238" i="5"/>
  <c r="BD238" i="5"/>
  <c r="BB238" i="5"/>
  <c r="AZ238" i="5"/>
  <c r="AX238" i="5"/>
  <c r="AV238" i="5"/>
  <c r="AT238" i="5"/>
  <c r="AR238" i="5"/>
  <c r="AP238" i="5"/>
  <c r="AN238" i="5"/>
  <c r="AL238" i="5"/>
  <c r="AH238" i="5" s="1"/>
  <c r="AI238" i="5" s="1"/>
  <c r="CF238" i="5" s="1"/>
  <c r="AG238" i="5"/>
  <c r="CD237" i="5"/>
  <c r="CB237" i="5"/>
  <c r="BZ237" i="5"/>
  <c r="BX237" i="5"/>
  <c r="BV237" i="5"/>
  <c r="BT237" i="5"/>
  <c r="BR237" i="5"/>
  <c r="BP237" i="5"/>
  <c r="BN237" i="5"/>
  <c r="BL237" i="5"/>
  <c r="BJ237" i="5"/>
  <c r="BH237" i="5"/>
  <c r="BF237" i="5"/>
  <c r="BD237" i="5"/>
  <c r="BB237" i="5"/>
  <c r="AZ237" i="5"/>
  <c r="AX237" i="5"/>
  <c r="AV237" i="5"/>
  <c r="AT237" i="5"/>
  <c r="AR237" i="5"/>
  <c r="AP237" i="5"/>
  <c r="AN237" i="5"/>
  <c r="AH237" i="5" s="1"/>
  <c r="AL237" i="5"/>
  <c r="AI237" i="5"/>
  <c r="CF237" i="5" s="1"/>
  <c r="AG237" i="5"/>
  <c r="CD236" i="5"/>
  <c r="CB236" i="5"/>
  <c r="BZ236" i="5"/>
  <c r="BX236" i="5"/>
  <c r="BV236" i="5"/>
  <c r="BT236" i="5"/>
  <c r="BR236" i="5"/>
  <c r="BP236" i="5"/>
  <c r="BN236" i="5"/>
  <c r="BL236" i="5"/>
  <c r="BJ236" i="5"/>
  <c r="BH236" i="5"/>
  <c r="BF236" i="5"/>
  <c r="BD236" i="5"/>
  <c r="BB236" i="5"/>
  <c r="AZ236" i="5"/>
  <c r="AX236" i="5"/>
  <c r="AV236" i="5"/>
  <c r="AT236" i="5"/>
  <c r="AR236" i="5"/>
  <c r="AP236" i="5"/>
  <c r="AN236" i="5"/>
  <c r="AL236" i="5"/>
  <c r="AJ236" i="5"/>
  <c r="AG236" i="5" s="1"/>
  <c r="CD235" i="5"/>
  <c r="CB235" i="5"/>
  <c r="BZ235" i="5"/>
  <c r="BX235" i="5"/>
  <c r="BV235" i="5"/>
  <c r="BT235" i="5"/>
  <c r="BR235" i="5"/>
  <c r="BP235" i="5"/>
  <c r="BN235" i="5"/>
  <c r="BL235" i="5"/>
  <c r="BJ235" i="5"/>
  <c r="BH235" i="5"/>
  <c r="BF235" i="5"/>
  <c r="BD235" i="5"/>
  <c r="BB235" i="5"/>
  <c r="AZ235" i="5"/>
  <c r="AX235" i="5"/>
  <c r="AV235" i="5"/>
  <c r="AT235" i="5"/>
  <c r="AR235" i="5"/>
  <c r="AP235" i="5"/>
  <c r="AN235" i="5"/>
  <c r="AH235" i="5" s="1"/>
  <c r="AL235" i="5"/>
  <c r="AI235" i="5"/>
  <c r="CF235" i="5" s="1"/>
  <c r="AG235" i="5"/>
  <c r="CD234" i="5"/>
  <c r="CB234" i="5"/>
  <c r="BZ234" i="5"/>
  <c r="BX234" i="5"/>
  <c r="BV234" i="5"/>
  <c r="BT234" i="5"/>
  <c r="BR234" i="5"/>
  <c r="BP234" i="5"/>
  <c r="BN234" i="5"/>
  <c r="BL234" i="5"/>
  <c r="BJ234" i="5"/>
  <c r="BH234" i="5"/>
  <c r="BF234" i="5"/>
  <c r="BD234" i="5"/>
  <c r="BB234" i="5"/>
  <c r="AZ234" i="5"/>
  <c r="AX234" i="5"/>
  <c r="AV234" i="5"/>
  <c r="AT234" i="5"/>
  <c r="AR234" i="5"/>
  <c r="AP234" i="5"/>
  <c r="AN234" i="5"/>
  <c r="AL234" i="5"/>
  <c r="AH234" i="5" s="1"/>
  <c r="AI234" i="5" s="1"/>
  <c r="CF234" i="5" s="1"/>
  <c r="AG234" i="5"/>
  <c r="CD233" i="5"/>
  <c r="CB233" i="5"/>
  <c r="BZ233" i="5"/>
  <c r="BX233" i="5"/>
  <c r="BV233" i="5"/>
  <c r="BT233" i="5"/>
  <c r="BR233" i="5"/>
  <c r="BP233" i="5"/>
  <c r="BN233" i="5"/>
  <c r="BL233" i="5"/>
  <c r="BJ233" i="5"/>
  <c r="BH233" i="5"/>
  <c r="BF233" i="5"/>
  <c r="BD233" i="5"/>
  <c r="BB233" i="5"/>
  <c r="AZ233" i="5"/>
  <c r="AX233" i="5"/>
  <c r="AV233" i="5"/>
  <c r="AT233" i="5"/>
  <c r="AR233" i="5"/>
  <c r="AP233" i="5"/>
  <c r="AN233" i="5"/>
  <c r="AH233" i="5" s="1"/>
  <c r="AL233" i="5"/>
  <c r="AI233" i="5"/>
  <c r="CF233" i="5" s="1"/>
  <c r="AG233" i="5"/>
  <c r="CD232" i="5"/>
  <c r="CB232" i="5"/>
  <c r="BZ232" i="5"/>
  <c r="BX232" i="5"/>
  <c r="BV232" i="5"/>
  <c r="BT232" i="5"/>
  <c r="BR232" i="5"/>
  <c r="BP232" i="5"/>
  <c r="BN232" i="5"/>
  <c r="BL232" i="5"/>
  <c r="BJ232" i="5"/>
  <c r="BH232" i="5"/>
  <c r="BF232" i="5"/>
  <c r="BD232" i="5"/>
  <c r="BB232" i="5"/>
  <c r="AZ232" i="5"/>
  <c r="AX232" i="5"/>
  <c r="AV232" i="5"/>
  <c r="AT232" i="5"/>
  <c r="AR232" i="5"/>
  <c r="AP232" i="5"/>
  <c r="AN232" i="5"/>
  <c r="AL232" i="5"/>
  <c r="AH232" i="5"/>
  <c r="AI232" i="5" s="1"/>
  <c r="CF232" i="5" s="1"/>
  <c r="AG232" i="5"/>
  <c r="CD231" i="5"/>
  <c r="CB231" i="5"/>
  <c r="BZ231" i="5"/>
  <c r="BX231" i="5"/>
  <c r="BV231" i="5"/>
  <c r="BT231" i="5"/>
  <c r="BR231" i="5"/>
  <c r="BP231" i="5"/>
  <c r="BN231" i="5"/>
  <c r="BL231" i="5"/>
  <c r="BJ231" i="5"/>
  <c r="BH231" i="5"/>
  <c r="BF231" i="5"/>
  <c r="BD231" i="5"/>
  <c r="BB231" i="5"/>
  <c r="AZ231" i="5"/>
  <c r="AX231" i="5"/>
  <c r="AV231" i="5"/>
  <c r="AT231" i="5"/>
  <c r="AR231" i="5"/>
  <c r="AP231" i="5"/>
  <c r="AN231" i="5"/>
  <c r="AH231" i="5" s="1"/>
  <c r="AL231" i="5"/>
  <c r="AI231" i="5"/>
  <c r="CF231" i="5" s="1"/>
  <c r="AG231" i="5"/>
  <c r="DC230" i="5"/>
  <c r="CY230" i="5"/>
  <c r="CU230" i="5"/>
  <c r="CQ230" i="5"/>
  <c r="CM230" i="5"/>
  <c r="CD230" i="5"/>
  <c r="CB230" i="5"/>
  <c r="BZ230" i="5"/>
  <c r="BX230" i="5"/>
  <c r="BV230" i="5"/>
  <c r="BT230" i="5"/>
  <c r="BR230" i="5"/>
  <c r="BP230" i="5"/>
  <c r="BN230" i="5"/>
  <c r="BL230" i="5"/>
  <c r="BJ230" i="5"/>
  <c r="BH230" i="5"/>
  <c r="BF230" i="5"/>
  <c r="BD230" i="5"/>
  <c r="BB230" i="5"/>
  <c r="AZ230" i="5"/>
  <c r="AX230" i="5"/>
  <c r="AV230" i="5"/>
  <c r="AT230" i="5"/>
  <c r="AR230" i="5"/>
  <c r="AP230" i="5"/>
  <c r="AN230" i="5"/>
  <c r="AL230" i="5"/>
  <c r="AH230" i="5" s="1"/>
  <c r="AJ230" i="5"/>
  <c r="AI230" i="5"/>
  <c r="CF230" i="5" s="1"/>
  <c r="AG230" i="5"/>
  <c r="AB230" i="5"/>
  <c r="CD229" i="5"/>
  <c r="CB229" i="5"/>
  <c r="BZ229" i="5"/>
  <c r="BX229" i="5"/>
  <c r="BV229" i="5"/>
  <c r="BT229" i="5"/>
  <c r="BR229" i="5"/>
  <c r="BP229" i="5"/>
  <c r="BN229" i="5"/>
  <c r="BL229" i="5"/>
  <c r="BJ229" i="5"/>
  <c r="BH229" i="5"/>
  <c r="BF229" i="5"/>
  <c r="BD229" i="5"/>
  <c r="BB229" i="5"/>
  <c r="AZ229" i="5"/>
  <c r="AX229" i="5"/>
  <c r="AV229" i="5"/>
  <c r="AT229" i="5"/>
  <c r="AR229" i="5"/>
  <c r="AP229" i="5"/>
  <c r="AN229" i="5"/>
  <c r="AH229" i="5" s="1"/>
  <c r="AL229" i="5"/>
  <c r="AI229" i="5"/>
  <c r="CF229" i="5" s="1"/>
  <c r="AG229" i="5"/>
  <c r="AB229" i="5"/>
  <c r="CD228" i="5"/>
  <c r="CB228" i="5"/>
  <c r="BZ228" i="5"/>
  <c r="BX228" i="5"/>
  <c r="BV228" i="5"/>
  <c r="BT228" i="5"/>
  <c r="BR228" i="5"/>
  <c r="BP228" i="5"/>
  <c r="BN228" i="5"/>
  <c r="BL228" i="5"/>
  <c r="BJ228" i="5"/>
  <c r="BH228" i="5"/>
  <c r="BF228" i="5"/>
  <c r="BD228" i="5"/>
  <c r="BB228" i="5"/>
  <c r="AZ228" i="5"/>
  <c r="AX228" i="5"/>
  <c r="AV228" i="5"/>
  <c r="AT228" i="5"/>
  <c r="AR228" i="5"/>
  <c r="AP228" i="5"/>
  <c r="AN228" i="5"/>
  <c r="AL228" i="5"/>
  <c r="AH228" i="5"/>
  <c r="AI228" i="5" s="1"/>
  <c r="CF228" i="5" s="1"/>
  <c r="AG228" i="5"/>
  <c r="CD227" i="5"/>
  <c r="CB227" i="5"/>
  <c r="BZ227" i="5"/>
  <c r="BX227" i="5"/>
  <c r="BV227" i="5"/>
  <c r="BT227" i="5"/>
  <c r="BR227" i="5"/>
  <c r="BP227" i="5"/>
  <c r="BN227" i="5"/>
  <c r="BL227" i="5"/>
  <c r="BJ227" i="5"/>
  <c r="BH227" i="5"/>
  <c r="BF227" i="5"/>
  <c r="BD227" i="5"/>
  <c r="BB227" i="5"/>
  <c r="AZ227" i="5"/>
  <c r="AX227" i="5"/>
  <c r="AV227" i="5"/>
  <c r="AT227" i="5"/>
  <c r="AR227" i="5"/>
  <c r="AP227" i="5"/>
  <c r="AN227" i="5"/>
  <c r="AL227" i="5"/>
  <c r="AH227" i="5" s="1"/>
  <c r="AI227" i="5" s="1"/>
  <c r="CF227" i="5" s="1"/>
  <c r="AG227" i="5"/>
  <c r="CD226" i="5"/>
  <c r="CB226" i="5"/>
  <c r="BZ226" i="5"/>
  <c r="BX226" i="5"/>
  <c r="BV226" i="5"/>
  <c r="BT226" i="5"/>
  <c r="BR226" i="5"/>
  <c r="BP226" i="5"/>
  <c r="BN226" i="5"/>
  <c r="BL226" i="5"/>
  <c r="BJ226" i="5"/>
  <c r="BH226" i="5"/>
  <c r="BF226" i="5"/>
  <c r="BD226" i="5"/>
  <c r="BB226" i="5"/>
  <c r="AZ226" i="5"/>
  <c r="AX226" i="5"/>
  <c r="AV226" i="5"/>
  <c r="AT226" i="5"/>
  <c r="AR226" i="5"/>
  <c r="AP226" i="5"/>
  <c r="AN226" i="5"/>
  <c r="AH226" i="5" s="1"/>
  <c r="AL226" i="5"/>
  <c r="AI226" i="5"/>
  <c r="CF226" i="5" s="1"/>
  <c r="AG226" i="5"/>
  <c r="CD225" i="5"/>
  <c r="CB225" i="5"/>
  <c r="BZ225" i="5"/>
  <c r="BX225" i="5"/>
  <c r="BV225" i="5"/>
  <c r="BT225" i="5"/>
  <c r="BR225" i="5"/>
  <c r="BP225" i="5"/>
  <c r="BN225" i="5"/>
  <c r="BL225" i="5"/>
  <c r="BJ225" i="5"/>
  <c r="BH225" i="5"/>
  <c r="BF225" i="5"/>
  <c r="BD225" i="5"/>
  <c r="BB225" i="5"/>
  <c r="AZ225" i="5"/>
  <c r="AX225" i="5"/>
  <c r="AV225" i="5"/>
  <c r="AT225" i="5"/>
  <c r="AR225" i="5"/>
  <c r="AP225" i="5"/>
  <c r="AN225" i="5"/>
  <c r="AL225" i="5"/>
  <c r="AH225" i="5"/>
  <c r="AI225" i="5" s="1"/>
  <c r="CF225" i="5" s="1"/>
  <c r="AG225" i="5"/>
  <c r="CD224" i="5"/>
  <c r="CB224" i="5"/>
  <c r="BZ224" i="5"/>
  <c r="BX224" i="5"/>
  <c r="BV224" i="5"/>
  <c r="BT224" i="5"/>
  <c r="BR224" i="5"/>
  <c r="BP224" i="5"/>
  <c r="BN224" i="5"/>
  <c r="BL224" i="5"/>
  <c r="BJ224" i="5"/>
  <c r="BH224" i="5"/>
  <c r="BF224" i="5"/>
  <c r="BD224" i="5"/>
  <c r="BB224" i="5"/>
  <c r="AZ224" i="5"/>
  <c r="AX224" i="5"/>
  <c r="AV224" i="5"/>
  <c r="AT224" i="5"/>
  <c r="AR224" i="5"/>
  <c r="AP224" i="5"/>
  <c r="AN224" i="5"/>
  <c r="AH224" i="5" s="1"/>
  <c r="AL224" i="5"/>
  <c r="AI224" i="5"/>
  <c r="CF224" i="5" s="1"/>
  <c r="AG224" i="5"/>
  <c r="CD223" i="5"/>
  <c r="CB223" i="5"/>
  <c r="BZ223" i="5"/>
  <c r="BX223" i="5"/>
  <c r="BV223" i="5"/>
  <c r="BT223" i="5"/>
  <c r="BR223" i="5"/>
  <c r="BP223" i="5"/>
  <c r="BN223" i="5"/>
  <c r="BL223" i="5"/>
  <c r="BJ223" i="5"/>
  <c r="BH223" i="5"/>
  <c r="BF223" i="5"/>
  <c r="BD223" i="5"/>
  <c r="BB223" i="5"/>
  <c r="AZ223" i="5"/>
  <c r="AX223" i="5"/>
  <c r="AV223" i="5"/>
  <c r="AT223" i="5"/>
  <c r="AR223" i="5"/>
  <c r="AP223" i="5"/>
  <c r="AN223" i="5"/>
  <c r="AL223" i="5"/>
  <c r="AH223" i="5" s="1"/>
  <c r="AI223" i="5" s="1"/>
  <c r="CF223" i="5" s="1"/>
  <c r="AG223" i="5"/>
  <c r="CD222" i="5"/>
  <c r="CB222" i="5"/>
  <c r="BZ222" i="5"/>
  <c r="BX222" i="5"/>
  <c r="BV222" i="5"/>
  <c r="BT222" i="5"/>
  <c r="BR222" i="5"/>
  <c r="BP222" i="5"/>
  <c r="BN222" i="5"/>
  <c r="BL222" i="5"/>
  <c r="BJ222" i="5"/>
  <c r="BH222" i="5"/>
  <c r="BF222" i="5"/>
  <c r="BD222" i="5"/>
  <c r="BB222" i="5"/>
  <c r="AZ222" i="5"/>
  <c r="AX222" i="5"/>
  <c r="AV222" i="5"/>
  <c r="AT222" i="5"/>
  <c r="AR222" i="5"/>
  <c r="AP222" i="5"/>
  <c r="AN222" i="5"/>
  <c r="AH222" i="5" s="1"/>
  <c r="AL222" i="5"/>
  <c r="AI222" i="5"/>
  <c r="CF222" i="5" s="1"/>
  <c r="AG222" i="5"/>
  <c r="CD221" i="5"/>
  <c r="CB221" i="5"/>
  <c r="BZ221" i="5"/>
  <c r="BX221" i="5"/>
  <c r="BV221" i="5"/>
  <c r="BT221" i="5"/>
  <c r="BR221" i="5"/>
  <c r="BP221" i="5"/>
  <c r="BN221" i="5"/>
  <c r="BL221" i="5"/>
  <c r="BJ221" i="5"/>
  <c r="BH221" i="5"/>
  <c r="BF221" i="5"/>
  <c r="BD221" i="5"/>
  <c r="BB221" i="5"/>
  <c r="AZ221" i="5"/>
  <c r="AX221" i="5"/>
  <c r="AV221" i="5"/>
  <c r="AT221" i="5"/>
  <c r="AR221" i="5"/>
  <c r="AP221" i="5"/>
  <c r="AN221" i="5"/>
  <c r="AL221" i="5"/>
  <c r="AH221" i="5"/>
  <c r="AI221" i="5" s="1"/>
  <c r="CF221" i="5" s="1"/>
  <c r="AG221" i="5"/>
  <c r="CD220" i="5"/>
  <c r="CB220" i="5"/>
  <c r="BZ220" i="5"/>
  <c r="BX220" i="5"/>
  <c r="BV220" i="5"/>
  <c r="BT220" i="5"/>
  <c r="BR220" i="5"/>
  <c r="BP220" i="5"/>
  <c r="BN220" i="5"/>
  <c r="BL220" i="5"/>
  <c r="BJ220" i="5"/>
  <c r="BH220" i="5"/>
  <c r="BF220" i="5"/>
  <c r="BD220" i="5"/>
  <c r="BB220" i="5"/>
  <c r="AZ220" i="5"/>
  <c r="AX220" i="5"/>
  <c r="AV220" i="5"/>
  <c r="AT220" i="5"/>
  <c r="AR220" i="5"/>
  <c r="AP220" i="5"/>
  <c r="AN220" i="5"/>
  <c r="AH220" i="5" s="1"/>
  <c r="AL220" i="5"/>
  <c r="AI220" i="5"/>
  <c r="CF220" i="5" s="1"/>
  <c r="AG220" i="5"/>
  <c r="CD219" i="5"/>
  <c r="CB219" i="5"/>
  <c r="BZ219" i="5"/>
  <c r="BX219" i="5"/>
  <c r="BV219" i="5"/>
  <c r="BT219" i="5"/>
  <c r="BR219" i="5"/>
  <c r="BP219" i="5"/>
  <c r="BN219" i="5"/>
  <c r="BL219" i="5"/>
  <c r="BJ219" i="5"/>
  <c r="BH219" i="5"/>
  <c r="BF219" i="5"/>
  <c r="BD219" i="5"/>
  <c r="BB219" i="5"/>
  <c r="AZ219" i="5"/>
  <c r="AX219" i="5"/>
  <c r="AV219" i="5"/>
  <c r="AT219" i="5"/>
  <c r="AR219" i="5"/>
  <c r="AP219" i="5"/>
  <c r="AN219" i="5"/>
  <c r="AL219" i="5"/>
  <c r="AH219" i="5" s="1"/>
  <c r="AI219" i="5" s="1"/>
  <c r="CF219" i="5" s="1"/>
  <c r="AG219" i="5"/>
  <c r="CD218" i="5"/>
  <c r="CB218" i="5"/>
  <c r="BZ218" i="5"/>
  <c r="BX218" i="5"/>
  <c r="BV218" i="5"/>
  <c r="BT218" i="5"/>
  <c r="BR218" i="5"/>
  <c r="BP218" i="5"/>
  <c r="BN218" i="5"/>
  <c r="BL218" i="5"/>
  <c r="BJ218" i="5"/>
  <c r="BH218" i="5"/>
  <c r="BF218" i="5"/>
  <c r="BD218" i="5"/>
  <c r="BB218" i="5"/>
  <c r="AZ218" i="5"/>
  <c r="AX218" i="5"/>
  <c r="AV218" i="5"/>
  <c r="AT218" i="5"/>
  <c r="AR218" i="5"/>
  <c r="AP218" i="5"/>
  <c r="AN218" i="5"/>
  <c r="AH218" i="5" s="1"/>
  <c r="AL218" i="5"/>
  <c r="AI218" i="5"/>
  <c r="CF218" i="5" s="1"/>
  <c r="AG218" i="5"/>
  <c r="CR217" i="5"/>
  <c r="CN217" i="5"/>
  <c r="CJ217" i="5"/>
  <c r="CD217" i="5"/>
  <c r="CB217" i="5"/>
  <c r="BZ217" i="5"/>
  <c r="BX217" i="5"/>
  <c r="BV217" i="5"/>
  <c r="BT217" i="5"/>
  <c r="BR217" i="5"/>
  <c r="BP217" i="5"/>
  <c r="BN217" i="5"/>
  <c r="BL217" i="5"/>
  <c r="BJ217" i="5"/>
  <c r="BH217" i="5"/>
  <c r="BF217" i="5"/>
  <c r="BD217" i="5"/>
  <c r="BB217" i="5"/>
  <c r="AZ217" i="5"/>
  <c r="AX217" i="5"/>
  <c r="AV217" i="5"/>
  <c r="AT217" i="5"/>
  <c r="AR217" i="5"/>
  <c r="AP217" i="5"/>
  <c r="AN217" i="5"/>
  <c r="AL217" i="5"/>
  <c r="AH217" i="5" s="1"/>
  <c r="AJ217" i="5"/>
  <c r="AI217" i="5"/>
  <c r="CF217" i="5" s="1"/>
  <c r="AG217" i="5"/>
  <c r="CD216" i="5"/>
  <c r="CB216" i="5"/>
  <c r="BZ216" i="5"/>
  <c r="BX216" i="5"/>
  <c r="BV216" i="5"/>
  <c r="BT216" i="5"/>
  <c r="BR216" i="5"/>
  <c r="BP216" i="5"/>
  <c r="BN216" i="5"/>
  <c r="BL216" i="5"/>
  <c r="BJ216" i="5"/>
  <c r="BH216" i="5"/>
  <c r="BF216" i="5"/>
  <c r="BD216" i="5"/>
  <c r="BB216" i="5"/>
  <c r="AZ216" i="5"/>
  <c r="AX216" i="5"/>
  <c r="AV216" i="5"/>
  <c r="AT216" i="5"/>
  <c r="AR216" i="5"/>
  <c r="AP216" i="5"/>
  <c r="AN216" i="5"/>
  <c r="AL216" i="5"/>
  <c r="AH216" i="5"/>
  <c r="AI216" i="5" s="1"/>
  <c r="CF216" i="5" s="1"/>
  <c r="AG216" i="5"/>
  <c r="CD215" i="5"/>
  <c r="CB215" i="5"/>
  <c r="BZ215" i="5"/>
  <c r="BX215" i="5"/>
  <c r="BV215" i="5"/>
  <c r="BT215" i="5"/>
  <c r="BR215" i="5"/>
  <c r="BP215" i="5"/>
  <c r="BN215" i="5"/>
  <c r="BL215" i="5"/>
  <c r="BJ215" i="5"/>
  <c r="BH215" i="5"/>
  <c r="BF215" i="5"/>
  <c r="BD215" i="5"/>
  <c r="BB215" i="5"/>
  <c r="AZ215" i="5"/>
  <c r="AX215" i="5"/>
  <c r="AV215" i="5"/>
  <c r="AT215" i="5"/>
  <c r="AR215" i="5"/>
  <c r="AP215" i="5"/>
  <c r="AN215" i="5"/>
  <c r="AH215" i="5" s="1"/>
  <c r="AL215" i="5"/>
  <c r="AI215" i="5"/>
  <c r="CF215" i="5" s="1"/>
  <c r="AG215" i="5"/>
  <c r="CD214" i="5"/>
  <c r="CB214" i="5"/>
  <c r="BZ214" i="5"/>
  <c r="BX214" i="5"/>
  <c r="BV214" i="5"/>
  <c r="BT214" i="5"/>
  <c r="BR214" i="5"/>
  <c r="BP214" i="5"/>
  <c r="BN214" i="5"/>
  <c r="BL214" i="5"/>
  <c r="BJ214" i="5"/>
  <c r="BH214" i="5"/>
  <c r="BF214" i="5"/>
  <c r="BD214" i="5"/>
  <c r="BB214" i="5"/>
  <c r="AZ214" i="5"/>
  <c r="AX214" i="5"/>
  <c r="AV214" i="5"/>
  <c r="AT214" i="5"/>
  <c r="AR214" i="5"/>
  <c r="AP214" i="5"/>
  <c r="AN214" i="5"/>
  <c r="AL214" i="5"/>
  <c r="AH214" i="5" s="1"/>
  <c r="AI214" i="5" s="1"/>
  <c r="CF214" i="5" s="1"/>
  <c r="AG214" i="5"/>
  <c r="CD213" i="5"/>
  <c r="CB213" i="5"/>
  <c r="BZ213" i="5"/>
  <c r="BX213" i="5"/>
  <c r="BV213" i="5"/>
  <c r="BT213" i="5"/>
  <c r="BR213" i="5"/>
  <c r="BP213" i="5"/>
  <c r="BN213" i="5"/>
  <c r="BL213" i="5"/>
  <c r="BJ213" i="5"/>
  <c r="BH213" i="5"/>
  <c r="BF213" i="5"/>
  <c r="BD213" i="5"/>
  <c r="BB213" i="5"/>
  <c r="AZ213" i="5"/>
  <c r="AX213" i="5"/>
  <c r="AV213" i="5"/>
  <c r="AT213" i="5"/>
  <c r="AR213" i="5"/>
  <c r="AP213" i="5"/>
  <c r="AN213" i="5"/>
  <c r="AH213" i="5" s="1"/>
  <c r="AL213" i="5"/>
  <c r="AI213" i="5"/>
  <c r="CF213" i="5" s="1"/>
  <c r="AG213" i="5"/>
  <c r="CD212" i="5"/>
  <c r="CB212" i="5"/>
  <c r="BZ212" i="5"/>
  <c r="BX212" i="5"/>
  <c r="BV212" i="5"/>
  <c r="BT212" i="5"/>
  <c r="BR212" i="5"/>
  <c r="BP212" i="5"/>
  <c r="BN212" i="5"/>
  <c r="BL212" i="5"/>
  <c r="BJ212" i="5"/>
  <c r="BH212" i="5"/>
  <c r="BF212" i="5"/>
  <c r="BD212" i="5"/>
  <c r="BB212" i="5"/>
  <c r="AZ212" i="5"/>
  <c r="AX212" i="5"/>
  <c r="AV212" i="5"/>
  <c r="AT212" i="5"/>
  <c r="AR212" i="5"/>
  <c r="AP212" i="5"/>
  <c r="AN212" i="5"/>
  <c r="AH212" i="5" s="1"/>
  <c r="AL212" i="5"/>
  <c r="AI212" i="5"/>
  <c r="CF212" i="5" s="1"/>
  <c r="AG212" i="5"/>
  <c r="CD211" i="5"/>
  <c r="CB211" i="5"/>
  <c r="BZ211" i="5"/>
  <c r="BX211" i="5"/>
  <c r="BV211" i="5"/>
  <c r="BT211" i="5"/>
  <c r="BR211" i="5"/>
  <c r="BP211" i="5"/>
  <c r="BN211" i="5"/>
  <c r="BL211" i="5"/>
  <c r="BJ211" i="5"/>
  <c r="BH211" i="5"/>
  <c r="BF211" i="5"/>
  <c r="BD211" i="5"/>
  <c r="BB211" i="5"/>
  <c r="AZ211" i="5"/>
  <c r="AX211" i="5"/>
  <c r="AV211" i="5"/>
  <c r="AT211" i="5"/>
  <c r="AR211" i="5"/>
  <c r="AP211" i="5"/>
  <c r="AN211" i="5"/>
  <c r="AH211" i="5" s="1"/>
  <c r="AL211" i="5"/>
  <c r="AI211" i="5"/>
  <c r="CF211" i="5" s="1"/>
  <c r="AG211" i="5"/>
  <c r="CD210" i="5"/>
  <c r="CB210" i="5"/>
  <c r="BZ210" i="5"/>
  <c r="BX210" i="5"/>
  <c r="BV210" i="5"/>
  <c r="BT210" i="5"/>
  <c r="BR210" i="5"/>
  <c r="BP210" i="5"/>
  <c r="BN210" i="5"/>
  <c r="BL210" i="5"/>
  <c r="BJ210" i="5"/>
  <c r="BH210" i="5"/>
  <c r="BF210" i="5"/>
  <c r="BD210" i="5"/>
  <c r="BB210" i="5"/>
  <c r="AZ210" i="5"/>
  <c r="AX210" i="5"/>
  <c r="AV210" i="5"/>
  <c r="AT210" i="5"/>
  <c r="AR210" i="5"/>
  <c r="AP210" i="5"/>
  <c r="AN210" i="5"/>
  <c r="AL210" i="5"/>
  <c r="AH210" i="5" s="1"/>
  <c r="AI210" i="5" s="1"/>
  <c r="CF210" i="5" s="1"/>
  <c r="AG210" i="5"/>
  <c r="CD209" i="5"/>
  <c r="CB209" i="5"/>
  <c r="BZ209" i="5"/>
  <c r="BX209" i="5"/>
  <c r="BV209" i="5"/>
  <c r="BT209" i="5"/>
  <c r="BR209" i="5"/>
  <c r="BP209" i="5"/>
  <c r="BN209" i="5"/>
  <c r="BL209" i="5"/>
  <c r="BJ209" i="5"/>
  <c r="BH209" i="5"/>
  <c r="BF209" i="5"/>
  <c r="BD209" i="5"/>
  <c r="BB209" i="5"/>
  <c r="AZ209" i="5"/>
  <c r="AX209" i="5"/>
  <c r="AV209" i="5"/>
  <c r="AT209" i="5"/>
  <c r="AR209" i="5"/>
  <c r="AP209" i="5"/>
  <c r="AN209" i="5"/>
  <c r="AL209" i="5"/>
  <c r="AH209" i="5" s="1"/>
  <c r="AI209" i="5" s="1"/>
  <c r="CF209" i="5" s="1"/>
  <c r="AG209" i="5"/>
  <c r="CD208" i="5"/>
  <c r="CB208" i="5"/>
  <c r="BZ208" i="5"/>
  <c r="BX208" i="5"/>
  <c r="BV208" i="5"/>
  <c r="BT208" i="5"/>
  <c r="BR208" i="5"/>
  <c r="BP208" i="5"/>
  <c r="BN208" i="5"/>
  <c r="BL208" i="5"/>
  <c r="BJ208" i="5"/>
  <c r="BH208" i="5"/>
  <c r="BF208" i="5"/>
  <c r="BD208" i="5"/>
  <c r="BB208" i="5"/>
  <c r="AZ208" i="5"/>
  <c r="AX208" i="5"/>
  <c r="AV208" i="5"/>
  <c r="AT208" i="5"/>
  <c r="AR208" i="5"/>
  <c r="AP208" i="5"/>
  <c r="AN208" i="5"/>
  <c r="AL208" i="5"/>
  <c r="AH208" i="5"/>
  <c r="AI208" i="5" s="1"/>
  <c r="CF208" i="5" s="1"/>
  <c r="AG208" i="5"/>
  <c r="CD207" i="5"/>
  <c r="CB207" i="5"/>
  <c r="BZ207" i="5"/>
  <c r="BX207" i="5"/>
  <c r="BV207" i="5"/>
  <c r="BT207" i="5"/>
  <c r="BR207" i="5"/>
  <c r="BP207" i="5"/>
  <c r="BN207" i="5"/>
  <c r="BL207" i="5"/>
  <c r="BJ207" i="5"/>
  <c r="BH207" i="5"/>
  <c r="BF207" i="5"/>
  <c r="BD207" i="5"/>
  <c r="BB207" i="5"/>
  <c r="AZ207" i="5"/>
  <c r="AX207" i="5"/>
  <c r="AV207" i="5"/>
  <c r="AT207" i="5"/>
  <c r="AR207" i="5"/>
  <c r="AP207" i="5"/>
  <c r="AN207" i="5"/>
  <c r="AL207" i="5"/>
  <c r="AH207" i="5" s="1"/>
  <c r="AI207" i="5" s="1"/>
  <c r="CF207" i="5" s="1"/>
  <c r="AG207" i="5"/>
  <c r="AB207" i="5"/>
  <c r="CD206" i="5"/>
  <c r="CB206" i="5"/>
  <c r="BZ206" i="5"/>
  <c r="BX206" i="5"/>
  <c r="BV206" i="5"/>
  <c r="BT206" i="5"/>
  <c r="BR206" i="5"/>
  <c r="BP206" i="5"/>
  <c r="BN206" i="5"/>
  <c r="BL206" i="5"/>
  <c r="BJ206" i="5"/>
  <c r="BH206" i="5"/>
  <c r="BF206" i="5"/>
  <c r="BD206" i="5"/>
  <c r="BB206" i="5"/>
  <c r="AZ206" i="5"/>
  <c r="AX206" i="5"/>
  <c r="AV206" i="5"/>
  <c r="AT206" i="5"/>
  <c r="AR206" i="5"/>
  <c r="AP206" i="5"/>
  <c r="AN206" i="5"/>
  <c r="AH206" i="5" s="1"/>
  <c r="AL206" i="5"/>
  <c r="AI206" i="5"/>
  <c r="CF206" i="5" s="1"/>
  <c r="AG206" i="5"/>
  <c r="CD205" i="5"/>
  <c r="CB205" i="5"/>
  <c r="BZ205" i="5"/>
  <c r="BX205" i="5"/>
  <c r="BV205" i="5"/>
  <c r="BT205" i="5"/>
  <c r="BR205" i="5"/>
  <c r="BP205" i="5"/>
  <c r="BN205" i="5"/>
  <c r="BL205" i="5"/>
  <c r="BJ205" i="5"/>
  <c r="BH205" i="5"/>
  <c r="BF205" i="5"/>
  <c r="BD205" i="5"/>
  <c r="BB205" i="5"/>
  <c r="AZ205" i="5"/>
  <c r="AX205" i="5"/>
  <c r="AV205" i="5"/>
  <c r="AT205" i="5"/>
  <c r="AR205" i="5"/>
  <c r="AP205" i="5"/>
  <c r="AN205" i="5"/>
  <c r="AL205" i="5"/>
  <c r="AH205" i="5"/>
  <c r="AI205" i="5" s="1"/>
  <c r="CF205" i="5" s="1"/>
  <c r="AG205" i="5"/>
  <c r="CD204" i="5"/>
  <c r="CB204" i="5"/>
  <c r="BZ204" i="5"/>
  <c r="BX204" i="5"/>
  <c r="BV204" i="5"/>
  <c r="BT204" i="5"/>
  <c r="BR204" i="5"/>
  <c r="BP204" i="5"/>
  <c r="BN204" i="5"/>
  <c r="BL204" i="5"/>
  <c r="BJ204" i="5"/>
  <c r="BH204" i="5"/>
  <c r="BF204" i="5"/>
  <c r="BD204" i="5"/>
  <c r="BB204" i="5"/>
  <c r="AZ204" i="5"/>
  <c r="AX204" i="5"/>
  <c r="AV204" i="5"/>
  <c r="AT204" i="5"/>
  <c r="AR204" i="5"/>
  <c r="AP204" i="5"/>
  <c r="AN204" i="5"/>
  <c r="AH204" i="5" s="1"/>
  <c r="AL204" i="5"/>
  <c r="AI204" i="5"/>
  <c r="CF204" i="5" s="1"/>
  <c r="AG204" i="5"/>
  <c r="CD203" i="5"/>
  <c r="CB203" i="5"/>
  <c r="BZ203" i="5"/>
  <c r="BX203" i="5"/>
  <c r="BV203" i="5"/>
  <c r="BT203" i="5"/>
  <c r="BR203" i="5"/>
  <c r="BP203" i="5"/>
  <c r="BN203" i="5"/>
  <c r="BL203" i="5"/>
  <c r="BJ203" i="5"/>
  <c r="BH203" i="5"/>
  <c r="BF203" i="5"/>
  <c r="BD203" i="5"/>
  <c r="BB203" i="5"/>
  <c r="AZ203" i="5"/>
  <c r="AX203" i="5"/>
  <c r="AV203" i="5"/>
  <c r="AT203" i="5"/>
  <c r="AR203" i="5"/>
  <c r="AP203" i="5"/>
  <c r="AN203" i="5"/>
  <c r="AH203" i="5" s="1"/>
  <c r="AL203" i="5"/>
  <c r="AI203" i="5"/>
  <c r="CF203" i="5" s="1"/>
  <c r="AG203" i="5"/>
  <c r="CD202" i="5"/>
  <c r="CB202" i="5"/>
  <c r="BZ202" i="5"/>
  <c r="BX202" i="5"/>
  <c r="BV202" i="5"/>
  <c r="BT202" i="5"/>
  <c r="BR202" i="5"/>
  <c r="BP202" i="5"/>
  <c r="BN202" i="5"/>
  <c r="BL202" i="5"/>
  <c r="BJ202" i="5"/>
  <c r="BH202" i="5"/>
  <c r="BF202" i="5"/>
  <c r="BD202" i="5"/>
  <c r="BB202" i="5"/>
  <c r="AZ202" i="5"/>
  <c r="AX202" i="5"/>
  <c r="AV202" i="5"/>
  <c r="AT202" i="5"/>
  <c r="AR202" i="5"/>
  <c r="AP202" i="5"/>
  <c r="AN202" i="5"/>
  <c r="AL202" i="5"/>
  <c r="AH202" i="5"/>
  <c r="AI202" i="5" s="1"/>
  <c r="CF202" i="5" s="1"/>
  <c r="AG202" i="5"/>
  <c r="CD201" i="5"/>
  <c r="CB201" i="5"/>
  <c r="BZ201" i="5"/>
  <c r="BX201" i="5"/>
  <c r="BV201" i="5"/>
  <c r="BT201" i="5"/>
  <c r="BR201" i="5"/>
  <c r="BP201" i="5"/>
  <c r="BN201" i="5"/>
  <c r="BL201" i="5"/>
  <c r="BJ201" i="5"/>
  <c r="BH201" i="5"/>
  <c r="BF201" i="5"/>
  <c r="BD201" i="5"/>
  <c r="BB201" i="5"/>
  <c r="AZ201" i="5"/>
  <c r="AX201" i="5"/>
  <c r="AV201" i="5"/>
  <c r="AT201" i="5"/>
  <c r="AR201" i="5"/>
  <c r="AP201" i="5"/>
  <c r="AN201" i="5"/>
  <c r="AH201" i="5" s="1"/>
  <c r="AL201" i="5"/>
  <c r="AI201" i="5"/>
  <c r="CF201" i="5" s="1"/>
  <c r="AG201" i="5"/>
  <c r="AB201" i="5"/>
  <c r="CD200" i="5"/>
  <c r="CB200" i="5"/>
  <c r="BZ200" i="5"/>
  <c r="BX200" i="5"/>
  <c r="BV200" i="5"/>
  <c r="BT200" i="5"/>
  <c r="BR200" i="5"/>
  <c r="BP200" i="5"/>
  <c r="BN200" i="5"/>
  <c r="BL200" i="5"/>
  <c r="BJ200" i="5"/>
  <c r="BH200" i="5"/>
  <c r="BF200" i="5"/>
  <c r="BD200" i="5"/>
  <c r="BB200" i="5"/>
  <c r="AZ200" i="5"/>
  <c r="AX200" i="5"/>
  <c r="AV200" i="5"/>
  <c r="AT200" i="5"/>
  <c r="AR200" i="5"/>
  <c r="AP200" i="5"/>
  <c r="AN200" i="5"/>
  <c r="AL200" i="5"/>
  <c r="AH200" i="5" s="1"/>
  <c r="AJ200" i="5"/>
  <c r="AI200" i="5"/>
  <c r="CF200" i="5" s="1"/>
  <c r="AG200" i="5"/>
  <c r="CD199" i="5"/>
  <c r="CB199" i="5"/>
  <c r="BZ199" i="5"/>
  <c r="BX199" i="5"/>
  <c r="BV199" i="5"/>
  <c r="BT199" i="5"/>
  <c r="BR199" i="5"/>
  <c r="BP199" i="5"/>
  <c r="BN199" i="5"/>
  <c r="BL199" i="5"/>
  <c r="BJ199" i="5"/>
  <c r="BH199" i="5"/>
  <c r="BF199" i="5"/>
  <c r="BD199" i="5"/>
  <c r="BB199" i="5"/>
  <c r="AZ199" i="5"/>
  <c r="AX199" i="5"/>
  <c r="AV199" i="5"/>
  <c r="AT199" i="5"/>
  <c r="AR199" i="5"/>
  <c r="AP199" i="5"/>
  <c r="AN199" i="5"/>
  <c r="AH199" i="5" s="1"/>
  <c r="AL199" i="5"/>
  <c r="AI199" i="5"/>
  <c r="CF199" i="5" s="1"/>
  <c r="AG199" i="5"/>
  <c r="AB199" i="5"/>
  <c r="CD198" i="5"/>
  <c r="CB198" i="5"/>
  <c r="BZ198" i="5"/>
  <c r="BX198" i="5"/>
  <c r="BV198" i="5"/>
  <c r="BT198" i="5"/>
  <c r="BR198" i="5"/>
  <c r="BP198" i="5"/>
  <c r="BN198" i="5"/>
  <c r="BL198" i="5"/>
  <c r="BJ198" i="5"/>
  <c r="BH198" i="5"/>
  <c r="BF198" i="5"/>
  <c r="BD198" i="5"/>
  <c r="BB198" i="5"/>
  <c r="AZ198" i="5"/>
  <c r="AX198" i="5"/>
  <c r="AV198" i="5"/>
  <c r="AT198" i="5"/>
  <c r="AR198" i="5"/>
  <c r="AP198" i="5"/>
  <c r="AN198" i="5"/>
  <c r="AL198" i="5"/>
  <c r="AH198" i="5" s="1"/>
  <c r="AI198" i="5" s="1"/>
  <c r="CF198" i="5" s="1"/>
  <c r="AG198" i="5"/>
  <c r="AB198" i="5"/>
  <c r="CD197" i="5"/>
  <c r="CB197" i="5"/>
  <c r="BZ197" i="5"/>
  <c r="BX197" i="5"/>
  <c r="BV197" i="5"/>
  <c r="BT197" i="5"/>
  <c r="BR197" i="5"/>
  <c r="BP197" i="5"/>
  <c r="BN197" i="5"/>
  <c r="BL197" i="5"/>
  <c r="BJ197" i="5"/>
  <c r="BH197" i="5"/>
  <c r="BF197" i="5"/>
  <c r="BD197" i="5"/>
  <c r="BB197" i="5"/>
  <c r="AZ197" i="5"/>
  <c r="AX197" i="5"/>
  <c r="AV197" i="5"/>
  <c r="AT197" i="5"/>
  <c r="AR197" i="5"/>
  <c r="AP197" i="5"/>
  <c r="AN197" i="5"/>
  <c r="AH197" i="5" s="1"/>
  <c r="AL197" i="5"/>
  <c r="AI197" i="5"/>
  <c r="CF197" i="5" s="1"/>
  <c r="AG197" i="5"/>
  <c r="CD196" i="5"/>
  <c r="CB196" i="5"/>
  <c r="BZ196" i="5"/>
  <c r="BX196" i="5"/>
  <c r="BV196" i="5"/>
  <c r="BT196" i="5"/>
  <c r="BR196" i="5"/>
  <c r="BP196" i="5"/>
  <c r="BN196" i="5"/>
  <c r="BL196" i="5"/>
  <c r="BJ196" i="5"/>
  <c r="BH196" i="5"/>
  <c r="BF196" i="5"/>
  <c r="BD196" i="5"/>
  <c r="BB196" i="5"/>
  <c r="AZ196" i="5"/>
  <c r="AX196" i="5"/>
  <c r="AV196" i="5"/>
  <c r="AT196" i="5"/>
  <c r="AR196" i="5"/>
  <c r="AP196" i="5"/>
  <c r="AN196" i="5"/>
  <c r="AL196" i="5"/>
  <c r="AH196" i="5"/>
  <c r="AI196" i="5" s="1"/>
  <c r="CF196" i="5" s="1"/>
  <c r="AG196" i="5"/>
  <c r="CD195" i="5"/>
  <c r="CB195" i="5"/>
  <c r="BZ195" i="5"/>
  <c r="BX195" i="5"/>
  <c r="BV195" i="5"/>
  <c r="BT195" i="5"/>
  <c r="BR195" i="5"/>
  <c r="BP195" i="5"/>
  <c r="BN195" i="5"/>
  <c r="BL195" i="5"/>
  <c r="BJ195" i="5"/>
  <c r="BH195" i="5"/>
  <c r="BF195" i="5"/>
  <c r="BD195" i="5"/>
  <c r="BB195" i="5"/>
  <c r="AZ195" i="5"/>
  <c r="AX195" i="5"/>
  <c r="AV195" i="5"/>
  <c r="AT195" i="5"/>
  <c r="AR195" i="5"/>
  <c r="AP195" i="5"/>
  <c r="AN195" i="5"/>
  <c r="AH195" i="5" s="1"/>
  <c r="AL195" i="5"/>
  <c r="AI195" i="5"/>
  <c r="CF195" i="5" s="1"/>
  <c r="AG195" i="5"/>
  <c r="CD194" i="5"/>
  <c r="CB194" i="5"/>
  <c r="BZ194" i="5"/>
  <c r="BX194" i="5"/>
  <c r="BV194" i="5"/>
  <c r="BT194" i="5"/>
  <c r="BR194" i="5"/>
  <c r="BP194" i="5"/>
  <c r="BN194" i="5"/>
  <c r="BL194" i="5"/>
  <c r="BJ194" i="5"/>
  <c r="BH194" i="5"/>
  <c r="BF194" i="5"/>
  <c r="BD194" i="5"/>
  <c r="BB194" i="5"/>
  <c r="AZ194" i="5"/>
  <c r="AX194" i="5"/>
  <c r="AV194" i="5"/>
  <c r="AT194" i="5"/>
  <c r="AR194" i="5"/>
  <c r="AP194" i="5"/>
  <c r="AN194" i="5"/>
  <c r="AL194" i="5"/>
  <c r="AH194" i="5" s="1"/>
  <c r="AI194" i="5" s="1"/>
  <c r="CF194" i="5" s="1"/>
  <c r="AG194" i="5"/>
  <c r="CD193" i="5"/>
  <c r="CB193" i="5"/>
  <c r="BZ193" i="5"/>
  <c r="BX193" i="5"/>
  <c r="BV193" i="5"/>
  <c r="BT193" i="5"/>
  <c r="BR193" i="5"/>
  <c r="BP193" i="5"/>
  <c r="BN193" i="5"/>
  <c r="BL193" i="5"/>
  <c r="BJ193" i="5"/>
  <c r="BH193" i="5"/>
  <c r="BF193" i="5"/>
  <c r="BD193" i="5"/>
  <c r="BB193" i="5"/>
  <c r="AZ193" i="5"/>
  <c r="AX193" i="5"/>
  <c r="AV193" i="5"/>
  <c r="AT193" i="5"/>
  <c r="AR193" i="5"/>
  <c r="AP193" i="5"/>
  <c r="AN193" i="5"/>
  <c r="AL193" i="5"/>
  <c r="AH193" i="5" s="1"/>
  <c r="AI193" i="5" s="1"/>
  <c r="CF193" i="5" s="1"/>
  <c r="AG193" i="5"/>
  <c r="CD192" i="5"/>
  <c r="CB192" i="5"/>
  <c r="BZ192" i="5"/>
  <c r="BX192" i="5"/>
  <c r="BV192" i="5"/>
  <c r="BT192" i="5"/>
  <c r="BR192" i="5"/>
  <c r="BP192" i="5"/>
  <c r="BN192" i="5"/>
  <c r="BL192" i="5"/>
  <c r="BJ192" i="5"/>
  <c r="BH192" i="5"/>
  <c r="BF192" i="5"/>
  <c r="BD192" i="5"/>
  <c r="BB192" i="5"/>
  <c r="AZ192" i="5"/>
  <c r="AX192" i="5"/>
  <c r="AV192" i="5"/>
  <c r="AT192" i="5"/>
  <c r="AR192" i="5"/>
  <c r="AP192" i="5"/>
  <c r="AN192" i="5"/>
  <c r="AH192" i="5" s="1"/>
  <c r="AL192" i="5"/>
  <c r="AI192" i="5"/>
  <c r="CF192" i="5" s="1"/>
  <c r="AG192" i="5"/>
  <c r="CD191" i="5"/>
  <c r="CB191" i="5"/>
  <c r="BZ191" i="5"/>
  <c r="BX191" i="5"/>
  <c r="BV191" i="5"/>
  <c r="BT191" i="5"/>
  <c r="BR191" i="5"/>
  <c r="BP191" i="5"/>
  <c r="BN191" i="5"/>
  <c r="BL191" i="5"/>
  <c r="BJ191" i="5"/>
  <c r="BH191" i="5"/>
  <c r="BF191" i="5"/>
  <c r="BD191" i="5"/>
  <c r="BB191" i="5"/>
  <c r="AZ191" i="5"/>
  <c r="AX191" i="5"/>
  <c r="AV191" i="5"/>
  <c r="AT191" i="5"/>
  <c r="AR191" i="5"/>
  <c r="AP191" i="5"/>
  <c r="AN191" i="5"/>
  <c r="AK191" i="5"/>
  <c r="AL191" i="5" s="1"/>
  <c r="AH191" i="5" s="1"/>
  <c r="AJ191" i="5"/>
  <c r="AI191" i="5"/>
  <c r="CF191" i="5" s="1"/>
  <c r="CD190" i="5"/>
  <c r="CB190" i="5"/>
  <c r="BZ190" i="5"/>
  <c r="BX190" i="5"/>
  <c r="BV190" i="5"/>
  <c r="BT190" i="5"/>
  <c r="BR190" i="5"/>
  <c r="BP190" i="5"/>
  <c r="BN190" i="5"/>
  <c r="BL190" i="5"/>
  <c r="BJ190" i="5"/>
  <c r="BH190" i="5"/>
  <c r="BF190" i="5"/>
  <c r="BD190" i="5"/>
  <c r="BB190" i="5"/>
  <c r="AZ190" i="5"/>
  <c r="AX190" i="5"/>
  <c r="AV190" i="5"/>
  <c r="AT190" i="5"/>
  <c r="AR190" i="5"/>
  <c r="AP190" i="5"/>
  <c r="AN190" i="5"/>
  <c r="AH190" i="5" s="1"/>
  <c r="AL190" i="5"/>
  <c r="AI190" i="5"/>
  <c r="CF190" i="5" s="1"/>
  <c r="AG190" i="5"/>
  <c r="CD189" i="5"/>
  <c r="CB189" i="5"/>
  <c r="BZ189" i="5"/>
  <c r="BX189" i="5"/>
  <c r="BV189" i="5"/>
  <c r="BT189" i="5"/>
  <c r="BR189" i="5"/>
  <c r="BP189" i="5"/>
  <c r="BN189" i="5"/>
  <c r="BL189" i="5"/>
  <c r="BJ189" i="5"/>
  <c r="BH189" i="5"/>
  <c r="BF189" i="5"/>
  <c r="BD189" i="5"/>
  <c r="BB189" i="5"/>
  <c r="AZ189" i="5"/>
  <c r="AX189" i="5"/>
  <c r="AV189" i="5"/>
  <c r="AT189" i="5"/>
  <c r="AR189" i="5"/>
  <c r="AP189" i="5"/>
  <c r="AN189" i="5"/>
  <c r="AH189" i="5" s="1"/>
  <c r="AL189" i="5"/>
  <c r="AI189" i="5"/>
  <c r="CF189" i="5" s="1"/>
  <c r="AG189" i="5"/>
  <c r="CD188" i="5"/>
  <c r="CB188" i="5"/>
  <c r="BZ188" i="5"/>
  <c r="BX188" i="5"/>
  <c r="BV188" i="5"/>
  <c r="BT188" i="5"/>
  <c r="BR188" i="5"/>
  <c r="BP188" i="5"/>
  <c r="BN188" i="5"/>
  <c r="BL188" i="5"/>
  <c r="BJ188" i="5"/>
  <c r="BH188" i="5"/>
  <c r="BF188" i="5"/>
  <c r="BD188" i="5"/>
  <c r="BB188" i="5"/>
  <c r="AZ188" i="5"/>
  <c r="AX188" i="5"/>
  <c r="AV188" i="5"/>
  <c r="AT188" i="5"/>
  <c r="AR188" i="5"/>
  <c r="AP188" i="5"/>
  <c r="AN188" i="5"/>
  <c r="AL188" i="5"/>
  <c r="AH188" i="5" s="1"/>
  <c r="AI188" i="5" s="1"/>
  <c r="CF188" i="5" s="1"/>
  <c r="AG188" i="5"/>
  <c r="CD187" i="5"/>
  <c r="CB187" i="5"/>
  <c r="BZ187" i="5"/>
  <c r="BX187" i="5"/>
  <c r="BV187" i="5"/>
  <c r="BT187" i="5"/>
  <c r="BR187" i="5"/>
  <c r="BP187" i="5"/>
  <c r="BN187" i="5"/>
  <c r="BL187" i="5"/>
  <c r="BJ187" i="5"/>
  <c r="BH187" i="5"/>
  <c r="BF187" i="5"/>
  <c r="BD187" i="5"/>
  <c r="BB187" i="5"/>
  <c r="AZ187" i="5"/>
  <c r="AX187" i="5"/>
  <c r="AV187" i="5"/>
  <c r="AT187" i="5"/>
  <c r="AR187" i="5"/>
  <c r="AP187" i="5"/>
  <c r="AN187" i="5"/>
  <c r="AH187" i="5" s="1"/>
  <c r="AL187" i="5"/>
  <c r="AI187" i="5"/>
  <c r="CF187" i="5" s="1"/>
  <c r="AG187" i="5"/>
  <c r="CD186" i="5"/>
  <c r="CB186" i="5"/>
  <c r="BZ186" i="5"/>
  <c r="BX186" i="5"/>
  <c r="BV186" i="5"/>
  <c r="BT186" i="5"/>
  <c r="BR186" i="5"/>
  <c r="BP186" i="5"/>
  <c r="BN186" i="5"/>
  <c r="BL186" i="5"/>
  <c r="BJ186" i="5"/>
  <c r="BH186" i="5"/>
  <c r="BF186" i="5"/>
  <c r="BD186" i="5"/>
  <c r="BB186" i="5"/>
  <c r="AZ186" i="5"/>
  <c r="AX186" i="5"/>
  <c r="AV186" i="5"/>
  <c r="AT186" i="5"/>
  <c r="AR186" i="5"/>
  <c r="AP186" i="5"/>
  <c r="AN186" i="5"/>
  <c r="AL186" i="5"/>
  <c r="AH186" i="5" s="1"/>
  <c r="AI186" i="5" s="1"/>
  <c r="CF186" i="5" s="1"/>
  <c r="AG186" i="5"/>
  <c r="CD185" i="5"/>
  <c r="CB185" i="5"/>
  <c r="BZ185" i="5"/>
  <c r="BX185" i="5"/>
  <c r="BV185" i="5"/>
  <c r="BT185" i="5"/>
  <c r="BR185" i="5"/>
  <c r="BP185" i="5"/>
  <c r="BN185" i="5"/>
  <c r="BL185" i="5"/>
  <c r="BJ185" i="5"/>
  <c r="BH185" i="5"/>
  <c r="BF185" i="5"/>
  <c r="BD185" i="5"/>
  <c r="BB185" i="5"/>
  <c r="AZ185" i="5"/>
  <c r="AX185" i="5"/>
  <c r="AV185" i="5"/>
  <c r="AT185" i="5"/>
  <c r="AR185" i="5"/>
  <c r="AP185" i="5"/>
  <c r="AN185" i="5"/>
  <c r="AL185" i="5"/>
  <c r="AH185" i="5"/>
  <c r="AI185" i="5" s="1"/>
  <c r="CF185" i="5" s="1"/>
  <c r="AG185" i="5"/>
  <c r="CD184" i="5"/>
  <c r="CB184" i="5"/>
  <c r="BZ184" i="5"/>
  <c r="BX184" i="5"/>
  <c r="BV184" i="5"/>
  <c r="BT184" i="5"/>
  <c r="BR184" i="5"/>
  <c r="BP184" i="5"/>
  <c r="BN184" i="5"/>
  <c r="BL184" i="5"/>
  <c r="BJ184" i="5"/>
  <c r="BH184" i="5"/>
  <c r="BF184" i="5"/>
  <c r="BD184" i="5"/>
  <c r="BB184" i="5"/>
  <c r="AZ184" i="5"/>
  <c r="AX184" i="5"/>
  <c r="AV184" i="5"/>
  <c r="AT184" i="5"/>
  <c r="AR184" i="5"/>
  <c r="AP184" i="5"/>
  <c r="AN184" i="5"/>
  <c r="AH184" i="5" s="1"/>
  <c r="AL184" i="5"/>
  <c r="AI184" i="5"/>
  <c r="CF184" i="5" s="1"/>
  <c r="AG184" i="5"/>
  <c r="CD183" i="5"/>
  <c r="CB183" i="5"/>
  <c r="BZ183" i="5"/>
  <c r="BX183" i="5"/>
  <c r="BV183" i="5"/>
  <c r="BT183" i="5"/>
  <c r="BR183" i="5"/>
  <c r="BP183" i="5"/>
  <c r="BN183" i="5"/>
  <c r="BL183" i="5"/>
  <c r="BJ183" i="5"/>
  <c r="BH183" i="5"/>
  <c r="BF183" i="5"/>
  <c r="BD183" i="5"/>
  <c r="BB183" i="5"/>
  <c r="AZ183" i="5"/>
  <c r="AX183" i="5"/>
  <c r="AV183" i="5"/>
  <c r="AT183" i="5"/>
  <c r="AR183" i="5"/>
  <c r="AP183" i="5"/>
  <c r="AN183" i="5"/>
  <c r="AH183" i="5" s="1"/>
  <c r="AL183" i="5"/>
  <c r="AI183" i="5"/>
  <c r="AG183" i="5"/>
  <c r="CD182" i="5"/>
  <c r="CB182" i="5"/>
  <c r="BZ182" i="5"/>
  <c r="BX182" i="5"/>
  <c r="BV182" i="5"/>
  <c r="BT182" i="5"/>
  <c r="BR182" i="5"/>
  <c r="BP182" i="5"/>
  <c r="BN182" i="5"/>
  <c r="BL182" i="5"/>
  <c r="BJ182" i="5"/>
  <c r="BH182" i="5"/>
  <c r="BF182" i="5"/>
  <c r="BD182" i="5"/>
  <c r="BB182" i="5"/>
  <c r="AZ182" i="5"/>
  <c r="AX182" i="5"/>
  <c r="AV182" i="5"/>
  <c r="AT182" i="5"/>
  <c r="AR182" i="5"/>
  <c r="AP182" i="5"/>
  <c r="AN182" i="5"/>
  <c r="AH182" i="5" s="1"/>
  <c r="AL182" i="5"/>
  <c r="AI182" i="5"/>
  <c r="AG182" i="5"/>
  <c r="CD181" i="5"/>
  <c r="CB181" i="5"/>
  <c r="BZ181" i="5"/>
  <c r="BX181" i="5"/>
  <c r="BV181" i="5"/>
  <c r="BT181" i="5"/>
  <c r="BR181" i="5"/>
  <c r="BP181" i="5"/>
  <c r="BN181" i="5"/>
  <c r="BL181" i="5"/>
  <c r="BJ181" i="5"/>
  <c r="BH181" i="5"/>
  <c r="BF181" i="5"/>
  <c r="BD181" i="5"/>
  <c r="BB181" i="5"/>
  <c r="AZ181" i="5"/>
  <c r="AX181" i="5"/>
  <c r="AV181" i="5"/>
  <c r="AT181" i="5"/>
  <c r="AR181" i="5"/>
  <c r="AP181" i="5"/>
  <c r="AN181" i="5"/>
  <c r="AH181" i="5" s="1"/>
  <c r="AL181" i="5"/>
  <c r="AI181" i="5"/>
  <c r="CF181" i="5" s="1"/>
  <c r="AG181" i="5"/>
  <c r="CD180" i="5"/>
  <c r="CB180" i="5"/>
  <c r="BZ180" i="5"/>
  <c r="BX180" i="5"/>
  <c r="BV180" i="5"/>
  <c r="BT180" i="5"/>
  <c r="BR180" i="5"/>
  <c r="BP180" i="5"/>
  <c r="BN180" i="5"/>
  <c r="BL180" i="5"/>
  <c r="BJ180" i="5"/>
  <c r="BH180" i="5"/>
  <c r="BF180" i="5"/>
  <c r="BD180" i="5"/>
  <c r="BB180" i="5"/>
  <c r="AZ180" i="5"/>
  <c r="AX180" i="5"/>
  <c r="AV180" i="5"/>
  <c r="AT180" i="5"/>
  <c r="AR180" i="5"/>
  <c r="AP180" i="5"/>
  <c r="AN180" i="5"/>
  <c r="AL180" i="5"/>
  <c r="AH180" i="5"/>
  <c r="AI180" i="5" s="1"/>
  <c r="CF180" i="5" s="1"/>
  <c r="AG180" i="5"/>
  <c r="CD179" i="5"/>
  <c r="CB179" i="5"/>
  <c r="BZ179" i="5"/>
  <c r="BX179" i="5"/>
  <c r="BV179" i="5"/>
  <c r="BT179" i="5"/>
  <c r="BR179" i="5"/>
  <c r="BP179" i="5"/>
  <c r="BN179" i="5"/>
  <c r="BL179" i="5"/>
  <c r="BJ179" i="5"/>
  <c r="BH179" i="5"/>
  <c r="BF179" i="5"/>
  <c r="BD179" i="5"/>
  <c r="BB179" i="5"/>
  <c r="AZ179" i="5"/>
  <c r="AX179" i="5"/>
  <c r="AV179" i="5"/>
  <c r="AT179" i="5"/>
  <c r="AR179" i="5"/>
  <c r="AP179" i="5"/>
  <c r="AN179" i="5"/>
  <c r="AL179" i="5"/>
  <c r="AH179" i="5"/>
  <c r="AI179" i="5" s="1"/>
  <c r="CF179" i="5" s="1"/>
  <c r="AG179" i="5"/>
  <c r="CD178" i="5"/>
  <c r="CB178" i="5"/>
  <c r="BZ178" i="5"/>
  <c r="BX178" i="5"/>
  <c r="BV178" i="5"/>
  <c r="BT178" i="5"/>
  <c r="BR178" i="5"/>
  <c r="BP178" i="5"/>
  <c r="BN178" i="5"/>
  <c r="BL178" i="5"/>
  <c r="BJ178" i="5"/>
  <c r="BH178" i="5"/>
  <c r="BF178" i="5"/>
  <c r="BD178" i="5"/>
  <c r="BB178" i="5"/>
  <c r="AZ178" i="5"/>
  <c r="AX178" i="5"/>
  <c r="AV178" i="5"/>
  <c r="AT178" i="5"/>
  <c r="AR178" i="5"/>
  <c r="AP178" i="5"/>
  <c r="AN178" i="5"/>
  <c r="AH178" i="5" s="1"/>
  <c r="AL178" i="5"/>
  <c r="AI178" i="5"/>
  <c r="CF178" i="5" s="1"/>
  <c r="AG178" i="5"/>
  <c r="CD177" i="5"/>
  <c r="CB177" i="5"/>
  <c r="BZ177" i="5"/>
  <c r="BX177" i="5"/>
  <c r="BV177" i="5"/>
  <c r="BT177" i="5"/>
  <c r="BR177" i="5"/>
  <c r="BP177" i="5"/>
  <c r="BN177" i="5"/>
  <c r="BL177" i="5"/>
  <c r="BJ177" i="5"/>
  <c r="BH177" i="5"/>
  <c r="BF177" i="5"/>
  <c r="BD177" i="5"/>
  <c r="BB177" i="5"/>
  <c r="AZ177" i="5"/>
  <c r="AX177" i="5"/>
  <c r="AV177" i="5"/>
  <c r="AT177" i="5"/>
  <c r="AR177" i="5"/>
  <c r="AP177" i="5"/>
  <c r="AN177" i="5"/>
  <c r="AH177" i="5" s="1"/>
  <c r="AL177" i="5"/>
  <c r="AI177" i="5"/>
  <c r="CF177" i="5" s="1"/>
  <c r="AG177" i="5"/>
  <c r="CD176" i="5"/>
  <c r="CB176" i="5"/>
  <c r="BZ176" i="5"/>
  <c r="BX176" i="5"/>
  <c r="BV176" i="5"/>
  <c r="BT176" i="5"/>
  <c r="BR176" i="5"/>
  <c r="BP176" i="5"/>
  <c r="BN176" i="5"/>
  <c r="BL176" i="5"/>
  <c r="BJ176" i="5"/>
  <c r="BH176" i="5"/>
  <c r="BF176" i="5"/>
  <c r="BD176" i="5"/>
  <c r="BB176" i="5"/>
  <c r="AZ176" i="5"/>
  <c r="AX176" i="5"/>
  <c r="AV176" i="5"/>
  <c r="AT176" i="5"/>
  <c r="AR176" i="5"/>
  <c r="AP176" i="5"/>
  <c r="AN176" i="5"/>
  <c r="AL176" i="5"/>
  <c r="AH176" i="5" s="1"/>
  <c r="AI176" i="5" s="1"/>
  <c r="CF176" i="5" s="1"/>
  <c r="AG176" i="5"/>
  <c r="AB176" i="5"/>
  <c r="CD175" i="5"/>
  <c r="CB175" i="5"/>
  <c r="BZ175" i="5"/>
  <c r="BX175" i="5"/>
  <c r="BV175" i="5"/>
  <c r="BT175" i="5"/>
  <c r="BR175" i="5"/>
  <c r="BP175" i="5"/>
  <c r="BN175" i="5"/>
  <c r="BL175" i="5"/>
  <c r="BJ175" i="5"/>
  <c r="BH175" i="5"/>
  <c r="BF175" i="5"/>
  <c r="BD175" i="5"/>
  <c r="BB175" i="5"/>
  <c r="AZ175" i="5"/>
  <c r="AX175" i="5"/>
  <c r="AV175" i="5"/>
  <c r="AT175" i="5"/>
  <c r="AR175" i="5"/>
  <c r="AP175" i="5"/>
  <c r="AN175" i="5"/>
  <c r="AL175" i="5"/>
  <c r="AH175" i="5"/>
  <c r="AI175" i="5" s="1"/>
  <c r="CF175" i="5" s="1"/>
  <c r="AG175" i="5"/>
  <c r="AX174" i="5"/>
  <c r="AV174" i="5"/>
  <c r="AT174" i="5"/>
  <c r="AR174" i="5"/>
  <c r="AP174" i="5"/>
  <c r="AH174" i="5" s="1"/>
  <c r="AL174" i="5"/>
  <c r="AI174" i="5"/>
  <c r="CF174" i="5" s="1"/>
  <c r="AG174" i="5"/>
  <c r="AX173" i="5"/>
  <c r="AV173" i="5"/>
  <c r="AT173" i="5"/>
  <c r="AR173" i="5"/>
  <c r="AP173" i="5"/>
  <c r="AN173" i="5"/>
  <c r="AL173" i="5"/>
  <c r="AH173" i="5"/>
  <c r="AI173" i="5" s="1"/>
  <c r="CF173" i="5" s="1"/>
  <c r="AG173" i="5"/>
  <c r="CD172" i="5"/>
  <c r="CB172" i="5"/>
  <c r="BZ172" i="5"/>
  <c r="BX172" i="5"/>
  <c r="BV172" i="5"/>
  <c r="BT172" i="5"/>
  <c r="BR172" i="5"/>
  <c r="BP172" i="5"/>
  <c r="BN172" i="5"/>
  <c r="BL172" i="5"/>
  <c r="BJ172" i="5"/>
  <c r="BH172" i="5"/>
  <c r="BF172" i="5"/>
  <c r="BD172" i="5"/>
  <c r="BB172" i="5"/>
  <c r="AZ172" i="5"/>
  <c r="AX172" i="5"/>
  <c r="AV172" i="5"/>
  <c r="AT172" i="5"/>
  <c r="AR172" i="5"/>
  <c r="AP172" i="5"/>
  <c r="AN172" i="5"/>
  <c r="AH172" i="5" s="1"/>
  <c r="AL172" i="5"/>
  <c r="AI172" i="5"/>
  <c r="CF172" i="5" s="1"/>
  <c r="AG172" i="5"/>
  <c r="CD171" i="5"/>
  <c r="CB171" i="5"/>
  <c r="BZ171" i="5"/>
  <c r="BX171" i="5"/>
  <c r="BV171" i="5"/>
  <c r="BT171" i="5"/>
  <c r="BR171" i="5"/>
  <c r="BP171" i="5"/>
  <c r="BN171" i="5"/>
  <c r="BL171" i="5"/>
  <c r="BJ171" i="5"/>
  <c r="BH171" i="5"/>
  <c r="BF171" i="5"/>
  <c r="BD171" i="5"/>
  <c r="BB171" i="5"/>
  <c r="AZ171" i="5"/>
  <c r="AX171" i="5"/>
  <c r="AV171" i="5"/>
  <c r="AT171" i="5"/>
  <c r="AR171" i="5"/>
  <c r="AP171" i="5"/>
  <c r="AN171" i="5"/>
  <c r="AH171" i="5" s="1"/>
  <c r="AL171" i="5"/>
  <c r="AI171" i="5"/>
  <c r="CF171" i="5" s="1"/>
  <c r="AG171" i="5"/>
  <c r="CD170" i="5"/>
  <c r="CB170" i="5"/>
  <c r="BZ170" i="5"/>
  <c r="BX170" i="5"/>
  <c r="BV170" i="5"/>
  <c r="BT170" i="5"/>
  <c r="BR170" i="5"/>
  <c r="BP170" i="5"/>
  <c r="BN170" i="5"/>
  <c r="BL170" i="5"/>
  <c r="BJ170" i="5"/>
  <c r="BH170" i="5"/>
  <c r="BF170" i="5"/>
  <c r="BD170" i="5"/>
  <c r="BB170" i="5"/>
  <c r="AZ170" i="5"/>
  <c r="AX170" i="5"/>
  <c r="AV170" i="5"/>
  <c r="AT170" i="5"/>
  <c r="AR170" i="5"/>
  <c r="AP170" i="5"/>
  <c r="AN170" i="5"/>
  <c r="AH170" i="5" s="1"/>
  <c r="AL170" i="5"/>
  <c r="AI170" i="5"/>
  <c r="CF170" i="5" s="1"/>
  <c r="AG170" i="5"/>
  <c r="CD169" i="5"/>
  <c r="CB169" i="5"/>
  <c r="BZ169" i="5"/>
  <c r="BX169" i="5"/>
  <c r="BV169" i="5"/>
  <c r="BT169" i="5"/>
  <c r="BR169" i="5"/>
  <c r="BP169" i="5"/>
  <c r="BN169" i="5"/>
  <c r="BL169" i="5"/>
  <c r="BJ169" i="5"/>
  <c r="BH169" i="5"/>
  <c r="BF169" i="5"/>
  <c r="BD169" i="5"/>
  <c r="BB169" i="5"/>
  <c r="AZ169" i="5"/>
  <c r="AX169" i="5"/>
  <c r="AV169" i="5"/>
  <c r="AT169" i="5"/>
  <c r="AR169" i="5"/>
  <c r="AP169" i="5"/>
  <c r="AN169" i="5"/>
  <c r="AH169" i="5" s="1"/>
  <c r="AL169" i="5"/>
  <c r="AI169" i="5"/>
  <c r="CF169" i="5" s="1"/>
  <c r="AG169" i="5"/>
  <c r="CD168" i="5"/>
  <c r="CB168" i="5"/>
  <c r="BZ168" i="5"/>
  <c r="BX168" i="5"/>
  <c r="BV168" i="5"/>
  <c r="BT168" i="5"/>
  <c r="BR168" i="5"/>
  <c r="BP168" i="5"/>
  <c r="BN168" i="5"/>
  <c r="BL168" i="5"/>
  <c r="BJ168" i="5"/>
  <c r="BH168" i="5"/>
  <c r="BF168" i="5"/>
  <c r="BD168" i="5"/>
  <c r="BB168" i="5"/>
  <c r="AZ168" i="5"/>
  <c r="AX168" i="5"/>
  <c r="AV168" i="5"/>
  <c r="AT168" i="5"/>
  <c r="AR168" i="5"/>
  <c r="AP168" i="5"/>
  <c r="AN168" i="5"/>
  <c r="AL168" i="5"/>
  <c r="AH168" i="5" s="1"/>
  <c r="AI168" i="5" s="1"/>
  <c r="CF168" i="5" s="1"/>
  <c r="AG168" i="5"/>
  <c r="CD167" i="5"/>
  <c r="CB167" i="5"/>
  <c r="BZ167" i="5"/>
  <c r="BX167" i="5"/>
  <c r="BV167" i="5"/>
  <c r="BT167" i="5"/>
  <c r="BR167" i="5"/>
  <c r="BP167" i="5"/>
  <c r="BN167" i="5"/>
  <c r="BL167" i="5"/>
  <c r="BJ167" i="5"/>
  <c r="BH167" i="5"/>
  <c r="BF167" i="5"/>
  <c r="BD167" i="5"/>
  <c r="BB167" i="5"/>
  <c r="AZ167" i="5"/>
  <c r="AX167" i="5"/>
  <c r="AV167" i="5"/>
  <c r="AT167" i="5"/>
  <c r="AR167" i="5"/>
  <c r="AP167" i="5"/>
  <c r="AN167" i="5"/>
  <c r="AH167" i="5" s="1"/>
  <c r="AI167" i="5" s="1"/>
  <c r="CF167" i="5" s="1"/>
  <c r="AL167" i="5"/>
  <c r="AG167" i="5"/>
  <c r="CD166" i="5"/>
  <c r="CB166" i="5"/>
  <c r="BZ166" i="5"/>
  <c r="BX166" i="5"/>
  <c r="BV166" i="5"/>
  <c r="BT166" i="5"/>
  <c r="BR166" i="5"/>
  <c r="BP166" i="5"/>
  <c r="BN166" i="5"/>
  <c r="BL166" i="5"/>
  <c r="BJ166" i="5"/>
  <c r="BH166" i="5"/>
  <c r="BF166" i="5"/>
  <c r="BD166" i="5"/>
  <c r="BB166" i="5"/>
  <c r="AZ166" i="5"/>
  <c r="AX166" i="5"/>
  <c r="AV166" i="5"/>
  <c r="AT166" i="5"/>
  <c r="AR166" i="5"/>
  <c r="AP166" i="5"/>
  <c r="AN166" i="5"/>
  <c r="AH166" i="5" s="1"/>
  <c r="AI166" i="5" s="1"/>
  <c r="CF166" i="5" s="1"/>
  <c r="AL166" i="5"/>
  <c r="AG166" i="5"/>
  <c r="CD165" i="5"/>
  <c r="CB165" i="5"/>
  <c r="BZ165" i="5"/>
  <c r="BX165" i="5"/>
  <c r="BV165" i="5"/>
  <c r="BT165" i="5"/>
  <c r="BR165" i="5"/>
  <c r="BP165" i="5"/>
  <c r="BN165" i="5"/>
  <c r="BL165" i="5"/>
  <c r="BJ165" i="5"/>
  <c r="BH165" i="5"/>
  <c r="BF165" i="5"/>
  <c r="BD165" i="5"/>
  <c r="BB165" i="5"/>
  <c r="AZ165" i="5"/>
  <c r="AX165" i="5"/>
  <c r="AV165" i="5"/>
  <c r="AT165" i="5"/>
  <c r="AR165" i="5"/>
  <c r="AP165" i="5"/>
  <c r="AN165" i="5"/>
  <c r="AH165" i="5" s="1"/>
  <c r="AI165" i="5" s="1"/>
  <c r="CF165" i="5" s="1"/>
  <c r="AL165" i="5"/>
  <c r="AG165" i="5"/>
  <c r="CD164" i="5"/>
  <c r="CB164" i="5"/>
  <c r="BZ164" i="5"/>
  <c r="BX164" i="5"/>
  <c r="BV164" i="5"/>
  <c r="BT164" i="5"/>
  <c r="BR164" i="5"/>
  <c r="BP164" i="5"/>
  <c r="BN164" i="5"/>
  <c r="BL164" i="5"/>
  <c r="BJ164" i="5"/>
  <c r="BH164" i="5"/>
  <c r="BF164" i="5"/>
  <c r="BD164" i="5"/>
  <c r="BB164" i="5"/>
  <c r="AZ164" i="5"/>
  <c r="AX164" i="5"/>
  <c r="AV164" i="5"/>
  <c r="AT164" i="5"/>
  <c r="AR164" i="5"/>
  <c r="AP164" i="5"/>
  <c r="AN164" i="5"/>
  <c r="AH164" i="5" s="1"/>
  <c r="AI164" i="5" s="1"/>
  <c r="CF164" i="5" s="1"/>
  <c r="AL164" i="5"/>
  <c r="AG164" i="5"/>
  <c r="CD163" i="5"/>
  <c r="CB163" i="5"/>
  <c r="BZ163" i="5"/>
  <c r="BX163" i="5"/>
  <c r="BV163" i="5"/>
  <c r="BT163" i="5"/>
  <c r="BR163" i="5"/>
  <c r="BP163" i="5"/>
  <c r="BN163" i="5"/>
  <c r="BL163" i="5"/>
  <c r="BJ163" i="5"/>
  <c r="BH163" i="5"/>
  <c r="BF163" i="5"/>
  <c r="BD163" i="5"/>
  <c r="BB163" i="5"/>
  <c r="AZ163" i="5"/>
  <c r="AX163" i="5"/>
  <c r="AV163" i="5"/>
  <c r="AT163" i="5"/>
  <c r="AR163" i="5"/>
  <c r="AP163" i="5"/>
  <c r="AN163" i="5"/>
  <c r="AL163" i="5"/>
  <c r="AH163" i="5"/>
  <c r="AI163" i="5" s="1"/>
  <c r="CF163" i="5" s="1"/>
  <c r="AG163" i="5"/>
  <c r="CD162" i="5"/>
  <c r="CB162" i="5"/>
  <c r="BZ162" i="5"/>
  <c r="BX162" i="5"/>
  <c r="BV162" i="5"/>
  <c r="BT162" i="5"/>
  <c r="BR162" i="5"/>
  <c r="BP162" i="5"/>
  <c r="BN162" i="5"/>
  <c r="BL162" i="5"/>
  <c r="BJ162" i="5"/>
  <c r="BH162" i="5"/>
  <c r="BF162" i="5"/>
  <c r="BD162" i="5"/>
  <c r="BB162" i="5"/>
  <c r="AZ162" i="5"/>
  <c r="AX162" i="5"/>
  <c r="AV162" i="5"/>
  <c r="AT162" i="5"/>
  <c r="AR162" i="5"/>
  <c r="AP162" i="5"/>
  <c r="AN162" i="5"/>
  <c r="AH162" i="5" s="1"/>
  <c r="AI162" i="5" s="1"/>
  <c r="CF162" i="5" s="1"/>
  <c r="AL162" i="5"/>
  <c r="AG162" i="5"/>
  <c r="AH161" i="5"/>
  <c r="AI161" i="5" s="1"/>
  <c r="AG161" i="5"/>
  <c r="CD160" i="5"/>
  <c r="CB160" i="5"/>
  <c r="BZ160" i="5"/>
  <c r="BX160" i="5"/>
  <c r="BV160" i="5"/>
  <c r="BT160" i="5"/>
  <c r="BR160" i="5"/>
  <c r="BP160" i="5"/>
  <c r="BN160" i="5"/>
  <c r="BL160" i="5"/>
  <c r="BJ160" i="5"/>
  <c r="BH160" i="5"/>
  <c r="BF160" i="5"/>
  <c r="BD160" i="5"/>
  <c r="BB160" i="5"/>
  <c r="AZ160" i="5"/>
  <c r="AX160" i="5"/>
  <c r="AV160" i="5"/>
  <c r="AT160" i="5"/>
  <c r="AR160" i="5"/>
  <c r="AP160" i="5"/>
  <c r="AN160" i="5"/>
  <c r="AL160" i="5"/>
  <c r="AH160" i="5"/>
  <c r="AI160" i="5" s="1"/>
  <c r="CF160" i="5" s="1"/>
  <c r="AG160" i="5"/>
  <c r="CD159" i="5"/>
  <c r="CB159" i="5"/>
  <c r="BZ159" i="5"/>
  <c r="BX159" i="5"/>
  <c r="BV159" i="5"/>
  <c r="BT159" i="5"/>
  <c r="BR159" i="5"/>
  <c r="BP159" i="5"/>
  <c r="BN159" i="5"/>
  <c r="BL159" i="5"/>
  <c r="BJ159" i="5"/>
  <c r="BH159" i="5"/>
  <c r="BF159" i="5"/>
  <c r="BD159" i="5"/>
  <c r="BB159" i="5"/>
  <c r="AZ159" i="5"/>
  <c r="AX159" i="5"/>
  <c r="AV159" i="5"/>
  <c r="AT159" i="5"/>
  <c r="AR159" i="5"/>
  <c r="AP159" i="5"/>
  <c r="AN159" i="5"/>
  <c r="AL159" i="5"/>
  <c r="AJ159" i="5"/>
  <c r="AG159" i="5" s="1"/>
  <c r="AH159" i="5"/>
  <c r="AI159" i="5" s="1"/>
  <c r="CF159" i="5" s="1"/>
  <c r="CD158" i="5"/>
  <c r="CB158" i="5"/>
  <c r="BZ158" i="5"/>
  <c r="BX158" i="5"/>
  <c r="BV158" i="5"/>
  <c r="BT158" i="5"/>
  <c r="BR158" i="5"/>
  <c r="BP158" i="5"/>
  <c r="BN158" i="5"/>
  <c r="BL158" i="5"/>
  <c r="BJ158" i="5"/>
  <c r="BH158" i="5"/>
  <c r="BF158" i="5"/>
  <c r="BD158" i="5"/>
  <c r="BB158" i="5"/>
  <c r="AZ158" i="5"/>
  <c r="AX158" i="5"/>
  <c r="AV158" i="5"/>
  <c r="AT158" i="5"/>
  <c r="AR158" i="5"/>
  <c r="AP158" i="5"/>
  <c r="AN158" i="5"/>
  <c r="AL158" i="5"/>
  <c r="AH158" i="5"/>
  <c r="AI158" i="5" s="1"/>
  <c r="CF158" i="5" s="1"/>
  <c r="AG158" i="5"/>
  <c r="CD157" i="5"/>
  <c r="CB157" i="5"/>
  <c r="BZ157" i="5"/>
  <c r="BX157" i="5"/>
  <c r="BV157" i="5"/>
  <c r="BT157" i="5"/>
  <c r="BR157" i="5"/>
  <c r="BP157" i="5"/>
  <c r="BN157" i="5"/>
  <c r="BL157" i="5"/>
  <c r="BJ157" i="5"/>
  <c r="BH157" i="5"/>
  <c r="BF157" i="5"/>
  <c r="BD157" i="5"/>
  <c r="BB157" i="5"/>
  <c r="AZ157" i="5"/>
  <c r="AX157" i="5"/>
  <c r="AV157" i="5"/>
  <c r="AT157" i="5"/>
  <c r="AR157" i="5"/>
  <c r="AP157" i="5"/>
  <c r="AN157" i="5"/>
  <c r="AH157" i="5" s="1"/>
  <c r="AI157" i="5" s="1"/>
  <c r="CF157" i="5" s="1"/>
  <c r="AL157" i="5"/>
  <c r="AG157" i="5"/>
  <c r="CD156" i="5"/>
  <c r="CB156" i="5"/>
  <c r="BZ156" i="5"/>
  <c r="BX156" i="5"/>
  <c r="BV156" i="5"/>
  <c r="BT156" i="5"/>
  <c r="BR156" i="5"/>
  <c r="BP156" i="5"/>
  <c r="BN156" i="5"/>
  <c r="BL156" i="5"/>
  <c r="BJ156" i="5"/>
  <c r="BH156" i="5"/>
  <c r="BF156" i="5"/>
  <c r="BD156" i="5"/>
  <c r="BB156" i="5"/>
  <c r="AZ156" i="5"/>
  <c r="AX156" i="5"/>
  <c r="AV156" i="5"/>
  <c r="AT156" i="5"/>
  <c r="AR156" i="5"/>
  <c r="AP156" i="5"/>
  <c r="AN156" i="5"/>
  <c r="AH156" i="5" s="1"/>
  <c r="AI156" i="5" s="1"/>
  <c r="CF156" i="5" s="1"/>
  <c r="AL156" i="5"/>
  <c r="AG156" i="5"/>
  <c r="CD155" i="5"/>
  <c r="CB155" i="5"/>
  <c r="BZ155" i="5"/>
  <c r="BX155" i="5"/>
  <c r="BV155" i="5"/>
  <c r="BT155" i="5"/>
  <c r="BR155" i="5"/>
  <c r="BP155" i="5"/>
  <c r="BN155" i="5"/>
  <c r="BL155" i="5"/>
  <c r="BJ155" i="5"/>
  <c r="BH155" i="5"/>
  <c r="BF155" i="5"/>
  <c r="BD155" i="5"/>
  <c r="BB155" i="5"/>
  <c r="AZ155" i="5"/>
  <c r="AX155" i="5"/>
  <c r="AV155" i="5"/>
  <c r="AT155" i="5"/>
  <c r="AR155" i="5"/>
  <c r="AP155" i="5"/>
  <c r="AN155" i="5"/>
  <c r="AL155" i="5"/>
  <c r="AH155" i="5"/>
  <c r="AI155" i="5" s="1"/>
  <c r="CF155" i="5" s="1"/>
  <c r="AG155" i="5"/>
  <c r="CD154" i="5"/>
  <c r="CB154" i="5"/>
  <c r="BZ154" i="5"/>
  <c r="BX154" i="5"/>
  <c r="BV154" i="5"/>
  <c r="BT154" i="5"/>
  <c r="BR154" i="5"/>
  <c r="BP154" i="5"/>
  <c r="BN154" i="5"/>
  <c r="BL154" i="5"/>
  <c r="BJ154" i="5"/>
  <c r="BH154" i="5"/>
  <c r="BF154" i="5"/>
  <c r="BD154" i="5"/>
  <c r="BB154" i="5"/>
  <c r="AZ154" i="5"/>
  <c r="AX154" i="5"/>
  <c r="AV154" i="5"/>
  <c r="AT154" i="5"/>
  <c r="AR154" i="5"/>
  <c r="AP154" i="5"/>
  <c r="AN154" i="5"/>
  <c r="AL154" i="5"/>
  <c r="AH154" i="5"/>
  <c r="AI154" i="5" s="1"/>
  <c r="CF154" i="5" s="1"/>
  <c r="AG154" i="5"/>
  <c r="AZ153" i="5"/>
  <c r="AX153" i="5"/>
  <c r="AV153" i="5"/>
  <c r="AT153" i="5"/>
  <c r="AR153" i="5"/>
  <c r="AP153" i="5"/>
  <c r="AN153" i="5"/>
  <c r="AH153" i="5"/>
  <c r="AI153" i="5" s="1"/>
  <c r="CF153" i="5" s="1"/>
  <c r="AG153" i="5"/>
  <c r="AZ152" i="5"/>
  <c r="AX152" i="5"/>
  <c r="AV152" i="5"/>
  <c r="AT152" i="5"/>
  <c r="AR152" i="5"/>
  <c r="AP152" i="5"/>
  <c r="AN152" i="5"/>
  <c r="AL152" i="5"/>
  <c r="AH152" i="5"/>
  <c r="AI152" i="5" s="1"/>
  <c r="CF152" i="5" s="1"/>
  <c r="AG152" i="5"/>
  <c r="CD151" i="5"/>
  <c r="CB151" i="5"/>
  <c r="BZ151" i="5"/>
  <c r="BX151" i="5"/>
  <c r="BV151" i="5"/>
  <c r="BT151" i="5"/>
  <c r="BR151" i="5"/>
  <c r="BP151" i="5"/>
  <c r="BN151" i="5"/>
  <c r="BL151" i="5"/>
  <c r="BJ151" i="5"/>
  <c r="BH151" i="5"/>
  <c r="BF151" i="5"/>
  <c r="BD151" i="5"/>
  <c r="BB151" i="5"/>
  <c r="AZ151" i="5"/>
  <c r="AX151" i="5"/>
  <c r="AV151" i="5"/>
  <c r="AT151" i="5"/>
  <c r="AR151" i="5"/>
  <c r="AP151" i="5"/>
  <c r="AN151" i="5"/>
  <c r="AH151" i="5" s="1"/>
  <c r="AI151" i="5" s="1"/>
  <c r="CF151" i="5" s="1"/>
  <c r="AL151" i="5"/>
  <c r="AG151" i="5"/>
  <c r="AX150" i="5"/>
  <c r="AV150" i="5"/>
  <c r="AT150" i="5"/>
  <c r="AR150" i="5"/>
  <c r="AP150" i="5"/>
  <c r="AL150" i="5"/>
  <c r="AH150" i="5"/>
  <c r="AI150" i="5" s="1"/>
  <c r="CF150" i="5" s="1"/>
  <c r="AG150" i="5"/>
  <c r="CD149" i="5"/>
  <c r="CB149" i="5"/>
  <c r="BZ149" i="5"/>
  <c r="BX149" i="5"/>
  <c r="BV149" i="5"/>
  <c r="BT149" i="5"/>
  <c r="BR149" i="5"/>
  <c r="BP149" i="5"/>
  <c r="BN149" i="5"/>
  <c r="BL149" i="5"/>
  <c r="BJ149" i="5"/>
  <c r="BH149" i="5"/>
  <c r="BF149" i="5"/>
  <c r="BD149" i="5"/>
  <c r="BB149" i="5"/>
  <c r="AZ149" i="5"/>
  <c r="AX149" i="5"/>
  <c r="AV149" i="5"/>
  <c r="AT149" i="5"/>
  <c r="AR149" i="5"/>
  <c r="AP149" i="5"/>
  <c r="AN149" i="5"/>
  <c r="AH149" i="5" s="1"/>
  <c r="AI149" i="5" s="1"/>
  <c r="CF149" i="5" s="1"/>
  <c r="AL149" i="5"/>
  <c r="AG149" i="5"/>
  <c r="AX148" i="5"/>
  <c r="AV148" i="5"/>
  <c r="AT148" i="5"/>
  <c r="AR148" i="5"/>
  <c r="AP148" i="5"/>
  <c r="AH148" i="5"/>
  <c r="AI148" i="5" s="1"/>
  <c r="CF148" i="5" s="1"/>
  <c r="AG148" i="5"/>
  <c r="CD147" i="5"/>
  <c r="CB147" i="5"/>
  <c r="BZ147" i="5"/>
  <c r="BX147" i="5"/>
  <c r="BV147" i="5"/>
  <c r="BT147" i="5"/>
  <c r="BR147" i="5"/>
  <c r="BP147" i="5"/>
  <c r="BN147" i="5"/>
  <c r="BL147" i="5"/>
  <c r="BJ147" i="5"/>
  <c r="BH147" i="5"/>
  <c r="BF147" i="5"/>
  <c r="BD147" i="5"/>
  <c r="BB147" i="5"/>
  <c r="AZ147" i="5"/>
  <c r="AX147" i="5"/>
  <c r="AV147" i="5"/>
  <c r="AT147" i="5"/>
  <c r="AR147" i="5"/>
  <c r="AP147" i="5"/>
  <c r="AN147" i="5"/>
  <c r="AL147" i="5"/>
  <c r="AH147" i="5"/>
  <c r="AI147" i="5" s="1"/>
  <c r="CF147" i="5" s="1"/>
  <c r="AG147" i="5"/>
  <c r="CD146" i="5"/>
  <c r="CB146" i="5"/>
  <c r="BZ146" i="5"/>
  <c r="BX146" i="5"/>
  <c r="BV146" i="5"/>
  <c r="BT146" i="5"/>
  <c r="BR146" i="5"/>
  <c r="BP146" i="5"/>
  <c r="BN146" i="5"/>
  <c r="BL146" i="5"/>
  <c r="BJ146" i="5"/>
  <c r="BH146" i="5"/>
  <c r="BF146" i="5"/>
  <c r="BD146" i="5"/>
  <c r="BB146" i="5"/>
  <c r="AZ146" i="5"/>
  <c r="AX146" i="5"/>
  <c r="AV146" i="5"/>
  <c r="AT146" i="5"/>
  <c r="AR146" i="5"/>
  <c r="AP146" i="5"/>
  <c r="AN146" i="5"/>
  <c r="AH146" i="5" s="1"/>
  <c r="AI146" i="5" s="1"/>
  <c r="CF146" i="5" s="1"/>
  <c r="AL146" i="5"/>
  <c r="AG146" i="5"/>
  <c r="CD145" i="5"/>
  <c r="CB145" i="5"/>
  <c r="BZ145" i="5"/>
  <c r="BX145" i="5"/>
  <c r="BV145" i="5"/>
  <c r="BT145" i="5"/>
  <c r="BR145" i="5"/>
  <c r="BP145" i="5"/>
  <c r="BN145" i="5"/>
  <c r="BL145" i="5"/>
  <c r="BJ145" i="5"/>
  <c r="BH145" i="5"/>
  <c r="BF145" i="5"/>
  <c r="BD145" i="5"/>
  <c r="BB145" i="5"/>
  <c r="AZ145" i="5"/>
  <c r="AX145" i="5"/>
  <c r="AV145" i="5"/>
  <c r="AT145" i="5"/>
  <c r="AR145" i="5"/>
  <c r="AP145" i="5"/>
  <c r="AN145" i="5"/>
  <c r="AH145" i="5" s="1"/>
  <c r="AI145" i="5" s="1"/>
  <c r="CF145" i="5" s="1"/>
  <c r="AL145" i="5"/>
  <c r="AG145" i="5"/>
  <c r="CD144" i="5"/>
  <c r="CB144" i="5"/>
  <c r="BZ144" i="5"/>
  <c r="BX144" i="5"/>
  <c r="BV144" i="5"/>
  <c r="BT144" i="5"/>
  <c r="BR144" i="5"/>
  <c r="BP144" i="5"/>
  <c r="BN144" i="5"/>
  <c r="BL144" i="5"/>
  <c r="BJ144" i="5"/>
  <c r="BH144" i="5"/>
  <c r="BF144" i="5"/>
  <c r="BD144" i="5"/>
  <c r="BB144" i="5"/>
  <c r="AZ144" i="5"/>
  <c r="AX144" i="5"/>
  <c r="AV144" i="5"/>
  <c r="AT144" i="5"/>
  <c r="AR144" i="5"/>
  <c r="AP144" i="5"/>
  <c r="AN144" i="5"/>
  <c r="AH144" i="5" s="1"/>
  <c r="AI144" i="5" s="1"/>
  <c r="CF144" i="5" s="1"/>
  <c r="AL144" i="5"/>
  <c r="AG144" i="5"/>
  <c r="CD143" i="5"/>
  <c r="CB143" i="5"/>
  <c r="BZ143" i="5"/>
  <c r="BX143" i="5"/>
  <c r="BV143" i="5"/>
  <c r="BT143" i="5"/>
  <c r="BR143" i="5"/>
  <c r="BP143" i="5"/>
  <c r="BN143" i="5"/>
  <c r="BL143" i="5"/>
  <c r="BJ143" i="5"/>
  <c r="BH143" i="5"/>
  <c r="BF143" i="5"/>
  <c r="BD143" i="5"/>
  <c r="BB143" i="5"/>
  <c r="AZ143" i="5"/>
  <c r="AX143" i="5"/>
  <c r="AV143" i="5"/>
  <c r="AT143" i="5"/>
  <c r="AR143" i="5"/>
  <c r="AP143" i="5"/>
  <c r="AN143" i="5"/>
  <c r="AL143" i="5"/>
  <c r="AH143" i="5"/>
  <c r="AI143" i="5" s="1"/>
  <c r="CF143" i="5" s="1"/>
  <c r="AG143" i="5"/>
  <c r="CD142" i="5"/>
  <c r="CB142" i="5"/>
  <c r="BZ142" i="5"/>
  <c r="BX142" i="5"/>
  <c r="BV142" i="5"/>
  <c r="BT142" i="5"/>
  <c r="BR142" i="5"/>
  <c r="BP142" i="5"/>
  <c r="BN142" i="5"/>
  <c r="BL142" i="5"/>
  <c r="BJ142" i="5"/>
  <c r="BH142" i="5"/>
  <c r="BF142" i="5"/>
  <c r="BD142" i="5"/>
  <c r="BB142" i="5"/>
  <c r="AZ142" i="5"/>
  <c r="AX142" i="5"/>
  <c r="AV142" i="5"/>
  <c r="AT142" i="5"/>
  <c r="AR142" i="5"/>
  <c r="AP142" i="5"/>
  <c r="AN142" i="5"/>
  <c r="AL142" i="5"/>
  <c r="AH142" i="5"/>
  <c r="AI142" i="5" s="1"/>
  <c r="CF142" i="5" s="1"/>
  <c r="AG142" i="5"/>
  <c r="CD141" i="5"/>
  <c r="CB141" i="5"/>
  <c r="BZ141" i="5"/>
  <c r="BX141" i="5"/>
  <c r="BV141" i="5"/>
  <c r="BT141" i="5"/>
  <c r="BR141" i="5"/>
  <c r="BP141" i="5"/>
  <c r="BN141" i="5"/>
  <c r="BL141" i="5"/>
  <c r="BJ141" i="5"/>
  <c r="BH141" i="5"/>
  <c r="BF141" i="5"/>
  <c r="BD141" i="5"/>
  <c r="BB141" i="5"/>
  <c r="AZ141" i="5"/>
  <c r="AX141" i="5"/>
  <c r="AV141" i="5"/>
  <c r="AT141" i="5"/>
  <c r="AR141" i="5"/>
  <c r="AP141" i="5"/>
  <c r="AN141" i="5"/>
  <c r="AL141" i="5"/>
  <c r="AH141" i="5" s="1"/>
  <c r="AI141" i="5" s="1"/>
  <c r="CF141" i="5" s="1"/>
  <c r="AJ141" i="5"/>
  <c r="AG141" i="5"/>
  <c r="CD140" i="5"/>
  <c r="CB140" i="5"/>
  <c r="BZ140" i="5"/>
  <c r="BX140" i="5"/>
  <c r="BV140" i="5"/>
  <c r="BT140" i="5"/>
  <c r="BR140" i="5"/>
  <c r="BP140" i="5"/>
  <c r="BN140" i="5"/>
  <c r="BL140" i="5"/>
  <c r="BJ140" i="5"/>
  <c r="BH140" i="5"/>
  <c r="BF140" i="5"/>
  <c r="BD140" i="5"/>
  <c r="BB140" i="5"/>
  <c r="AZ140" i="5"/>
  <c r="AX140" i="5"/>
  <c r="AV140" i="5"/>
  <c r="AT140" i="5"/>
  <c r="AR140" i="5"/>
  <c r="AP140" i="5"/>
  <c r="AN140" i="5"/>
  <c r="AH140" i="5" s="1"/>
  <c r="AI140" i="5" s="1"/>
  <c r="CF140" i="5" s="1"/>
  <c r="AL140" i="5"/>
  <c r="AG140" i="5"/>
  <c r="CD139" i="5"/>
  <c r="CB139" i="5"/>
  <c r="BZ139" i="5"/>
  <c r="BX139" i="5"/>
  <c r="BV139" i="5"/>
  <c r="BT139" i="5"/>
  <c r="BR139" i="5"/>
  <c r="BP139" i="5"/>
  <c r="BN139" i="5"/>
  <c r="BL139" i="5"/>
  <c r="BJ139" i="5"/>
  <c r="BH139" i="5"/>
  <c r="BF139" i="5"/>
  <c r="BD139" i="5"/>
  <c r="BB139" i="5"/>
  <c r="AZ139" i="5"/>
  <c r="AX139" i="5"/>
  <c r="AV139" i="5"/>
  <c r="AT139" i="5"/>
  <c r="AR139" i="5"/>
  <c r="AP139" i="5"/>
  <c r="AN139" i="5"/>
  <c r="AL139" i="5"/>
  <c r="AH139" i="5" s="1"/>
  <c r="AI139" i="5" s="1"/>
  <c r="CF139" i="5" s="1"/>
  <c r="AJ139" i="5"/>
  <c r="AG139" i="5"/>
  <c r="CD138" i="5"/>
  <c r="CB138" i="5"/>
  <c r="BZ138" i="5"/>
  <c r="BX138" i="5"/>
  <c r="BV138" i="5"/>
  <c r="BT138" i="5"/>
  <c r="BR138" i="5"/>
  <c r="BP138" i="5"/>
  <c r="BN138" i="5"/>
  <c r="BL138" i="5"/>
  <c r="BJ138" i="5"/>
  <c r="BH138" i="5"/>
  <c r="BF138" i="5"/>
  <c r="BD138" i="5"/>
  <c r="BB138" i="5"/>
  <c r="AZ138" i="5"/>
  <c r="AX138" i="5"/>
  <c r="AV138" i="5"/>
  <c r="AT138" i="5"/>
  <c r="AR138" i="5"/>
  <c r="AP138" i="5"/>
  <c r="AN138" i="5"/>
  <c r="AL138" i="5"/>
  <c r="AI138" i="5"/>
  <c r="CF138" i="5" s="1"/>
  <c r="CD137" i="5"/>
  <c r="CB137" i="5"/>
  <c r="BZ137" i="5"/>
  <c r="BX137" i="5"/>
  <c r="BV137" i="5"/>
  <c r="BT137" i="5"/>
  <c r="BR137" i="5"/>
  <c r="BP137" i="5"/>
  <c r="BN137" i="5"/>
  <c r="BL137" i="5"/>
  <c r="BJ137" i="5"/>
  <c r="BH137" i="5"/>
  <c r="BF137" i="5"/>
  <c r="BD137" i="5"/>
  <c r="BB137" i="5"/>
  <c r="AZ137" i="5"/>
  <c r="AX137" i="5"/>
  <c r="AV137" i="5"/>
  <c r="AT137" i="5"/>
  <c r="AR137" i="5"/>
  <c r="AP137" i="5"/>
  <c r="AN137" i="5"/>
  <c r="AL137" i="5"/>
  <c r="AH137" i="5"/>
  <c r="AI137" i="5" s="1"/>
  <c r="CF137" i="5" s="1"/>
  <c r="AG137" i="5"/>
  <c r="CD136" i="5"/>
  <c r="CB136" i="5"/>
  <c r="BZ136" i="5"/>
  <c r="BX136" i="5"/>
  <c r="BV136" i="5"/>
  <c r="BT136" i="5"/>
  <c r="BR136" i="5"/>
  <c r="BP136" i="5"/>
  <c r="BN136" i="5"/>
  <c r="BL136" i="5"/>
  <c r="BJ136" i="5"/>
  <c r="BH136" i="5"/>
  <c r="BF136" i="5"/>
  <c r="BD136" i="5"/>
  <c r="BB136" i="5"/>
  <c r="AZ136" i="5"/>
  <c r="AX136" i="5"/>
  <c r="AV136" i="5"/>
  <c r="AT136" i="5"/>
  <c r="AR136" i="5"/>
  <c r="AP136" i="5"/>
  <c r="AN136" i="5"/>
  <c r="AL136" i="5"/>
  <c r="AH136" i="5"/>
  <c r="AI136" i="5" s="1"/>
  <c r="CF136" i="5" s="1"/>
  <c r="AG136" i="5"/>
  <c r="CD135" i="5"/>
  <c r="CB135" i="5"/>
  <c r="BZ135" i="5"/>
  <c r="BX135" i="5"/>
  <c r="BV135" i="5"/>
  <c r="BT135" i="5"/>
  <c r="BR135" i="5"/>
  <c r="BP135" i="5"/>
  <c r="BN135" i="5"/>
  <c r="BL135" i="5"/>
  <c r="BJ135" i="5"/>
  <c r="BH135" i="5"/>
  <c r="BF135" i="5"/>
  <c r="BD135" i="5"/>
  <c r="BB135" i="5"/>
  <c r="AZ135" i="5"/>
  <c r="AX135" i="5"/>
  <c r="AV135" i="5"/>
  <c r="AT135" i="5"/>
  <c r="AR135" i="5"/>
  <c r="AP135" i="5"/>
  <c r="AN135" i="5"/>
  <c r="AH135" i="5" s="1"/>
  <c r="AI135" i="5" s="1"/>
  <c r="CF135" i="5" s="1"/>
  <c r="AL135" i="5"/>
  <c r="AG135" i="5"/>
  <c r="CD134" i="5"/>
  <c r="CB134" i="5"/>
  <c r="BZ134" i="5"/>
  <c r="BX134" i="5"/>
  <c r="BV134" i="5"/>
  <c r="BT134" i="5"/>
  <c r="BR134" i="5"/>
  <c r="BP134" i="5"/>
  <c r="BN134" i="5"/>
  <c r="BL134" i="5"/>
  <c r="BJ134" i="5"/>
  <c r="BH134" i="5"/>
  <c r="BF134" i="5"/>
  <c r="BD134" i="5"/>
  <c r="BB134" i="5"/>
  <c r="AZ134" i="5"/>
  <c r="AX134" i="5"/>
  <c r="AV134" i="5"/>
  <c r="AT134" i="5"/>
  <c r="AR134" i="5"/>
  <c r="AP134" i="5"/>
  <c r="AN134" i="5"/>
  <c r="AL134" i="5"/>
  <c r="AH134" i="5"/>
  <c r="AI134" i="5" s="1"/>
  <c r="CF134" i="5" s="1"/>
  <c r="AG134" i="5"/>
  <c r="CD133" i="5"/>
  <c r="CB133" i="5"/>
  <c r="BZ133" i="5"/>
  <c r="BX133" i="5"/>
  <c r="BV133" i="5"/>
  <c r="BT133" i="5"/>
  <c r="BR133" i="5"/>
  <c r="BP133" i="5"/>
  <c r="BN133" i="5"/>
  <c r="BL133" i="5"/>
  <c r="BJ133" i="5"/>
  <c r="BH133" i="5"/>
  <c r="BF133" i="5"/>
  <c r="BD133" i="5"/>
  <c r="BB133" i="5"/>
  <c r="AZ133" i="5"/>
  <c r="AX133" i="5"/>
  <c r="AV133" i="5"/>
  <c r="AT133" i="5"/>
  <c r="AR133" i="5"/>
  <c r="AP133" i="5"/>
  <c r="AN133" i="5"/>
  <c r="AL133" i="5"/>
  <c r="AH133" i="5"/>
  <c r="AI133" i="5" s="1"/>
  <c r="CF133" i="5" s="1"/>
  <c r="AG133" i="5"/>
  <c r="CD132" i="5"/>
  <c r="CB132" i="5"/>
  <c r="BZ132" i="5"/>
  <c r="BX132" i="5"/>
  <c r="BV132" i="5"/>
  <c r="BT132" i="5"/>
  <c r="BR132" i="5"/>
  <c r="BP132" i="5"/>
  <c r="BN132" i="5"/>
  <c r="BL132" i="5"/>
  <c r="BJ132" i="5"/>
  <c r="BH132" i="5"/>
  <c r="BF132" i="5"/>
  <c r="BD132" i="5"/>
  <c r="BB132" i="5"/>
  <c r="AZ132" i="5"/>
  <c r="AX132" i="5"/>
  <c r="AV132" i="5"/>
  <c r="AT132" i="5"/>
  <c r="AR132" i="5"/>
  <c r="AP132" i="5"/>
  <c r="AN132" i="5"/>
  <c r="AL132" i="5"/>
  <c r="AH132" i="5"/>
  <c r="AI132" i="5" s="1"/>
  <c r="CF132" i="5" s="1"/>
  <c r="AG132" i="5"/>
  <c r="CD131" i="5"/>
  <c r="CB131" i="5"/>
  <c r="BZ131" i="5"/>
  <c r="BX131" i="5"/>
  <c r="BV131" i="5"/>
  <c r="BT131" i="5"/>
  <c r="BR131" i="5"/>
  <c r="BP131" i="5"/>
  <c r="BN131" i="5"/>
  <c r="BL131" i="5"/>
  <c r="BJ131" i="5"/>
  <c r="BH131" i="5"/>
  <c r="BF131" i="5"/>
  <c r="BD131" i="5"/>
  <c r="BB131" i="5"/>
  <c r="AZ131" i="5"/>
  <c r="AX131" i="5"/>
  <c r="AV131" i="5"/>
  <c r="AT131" i="5"/>
  <c r="AR131" i="5"/>
  <c r="AP131" i="5"/>
  <c r="AN131" i="5"/>
  <c r="AH131" i="5" s="1"/>
  <c r="AI131" i="5" s="1"/>
  <c r="CF131" i="5" s="1"/>
  <c r="AL131" i="5"/>
  <c r="AG131" i="5"/>
  <c r="CD130" i="5"/>
  <c r="CB130" i="5"/>
  <c r="BZ130" i="5"/>
  <c r="BX130" i="5"/>
  <c r="BV130" i="5"/>
  <c r="BT130" i="5"/>
  <c r="BR130" i="5"/>
  <c r="BP130" i="5"/>
  <c r="BN130" i="5"/>
  <c r="BL130" i="5"/>
  <c r="BJ130" i="5"/>
  <c r="BH130" i="5"/>
  <c r="BF130" i="5"/>
  <c r="BD130" i="5"/>
  <c r="BB130" i="5"/>
  <c r="AZ130" i="5"/>
  <c r="AX130" i="5"/>
  <c r="AV130" i="5"/>
  <c r="AT130" i="5"/>
  <c r="AR130" i="5"/>
  <c r="AP130" i="5"/>
  <c r="AN130" i="5"/>
  <c r="AH130" i="5" s="1"/>
  <c r="AI130" i="5" s="1"/>
  <c r="CF130" i="5" s="1"/>
  <c r="AL130" i="5"/>
  <c r="AG130" i="5"/>
  <c r="CD129" i="5"/>
  <c r="CB129" i="5"/>
  <c r="BZ129" i="5"/>
  <c r="BX129" i="5"/>
  <c r="BV129" i="5"/>
  <c r="BT129" i="5"/>
  <c r="BR129" i="5"/>
  <c r="BP129" i="5"/>
  <c r="BN129" i="5"/>
  <c r="BL129" i="5"/>
  <c r="BJ129" i="5"/>
  <c r="BH129" i="5"/>
  <c r="BF129" i="5"/>
  <c r="BD129" i="5"/>
  <c r="BB129" i="5"/>
  <c r="AZ129" i="5"/>
  <c r="AX129" i="5"/>
  <c r="AV129" i="5"/>
  <c r="AT129" i="5"/>
  <c r="AR129" i="5"/>
  <c r="AP129" i="5"/>
  <c r="AN129" i="5"/>
  <c r="AH129" i="5" s="1"/>
  <c r="AI129" i="5" s="1"/>
  <c r="CF129" i="5" s="1"/>
  <c r="AL129" i="5"/>
  <c r="AG129" i="5"/>
  <c r="CD128" i="5"/>
  <c r="CB128" i="5"/>
  <c r="BZ128" i="5"/>
  <c r="BX128" i="5"/>
  <c r="BV128" i="5"/>
  <c r="BT128" i="5"/>
  <c r="BR128" i="5"/>
  <c r="BP128" i="5"/>
  <c r="BN128" i="5"/>
  <c r="BL128" i="5"/>
  <c r="BJ128" i="5"/>
  <c r="BH128" i="5"/>
  <c r="BF128" i="5"/>
  <c r="BD128" i="5"/>
  <c r="BB128" i="5"/>
  <c r="AZ128" i="5"/>
  <c r="AX128" i="5"/>
  <c r="AV128" i="5"/>
  <c r="AT128" i="5"/>
  <c r="AR128" i="5"/>
  <c r="AP128" i="5"/>
  <c r="AN128" i="5"/>
  <c r="AL128" i="5"/>
  <c r="AH128" i="5"/>
  <c r="AI128" i="5" s="1"/>
  <c r="CF128" i="5" s="1"/>
  <c r="AG128" i="5"/>
  <c r="CD127" i="5"/>
  <c r="CB127" i="5"/>
  <c r="BZ127" i="5"/>
  <c r="BX127" i="5"/>
  <c r="BV127" i="5"/>
  <c r="BT127" i="5"/>
  <c r="BR127" i="5"/>
  <c r="BP127" i="5"/>
  <c r="BN127" i="5"/>
  <c r="BL127" i="5"/>
  <c r="BJ127" i="5"/>
  <c r="BH127" i="5"/>
  <c r="BF127" i="5"/>
  <c r="BD127" i="5"/>
  <c r="BB127" i="5"/>
  <c r="AZ127" i="5"/>
  <c r="AX127" i="5"/>
  <c r="AV127" i="5"/>
  <c r="AT127" i="5"/>
  <c r="AR127" i="5"/>
  <c r="AP127" i="5"/>
  <c r="AN127" i="5"/>
  <c r="AL127" i="5"/>
  <c r="AH127" i="5"/>
  <c r="AI127" i="5" s="1"/>
  <c r="CF127" i="5" s="1"/>
  <c r="AG127" i="5"/>
  <c r="CD126" i="5"/>
  <c r="CB126" i="5"/>
  <c r="BZ126" i="5"/>
  <c r="BX126" i="5"/>
  <c r="BV126" i="5"/>
  <c r="BT126" i="5"/>
  <c r="BR126" i="5"/>
  <c r="BP126" i="5"/>
  <c r="BN126" i="5"/>
  <c r="BL126" i="5"/>
  <c r="BJ126" i="5"/>
  <c r="BH126" i="5"/>
  <c r="BF126" i="5"/>
  <c r="BD126" i="5"/>
  <c r="BB126" i="5"/>
  <c r="AZ126" i="5"/>
  <c r="AX126" i="5"/>
  <c r="AV126" i="5"/>
  <c r="AT126" i="5"/>
  <c r="AR126" i="5"/>
  <c r="AP126" i="5"/>
  <c r="AN126" i="5"/>
  <c r="AL126" i="5"/>
  <c r="AH126" i="5"/>
  <c r="AI126" i="5" s="1"/>
  <c r="CF126" i="5" s="1"/>
  <c r="AG126" i="5"/>
  <c r="CD125" i="5"/>
  <c r="CB125" i="5"/>
  <c r="BZ125" i="5"/>
  <c r="BX125" i="5"/>
  <c r="BV125" i="5"/>
  <c r="BT125" i="5"/>
  <c r="BR125" i="5"/>
  <c r="BP125" i="5"/>
  <c r="BN125" i="5"/>
  <c r="BL125" i="5"/>
  <c r="BJ125" i="5"/>
  <c r="BH125" i="5"/>
  <c r="BF125" i="5"/>
  <c r="BD125" i="5"/>
  <c r="BB125" i="5"/>
  <c r="AZ125" i="5"/>
  <c r="AX125" i="5"/>
  <c r="AV125" i="5"/>
  <c r="AT125" i="5"/>
  <c r="AR125" i="5"/>
  <c r="AP125" i="5"/>
  <c r="AN125" i="5"/>
  <c r="AL125" i="5"/>
  <c r="AH125" i="5"/>
  <c r="AI125" i="5" s="1"/>
  <c r="CF125" i="5" s="1"/>
  <c r="AG125" i="5"/>
  <c r="CD124" i="5"/>
  <c r="CB124" i="5"/>
  <c r="BZ124" i="5"/>
  <c r="BX124" i="5"/>
  <c r="BV124" i="5"/>
  <c r="BT124" i="5"/>
  <c r="BR124" i="5"/>
  <c r="BP124" i="5"/>
  <c r="BN124" i="5"/>
  <c r="BL124" i="5"/>
  <c r="BJ124" i="5"/>
  <c r="BH124" i="5"/>
  <c r="BF124" i="5"/>
  <c r="BD124" i="5"/>
  <c r="BB124" i="5"/>
  <c r="AZ124" i="5"/>
  <c r="AX124" i="5"/>
  <c r="AV124" i="5"/>
  <c r="AT124" i="5"/>
  <c r="AR124" i="5"/>
  <c r="AP124" i="5"/>
  <c r="AN124" i="5"/>
  <c r="AL124" i="5"/>
  <c r="AH124" i="5"/>
  <c r="AI124" i="5" s="1"/>
  <c r="CF124" i="5" s="1"/>
  <c r="AG124" i="5"/>
  <c r="AB124" i="5"/>
  <c r="CD123" i="5"/>
  <c r="CB123" i="5"/>
  <c r="BZ123" i="5"/>
  <c r="BX123" i="5"/>
  <c r="BV123" i="5"/>
  <c r="BT123" i="5"/>
  <c r="BR123" i="5"/>
  <c r="BP123" i="5"/>
  <c r="BN123" i="5"/>
  <c r="BL123" i="5"/>
  <c r="BJ123" i="5"/>
  <c r="BH123" i="5"/>
  <c r="BF123" i="5"/>
  <c r="BD123" i="5"/>
  <c r="BB123" i="5"/>
  <c r="AZ123" i="5"/>
  <c r="AX123" i="5"/>
  <c r="AV123" i="5"/>
  <c r="AT123" i="5"/>
  <c r="AR123" i="5"/>
  <c r="AP123" i="5"/>
  <c r="AN123" i="5"/>
  <c r="AL123" i="5"/>
  <c r="AH123" i="5"/>
  <c r="AI123" i="5" s="1"/>
  <c r="CF123" i="5" s="1"/>
  <c r="AG123" i="5"/>
  <c r="CD122" i="5"/>
  <c r="CB122" i="5"/>
  <c r="BZ122" i="5"/>
  <c r="BX122" i="5"/>
  <c r="BV122" i="5"/>
  <c r="BT122" i="5"/>
  <c r="BR122" i="5"/>
  <c r="BP122" i="5"/>
  <c r="BN122" i="5"/>
  <c r="BL122" i="5"/>
  <c r="BJ122" i="5"/>
  <c r="BH122" i="5"/>
  <c r="BF122" i="5"/>
  <c r="BD122" i="5"/>
  <c r="BB122" i="5"/>
  <c r="AZ122" i="5"/>
  <c r="AX122" i="5"/>
  <c r="AV122" i="5"/>
  <c r="AT122" i="5"/>
  <c r="AR122" i="5"/>
  <c r="AP122" i="5"/>
  <c r="AN122" i="5"/>
  <c r="AL122" i="5"/>
  <c r="AH122" i="5" s="1"/>
  <c r="AI122" i="5" s="1"/>
  <c r="CF122" i="5" s="1"/>
  <c r="AJ122" i="5"/>
  <c r="AG122" i="5"/>
  <c r="AB122" i="5"/>
  <c r="CD121" i="5"/>
  <c r="CB121" i="5"/>
  <c r="BZ121" i="5"/>
  <c r="BX121" i="5"/>
  <c r="BV121" i="5"/>
  <c r="BT121" i="5"/>
  <c r="BR121" i="5"/>
  <c r="BP121" i="5"/>
  <c r="BN121" i="5"/>
  <c r="BL121" i="5"/>
  <c r="BJ121" i="5"/>
  <c r="BH121" i="5"/>
  <c r="BF121" i="5"/>
  <c r="BD121" i="5"/>
  <c r="BB121" i="5"/>
  <c r="AZ121" i="5"/>
  <c r="AX121" i="5"/>
  <c r="AV121" i="5"/>
  <c r="AT121" i="5"/>
  <c r="AR121" i="5"/>
  <c r="AP121" i="5"/>
  <c r="AN121" i="5"/>
  <c r="AL121" i="5"/>
  <c r="AJ121" i="5"/>
  <c r="AG121" i="5" s="1"/>
  <c r="AH121" i="5"/>
  <c r="AI121" i="5" s="1"/>
  <c r="CF121" i="5" s="1"/>
  <c r="AB121" i="5"/>
  <c r="CD120" i="5"/>
  <c r="CB120" i="5"/>
  <c r="BZ120" i="5"/>
  <c r="BX120" i="5"/>
  <c r="BV120" i="5"/>
  <c r="BT120" i="5"/>
  <c r="BR120" i="5"/>
  <c r="BP120" i="5"/>
  <c r="BN120" i="5"/>
  <c r="BL120" i="5"/>
  <c r="BJ120" i="5"/>
  <c r="BH120" i="5"/>
  <c r="BF120" i="5"/>
  <c r="BD120" i="5"/>
  <c r="BB120" i="5"/>
  <c r="AZ120" i="5"/>
  <c r="AX120" i="5"/>
  <c r="AV120" i="5"/>
  <c r="AT120" i="5"/>
  <c r="AR120" i="5"/>
  <c r="AP120" i="5"/>
  <c r="AN120" i="5"/>
  <c r="AL120" i="5"/>
  <c r="AH120" i="5" s="1"/>
  <c r="AI120" i="5" s="1"/>
  <c r="CF120" i="5" s="1"/>
  <c r="AK120" i="5"/>
  <c r="AG120" i="5"/>
  <c r="AB120" i="5"/>
  <c r="CD119" i="5"/>
  <c r="CB119" i="5"/>
  <c r="BZ119" i="5"/>
  <c r="BX119" i="5"/>
  <c r="BV119" i="5"/>
  <c r="BT119" i="5"/>
  <c r="BR119" i="5"/>
  <c r="BP119" i="5"/>
  <c r="BN119" i="5"/>
  <c r="BL119" i="5"/>
  <c r="BJ119" i="5"/>
  <c r="BH119" i="5"/>
  <c r="BF119" i="5"/>
  <c r="BD119" i="5"/>
  <c r="BB119" i="5"/>
  <c r="AZ119" i="5"/>
  <c r="AX119" i="5"/>
  <c r="AV119" i="5"/>
  <c r="AT119" i="5"/>
  <c r="AR119" i="5"/>
  <c r="AP119" i="5"/>
  <c r="AN119" i="5"/>
  <c r="AH119" i="5" s="1"/>
  <c r="AI119" i="5" s="1"/>
  <c r="CF119" i="5" s="1"/>
  <c r="AL119" i="5"/>
  <c r="AG119" i="5"/>
  <c r="CD118" i="5"/>
  <c r="CB118" i="5"/>
  <c r="BZ118" i="5"/>
  <c r="BX118" i="5"/>
  <c r="BV118" i="5"/>
  <c r="BT118" i="5"/>
  <c r="BR118" i="5"/>
  <c r="BP118" i="5"/>
  <c r="BN118" i="5"/>
  <c r="BL118" i="5"/>
  <c r="BJ118" i="5"/>
  <c r="BH118" i="5"/>
  <c r="BF118" i="5"/>
  <c r="BD118" i="5"/>
  <c r="BB118" i="5"/>
  <c r="AZ118" i="5"/>
  <c r="AX118" i="5"/>
  <c r="AV118" i="5"/>
  <c r="AT118" i="5"/>
  <c r="AR118" i="5"/>
  <c r="AP118" i="5"/>
  <c r="AN118" i="5"/>
  <c r="AL118" i="5"/>
  <c r="AH118" i="5"/>
  <c r="AI118" i="5" s="1"/>
  <c r="CF118" i="5" s="1"/>
  <c r="AG118" i="5"/>
  <c r="CD117" i="5"/>
  <c r="CB117" i="5"/>
  <c r="BZ117" i="5"/>
  <c r="BX117" i="5"/>
  <c r="BV117" i="5"/>
  <c r="BT117" i="5"/>
  <c r="BR117" i="5"/>
  <c r="BP117" i="5"/>
  <c r="BN117" i="5"/>
  <c r="BL117" i="5"/>
  <c r="BJ117" i="5"/>
  <c r="BH117" i="5"/>
  <c r="BF117" i="5"/>
  <c r="BD117" i="5"/>
  <c r="BB117" i="5"/>
  <c r="AZ117" i="5"/>
  <c r="AX117" i="5"/>
  <c r="AV117" i="5"/>
  <c r="AT117" i="5"/>
  <c r="AR117" i="5"/>
  <c r="AP117" i="5"/>
  <c r="AN117" i="5"/>
  <c r="AL117" i="5"/>
  <c r="AH117" i="5"/>
  <c r="AI117" i="5" s="1"/>
  <c r="CF117" i="5" s="1"/>
  <c r="AG117" i="5"/>
  <c r="CD116" i="5"/>
  <c r="CB116" i="5"/>
  <c r="BZ116" i="5"/>
  <c r="BX116" i="5"/>
  <c r="BV116" i="5"/>
  <c r="BT116" i="5"/>
  <c r="BR116" i="5"/>
  <c r="BP116" i="5"/>
  <c r="BN116" i="5"/>
  <c r="BL116" i="5"/>
  <c r="BJ116" i="5"/>
  <c r="BH116" i="5"/>
  <c r="BF116" i="5"/>
  <c r="BD116" i="5"/>
  <c r="BB116" i="5"/>
  <c r="AZ116" i="5"/>
  <c r="AX116" i="5"/>
  <c r="AV116" i="5"/>
  <c r="AT116" i="5"/>
  <c r="AR116" i="5"/>
  <c r="AP116" i="5"/>
  <c r="AN116" i="5"/>
  <c r="AH116" i="5" s="1"/>
  <c r="AI116" i="5" s="1"/>
  <c r="CF116" i="5" s="1"/>
  <c r="AL116" i="5"/>
  <c r="AG116" i="5"/>
  <c r="CD115" i="5"/>
  <c r="CB115" i="5"/>
  <c r="BZ115" i="5"/>
  <c r="BX115" i="5"/>
  <c r="BV115" i="5"/>
  <c r="BT115" i="5"/>
  <c r="BR115" i="5"/>
  <c r="BP115" i="5"/>
  <c r="BN115" i="5"/>
  <c r="BL115" i="5"/>
  <c r="BJ115" i="5"/>
  <c r="BH115" i="5"/>
  <c r="BF115" i="5"/>
  <c r="BD115" i="5"/>
  <c r="BB115" i="5"/>
  <c r="AZ115" i="5"/>
  <c r="AX115" i="5"/>
  <c r="AV115" i="5"/>
  <c r="AT115" i="5"/>
  <c r="AR115" i="5"/>
  <c r="AP115" i="5"/>
  <c r="AN115" i="5"/>
  <c r="AL115" i="5"/>
  <c r="AI115" i="5"/>
  <c r="CF115" i="5" s="1"/>
  <c r="AB115" i="5"/>
  <c r="CD114" i="5"/>
  <c r="CB114" i="5"/>
  <c r="BZ114" i="5"/>
  <c r="BX114" i="5"/>
  <c r="BV114" i="5"/>
  <c r="BT114" i="5"/>
  <c r="BR114" i="5"/>
  <c r="BP114" i="5"/>
  <c r="BN114" i="5"/>
  <c r="BL114" i="5"/>
  <c r="BJ114" i="5"/>
  <c r="BH114" i="5"/>
  <c r="BF114" i="5"/>
  <c r="BD114" i="5"/>
  <c r="BB114" i="5"/>
  <c r="AZ114" i="5"/>
  <c r="AX114" i="5"/>
  <c r="AV114" i="5"/>
  <c r="AT114" i="5"/>
  <c r="AR114" i="5"/>
  <c r="AP114" i="5"/>
  <c r="AN114" i="5"/>
  <c r="AL114" i="5"/>
  <c r="AI114" i="5"/>
  <c r="CF114" i="5" s="1"/>
  <c r="CD113" i="5"/>
  <c r="CB113" i="5"/>
  <c r="BZ113" i="5"/>
  <c r="BX113" i="5"/>
  <c r="BV113" i="5"/>
  <c r="BT113" i="5"/>
  <c r="BR113" i="5"/>
  <c r="BP113" i="5"/>
  <c r="BN113" i="5"/>
  <c r="BL113" i="5"/>
  <c r="BJ113" i="5"/>
  <c r="BH113" i="5"/>
  <c r="BF113" i="5"/>
  <c r="BD113" i="5"/>
  <c r="BB113" i="5"/>
  <c r="AZ113" i="5"/>
  <c r="AX113" i="5"/>
  <c r="AV113" i="5"/>
  <c r="AT113" i="5"/>
  <c r="AR113" i="5"/>
  <c r="AP113" i="5"/>
  <c r="AN113" i="5"/>
  <c r="AL113" i="5"/>
  <c r="AH113" i="5"/>
  <c r="AI113" i="5" s="1"/>
  <c r="CF113" i="5" s="1"/>
  <c r="AG113" i="5"/>
  <c r="CD112" i="5"/>
  <c r="CB112" i="5"/>
  <c r="BZ112" i="5"/>
  <c r="BX112" i="5"/>
  <c r="BV112" i="5"/>
  <c r="BT112" i="5"/>
  <c r="BR112" i="5"/>
  <c r="BP112" i="5"/>
  <c r="BN112" i="5"/>
  <c r="BL112" i="5"/>
  <c r="BJ112" i="5"/>
  <c r="BH112" i="5"/>
  <c r="BF112" i="5"/>
  <c r="BD112" i="5"/>
  <c r="BB112" i="5"/>
  <c r="AZ112" i="5"/>
  <c r="AX112" i="5"/>
  <c r="AV112" i="5"/>
  <c r="AT112" i="5"/>
  <c r="AR112" i="5"/>
  <c r="AP112" i="5"/>
  <c r="AN112" i="5"/>
  <c r="AH112" i="5" s="1"/>
  <c r="AI112" i="5" s="1"/>
  <c r="CF112" i="5" s="1"/>
  <c r="AL112" i="5"/>
  <c r="AG112" i="5"/>
  <c r="CD111" i="5"/>
  <c r="CB111" i="5"/>
  <c r="BZ111" i="5"/>
  <c r="BX111" i="5"/>
  <c r="BV111" i="5"/>
  <c r="BT111" i="5"/>
  <c r="BR111" i="5"/>
  <c r="BP111" i="5"/>
  <c r="BN111" i="5"/>
  <c r="BL111" i="5"/>
  <c r="BJ111" i="5"/>
  <c r="BH111" i="5"/>
  <c r="BF111" i="5"/>
  <c r="BD111" i="5"/>
  <c r="BB111" i="5"/>
  <c r="AZ111" i="5"/>
  <c r="AX111" i="5"/>
  <c r="AV111" i="5"/>
  <c r="AT111" i="5"/>
  <c r="AR111" i="5"/>
  <c r="AP111" i="5"/>
  <c r="AN111" i="5"/>
  <c r="AH111" i="5" s="1"/>
  <c r="AI111" i="5" s="1"/>
  <c r="CF111" i="5" s="1"/>
  <c r="AL111" i="5"/>
  <c r="AG111" i="5"/>
  <c r="CD110" i="5"/>
  <c r="CB110" i="5"/>
  <c r="BZ110" i="5"/>
  <c r="BX110" i="5"/>
  <c r="BV110" i="5"/>
  <c r="BT110" i="5"/>
  <c r="BR110" i="5"/>
  <c r="BP110" i="5"/>
  <c r="BN110" i="5"/>
  <c r="BL110" i="5"/>
  <c r="BJ110" i="5"/>
  <c r="BH110" i="5"/>
  <c r="BF110" i="5"/>
  <c r="BD110" i="5"/>
  <c r="BB110" i="5"/>
  <c r="AZ110" i="5"/>
  <c r="AX110" i="5"/>
  <c r="AV110" i="5"/>
  <c r="AT110" i="5"/>
  <c r="AR110" i="5"/>
  <c r="AP110" i="5"/>
  <c r="AN110" i="5"/>
  <c r="AH110" i="5" s="1"/>
  <c r="AI110" i="5" s="1"/>
  <c r="CF110" i="5" s="1"/>
  <c r="AL110" i="5"/>
  <c r="AG110" i="5"/>
  <c r="CD109" i="5"/>
  <c r="CB109" i="5"/>
  <c r="BZ109" i="5"/>
  <c r="BX109" i="5"/>
  <c r="BV109" i="5"/>
  <c r="BT109" i="5"/>
  <c r="BR109" i="5"/>
  <c r="BP109" i="5"/>
  <c r="BN109" i="5"/>
  <c r="BL109" i="5"/>
  <c r="BJ109" i="5"/>
  <c r="BH109" i="5"/>
  <c r="BF109" i="5"/>
  <c r="BD109" i="5"/>
  <c r="BB109" i="5"/>
  <c r="AZ109" i="5"/>
  <c r="AX109" i="5"/>
  <c r="AV109" i="5"/>
  <c r="AT109" i="5"/>
  <c r="AR109" i="5"/>
  <c r="AP109" i="5"/>
  <c r="AN109" i="5"/>
  <c r="AL109" i="5"/>
  <c r="AH109" i="5"/>
  <c r="AI109" i="5" s="1"/>
  <c r="CF109" i="5" s="1"/>
  <c r="AG109" i="5"/>
  <c r="CD108" i="5"/>
  <c r="CB108" i="5"/>
  <c r="BZ108" i="5"/>
  <c r="BX108" i="5"/>
  <c r="BV108" i="5"/>
  <c r="BT108" i="5"/>
  <c r="BR108" i="5"/>
  <c r="BP108" i="5"/>
  <c r="BN108" i="5"/>
  <c r="BL108" i="5"/>
  <c r="BJ108" i="5"/>
  <c r="BH108" i="5"/>
  <c r="BF108" i="5"/>
  <c r="BD108" i="5"/>
  <c r="BB108" i="5"/>
  <c r="AZ108" i="5"/>
  <c r="AX108" i="5"/>
  <c r="AV108" i="5"/>
  <c r="AT108" i="5"/>
  <c r="AR108" i="5"/>
  <c r="AP108" i="5"/>
  <c r="AN108" i="5"/>
  <c r="AH108" i="5" s="1"/>
  <c r="AI108" i="5" s="1"/>
  <c r="CF108" i="5" s="1"/>
  <c r="AL108" i="5"/>
  <c r="AG108" i="5"/>
  <c r="CD107" i="5"/>
  <c r="CB107" i="5"/>
  <c r="BZ107" i="5"/>
  <c r="BX107" i="5"/>
  <c r="BV107" i="5"/>
  <c r="BT107" i="5"/>
  <c r="BR107" i="5"/>
  <c r="BP107" i="5"/>
  <c r="BN107" i="5"/>
  <c r="BL107" i="5"/>
  <c r="BJ107" i="5"/>
  <c r="BH107" i="5"/>
  <c r="BF107" i="5"/>
  <c r="BD107" i="5"/>
  <c r="BB107" i="5"/>
  <c r="AZ107" i="5"/>
  <c r="AX107" i="5"/>
  <c r="AV107" i="5"/>
  <c r="AT107" i="5"/>
  <c r="AR107" i="5"/>
  <c r="AP107" i="5"/>
  <c r="AN107" i="5"/>
  <c r="AH107" i="5" s="1"/>
  <c r="AI107" i="5" s="1"/>
  <c r="CF107" i="5" s="1"/>
  <c r="AL107" i="5"/>
  <c r="AG107" i="5"/>
  <c r="CD106" i="5"/>
  <c r="CB106" i="5"/>
  <c r="BZ106" i="5"/>
  <c r="BX106" i="5"/>
  <c r="BV106" i="5"/>
  <c r="BT106" i="5"/>
  <c r="BR106" i="5"/>
  <c r="BP106" i="5"/>
  <c r="BN106" i="5"/>
  <c r="BL106" i="5"/>
  <c r="BJ106" i="5"/>
  <c r="BH106" i="5"/>
  <c r="BF106" i="5"/>
  <c r="BD106" i="5"/>
  <c r="BB106" i="5"/>
  <c r="AZ106" i="5"/>
  <c r="AX106" i="5"/>
  <c r="AV106" i="5"/>
  <c r="AT106" i="5"/>
  <c r="AR106" i="5"/>
  <c r="AP106" i="5"/>
  <c r="AN106" i="5"/>
  <c r="AL106" i="5"/>
  <c r="AH106" i="5"/>
  <c r="AI106" i="5" s="1"/>
  <c r="CF106" i="5" s="1"/>
  <c r="AG106" i="5"/>
  <c r="CD105" i="5"/>
  <c r="CB105" i="5"/>
  <c r="BZ105" i="5"/>
  <c r="BX105" i="5"/>
  <c r="BV105" i="5"/>
  <c r="BT105" i="5"/>
  <c r="BR105" i="5"/>
  <c r="BP105" i="5"/>
  <c r="BN105" i="5"/>
  <c r="BL105" i="5"/>
  <c r="BJ105" i="5"/>
  <c r="BH105" i="5"/>
  <c r="BF105" i="5"/>
  <c r="BD105" i="5"/>
  <c r="BB105" i="5"/>
  <c r="AZ105" i="5"/>
  <c r="AX105" i="5"/>
  <c r="AV105" i="5"/>
  <c r="AT105" i="5"/>
  <c r="AR105" i="5"/>
  <c r="AP105" i="5"/>
  <c r="AN105" i="5"/>
  <c r="AL105" i="5"/>
  <c r="AH105" i="5"/>
  <c r="AI105" i="5" s="1"/>
  <c r="CF105" i="5" s="1"/>
  <c r="AG105" i="5"/>
  <c r="CD104" i="5"/>
  <c r="CB104" i="5"/>
  <c r="BZ104" i="5"/>
  <c r="BX104" i="5"/>
  <c r="BV104" i="5"/>
  <c r="BT104" i="5"/>
  <c r="BR104" i="5"/>
  <c r="BP104" i="5"/>
  <c r="BN104" i="5"/>
  <c r="BL104" i="5"/>
  <c r="BJ104" i="5"/>
  <c r="BH104" i="5"/>
  <c r="BF104" i="5"/>
  <c r="BD104" i="5"/>
  <c r="BB104" i="5"/>
  <c r="AZ104" i="5"/>
  <c r="AX104" i="5"/>
  <c r="AV104" i="5"/>
  <c r="AT104" i="5"/>
  <c r="AR104" i="5"/>
  <c r="AP104" i="5"/>
  <c r="AN104" i="5"/>
  <c r="AL104" i="5"/>
  <c r="AH104" i="5" s="1"/>
  <c r="AI104" i="5" s="1"/>
  <c r="CF104" i="5" s="1"/>
  <c r="AJ104" i="5"/>
  <c r="AG104" i="5"/>
  <c r="CD103" i="5"/>
  <c r="CB103" i="5"/>
  <c r="BZ103" i="5"/>
  <c r="BX103" i="5"/>
  <c r="BV103" i="5"/>
  <c r="BT103" i="5"/>
  <c r="BR103" i="5"/>
  <c r="BP103" i="5"/>
  <c r="BN103" i="5"/>
  <c r="BL103" i="5"/>
  <c r="BJ103" i="5"/>
  <c r="BH103" i="5"/>
  <c r="BF103" i="5"/>
  <c r="BD103" i="5"/>
  <c r="BB103" i="5"/>
  <c r="AZ103" i="5"/>
  <c r="AX103" i="5"/>
  <c r="AV103" i="5"/>
  <c r="AT103" i="5"/>
  <c r="AR103" i="5"/>
  <c r="AP103" i="5"/>
  <c r="AN103" i="5"/>
  <c r="AH103" i="5" s="1"/>
  <c r="AI103" i="5" s="1"/>
  <c r="CF103" i="5" s="1"/>
  <c r="AL103" i="5"/>
  <c r="AG103" i="5"/>
  <c r="CD102" i="5"/>
  <c r="CB102" i="5"/>
  <c r="BZ102" i="5"/>
  <c r="BX102" i="5"/>
  <c r="BV102" i="5"/>
  <c r="BT102" i="5"/>
  <c r="BR102" i="5"/>
  <c r="BP102" i="5"/>
  <c r="BN102" i="5"/>
  <c r="BL102" i="5"/>
  <c r="BJ102" i="5"/>
  <c r="BH102" i="5"/>
  <c r="BF102" i="5"/>
  <c r="BD102" i="5"/>
  <c r="BB102" i="5"/>
  <c r="AZ102" i="5"/>
  <c r="AX102" i="5"/>
  <c r="AV102" i="5"/>
  <c r="AT102" i="5"/>
  <c r="AR102" i="5"/>
  <c r="AP102" i="5"/>
  <c r="AN102" i="5"/>
  <c r="AL102" i="5"/>
  <c r="AH102" i="5" s="1"/>
  <c r="AI102" i="5" s="1"/>
  <c r="CF102" i="5" s="1"/>
  <c r="AJ102" i="5"/>
  <c r="AG102" i="5"/>
  <c r="CD101" i="5"/>
  <c r="CB101" i="5"/>
  <c r="BZ101" i="5"/>
  <c r="BX101" i="5"/>
  <c r="BV101" i="5"/>
  <c r="BT101" i="5"/>
  <c r="BR101" i="5"/>
  <c r="BP101" i="5"/>
  <c r="BN101" i="5"/>
  <c r="BL101" i="5"/>
  <c r="BJ101" i="5"/>
  <c r="BH101" i="5"/>
  <c r="BF101" i="5"/>
  <c r="BD101" i="5"/>
  <c r="BB101" i="5"/>
  <c r="AZ101" i="5"/>
  <c r="AX101" i="5"/>
  <c r="AV101" i="5"/>
  <c r="AT101" i="5"/>
  <c r="AR101" i="5"/>
  <c r="AP101" i="5"/>
  <c r="AN101" i="5"/>
  <c r="AH101" i="5" s="1"/>
  <c r="AI101" i="5" s="1"/>
  <c r="CF101" i="5" s="1"/>
  <c r="AL101" i="5"/>
  <c r="AG101" i="5"/>
  <c r="AB101" i="5"/>
  <c r="CD100" i="5"/>
  <c r="CB100" i="5"/>
  <c r="BZ100" i="5"/>
  <c r="BX100" i="5"/>
  <c r="BV100" i="5"/>
  <c r="BT100" i="5"/>
  <c r="BR100" i="5"/>
  <c r="BP100" i="5"/>
  <c r="BN100" i="5"/>
  <c r="BL100" i="5"/>
  <c r="BJ100" i="5"/>
  <c r="BH100" i="5"/>
  <c r="BF100" i="5"/>
  <c r="BD100" i="5"/>
  <c r="BB100" i="5"/>
  <c r="AZ100" i="5"/>
  <c r="AX100" i="5"/>
  <c r="AV100" i="5"/>
  <c r="AT100" i="5"/>
  <c r="AR100" i="5"/>
  <c r="AP100" i="5"/>
  <c r="AN100" i="5"/>
  <c r="AH100" i="5" s="1"/>
  <c r="AI100" i="5" s="1"/>
  <c r="CF100" i="5" s="1"/>
  <c r="AL100" i="5"/>
  <c r="AG100" i="5"/>
  <c r="CD99" i="5"/>
  <c r="CB99" i="5"/>
  <c r="BZ99" i="5"/>
  <c r="BX99" i="5"/>
  <c r="BV99" i="5"/>
  <c r="BT99" i="5"/>
  <c r="BR99" i="5"/>
  <c r="BP99" i="5"/>
  <c r="BN99" i="5"/>
  <c r="BL99" i="5"/>
  <c r="BJ99" i="5"/>
  <c r="BH99" i="5"/>
  <c r="BF99" i="5"/>
  <c r="BD99" i="5"/>
  <c r="BB99" i="5"/>
  <c r="AZ99" i="5"/>
  <c r="AX99" i="5"/>
  <c r="AV99" i="5"/>
  <c r="AT99" i="5"/>
  <c r="AR99" i="5"/>
  <c r="AP99" i="5"/>
  <c r="AN99" i="5"/>
  <c r="AL99" i="5"/>
  <c r="AH99" i="5"/>
  <c r="AI99" i="5" s="1"/>
  <c r="CF99" i="5" s="1"/>
  <c r="AG99" i="5"/>
  <c r="CD98" i="5"/>
  <c r="CB98" i="5"/>
  <c r="BZ98" i="5"/>
  <c r="BX98" i="5"/>
  <c r="BV98" i="5"/>
  <c r="BT98" i="5"/>
  <c r="BR98" i="5"/>
  <c r="BP98" i="5"/>
  <c r="BN98" i="5"/>
  <c r="BL98" i="5"/>
  <c r="BJ98" i="5"/>
  <c r="BH98" i="5"/>
  <c r="BF98" i="5"/>
  <c r="BD98" i="5"/>
  <c r="BB98" i="5"/>
  <c r="AZ98" i="5"/>
  <c r="AX98" i="5"/>
  <c r="AV98" i="5"/>
  <c r="AT98" i="5"/>
  <c r="AR98" i="5"/>
  <c r="AP98" i="5"/>
  <c r="AN98" i="5"/>
  <c r="AL98" i="5"/>
  <c r="AJ98" i="5"/>
  <c r="AG98" i="5" s="1"/>
  <c r="AH98" i="5"/>
  <c r="AI98" i="5" s="1"/>
  <c r="CF98" i="5" s="1"/>
  <c r="CD97" i="5"/>
  <c r="CB97" i="5"/>
  <c r="BZ97" i="5"/>
  <c r="BX97" i="5"/>
  <c r="BV97" i="5"/>
  <c r="BT97" i="5"/>
  <c r="BR97" i="5"/>
  <c r="BP97" i="5"/>
  <c r="BN97" i="5"/>
  <c r="BL97" i="5"/>
  <c r="BJ97" i="5"/>
  <c r="BH97" i="5"/>
  <c r="BF97" i="5"/>
  <c r="BD97" i="5"/>
  <c r="BB97" i="5"/>
  <c r="AZ97" i="5"/>
  <c r="AX97" i="5"/>
  <c r="AV97" i="5"/>
  <c r="AT97" i="5"/>
  <c r="AR97" i="5"/>
  <c r="AP97" i="5"/>
  <c r="AN97" i="5"/>
  <c r="AH97" i="5" s="1"/>
  <c r="AI97" i="5" s="1"/>
  <c r="CF97" i="5" s="1"/>
  <c r="AL97" i="5"/>
  <c r="AG97" i="5"/>
  <c r="CD96" i="5"/>
  <c r="CB96" i="5"/>
  <c r="BZ96" i="5"/>
  <c r="BX96" i="5"/>
  <c r="BV96" i="5"/>
  <c r="BT96" i="5"/>
  <c r="BR96" i="5"/>
  <c r="BP96" i="5"/>
  <c r="BN96" i="5"/>
  <c r="BL96" i="5"/>
  <c r="BJ96" i="5"/>
  <c r="BH96" i="5"/>
  <c r="BF96" i="5"/>
  <c r="BD96" i="5"/>
  <c r="BB96" i="5"/>
  <c r="AZ96" i="5"/>
  <c r="AX96" i="5"/>
  <c r="AV96" i="5"/>
  <c r="AT96" i="5"/>
  <c r="AR96" i="5"/>
  <c r="AP96" i="5"/>
  <c r="AN96" i="5"/>
  <c r="AL96" i="5"/>
  <c r="AH96" i="5"/>
  <c r="AI96" i="5" s="1"/>
  <c r="CF96" i="5" s="1"/>
  <c r="AG96" i="5"/>
  <c r="CD95" i="5"/>
  <c r="CB95" i="5"/>
  <c r="BZ95" i="5"/>
  <c r="BX95" i="5"/>
  <c r="BV95" i="5"/>
  <c r="BT95" i="5"/>
  <c r="BR95" i="5"/>
  <c r="BP95" i="5"/>
  <c r="BN95" i="5"/>
  <c r="BL95" i="5"/>
  <c r="BJ95" i="5"/>
  <c r="BH95" i="5"/>
  <c r="BF95" i="5"/>
  <c r="BD95" i="5"/>
  <c r="BB95" i="5"/>
  <c r="AZ95" i="5"/>
  <c r="AX95" i="5"/>
  <c r="AV95" i="5"/>
  <c r="AT95" i="5"/>
  <c r="AR95" i="5"/>
  <c r="AP95" i="5"/>
  <c r="AN95" i="5"/>
  <c r="AH95" i="5" s="1"/>
  <c r="AI95" i="5" s="1"/>
  <c r="CF95" i="5" s="1"/>
  <c r="AL95" i="5"/>
  <c r="AG95" i="5"/>
  <c r="CD94" i="5"/>
  <c r="CB94" i="5"/>
  <c r="BZ94" i="5"/>
  <c r="BX94" i="5"/>
  <c r="BV94" i="5"/>
  <c r="BT94" i="5"/>
  <c r="BR94" i="5"/>
  <c r="BP94" i="5"/>
  <c r="BN94" i="5"/>
  <c r="BL94" i="5"/>
  <c r="BJ94" i="5"/>
  <c r="BH94" i="5"/>
  <c r="BF94" i="5"/>
  <c r="BD94" i="5"/>
  <c r="BB94" i="5"/>
  <c r="AZ94" i="5"/>
  <c r="AX94" i="5"/>
  <c r="AV94" i="5"/>
  <c r="AT94" i="5"/>
  <c r="AR94" i="5"/>
  <c r="AP94" i="5"/>
  <c r="AN94" i="5"/>
  <c r="AL94" i="5"/>
  <c r="AJ94" i="5"/>
  <c r="AG94" i="5" s="1"/>
  <c r="AH94" i="5"/>
  <c r="AI94" i="5" s="1"/>
  <c r="CF94" i="5" s="1"/>
  <c r="CD93" i="5"/>
  <c r="CB93" i="5"/>
  <c r="BZ93" i="5"/>
  <c r="BX93" i="5"/>
  <c r="BV93" i="5"/>
  <c r="BT93" i="5"/>
  <c r="BR93" i="5"/>
  <c r="BP93" i="5"/>
  <c r="BN93" i="5"/>
  <c r="BL93" i="5"/>
  <c r="BJ93" i="5"/>
  <c r="BH93" i="5"/>
  <c r="BF93" i="5"/>
  <c r="BD93" i="5"/>
  <c r="BB93" i="5"/>
  <c r="AZ93" i="5"/>
  <c r="AX93" i="5"/>
  <c r="AV93" i="5"/>
  <c r="AT93" i="5"/>
  <c r="AR93" i="5"/>
  <c r="AP93" i="5"/>
  <c r="AN93" i="5"/>
  <c r="AL93" i="5"/>
  <c r="AJ93" i="5"/>
  <c r="AG93" i="5" s="1"/>
  <c r="AH93" i="5"/>
  <c r="AI93" i="5" s="1"/>
  <c r="CF93" i="5" s="1"/>
  <c r="AB93" i="5"/>
  <c r="CD92" i="5"/>
  <c r="CB92" i="5"/>
  <c r="BZ92" i="5"/>
  <c r="BX92" i="5"/>
  <c r="BV92" i="5"/>
  <c r="BT92" i="5"/>
  <c r="BR92" i="5"/>
  <c r="BP92" i="5"/>
  <c r="BN92" i="5"/>
  <c r="BL92" i="5"/>
  <c r="BJ92" i="5"/>
  <c r="BH92" i="5"/>
  <c r="BF92" i="5"/>
  <c r="BD92" i="5"/>
  <c r="BB92" i="5"/>
  <c r="AZ92" i="5"/>
  <c r="AX92" i="5"/>
  <c r="AV92" i="5"/>
  <c r="AT92" i="5"/>
  <c r="AR92" i="5"/>
  <c r="AP92" i="5"/>
  <c r="AN92" i="5"/>
  <c r="AH92" i="5" s="1"/>
  <c r="AI92" i="5" s="1"/>
  <c r="CF92" i="5" s="1"/>
  <c r="AL92" i="5"/>
  <c r="AG92" i="5"/>
  <c r="CD91" i="5"/>
  <c r="CB91" i="5"/>
  <c r="BZ91" i="5"/>
  <c r="BX91" i="5"/>
  <c r="BV91" i="5"/>
  <c r="BT91" i="5"/>
  <c r="BR91" i="5"/>
  <c r="BP91" i="5"/>
  <c r="BN91" i="5"/>
  <c r="BL91" i="5"/>
  <c r="BJ91" i="5"/>
  <c r="BH91" i="5"/>
  <c r="BF91" i="5"/>
  <c r="BD91" i="5"/>
  <c r="BB91" i="5"/>
  <c r="AZ91" i="5"/>
  <c r="AX91" i="5"/>
  <c r="AV91" i="5"/>
  <c r="AT91" i="5"/>
  <c r="AR91" i="5"/>
  <c r="AP91" i="5"/>
  <c r="AN91" i="5"/>
  <c r="AL91" i="5"/>
  <c r="AH91" i="5"/>
  <c r="AI91" i="5" s="1"/>
  <c r="CF91" i="5" s="1"/>
  <c r="AG91" i="5"/>
  <c r="CD90" i="5"/>
  <c r="CB90" i="5"/>
  <c r="BZ90" i="5"/>
  <c r="BX90" i="5"/>
  <c r="BV90" i="5"/>
  <c r="BT90" i="5"/>
  <c r="BR90" i="5"/>
  <c r="BP90" i="5"/>
  <c r="BN90" i="5"/>
  <c r="BL90" i="5"/>
  <c r="BJ90" i="5"/>
  <c r="BH90" i="5"/>
  <c r="BF90" i="5"/>
  <c r="BD90" i="5"/>
  <c r="BB90" i="5"/>
  <c r="AZ90" i="5"/>
  <c r="AX90" i="5"/>
  <c r="AV90" i="5"/>
  <c r="AT90" i="5"/>
  <c r="AR90" i="5"/>
  <c r="AP90" i="5"/>
  <c r="AN90" i="5"/>
  <c r="AL90" i="5"/>
  <c r="AH90" i="5"/>
  <c r="AI90" i="5" s="1"/>
  <c r="CF90" i="5" s="1"/>
  <c r="AG90" i="5"/>
  <c r="AB90" i="5"/>
  <c r="CD89" i="5"/>
  <c r="CB89" i="5"/>
  <c r="BZ89" i="5"/>
  <c r="BX89" i="5"/>
  <c r="BV89" i="5"/>
  <c r="BT89" i="5"/>
  <c r="BR89" i="5"/>
  <c r="BP89" i="5"/>
  <c r="BN89" i="5"/>
  <c r="BL89" i="5"/>
  <c r="BJ89" i="5"/>
  <c r="BH89" i="5"/>
  <c r="BF89" i="5"/>
  <c r="BD89" i="5"/>
  <c r="BB89" i="5"/>
  <c r="AZ89" i="5"/>
  <c r="AX89" i="5"/>
  <c r="AV89" i="5"/>
  <c r="AT89" i="5"/>
  <c r="AR89" i="5"/>
  <c r="AP89" i="5"/>
  <c r="AN89" i="5"/>
  <c r="AL89" i="5"/>
  <c r="AH89" i="5"/>
  <c r="AI89" i="5" s="1"/>
  <c r="CF89" i="5" s="1"/>
  <c r="AG89" i="5"/>
  <c r="CD88" i="5"/>
  <c r="CB88" i="5"/>
  <c r="BZ88" i="5"/>
  <c r="BX88" i="5"/>
  <c r="BV88" i="5"/>
  <c r="BT88" i="5"/>
  <c r="BR88" i="5"/>
  <c r="BP88" i="5"/>
  <c r="BN88" i="5"/>
  <c r="BL88" i="5"/>
  <c r="BJ88" i="5"/>
  <c r="BH88" i="5"/>
  <c r="BF88" i="5"/>
  <c r="BD88" i="5"/>
  <c r="BB88" i="5"/>
  <c r="AZ88" i="5"/>
  <c r="AX88" i="5"/>
  <c r="AV88" i="5"/>
  <c r="AT88" i="5"/>
  <c r="AR88" i="5"/>
  <c r="AP88" i="5"/>
  <c r="AN88" i="5"/>
  <c r="AL88" i="5"/>
  <c r="AJ88" i="5"/>
  <c r="AG88" i="5" s="1"/>
  <c r="AH88" i="5"/>
  <c r="AI88" i="5" s="1"/>
  <c r="CF88" i="5" s="1"/>
  <c r="CD87" i="5"/>
  <c r="CB87" i="5"/>
  <c r="BZ87" i="5"/>
  <c r="BX87" i="5"/>
  <c r="BV87" i="5"/>
  <c r="BT87" i="5"/>
  <c r="BR87" i="5"/>
  <c r="BP87" i="5"/>
  <c r="BN87" i="5"/>
  <c r="BL87" i="5"/>
  <c r="BJ87" i="5"/>
  <c r="BH87" i="5"/>
  <c r="BF87" i="5"/>
  <c r="BD87" i="5"/>
  <c r="BB87" i="5"/>
  <c r="AZ87" i="5"/>
  <c r="AX87" i="5"/>
  <c r="AV87" i="5"/>
  <c r="AT87" i="5"/>
  <c r="AR87" i="5"/>
  <c r="AP87" i="5"/>
  <c r="AN87" i="5"/>
  <c r="AH87" i="5" s="1"/>
  <c r="AI87" i="5" s="1"/>
  <c r="CF87" i="5" s="1"/>
  <c r="AL87" i="5"/>
  <c r="AG87" i="5"/>
  <c r="CD86" i="5"/>
  <c r="CB86" i="5"/>
  <c r="BZ86" i="5"/>
  <c r="BX86" i="5"/>
  <c r="BV86" i="5"/>
  <c r="BT86" i="5"/>
  <c r="BR86" i="5"/>
  <c r="BP86" i="5"/>
  <c r="BN86" i="5"/>
  <c r="BL86" i="5"/>
  <c r="BJ86" i="5"/>
  <c r="BH86" i="5"/>
  <c r="BF86" i="5"/>
  <c r="BD86" i="5"/>
  <c r="BB86" i="5"/>
  <c r="AZ86" i="5"/>
  <c r="AX86" i="5"/>
  <c r="AV86" i="5"/>
  <c r="AT86" i="5"/>
  <c r="AR86" i="5"/>
  <c r="AP86" i="5"/>
  <c r="AN86" i="5"/>
  <c r="AL86" i="5"/>
  <c r="AH86" i="5" s="1"/>
  <c r="AI86" i="5" s="1"/>
  <c r="CF86" i="5" s="1"/>
  <c r="AJ86" i="5"/>
  <c r="AG86" i="5"/>
  <c r="CD85" i="5"/>
  <c r="CB85" i="5"/>
  <c r="BZ85" i="5"/>
  <c r="BX85" i="5"/>
  <c r="BV85" i="5"/>
  <c r="BT85" i="5"/>
  <c r="BR85" i="5"/>
  <c r="BP85" i="5"/>
  <c r="BN85" i="5"/>
  <c r="BL85" i="5"/>
  <c r="BJ85" i="5"/>
  <c r="BH85" i="5"/>
  <c r="BF85" i="5"/>
  <c r="BD85" i="5"/>
  <c r="BB85" i="5"/>
  <c r="AZ85" i="5"/>
  <c r="AX85" i="5"/>
  <c r="AV85" i="5"/>
  <c r="AT85" i="5"/>
  <c r="AR85" i="5"/>
  <c r="AP85" i="5"/>
  <c r="AN85" i="5"/>
  <c r="AL85" i="5"/>
  <c r="AH85" i="5" s="1"/>
  <c r="AI85" i="5" s="1"/>
  <c r="CF85" i="5" s="1"/>
  <c r="AK85" i="5"/>
  <c r="AG85" i="5"/>
  <c r="AB85" i="5"/>
  <c r="CD84" i="5"/>
  <c r="CB84" i="5"/>
  <c r="BZ84" i="5"/>
  <c r="BX84" i="5"/>
  <c r="BV84" i="5"/>
  <c r="BT84" i="5"/>
  <c r="BR84" i="5"/>
  <c r="BP84" i="5"/>
  <c r="BN84" i="5"/>
  <c r="BL84" i="5"/>
  <c r="BJ84" i="5"/>
  <c r="BH84" i="5"/>
  <c r="BF84" i="5"/>
  <c r="BD84" i="5"/>
  <c r="BB84" i="5"/>
  <c r="AZ84" i="5"/>
  <c r="AX84" i="5"/>
  <c r="AV84" i="5"/>
  <c r="AT84" i="5"/>
  <c r="AR84" i="5"/>
  <c r="AP84" i="5"/>
  <c r="AN84" i="5"/>
  <c r="AL84" i="5"/>
  <c r="AH84" i="5"/>
  <c r="AI84" i="5" s="1"/>
  <c r="CF84" i="5" s="1"/>
  <c r="AG84" i="5"/>
  <c r="CD83" i="5"/>
  <c r="CB83" i="5"/>
  <c r="BZ83" i="5"/>
  <c r="BX83" i="5"/>
  <c r="BV83" i="5"/>
  <c r="BT83" i="5"/>
  <c r="BR83" i="5"/>
  <c r="BP83" i="5"/>
  <c r="BN83" i="5"/>
  <c r="BL83" i="5"/>
  <c r="BJ83" i="5"/>
  <c r="BH83" i="5"/>
  <c r="BF83" i="5"/>
  <c r="BD83" i="5"/>
  <c r="BB83" i="5"/>
  <c r="AZ83" i="5"/>
  <c r="AX83" i="5"/>
  <c r="AV83" i="5"/>
  <c r="AT83" i="5"/>
  <c r="AR83" i="5"/>
  <c r="AP83" i="5"/>
  <c r="AN83" i="5"/>
  <c r="AL83" i="5"/>
  <c r="AH83" i="5" s="1"/>
  <c r="AI83" i="5" s="1"/>
  <c r="CF83" i="5" s="1"/>
  <c r="AJ83" i="5"/>
  <c r="AG83" i="5"/>
  <c r="AB83" i="5"/>
  <c r="CD82" i="5"/>
  <c r="CB82" i="5"/>
  <c r="BZ82" i="5"/>
  <c r="BX82" i="5"/>
  <c r="BV82" i="5"/>
  <c r="BT82" i="5"/>
  <c r="BR82" i="5"/>
  <c r="BP82" i="5"/>
  <c r="BN82" i="5"/>
  <c r="BL82" i="5"/>
  <c r="BJ82" i="5"/>
  <c r="BH82" i="5"/>
  <c r="BF82" i="5"/>
  <c r="BD82" i="5"/>
  <c r="BB82" i="5"/>
  <c r="AZ82" i="5"/>
  <c r="AX82" i="5"/>
  <c r="AV82" i="5"/>
  <c r="AT82" i="5"/>
  <c r="AR82" i="5"/>
  <c r="AP82" i="5"/>
  <c r="AN82" i="5"/>
  <c r="AH82" i="5" s="1"/>
  <c r="AI82" i="5" s="1"/>
  <c r="CF82" i="5" s="1"/>
  <c r="AL82" i="5"/>
  <c r="CD81" i="5"/>
  <c r="CB81" i="5"/>
  <c r="BZ81" i="5"/>
  <c r="BX81" i="5"/>
  <c r="BV81" i="5"/>
  <c r="BT81" i="5"/>
  <c r="BR81" i="5"/>
  <c r="BP81" i="5"/>
  <c r="BN81" i="5"/>
  <c r="BL81" i="5"/>
  <c r="BJ81" i="5"/>
  <c r="BH81" i="5"/>
  <c r="BF81" i="5"/>
  <c r="BD81" i="5"/>
  <c r="BB81" i="5"/>
  <c r="AZ81" i="5"/>
  <c r="AX81" i="5"/>
  <c r="AV81" i="5"/>
  <c r="AT81" i="5"/>
  <c r="AR81" i="5"/>
  <c r="AP81" i="5"/>
  <c r="AN81" i="5"/>
  <c r="AH81" i="5" s="1"/>
  <c r="AI81" i="5" s="1"/>
  <c r="CF81" i="5" s="1"/>
  <c r="AL81" i="5"/>
  <c r="CD80" i="5"/>
  <c r="CB80" i="5"/>
  <c r="BZ80" i="5"/>
  <c r="BX80" i="5"/>
  <c r="BV80" i="5"/>
  <c r="BT80" i="5"/>
  <c r="BR80" i="5"/>
  <c r="BP80" i="5"/>
  <c r="BN80" i="5"/>
  <c r="BL80" i="5"/>
  <c r="BJ80" i="5"/>
  <c r="BH80" i="5"/>
  <c r="BF80" i="5"/>
  <c r="BD80" i="5"/>
  <c r="BB80" i="5"/>
  <c r="AZ80" i="5"/>
  <c r="AX80" i="5"/>
  <c r="AV80" i="5"/>
  <c r="AT80" i="5"/>
  <c r="AR80" i="5"/>
  <c r="AP80" i="5"/>
  <c r="AN80" i="5"/>
  <c r="AL80" i="5"/>
  <c r="AJ80" i="5"/>
  <c r="AG80" i="5" s="1"/>
  <c r="AH80" i="5"/>
  <c r="AI80" i="5" s="1"/>
  <c r="CF80" i="5" s="1"/>
  <c r="CD79" i="5"/>
  <c r="CB79" i="5"/>
  <c r="BZ79" i="5"/>
  <c r="BX79" i="5"/>
  <c r="BV79" i="5"/>
  <c r="BT79" i="5"/>
  <c r="BR79" i="5"/>
  <c r="BP79" i="5"/>
  <c r="BN79" i="5"/>
  <c r="BL79" i="5"/>
  <c r="BJ79" i="5"/>
  <c r="BH79" i="5"/>
  <c r="BF79" i="5"/>
  <c r="BD79" i="5"/>
  <c r="BB79" i="5"/>
  <c r="AZ79" i="5"/>
  <c r="AX79" i="5"/>
  <c r="AV79" i="5"/>
  <c r="AT79" i="5"/>
  <c r="AR79" i="5"/>
  <c r="AP79" i="5"/>
  <c r="AN79" i="5"/>
  <c r="AL79" i="5"/>
  <c r="AJ79" i="5"/>
  <c r="AG79" i="5" s="1"/>
  <c r="AH79" i="5"/>
  <c r="AI79" i="5" s="1"/>
  <c r="CF79" i="5" s="1"/>
  <c r="CD78" i="5"/>
  <c r="CB78" i="5"/>
  <c r="BZ78" i="5"/>
  <c r="BX78" i="5"/>
  <c r="BV78" i="5"/>
  <c r="BT78" i="5"/>
  <c r="BR78" i="5"/>
  <c r="BP78" i="5"/>
  <c r="BN78" i="5"/>
  <c r="BL78" i="5"/>
  <c r="BJ78" i="5"/>
  <c r="BH78" i="5"/>
  <c r="BF78" i="5"/>
  <c r="BD78" i="5"/>
  <c r="BB78" i="5"/>
  <c r="AZ78" i="5"/>
  <c r="AX78" i="5"/>
  <c r="AV78" i="5"/>
  <c r="AT78" i="5"/>
  <c r="AR78" i="5"/>
  <c r="AP78" i="5"/>
  <c r="AN78" i="5"/>
  <c r="AL78" i="5"/>
  <c r="AJ78" i="5"/>
  <c r="AG78" i="5" s="1"/>
  <c r="AH78" i="5"/>
  <c r="AI78" i="5" s="1"/>
  <c r="CF78" i="5" s="1"/>
  <c r="CD77" i="5"/>
  <c r="CB77" i="5"/>
  <c r="BZ77" i="5"/>
  <c r="BX77" i="5"/>
  <c r="BV77" i="5"/>
  <c r="BT77" i="5"/>
  <c r="BR77" i="5"/>
  <c r="BP77" i="5"/>
  <c r="BN77" i="5"/>
  <c r="BL77" i="5"/>
  <c r="BJ77" i="5"/>
  <c r="BH77" i="5"/>
  <c r="BF77" i="5"/>
  <c r="BD77" i="5"/>
  <c r="BB77" i="5"/>
  <c r="AZ77" i="5"/>
  <c r="AX77" i="5"/>
  <c r="AV77" i="5"/>
  <c r="AT77" i="5"/>
  <c r="AR77" i="5"/>
  <c r="AP77" i="5"/>
  <c r="AN77" i="5"/>
  <c r="AL77" i="5"/>
  <c r="AH77" i="5"/>
  <c r="AI77" i="5" s="1"/>
  <c r="CF77" i="5" s="1"/>
  <c r="AG77" i="5"/>
  <c r="CD76" i="5"/>
  <c r="CB76" i="5"/>
  <c r="BZ76" i="5"/>
  <c r="BX76" i="5"/>
  <c r="BV76" i="5"/>
  <c r="BT76" i="5"/>
  <c r="BR76" i="5"/>
  <c r="BP76" i="5"/>
  <c r="BN76" i="5"/>
  <c r="BL76" i="5"/>
  <c r="BJ76" i="5"/>
  <c r="BH76" i="5"/>
  <c r="BF76" i="5"/>
  <c r="BD76" i="5"/>
  <c r="BB76" i="5"/>
  <c r="AZ76" i="5"/>
  <c r="AX76" i="5"/>
  <c r="AV76" i="5"/>
  <c r="AT76" i="5"/>
  <c r="AR76" i="5"/>
  <c r="AP76" i="5"/>
  <c r="AN76" i="5"/>
  <c r="AL76" i="5"/>
  <c r="AH76" i="5"/>
  <c r="AI76" i="5" s="1"/>
  <c r="CF76" i="5" s="1"/>
  <c r="AG76" i="5"/>
  <c r="CD75" i="5"/>
  <c r="CB75" i="5"/>
  <c r="BZ75" i="5"/>
  <c r="BX75" i="5"/>
  <c r="BV75" i="5"/>
  <c r="BT75" i="5"/>
  <c r="BR75" i="5"/>
  <c r="BP75" i="5"/>
  <c r="BN75" i="5"/>
  <c r="BL75" i="5"/>
  <c r="BJ75" i="5"/>
  <c r="BH75" i="5"/>
  <c r="BF75" i="5"/>
  <c r="BD75" i="5"/>
  <c r="BB75" i="5"/>
  <c r="AZ75" i="5"/>
  <c r="AX75" i="5"/>
  <c r="AV75" i="5"/>
  <c r="AT75" i="5"/>
  <c r="AR75" i="5"/>
  <c r="AP75" i="5"/>
  <c r="AN75" i="5"/>
  <c r="AL75" i="5"/>
  <c r="AJ75" i="5"/>
  <c r="AJ746" i="5" s="1"/>
  <c r="AH75" i="5"/>
  <c r="AI75" i="5" s="1"/>
  <c r="CF75" i="5" s="1"/>
  <c r="CD74" i="5"/>
  <c r="CB74" i="5"/>
  <c r="BZ74" i="5"/>
  <c r="BX74" i="5"/>
  <c r="BV74" i="5"/>
  <c r="BT74" i="5"/>
  <c r="BR74" i="5"/>
  <c r="BP74" i="5"/>
  <c r="BN74" i="5"/>
  <c r="BL74" i="5"/>
  <c r="BJ74" i="5"/>
  <c r="BH74" i="5"/>
  <c r="BF74" i="5"/>
  <c r="BD74" i="5"/>
  <c r="BB74" i="5"/>
  <c r="AZ74" i="5"/>
  <c r="AX74" i="5"/>
  <c r="AV74" i="5"/>
  <c r="AT74" i="5"/>
  <c r="AR74" i="5"/>
  <c r="AP74" i="5"/>
  <c r="AN74" i="5"/>
  <c r="AH74" i="5" s="1"/>
  <c r="AI74" i="5" s="1"/>
  <c r="CF74" i="5" s="1"/>
  <c r="AL74" i="5"/>
  <c r="AG74" i="5"/>
  <c r="CD73" i="5"/>
  <c r="CB73" i="5"/>
  <c r="BZ73" i="5"/>
  <c r="BX73" i="5"/>
  <c r="BV73" i="5"/>
  <c r="BT73" i="5"/>
  <c r="BR73" i="5"/>
  <c r="BP73" i="5"/>
  <c r="BN73" i="5"/>
  <c r="BL73" i="5"/>
  <c r="BJ73" i="5"/>
  <c r="BH73" i="5"/>
  <c r="BF73" i="5"/>
  <c r="BD73" i="5"/>
  <c r="BB73" i="5"/>
  <c r="AZ73" i="5"/>
  <c r="AX73" i="5"/>
  <c r="AV73" i="5"/>
  <c r="AT73" i="5"/>
  <c r="AR73" i="5"/>
  <c r="AP73" i="5"/>
  <c r="AN73" i="5"/>
  <c r="AH73" i="5" s="1"/>
  <c r="AI73" i="5" s="1"/>
  <c r="CF73" i="5" s="1"/>
  <c r="AL73" i="5"/>
  <c r="AG73" i="5"/>
  <c r="CD72" i="5"/>
  <c r="CB72" i="5"/>
  <c r="BZ72" i="5"/>
  <c r="BX72" i="5"/>
  <c r="BV72" i="5"/>
  <c r="BT72" i="5"/>
  <c r="BR72" i="5"/>
  <c r="BP72" i="5"/>
  <c r="BN72" i="5"/>
  <c r="BL72" i="5"/>
  <c r="BJ72" i="5"/>
  <c r="BH72" i="5"/>
  <c r="BF72" i="5"/>
  <c r="BD72" i="5"/>
  <c r="BB72" i="5"/>
  <c r="AZ72" i="5"/>
  <c r="AX72" i="5"/>
  <c r="AV72" i="5"/>
  <c r="AT72" i="5"/>
  <c r="AR72" i="5"/>
  <c r="AP72" i="5"/>
  <c r="AN72" i="5"/>
  <c r="AL72" i="5"/>
  <c r="AH72" i="5"/>
  <c r="AI72" i="5" s="1"/>
  <c r="CF72" i="5" s="1"/>
  <c r="AG72" i="5"/>
  <c r="CD71" i="5"/>
  <c r="CB71" i="5"/>
  <c r="BZ71" i="5"/>
  <c r="BX71" i="5"/>
  <c r="BV71" i="5"/>
  <c r="BT71" i="5"/>
  <c r="BR71" i="5"/>
  <c r="BP71" i="5"/>
  <c r="BN71" i="5"/>
  <c r="BL71" i="5"/>
  <c r="BJ71" i="5"/>
  <c r="BH71" i="5"/>
  <c r="BF71" i="5"/>
  <c r="BD71" i="5"/>
  <c r="BB71" i="5"/>
  <c r="AZ71" i="5"/>
  <c r="AX71" i="5"/>
  <c r="AV71" i="5"/>
  <c r="AT71" i="5"/>
  <c r="AR71" i="5"/>
  <c r="AP71" i="5"/>
  <c r="AN71" i="5"/>
  <c r="AL71" i="5"/>
  <c r="AH71" i="5"/>
  <c r="AI71" i="5" s="1"/>
  <c r="CF71" i="5" s="1"/>
  <c r="AG71" i="5"/>
  <c r="CD70" i="5"/>
  <c r="CB70" i="5"/>
  <c r="BZ70" i="5"/>
  <c r="BX70" i="5"/>
  <c r="BV70" i="5"/>
  <c r="BT70" i="5"/>
  <c r="BR70" i="5"/>
  <c r="BP70" i="5"/>
  <c r="BN70" i="5"/>
  <c r="BL70" i="5"/>
  <c r="BJ70" i="5"/>
  <c r="BH70" i="5"/>
  <c r="BF70" i="5"/>
  <c r="BD70" i="5"/>
  <c r="BB70" i="5"/>
  <c r="AZ70" i="5"/>
  <c r="AX70" i="5"/>
  <c r="AV70" i="5"/>
  <c r="AT70" i="5"/>
  <c r="AR70" i="5"/>
  <c r="AP70" i="5"/>
  <c r="AN70" i="5"/>
  <c r="AH70" i="5" s="1"/>
  <c r="AI70" i="5" s="1"/>
  <c r="CF70" i="5" s="1"/>
  <c r="AL70" i="5"/>
  <c r="AG70" i="5"/>
  <c r="CD69" i="5"/>
  <c r="CB69" i="5"/>
  <c r="BZ69" i="5"/>
  <c r="BX69" i="5"/>
  <c r="BV69" i="5"/>
  <c r="BT69" i="5"/>
  <c r="BR69" i="5"/>
  <c r="BP69" i="5"/>
  <c r="BN69" i="5"/>
  <c r="BL69" i="5"/>
  <c r="BJ69" i="5"/>
  <c r="BH69" i="5"/>
  <c r="BF69" i="5"/>
  <c r="BD69" i="5"/>
  <c r="BB69" i="5"/>
  <c r="AZ69" i="5"/>
  <c r="AX69" i="5"/>
  <c r="AV69" i="5"/>
  <c r="AT69" i="5"/>
  <c r="AR69" i="5"/>
  <c r="AP69" i="5"/>
  <c r="AN69" i="5"/>
  <c r="AH69" i="5" s="1"/>
  <c r="AI69" i="5" s="1"/>
  <c r="CF69" i="5" s="1"/>
  <c r="AL69" i="5"/>
  <c r="AG69" i="5"/>
  <c r="CD68" i="5"/>
  <c r="CB68" i="5"/>
  <c r="BZ68" i="5"/>
  <c r="BX68" i="5"/>
  <c r="BV68" i="5"/>
  <c r="BT68" i="5"/>
  <c r="BR68" i="5"/>
  <c r="BP68" i="5"/>
  <c r="BN68" i="5"/>
  <c r="BL68" i="5"/>
  <c r="BJ68" i="5"/>
  <c r="BH68" i="5"/>
  <c r="BF68" i="5"/>
  <c r="BD68" i="5"/>
  <c r="BB68" i="5"/>
  <c r="AZ68" i="5"/>
  <c r="AX68" i="5"/>
  <c r="AV68" i="5"/>
  <c r="AT68" i="5"/>
  <c r="AR68" i="5"/>
  <c r="AP68" i="5"/>
  <c r="AN68" i="5"/>
  <c r="AL68" i="5"/>
  <c r="AH68" i="5"/>
  <c r="AI68" i="5" s="1"/>
  <c r="CF68" i="5" s="1"/>
  <c r="AG68" i="5"/>
  <c r="CD67" i="5"/>
  <c r="CB67" i="5"/>
  <c r="BZ67" i="5"/>
  <c r="BX67" i="5"/>
  <c r="BV67" i="5"/>
  <c r="BT67" i="5"/>
  <c r="BR67" i="5"/>
  <c r="BP67" i="5"/>
  <c r="BN67" i="5"/>
  <c r="BL67" i="5"/>
  <c r="BJ67" i="5"/>
  <c r="BH67" i="5"/>
  <c r="BF67" i="5"/>
  <c r="BD67" i="5"/>
  <c r="BB67" i="5"/>
  <c r="AZ67" i="5"/>
  <c r="AX67" i="5"/>
  <c r="AV67" i="5"/>
  <c r="AT67" i="5"/>
  <c r="AR67" i="5"/>
  <c r="AP67" i="5"/>
  <c r="AN67" i="5"/>
  <c r="AL67" i="5"/>
  <c r="AH67" i="5"/>
  <c r="AI67" i="5" s="1"/>
  <c r="CF67" i="5" s="1"/>
  <c r="AG67" i="5"/>
  <c r="CD66" i="5"/>
  <c r="CB66" i="5"/>
  <c r="BZ66" i="5"/>
  <c r="BX66" i="5"/>
  <c r="BV66" i="5"/>
  <c r="BT66" i="5"/>
  <c r="BR66" i="5"/>
  <c r="BP66" i="5"/>
  <c r="BN66" i="5"/>
  <c r="BL66" i="5"/>
  <c r="BJ66" i="5"/>
  <c r="BH66" i="5"/>
  <c r="BF66" i="5"/>
  <c r="BD66" i="5"/>
  <c r="BB66" i="5"/>
  <c r="AZ66" i="5"/>
  <c r="AX66" i="5"/>
  <c r="AV66" i="5"/>
  <c r="AT66" i="5"/>
  <c r="AR66" i="5"/>
  <c r="AP66" i="5"/>
  <c r="AN66" i="5"/>
  <c r="AH66" i="5" s="1"/>
  <c r="AI66" i="5" s="1"/>
  <c r="CF66" i="5" s="1"/>
  <c r="AL66" i="5"/>
  <c r="AG66" i="5"/>
  <c r="CD65" i="5"/>
  <c r="CB65" i="5"/>
  <c r="BZ65" i="5"/>
  <c r="BX65" i="5"/>
  <c r="BV65" i="5"/>
  <c r="BT65" i="5"/>
  <c r="BR65" i="5"/>
  <c r="BP65" i="5"/>
  <c r="BN65" i="5"/>
  <c r="BL65" i="5"/>
  <c r="BJ65" i="5"/>
  <c r="BH65" i="5"/>
  <c r="BF65" i="5"/>
  <c r="BD65" i="5"/>
  <c r="BB65" i="5"/>
  <c r="AZ65" i="5"/>
  <c r="AX65" i="5"/>
  <c r="AV65" i="5"/>
  <c r="AT65" i="5"/>
  <c r="AR65" i="5"/>
  <c r="AP65" i="5"/>
  <c r="AN65" i="5"/>
  <c r="AH65" i="5" s="1"/>
  <c r="AI65" i="5" s="1"/>
  <c r="CF65" i="5" s="1"/>
  <c r="AL65" i="5"/>
  <c r="AG65" i="5"/>
  <c r="CD64" i="5"/>
  <c r="CB64" i="5"/>
  <c r="BZ64" i="5"/>
  <c r="BX64" i="5"/>
  <c r="BV64" i="5"/>
  <c r="BT64" i="5"/>
  <c r="BR64" i="5"/>
  <c r="BP64" i="5"/>
  <c r="BN64" i="5"/>
  <c r="BL64" i="5"/>
  <c r="BJ64" i="5"/>
  <c r="BH64" i="5"/>
  <c r="BF64" i="5"/>
  <c r="BD64" i="5"/>
  <c r="BB64" i="5"/>
  <c r="AZ64" i="5"/>
  <c r="AX64" i="5"/>
  <c r="AV64" i="5"/>
  <c r="AT64" i="5"/>
  <c r="AR64" i="5"/>
  <c r="AP64" i="5"/>
  <c r="AN64" i="5"/>
  <c r="AL64" i="5"/>
  <c r="AH64" i="5"/>
  <c r="AI64" i="5" s="1"/>
  <c r="CF64" i="5" s="1"/>
  <c r="AG64" i="5"/>
  <c r="CD63" i="5"/>
  <c r="CB63" i="5"/>
  <c r="BZ63" i="5"/>
  <c r="BX63" i="5"/>
  <c r="BV63" i="5"/>
  <c r="BT63" i="5"/>
  <c r="BR63" i="5"/>
  <c r="BP63" i="5"/>
  <c r="BN63" i="5"/>
  <c r="BL63" i="5"/>
  <c r="BJ63" i="5"/>
  <c r="BH63" i="5"/>
  <c r="BF63" i="5"/>
  <c r="BD63" i="5"/>
  <c r="BB63" i="5"/>
  <c r="AZ63" i="5"/>
  <c r="AX63" i="5"/>
  <c r="AV63" i="5"/>
  <c r="AT63" i="5"/>
  <c r="AR63" i="5"/>
  <c r="AP63" i="5"/>
  <c r="AN63" i="5"/>
  <c r="AL63" i="5"/>
  <c r="AH63" i="5"/>
  <c r="AI63" i="5" s="1"/>
  <c r="CF63" i="5" s="1"/>
  <c r="AG63" i="5"/>
  <c r="CD62" i="5"/>
  <c r="CB62" i="5"/>
  <c r="BZ62" i="5"/>
  <c r="BX62" i="5"/>
  <c r="BV62" i="5"/>
  <c r="BT62" i="5"/>
  <c r="BR62" i="5"/>
  <c r="BP62" i="5"/>
  <c r="BN62" i="5"/>
  <c r="BL62" i="5"/>
  <c r="BJ62" i="5"/>
  <c r="BH62" i="5"/>
  <c r="BF62" i="5"/>
  <c r="BD62" i="5"/>
  <c r="BB62" i="5"/>
  <c r="AZ62" i="5"/>
  <c r="AX62" i="5"/>
  <c r="AV62" i="5"/>
  <c r="AT62" i="5"/>
  <c r="AR62" i="5"/>
  <c r="AP62" i="5"/>
  <c r="AN62" i="5"/>
  <c r="AH62" i="5" s="1"/>
  <c r="AI62" i="5" s="1"/>
  <c r="CF62" i="5" s="1"/>
  <c r="AL62" i="5"/>
  <c r="AG62" i="5"/>
  <c r="CD61" i="5"/>
  <c r="CB61" i="5"/>
  <c r="BZ61" i="5"/>
  <c r="BX61" i="5"/>
  <c r="BV61" i="5"/>
  <c r="BT61" i="5"/>
  <c r="BR61" i="5"/>
  <c r="BP61" i="5"/>
  <c r="BN61" i="5"/>
  <c r="BL61" i="5"/>
  <c r="BJ61" i="5"/>
  <c r="BH61" i="5"/>
  <c r="BF61" i="5"/>
  <c r="BD61" i="5"/>
  <c r="BB61" i="5"/>
  <c r="AZ61" i="5"/>
  <c r="AX61" i="5"/>
  <c r="AV61" i="5"/>
  <c r="AT61" i="5"/>
  <c r="AR61" i="5"/>
  <c r="AP61" i="5"/>
  <c r="AN61" i="5"/>
  <c r="AH61" i="5" s="1"/>
  <c r="AI61" i="5" s="1"/>
  <c r="CF61" i="5" s="1"/>
  <c r="AL61" i="5"/>
  <c r="AG61" i="5"/>
  <c r="CD60" i="5"/>
  <c r="CB60" i="5"/>
  <c r="BZ60" i="5"/>
  <c r="BX60" i="5"/>
  <c r="BV60" i="5"/>
  <c r="BT60" i="5"/>
  <c r="BR60" i="5"/>
  <c r="BP60" i="5"/>
  <c r="BN60" i="5"/>
  <c r="BL60" i="5"/>
  <c r="BJ60" i="5"/>
  <c r="BH60" i="5"/>
  <c r="BF60" i="5"/>
  <c r="BD60" i="5"/>
  <c r="BB60" i="5"/>
  <c r="AZ60" i="5"/>
  <c r="AX60" i="5"/>
  <c r="AV60" i="5"/>
  <c r="AT60" i="5"/>
  <c r="AR60" i="5"/>
  <c r="AP60" i="5"/>
  <c r="AN60" i="5"/>
  <c r="AL60" i="5"/>
  <c r="AH60" i="5"/>
  <c r="AI60" i="5" s="1"/>
  <c r="CF60" i="5" s="1"/>
  <c r="AG60" i="5"/>
  <c r="CD59" i="5"/>
  <c r="CB59" i="5"/>
  <c r="BZ59" i="5"/>
  <c r="BX59" i="5"/>
  <c r="BV59" i="5"/>
  <c r="BT59" i="5"/>
  <c r="BR59" i="5"/>
  <c r="BP59" i="5"/>
  <c r="BN59" i="5"/>
  <c r="BL59" i="5"/>
  <c r="BJ59" i="5"/>
  <c r="BH59" i="5"/>
  <c r="BF59" i="5"/>
  <c r="BD59" i="5"/>
  <c r="BB59" i="5"/>
  <c r="AZ59" i="5"/>
  <c r="AX59" i="5"/>
  <c r="AV59" i="5"/>
  <c r="AT59" i="5"/>
  <c r="AR59" i="5"/>
  <c r="AP59" i="5"/>
  <c r="AN59" i="5"/>
  <c r="AL59" i="5"/>
  <c r="AH59" i="5"/>
  <c r="AI59" i="5" s="1"/>
  <c r="CF59" i="5" s="1"/>
  <c r="AG59" i="5"/>
  <c r="CD58" i="5"/>
  <c r="CB58" i="5"/>
  <c r="BZ58" i="5"/>
  <c r="BX58" i="5"/>
  <c r="BV58" i="5"/>
  <c r="BT58" i="5"/>
  <c r="BR58" i="5"/>
  <c r="BP58" i="5"/>
  <c r="BN58" i="5"/>
  <c r="BL58" i="5"/>
  <c r="BJ58" i="5"/>
  <c r="BH58" i="5"/>
  <c r="BF58" i="5"/>
  <c r="BD58" i="5"/>
  <c r="BB58" i="5"/>
  <c r="AZ58" i="5"/>
  <c r="AX58" i="5"/>
  <c r="AV58" i="5"/>
  <c r="AT58" i="5"/>
  <c r="AR58" i="5"/>
  <c r="AP58" i="5"/>
  <c r="AN58" i="5"/>
  <c r="AH58" i="5" s="1"/>
  <c r="AI58" i="5" s="1"/>
  <c r="CF58" i="5" s="1"/>
  <c r="AL58" i="5"/>
  <c r="AG58" i="5"/>
  <c r="CD57" i="5"/>
  <c r="CB57" i="5"/>
  <c r="BZ57" i="5"/>
  <c r="BX57" i="5"/>
  <c r="BV57" i="5"/>
  <c r="BT57" i="5"/>
  <c r="BR57" i="5"/>
  <c r="BP57" i="5"/>
  <c r="BN57" i="5"/>
  <c r="BL57" i="5"/>
  <c r="BJ57" i="5"/>
  <c r="BH57" i="5"/>
  <c r="BF57" i="5"/>
  <c r="BD57" i="5"/>
  <c r="BB57" i="5"/>
  <c r="AZ57" i="5"/>
  <c r="AX57" i="5"/>
  <c r="AV57" i="5"/>
  <c r="AT57" i="5"/>
  <c r="AR57" i="5"/>
  <c r="AP57" i="5"/>
  <c r="AN57" i="5"/>
  <c r="AH57" i="5" s="1"/>
  <c r="AI57" i="5" s="1"/>
  <c r="CF57" i="5" s="1"/>
  <c r="AL57" i="5"/>
  <c r="AG57" i="5"/>
  <c r="CD56" i="5"/>
  <c r="CB56" i="5"/>
  <c r="BZ56" i="5"/>
  <c r="BX56" i="5"/>
  <c r="BV56" i="5"/>
  <c r="BT56" i="5"/>
  <c r="BR56" i="5"/>
  <c r="BP56" i="5"/>
  <c r="BN56" i="5"/>
  <c r="BL56" i="5"/>
  <c r="BJ56" i="5"/>
  <c r="BH56" i="5"/>
  <c r="BF56" i="5"/>
  <c r="BD56" i="5"/>
  <c r="BB56" i="5"/>
  <c r="AZ56" i="5"/>
  <c r="AX56" i="5"/>
  <c r="AV56" i="5"/>
  <c r="AT56" i="5"/>
  <c r="AR56" i="5"/>
  <c r="AP56" i="5"/>
  <c r="AN56" i="5"/>
  <c r="AL56" i="5"/>
  <c r="AH56" i="5"/>
  <c r="AI56" i="5" s="1"/>
  <c r="CF56" i="5" s="1"/>
  <c r="AG56" i="5"/>
  <c r="CD55" i="5"/>
  <c r="CB55" i="5"/>
  <c r="BZ55" i="5"/>
  <c r="BX55" i="5"/>
  <c r="BV55" i="5"/>
  <c r="BT55" i="5"/>
  <c r="BR55" i="5"/>
  <c r="BP55" i="5"/>
  <c r="BN55" i="5"/>
  <c r="BL55" i="5"/>
  <c r="BJ55" i="5"/>
  <c r="BH55" i="5"/>
  <c r="BF55" i="5"/>
  <c r="BD55" i="5"/>
  <c r="BB55" i="5"/>
  <c r="AZ55" i="5"/>
  <c r="AX55" i="5"/>
  <c r="AV55" i="5"/>
  <c r="AT55" i="5"/>
  <c r="AR55" i="5"/>
  <c r="AP55" i="5"/>
  <c r="AN55" i="5"/>
  <c r="AL55" i="5"/>
  <c r="AH55" i="5"/>
  <c r="AI55" i="5" s="1"/>
  <c r="CF55" i="5" s="1"/>
  <c r="AG55" i="5"/>
  <c r="CD54" i="5"/>
  <c r="CB54" i="5"/>
  <c r="BZ54" i="5"/>
  <c r="BX54" i="5"/>
  <c r="BV54" i="5"/>
  <c r="BT54" i="5"/>
  <c r="BR54" i="5"/>
  <c r="BP54" i="5"/>
  <c r="BN54" i="5"/>
  <c r="BL54" i="5"/>
  <c r="BJ54" i="5"/>
  <c r="BH54" i="5"/>
  <c r="BF54" i="5"/>
  <c r="BD54" i="5"/>
  <c r="BB54" i="5"/>
  <c r="AZ54" i="5"/>
  <c r="AX54" i="5"/>
  <c r="AV54" i="5"/>
  <c r="AT54" i="5"/>
  <c r="AR54" i="5"/>
  <c r="AP54" i="5"/>
  <c r="AN54" i="5"/>
  <c r="AH54" i="5" s="1"/>
  <c r="AI54" i="5" s="1"/>
  <c r="CF54" i="5" s="1"/>
  <c r="AL54" i="5"/>
  <c r="AG54" i="5"/>
  <c r="CD53" i="5"/>
  <c r="CB53" i="5"/>
  <c r="BZ53" i="5"/>
  <c r="BX53" i="5"/>
  <c r="BV53" i="5"/>
  <c r="BT53" i="5"/>
  <c r="BR53" i="5"/>
  <c r="BP53" i="5"/>
  <c r="BN53" i="5"/>
  <c r="BL53" i="5"/>
  <c r="BJ53" i="5"/>
  <c r="BH53" i="5"/>
  <c r="BF53" i="5"/>
  <c r="BD53" i="5"/>
  <c r="BB53" i="5"/>
  <c r="AZ53" i="5"/>
  <c r="AX53" i="5"/>
  <c r="AV53" i="5"/>
  <c r="AT53" i="5"/>
  <c r="AR53" i="5"/>
  <c r="AP53" i="5"/>
  <c r="AN53" i="5"/>
  <c r="AH53" i="5" s="1"/>
  <c r="AI53" i="5" s="1"/>
  <c r="CF53" i="5" s="1"/>
  <c r="AL53" i="5"/>
  <c r="AG53" i="5"/>
  <c r="CD52" i="5"/>
  <c r="CB52" i="5"/>
  <c r="BZ52" i="5"/>
  <c r="BX52" i="5"/>
  <c r="BV52" i="5"/>
  <c r="BT52" i="5"/>
  <c r="BR52" i="5"/>
  <c r="BP52" i="5"/>
  <c r="BN52" i="5"/>
  <c r="BL52" i="5"/>
  <c r="BJ52" i="5"/>
  <c r="BH52" i="5"/>
  <c r="BF52" i="5"/>
  <c r="BD52" i="5"/>
  <c r="BB52" i="5"/>
  <c r="AZ52" i="5"/>
  <c r="AX52" i="5"/>
  <c r="AV52" i="5"/>
  <c r="AT52" i="5"/>
  <c r="AR52" i="5"/>
  <c r="AP52" i="5"/>
  <c r="AN52" i="5"/>
  <c r="AL52" i="5"/>
  <c r="AH52" i="5"/>
  <c r="AI52" i="5" s="1"/>
  <c r="CF52" i="5" s="1"/>
  <c r="AG52" i="5"/>
  <c r="CD51" i="5"/>
  <c r="CB51" i="5"/>
  <c r="BZ51" i="5"/>
  <c r="BX51" i="5"/>
  <c r="BV51" i="5"/>
  <c r="BT51" i="5"/>
  <c r="BR51" i="5"/>
  <c r="BP51" i="5"/>
  <c r="BN51" i="5"/>
  <c r="BL51" i="5"/>
  <c r="BJ51" i="5"/>
  <c r="BH51" i="5"/>
  <c r="BF51" i="5"/>
  <c r="BD51" i="5"/>
  <c r="BB51" i="5"/>
  <c r="AZ51" i="5"/>
  <c r="AX51" i="5"/>
  <c r="AV51" i="5"/>
  <c r="AT51" i="5"/>
  <c r="AR51" i="5"/>
  <c r="AP51" i="5"/>
  <c r="AN51" i="5"/>
  <c r="AL51" i="5"/>
  <c r="AH51" i="5"/>
  <c r="AI51" i="5" s="1"/>
  <c r="CF51" i="5" s="1"/>
  <c r="AG51" i="5"/>
  <c r="CD50" i="5"/>
  <c r="CB50" i="5"/>
  <c r="BZ50" i="5"/>
  <c r="BX50" i="5"/>
  <c r="BV50" i="5"/>
  <c r="BT50" i="5"/>
  <c r="BR50" i="5"/>
  <c r="BP50" i="5"/>
  <c r="BN50" i="5"/>
  <c r="BL50" i="5"/>
  <c r="BJ50" i="5"/>
  <c r="BH50" i="5"/>
  <c r="BF50" i="5"/>
  <c r="BD50" i="5"/>
  <c r="BB50" i="5"/>
  <c r="AZ50" i="5"/>
  <c r="AX50" i="5"/>
  <c r="AV50" i="5"/>
  <c r="AT50" i="5"/>
  <c r="AR50" i="5"/>
  <c r="AP50" i="5"/>
  <c r="AN50" i="5"/>
  <c r="AH50" i="5" s="1"/>
  <c r="AI50" i="5" s="1"/>
  <c r="CF50" i="5" s="1"/>
  <c r="AL50" i="5"/>
  <c r="AG50" i="5"/>
  <c r="CD49" i="5"/>
  <c r="CB49" i="5"/>
  <c r="BZ49" i="5"/>
  <c r="BX49" i="5"/>
  <c r="BV49" i="5"/>
  <c r="BT49" i="5"/>
  <c r="BR49" i="5"/>
  <c r="BP49" i="5"/>
  <c r="BN49" i="5"/>
  <c r="BL49" i="5"/>
  <c r="BJ49" i="5"/>
  <c r="BH49" i="5"/>
  <c r="BF49" i="5"/>
  <c r="BD49" i="5"/>
  <c r="BB49" i="5"/>
  <c r="AZ49" i="5"/>
  <c r="AX49" i="5"/>
  <c r="AV49" i="5"/>
  <c r="AT49" i="5"/>
  <c r="AR49" i="5"/>
  <c r="AP49" i="5"/>
  <c r="AN49" i="5"/>
  <c r="AH49" i="5" s="1"/>
  <c r="AI49" i="5" s="1"/>
  <c r="CF49" i="5" s="1"/>
  <c r="AL49" i="5"/>
  <c r="AG49" i="5"/>
  <c r="CD48" i="5"/>
  <c r="CB48" i="5"/>
  <c r="BZ48" i="5"/>
  <c r="BX48" i="5"/>
  <c r="BV48" i="5"/>
  <c r="BT48" i="5"/>
  <c r="BR48" i="5"/>
  <c r="BP48" i="5"/>
  <c r="BN48" i="5"/>
  <c r="BL48" i="5"/>
  <c r="BJ48" i="5"/>
  <c r="BH48" i="5"/>
  <c r="BF48" i="5"/>
  <c r="BD48" i="5"/>
  <c r="BB48" i="5"/>
  <c r="AZ48" i="5"/>
  <c r="AX48" i="5"/>
  <c r="AV48" i="5"/>
  <c r="AT48" i="5"/>
  <c r="AR48" i="5"/>
  <c r="AP48" i="5"/>
  <c r="AN48" i="5"/>
  <c r="AL48" i="5"/>
  <c r="AH48" i="5"/>
  <c r="AI48" i="5" s="1"/>
  <c r="CF48" i="5" s="1"/>
  <c r="AG48" i="5"/>
  <c r="CD47" i="5"/>
  <c r="CB47" i="5"/>
  <c r="BZ47" i="5"/>
  <c r="BX47" i="5"/>
  <c r="BV47" i="5"/>
  <c r="BT47" i="5"/>
  <c r="BR47" i="5"/>
  <c r="BP47" i="5"/>
  <c r="BN47" i="5"/>
  <c r="BL47" i="5"/>
  <c r="BJ47" i="5"/>
  <c r="BH47" i="5"/>
  <c r="BF47" i="5"/>
  <c r="BD47" i="5"/>
  <c r="BB47" i="5"/>
  <c r="AZ47" i="5"/>
  <c r="AX47" i="5"/>
  <c r="AV47" i="5"/>
  <c r="AT47" i="5"/>
  <c r="AR47" i="5"/>
  <c r="AP47" i="5"/>
  <c r="AN47" i="5"/>
  <c r="AH47" i="5" s="1"/>
  <c r="AI47" i="5" s="1"/>
  <c r="CF47" i="5" s="1"/>
  <c r="AL47" i="5"/>
  <c r="AG47" i="5"/>
  <c r="CD46" i="5"/>
  <c r="CB46" i="5"/>
  <c r="BZ46" i="5"/>
  <c r="BX46" i="5"/>
  <c r="BV46" i="5"/>
  <c r="BT46" i="5"/>
  <c r="BR46" i="5"/>
  <c r="BP46" i="5"/>
  <c r="BN46" i="5"/>
  <c r="BL46" i="5"/>
  <c r="BJ46" i="5"/>
  <c r="BH46" i="5"/>
  <c r="BF46" i="5"/>
  <c r="BD46" i="5"/>
  <c r="BB46" i="5"/>
  <c r="AZ46" i="5"/>
  <c r="AX46" i="5"/>
  <c r="AV46" i="5"/>
  <c r="AT46" i="5"/>
  <c r="AR46" i="5"/>
  <c r="AP46" i="5"/>
  <c r="AN46" i="5"/>
  <c r="AH46" i="5" s="1"/>
  <c r="AI46" i="5" s="1"/>
  <c r="CF46" i="5" s="1"/>
  <c r="AL46" i="5"/>
  <c r="AG46" i="5"/>
  <c r="CD45" i="5"/>
  <c r="CB45" i="5"/>
  <c r="BZ45" i="5"/>
  <c r="BX45" i="5"/>
  <c r="BV45" i="5"/>
  <c r="BT45" i="5"/>
  <c r="BR45" i="5"/>
  <c r="BP45" i="5"/>
  <c r="BN45" i="5"/>
  <c r="BL45" i="5"/>
  <c r="BJ45" i="5"/>
  <c r="BH45" i="5"/>
  <c r="BF45" i="5"/>
  <c r="BD45" i="5"/>
  <c r="BB45" i="5"/>
  <c r="AZ45" i="5"/>
  <c r="AX45" i="5"/>
  <c r="AV45" i="5"/>
  <c r="AT45" i="5"/>
  <c r="AR45" i="5"/>
  <c r="AP45" i="5"/>
  <c r="AN45" i="5"/>
  <c r="AL45" i="5"/>
  <c r="AH45" i="5"/>
  <c r="AI45" i="5" s="1"/>
  <c r="CF45" i="5" s="1"/>
  <c r="AG45" i="5"/>
  <c r="CD44" i="5"/>
  <c r="CB44" i="5"/>
  <c r="BZ44" i="5"/>
  <c r="BX44" i="5"/>
  <c r="BV44" i="5"/>
  <c r="BT44" i="5"/>
  <c r="BR44" i="5"/>
  <c r="BP44" i="5"/>
  <c r="BN44" i="5"/>
  <c r="BL44" i="5"/>
  <c r="BJ44" i="5"/>
  <c r="BH44" i="5"/>
  <c r="BF44" i="5"/>
  <c r="BD44" i="5"/>
  <c r="BB44" i="5"/>
  <c r="AZ44" i="5"/>
  <c r="AX44" i="5"/>
  <c r="AV44" i="5"/>
  <c r="AT44" i="5"/>
  <c r="AR44" i="5"/>
  <c r="AP44" i="5"/>
  <c r="AN44" i="5"/>
  <c r="AH44" i="5" s="1"/>
  <c r="AI44" i="5" s="1"/>
  <c r="CF44" i="5" s="1"/>
  <c r="AL44" i="5"/>
  <c r="AG44" i="5"/>
  <c r="CD43" i="5"/>
  <c r="CB43" i="5"/>
  <c r="BZ43" i="5"/>
  <c r="BX43" i="5"/>
  <c r="BV43" i="5"/>
  <c r="BT43" i="5"/>
  <c r="BR43" i="5"/>
  <c r="BP43" i="5"/>
  <c r="BN43" i="5"/>
  <c r="BL43" i="5"/>
  <c r="BJ43" i="5"/>
  <c r="BH43" i="5"/>
  <c r="BF43" i="5"/>
  <c r="BD43" i="5"/>
  <c r="BB43" i="5"/>
  <c r="AZ43" i="5"/>
  <c r="AX43" i="5"/>
  <c r="AV43" i="5"/>
  <c r="AT43" i="5"/>
  <c r="AR43" i="5"/>
  <c r="AP43" i="5"/>
  <c r="AN43" i="5"/>
  <c r="AH43" i="5" s="1"/>
  <c r="AI43" i="5" s="1"/>
  <c r="CF43" i="5" s="1"/>
  <c r="AL43" i="5"/>
  <c r="AG43" i="5"/>
  <c r="CD42" i="5"/>
  <c r="CB42" i="5"/>
  <c r="BZ42" i="5"/>
  <c r="BX42" i="5"/>
  <c r="BV42" i="5"/>
  <c r="BT42" i="5"/>
  <c r="BR42" i="5"/>
  <c r="BP42" i="5"/>
  <c r="BN42" i="5"/>
  <c r="BL42" i="5"/>
  <c r="BJ42" i="5"/>
  <c r="BH42" i="5"/>
  <c r="BF42" i="5"/>
  <c r="BD42" i="5"/>
  <c r="BB42" i="5"/>
  <c r="AZ42" i="5"/>
  <c r="AX42" i="5"/>
  <c r="AV42" i="5"/>
  <c r="AT42" i="5"/>
  <c r="AR42" i="5"/>
  <c r="AP42" i="5"/>
  <c r="AN42" i="5"/>
  <c r="AH42" i="5" s="1"/>
  <c r="AI42" i="5" s="1"/>
  <c r="CF42" i="5" s="1"/>
  <c r="AL42" i="5"/>
  <c r="AG42" i="5"/>
  <c r="CD41" i="5"/>
  <c r="CB41" i="5"/>
  <c r="BZ41" i="5"/>
  <c r="BX41" i="5"/>
  <c r="BV41" i="5"/>
  <c r="BT41" i="5"/>
  <c r="BR41" i="5"/>
  <c r="BP41" i="5"/>
  <c r="BN41" i="5"/>
  <c r="BL41" i="5"/>
  <c r="BJ41" i="5"/>
  <c r="BH41" i="5"/>
  <c r="BF41" i="5"/>
  <c r="BD41" i="5"/>
  <c r="BB41" i="5"/>
  <c r="AZ41" i="5"/>
  <c r="AX41" i="5"/>
  <c r="AV41" i="5"/>
  <c r="AT41" i="5"/>
  <c r="AR41" i="5"/>
  <c r="AP41" i="5"/>
  <c r="AN41" i="5"/>
  <c r="AH41" i="5" s="1"/>
  <c r="AI41" i="5" s="1"/>
  <c r="CF41" i="5" s="1"/>
  <c r="AL41" i="5"/>
  <c r="AG41" i="5"/>
  <c r="CD40" i="5"/>
  <c r="CB40" i="5"/>
  <c r="BZ40" i="5"/>
  <c r="BX40" i="5"/>
  <c r="BV40" i="5"/>
  <c r="BT40" i="5"/>
  <c r="BR40" i="5"/>
  <c r="BP40" i="5"/>
  <c r="BN40" i="5"/>
  <c r="BL40" i="5"/>
  <c r="BJ40" i="5"/>
  <c r="BH40" i="5"/>
  <c r="BF40" i="5"/>
  <c r="BD40" i="5"/>
  <c r="BB40" i="5"/>
  <c r="AZ40" i="5"/>
  <c r="AX40" i="5"/>
  <c r="AV40" i="5"/>
  <c r="AT40" i="5"/>
  <c r="AR40" i="5"/>
  <c r="AP40" i="5"/>
  <c r="AN40" i="5"/>
  <c r="AL40" i="5"/>
  <c r="AH40" i="5"/>
  <c r="AI40" i="5" s="1"/>
  <c r="CF40" i="5" s="1"/>
  <c r="AG40" i="5"/>
  <c r="CD39" i="5"/>
  <c r="CB39" i="5"/>
  <c r="BZ39" i="5"/>
  <c r="BX39" i="5"/>
  <c r="BV39" i="5"/>
  <c r="BT39" i="5"/>
  <c r="BR39" i="5"/>
  <c r="BP39" i="5"/>
  <c r="BN39" i="5"/>
  <c r="BL39" i="5"/>
  <c r="BJ39" i="5"/>
  <c r="BH39" i="5"/>
  <c r="BF39" i="5"/>
  <c r="BD39" i="5"/>
  <c r="BB39" i="5"/>
  <c r="AZ39" i="5"/>
  <c r="AX39" i="5"/>
  <c r="AV39" i="5"/>
  <c r="AT39" i="5"/>
  <c r="AR39" i="5"/>
  <c r="AP39" i="5"/>
  <c r="AN39" i="5"/>
  <c r="AH39" i="5" s="1"/>
  <c r="AI39" i="5" s="1"/>
  <c r="CF39" i="5" s="1"/>
  <c r="AL39" i="5"/>
  <c r="AG39" i="5"/>
  <c r="CD38" i="5"/>
  <c r="CB38" i="5"/>
  <c r="BZ38" i="5"/>
  <c r="BX38" i="5"/>
  <c r="BV38" i="5"/>
  <c r="BT38" i="5"/>
  <c r="BR38" i="5"/>
  <c r="BP38" i="5"/>
  <c r="BN38" i="5"/>
  <c r="BL38" i="5"/>
  <c r="BJ38" i="5"/>
  <c r="BH38" i="5"/>
  <c r="BF38" i="5"/>
  <c r="BD38" i="5"/>
  <c r="BB38" i="5"/>
  <c r="AZ38" i="5"/>
  <c r="AX38" i="5"/>
  <c r="AV38" i="5"/>
  <c r="AT38" i="5"/>
  <c r="AR38" i="5"/>
  <c r="AP38" i="5"/>
  <c r="AN38" i="5"/>
  <c r="AL38" i="5"/>
  <c r="AH38" i="5"/>
  <c r="AI38" i="5" s="1"/>
  <c r="CF38" i="5" s="1"/>
  <c r="AG38" i="5"/>
  <c r="CD37" i="5"/>
  <c r="CB37" i="5"/>
  <c r="BZ37" i="5"/>
  <c r="BX37" i="5"/>
  <c r="BV37" i="5"/>
  <c r="BT37" i="5"/>
  <c r="BR37" i="5"/>
  <c r="BP37" i="5"/>
  <c r="BN37" i="5"/>
  <c r="BL37" i="5"/>
  <c r="BJ37" i="5"/>
  <c r="BH37" i="5"/>
  <c r="BF37" i="5"/>
  <c r="BD37" i="5"/>
  <c r="BB37" i="5"/>
  <c r="AZ37" i="5"/>
  <c r="AX37" i="5"/>
  <c r="AV37" i="5"/>
  <c r="AT37" i="5"/>
  <c r="AR37" i="5"/>
  <c r="AP37" i="5"/>
  <c r="AN37" i="5"/>
  <c r="AL37" i="5"/>
  <c r="AH37" i="5"/>
  <c r="AI37" i="5" s="1"/>
  <c r="CF37" i="5" s="1"/>
  <c r="AG37" i="5"/>
  <c r="CD36" i="5"/>
  <c r="CB36" i="5"/>
  <c r="BZ36" i="5"/>
  <c r="BX36" i="5"/>
  <c r="BV36" i="5"/>
  <c r="BT36" i="5"/>
  <c r="BR36" i="5"/>
  <c r="BP36" i="5"/>
  <c r="BN36" i="5"/>
  <c r="BL36" i="5"/>
  <c r="BJ36" i="5"/>
  <c r="BH36" i="5"/>
  <c r="BF36" i="5"/>
  <c r="BD36" i="5"/>
  <c r="BB36" i="5"/>
  <c r="AZ36" i="5"/>
  <c r="AX36" i="5"/>
  <c r="AV36" i="5"/>
  <c r="AT36" i="5"/>
  <c r="AR36" i="5"/>
  <c r="AP36" i="5"/>
  <c r="AN36" i="5"/>
  <c r="AH36" i="5" s="1"/>
  <c r="AI36" i="5" s="1"/>
  <c r="CF36" i="5" s="1"/>
  <c r="AL36" i="5"/>
  <c r="AG36" i="5"/>
  <c r="CD35" i="5"/>
  <c r="CB35" i="5"/>
  <c r="BZ35" i="5"/>
  <c r="BX35" i="5"/>
  <c r="BV35" i="5"/>
  <c r="BT35" i="5"/>
  <c r="BR35" i="5"/>
  <c r="BP35" i="5"/>
  <c r="BN35" i="5"/>
  <c r="BL35" i="5"/>
  <c r="BJ35" i="5"/>
  <c r="BH35" i="5"/>
  <c r="BF35" i="5"/>
  <c r="BD35" i="5"/>
  <c r="BB35" i="5"/>
  <c r="AZ35" i="5"/>
  <c r="AX35" i="5"/>
  <c r="AV35" i="5"/>
  <c r="AT35" i="5"/>
  <c r="AR35" i="5"/>
  <c r="AP35" i="5"/>
  <c r="AN35" i="5"/>
  <c r="AH35" i="5" s="1"/>
  <c r="AI35" i="5" s="1"/>
  <c r="CF35" i="5" s="1"/>
  <c r="AL35" i="5"/>
  <c r="AG35" i="5"/>
  <c r="CD34" i="5"/>
  <c r="CB34" i="5"/>
  <c r="BZ34" i="5"/>
  <c r="BX34" i="5"/>
  <c r="BV34" i="5"/>
  <c r="BT34" i="5"/>
  <c r="BR34" i="5"/>
  <c r="BP34" i="5"/>
  <c r="BN34" i="5"/>
  <c r="BL34" i="5"/>
  <c r="BJ34" i="5"/>
  <c r="BH34" i="5"/>
  <c r="BF34" i="5"/>
  <c r="BD34" i="5"/>
  <c r="BB34" i="5"/>
  <c r="AZ34" i="5"/>
  <c r="AX34" i="5"/>
  <c r="AV34" i="5"/>
  <c r="AT34" i="5"/>
  <c r="AR34" i="5"/>
  <c r="AP34" i="5"/>
  <c r="AN34" i="5"/>
  <c r="AL34" i="5"/>
  <c r="AH34" i="5"/>
  <c r="AI34" i="5" s="1"/>
  <c r="CF34" i="5" s="1"/>
  <c r="AG34" i="5"/>
  <c r="CD33" i="5"/>
  <c r="CB33" i="5"/>
  <c r="BZ33" i="5"/>
  <c r="BX33" i="5"/>
  <c r="BV33" i="5"/>
  <c r="BT33" i="5"/>
  <c r="BR33" i="5"/>
  <c r="BP33" i="5"/>
  <c r="BN33" i="5"/>
  <c r="BL33" i="5"/>
  <c r="BJ33" i="5"/>
  <c r="BH33" i="5"/>
  <c r="BF33" i="5"/>
  <c r="BD33" i="5"/>
  <c r="BB33" i="5"/>
  <c r="AZ33" i="5"/>
  <c r="AX33" i="5"/>
  <c r="AV33" i="5"/>
  <c r="AT33" i="5"/>
  <c r="AR33" i="5"/>
  <c r="AP33" i="5"/>
  <c r="AN33" i="5"/>
  <c r="AL33" i="5"/>
  <c r="AH33" i="5"/>
  <c r="AI33" i="5" s="1"/>
  <c r="CF33" i="5" s="1"/>
  <c r="AG33" i="5"/>
  <c r="CD32" i="5"/>
  <c r="CB32" i="5"/>
  <c r="BZ32" i="5"/>
  <c r="BX32" i="5"/>
  <c r="BV32" i="5"/>
  <c r="BT32" i="5"/>
  <c r="BR32" i="5"/>
  <c r="BP32" i="5"/>
  <c r="BN32" i="5"/>
  <c r="BL32" i="5"/>
  <c r="BJ32" i="5"/>
  <c r="BH32" i="5"/>
  <c r="BF32" i="5"/>
  <c r="BD32" i="5"/>
  <c r="BB32" i="5"/>
  <c r="AZ32" i="5"/>
  <c r="AX32" i="5"/>
  <c r="AV32" i="5"/>
  <c r="AT32" i="5"/>
  <c r="AR32" i="5"/>
  <c r="AP32" i="5"/>
  <c r="AN32" i="5"/>
  <c r="AH32" i="5" s="1"/>
  <c r="AI32" i="5" s="1"/>
  <c r="CF32" i="5" s="1"/>
  <c r="AL32" i="5"/>
  <c r="AG32" i="5"/>
  <c r="CD31" i="5"/>
  <c r="CB31" i="5"/>
  <c r="BZ31" i="5"/>
  <c r="BX31" i="5"/>
  <c r="BV31" i="5"/>
  <c r="BT31" i="5"/>
  <c r="BR31" i="5"/>
  <c r="BP31" i="5"/>
  <c r="BN31" i="5"/>
  <c r="BL31" i="5"/>
  <c r="BJ31" i="5"/>
  <c r="BH31" i="5"/>
  <c r="BF31" i="5"/>
  <c r="BD31" i="5"/>
  <c r="BB31" i="5"/>
  <c r="AZ31" i="5"/>
  <c r="AX31" i="5"/>
  <c r="AV31" i="5"/>
  <c r="AT31" i="5"/>
  <c r="AR31" i="5"/>
  <c r="AP31" i="5"/>
  <c r="AN31" i="5"/>
  <c r="AH31" i="5" s="1"/>
  <c r="AI31" i="5" s="1"/>
  <c r="CF31" i="5" s="1"/>
  <c r="AL31" i="5"/>
  <c r="AG31" i="5"/>
  <c r="CD30" i="5"/>
  <c r="CB30" i="5"/>
  <c r="BZ30" i="5"/>
  <c r="BX30" i="5"/>
  <c r="BV30" i="5"/>
  <c r="BT30" i="5"/>
  <c r="BR30" i="5"/>
  <c r="BP30" i="5"/>
  <c r="BN30" i="5"/>
  <c r="BL30" i="5"/>
  <c r="BJ30" i="5"/>
  <c r="BH30" i="5"/>
  <c r="BF30" i="5"/>
  <c r="BD30" i="5"/>
  <c r="BB30" i="5"/>
  <c r="AZ30" i="5"/>
  <c r="AX30" i="5"/>
  <c r="AV30" i="5"/>
  <c r="AT30" i="5"/>
  <c r="AR30" i="5"/>
  <c r="AP30" i="5"/>
  <c r="AN30" i="5"/>
  <c r="AL30" i="5"/>
  <c r="AH30" i="5"/>
  <c r="AI30" i="5" s="1"/>
  <c r="CF30" i="5" s="1"/>
  <c r="AG30" i="5"/>
  <c r="CD29" i="5"/>
  <c r="CB29" i="5"/>
  <c r="BZ29" i="5"/>
  <c r="BX29" i="5"/>
  <c r="BV29" i="5"/>
  <c r="BT29" i="5"/>
  <c r="BR29" i="5"/>
  <c r="BP29" i="5"/>
  <c r="BN29" i="5"/>
  <c r="BL29" i="5"/>
  <c r="BJ29" i="5"/>
  <c r="BH29" i="5"/>
  <c r="BF29" i="5"/>
  <c r="BD29" i="5"/>
  <c r="BB29" i="5"/>
  <c r="AZ29" i="5"/>
  <c r="AX29" i="5"/>
  <c r="AV29" i="5"/>
  <c r="AT29" i="5"/>
  <c r="AR29" i="5"/>
  <c r="AP29" i="5"/>
  <c r="AN29" i="5"/>
  <c r="AL29" i="5"/>
  <c r="AH29" i="5"/>
  <c r="AI29" i="5" s="1"/>
  <c r="CF29" i="5" s="1"/>
  <c r="AG29" i="5"/>
  <c r="CD28" i="5"/>
  <c r="CB28" i="5"/>
  <c r="BZ28" i="5"/>
  <c r="BX28" i="5"/>
  <c r="BV28" i="5"/>
  <c r="BT28" i="5"/>
  <c r="BR28" i="5"/>
  <c r="BP28" i="5"/>
  <c r="BN28" i="5"/>
  <c r="BL28" i="5"/>
  <c r="BJ28" i="5"/>
  <c r="BH28" i="5"/>
  <c r="BF28" i="5"/>
  <c r="BD28" i="5"/>
  <c r="BB28" i="5"/>
  <c r="AZ28" i="5"/>
  <c r="AX28" i="5"/>
  <c r="AV28" i="5"/>
  <c r="AT28" i="5"/>
  <c r="AR28" i="5"/>
  <c r="AP28" i="5"/>
  <c r="AN28" i="5"/>
  <c r="AL28" i="5"/>
  <c r="AH28" i="5"/>
  <c r="AI28" i="5" s="1"/>
  <c r="CF28" i="5" s="1"/>
  <c r="AG28" i="5"/>
  <c r="CD27" i="5"/>
  <c r="CB27" i="5"/>
  <c r="BZ27" i="5"/>
  <c r="BX27" i="5"/>
  <c r="BV27" i="5"/>
  <c r="BT27" i="5"/>
  <c r="BR27" i="5"/>
  <c r="BP27" i="5"/>
  <c r="BN27" i="5"/>
  <c r="BL27" i="5"/>
  <c r="BJ27" i="5"/>
  <c r="BH27" i="5"/>
  <c r="BF27" i="5"/>
  <c r="BD27" i="5"/>
  <c r="BB27" i="5"/>
  <c r="AZ27" i="5"/>
  <c r="AX27" i="5"/>
  <c r="AV27" i="5"/>
  <c r="AT27" i="5"/>
  <c r="AR27" i="5"/>
  <c r="AP27" i="5"/>
  <c r="AN27" i="5"/>
  <c r="AL27" i="5"/>
  <c r="AH27" i="5"/>
  <c r="AI27" i="5" s="1"/>
  <c r="CF27" i="5" s="1"/>
  <c r="AG27" i="5"/>
  <c r="CD26" i="5"/>
  <c r="CB26" i="5"/>
  <c r="BZ26" i="5"/>
  <c r="BX26" i="5"/>
  <c r="BV26" i="5"/>
  <c r="BT26" i="5"/>
  <c r="BR26" i="5"/>
  <c r="BP26" i="5"/>
  <c r="BN26" i="5"/>
  <c r="BL26" i="5"/>
  <c r="BJ26" i="5"/>
  <c r="BH26" i="5"/>
  <c r="BF26" i="5"/>
  <c r="BD26" i="5"/>
  <c r="BB26" i="5"/>
  <c r="AZ26" i="5"/>
  <c r="AX26" i="5"/>
  <c r="AV26" i="5"/>
  <c r="AT26" i="5"/>
  <c r="AR26" i="5"/>
  <c r="AP26" i="5"/>
  <c r="AN26" i="5"/>
  <c r="AL26" i="5"/>
  <c r="AH26" i="5"/>
  <c r="AI26" i="5" s="1"/>
  <c r="CF26" i="5" s="1"/>
  <c r="AG26" i="5"/>
  <c r="CD25" i="5"/>
  <c r="CB25" i="5"/>
  <c r="BZ25" i="5"/>
  <c r="BX25" i="5"/>
  <c r="BV25" i="5"/>
  <c r="BT25" i="5"/>
  <c r="BR25" i="5"/>
  <c r="BP25" i="5"/>
  <c r="BN25" i="5"/>
  <c r="BL25" i="5"/>
  <c r="BJ25" i="5"/>
  <c r="BH25" i="5"/>
  <c r="BF25" i="5"/>
  <c r="BD25" i="5"/>
  <c r="BB25" i="5"/>
  <c r="AZ25" i="5"/>
  <c r="AX25" i="5"/>
  <c r="AV25" i="5"/>
  <c r="AT25" i="5"/>
  <c r="AR25" i="5"/>
  <c r="AP25" i="5"/>
  <c r="AN25" i="5"/>
  <c r="AL25" i="5"/>
  <c r="AH25" i="5"/>
  <c r="AI25" i="5" s="1"/>
  <c r="CF25" i="5" s="1"/>
  <c r="AG25" i="5"/>
  <c r="CD24" i="5"/>
  <c r="CB24" i="5"/>
  <c r="BZ24" i="5"/>
  <c r="BX24" i="5"/>
  <c r="BV24" i="5"/>
  <c r="BT24" i="5"/>
  <c r="BR24" i="5"/>
  <c r="BP24" i="5"/>
  <c r="BN24" i="5"/>
  <c r="BL24" i="5"/>
  <c r="BJ24" i="5"/>
  <c r="BH24" i="5"/>
  <c r="BF24" i="5"/>
  <c r="BD24" i="5"/>
  <c r="BB24" i="5"/>
  <c r="AZ24" i="5"/>
  <c r="AX24" i="5"/>
  <c r="AV24" i="5"/>
  <c r="AT24" i="5"/>
  <c r="AR24" i="5"/>
  <c r="AP24" i="5"/>
  <c r="AN24" i="5"/>
  <c r="AL24" i="5"/>
  <c r="AH24" i="5"/>
  <c r="AI24" i="5" s="1"/>
  <c r="CF24" i="5" s="1"/>
  <c r="AG24" i="5"/>
  <c r="CD23" i="5"/>
  <c r="CB23" i="5"/>
  <c r="BZ23" i="5"/>
  <c r="BX23" i="5"/>
  <c r="BV23" i="5"/>
  <c r="BT23" i="5"/>
  <c r="BR23" i="5"/>
  <c r="BP23" i="5"/>
  <c r="BN23" i="5"/>
  <c r="BL23" i="5"/>
  <c r="BJ23" i="5"/>
  <c r="BH23" i="5"/>
  <c r="BF23" i="5"/>
  <c r="BD23" i="5"/>
  <c r="BB23" i="5"/>
  <c r="AZ23" i="5"/>
  <c r="AX23" i="5"/>
  <c r="AV23" i="5"/>
  <c r="AT23" i="5"/>
  <c r="AR23" i="5"/>
  <c r="AP23" i="5"/>
  <c r="AN23" i="5"/>
  <c r="AL23" i="5"/>
  <c r="AH23" i="5"/>
  <c r="AI23" i="5" s="1"/>
  <c r="CF23" i="5" s="1"/>
  <c r="AG23" i="5"/>
  <c r="CD22" i="5"/>
  <c r="CB22" i="5"/>
  <c r="BZ22" i="5"/>
  <c r="BX22" i="5"/>
  <c r="BV22" i="5"/>
  <c r="BT22" i="5"/>
  <c r="BR22" i="5"/>
  <c r="BP22" i="5"/>
  <c r="BN22" i="5"/>
  <c r="BL22" i="5"/>
  <c r="BJ22" i="5"/>
  <c r="BH22" i="5"/>
  <c r="BF22" i="5"/>
  <c r="BD22" i="5"/>
  <c r="BB22" i="5"/>
  <c r="AZ22" i="5"/>
  <c r="AX22" i="5"/>
  <c r="AV22" i="5"/>
  <c r="AT22" i="5"/>
  <c r="AR22" i="5"/>
  <c r="AP22" i="5"/>
  <c r="AN22" i="5"/>
  <c r="AL22" i="5"/>
  <c r="AH22" i="5"/>
  <c r="AI22" i="5" s="1"/>
  <c r="CF22" i="5" s="1"/>
  <c r="AG22" i="5"/>
  <c r="CD21" i="5"/>
  <c r="CB21" i="5"/>
  <c r="BZ21" i="5"/>
  <c r="BX21" i="5"/>
  <c r="BV21" i="5"/>
  <c r="BT21" i="5"/>
  <c r="BR21" i="5"/>
  <c r="BP21" i="5"/>
  <c r="BN21" i="5"/>
  <c r="BL21" i="5"/>
  <c r="BJ21" i="5"/>
  <c r="BH21" i="5"/>
  <c r="BF21" i="5"/>
  <c r="BD21" i="5"/>
  <c r="BB21" i="5"/>
  <c r="AZ21" i="5"/>
  <c r="AX21" i="5"/>
  <c r="AV21" i="5"/>
  <c r="AT21" i="5"/>
  <c r="AR21" i="5"/>
  <c r="AP21" i="5"/>
  <c r="AN21" i="5"/>
  <c r="AL21" i="5"/>
  <c r="AH21" i="5"/>
  <c r="AI21" i="5" s="1"/>
  <c r="AG21" i="5"/>
  <c r="CD20" i="5"/>
  <c r="CB20" i="5"/>
  <c r="BZ20" i="5"/>
  <c r="BX20" i="5"/>
  <c r="BV20" i="5"/>
  <c r="BT20" i="5"/>
  <c r="BR20" i="5"/>
  <c r="BP20" i="5"/>
  <c r="BN20" i="5"/>
  <c r="BL20" i="5"/>
  <c r="BJ20" i="5"/>
  <c r="BH20" i="5"/>
  <c r="BF20" i="5"/>
  <c r="BD20" i="5"/>
  <c r="BB20" i="5"/>
  <c r="AZ20" i="5"/>
  <c r="AX20" i="5"/>
  <c r="AV20" i="5"/>
  <c r="AT20" i="5"/>
  <c r="AR20" i="5"/>
  <c r="AP20" i="5"/>
  <c r="AN20" i="5"/>
  <c r="AL20" i="5"/>
  <c r="AH20" i="5"/>
  <c r="AI20" i="5" s="1"/>
  <c r="AG20" i="5"/>
  <c r="CD19" i="5"/>
  <c r="CB19" i="5"/>
  <c r="BZ19" i="5"/>
  <c r="BX19" i="5"/>
  <c r="BV19" i="5"/>
  <c r="BT19" i="5"/>
  <c r="BR19" i="5"/>
  <c r="BP19" i="5"/>
  <c r="BN19" i="5"/>
  <c r="BL19" i="5"/>
  <c r="BJ19" i="5"/>
  <c r="BH19" i="5"/>
  <c r="BF19" i="5"/>
  <c r="BD19" i="5"/>
  <c r="BB19" i="5"/>
  <c r="AZ19" i="5"/>
  <c r="AX19" i="5"/>
  <c r="AV19" i="5"/>
  <c r="AT19" i="5"/>
  <c r="AR19" i="5"/>
  <c r="AP19" i="5"/>
  <c r="AN19" i="5"/>
  <c r="AL19" i="5"/>
  <c r="AH19" i="5"/>
  <c r="AI19" i="5" s="1"/>
  <c r="CF19" i="5" s="1"/>
  <c r="AG19" i="5"/>
  <c r="CD18" i="5"/>
  <c r="CB18" i="5"/>
  <c r="BZ18" i="5"/>
  <c r="BX18" i="5"/>
  <c r="BV18" i="5"/>
  <c r="BT18" i="5"/>
  <c r="BR18" i="5"/>
  <c r="BP18" i="5"/>
  <c r="BN18" i="5"/>
  <c r="BL18" i="5"/>
  <c r="BJ18" i="5"/>
  <c r="BH18" i="5"/>
  <c r="BF18" i="5"/>
  <c r="BD18" i="5"/>
  <c r="BB18" i="5"/>
  <c r="AZ18" i="5"/>
  <c r="AX18" i="5"/>
  <c r="AV18" i="5"/>
  <c r="AT18" i="5"/>
  <c r="AR18" i="5"/>
  <c r="AP18" i="5"/>
  <c r="AN18" i="5"/>
  <c r="AL18" i="5"/>
  <c r="AH18" i="5"/>
  <c r="AI18" i="5" s="1"/>
  <c r="CF18" i="5" s="1"/>
  <c r="AG18" i="5"/>
  <c r="CD17" i="5"/>
  <c r="CB17" i="5"/>
  <c r="BZ17" i="5"/>
  <c r="BX17" i="5"/>
  <c r="BV17" i="5"/>
  <c r="BT17" i="5"/>
  <c r="BR17" i="5"/>
  <c r="BP17" i="5"/>
  <c r="BN17" i="5"/>
  <c r="BL17" i="5"/>
  <c r="BJ17" i="5"/>
  <c r="BH17" i="5"/>
  <c r="BF17" i="5"/>
  <c r="BD17" i="5"/>
  <c r="BB17" i="5"/>
  <c r="AZ17" i="5"/>
  <c r="AX17" i="5"/>
  <c r="AV17" i="5"/>
  <c r="AT17" i="5"/>
  <c r="AR17" i="5"/>
  <c r="AP17" i="5"/>
  <c r="AN17" i="5"/>
  <c r="AL17" i="5"/>
  <c r="AH17" i="5"/>
  <c r="AI17" i="5" s="1"/>
  <c r="CF17" i="5" s="1"/>
  <c r="AG17" i="5"/>
  <c r="CD16" i="5"/>
  <c r="CB16" i="5"/>
  <c r="BZ16" i="5"/>
  <c r="BX16" i="5"/>
  <c r="BV16" i="5"/>
  <c r="BT16" i="5"/>
  <c r="BR16" i="5"/>
  <c r="BP16" i="5"/>
  <c r="BN16" i="5"/>
  <c r="BL16" i="5"/>
  <c r="BJ16" i="5"/>
  <c r="BH16" i="5"/>
  <c r="BF16" i="5"/>
  <c r="BD16" i="5"/>
  <c r="BB16" i="5"/>
  <c r="AZ16" i="5"/>
  <c r="AX16" i="5"/>
  <c r="AV16" i="5"/>
  <c r="AT16" i="5"/>
  <c r="AR16" i="5"/>
  <c r="AP16" i="5"/>
  <c r="AN16" i="5"/>
  <c r="AH16" i="5" s="1"/>
  <c r="AI16" i="5" s="1"/>
  <c r="CF16" i="5" s="1"/>
  <c r="AL16" i="5"/>
  <c r="AG16" i="5"/>
  <c r="CD15" i="5"/>
  <c r="CB15" i="5"/>
  <c r="BZ15" i="5"/>
  <c r="BX15" i="5"/>
  <c r="BV15" i="5"/>
  <c r="BT15" i="5"/>
  <c r="BR15" i="5"/>
  <c r="BP15" i="5"/>
  <c r="BN15" i="5"/>
  <c r="BL15" i="5"/>
  <c r="BJ15" i="5"/>
  <c r="BH15" i="5"/>
  <c r="BF15" i="5"/>
  <c r="BD15" i="5"/>
  <c r="BB15" i="5"/>
  <c r="AZ15" i="5"/>
  <c r="AX15" i="5"/>
  <c r="AV15" i="5"/>
  <c r="AT15" i="5"/>
  <c r="AR15" i="5"/>
  <c r="AP15" i="5"/>
  <c r="AN15" i="5"/>
  <c r="AL15" i="5"/>
  <c r="AH15" i="5"/>
  <c r="AI15" i="5" s="1"/>
  <c r="CF15" i="5" s="1"/>
  <c r="AG15" i="5"/>
  <c r="CD14" i="5"/>
  <c r="CB14" i="5"/>
  <c r="BZ14" i="5"/>
  <c r="BX14" i="5"/>
  <c r="BV14" i="5"/>
  <c r="BT14" i="5"/>
  <c r="BR14" i="5"/>
  <c r="BP14" i="5"/>
  <c r="BN14" i="5"/>
  <c r="BL14" i="5"/>
  <c r="BJ14" i="5"/>
  <c r="BH14" i="5"/>
  <c r="BF14" i="5"/>
  <c r="BD14" i="5"/>
  <c r="BB14" i="5"/>
  <c r="AZ14" i="5"/>
  <c r="AX14" i="5"/>
  <c r="AV14" i="5"/>
  <c r="AT14" i="5"/>
  <c r="AR14" i="5"/>
  <c r="AP14" i="5"/>
  <c r="AN14" i="5"/>
  <c r="AH14" i="5" s="1"/>
  <c r="AI14" i="5" s="1"/>
  <c r="CF14" i="5" s="1"/>
  <c r="AL14" i="5"/>
  <c r="AG14" i="5"/>
  <c r="CD13" i="5"/>
  <c r="CB13" i="5"/>
  <c r="BZ13" i="5"/>
  <c r="BX13" i="5"/>
  <c r="BV13" i="5"/>
  <c r="BT13" i="5"/>
  <c r="BR13" i="5"/>
  <c r="BP13" i="5"/>
  <c r="BN13" i="5"/>
  <c r="BL13" i="5"/>
  <c r="BJ13" i="5"/>
  <c r="BH13" i="5"/>
  <c r="BF13" i="5"/>
  <c r="BD13" i="5"/>
  <c r="BB13" i="5"/>
  <c r="AZ13" i="5"/>
  <c r="AX13" i="5"/>
  <c r="AV13" i="5"/>
  <c r="AT13" i="5"/>
  <c r="AR13" i="5"/>
  <c r="AP13" i="5"/>
  <c r="AN13" i="5"/>
  <c r="AL13" i="5"/>
  <c r="AH13" i="5"/>
  <c r="AI13" i="5" s="1"/>
  <c r="CF13" i="5" s="1"/>
  <c r="AG13" i="5"/>
  <c r="CD12" i="5"/>
  <c r="CB12" i="5"/>
  <c r="BZ12" i="5"/>
  <c r="BX12" i="5"/>
  <c r="BV12" i="5"/>
  <c r="BT12" i="5"/>
  <c r="BR12" i="5"/>
  <c r="BP12" i="5"/>
  <c r="BN12" i="5"/>
  <c r="BL12" i="5"/>
  <c r="BJ12" i="5"/>
  <c r="BH12" i="5"/>
  <c r="BF12" i="5"/>
  <c r="BD12" i="5"/>
  <c r="BB12" i="5"/>
  <c r="AZ12" i="5"/>
  <c r="AX12" i="5"/>
  <c r="AV12" i="5"/>
  <c r="AT12" i="5"/>
  <c r="AR12" i="5"/>
  <c r="AP12" i="5"/>
  <c r="AN12" i="5"/>
  <c r="AH12" i="5" s="1"/>
  <c r="AI12" i="5" s="1"/>
  <c r="CF12" i="5" s="1"/>
  <c r="AL12" i="5"/>
  <c r="AG12" i="5"/>
  <c r="CD11" i="5"/>
  <c r="CB11" i="5"/>
  <c r="BZ11" i="5"/>
  <c r="BX11" i="5"/>
  <c r="BV11" i="5"/>
  <c r="BT11" i="5"/>
  <c r="BR11" i="5"/>
  <c r="BP11" i="5"/>
  <c r="BN11" i="5"/>
  <c r="BL11" i="5"/>
  <c r="BJ11" i="5"/>
  <c r="BH11" i="5"/>
  <c r="BF11" i="5"/>
  <c r="BD11" i="5"/>
  <c r="BB11" i="5"/>
  <c r="AZ11" i="5"/>
  <c r="AX11" i="5"/>
  <c r="AV11" i="5"/>
  <c r="AT11" i="5"/>
  <c r="AR11" i="5"/>
  <c r="AP11" i="5"/>
  <c r="AN11" i="5"/>
  <c r="AL11" i="5"/>
  <c r="AH11" i="5"/>
  <c r="AI11" i="5" s="1"/>
  <c r="CF11" i="5" s="1"/>
  <c r="AG11" i="5"/>
  <c r="CD10" i="5"/>
  <c r="CB10" i="5"/>
  <c r="BZ10" i="5"/>
  <c r="BX10" i="5"/>
  <c r="BV10" i="5"/>
  <c r="BT10" i="5"/>
  <c r="BR10" i="5"/>
  <c r="BP10" i="5"/>
  <c r="BN10" i="5"/>
  <c r="BL10" i="5"/>
  <c r="BJ10" i="5"/>
  <c r="BH10" i="5"/>
  <c r="BF10" i="5"/>
  <c r="BD10" i="5"/>
  <c r="BB10" i="5"/>
  <c r="AZ10" i="5"/>
  <c r="AX10" i="5"/>
  <c r="AV10" i="5"/>
  <c r="AT10" i="5"/>
  <c r="AR10" i="5"/>
  <c r="AP10" i="5"/>
  <c r="AN10" i="5"/>
  <c r="AH10" i="5" s="1"/>
  <c r="AI10" i="5" s="1"/>
  <c r="CF10" i="5" s="1"/>
  <c r="AL10" i="5"/>
  <c r="AG10" i="5"/>
  <c r="CD9" i="5"/>
  <c r="CB9" i="5"/>
  <c r="BZ9" i="5"/>
  <c r="BX9" i="5"/>
  <c r="BV9" i="5"/>
  <c r="BT9" i="5"/>
  <c r="BR9" i="5"/>
  <c r="BP9" i="5"/>
  <c r="BN9" i="5"/>
  <c r="BL9" i="5"/>
  <c r="BJ9" i="5"/>
  <c r="BH9" i="5"/>
  <c r="BF9" i="5"/>
  <c r="BD9" i="5"/>
  <c r="BB9" i="5"/>
  <c r="AZ9" i="5"/>
  <c r="AX9" i="5"/>
  <c r="AV9" i="5"/>
  <c r="AT9" i="5"/>
  <c r="AR9" i="5"/>
  <c r="AP9" i="5"/>
  <c r="AN9" i="5"/>
  <c r="AH9" i="5" s="1"/>
  <c r="AI9" i="5" s="1"/>
  <c r="CF9" i="5" s="1"/>
  <c r="AL9" i="5"/>
  <c r="AG9" i="5"/>
  <c r="CD8" i="5"/>
  <c r="CB8" i="5"/>
  <c r="BZ8" i="5"/>
  <c r="BX8" i="5"/>
  <c r="BV8" i="5"/>
  <c r="BT8" i="5"/>
  <c r="BR8" i="5"/>
  <c r="BP8" i="5"/>
  <c r="BN8" i="5"/>
  <c r="BL8" i="5"/>
  <c r="BJ8" i="5"/>
  <c r="BH8" i="5"/>
  <c r="BF8" i="5"/>
  <c r="BD8" i="5"/>
  <c r="BB8" i="5"/>
  <c r="AZ8" i="5"/>
  <c r="AX8" i="5"/>
  <c r="AV8" i="5"/>
  <c r="AT8" i="5"/>
  <c r="AR8" i="5"/>
  <c r="AP8" i="5"/>
  <c r="AN8" i="5"/>
  <c r="AL8" i="5"/>
  <c r="AH8" i="5"/>
  <c r="AI8" i="5" s="1"/>
  <c r="CF8" i="5" s="1"/>
  <c r="AG8" i="5"/>
  <c r="CD7" i="5"/>
  <c r="CB7" i="5"/>
  <c r="BZ7" i="5"/>
  <c r="BX7" i="5"/>
  <c r="BV7" i="5"/>
  <c r="BT7" i="5"/>
  <c r="BR7" i="5"/>
  <c r="BP7" i="5"/>
  <c r="BN7" i="5"/>
  <c r="BL7" i="5"/>
  <c r="BJ7" i="5"/>
  <c r="BH7" i="5"/>
  <c r="BF7" i="5"/>
  <c r="BD7" i="5"/>
  <c r="BB7" i="5"/>
  <c r="AZ7" i="5"/>
  <c r="AX7" i="5"/>
  <c r="AV7" i="5"/>
  <c r="AT7" i="5"/>
  <c r="AR7" i="5"/>
  <c r="AP7" i="5"/>
  <c r="AN7" i="5"/>
  <c r="AH7" i="5" s="1"/>
  <c r="AI7" i="5" s="1"/>
  <c r="CF7" i="5" s="1"/>
  <c r="AL7" i="5"/>
  <c r="AG7" i="5"/>
  <c r="CD6" i="5"/>
  <c r="CB6" i="5"/>
  <c r="BZ6" i="5"/>
  <c r="BX6" i="5"/>
  <c r="BV6" i="5"/>
  <c r="BT6" i="5"/>
  <c r="BR6" i="5"/>
  <c r="BP6" i="5"/>
  <c r="BN6" i="5"/>
  <c r="BL6" i="5"/>
  <c r="BJ6" i="5"/>
  <c r="BH6" i="5"/>
  <c r="BF6" i="5"/>
  <c r="BD6" i="5"/>
  <c r="BB6" i="5"/>
  <c r="AZ6" i="5"/>
  <c r="AX6" i="5"/>
  <c r="AV6" i="5"/>
  <c r="AT6" i="5"/>
  <c r="AR6" i="5"/>
  <c r="AP6" i="5"/>
  <c r="AN6" i="5"/>
  <c r="AL6" i="5"/>
  <c r="AH6" i="5"/>
  <c r="AI6" i="5" s="1"/>
  <c r="CF6" i="5" s="1"/>
  <c r="AG6" i="5"/>
  <c r="CD5" i="5"/>
  <c r="CB5" i="5"/>
  <c r="BZ5" i="5"/>
  <c r="BX5" i="5"/>
  <c r="BV5" i="5"/>
  <c r="BT5" i="5"/>
  <c r="BR5" i="5"/>
  <c r="BP5" i="5"/>
  <c r="BN5" i="5"/>
  <c r="BL5" i="5"/>
  <c r="BJ5" i="5"/>
  <c r="BH5" i="5"/>
  <c r="BF5" i="5"/>
  <c r="BD5" i="5"/>
  <c r="BB5" i="5"/>
  <c r="AZ5" i="5"/>
  <c r="AX5" i="5"/>
  <c r="AV5" i="5"/>
  <c r="AT5" i="5"/>
  <c r="AR5" i="5"/>
  <c r="AP5" i="5"/>
  <c r="AN5" i="5"/>
  <c r="AH5" i="5" s="1"/>
  <c r="AI5" i="5" s="1"/>
  <c r="CF5" i="5" s="1"/>
  <c r="AL5" i="5"/>
  <c r="AG5" i="5"/>
  <c r="CD4" i="5"/>
  <c r="CB4" i="5"/>
  <c r="BZ4" i="5"/>
  <c r="BX4" i="5"/>
  <c r="BV4" i="5"/>
  <c r="BT4" i="5"/>
  <c r="BR4" i="5"/>
  <c r="BP4" i="5"/>
  <c r="BN4" i="5"/>
  <c r="BL4" i="5"/>
  <c r="BJ4" i="5"/>
  <c r="BH4" i="5"/>
  <c r="BF4" i="5"/>
  <c r="BD4" i="5"/>
  <c r="BB4" i="5"/>
  <c r="AZ4" i="5"/>
  <c r="AX4" i="5"/>
  <c r="AV4" i="5"/>
  <c r="AT4" i="5"/>
  <c r="AR4" i="5"/>
  <c r="AP4" i="5"/>
  <c r="AN4" i="5"/>
  <c r="AL4" i="5"/>
  <c r="AH4" i="5"/>
  <c r="AI4" i="5" s="1"/>
  <c r="CF4" i="5" s="1"/>
  <c r="AG4" i="5"/>
  <c r="CD3" i="5"/>
  <c r="CB3" i="5"/>
  <c r="BZ3" i="5"/>
  <c r="BX3" i="5"/>
  <c r="BV3" i="5"/>
  <c r="BT3" i="5"/>
  <c r="BR3" i="5"/>
  <c r="BP3" i="5"/>
  <c r="BN3" i="5"/>
  <c r="BL3" i="5"/>
  <c r="BJ3" i="5"/>
  <c r="BH3" i="5"/>
  <c r="BF3" i="5"/>
  <c r="BD3" i="5"/>
  <c r="BB3" i="5"/>
  <c r="AZ3" i="5"/>
  <c r="AX3" i="5"/>
  <c r="AV3" i="5"/>
  <c r="AT3" i="5"/>
  <c r="AR3" i="5"/>
  <c r="AP3" i="5"/>
  <c r="AN3" i="5"/>
  <c r="AH3" i="5" s="1"/>
  <c r="AI3" i="5" s="1"/>
  <c r="CF3" i="5" s="1"/>
  <c r="AL3" i="5"/>
  <c r="AG3" i="5"/>
  <c r="CD2" i="5"/>
  <c r="CD746" i="5" s="1"/>
  <c r="CB2" i="5"/>
  <c r="BZ2" i="5"/>
  <c r="BZ746" i="5" s="1"/>
  <c r="BX2" i="5"/>
  <c r="BV2" i="5"/>
  <c r="BV746" i="5" s="1"/>
  <c r="BT2" i="5"/>
  <c r="BR2" i="5"/>
  <c r="BR746" i="5" s="1"/>
  <c r="BP2" i="5"/>
  <c r="BN2" i="5"/>
  <c r="BN746" i="5" s="1"/>
  <c r="BL2" i="5"/>
  <c r="BJ2" i="5"/>
  <c r="BJ746" i="5" s="1"/>
  <c r="BH2" i="5"/>
  <c r="BF2" i="5"/>
  <c r="BF746" i="5" s="1"/>
  <c r="BD2" i="5"/>
  <c r="BB2" i="5"/>
  <c r="BB746" i="5" s="1"/>
  <c r="AZ2" i="5"/>
  <c r="AX2" i="5"/>
  <c r="AX746" i="5" s="1"/>
  <c r="AV2" i="5"/>
  <c r="AT2" i="5"/>
  <c r="AT746" i="5" s="1"/>
  <c r="AR2" i="5"/>
  <c r="AP2" i="5"/>
  <c r="AP746" i="5" s="1"/>
  <c r="AN2" i="5"/>
  <c r="AL2" i="5"/>
  <c r="AL746" i="5" s="1"/>
  <c r="AH2" i="5"/>
  <c r="AI2" i="5" s="1"/>
  <c r="CF2" i="5" s="1"/>
  <c r="AG2" i="5"/>
  <c r="CW2" i="5" l="1"/>
  <c r="CU2" i="5"/>
  <c r="CS2" i="5"/>
  <c r="CQ2" i="5"/>
  <c r="CO2" i="5"/>
  <c r="CV2" i="5"/>
  <c r="CT2" i="5"/>
  <c r="CR2" i="5"/>
  <c r="CP2" i="5"/>
  <c r="CN2" i="5"/>
  <c r="CX3" i="5"/>
  <c r="CV3" i="5"/>
  <c r="CT3" i="5"/>
  <c r="CR3" i="5"/>
  <c r="CP3" i="5"/>
  <c r="CY3" i="5"/>
  <c r="CW3" i="5"/>
  <c r="CU3" i="5"/>
  <c r="CS3" i="5"/>
  <c r="CQ3" i="5"/>
  <c r="CX6" i="5"/>
  <c r="CV6" i="5"/>
  <c r="CT6" i="5"/>
  <c r="CR6" i="5"/>
  <c r="CP6" i="5"/>
  <c r="CW6" i="5"/>
  <c r="CU6" i="5"/>
  <c r="CS6" i="5"/>
  <c r="CQ6" i="5"/>
  <c r="CO6" i="5"/>
  <c r="CV7" i="5"/>
  <c r="CT7" i="5"/>
  <c r="CR7" i="5"/>
  <c r="CP7" i="5"/>
  <c r="CN7" i="5"/>
  <c r="CW7" i="5"/>
  <c r="CU7" i="5"/>
  <c r="CS7" i="5"/>
  <c r="CQ7" i="5"/>
  <c r="CO7" i="5"/>
  <c r="CN11" i="5"/>
  <c r="CL11" i="5"/>
  <c r="CM11" i="5"/>
  <c r="CK11" i="5"/>
  <c r="CV12" i="5"/>
  <c r="CT12" i="5"/>
  <c r="CR12" i="5"/>
  <c r="CP12" i="5"/>
  <c r="CN12" i="5"/>
  <c r="CW12" i="5"/>
  <c r="CU12" i="5"/>
  <c r="CS12" i="5"/>
  <c r="CQ12" i="5"/>
  <c r="CO12" i="5"/>
  <c r="DF15" i="5"/>
  <c r="DD15" i="5"/>
  <c r="DB15" i="5"/>
  <c r="CZ15" i="5"/>
  <c r="CX15" i="5"/>
  <c r="CV15" i="5"/>
  <c r="CT15" i="5"/>
  <c r="CR15" i="5"/>
  <c r="CP15" i="5"/>
  <c r="CN15" i="5"/>
  <c r="DE15" i="5"/>
  <c r="DC15" i="5"/>
  <c r="DA15" i="5"/>
  <c r="CY15" i="5"/>
  <c r="CW15" i="5"/>
  <c r="CU15" i="5"/>
  <c r="CS15" i="5"/>
  <c r="CQ15" i="5"/>
  <c r="CO15" i="5"/>
  <c r="CM15" i="5"/>
  <c r="DC16" i="5"/>
  <c r="DA16" i="5"/>
  <c r="CY16" i="5"/>
  <c r="CW16" i="5"/>
  <c r="CU16" i="5"/>
  <c r="CS16" i="5"/>
  <c r="CQ16" i="5"/>
  <c r="CO16" i="5"/>
  <c r="CM16" i="5"/>
  <c r="CK16" i="5"/>
  <c r="DD16" i="5"/>
  <c r="DB16" i="5"/>
  <c r="CZ16" i="5"/>
  <c r="CX16" i="5"/>
  <c r="CV16" i="5"/>
  <c r="CT16" i="5"/>
  <c r="CR16" i="5"/>
  <c r="CP16" i="5"/>
  <c r="CN16" i="5"/>
  <c r="CL16" i="5"/>
  <c r="DE18" i="5"/>
  <c r="DC18" i="5"/>
  <c r="DA18" i="5"/>
  <c r="CY18" i="5"/>
  <c r="CW18" i="5"/>
  <c r="CU18" i="5"/>
  <c r="CS18" i="5"/>
  <c r="CQ18" i="5"/>
  <c r="CO18" i="5"/>
  <c r="DF18" i="5"/>
  <c r="DD18" i="5"/>
  <c r="DB18" i="5"/>
  <c r="CZ18" i="5"/>
  <c r="CX18" i="5"/>
  <c r="CV18" i="5"/>
  <c r="CT18" i="5"/>
  <c r="CR18" i="5"/>
  <c r="CP18" i="5"/>
  <c r="CN18" i="5"/>
  <c r="DE22" i="5"/>
  <c r="DC22" i="5"/>
  <c r="DA22" i="5"/>
  <c r="CY22" i="5"/>
  <c r="CW22" i="5"/>
  <c r="CU22" i="5"/>
  <c r="DF22" i="5"/>
  <c r="DD22" i="5"/>
  <c r="DB22" i="5"/>
  <c r="CZ22" i="5"/>
  <c r="CX22" i="5"/>
  <c r="CV22" i="5"/>
  <c r="CT22" i="5"/>
  <c r="CZ24" i="5"/>
  <c r="CX24" i="5"/>
  <c r="CV24" i="5"/>
  <c r="CT24" i="5"/>
  <c r="CR24" i="5"/>
  <c r="CP24" i="5"/>
  <c r="CN24" i="5"/>
  <c r="DA24" i="5"/>
  <c r="CY24" i="5"/>
  <c r="CW24" i="5"/>
  <c r="CU24" i="5"/>
  <c r="CS24" i="5"/>
  <c r="CQ24" i="5"/>
  <c r="CO24" i="5"/>
  <c r="CM24" i="5"/>
  <c r="DB26" i="5"/>
  <c r="CZ26" i="5"/>
  <c r="CX26" i="5"/>
  <c r="CV26" i="5"/>
  <c r="CT26" i="5"/>
  <c r="CR26" i="5"/>
  <c r="CP26" i="5"/>
  <c r="DC26" i="5"/>
  <c r="DA26" i="5"/>
  <c r="CY26" i="5"/>
  <c r="CW26" i="5"/>
  <c r="CU26" i="5"/>
  <c r="CS26" i="5"/>
  <c r="CQ26" i="5"/>
  <c r="CO26" i="5"/>
  <c r="DD28" i="5"/>
  <c r="DB28" i="5"/>
  <c r="CZ28" i="5"/>
  <c r="CX28" i="5"/>
  <c r="CV28" i="5"/>
  <c r="CT28" i="5"/>
  <c r="CR28" i="5"/>
  <c r="DE28" i="5"/>
  <c r="DC28" i="5"/>
  <c r="DA28" i="5"/>
  <c r="CY28" i="5"/>
  <c r="CW28" i="5"/>
  <c r="CU28" i="5"/>
  <c r="CS28" i="5"/>
  <c r="CQ28" i="5"/>
  <c r="DF30" i="5"/>
  <c r="DD30" i="5"/>
  <c r="DB30" i="5"/>
  <c r="CZ30" i="5"/>
  <c r="CX30" i="5"/>
  <c r="CV30" i="5"/>
  <c r="CT30" i="5"/>
  <c r="DE30" i="5"/>
  <c r="DC30" i="5"/>
  <c r="DA30" i="5"/>
  <c r="CY30" i="5"/>
  <c r="CW30" i="5"/>
  <c r="CU30" i="5"/>
  <c r="CS30" i="5"/>
  <c r="DF31" i="5"/>
  <c r="DD31" i="5"/>
  <c r="DB31" i="5"/>
  <c r="CZ31" i="5"/>
  <c r="CX31" i="5"/>
  <c r="CV31" i="5"/>
  <c r="CT31" i="5"/>
  <c r="DE31" i="5"/>
  <c r="DC31" i="5"/>
  <c r="DA31" i="5"/>
  <c r="CY31" i="5"/>
  <c r="CW31" i="5"/>
  <c r="CU31" i="5"/>
  <c r="DE32" i="5"/>
  <c r="DC32" i="5"/>
  <c r="DA32" i="5"/>
  <c r="CY32" i="5"/>
  <c r="CW32" i="5"/>
  <c r="CU32" i="5"/>
  <c r="DF32" i="5"/>
  <c r="DD32" i="5"/>
  <c r="DB32" i="5"/>
  <c r="CZ32" i="5"/>
  <c r="CX32" i="5"/>
  <c r="CV32" i="5"/>
  <c r="DF34" i="5"/>
  <c r="DD34" i="5"/>
  <c r="DB34" i="5"/>
  <c r="CZ34" i="5"/>
  <c r="CX34" i="5"/>
  <c r="DE34" i="5"/>
  <c r="DC34" i="5"/>
  <c r="DA34" i="5"/>
  <c r="CY34" i="5"/>
  <c r="CW34" i="5"/>
  <c r="DF35" i="5"/>
  <c r="DD35" i="5"/>
  <c r="DB35" i="5"/>
  <c r="CZ35" i="5"/>
  <c r="CX35" i="5"/>
  <c r="DE35" i="5"/>
  <c r="DC35" i="5"/>
  <c r="DA35" i="5"/>
  <c r="CY35" i="5"/>
  <c r="DE36" i="5"/>
  <c r="DC36" i="5"/>
  <c r="DA36" i="5"/>
  <c r="CY36" i="5"/>
  <c r="DF36" i="5"/>
  <c r="DD36" i="5"/>
  <c r="DB36" i="5"/>
  <c r="CZ36" i="5"/>
  <c r="DF38" i="5"/>
  <c r="DD38" i="5"/>
  <c r="DB38" i="5"/>
  <c r="CZ38" i="5"/>
  <c r="CX38" i="5"/>
  <c r="CV38" i="5"/>
  <c r="DE38" i="5"/>
  <c r="DC38" i="5"/>
  <c r="DA38" i="5"/>
  <c r="CY38" i="5"/>
  <c r="CW38" i="5"/>
  <c r="CU38" i="5"/>
  <c r="DA39" i="5"/>
  <c r="CY39" i="5"/>
  <c r="CW39" i="5"/>
  <c r="CU39" i="5"/>
  <c r="CS39" i="5"/>
  <c r="DB39" i="5"/>
  <c r="CZ39" i="5"/>
  <c r="CX39" i="5"/>
  <c r="CV39" i="5"/>
  <c r="CT39" i="5"/>
  <c r="DF45" i="5"/>
  <c r="DD45" i="5"/>
  <c r="DB45" i="5"/>
  <c r="CZ45" i="5"/>
  <c r="CX45" i="5"/>
  <c r="CV45" i="5"/>
  <c r="DE45" i="5"/>
  <c r="DC45" i="5"/>
  <c r="DA45" i="5"/>
  <c r="CY45" i="5"/>
  <c r="CW45" i="5"/>
  <c r="CU45" i="5"/>
  <c r="DF46" i="5"/>
  <c r="DD46" i="5"/>
  <c r="DB46" i="5"/>
  <c r="CZ46" i="5"/>
  <c r="CX46" i="5"/>
  <c r="CU46" i="5"/>
  <c r="DE46" i="5"/>
  <c r="DC46" i="5"/>
  <c r="DA46" i="5"/>
  <c r="CY46" i="5"/>
  <c r="CW46" i="5"/>
  <c r="DE47" i="5"/>
  <c r="DC47" i="5"/>
  <c r="DA47" i="5"/>
  <c r="CY47" i="5"/>
  <c r="CW47" i="5"/>
  <c r="CU47" i="5"/>
  <c r="DF47" i="5"/>
  <c r="DD47" i="5"/>
  <c r="DB47" i="5"/>
  <c r="CZ47" i="5"/>
  <c r="CX47" i="5"/>
  <c r="CV47" i="5"/>
  <c r="DE51" i="5"/>
  <c r="DC51" i="5"/>
  <c r="DA51" i="5"/>
  <c r="CY51" i="5"/>
  <c r="CW51" i="5"/>
  <c r="CU51" i="5"/>
  <c r="CS51" i="5"/>
  <c r="CQ51" i="5"/>
  <c r="DF51" i="5"/>
  <c r="DD51" i="5"/>
  <c r="DB51" i="5"/>
  <c r="CZ51" i="5"/>
  <c r="CX51" i="5"/>
  <c r="CV51" i="5"/>
  <c r="CT51" i="5"/>
  <c r="CR51" i="5"/>
  <c r="CP51" i="5"/>
  <c r="DE55" i="5"/>
  <c r="DC55" i="5"/>
  <c r="DA55" i="5"/>
  <c r="CY55" i="5"/>
  <c r="CW55" i="5"/>
  <c r="CU55" i="5"/>
  <c r="DF55" i="5"/>
  <c r="DD55" i="5"/>
  <c r="DB55" i="5"/>
  <c r="CZ55" i="5"/>
  <c r="CX55" i="5"/>
  <c r="CV55" i="5"/>
  <c r="CT55" i="5"/>
  <c r="DE59" i="5"/>
  <c r="DC59" i="5"/>
  <c r="DA59" i="5"/>
  <c r="CY59" i="5"/>
  <c r="DF59" i="5"/>
  <c r="DD59" i="5"/>
  <c r="DB59" i="5"/>
  <c r="CZ59" i="5"/>
  <c r="CX59" i="5"/>
  <c r="DE63" i="5"/>
  <c r="DC63" i="5"/>
  <c r="DA63" i="5"/>
  <c r="CY63" i="5"/>
  <c r="CW63" i="5"/>
  <c r="CU63" i="5"/>
  <c r="CS63" i="5"/>
  <c r="CQ63" i="5"/>
  <c r="CO63" i="5"/>
  <c r="DF63" i="5"/>
  <c r="DD63" i="5"/>
  <c r="DB63" i="5"/>
  <c r="CZ63" i="5"/>
  <c r="CX63" i="5"/>
  <c r="CV63" i="5"/>
  <c r="CT63" i="5"/>
  <c r="CR63" i="5"/>
  <c r="CP63" i="5"/>
  <c r="CN63" i="5"/>
  <c r="DE67" i="5"/>
  <c r="DC67" i="5"/>
  <c r="DA67" i="5"/>
  <c r="CY67" i="5"/>
  <c r="CW67" i="5"/>
  <c r="CU67" i="5"/>
  <c r="CS67" i="5"/>
  <c r="DF67" i="5"/>
  <c r="DD67" i="5"/>
  <c r="DB67" i="5"/>
  <c r="CZ67" i="5"/>
  <c r="CX67" i="5"/>
  <c r="CV67" i="5"/>
  <c r="CT67" i="5"/>
  <c r="CR67" i="5"/>
  <c r="DE71" i="5"/>
  <c r="DC71" i="5"/>
  <c r="DA71" i="5"/>
  <c r="CY71" i="5"/>
  <c r="CW71" i="5"/>
  <c r="DF71" i="5"/>
  <c r="DD71" i="5"/>
  <c r="DB71" i="5"/>
  <c r="CZ71" i="5"/>
  <c r="CX71" i="5"/>
  <c r="CV71" i="5"/>
  <c r="DC77" i="5"/>
  <c r="DA77" i="5"/>
  <c r="CY77" i="5"/>
  <c r="CW77" i="5"/>
  <c r="CU77" i="5"/>
  <c r="CS77" i="5"/>
  <c r="CQ77" i="5"/>
  <c r="CO77" i="5"/>
  <c r="CM77" i="5"/>
  <c r="CK77" i="5"/>
  <c r="DD77" i="5"/>
  <c r="DB77" i="5"/>
  <c r="CZ77" i="5"/>
  <c r="CX77" i="5"/>
  <c r="CV77" i="5"/>
  <c r="CT77" i="5"/>
  <c r="CR77" i="5"/>
  <c r="CP77" i="5"/>
  <c r="CN77" i="5"/>
  <c r="CL77" i="5"/>
  <c r="CJ77" i="5"/>
  <c r="DC78" i="5"/>
  <c r="DA78" i="5"/>
  <c r="CY78" i="5"/>
  <c r="CW78" i="5"/>
  <c r="CU78" i="5"/>
  <c r="CS78" i="5"/>
  <c r="CQ78" i="5"/>
  <c r="CO78" i="5"/>
  <c r="CM78" i="5"/>
  <c r="CK78" i="5"/>
  <c r="DD78" i="5"/>
  <c r="DB78" i="5"/>
  <c r="CZ78" i="5"/>
  <c r="CX78" i="5"/>
  <c r="CV78" i="5"/>
  <c r="CT78" i="5"/>
  <c r="CR78" i="5"/>
  <c r="CP78" i="5"/>
  <c r="CN78" i="5"/>
  <c r="CL78" i="5"/>
  <c r="DC80" i="5"/>
  <c r="DA80" i="5"/>
  <c r="CY80" i="5"/>
  <c r="CW80" i="5"/>
  <c r="CU80" i="5"/>
  <c r="CS80" i="5"/>
  <c r="CQ80" i="5"/>
  <c r="CO80" i="5"/>
  <c r="CM80" i="5"/>
  <c r="CK80" i="5"/>
  <c r="DD80" i="5"/>
  <c r="DB80" i="5"/>
  <c r="CZ80" i="5"/>
  <c r="CX80" i="5"/>
  <c r="CV80" i="5"/>
  <c r="CT80" i="5"/>
  <c r="CR80" i="5"/>
  <c r="CP80" i="5"/>
  <c r="CN80" i="5"/>
  <c r="CL80" i="5"/>
  <c r="CR81" i="5"/>
  <c r="CP81" i="5"/>
  <c r="CN81" i="5"/>
  <c r="CL81" i="5"/>
  <c r="CJ81" i="5"/>
  <c r="CS81" i="5"/>
  <c r="CQ81" i="5"/>
  <c r="CO81" i="5"/>
  <c r="CM81" i="5"/>
  <c r="CK81" i="5"/>
  <c r="CR83" i="5"/>
  <c r="CP83" i="5"/>
  <c r="CN83" i="5"/>
  <c r="CL83" i="5"/>
  <c r="CS83" i="5"/>
  <c r="CQ83" i="5"/>
  <c r="CO83" i="5"/>
  <c r="CM83" i="5"/>
  <c r="CK83" i="5"/>
  <c r="DE84" i="5"/>
  <c r="DC84" i="5"/>
  <c r="DA84" i="5"/>
  <c r="CY84" i="5"/>
  <c r="CW84" i="5"/>
  <c r="CU84" i="5"/>
  <c r="CS84" i="5"/>
  <c r="CQ84" i="5"/>
  <c r="CO84" i="5"/>
  <c r="CM84" i="5"/>
  <c r="DF84" i="5"/>
  <c r="DD84" i="5"/>
  <c r="DB84" i="5"/>
  <c r="CZ84" i="5"/>
  <c r="CX84" i="5"/>
  <c r="CV84" i="5"/>
  <c r="CT84" i="5"/>
  <c r="CR84" i="5"/>
  <c r="CP84" i="5"/>
  <c r="CN84" i="5"/>
  <c r="CL84" i="5"/>
  <c r="DF86" i="5"/>
  <c r="DD86" i="5"/>
  <c r="DB86" i="5"/>
  <c r="CZ86" i="5"/>
  <c r="CX86" i="5"/>
  <c r="CV86" i="5"/>
  <c r="CT86" i="5"/>
  <c r="CR86" i="5"/>
  <c r="CP86" i="5"/>
  <c r="CN86" i="5"/>
  <c r="CL86" i="5"/>
  <c r="DE86" i="5"/>
  <c r="DC86" i="5"/>
  <c r="DA86" i="5"/>
  <c r="CY86" i="5"/>
  <c r="CW86" i="5"/>
  <c r="CU86" i="5"/>
  <c r="CS86" i="5"/>
  <c r="CQ86" i="5"/>
  <c r="CO86" i="5"/>
  <c r="CM86" i="5"/>
  <c r="CK86" i="5"/>
  <c r="DF92" i="5"/>
  <c r="DD92" i="5"/>
  <c r="DB92" i="5"/>
  <c r="CZ92" i="5"/>
  <c r="CX92" i="5"/>
  <c r="CV92" i="5"/>
  <c r="CT92" i="5"/>
  <c r="CR92" i="5"/>
  <c r="CP92" i="5"/>
  <c r="CN92" i="5"/>
  <c r="CL92" i="5"/>
  <c r="CJ92" i="5"/>
  <c r="DE92" i="5"/>
  <c r="DC92" i="5"/>
  <c r="DA92" i="5"/>
  <c r="CY92" i="5"/>
  <c r="CW92" i="5"/>
  <c r="CU92" i="5"/>
  <c r="CS92" i="5"/>
  <c r="CQ92" i="5"/>
  <c r="CO92" i="5"/>
  <c r="CM92" i="5"/>
  <c r="CK92" i="5"/>
  <c r="DF94" i="5"/>
  <c r="DD94" i="5"/>
  <c r="DB94" i="5"/>
  <c r="CZ94" i="5"/>
  <c r="CX94" i="5"/>
  <c r="CV94" i="5"/>
  <c r="CT94" i="5"/>
  <c r="CR94" i="5"/>
  <c r="CP94" i="5"/>
  <c r="CN94" i="5"/>
  <c r="DE94" i="5"/>
  <c r="DC94" i="5"/>
  <c r="DA94" i="5"/>
  <c r="CY94" i="5"/>
  <c r="CW94" i="5"/>
  <c r="CU94" i="5"/>
  <c r="CS94" i="5"/>
  <c r="CQ94" i="5"/>
  <c r="CO94" i="5"/>
  <c r="CS96" i="5"/>
  <c r="CQ96" i="5"/>
  <c r="CO96" i="5"/>
  <c r="CM96" i="5"/>
  <c r="CK96" i="5"/>
  <c r="CR96" i="5"/>
  <c r="CP96" i="5"/>
  <c r="CN96" i="5"/>
  <c r="CL96" i="5"/>
  <c r="CJ96" i="5"/>
  <c r="DE97" i="5"/>
  <c r="DC97" i="5"/>
  <c r="DA97" i="5"/>
  <c r="CY97" i="5"/>
  <c r="CW97" i="5"/>
  <c r="CU97" i="5"/>
  <c r="CS97" i="5"/>
  <c r="CQ97" i="5"/>
  <c r="DF97" i="5"/>
  <c r="DD97" i="5"/>
  <c r="DB97" i="5"/>
  <c r="CZ97" i="5"/>
  <c r="CX97" i="5"/>
  <c r="CV97" i="5"/>
  <c r="CT97" i="5"/>
  <c r="CR97" i="5"/>
  <c r="DE98" i="5"/>
  <c r="DC98" i="5"/>
  <c r="DA98" i="5"/>
  <c r="CY98" i="5"/>
  <c r="CW98" i="5"/>
  <c r="CU98" i="5"/>
  <c r="CS98" i="5"/>
  <c r="CQ98" i="5"/>
  <c r="CO98" i="5"/>
  <c r="CM98" i="5"/>
  <c r="CK98" i="5"/>
  <c r="DF98" i="5"/>
  <c r="DD98" i="5"/>
  <c r="DB98" i="5"/>
  <c r="CZ98" i="5"/>
  <c r="CX98" i="5"/>
  <c r="CV98" i="5"/>
  <c r="CT98" i="5"/>
  <c r="CR98" i="5"/>
  <c r="CP98" i="5"/>
  <c r="CN98" i="5"/>
  <c r="CL98" i="5"/>
  <c r="CS99" i="5"/>
  <c r="CQ99" i="5"/>
  <c r="CO99" i="5"/>
  <c r="CM99" i="5"/>
  <c r="CK99" i="5"/>
  <c r="CR99" i="5"/>
  <c r="CP99" i="5"/>
  <c r="CN99" i="5"/>
  <c r="CL99" i="5"/>
  <c r="CJ99" i="5"/>
  <c r="DB100" i="5"/>
  <c r="CZ100" i="5"/>
  <c r="CX100" i="5"/>
  <c r="CV100" i="5"/>
  <c r="CT100" i="5"/>
  <c r="CR100" i="5"/>
  <c r="CP100" i="5"/>
  <c r="CN100" i="5"/>
  <c r="CL100" i="5"/>
  <c r="CJ100" i="5"/>
  <c r="DC100" i="5"/>
  <c r="DA100" i="5"/>
  <c r="CY100" i="5"/>
  <c r="CW100" i="5"/>
  <c r="CU100" i="5"/>
  <c r="CS100" i="5"/>
  <c r="CQ100" i="5"/>
  <c r="CO100" i="5"/>
  <c r="CM100" i="5"/>
  <c r="CK100" i="5"/>
  <c r="DF103" i="5"/>
  <c r="DD103" i="5"/>
  <c r="DB103" i="5"/>
  <c r="CZ103" i="5"/>
  <c r="CX103" i="5"/>
  <c r="CV103" i="5"/>
  <c r="CT103" i="5"/>
  <c r="CR103" i="5"/>
  <c r="CP103" i="5"/>
  <c r="CN103" i="5"/>
  <c r="CL103" i="5"/>
  <c r="CJ103" i="5"/>
  <c r="DE103" i="5"/>
  <c r="DC103" i="5"/>
  <c r="DA103" i="5"/>
  <c r="CY103" i="5"/>
  <c r="CW103" i="5"/>
  <c r="CU103" i="5"/>
  <c r="CS103" i="5"/>
  <c r="CQ103" i="5"/>
  <c r="CO103" i="5"/>
  <c r="CM103" i="5"/>
  <c r="CK103" i="5"/>
  <c r="DE104" i="5"/>
  <c r="DC104" i="5"/>
  <c r="DA104" i="5"/>
  <c r="CY104" i="5"/>
  <c r="CW104" i="5"/>
  <c r="CU104" i="5"/>
  <c r="CS104" i="5"/>
  <c r="CQ104" i="5"/>
  <c r="CO104" i="5"/>
  <c r="CM104" i="5"/>
  <c r="CK104" i="5"/>
  <c r="DF104" i="5"/>
  <c r="DD104" i="5"/>
  <c r="DB104" i="5"/>
  <c r="CZ104" i="5"/>
  <c r="CX104" i="5"/>
  <c r="CV104" i="5"/>
  <c r="CT104" i="5"/>
  <c r="CR104" i="5"/>
  <c r="CP104" i="5"/>
  <c r="CN104" i="5"/>
  <c r="CL104" i="5"/>
  <c r="CJ104" i="5"/>
  <c r="DE105" i="5"/>
  <c r="DC105" i="5"/>
  <c r="DA105" i="5"/>
  <c r="CY105" i="5"/>
  <c r="CW105" i="5"/>
  <c r="CU105" i="5"/>
  <c r="CS105" i="5"/>
  <c r="CQ105" i="5"/>
  <c r="CO105" i="5"/>
  <c r="CM105" i="5"/>
  <c r="CK105" i="5"/>
  <c r="DF105" i="5"/>
  <c r="DD105" i="5"/>
  <c r="DB105" i="5"/>
  <c r="CZ105" i="5"/>
  <c r="CX105" i="5"/>
  <c r="CV105" i="5"/>
  <c r="CT105" i="5"/>
  <c r="CR105" i="5"/>
  <c r="CP105" i="5"/>
  <c r="CN105" i="5"/>
  <c r="CL105" i="5"/>
  <c r="CJ105" i="5"/>
  <c r="DD109" i="5"/>
  <c r="DB109" i="5"/>
  <c r="CZ109" i="5"/>
  <c r="CX109" i="5"/>
  <c r="CV109" i="5"/>
  <c r="CT109" i="5"/>
  <c r="CR109" i="5"/>
  <c r="CP109" i="5"/>
  <c r="CN109" i="5"/>
  <c r="CL109" i="5"/>
  <c r="DC109" i="5"/>
  <c r="DA109" i="5"/>
  <c r="CY109" i="5"/>
  <c r="CW109" i="5"/>
  <c r="CU109" i="5"/>
  <c r="CS109" i="5"/>
  <c r="CQ109" i="5"/>
  <c r="CO109" i="5"/>
  <c r="CM109" i="5"/>
  <c r="CK109" i="5"/>
  <c r="CY110" i="5"/>
  <c r="CW110" i="5"/>
  <c r="CU110" i="5"/>
  <c r="CS110" i="5"/>
  <c r="CQ110" i="5"/>
  <c r="CO110" i="5"/>
  <c r="CM110" i="5"/>
  <c r="CK110" i="5"/>
  <c r="CX110" i="5"/>
  <c r="CV110" i="5"/>
  <c r="CT110" i="5"/>
  <c r="CR110" i="5"/>
  <c r="CP110" i="5"/>
  <c r="CN110" i="5"/>
  <c r="CL110" i="5"/>
  <c r="DF111" i="5"/>
  <c r="DD111" i="5"/>
  <c r="DB111" i="5"/>
  <c r="CZ111" i="5"/>
  <c r="CX111" i="5"/>
  <c r="CV111" i="5"/>
  <c r="CT111" i="5"/>
  <c r="CR111" i="5"/>
  <c r="CP111" i="5"/>
  <c r="CN111" i="5"/>
  <c r="CL111" i="5"/>
  <c r="DE111" i="5"/>
  <c r="DC111" i="5"/>
  <c r="DA111" i="5"/>
  <c r="CY111" i="5"/>
  <c r="CW111" i="5"/>
  <c r="CU111" i="5"/>
  <c r="CS111" i="5"/>
  <c r="CQ111" i="5"/>
  <c r="CO111" i="5"/>
  <c r="CM111" i="5"/>
  <c r="CT112" i="5"/>
  <c r="CR112" i="5"/>
  <c r="CP112" i="5"/>
  <c r="CN112" i="5"/>
  <c r="CL112" i="5"/>
  <c r="CJ112" i="5"/>
  <c r="CU112" i="5"/>
  <c r="CS112" i="5"/>
  <c r="CQ112" i="5"/>
  <c r="CO112" i="5"/>
  <c r="CM112" i="5"/>
  <c r="CK112" i="5"/>
  <c r="DF115" i="5"/>
  <c r="DD115" i="5"/>
  <c r="DB115" i="5"/>
  <c r="CZ115" i="5"/>
  <c r="CX115" i="5"/>
  <c r="CV115" i="5"/>
  <c r="CT115" i="5"/>
  <c r="CR115" i="5"/>
  <c r="CP115" i="5"/>
  <c r="DE115" i="5"/>
  <c r="DC115" i="5"/>
  <c r="DA115" i="5"/>
  <c r="CY115" i="5"/>
  <c r="CW115" i="5"/>
  <c r="CU115" i="5"/>
  <c r="CS115" i="5"/>
  <c r="CQ115" i="5"/>
  <c r="DD116" i="5"/>
  <c r="DB116" i="5"/>
  <c r="CZ116" i="5"/>
  <c r="CX116" i="5"/>
  <c r="CV116" i="5"/>
  <c r="CT116" i="5"/>
  <c r="CR116" i="5"/>
  <c r="CP116" i="5"/>
  <c r="CN116" i="5"/>
  <c r="CL116" i="5"/>
  <c r="DE116" i="5"/>
  <c r="DC116" i="5"/>
  <c r="DA116" i="5"/>
  <c r="CY116" i="5"/>
  <c r="CW116" i="5"/>
  <c r="CU116" i="5"/>
  <c r="CS116" i="5"/>
  <c r="CQ116" i="5"/>
  <c r="CO116" i="5"/>
  <c r="CM116" i="5"/>
  <c r="DF118" i="5"/>
  <c r="DD118" i="5"/>
  <c r="DB118" i="5"/>
  <c r="CZ118" i="5"/>
  <c r="CX118" i="5"/>
  <c r="CV118" i="5"/>
  <c r="CT118" i="5"/>
  <c r="CR118" i="5"/>
  <c r="CP118" i="5"/>
  <c r="CN118" i="5"/>
  <c r="DE118" i="5"/>
  <c r="DC118" i="5"/>
  <c r="DA118" i="5"/>
  <c r="CY118" i="5"/>
  <c r="CW118" i="5"/>
  <c r="CU118" i="5"/>
  <c r="CS118" i="5"/>
  <c r="CQ118" i="5"/>
  <c r="CO118" i="5"/>
  <c r="CM118" i="5"/>
  <c r="CO125" i="5"/>
  <c r="CM125" i="5"/>
  <c r="CK125" i="5"/>
  <c r="CP125" i="5"/>
  <c r="CN125" i="5"/>
  <c r="CL125" i="5"/>
  <c r="CJ125" i="5"/>
  <c r="DE127" i="5"/>
  <c r="DC127" i="5"/>
  <c r="DA127" i="5"/>
  <c r="CY127" i="5"/>
  <c r="CW127" i="5"/>
  <c r="CU127" i="5"/>
  <c r="CS127" i="5"/>
  <c r="CQ127" i="5"/>
  <c r="CO127" i="5"/>
  <c r="CM127" i="5"/>
  <c r="DF127" i="5"/>
  <c r="DD127" i="5"/>
  <c r="DB127" i="5"/>
  <c r="CZ127" i="5"/>
  <c r="CX127" i="5"/>
  <c r="CV127" i="5"/>
  <c r="CT127" i="5"/>
  <c r="CR127" i="5"/>
  <c r="CP127" i="5"/>
  <c r="CN127" i="5"/>
  <c r="CL127" i="5"/>
  <c r="DE132" i="5"/>
  <c r="DC132" i="5"/>
  <c r="DA132" i="5"/>
  <c r="CY132" i="5"/>
  <c r="CW132" i="5"/>
  <c r="CU132" i="5"/>
  <c r="CS132" i="5"/>
  <c r="CQ132" i="5"/>
  <c r="CO132" i="5"/>
  <c r="DF132" i="5"/>
  <c r="DD132" i="5"/>
  <c r="DB132" i="5"/>
  <c r="CZ132" i="5"/>
  <c r="CX132" i="5"/>
  <c r="CV132" i="5"/>
  <c r="CT132" i="5"/>
  <c r="CR132" i="5"/>
  <c r="CP132" i="5"/>
  <c r="CN132" i="5"/>
  <c r="DE134" i="5"/>
  <c r="DC134" i="5"/>
  <c r="DA134" i="5"/>
  <c r="CY134" i="5"/>
  <c r="CW134" i="5"/>
  <c r="CU134" i="5"/>
  <c r="CS134" i="5"/>
  <c r="CQ134" i="5"/>
  <c r="CO134" i="5"/>
  <c r="CM134" i="5"/>
  <c r="DD134" i="5"/>
  <c r="DB134" i="5"/>
  <c r="CZ134" i="5"/>
  <c r="CX134" i="5"/>
  <c r="CV134" i="5"/>
  <c r="CT134" i="5"/>
  <c r="CR134" i="5"/>
  <c r="CP134" i="5"/>
  <c r="CN134" i="5"/>
  <c r="CL134" i="5"/>
  <c r="DE135" i="5"/>
  <c r="DC135" i="5"/>
  <c r="DA135" i="5"/>
  <c r="CY135" i="5"/>
  <c r="CW135" i="5"/>
  <c r="CU135" i="5"/>
  <c r="CS135" i="5"/>
  <c r="CQ135" i="5"/>
  <c r="DF135" i="5"/>
  <c r="DD135" i="5"/>
  <c r="DB135" i="5"/>
  <c r="CZ135" i="5"/>
  <c r="CX135" i="5"/>
  <c r="CV135" i="5"/>
  <c r="CT135" i="5"/>
  <c r="CR135" i="5"/>
  <c r="CU137" i="5"/>
  <c r="CS137" i="5"/>
  <c r="CQ137" i="5"/>
  <c r="CO137" i="5"/>
  <c r="CM137" i="5"/>
  <c r="CT137" i="5"/>
  <c r="CR137" i="5"/>
  <c r="CP137" i="5"/>
  <c r="CN137" i="5"/>
  <c r="CL137" i="5"/>
  <c r="DF138" i="5"/>
  <c r="DD138" i="5"/>
  <c r="DB138" i="5"/>
  <c r="CZ138" i="5"/>
  <c r="CX138" i="5"/>
  <c r="CV138" i="5"/>
  <c r="CT138" i="5"/>
  <c r="CR138" i="5"/>
  <c r="CP138" i="5"/>
  <c r="DE138" i="5"/>
  <c r="DC138" i="5"/>
  <c r="DA138" i="5"/>
  <c r="CY138" i="5"/>
  <c r="CW138" i="5"/>
  <c r="CU138" i="5"/>
  <c r="CS138" i="5"/>
  <c r="CQ138" i="5"/>
  <c r="DF139" i="5"/>
  <c r="DD139" i="5"/>
  <c r="DB139" i="5"/>
  <c r="CZ139" i="5"/>
  <c r="CX139" i="5"/>
  <c r="CV139" i="5"/>
  <c r="CT139" i="5"/>
  <c r="CR139" i="5"/>
  <c r="CP139" i="5"/>
  <c r="CN139" i="5"/>
  <c r="CL139" i="5"/>
  <c r="DE139" i="5"/>
  <c r="DC139" i="5"/>
  <c r="DA139" i="5"/>
  <c r="CY139" i="5"/>
  <c r="CW139" i="5"/>
  <c r="CU139" i="5"/>
  <c r="CS139" i="5"/>
  <c r="CQ139" i="5"/>
  <c r="CO139" i="5"/>
  <c r="CM139" i="5"/>
  <c r="CK139" i="5"/>
  <c r="DF143" i="5"/>
  <c r="DD143" i="5"/>
  <c r="DB143" i="5"/>
  <c r="CZ143" i="5"/>
  <c r="CX143" i="5"/>
  <c r="CV143" i="5"/>
  <c r="CT143" i="5"/>
  <c r="CR143" i="5"/>
  <c r="CP143" i="5"/>
  <c r="CN143" i="5"/>
  <c r="DE143" i="5"/>
  <c r="DC143" i="5"/>
  <c r="DA143" i="5"/>
  <c r="CY143" i="5"/>
  <c r="CW143" i="5"/>
  <c r="CU143" i="5"/>
  <c r="CS143" i="5"/>
  <c r="CQ143" i="5"/>
  <c r="CO143" i="5"/>
  <c r="CM143" i="5"/>
  <c r="DF144" i="5"/>
  <c r="DD144" i="5"/>
  <c r="DB144" i="5"/>
  <c r="CZ144" i="5"/>
  <c r="CX144" i="5"/>
  <c r="CV144" i="5"/>
  <c r="CT144" i="5"/>
  <c r="CR144" i="5"/>
  <c r="CP144" i="5"/>
  <c r="CN144" i="5"/>
  <c r="CL144" i="5"/>
  <c r="CJ144" i="5"/>
  <c r="DE144" i="5"/>
  <c r="DC144" i="5"/>
  <c r="DA144" i="5"/>
  <c r="CY144" i="5"/>
  <c r="CW144" i="5"/>
  <c r="CU144" i="5"/>
  <c r="CS144" i="5"/>
  <c r="CQ144" i="5"/>
  <c r="CO144" i="5"/>
  <c r="CM144" i="5"/>
  <c r="CK144" i="5"/>
  <c r="DF145" i="5"/>
  <c r="DD145" i="5"/>
  <c r="DB145" i="5"/>
  <c r="CZ145" i="5"/>
  <c r="CX145" i="5"/>
  <c r="CV145" i="5"/>
  <c r="CT145" i="5"/>
  <c r="CR145" i="5"/>
  <c r="CP145" i="5"/>
  <c r="CN145" i="5"/>
  <c r="CL145" i="5"/>
  <c r="DE145" i="5"/>
  <c r="DC145" i="5"/>
  <c r="DA145" i="5"/>
  <c r="CY145" i="5"/>
  <c r="CW145" i="5"/>
  <c r="CU145" i="5"/>
  <c r="CS145" i="5"/>
  <c r="CQ145" i="5"/>
  <c r="CO145" i="5"/>
  <c r="CM145" i="5"/>
  <c r="DE146" i="5"/>
  <c r="DC146" i="5"/>
  <c r="DA146" i="5"/>
  <c r="CY146" i="5"/>
  <c r="CW146" i="5"/>
  <c r="CU146" i="5"/>
  <c r="CS146" i="5"/>
  <c r="CQ146" i="5"/>
  <c r="DF146" i="5"/>
  <c r="DD146" i="5"/>
  <c r="DB146" i="5"/>
  <c r="CZ146" i="5"/>
  <c r="CX146" i="5"/>
  <c r="CV146" i="5"/>
  <c r="CT146" i="5"/>
  <c r="CR146" i="5"/>
  <c r="DG148" i="5"/>
  <c r="DE148" i="5"/>
  <c r="DC148" i="5"/>
  <c r="DA148" i="5"/>
  <c r="CY148" i="5"/>
  <c r="CW148" i="5"/>
  <c r="CU148" i="5"/>
  <c r="CS148" i="5"/>
  <c r="CQ148" i="5"/>
  <c r="CO148" i="5"/>
  <c r="CM148" i="5"/>
  <c r="CK148" i="5"/>
  <c r="DF148" i="5"/>
  <c r="DD148" i="5"/>
  <c r="DB148" i="5"/>
  <c r="CZ148" i="5"/>
  <c r="CX148" i="5"/>
  <c r="CV148" i="5"/>
  <c r="CT148" i="5"/>
  <c r="CR148" i="5"/>
  <c r="CP148" i="5"/>
  <c r="CN148" i="5"/>
  <c r="CL148" i="5"/>
  <c r="CJ148" i="5"/>
  <c r="DE149" i="5"/>
  <c r="DC149" i="5"/>
  <c r="DA149" i="5"/>
  <c r="CY149" i="5"/>
  <c r="CW149" i="5"/>
  <c r="CU149" i="5"/>
  <c r="CS149" i="5"/>
  <c r="CQ149" i="5"/>
  <c r="DF149" i="5"/>
  <c r="DD149" i="5"/>
  <c r="DB149" i="5"/>
  <c r="CZ149" i="5"/>
  <c r="CX149" i="5"/>
  <c r="CV149" i="5"/>
  <c r="CT149" i="5"/>
  <c r="CR149" i="5"/>
  <c r="CR151" i="5"/>
  <c r="CP151" i="5"/>
  <c r="CN151" i="5"/>
  <c r="CL151" i="5"/>
  <c r="CJ151" i="5"/>
  <c r="CS151" i="5"/>
  <c r="CQ151" i="5"/>
  <c r="CO151" i="5"/>
  <c r="CM151" i="5"/>
  <c r="CK151" i="5"/>
  <c r="DE154" i="5"/>
  <c r="DC154" i="5"/>
  <c r="DA154" i="5"/>
  <c r="CY154" i="5"/>
  <c r="CW154" i="5"/>
  <c r="CU154" i="5"/>
  <c r="CS154" i="5"/>
  <c r="CQ154" i="5"/>
  <c r="CO154" i="5"/>
  <c r="CM154" i="5"/>
  <c r="DF154" i="5"/>
  <c r="DD154" i="5"/>
  <c r="DB154" i="5"/>
  <c r="CZ154" i="5"/>
  <c r="CX154" i="5"/>
  <c r="CV154" i="5"/>
  <c r="CT154" i="5"/>
  <c r="CR154" i="5"/>
  <c r="CP154" i="5"/>
  <c r="CN154" i="5"/>
  <c r="CL154" i="5"/>
  <c r="DE158" i="5"/>
  <c r="DC158" i="5"/>
  <c r="DA158" i="5"/>
  <c r="CY158" i="5"/>
  <c r="CW158" i="5"/>
  <c r="CU158" i="5"/>
  <c r="CS158" i="5"/>
  <c r="CQ158" i="5"/>
  <c r="CO158" i="5"/>
  <c r="CM158" i="5"/>
  <c r="CK158" i="5"/>
  <c r="DF158" i="5"/>
  <c r="DD158" i="5"/>
  <c r="DB158" i="5"/>
  <c r="CZ158" i="5"/>
  <c r="CX158" i="5"/>
  <c r="CV158" i="5"/>
  <c r="CT158" i="5"/>
  <c r="CR158" i="5"/>
  <c r="CP158" i="5"/>
  <c r="CN158" i="5"/>
  <c r="CL158" i="5"/>
  <c r="CJ158" i="5"/>
  <c r="DE159" i="5"/>
  <c r="DC159" i="5"/>
  <c r="DA159" i="5"/>
  <c r="CY159" i="5"/>
  <c r="CW159" i="5"/>
  <c r="CU159" i="5"/>
  <c r="CS159" i="5"/>
  <c r="CQ159" i="5"/>
  <c r="CO159" i="5"/>
  <c r="CM159" i="5"/>
  <c r="DF159" i="5"/>
  <c r="DD159" i="5"/>
  <c r="DB159" i="5"/>
  <c r="CZ159" i="5"/>
  <c r="CX159" i="5"/>
  <c r="CV159" i="5"/>
  <c r="CT159" i="5"/>
  <c r="CR159" i="5"/>
  <c r="CP159" i="5"/>
  <c r="CN159" i="5"/>
  <c r="CW160" i="5"/>
  <c r="CU160" i="5"/>
  <c r="CS160" i="5"/>
  <c r="CQ160" i="5"/>
  <c r="CO160" i="5"/>
  <c r="CM160" i="5"/>
  <c r="CK160" i="5"/>
  <c r="CX160" i="5"/>
  <c r="CV160" i="5"/>
  <c r="CT160" i="5"/>
  <c r="CR160" i="5"/>
  <c r="CP160" i="5"/>
  <c r="CN160" i="5"/>
  <c r="CL160" i="5"/>
  <c r="CJ160" i="5"/>
  <c r="CR162" i="5"/>
  <c r="CP162" i="5"/>
  <c r="CN162" i="5"/>
  <c r="CL162" i="5"/>
  <c r="CJ162" i="5"/>
  <c r="CS162" i="5"/>
  <c r="CQ162" i="5"/>
  <c r="CO162" i="5"/>
  <c r="CM162" i="5"/>
  <c r="CK162" i="5"/>
  <c r="DF168" i="5"/>
  <c r="DD168" i="5"/>
  <c r="DB168" i="5"/>
  <c r="CZ168" i="5"/>
  <c r="CX168" i="5"/>
  <c r="CV168" i="5"/>
  <c r="CT168" i="5"/>
  <c r="CR168" i="5"/>
  <c r="CP168" i="5"/>
  <c r="CN168" i="5"/>
  <c r="CL168" i="5"/>
  <c r="DE168" i="5"/>
  <c r="DA168" i="5"/>
  <c r="CW168" i="5"/>
  <c r="CS168" i="5"/>
  <c r="CO168" i="5"/>
  <c r="CK168" i="5"/>
  <c r="DC168" i="5"/>
  <c r="CY168" i="5"/>
  <c r="CU168" i="5"/>
  <c r="CQ168" i="5"/>
  <c r="CM168" i="5"/>
  <c r="CZ169" i="5"/>
  <c r="CX169" i="5"/>
  <c r="CV169" i="5"/>
  <c r="CT169" i="5"/>
  <c r="CR169" i="5"/>
  <c r="CP169" i="5"/>
  <c r="CN169" i="5"/>
  <c r="CL169" i="5"/>
  <c r="CW169" i="5"/>
  <c r="CS169" i="5"/>
  <c r="CO169" i="5"/>
  <c r="CY169" i="5"/>
  <c r="CU169" i="5"/>
  <c r="CQ169" i="5"/>
  <c r="CM169" i="5"/>
  <c r="CX171" i="5"/>
  <c r="CV171" i="5"/>
  <c r="CT171" i="5"/>
  <c r="CR171" i="5"/>
  <c r="CP171" i="5"/>
  <c r="CN171" i="5"/>
  <c r="CL171" i="5"/>
  <c r="CJ171" i="5"/>
  <c r="CW171" i="5"/>
  <c r="CS171" i="5"/>
  <c r="CO171" i="5"/>
  <c r="CK171" i="5"/>
  <c r="CU171" i="5"/>
  <c r="CQ171" i="5"/>
  <c r="CM171" i="5"/>
  <c r="DE178" i="5"/>
  <c r="DC178" i="5"/>
  <c r="DA178" i="5"/>
  <c r="CY178" i="5"/>
  <c r="CW178" i="5"/>
  <c r="CU178" i="5"/>
  <c r="CS178" i="5"/>
  <c r="CQ178" i="5"/>
  <c r="CO178" i="5"/>
  <c r="CM178" i="5"/>
  <c r="DD178" i="5"/>
  <c r="CZ178" i="5"/>
  <c r="CV178" i="5"/>
  <c r="CR178" i="5"/>
  <c r="CN178" i="5"/>
  <c r="DF178" i="5"/>
  <c r="DB178" i="5"/>
  <c r="CX178" i="5"/>
  <c r="CT178" i="5"/>
  <c r="CP178" i="5"/>
  <c r="DE184" i="5"/>
  <c r="DC184" i="5"/>
  <c r="DA184" i="5"/>
  <c r="CY184" i="5"/>
  <c r="CW184" i="5"/>
  <c r="CU184" i="5"/>
  <c r="CS184" i="5"/>
  <c r="CQ184" i="5"/>
  <c r="CO184" i="5"/>
  <c r="CM184" i="5"/>
  <c r="DD184" i="5"/>
  <c r="CZ184" i="5"/>
  <c r="CV184" i="5"/>
  <c r="CR184" i="5"/>
  <c r="CN184" i="5"/>
  <c r="DF184" i="5"/>
  <c r="DB184" i="5"/>
  <c r="CX184" i="5"/>
  <c r="CT184" i="5"/>
  <c r="CP184" i="5"/>
  <c r="DF186" i="5"/>
  <c r="DD186" i="5"/>
  <c r="DB186" i="5"/>
  <c r="CZ186" i="5"/>
  <c r="CX186" i="5"/>
  <c r="CV186" i="5"/>
  <c r="CT186" i="5"/>
  <c r="CR186" i="5"/>
  <c r="CP186" i="5"/>
  <c r="CN186" i="5"/>
  <c r="DC186" i="5"/>
  <c r="CY186" i="5"/>
  <c r="CU186" i="5"/>
  <c r="CQ186" i="5"/>
  <c r="CM186" i="5"/>
  <c r="DE186" i="5"/>
  <c r="DA186" i="5"/>
  <c r="CW186" i="5"/>
  <c r="CS186" i="5"/>
  <c r="CO186" i="5"/>
  <c r="DE187" i="5"/>
  <c r="DC187" i="5"/>
  <c r="DA187" i="5"/>
  <c r="CY187" i="5"/>
  <c r="CW187" i="5"/>
  <c r="CU187" i="5"/>
  <c r="CS187" i="5"/>
  <c r="CQ187" i="5"/>
  <c r="CO187" i="5"/>
  <c r="DF187" i="5"/>
  <c r="DB187" i="5"/>
  <c r="CX187" i="5"/>
  <c r="CT187" i="5"/>
  <c r="CP187" i="5"/>
  <c r="DD187" i="5"/>
  <c r="CZ187" i="5"/>
  <c r="CV187" i="5"/>
  <c r="CR187" i="5"/>
  <c r="DF190" i="5"/>
  <c r="DD190" i="5"/>
  <c r="DB190" i="5"/>
  <c r="CZ190" i="5"/>
  <c r="CX190" i="5"/>
  <c r="CV190" i="5"/>
  <c r="CT190" i="5"/>
  <c r="CR190" i="5"/>
  <c r="CP190" i="5"/>
  <c r="CN190" i="5"/>
  <c r="DC190" i="5"/>
  <c r="CY190" i="5"/>
  <c r="CU190" i="5"/>
  <c r="CQ190" i="5"/>
  <c r="DE190" i="5"/>
  <c r="DA190" i="5"/>
  <c r="CW190" i="5"/>
  <c r="CS190" i="5"/>
  <c r="CO190" i="5"/>
  <c r="DF191" i="5"/>
  <c r="DD191" i="5"/>
  <c r="DB191" i="5"/>
  <c r="CZ191" i="5"/>
  <c r="CX191" i="5"/>
  <c r="CV191" i="5"/>
  <c r="CT191" i="5"/>
  <c r="CR191" i="5"/>
  <c r="CP191" i="5"/>
  <c r="CN191" i="5"/>
  <c r="CL191" i="5"/>
  <c r="DE191" i="5"/>
  <c r="DA191" i="5"/>
  <c r="CW191" i="5"/>
  <c r="CS191" i="5"/>
  <c r="CO191" i="5"/>
  <c r="DC191" i="5"/>
  <c r="CY191" i="5"/>
  <c r="CU191" i="5"/>
  <c r="CQ191" i="5"/>
  <c r="CM191" i="5"/>
  <c r="DF199" i="5"/>
  <c r="DD199" i="5"/>
  <c r="DB199" i="5"/>
  <c r="CZ199" i="5"/>
  <c r="CX199" i="5"/>
  <c r="CV199" i="5"/>
  <c r="CT199" i="5"/>
  <c r="CR199" i="5"/>
  <c r="CP199" i="5"/>
  <c r="CN199" i="5"/>
  <c r="CL199" i="5"/>
  <c r="DC199" i="5"/>
  <c r="CY199" i="5"/>
  <c r="CU199" i="5"/>
  <c r="CQ199" i="5"/>
  <c r="CM199" i="5"/>
  <c r="DE199" i="5"/>
  <c r="DA199" i="5"/>
  <c r="CW199" i="5"/>
  <c r="CS199" i="5"/>
  <c r="CO199" i="5"/>
  <c r="DE201" i="5"/>
  <c r="DC201" i="5"/>
  <c r="DA201" i="5"/>
  <c r="CY201" i="5"/>
  <c r="CW201" i="5"/>
  <c r="CU201" i="5"/>
  <c r="CS201" i="5"/>
  <c r="CQ201" i="5"/>
  <c r="CO201" i="5"/>
  <c r="CM201" i="5"/>
  <c r="DD201" i="5"/>
  <c r="CZ201" i="5"/>
  <c r="CV201" i="5"/>
  <c r="CR201" i="5"/>
  <c r="CN201" i="5"/>
  <c r="DF201" i="5"/>
  <c r="DB201" i="5"/>
  <c r="CX201" i="5"/>
  <c r="CT201" i="5"/>
  <c r="CP201" i="5"/>
  <c r="DF203" i="5"/>
  <c r="DD203" i="5"/>
  <c r="DB203" i="5"/>
  <c r="CZ203" i="5"/>
  <c r="CX203" i="5"/>
  <c r="CV203" i="5"/>
  <c r="CT203" i="5"/>
  <c r="CR203" i="5"/>
  <c r="CP203" i="5"/>
  <c r="CN203" i="5"/>
  <c r="DE203" i="5"/>
  <c r="DA203" i="5"/>
  <c r="CW203" i="5"/>
  <c r="CS203" i="5"/>
  <c r="CO203" i="5"/>
  <c r="DC203" i="5"/>
  <c r="CY203" i="5"/>
  <c r="CU203" i="5"/>
  <c r="CQ203" i="5"/>
  <c r="DC209" i="5"/>
  <c r="DA209" i="5"/>
  <c r="CY209" i="5"/>
  <c r="CW209" i="5"/>
  <c r="CU209" i="5"/>
  <c r="CS209" i="5"/>
  <c r="CQ209" i="5"/>
  <c r="CO209" i="5"/>
  <c r="CM209" i="5"/>
  <c r="CK209" i="5"/>
  <c r="DD209" i="5"/>
  <c r="CZ209" i="5"/>
  <c r="CV209" i="5"/>
  <c r="CR209" i="5"/>
  <c r="CN209" i="5"/>
  <c r="CJ209" i="5"/>
  <c r="DB209" i="5"/>
  <c r="CX209" i="5"/>
  <c r="CT209" i="5"/>
  <c r="CP209" i="5"/>
  <c r="CL209" i="5"/>
  <c r="DF211" i="5"/>
  <c r="DD211" i="5"/>
  <c r="DB211" i="5"/>
  <c r="CZ211" i="5"/>
  <c r="CX211" i="5"/>
  <c r="CV211" i="5"/>
  <c r="CT211" i="5"/>
  <c r="CR211" i="5"/>
  <c r="CP211" i="5"/>
  <c r="CN211" i="5"/>
  <c r="CL211" i="5"/>
  <c r="DC211" i="5"/>
  <c r="CY211" i="5"/>
  <c r="CU211" i="5"/>
  <c r="CQ211" i="5"/>
  <c r="CM211" i="5"/>
  <c r="DE211" i="5"/>
  <c r="DA211" i="5"/>
  <c r="CW211" i="5"/>
  <c r="CS211" i="5"/>
  <c r="CO211" i="5"/>
  <c r="CR213" i="5"/>
  <c r="CP213" i="5"/>
  <c r="CN213" i="5"/>
  <c r="CL213" i="5"/>
  <c r="CJ213" i="5"/>
  <c r="CS213" i="5"/>
  <c r="CO213" i="5"/>
  <c r="CK213" i="5"/>
  <c r="CQ213" i="5"/>
  <c r="CM213" i="5"/>
  <c r="CU218" i="5"/>
  <c r="CS218" i="5"/>
  <c r="CQ218" i="5"/>
  <c r="CO218" i="5"/>
  <c r="CM218" i="5"/>
  <c r="CV218" i="5"/>
  <c r="CR218" i="5"/>
  <c r="CN218" i="5"/>
  <c r="CT218" i="5"/>
  <c r="CP218" i="5"/>
  <c r="CV223" i="5"/>
  <c r="CT223" i="5"/>
  <c r="CR223" i="5"/>
  <c r="CP223" i="5"/>
  <c r="CN223" i="5"/>
  <c r="CU223" i="5"/>
  <c r="CQ223" i="5"/>
  <c r="CM223" i="5"/>
  <c r="CS223" i="5"/>
  <c r="CO223" i="5"/>
  <c r="CU224" i="5"/>
  <c r="CS224" i="5"/>
  <c r="CQ224" i="5"/>
  <c r="CO224" i="5"/>
  <c r="CM224" i="5"/>
  <c r="CT224" i="5"/>
  <c r="CP224" i="5"/>
  <c r="CV224" i="5"/>
  <c r="CR224" i="5"/>
  <c r="CN224" i="5"/>
  <c r="CT226" i="5"/>
  <c r="CR226" i="5"/>
  <c r="CP226" i="5"/>
  <c r="CN226" i="5"/>
  <c r="CL226" i="5"/>
  <c r="CU226" i="5"/>
  <c r="CQ226" i="5"/>
  <c r="CM226" i="5"/>
  <c r="CS226" i="5"/>
  <c r="CO226" i="5"/>
  <c r="CR231" i="5"/>
  <c r="CP231" i="5"/>
  <c r="CN231" i="5"/>
  <c r="CL231" i="5"/>
  <c r="CJ231" i="5"/>
  <c r="CQ231" i="5"/>
  <c r="CM231" i="5"/>
  <c r="CS231" i="5"/>
  <c r="CO231" i="5"/>
  <c r="CK231" i="5"/>
  <c r="DB233" i="5"/>
  <c r="CZ233" i="5"/>
  <c r="CX233" i="5"/>
  <c r="CV233" i="5"/>
  <c r="CT233" i="5"/>
  <c r="CR233" i="5"/>
  <c r="CP233" i="5"/>
  <c r="CN233" i="5"/>
  <c r="CL233" i="5"/>
  <c r="CJ233" i="5"/>
  <c r="DC233" i="5"/>
  <c r="CY233" i="5"/>
  <c r="CU233" i="5"/>
  <c r="CQ233" i="5"/>
  <c r="CM233" i="5"/>
  <c r="DA233" i="5"/>
  <c r="CW233" i="5"/>
  <c r="CS233" i="5"/>
  <c r="CO233" i="5"/>
  <c r="CK233" i="5"/>
  <c r="DC237" i="5"/>
  <c r="DA237" i="5"/>
  <c r="CY237" i="5"/>
  <c r="CW237" i="5"/>
  <c r="CU237" i="5"/>
  <c r="CS237" i="5"/>
  <c r="CQ237" i="5"/>
  <c r="CO237" i="5"/>
  <c r="CM237" i="5"/>
  <c r="CK237" i="5"/>
  <c r="DD237" i="5"/>
  <c r="CZ237" i="5"/>
  <c r="CV237" i="5"/>
  <c r="CR237" i="5"/>
  <c r="CN237" i="5"/>
  <c r="DB237" i="5"/>
  <c r="CX237" i="5"/>
  <c r="CT237" i="5"/>
  <c r="CP237" i="5"/>
  <c r="CL237" i="5"/>
  <c r="DE242" i="5"/>
  <c r="DC242" i="5"/>
  <c r="DA242" i="5"/>
  <c r="CY242" i="5"/>
  <c r="CW242" i="5"/>
  <c r="CU242" i="5"/>
  <c r="CS242" i="5"/>
  <c r="CQ242" i="5"/>
  <c r="CO242" i="5"/>
  <c r="CM242" i="5"/>
  <c r="DB242" i="5"/>
  <c r="CX242" i="5"/>
  <c r="CT242" i="5"/>
  <c r="CP242" i="5"/>
  <c r="CL242" i="5"/>
  <c r="DD242" i="5"/>
  <c r="CZ242" i="5"/>
  <c r="CV242" i="5"/>
  <c r="CR242" i="5"/>
  <c r="CN242" i="5"/>
  <c r="DE243" i="5"/>
  <c r="DC243" i="5"/>
  <c r="DA243" i="5"/>
  <c r="CY243" i="5"/>
  <c r="CW243" i="5"/>
  <c r="CU243" i="5"/>
  <c r="CS243" i="5"/>
  <c r="CQ243" i="5"/>
  <c r="CO243" i="5"/>
  <c r="CM243" i="5"/>
  <c r="DD243" i="5"/>
  <c r="CZ243" i="5"/>
  <c r="CV243" i="5"/>
  <c r="CR243" i="5"/>
  <c r="CN243" i="5"/>
  <c r="DF243" i="5"/>
  <c r="DB243" i="5"/>
  <c r="CX243" i="5"/>
  <c r="CT243" i="5"/>
  <c r="CP243" i="5"/>
  <c r="DE245" i="5"/>
  <c r="DC245" i="5"/>
  <c r="DA245" i="5"/>
  <c r="CY245" i="5"/>
  <c r="CW245" i="5"/>
  <c r="CU245" i="5"/>
  <c r="CS245" i="5"/>
  <c r="CQ245" i="5"/>
  <c r="CO245" i="5"/>
  <c r="CM245" i="5"/>
  <c r="CK245" i="5"/>
  <c r="DD245" i="5"/>
  <c r="CZ245" i="5"/>
  <c r="CV245" i="5"/>
  <c r="CR245" i="5"/>
  <c r="CN245" i="5"/>
  <c r="CJ245" i="5"/>
  <c r="DF245" i="5"/>
  <c r="DB245" i="5"/>
  <c r="CX245" i="5"/>
  <c r="CT245" i="5"/>
  <c r="CP245" i="5"/>
  <c r="CL245" i="5"/>
  <c r="DE249" i="5"/>
  <c r="DC249" i="5"/>
  <c r="DA249" i="5"/>
  <c r="CY249" i="5"/>
  <c r="CW249" i="5"/>
  <c r="CU249" i="5"/>
  <c r="CS249" i="5"/>
  <c r="CQ249" i="5"/>
  <c r="CO249" i="5"/>
  <c r="CM249" i="5"/>
  <c r="CK249" i="5"/>
  <c r="DD249" i="5"/>
  <c r="CZ249" i="5"/>
  <c r="CV249" i="5"/>
  <c r="CR249" i="5"/>
  <c r="CN249" i="5"/>
  <c r="CJ249" i="5"/>
  <c r="DF249" i="5"/>
  <c r="DB249" i="5"/>
  <c r="CX249" i="5"/>
  <c r="CT249" i="5"/>
  <c r="CP249" i="5"/>
  <c r="CL249" i="5"/>
  <c r="DF253" i="5"/>
  <c r="DD253" i="5"/>
  <c r="DB253" i="5"/>
  <c r="CZ253" i="5"/>
  <c r="CX253" i="5"/>
  <c r="CV253" i="5"/>
  <c r="CT253" i="5"/>
  <c r="CR253" i="5"/>
  <c r="CP253" i="5"/>
  <c r="CN253" i="5"/>
  <c r="CL253" i="5"/>
  <c r="CJ253" i="5"/>
  <c r="DC253" i="5"/>
  <c r="CY253" i="5"/>
  <c r="CU253" i="5"/>
  <c r="CQ253" i="5"/>
  <c r="CM253" i="5"/>
  <c r="DE253" i="5"/>
  <c r="DA253" i="5"/>
  <c r="CW253" i="5"/>
  <c r="CS253" i="5"/>
  <c r="CO253" i="5"/>
  <c r="CK253" i="5"/>
  <c r="DF263" i="5"/>
  <c r="DD263" i="5"/>
  <c r="DB263" i="5"/>
  <c r="CZ263" i="5"/>
  <c r="CX263" i="5"/>
  <c r="CV263" i="5"/>
  <c r="CT263" i="5"/>
  <c r="CR263" i="5"/>
  <c r="CP263" i="5"/>
  <c r="CN263" i="5"/>
  <c r="CL263" i="5"/>
  <c r="CJ263" i="5"/>
  <c r="DE263" i="5"/>
  <c r="DA263" i="5"/>
  <c r="CW263" i="5"/>
  <c r="CS263" i="5"/>
  <c r="CO263" i="5"/>
  <c r="CK263" i="5"/>
  <c r="DG263" i="5"/>
  <c r="DC263" i="5"/>
  <c r="CY263" i="5"/>
  <c r="CU263" i="5"/>
  <c r="CQ263" i="5"/>
  <c r="CM263" i="5"/>
  <c r="CR265" i="5"/>
  <c r="CP265" i="5"/>
  <c r="CN265" i="5"/>
  <c r="CL265" i="5"/>
  <c r="CJ265" i="5"/>
  <c r="CQ265" i="5"/>
  <c r="CM265" i="5"/>
  <c r="CS265" i="5"/>
  <c r="CO265" i="5"/>
  <c r="CK265" i="5"/>
  <c r="DB268" i="5"/>
  <c r="CZ268" i="5"/>
  <c r="CX268" i="5"/>
  <c r="CV268" i="5"/>
  <c r="CT268" i="5"/>
  <c r="CR268" i="5"/>
  <c r="CP268" i="5"/>
  <c r="CN268" i="5"/>
  <c r="CL268" i="5"/>
  <c r="CJ268" i="5"/>
  <c r="DA268" i="5"/>
  <c r="CW268" i="5"/>
  <c r="CS268" i="5"/>
  <c r="CO268" i="5"/>
  <c r="CK268" i="5"/>
  <c r="DC268" i="5"/>
  <c r="CY268" i="5"/>
  <c r="CU268" i="5"/>
  <c r="CQ268" i="5"/>
  <c r="CM268" i="5"/>
  <c r="CT270" i="5"/>
  <c r="CR270" i="5"/>
  <c r="CP270" i="5"/>
  <c r="CN270" i="5"/>
  <c r="CL270" i="5"/>
  <c r="CJ270" i="5"/>
  <c r="CU270" i="5"/>
  <c r="CQ270" i="5"/>
  <c r="CM270" i="5"/>
  <c r="CS270" i="5"/>
  <c r="CO270" i="5"/>
  <c r="CK270" i="5"/>
  <c r="CV273" i="5"/>
  <c r="CT273" i="5"/>
  <c r="CR273" i="5"/>
  <c r="CP273" i="5"/>
  <c r="CN273" i="5"/>
  <c r="CU273" i="5"/>
  <c r="CQ273" i="5"/>
  <c r="CW273" i="5"/>
  <c r="CS273" i="5"/>
  <c r="CO273" i="5"/>
  <c r="CX277" i="5"/>
  <c r="CV277" i="5"/>
  <c r="CT277" i="5"/>
  <c r="CR277" i="5"/>
  <c r="CP277" i="5"/>
  <c r="CN277" i="5"/>
  <c r="CL277" i="5"/>
  <c r="CJ277" i="5"/>
  <c r="CU277" i="5"/>
  <c r="CQ277" i="5"/>
  <c r="CM277" i="5"/>
  <c r="CW277" i="5"/>
  <c r="CS277" i="5"/>
  <c r="CO277" i="5"/>
  <c r="CK277" i="5"/>
  <c r="DE282" i="5"/>
  <c r="DC282" i="5"/>
  <c r="DA282" i="5"/>
  <c r="CY282" i="5"/>
  <c r="CW282" i="5"/>
  <c r="CU282" i="5"/>
  <c r="CS282" i="5"/>
  <c r="CQ282" i="5"/>
  <c r="CO282" i="5"/>
  <c r="CM282" i="5"/>
  <c r="CK282" i="5"/>
  <c r="DD282" i="5"/>
  <c r="CZ282" i="5"/>
  <c r="CV282" i="5"/>
  <c r="CR282" i="5"/>
  <c r="CN282" i="5"/>
  <c r="DF282" i="5"/>
  <c r="DB282" i="5"/>
  <c r="CX282" i="5"/>
  <c r="CT282" i="5"/>
  <c r="CP282" i="5"/>
  <c r="CL282" i="5"/>
  <c r="DF285" i="5"/>
  <c r="DD285" i="5"/>
  <c r="DB285" i="5"/>
  <c r="CZ285" i="5"/>
  <c r="CX285" i="5"/>
  <c r="CV285" i="5"/>
  <c r="CT285" i="5"/>
  <c r="CR285" i="5"/>
  <c r="CP285" i="5"/>
  <c r="CN285" i="5"/>
  <c r="CL285" i="5"/>
  <c r="CJ285" i="5"/>
  <c r="DC285" i="5"/>
  <c r="CY285" i="5"/>
  <c r="CU285" i="5"/>
  <c r="CQ285" i="5"/>
  <c r="CM285" i="5"/>
  <c r="DE285" i="5"/>
  <c r="DA285" i="5"/>
  <c r="CW285" i="5"/>
  <c r="CS285" i="5"/>
  <c r="CO285" i="5"/>
  <c r="CK285" i="5"/>
  <c r="DF286" i="5"/>
  <c r="DD286" i="5"/>
  <c r="DB286" i="5"/>
  <c r="CZ286" i="5"/>
  <c r="CX286" i="5"/>
  <c r="CV286" i="5"/>
  <c r="CT286" i="5"/>
  <c r="CR286" i="5"/>
  <c r="CP286" i="5"/>
  <c r="CN286" i="5"/>
  <c r="CL286" i="5"/>
  <c r="CJ286" i="5"/>
  <c r="DE286" i="5"/>
  <c r="DA286" i="5"/>
  <c r="CW286" i="5"/>
  <c r="CS286" i="5"/>
  <c r="CO286" i="5"/>
  <c r="CK286" i="5"/>
  <c r="DC286" i="5"/>
  <c r="CY286" i="5"/>
  <c r="CU286" i="5"/>
  <c r="CQ286" i="5"/>
  <c r="CM286" i="5"/>
  <c r="CY288" i="5"/>
  <c r="CW288" i="5"/>
  <c r="CU288" i="5"/>
  <c r="CS288" i="5"/>
  <c r="CQ288" i="5"/>
  <c r="CO288" i="5"/>
  <c r="CM288" i="5"/>
  <c r="CK288" i="5"/>
  <c r="CX288" i="5"/>
  <c r="CT288" i="5"/>
  <c r="CP288" i="5"/>
  <c r="CL288" i="5"/>
  <c r="CV288" i="5"/>
  <c r="CR288" i="5"/>
  <c r="CN288" i="5"/>
  <c r="CZ290" i="5"/>
  <c r="CX290" i="5"/>
  <c r="CV290" i="5"/>
  <c r="CT290" i="5"/>
  <c r="CR290" i="5"/>
  <c r="CP290" i="5"/>
  <c r="CN290" i="5"/>
  <c r="CL290" i="5"/>
  <c r="CW290" i="5"/>
  <c r="CS290" i="5"/>
  <c r="CO290" i="5"/>
  <c r="CY290" i="5"/>
  <c r="CU290" i="5"/>
  <c r="CQ290" i="5"/>
  <c r="CM290" i="5"/>
  <c r="DF299" i="5"/>
  <c r="DD299" i="5"/>
  <c r="DB299" i="5"/>
  <c r="CZ299" i="5"/>
  <c r="CX299" i="5"/>
  <c r="CV299" i="5"/>
  <c r="CT299" i="5"/>
  <c r="CR299" i="5"/>
  <c r="CP299" i="5"/>
  <c r="CN299" i="5"/>
  <c r="CL299" i="5"/>
  <c r="CJ299" i="5"/>
  <c r="DE299" i="5"/>
  <c r="DA299" i="5"/>
  <c r="CW299" i="5"/>
  <c r="CS299" i="5"/>
  <c r="CO299" i="5"/>
  <c r="CK299" i="5"/>
  <c r="DC299" i="5"/>
  <c r="CY299" i="5"/>
  <c r="CU299" i="5"/>
  <c r="CQ299" i="5"/>
  <c r="CM299" i="5"/>
  <c r="DF303" i="5"/>
  <c r="DD303" i="5"/>
  <c r="DB303" i="5"/>
  <c r="CZ303" i="5"/>
  <c r="CX303" i="5"/>
  <c r="CV303" i="5"/>
  <c r="CT303" i="5"/>
  <c r="CR303" i="5"/>
  <c r="CP303" i="5"/>
  <c r="CN303" i="5"/>
  <c r="CL303" i="5"/>
  <c r="DE303" i="5"/>
  <c r="DA303" i="5"/>
  <c r="CW303" i="5"/>
  <c r="CS303" i="5"/>
  <c r="CO303" i="5"/>
  <c r="CK303" i="5"/>
  <c r="DC303" i="5"/>
  <c r="CY303" i="5"/>
  <c r="CU303" i="5"/>
  <c r="CQ303" i="5"/>
  <c r="CM303" i="5"/>
  <c r="DF304" i="5"/>
  <c r="DD304" i="5"/>
  <c r="DB304" i="5"/>
  <c r="CZ304" i="5"/>
  <c r="CX304" i="5"/>
  <c r="CV304" i="5"/>
  <c r="CT304" i="5"/>
  <c r="CR304" i="5"/>
  <c r="CP304" i="5"/>
  <c r="CN304" i="5"/>
  <c r="CL304" i="5"/>
  <c r="DE304" i="5"/>
  <c r="DA304" i="5"/>
  <c r="CW304" i="5"/>
  <c r="CS304" i="5"/>
  <c r="CO304" i="5"/>
  <c r="DC304" i="5"/>
  <c r="CY304" i="5"/>
  <c r="CU304" i="5"/>
  <c r="CQ304" i="5"/>
  <c r="CM304" i="5"/>
  <c r="DF305" i="5"/>
  <c r="DD305" i="5"/>
  <c r="DB305" i="5"/>
  <c r="CZ305" i="5"/>
  <c r="CX305" i="5"/>
  <c r="CV305" i="5"/>
  <c r="CT305" i="5"/>
  <c r="CR305" i="5"/>
  <c r="CP305" i="5"/>
  <c r="DC305" i="5"/>
  <c r="CY305" i="5"/>
  <c r="CU305" i="5"/>
  <c r="CQ305" i="5"/>
  <c r="DE305" i="5"/>
  <c r="DA305" i="5"/>
  <c r="CW305" i="5"/>
  <c r="CS305" i="5"/>
  <c r="CU309" i="5"/>
  <c r="CS309" i="5"/>
  <c r="CQ309" i="5"/>
  <c r="CO309" i="5"/>
  <c r="CM309" i="5"/>
  <c r="CK309" i="5"/>
  <c r="CR309" i="5"/>
  <c r="CN309" i="5"/>
  <c r="CJ309" i="5"/>
  <c r="CT309" i="5"/>
  <c r="CP309" i="5"/>
  <c r="CL309" i="5"/>
  <c r="DF310" i="5"/>
  <c r="DD310" i="5"/>
  <c r="DB310" i="5"/>
  <c r="CZ310" i="5"/>
  <c r="CX310" i="5"/>
  <c r="CV310" i="5"/>
  <c r="CT310" i="5"/>
  <c r="CR310" i="5"/>
  <c r="CP310" i="5"/>
  <c r="CN310" i="5"/>
  <c r="CL310" i="5"/>
  <c r="CJ310" i="5"/>
  <c r="DE310" i="5"/>
  <c r="DA310" i="5"/>
  <c r="CW310" i="5"/>
  <c r="CS310" i="5"/>
  <c r="CO310" i="5"/>
  <c r="CK310" i="5"/>
  <c r="DC310" i="5"/>
  <c r="CY310" i="5"/>
  <c r="CU310" i="5"/>
  <c r="CQ310" i="5"/>
  <c r="CM310" i="5"/>
  <c r="CS314" i="5"/>
  <c r="CQ314" i="5"/>
  <c r="CO314" i="5"/>
  <c r="CM314" i="5"/>
  <c r="CK314" i="5"/>
  <c r="CR314" i="5"/>
  <c r="CN314" i="5"/>
  <c r="CJ314" i="5"/>
  <c r="CP314" i="5"/>
  <c r="CL314" i="5"/>
  <c r="CR315" i="5"/>
  <c r="CP315" i="5"/>
  <c r="CN315" i="5"/>
  <c r="CL315" i="5"/>
  <c r="CJ315" i="5"/>
  <c r="CQ315" i="5"/>
  <c r="CM315" i="5"/>
  <c r="CS315" i="5"/>
  <c r="CO315" i="5"/>
  <c r="CK315" i="5"/>
  <c r="CV317" i="5"/>
  <c r="CT317" i="5"/>
  <c r="CR317" i="5"/>
  <c r="CP317" i="5"/>
  <c r="CN317" i="5"/>
  <c r="CL317" i="5"/>
  <c r="CU317" i="5"/>
  <c r="CQ317" i="5"/>
  <c r="CM317" i="5"/>
  <c r="CW317" i="5"/>
  <c r="CS317" i="5"/>
  <c r="CO317" i="5"/>
  <c r="CS319" i="5"/>
  <c r="CQ319" i="5"/>
  <c r="CO319" i="5"/>
  <c r="CM319" i="5"/>
  <c r="CK319" i="5"/>
  <c r="CT319" i="5"/>
  <c r="CP319" i="5"/>
  <c r="CL319" i="5"/>
  <c r="CR319" i="5"/>
  <c r="CN319" i="5"/>
  <c r="CS324" i="5"/>
  <c r="CQ324" i="5"/>
  <c r="CO324" i="5"/>
  <c r="CM324" i="5"/>
  <c r="CK324" i="5"/>
  <c r="CR324" i="5"/>
  <c r="CN324" i="5"/>
  <c r="CJ324" i="5"/>
  <c r="CP324" i="5"/>
  <c r="CL324" i="5"/>
  <c r="CS325" i="5"/>
  <c r="CQ325" i="5"/>
  <c r="CO325" i="5"/>
  <c r="CM325" i="5"/>
  <c r="CK325" i="5"/>
  <c r="CR325" i="5"/>
  <c r="CN325" i="5"/>
  <c r="CT325" i="5"/>
  <c r="CP325" i="5"/>
  <c r="CL325" i="5"/>
  <c r="CT327" i="5"/>
  <c r="CR327" i="5"/>
  <c r="CP327" i="5"/>
  <c r="CN327" i="5"/>
  <c r="CL327" i="5"/>
  <c r="CU327" i="5"/>
  <c r="CQ327" i="5"/>
  <c r="CM327" i="5"/>
  <c r="CS327" i="5"/>
  <c r="CO327" i="5"/>
  <c r="DD333" i="5"/>
  <c r="DB333" i="5"/>
  <c r="CZ333" i="5"/>
  <c r="CX333" i="5"/>
  <c r="CV333" i="5"/>
  <c r="CT333" i="5"/>
  <c r="CR333" i="5"/>
  <c r="CP333" i="5"/>
  <c r="CN333" i="5"/>
  <c r="CL333" i="5"/>
  <c r="DC333" i="5"/>
  <c r="CY333" i="5"/>
  <c r="CU333" i="5"/>
  <c r="CQ333" i="5"/>
  <c r="CM333" i="5"/>
  <c r="DE333" i="5"/>
  <c r="DA333" i="5"/>
  <c r="CW333" i="5"/>
  <c r="CS333" i="5"/>
  <c r="CO333" i="5"/>
  <c r="DF338" i="5"/>
  <c r="DD338" i="5"/>
  <c r="DB338" i="5"/>
  <c r="CZ338" i="5"/>
  <c r="CX338" i="5"/>
  <c r="CV338" i="5"/>
  <c r="CT338" i="5"/>
  <c r="CR338" i="5"/>
  <c r="CP338" i="5"/>
  <c r="CN338" i="5"/>
  <c r="DC338" i="5"/>
  <c r="CY338" i="5"/>
  <c r="CU338" i="5"/>
  <c r="CQ338" i="5"/>
  <c r="DE338" i="5"/>
  <c r="DA338" i="5"/>
  <c r="CW338" i="5"/>
  <c r="CS338" i="5"/>
  <c r="CO338" i="5"/>
  <c r="DE340" i="5"/>
  <c r="DC340" i="5"/>
  <c r="DA340" i="5"/>
  <c r="CY340" i="5"/>
  <c r="CW340" i="5"/>
  <c r="CU340" i="5"/>
  <c r="CS340" i="5"/>
  <c r="CQ340" i="5"/>
  <c r="DF340" i="5"/>
  <c r="DB340" i="5"/>
  <c r="CX340" i="5"/>
  <c r="CT340" i="5"/>
  <c r="CP340" i="5"/>
  <c r="DD340" i="5"/>
  <c r="CZ340" i="5"/>
  <c r="CV340" i="5"/>
  <c r="CR340" i="5"/>
  <c r="DE341" i="5"/>
  <c r="DC341" i="5"/>
  <c r="DA341" i="5"/>
  <c r="CY341" i="5"/>
  <c r="CW341" i="5"/>
  <c r="CU341" i="5"/>
  <c r="CS341" i="5"/>
  <c r="CQ341" i="5"/>
  <c r="DF341" i="5"/>
  <c r="DB341" i="5"/>
  <c r="CX341" i="5"/>
  <c r="CT341" i="5"/>
  <c r="CP341" i="5"/>
  <c r="DD341" i="5"/>
  <c r="CZ341" i="5"/>
  <c r="CV341" i="5"/>
  <c r="CR341" i="5"/>
  <c r="DF342" i="5"/>
  <c r="DD342" i="5"/>
  <c r="DB342" i="5"/>
  <c r="CZ342" i="5"/>
  <c r="CX342" i="5"/>
  <c r="CV342" i="5"/>
  <c r="CT342" i="5"/>
  <c r="CR342" i="5"/>
  <c r="DC342" i="5"/>
  <c r="CY342" i="5"/>
  <c r="CU342" i="5"/>
  <c r="CQ342" i="5"/>
  <c r="DE342" i="5"/>
  <c r="DA342" i="5"/>
  <c r="CW342" i="5"/>
  <c r="CS342" i="5"/>
  <c r="DE345" i="5"/>
  <c r="DC345" i="5"/>
  <c r="DA345" i="5"/>
  <c r="CY345" i="5"/>
  <c r="CW345" i="5"/>
  <c r="CU345" i="5"/>
  <c r="DF345" i="5"/>
  <c r="DB345" i="5"/>
  <c r="CX345" i="5"/>
  <c r="CT345" i="5"/>
  <c r="DD345" i="5"/>
  <c r="CZ345" i="5"/>
  <c r="CV345" i="5"/>
  <c r="DF346" i="5"/>
  <c r="DD346" i="5"/>
  <c r="DB346" i="5"/>
  <c r="CZ346" i="5"/>
  <c r="CX346" i="5"/>
  <c r="CV346" i="5"/>
  <c r="DC346" i="5"/>
  <c r="CY346" i="5"/>
  <c r="CU346" i="5"/>
  <c r="DE346" i="5"/>
  <c r="DA346" i="5"/>
  <c r="CW346" i="5"/>
  <c r="DF347" i="5"/>
  <c r="DD347" i="5"/>
  <c r="DB347" i="5"/>
  <c r="CZ347" i="5"/>
  <c r="CX347" i="5"/>
  <c r="CV347" i="5"/>
  <c r="DE347" i="5"/>
  <c r="DA347" i="5"/>
  <c r="CW347" i="5"/>
  <c r="DC347" i="5"/>
  <c r="CY347" i="5"/>
  <c r="DF351" i="5"/>
  <c r="DD351" i="5"/>
  <c r="DB351" i="5"/>
  <c r="CZ351" i="5"/>
  <c r="DC351" i="5"/>
  <c r="DE351" i="5"/>
  <c r="DA351" i="5"/>
  <c r="DB356" i="5"/>
  <c r="CZ356" i="5"/>
  <c r="CX356" i="5"/>
  <c r="CV356" i="5"/>
  <c r="CT356" i="5"/>
  <c r="CR356" i="5"/>
  <c r="CP356" i="5"/>
  <c r="CN356" i="5"/>
  <c r="CY356" i="5"/>
  <c r="CU356" i="5"/>
  <c r="CQ356" i="5"/>
  <c r="DA356" i="5"/>
  <c r="CW356" i="5"/>
  <c r="CS356" i="5"/>
  <c r="CO356" i="5"/>
  <c r="DC358" i="5"/>
  <c r="DA358" i="5"/>
  <c r="CY358" i="5"/>
  <c r="CW358" i="5"/>
  <c r="CU358" i="5"/>
  <c r="CS358" i="5"/>
  <c r="CQ358" i="5"/>
  <c r="CO358" i="5"/>
  <c r="CZ358" i="5"/>
  <c r="CV358" i="5"/>
  <c r="CR358" i="5"/>
  <c r="DB358" i="5"/>
  <c r="CX358" i="5"/>
  <c r="CT358" i="5"/>
  <c r="CP358" i="5"/>
  <c r="DC360" i="5"/>
  <c r="DA360" i="5"/>
  <c r="CY360" i="5"/>
  <c r="CW360" i="5"/>
  <c r="CU360" i="5"/>
  <c r="CS360" i="5"/>
  <c r="CQ360" i="5"/>
  <c r="DB360" i="5"/>
  <c r="CX360" i="5"/>
  <c r="CT360" i="5"/>
  <c r="CP360" i="5"/>
  <c r="DD360" i="5"/>
  <c r="CZ360" i="5"/>
  <c r="CV360" i="5"/>
  <c r="CR360" i="5"/>
  <c r="DF363" i="5"/>
  <c r="DD363" i="5"/>
  <c r="DB363" i="5"/>
  <c r="CZ363" i="5"/>
  <c r="CX363" i="5"/>
  <c r="CV363" i="5"/>
  <c r="CT363" i="5"/>
  <c r="CR363" i="5"/>
  <c r="DC363" i="5"/>
  <c r="CY363" i="5"/>
  <c r="CU363" i="5"/>
  <c r="CQ363" i="5"/>
  <c r="DE363" i="5"/>
  <c r="DA363" i="5"/>
  <c r="CW363" i="5"/>
  <c r="CS363" i="5"/>
  <c r="DF364" i="5"/>
  <c r="DD364" i="5"/>
  <c r="DB364" i="5"/>
  <c r="CZ364" i="5"/>
  <c r="CX364" i="5"/>
  <c r="CV364" i="5"/>
  <c r="CT364" i="5"/>
  <c r="CR364" i="5"/>
  <c r="DE364" i="5"/>
  <c r="DA364" i="5"/>
  <c r="CW364" i="5"/>
  <c r="CS364" i="5"/>
  <c r="DC364" i="5"/>
  <c r="CY364" i="5"/>
  <c r="CU364" i="5"/>
  <c r="DE366" i="5"/>
  <c r="DC366" i="5"/>
  <c r="DA366" i="5"/>
  <c r="CY366" i="5"/>
  <c r="CW366" i="5"/>
  <c r="CU366" i="5"/>
  <c r="CS366" i="5"/>
  <c r="DF366" i="5"/>
  <c r="DB366" i="5"/>
  <c r="CX366" i="5"/>
  <c r="CT366" i="5"/>
  <c r="DD366" i="5"/>
  <c r="CZ366" i="5"/>
  <c r="CV366" i="5"/>
  <c r="DF369" i="5"/>
  <c r="DD369" i="5"/>
  <c r="DB369" i="5"/>
  <c r="CZ369" i="5"/>
  <c r="CX369" i="5"/>
  <c r="CV369" i="5"/>
  <c r="CT369" i="5"/>
  <c r="DE369" i="5"/>
  <c r="DA369" i="5"/>
  <c r="CW369" i="5"/>
  <c r="DC369" i="5"/>
  <c r="CY369" i="5"/>
  <c r="CU369" i="5"/>
  <c r="DF371" i="5"/>
  <c r="DD371" i="5"/>
  <c r="DB371" i="5"/>
  <c r="CZ371" i="5"/>
  <c r="CX371" i="5"/>
  <c r="CV371" i="5"/>
  <c r="DC371" i="5"/>
  <c r="CY371" i="5"/>
  <c r="CU371" i="5"/>
  <c r="DE371" i="5"/>
  <c r="DA371" i="5"/>
  <c r="CW371" i="5"/>
  <c r="DF372" i="5"/>
  <c r="DD372" i="5"/>
  <c r="DB372" i="5"/>
  <c r="CZ372" i="5"/>
  <c r="CX372" i="5"/>
  <c r="CV372" i="5"/>
  <c r="DE372" i="5"/>
  <c r="DA372" i="5"/>
  <c r="CW372" i="5"/>
  <c r="DC372" i="5"/>
  <c r="CY372" i="5"/>
  <c r="DE374" i="5"/>
  <c r="DC374" i="5"/>
  <c r="DA374" i="5"/>
  <c r="CY374" i="5"/>
  <c r="CW374" i="5"/>
  <c r="DF374" i="5"/>
  <c r="DB374" i="5"/>
  <c r="CX374" i="5"/>
  <c r="DD374" i="5"/>
  <c r="CZ374" i="5"/>
  <c r="DF377" i="5"/>
  <c r="DD377" i="5"/>
  <c r="DB377" i="5"/>
  <c r="CZ377" i="5"/>
  <c r="CX377" i="5"/>
  <c r="DE377" i="5"/>
  <c r="DA377" i="5"/>
  <c r="DC377" i="5"/>
  <c r="CY377" i="5"/>
  <c r="DF379" i="5"/>
  <c r="DD379" i="5"/>
  <c r="DB379" i="5"/>
  <c r="CZ379" i="5"/>
  <c r="DC379" i="5"/>
  <c r="CY379" i="5"/>
  <c r="DE379" i="5"/>
  <c r="DA379" i="5"/>
  <c r="DF380" i="5"/>
  <c r="DD380" i="5"/>
  <c r="DB380" i="5"/>
  <c r="CZ380" i="5"/>
  <c r="DE380" i="5"/>
  <c r="DA380" i="5"/>
  <c r="DC380" i="5"/>
  <c r="CW382" i="5"/>
  <c r="CU382" i="5"/>
  <c r="CS382" i="5"/>
  <c r="CQ382" i="5"/>
  <c r="CO382" i="5"/>
  <c r="CM382" i="5"/>
  <c r="CV382" i="5"/>
  <c r="CR382" i="5"/>
  <c r="CN382" i="5"/>
  <c r="CX382" i="5"/>
  <c r="CT382" i="5"/>
  <c r="CP382" i="5"/>
  <c r="CY384" i="5"/>
  <c r="CW384" i="5"/>
  <c r="CU384" i="5"/>
  <c r="CS384" i="5"/>
  <c r="CQ384" i="5"/>
  <c r="CO384" i="5"/>
  <c r="CZ384" i="5"/>
  <c r="CV384" i="5"/>
  <c r="CR384" i="5"/>
  <c r="CX384" i="5"/>
  <c r="CT384" i="5"/>
  <c r="CP384" i="5"/>
  <c r="DE389" i="5"/>
  <c r="DC389" i="5"/>
  <c r="DA389" i="5"/>
  <c r="CY389" i="5"/>
  <c r="CW389" i="5"/>
  <c r="CU389" i="5"/>
  <c r="DB389" i="5"/>
  <c r="CX389" i="5"/>
  <c r="CT389" i="5"/>
  <c r="DD389" i="5"/>
  <c r="CZ389" i="5"/>
  <c r="CV389" i="5"/>
  <c r="DE390" i="5"/>
  <c r="DC390" i="5"/>
  <c r="DA390" i="5"/>
  <c r="CY390" i="5"/>
  <c r="CW390" i="5"/>
  <c r="CU390" i="5"/>
  <c r="DD390" i="5"/>
  <c r="CZ390" i="5"/>
  <c r="CV390" i="5"/>
  <c r="DF390" i="5"/>
  <c r="DB390" i="5"/>
  <c r="CX390" i="5"/>
  <c r="DF392" i="5"/>
  <c r="DD392" i="5"/>
  <c r="DB392" i="5"/>
  <c r="CZ392" i="5"/>
  <c r="CX392" i="5"/>
  <c r="DE392" i="5"/>
  <c r="DA392" i="5"/>
  <c r="CW392" i="5"/>
  <c r="DC392" i="5"/>
  <c r="CY392" i="5"/>
  <c r="DF393" i="5"/>
  <c r="DD393" i="5"/>
  <c r="DB393" i="5"/>
  <c r="CZ393" i="5"/>
  <c r="CX393" i="5"/>
  <c r="DE393" i="5"/>
  <c r="DA393" i="5"/>
  <c r="DC393" i="5"/>
  <c r="CY393" i="5"/>
  <c r="DE395" i="5"/>
  <c r="DC395" i="5"/>
  <c r="DA395" i="5"/>
  <c r="DD395" i="5"/>
  <c r="CZ395" i="5"/>
  <c r="DF395" i="5"/>
  <c r="DB395" i="5"/>
  <c r="DE398" i="5"/>
  <c r="DC398" i="5"/>
  <c r="DA398" i="5"/>
  <c r="CY398" i="5"/>
  <c r="CW398" i="5"/>
  <c r="CU398" i="5"/>
  <c r="CS398" i="5"/>
  <c r="CQ398" i="5"/>
  <c r="CO398" i="5"/>
  <c r="DF398" i="5"/>
  <c r="DB398" i="5"/>
  <c r="CX398" i="5"/>
  <c r="CT398" i="5"/>
  <c r="CP398" i="5"/>
  <c r="CZ398" i="5"/>
  <c r="CR398" i="5"/>
  <c r="DD398" i="5"/>
  <c r="CV398" i="5"/>
  <c r="DE406" i="5"/>
  <c r="DC406" i="5"/>
  <c r="DA406" i="5"/>
  <c r="CY406" i="5"/>
  <c r="CW406" i="5"/>
  <c r="DF406" i="5"/>
  <c r="DB406" i="5"/>
  <c r="CX406" i="5"/>
  <c r="DD406" i="5"/>
  <c r="CZ406" i="5"/>
  <c r="DF413" i="5"/>
  <c r="DD413" i="5"/>
  <c r="DB413" i="5"/>
  <c r="CZ413" i="5"/>
  <c r="CX413" i="5"/>
  <c r="CV413" i="5"/>
  <c r="CT413" i="5"/>
  <c r="CR413" i="5"/>
  <c r="CP413" i="5"/>
  <c r="DC413" i="5"/>
  <c r="CY413" i="5"/>
  <c r="CU413" i="5"/>
  <c r="CQ413" i="5"/>
  <c r="DE413" i="5"/>
  <c r="CW413" i="5"/>
  <c r="DA413" i="5"/>
  <c r="CS413" i="5"/>
  <c r="DF421" i="5"/>
  <c r="DD421" i="5"/>
  <c r="DB421" i="5"/>
  <c r="CZ421" i="5"/>
  <c r="CX421" i="5"/>
  <c r="DC421" i="5"/>
  <c r="CY421" i="5"/>
  <c r="DA421" i="5"/>
  <c r="DE421" i="5"/>
  <c r="DF425" i="5"/>
  <c r="DD425" i="5"/>
  <c r="DB425" i="5"/>
  <c r="CZ425" i="5"/>
  <c r="CX425" i="5"/>
  <c r="CV425" i="5"/>
  <c r="CT425" i="5"/>
  <c r="CR425" i="5"/>
  <c r="CP425" i="5"/>
  <c r="CN425" i="5"/>
  <c r="DE425" i="5"/>
  <c r="DA425" i="5"/>
  <c r="CW425" i="5"/>
  <c r="CS425" i="5"/>
  <c r="CO425" i="5"/>
  <c r="CY425" i="5"/>
  <c r="CQ425" i="5"/>
  <c r="DC425" i="5"/>
  <c r="CU425" i="5"/>
  <c r="DF433" i="5"/>
  <c r="DD433" i="5"/>
  <c r="DB433" i="5"/>
  <c r="CZ433" i="5"/>
  <c r="CX433" i="5"/>
  <c r="CV433" i="5"/>
  <c r="DE433" i="5"/>
  <c r="DA433" i="5"/>
  <c r="CW433" i="5"/>
  <c r="DC433" i="5"/>
  <c r="CY433" i="5"/>
  <c r="DE438" i="5"/>
  <c r="DC438" i="5"/>
  <c r="DA438" i="5"/>
  <c r="CY438" i="5"/>
  <c r="CW438" i="5"/>
  <c r="CU438" i="5"/>
  <c r="CS438" i="5"/>
  <c r="CQ438" i="5"/>
  <c r="CO438" i="5"/>
  <c r="CM438" i="5"/>
  <c r="DD438" i="5"/>
  <c r="CZ438" i="5"/>
  <c r="CV438" i="5"/>
  <c r="CR438" i="5"/>
  <c r="CN438" i="5"/>
  <c r="DB438" i="5"/>
  <c r="CT438" i="5"/>
  <c r="DF438" i="5"/>
  <c r="CX438" i="5"/>
  <c r="CP438" i="5"/>
  <c r="DE446" i="5"/>
  <c r="DC446" i="5"/>
  <c r="DA446" i="5"/>
  <c r="CY446" i="5"/>
  <c r="CW446" i="5"/>
  <c r="CU446" i="5"/>
  <c r="DD446" i="5"/>
  <c r="CZ446" i="5"/>
  <c r="CV446" i="5"/>
  <c r="DF446" i="5"/>
  <c r="CX446" i="5"/>
  <c r="DB446" i="5"/>
  <c r="CV453" i="5"/>
  <c r="CT453" i="5"/>
  <c r="CR453" i="5"/>
  <c r="CP453" i="5"/>
  <c r="CN453" i="5"/>
  <c r="CW453" i="5"/>
  <c r="CS453" i="5"/>
  <c r="CO453" i="5"/>
  <c r="CU453" i="5"/>
  <c r="CQ453" i="5"/>
  <c r="CZ457" i="5"/>
  <c r="CX457" i="5"/>
  <c r="CV457" i="5"/>
  <c r="CT457" i="5"/>
  <c r="CR457" i="5"/>
  <c r="DA457" i="5"/>
  <c r="CW457" i="5"/>
  <c r="CS457" i="5"/>
  <c r="CY457" i="5"/>
  <c r="CU457" i="5"/>
  <c r="DD461" i="5"/>
  <c r="DB461" i="5"/>
  <c r="CZ461" i="5"/>
  <c r="CX461" i="5"/>
  <c r="CV461" i="5"/>
  <c r="DE461" i="5"/>
  <c r="DA461" i="5"/>
  <c r="CW461" i="5"/>
  <c r="DC461" i="5"/>
  <c r="CY461" i="5"/>
  <c r="DF481" i="5"/>
  <c r="DD481" i="5"/>
  <c r="DB481" i="5"/>
  <c r="CZ481" i="5"/>
  <c r="CX481" i="5"/>
  <c r="CV481" i="5"/>
  <c r="CT481" i="5"/>
  <c r="CR481" i="5"/>
  <c r="CP481" i="5"/>
  <c r="CN481" i="5"/>
  <c r="DE481" i="5"/>
  <c r="DA481" i="5"/>
  <c r="CW481" i="5"/>
  <c r="CS481" i="5"/>
  <c r="CO481" i="5"/>
  <c r="CY481" i="5"/>
  <c r="CQ481" i="5"/>
  <c r="DC481" i="5"/>
  <c r="CU481" i="5"/>
  <c r="DF489" i="5"/>
  <c r="DD489" i="5"/>
  <c r="DB489" i="5"/>
  <c r="CZ489" i="5"/>
  <c r="CX489" i="5"/>
  <c r="CV489" i="5"/>
  <c r="DE489" i="5"/>
  <c r="DA489" i="5"/>
  <c r="CW489" i="5"/>
  <c r="DC489" i="5"/>
  <c r="CY489" i="5"/>
  <c r="DE494" i="5"/>
  <c r="DC494" i="5"/>
  <c r="DA494" i="5"/>
  <c r="CY494" i="5"/>
  <c r="CW494" i="5"/>
  <c r="CU494" i="5"/>
  <c r="CS494" i="5"/>
  <c r="CQ494" i="5"/>
  <c r="CO494" i="5"/>
  <c r="CM494" i="5"/>
  <c r="DD494" i="5"/>
  <c r="CZ494" i="5"/>
  <c r="CV494" i="5"/>
  <c r="CR494" i="5"/>
  <c r="CN494" i="5"/>
  <c r="DB494" i="5"/>
  <c r="CT494" i="5"/>
  <c r="DF494" i="5"/>
  <c r="CX494" i="5"/>
  <c r="CP494" i="5"/>
  <c r="DE502" i="5"/>
  <c r="DC502" i="5"/>
  <c r="DA502" i="5"/>
  <c r="CY502" i="5"/>
  <c r="CW502" i="5"/>
  <c r="CU502" i="5"/>
  <c r="DD502" i="5"/>
  <c r="CZ502" i="5"/>
  <c r="CV502" i="5"/>
  <c r="DF502" i="5"/>
  <c r="CX502" i="5"/>
  <c r="DB502" i="5"/>
  <c r="CW510" i="5"/>
  <c r="CU510" i="5"/>
  <c r="CS510" i="5"/>
  <c r="CQ510" i="5"/>
  <c r="CV510" i="5"/>
  <c r="CR510" i="5"/>
  <c r="CT510" i="5"/>
  <c r="DE517" i="5"/>
  <c r="DC517" i="5"/>
  <c r="DA517" i="5"/>
  <c r="CY517" i="5"/>
  <c r="CW517" i="5"/>
  <c r="CU517" i="5"/>
  <c r="CS517" i="5"/>
  <c r="CQ517" i="5"/>
  <c r="CO517" i="5"/>
  <c r="DF517" i="5"/>
  <c r="DB517" i="5"/>
  <c r="CX517" i="5"/>
  <c r="CT517" i="5"/>
  <c r="CP517" i="5"/>
  <c r="DD517" i="5"/>
  <c r="CV517" i="5"/>
  <c r="CZ517" i="5"/>
  <c r="CR517" i="5"/>
  <c r="CY527" i="5"/>
  <c r="CW527" i="5"/>
  <c r="CU527" i="5"/>
  <c r="CS527" i="5"/>
  <c r="CQ527" i="5"/>
  <c r="CZ527" i="5"/>
  <c r="CV527" i="5"/>
  <c r="CR527" i="5"/>
  <c r="CX527" i="5"/>
  <c r="CT527" i="5"/>
  <c r="CZ535" i="5"/>
  <c r="CX535" i="5"/>
  <c r="CV535" i="5"/>
  <c r="CT535" i="5"/>
  <c r="CR535" i="5"/>
  <c r="CP535" i="5"/>
  <c r="CY535" i="5"/>
  <c r="CU535" i="5"/>
  <c r="CQ535" i="5"/>
  <c r="CW535" i="5"/>
  <c r="DA535" i="5"/>
  <c r="CS535" i="5"/>
  <c r="DD547" i="5"/>
  <c r="DB547" i="5"/>
  <c r="CZ547" i="5"/>
  <c r="CX547" i="5"/>
  <c r="CV547" i="5"/>
  <c r="CT547" i="5"/>
  <c r="DC547" i="5"/>
  <c r="CY547" i="5"/>
  <c r="CU547" i="5"/>
  <c r="DE547" i="5"/>
  <c r="CW547" i="5"/>
  <c r="DA547" i="5"/>
  <c r="DA551" i="5"/>
  <c r="CY551" i="5"/>
  <c r="CW551" i="5"/>
  <c r="CU551" i="5"/>
  <c r="CS551" i="5"/>
  <c r="DB551" i="5"/>
  <c r="CX551" i="5"/>
  <c r="CT551" i="5"/>
  <c r="CV551" i="5"/>
  <c r="CZ551" i="5"/>
  <c r="DB557" i="5"/>
  <c r="CZ557" i="5"/>
  <c r="CX557" i="5"/>
  <c r="CV557" i="5"/>
  <c r="CT557" i="5"/>
  <c r="DC557" i="5"/>
  <c r="CY557" i="5"/>
  <c r="CU557" i="5"/>
  <c r="CW557" i="5"/>
  <c r="DA557" i="5"/>
  <c r="DB564" i="5"/>
  <c r="CZ564" i="5"/>
  <c r="CX564" i="5"/>
  <c r="CV564" i="5"/>
  <c r="CT564" i="5"/>
  <c r="DC564" i="5"/>
  <c r="CY564" i="5"/>
  <c r="CU564" i="5"/>
  <c r="CW564" i="5"/>
  <c r="DA564" i="5"/>
  <c r="DC568" i="5"/>
  <c r="DA568" i="5"/>
  <c r="CY568" i="5"/>
  <c r="CW568" i="5"/>
  <c r="CU568" i="5"/>
  <c r="DD568" i="5"/>
  <c r="CZ568" i="5"/>
  <c r="CV568" i="5"/>
  <c r="CX568" i="5"/>
  <c r="DB568" i="5"/>
  <c r="DD572" i="5"/>
  <c r="DB572" i="5"/>
  <c r="CZ572" i="5"/>
  <c r="CX572" i="5"/>
  <c r="CV572" i="5"/>
  <c r="DE572" i="5"/>
  <c r="DA572" i="5"/>
  <c r="CW572" i="5"/>
  <c r="CY572" i="5"/>
  <c r="DC572" i="5"/>
  <c r="DE576" i="5"/>
  <c r="DC576" i="5"/>
  <c r="DA576" i="5"/>
  <c r="CY576" i="5"/>
  <c r="CW576" i="5"/>
  <c r="DF576" i="5"/>
  <c r="DB576" i="5"/>
  <c r="CX576" i="5"/>
  <c r="CZ576" i="5"/>
  <c r="DD576" i="5"/>
  <c r="DE580" i="5"/>
  <c r="DC580" i="5"/>
  <c r="DA580" i="5"/>
  <c r="CY580" i="5"/>
  <c r="DD580" i="5"/>
  <c r="CZ580" i="5"/>
  <c r="DB580" i="5"/>
  <c r="DF580" i="5"/>
  <c r="DF609" i="5"/>
  <c r="DD609" i="5"/>
  <c r="DB609" i="5"/>
  <c r="CZ609" i="5"/>
  <c r="CX609" i="5"/>
  <c r="CV609" i="5"/>
  <c r="CT609" i="5"/>
  <c r="CR609" i="5"/>
  <c r="CP609" i="5"/>
  <c r="CN609" i="5"/>
  <c r="CL609" i="5"/>
  <c r="DC609" i="5"/>
  <c r="CY609" i="5"/>
  <c r="CU609" i="5"/>
  <c r="CQ609" i="5"/>
  <c r="CM609" i="5"/>
  <c r="DE609" i="5"/>
  <c r="CW609" i="5"/>
  <c r="CO609" i="5"/>
  <c r="DA609" i="5"/>
  <c r="CS609" i="5"/>
  <c r="DE631" i="5"/>
  <c r="DC631" i="5"/>
  <c r="DA631" i="5"/>
  <c r="CY631" i="5"/>
  <c r="CW631" i="5"/>
  <c r="CU631" i="5"/>
  <c r="CS631" i="5"/>
  <c r="CQ631" i="5"/>
  <c r="CO631" i="5"/>
  <c r="CM631" i="5"/>
  <c r="CK631" i="5"/>
  <c r="DF631" i="5"/>
  <c r="DB631" i="5"/>
  <c r="CX631" i="5"/>
  <c r="CT631" i="5"/>
  <c r="CP631" i="5"/>
  <c r="CL631" i="5"/>
  <c r="DD631" i="5"/>
  <c r="CV631" i="5"/>
  <c r="CN631" i="5"/>
  <c r="CR631" i="5"/>
  <c r="CZ631" i="5"/>
  <c r="DF642" i="5"/>
  <c r="DD642" i="5"/>
  <c r="DB642" i="5"/>
  <c r="CZ642" i="5"/>
  <c r="CX642" i="5"/>
  <c r="CV642" i="5"/>
  <c r="DE642" i="5"/>
  <c r="DA642" i="5"/>
  <c r="CW642" i="5"/>
  <c r="CY642" i="5"/>
  <c r="DC642" i="5"/>
  <c r="CW4" i="5"/>
  <c r="CU4" i="5"/>
  <c r="CS4" i="5"/>
  <c r="CQ4" i="5"/>
  <c r="CO4" i="5"/>
  <c r="CV4" i="5"/>
  <c r="CT4" i="5"/>
  <c r="CR4" i="5"/>
  <c r="CP4" i="5"/>
  <c r="CN4" i="5"/>
  <c r="CT5" i="5"/>
  <c r="CR5" i="5"/>
  <c r="CP5" i="5"/>
  <c r="CN5" i="5"/>
  <c r="CL5" i="5"/>
  <c r="CU5" i="5"/>
  <c r="CS5" i="5"/>
  <c r="CQ5" i="5"/>
  <c r="CO5" i="5"/>
  <c r="CM5" i="5"/>
  <c r="CV8" i="5"/>
  <c r="CT8" i="5"/>
  <c r="CR8" i="5"/>
  <c r="CP8" i="5"/>
  <c r="CN8" i="5"/>
  <c r="CU8" i="5"/>
  <c r="CS8" i="5"/>
  <c r="CQ8" i="5"/>
  <c r="CO8" i="5"/>
  <c r="CM8" i="5"/>
  <c r="DD9" i="5"/>
  <c r="DB9" i="5"/>
  <c r="CZ9" i="5"/>
  <c r="CX9" i="5"/>
  <c r="CV9" i="5"/>
  <c r="CT9" i="5"/>
  <c r="CR9" i="5"/>
  <c r="CP9" i="5"/>
  <c r="DC9" i="5"/>
  <c r="DA9" i="5"/>
  <c r="CY9" i="5"/>
  <c r="CW9" i="5"/>
  <c r="CU9" i="5"/>
  <c r="CS9" i="5"/>
  <c r="CQ9" i="5"/>
  <c r="CW10" i="5"/>
  <c r="CU10" i="5"/>
  <c r="CS10" i="5"/>
  <c r="CQ10" i="5"/>
  <c r="CO10" i="5"/>
  <c r="CX10" i="5"/>
  <c r="CV10" i="5"/>
  <c r="CT10" i="5"/>
  <c r="CR10" i="5"/>
  <c r="CP10" i="5"/>
  <c r="CN13" i="5"/>
  <c r="CL13" i="5"/>
  <c r="CM13" i="5"/>
  <c r="CK13" i="5"/>
  <c r="DE14" i="5"/>
  <c r="DC14" i="5"/>
  <c r="DA14" i="5"/>
  <c r="CY14" i="5"/>
  <c r="CW14" i="5"/>
  <c r="CU14" i="5"/>
  <c r="CS14" i="5"/>
  <c r="CQ14" i="5"/>
  <c r="CO14" i="5"/>
  <c r="CM14" i="5"/>
  <c r="DF14" i="5"/>
  <c r="DD14" i="5"/>
  <c r="DB14" i="5"/>
  <c r="CZ14" i="5"/>
  <c r="CX14" i="5"/>
  <c r="CV14" i="5"/>
  <c r="CT14" i="5"/>
  <c r="CR14" i="5"/>
  <c r="CP14" i="5"/>
  <c r="CN14" i="5"/>
  <c r="DE17" i="5"/>
  <c r="DC17" i="5"/>
  <c r="DA17" i="5"/>
  <c r="CY17" i="5"/>
  <c r="CW17" i="5"/>
  <c r="CU17" i="5"/>
  <c r="CS17" i="5"/>
  <c r="CQ17" i="5"/>
  <c r="DF17" i="5"/>
  <c r="DD17" i="5"/>
  <c r="DB17" i="5"/>
  <c r="CZ17" i="5"/>
  <c r="CX17" i="5"/>
  <c r="CV17" i="5"/>
  <c r="CT17" i="5"/>
  <c r="CR17" i="5"/>
  <c r="CP17" i="5"/>
  <c r="DE19" i="5"/>
  <c r="DC19" i="5"/>
  <c r="DA19" i="5"/>
  <c r="CY19" i="5"/>
  <c r="CW19" i="5"/>
  <c r="CU19" i="5"/>
  <c r="CS19" i="5"/>
  <c r="CQ19" i="5"/>
  <c r="DF19" i="5"/>
  <c r="DD19" i="5"/>
  <c r="DB19" i="5"/>
  <c r="CZ19" i="5"/>
  <c r="CX19" i="5"/>
  <c r="CV19" i="5"/>
  <c r="CT19" i="5"/>
  <c r="CR19" i="5"/>
  <c r="CP19" i="5"/>
  <c r="CY23" i="5"/>
  <c r="CW23" i="5"/>
  <c r="CU23" i="5"/>
  <c r="CS23" i="5"/>
  <c r="CQ23" i="5"/>
  <c r="CO23" i="5"/>
  <c r="CM23" i="5"/>
  <c r="CZ23" i="5"/>
  <c r="CX23" i="5"/>
  <c r="CV23" i="5"/>
  <c r="CT23" i="5"/>
  <c r="CR23" i="5"/>
  <c r="CP23" i="5"/>
  <c r="CN23" i="5"/>
  <c r="CL23" i="5"/>
  <c r="DA25" i="5"/>
  <c r="CY25" i="5"/>
  <c r="CW25" i="5"/>
  <c r="CU25" i="5"/>
  <c r="CS25" i="5"/>
  <c r="CQ25" i="5"/>
  <c r="CO25" i="5"/>
  <c r="DB25" i="5"/>
  <c r="CZ25" i="5"/>
  <c r="CX25" i="5"/>
  <c r="CV25" i="5"/>
  <c r="CT25" i="5"/>
  <c r="CR25" i="5"/>
  <c r="CP25" i="5"/>
  <c r="CN25" i="5"/>
  <c r="DC27" i="5"/>
  <c r="DA27" i="5"/>
  <c r="CY27" i="5"/>
  <c r="CW27" i="5"/>
  <c r="CU27" i="5"/>
  <c r="CS27" i="5"/>
  <c r="CQ27" i="5"/>
  <c r="DD27" i="5"/>
  <c r="DB27" i="5"/>
  <c r="CZ27" i="5"/>
  <c r="CX27" i="5"/>
  <c r="CV27" i="5"/>
  <c r="CT27" i="5"/>
  <c r="CR27" i="5"/>
  <c r="CP27" i="5"/>
  <c r="DE29" i="5"/>
  <c r="DC29" i="5"/>
  <c r="DA29" i="5"/>
  <c r="CY29" i="5"/>
  <c r="CW29" i="5"/>
  <c r="CU29" i="5"/>
  <c r="CS29" i="5"/>
  <c r="DF29" i="5"/>
  <c r="DD29" i="5"/>
  <c r="DB29" i="5"/>
  <c r="CZ29" i="5"/>
  <c r="CX29" i="5"/>
  <c r="CV29" i="5"/>
  <c r="CT29" i="5"/>
  <c r="CR29" i="5"/>
  <c r="DE33" i="5"/>
  <c r="DC33" i="5"/>
  <c r="DA33" i="5"/>
  <c r="CY33" i="5"/>
  <c r="CW33" i="5"/>
  <c r="DF33" i="5"/>
  <c r="DD33" i="5"/>
  <c r="DB33" i="5"/>
  <c r="CZ33" i="5"/>
  <c r="CX33" i="5"/>
  <c r="CV33" i="5"/>
  <c r="DE37" i="5"/>
  <c r="DC37" i="5"/>
  <c r="DA37" i="5"/>
  <c r="DF37" i="5"/>
  <c r="DD37" i="5"/>
  <c r="DB37" i="5"/>
  <c r="CZ37" i="5"/>
  <c r="DF40" i="5"/>
  <c r="DD40" i="5"/>
  <c r="DB40" i="5"/>
  <c r="CZ40" i="5"/>
  <c r="CX40" i="5"/>
  <c r="CV40" i="5"/>
  <c r="CT40" i="5"/>
  <c r="DE40" i="5"/>
  <c r="DC40" i="5"/>
  <c r="DA40" i="5"/>
  <c r="CY40" i="5"/>
  <c r="CW40" i="5"/>
  <c r="CU40" i="5"/>
  <c r="CS40" i="5"/>
  <c r="DF41" i="5"/>
  <c r="DD41" i="5"/>
  <c r="DB41" i="5"/>
  <c r="CZ41" i="5"/>
  <c r="CX41" i="5"/>
  <c r="CV41" i="5"/>
  <c r="CT41" i="5"/>
  <c r="DE41" i="5"/>
  <c r="DC41" i="5"/>
  <c r="DA41" i="5"/>
  <c r="CY41" i="5"/>
  <c r="CW41" i="5"/>
  <c r="CU41" i="5"/>
  <c r="DF42" i="5"/>
  <c r="DD42" i="5"/>
  <c r="DB42" i="5"/>
  <c r="CZ42" i="5"/>
  <c r="CX42" i="5"/>
  <c r="CV42" i="5"/>
  <c r="CT42" i="5"/>
  <c r="CR42" i="5"/>
  <c r="CP42" i="5"/>
  <c r="DE42" i="5"/>
  <c r="DC42" i="5"/>
  <c r="DA42" i="5"/>
  <c r="CY42" i="5"/>
  <c r="CW42" i="5"/>
  <c r="CU42" i="5"/>
  <c r="CS42" i="5"/>
  <c r="CQ42" i="5"/>
  <c r="DF43" i="5"/>
  <c r="DD43" i="5"/>
  <c r="DB43" i="5"/>
  <c r="CZ43" i="5"/>
  <c r="DE43" i="5"/>
  <c r="DC43" i="5"/>
  <c r="DA43" i="5"/>
  <c r="DF48" i="5"/>
  <c r="DD48" i="5"/>
  <c r="DB48" i="5"/>
  <c r="CZ48" i="5"/>
  <c r="CX48" i="5"/>
  <c r="CV48" i="5"/>
  <c r="CT48" i="5"/>
  <c r="CR48" i="5"/>
  <c r="CP48" i="5"/>
  <c r="CN48" i="5"/>
  <c r="DE48" i="5"/>
  <c r="DC48" i="5"/>
  <c r="DA48" i="5"/>
  <c r="CY48" i="5"/>
  <c r="CW48" i="5"/>
  <c r="CU48" i="5"/>
  <c r="CS48" i="5"/>
  <c r="CQ48" i="5"/>
  <c r="CO48" i="5"/>
  <c r="CM48" i="5"/>
  <c r="DF49" i="5"/>
  <c r="DD49" i="5"/>
  <c r="DB49" i="5"/>
  <c r="CZ49" i="5"/>
  <c r="CX49" i="5"/>
  <c r="CV49" i="5"/>
  <c r="CT49" i="5"/>
  <c r="CR49" i="5"/>
  <c r="CP49" i="5"/>
  <c r="CN49" i="5"/>
  <c r="DE49" i="5"/>
  <c r="DC49" i="5"/>
  <c r="DA49" i="5"/>
  <c r="CY49" i="5"/>
  <c r="CW49" i="5"/>
  <c r="CU49" i="5"/>
  <c r="CS49" i="5"/>
  <c r="CQ49" i="5"/>
  <c r="CO49" i="5"/>
  <c r="DE50" i="5"/>
  <c r="DC50" i="5"/>
  <c r="DA50" i="5"/>
  <c r="CY50" i="5"/>
  <c r="CW50" i="5"/>
  <c r="CU50" i="5"/>
  <c r="CS50" i="5"/>
  <c r="CQ50" i="5"/>
  <c r="CO50" i="5"/>
  <c r="DF50" i="5"/>
  <c r="DD50" i="5"/>
  <c r="DB50" i="5"/>
  <c r="CZ50" i="5"/>
  <c r="CX50" i="5"/>
  <c r="CV50" i="5"/>
  <c r="CT50" i="5"/>
  <c r="CR50" i="5"/>
  <c r="CP50" i="5"/>
  <c r="DF52" i="5"/>
  <c r="DD52" i="5"/>
  <c r="DB52" i="5"/>
  <c r="CZ52" i="5"/>
  <c r="CX52" i="5"/>
  <c r="CV52" i="5"/>
  <c r="CT52" i="5"/>
  <c r="CR52" i="5"/>
  <c r="DE52" i="5"/>
  <c r="DC52" i="5"/>
  <c r="DA52" i="5"/>
  <c r="CY52" i="5"/>
  <c r="CW52" i="5"/>
  <c r="CU52" i="5"/>
  <c r="CS52" i="5"/>
  <c r="CQ52" i="5"/>
  <c r="DF53" i="5"/>
  <c r="DD53" i="5"/>
  <c r="DB53" i="5"/>
  <c r="CZ53" i="5"/>
  <c r="CX53" i="5"/>
  <c r="CV53" i="5"/>
  <c r="CT53" i="5"/>
  <c r="CR53" i="5"/>
  <c r="DE53" i="5"/>
  <c r="DC53" i="5"/>
  <c r="DA53" i="5"/>
  <c r="CY53" i="5"/>
  <c r="CW53" i="5"/>
  <c r="CU53" i="5"/>
  <c r="CS53" i="5"/>
  <c r="DE54" i="5"/>
  <c r="DC54" i="5"/>
  <c r="DA54" i="5"/>
  <c r="CY54" i="5"/>
  <c r="CW54" i="5"/>
  <c r="CU54" i="5"/>
  <c r="CS54" i="5"/>
  <c r="DF54" i="5"/>
  <c r="DD54" i="5"/>
  <c r="DB54" i="5"/>
  <c r="CZ54" i="5"/>
  <c r="CX54" i="5"/>
  <c r="CV54" i="5"/>
  <c r="CT54" i="5"/>
  <c r="DF56" i="5"/>
  <c r="DD56" i="5"/>
  <c r="DB56" i="5"/>
  <c r="CZ56" i="5"/>
  <c r="CX56" i="5"/>
  <c r="CV56" i="5"/>
  <c r="DE56" i="5"/>
  <c r="DC56" i="5"/>
  <c r="DA56" i="5"/>
  <c r="CY56" i="5"/>
  <c r="CW56" i="5"/>
  <c r="CU56" i="5"/>
  <c r="DF57" i="5"/>
  <c r="DD57" i="5"/>
  <c r="DB57" i="5"/>
  <c r="CZ57" i="5"/>
  <c r="CX57" i="5"/>
  <c r="CV57" i="5"/>
  <c r="DE57" i="5"/>
  <c r="DC57" i="5"/>
  <c r="DA57" i="5"/>
  <c r="CY57" i="5"/>
  <c r="CW57" i="5"/>
  <c r="DE58" i="5"/>
  <c r="DC58" i="5"/>
  <c r="DA58" i="5"/>
  <c r="CY58" i="5"/>
  <c r="CW58" i="5"/>
  <c r="DF58" i="5"/>
  <c r="DD58" i="5"/>
  <c r="DB58" i="5"/>
  <c r="CZ58" i="5"/>
  <c r="CX58" i="5"/>
  <c r="DF60" i="5"/>
  <c r="DD60" i="5"/>
  <c r="DB60" i="5"/>
  <c r="CZ60" i="5"/>
  <c r="DE60" i="5"/>
  <c r="DC60" i="5"/>
  <c r="DA60" i="5"/>
  <c r="CY60" i="5"/>
  <c r="DF61" i="5"/>
  <c r="DD61" i="5"/>
  <c r="DB61" i="5"/>
  <c r="CZ61" i="5"/>
  <c r="DE61" i="5"/>
  <c r="DC61" i="5"/>
  <c r="DA61" i="5"/>
  <c r="DE62" i="5"/>
  <c r="DC62" i="5"/>
  <c r="DA62" i="5"/>
  <c r="CY62" i="5"/>
  <c r="CW62" i="5"/>
  <c r="CU62" i="5"/>
  <c r="CS62" i="5"/>
  <c r="CQ62" i="5"/>
  <c r="CO62" i="5"/>
  <c r="CM62" i="5"/>
  <c r="DF62" i="5"/>
  <c r="DD62" i="5"/>
  <c r="DB62" i="5"/>
  <c r="CZ62" i="5"/>
  <c r="CX62" i="5"/>
  <c r="CV62" i="5"/>
  <c r="CT62" i="5"/>
  <c r="CR62" i="5"/>
  <c r="CP62" i="5"/>
  <c r="CN62" i="5"/>
  <c r="DF64" i="5"/>
  <c r="DD64" i="5"/>
  <c r="DB64" i="5"/>
  <c r="CZ64" i="5"/>
  <c r="CX64" i="5"/>
  <c r="CV64" i="5"/>
  <c r="CT64" i="5"/>
  <c r="CR64" i="5"/>
  <c r="CP64" i="5"/>
  <c r="DE64" i="5"/>
  <c r="DC64" i="5"/>
  <c r="DA64" i="5"/>
  <c r="CY64" i="5"/>
  <c r="CW64" i="5"/>
  <c r="CU64" i="5"/>
  <c r="CS64" i="5"/>
  <c r="CQ64" i="5"/>
  <c r="CO64" i="5"/>
  <c r="DF65" i="5"/>
  <c r="DD65" i="5"/>
  <c r="DB65" i="5"/>
  <c r="CZ65" i="5"/>
  <c r="CX65" i="5"/>
  <c r="CV65" i="5"/>
  <c r="CT65" i="5"/>
  <c r="CR65" i="5"/>
  <c r="CP65" i="5"/>
  <c r="DE65" i="5"/>
  <c r="DC65" i="5"/>
  <c r="DA65" i="5"/>
  <c r="CY65" i="5"/>
  <c r="CW65" i="5"/>
  <c r="CU65" i="5"/>
  <c r="CS65" i="5"/>
  <c r="CQ65" i="5"/>
  <c r="DE66" i="5"/>
  <c r="DC66" i="5"/>
  <c r="DA66" i="5"/>
  <c r="CY66" i="5"/>
  <c r="CW66" i="5"/>
  <c r="CU66" i="5"/>
  <c r="CS66" i="5"/>
  <c r="CQ66" i="5"/>
  <c r="DF66" i="5"/>
  <c r="DD66" i="5"/>
  <c r="DB66" i="5"/>
  <c r="CZ66" i="5"/>
  <c r="CX66" i="5"/>
  <c r="CV66" i="5"/>
  <c r="CT66" i="5"/>
  <c r="CR66" i="5"/>
  <c r="DF68" i="5"/>
  <c r="DD68" i="5"/>
  <c r="DB68" i="5"/>
  <c r="CZ68" i="5"/>
  <c r="CX68" i="5"/>
  <c r="CV68" i="5"/>
  <c r="CT68" i="5"/>
  <c r="DE68" i="5"/>
  <c r="DC68" i="5"/>
  <c r="DA68" i="5"/>
  <c r="CY68" i="5"/>
  <c r="CW68" i="5"/>
  <c r="CU68" i="5"/>
  <c r="CS68" i="5"/>
  <c r="DF69" i="5"/>
  <c r="DD69" i="5"/>
  <c r="DB69" i="5"/>
  <c r="CZ69" i="5"/>
  <c r="CX69" i="5"/>
  <c r="CV69" i="5"/>
  <c r="CT69" i="5"/>
  <c r="DE69" i="5"/>
  <c r="DC69" i="5"/>
  <c r="DA69" i="5"/>
  <c r="CY69" i="5"/>
  <c r="CW69" i="5"/>
  <c r="CU69" i="5"/>
  <c r="DE70" i="5"/>
  <c r="DC70" i="5"/>
  <c r="DA70" i="5"/>
  <c r="CY70" i="5"/>
  <c r="CW70" i="5"/>
  <c r="CU70" i="5"/>
  <c r="DF70" i="5"/>
  <c r="DD70" i="5"/>
  <c r="DB70" i="5"/>
  <c r="CZ70" i="5"/>
  <c r="CX70" i="5"/>
  <c r="CV70" i="5"/>
  <c r="DF72" i="5"/>
  <c r="DD72" i="5"/>
  <c r="DB72" i="5"/>
  <c r="CZ72" i="5"/>
  <c r="CX72" i="5"/>
  <c r="DE72" i="5"/>
  <c r="DC72" i="5"/>
  <c r="DA72" i="5"/>
  <c r="CY72" i="5"/>
  <c r="CW72" i="5"/>
  <c r="DF73" i="5"/>
  <c r="DD73" i="5"/>
  <c r="DB73" i="5"/>
  <c r="CZ73" i="5"/>
  <c r="CX73" i="5"/>
  <c r="DE73" i="5"/>
  <c r="DC73" i="5"/>
  <c r="DA73" i="5"/>
  <c r="CY73" i="5"/>
  <c r="DC75" i="5"/>
  <c r="DA75" i="5"/>
  <c r="CY75" i="5"/>
  <c r="CW75" i="5"/>
  <c r="CU75" i="5"/>
  <c r="CS75" i="5"/>
  <c r="CQ75" i="5"/>
  <c r="CO75" i="5"/>
  <c r="CM75" i="5"/>
  <c r="CK75" i="5"/>
  <c r="DD75" i="5"/>
  <c r="DB75" i="5"/>
  <c r="CZ75" i="5"/>
  <c r="CX75" i="5"/>
  <c r="CV75" i="5"/>
  <c r="CT75" i="5"/>
  <c r="CR75" i="5"/>
  <c r="CP75" i="5"/>
  <c r="CN75" i="5"/>
  <c r="CL75" i="5"/>
  <c r="DC76" i="5"/>
  <c r="DA76" i="5"/>
  <c r="CY76" i="5"/>
  <c r="CW76" i="5"/>
  <c r="CU76" i="5"/>
  <c r="CS76" i="5"/>
  <c r="CQ76" i="5"/>
  <c r="CO76" i="5"/>
  <c r="CM76" i="5"/>
  <c r="CK76" i="5"/>
  <c r="DD76" i="5"/>
  <c r="DB76" i="5"/>
  <c r="CZ76" i="5"/>
  <c r="CX76" i="5"/>
  <c r="CV76" i="5"/>
  <c r="CT76" i="5"/>
  <c r="CR76" i="5"/>
  <c r="CP76" i="5"/>
  <c r="CN76" i="5"/>
  <c r="CL76" i="5"/>
  <c r="CJ76" i="5"/>
  <c r="DC79" i="5"/>
  <c r="DA79" i="5"/>
  <c r="CY79" i="5"/>
  <c r="CW79" i="5"/>
  <c r="CU79" i="5"/>
  <c r="CS79" i="5"/>
  <c r="CQ79" i="5"/>
  <c r="CO79" i="5"/>
  <c r="CM79" i="5"/>
  <c r="CK79" i="5"/>
  <c r="DD79" i="5"/>
  <c r="DB79" i="5"/>
  <c r="CZ79" i="5"/>
  <c r="CX79" i="5"/>
  <c r="CV79" i="5"/>
  <c r="CT79" i="5"/>
  <c r="CR79" i="5"/>
  <c r="CP79" i="5"/>
  <c r="CN79" i="5"/>
  <c r="CL79" i="5"/>
  <c r="CR82" i="5"/>
  <c r="CP82" i="5"/>
  <c r="CN82" i="5"/>
  <c r="CL82" i="5"/>
  <c r="CJ82" i="5"/>
  <c r="CS82" i="5"/>
  <c r="CQ82" i="5"/>
  <c r="CO82" i="5"/>
  <c r="CM82" i="5"/>
  <c r="CK82" i="5"/>
  <c r="DF85" i="5"/>
  <c r="DD85" i="5"/>
  <c r="DB85" i="5"/>
  <c r="CZ85" i="5"/>
  <c r="CX85" i="5"/>
  <c r="CV85" i="5"/>
  <c r="CT85" i="5"/>
  <c r="CR85" i="5"/>
  <c r="CP85" i="5"/>
  <c r="CN85" i="5"/>
  <c r="DE85" i="5"/>
  <c r="DC85" i="5"/>
  <c r="DA85" i="5"/>
  <c r="CY85" i="5"/>
  <c r="CW85" i="5"/>
  <c r="CU85" i="5"/>
  <c r="CS85" i="5"/>
  <c r="CQ85" i="5"/>
  <c r="CO85" i="5"/>
  <c r="CM85" i="5"/>
  <c r="CR87" i="5"/>
  <c r="CP87" i="5"/>
  <c r="CN87" i="5"/>
  <c r="CL87" i="5"/>
  <c r="CJ87" i="5"/>
  <c r="CS87" i="5"/>
  <c r="CQ87" i="5"/>
  <c r="CO87" i="5"/>
  <c r="CM87" i="5"/>
  <c r="CK87" i="5"/>
  <c r="CR88" i="5"/>
  <c r="CP88" i="5"/>
  <c r="CN88" i="5"/>
  <c r="CL88" i="5"/>
  <c r="CJ88" i="5"/>
  <c r="CS88" i="5"/>
  <c r="CQ88" i="5"/>
  <c r="CO88" i="5"/>
  <c r="CM88" i="5"/>
  <c r="CK88" i="5"/>
  <c r="DF89" i="5"/>
  <c r="DD89" i="5"/>
  <c r="DB89" i="5"/>
  <c r="CZ89" i="5"/>
  <c r="CX89" i="5"/>
  <c r="CV89" i="5"/>
  <c r="CT89" i="5"/>
  <c r="CR89" i="5"/>
  <c r="CP89" i="5"/>
  <c r="DE89" i="5"/>
  <c r="DC89" i="5"/>
  <c r="DA89" i="5"/>
  <c r="CY89" i="5"/>
  <c r="CW89" i="5"/>
  <c r="CU89" i="5"/>
  <c r="CS89" i="5"/>
  <c r="CQ89" i="5"/>
  <c r="CO89" i="5"/>
  <c r="DE90" i="5"/>
  <c r="DC90" i="5"/>
  <c r="DA90" i="5"/>
  <c r="CY90" i="5"/>
  <c r="CW90" i="5"/>
  <c r="CU90" i="5"/>
  <c r="CS90" i="5"/>
  <c r="CQ90" i="5"/>
  <c r="CO90" i="5"/>
  <c r="CM90" i="5"/>
  <c r="DF90" i="5"/>
  <c r="DD90" i="5"/>
  <c r="DB90" i="5"/>
  <c r="CZ90" i="5"/>
  <c r="CX90" i="5"/>
  <c r="CV90" i="5"/>
  <c r="CT90" i="5"/>
  <c r="CR90" i="5"/>
  <c r="CP90" i="5"/>
  <c r="CN90" i="5"/>
  <c r="CL90" i="5"/>
  <c r="CU93" i="5"/>
  <c r="CS93" i="5"/>
  <c r="CQ93" i="5"/>
  <c r="CO93" i="5"/>
  <c r="CM93" i="5"/>
  <c r="CK93" i="5"/>
  <c r="CV93" i="5"/>
  <c r="CT93" i="5"/>
  <c r="CR93" i="5"/>
  <c r="CP93" i="5"/>
  <c r="CN93" i="5"/>
  <c r="CL93" i="5"/>
  <c r="CT95" i="5"/>
  <c r="CR95" i="5"/>
  <c r="CP95" i="5"/>
  <c r="CN95" i="5"/>
  <c r="CL95" i="5"/>
  <c r="CJ95" i="5"/>
  <c r="CU95" i="5"/>
  <c r="CS95" i="5"/>
  <c r="CQ95" i="5"/>
  <c r="CO95" i="5"/>
  <c r="CM95" i="5"/>
  <c r="CK95" i="5"/>
  <c r="DF101" i="5"/>
  <c r="DD101" i="5"/>
  <c r="DB101" i="5"/>
  <c r="CZ101" i="5"/>
  <c r="CX101" i="5"/>
  <c r="CV101" i="5"/>
  <c r="CT101" i="5"/>
  <c r="CR101" i="5"/>
  <c r="CP101" i="5"/>
  <c r="DE101" i="5"/>
  <c r="DC101" i="5"/>
  <c r="DA101" i="5"/>
  <c r="CY101" i="5"/>
  <c r="CW101" i="5"/>
  <c r="CU101" i="5"/>
  <c r="CS101" i="5"/>
  <c r="CQ101" i="5"/>
  <c r="DF102" i="5"/>
  <c r="DD102" i="5"/>
  <c r="DB102" i="5"/>
  <c r="CZ102" i="5"/>
  <c r="CX102" i="5"/>
  <c r="CV102" i="5"/>
  <c r="CT102" i="5"/>
  <c r="CR102" i="5"/>
  <c r="CP102" i="5"/>
  <c r="DE102" i="5"/>
  <c r="DC102" i="5"/>
  <c r="DA102" i="5"/>
  <c r="CY102" i="5"/>
  <c r="CW102" i="5"/>
  <c r="CU102" i="5"/>
  <c r="CS102" i="5"/>
  <c r="CQ102" i="5"/>
  <c r="CO102" i="5"/>
  <c r="DC106" i="5"/>
  <c r="DA106" i="5"/>
  <c r="CY106" i="5"/>
  <c r="CW106" i="5"/>
  <c r="CU106" i="5"/>
  <c r="CS106" i="5"/>
  <c r="CQ106" i="5"/>
  <c r="CO106" i="5"/>
  <c r="CM106" i="5"/>
  <c r="CK106" i="5"/>
  <c r="DB106" i="5"/>
  <c r="CZ106" i="5"/>
  <c r="CX106" i="5"/>
  <c r="CV106" i="5"/>
  <c r="CT106" i="5"/>
  <c r="CR106" i="5"/>
  <c r="CP106" i="5"/>
  <c r="CN106" i="5"/>
  <c r="CL106" i="5"/>
  <c r="CJ106" i="5"/>
  <c r="DF107" i="5"/>
  <c r="DD107" i="5"/>
  <c r="DB107" i="5"/>
  <c r="CZ107" i="5"/>
  <c r="CX107" i="5"/>
  <c r="CV107" i="5"/>
  <c r="CT107" i="5"/>
  <c r="CR107" i="5"/>
  <c r="CP107" i="5"/>
  <c r="CN107" i="5"/>
  <c r="CL107" i="5"/>
  <c r="DE107" i="5"/>
  <c r="DC107" i="5"/>
  <c r="DA107" i="5"/>
  <c r="CY107" i="5"/>
  <c r="CW107" i="5"/>
  <c r="CU107" i="5"/>
  <c r="CS107" i="5"/>
  <c r="CQ107" i="5"/>
  <c r="CO107" i="5"/>
  <c r="CM107" i="5"/>
  <c r="DE108" i="5"/>
  <c r="DC108" i="5"/>
  <c r="DA108" i="5"/>
  <c r="CY108" i="5"/>
  <c r="CW108" i="5"/>
  <c r="CU108" i="5"/>
  <c r="CS108" i="5"/>
  <c r="CQ108" i="5"/>
  <c r="CO108" i="5"/>
  <c r="CM108" i="5"/>
  <c r="CK108" i="5"/>
  <c r="DF108" i="5"/>
  <c r="DD108" i="5"/>
  <c r="DB108" i="5"/>
  <c r="CZ108" i="5"/>
  <c r="CX108" i="5"/>
  <c r="CV108" i="5"/>
  <c r="CT108" i="5"/>
  <c r="CR108" i="5"/>
  <c r="CP108" i="5"/>
  <c r="CN108" i="5"/>
  <c r="CL108" i="5"/>
  <c r="CW113" i="5"/>
  <c r="CU113" i="5"/>
  <c r="CS113" i="5"/>
  <c r="CQ113" i="5"/>
  <c r="CO113" i="5"/>
  <c r="CM113" i="5"/>
  <c r="CK113" i="5"/>
  <c r="CX113" i="5"/>
  <c r="CV113" i="5"/>
  <c r="CT113" i="5"/>
  <c r="CR113" i="5"/>
  <c r="CP113" i="5"/>
  <c r="CN113" i="5"/>
  <c r="CL113" i="5"/>
  <c r="CJ113" i="5"/>
  <c r="DE114" i="5"/>
  <c r="DC114" i="5"/>
  <c r="DA114" i="5"/>
  <c r="CY114" i="5"/>
  <c r="CW114" i="5"/>
  <c r="CU114" i="5"/>
  <c r="CS114" i="5"/>
  <c r="CQ114" i="5"/>
  <c r="DF114" i="5"/>
  <c r="DD114" i="5"/>
  <c r="DB114" i="5"/>
  <c r="CZ114" i="5"/>
  <c r="CX114" i="5"/>
  <c r="CV114" i="5"/>
  <c r="CT114" i="5"/>
  <c r="CR114" i="5"/>
  <c r="CP114" i="5"/>
  <c r="DE117" i="5"/>
  <c r="DC117" i="5"/>
  <c r="DA117" i="5"/>
  <c r="CY117" i="5"/>
  <c r="CW117" i="5"/>
  <c r="CU117" i="5"/>
  <c r="CS117" i="5"/>
  <c r="CQ117" i="5"/>
  <c r="CO117" i="5"/>
  <c r="CM117" i="5"/>
  <c r="DF117" i="5"/>
  <c r="DD117" i="5"/>
  <c r="DB117" i="5"/>
  <c r="CZ117" i="5"/>
  <c r="CX117" i="5"/>
  <c r="CV117" i="5"/>
  <c r="CT117" i="5"/>
  <c r="CR117" i="5"/>
  <c r="CP117" i="5"/>
  <c r="CN117" i="5"/>
  <c r="CL117" i="5"/>
  <c r="DF120" i="5"/>
  <c r="DD120" i="5"/>
  <c r="DB120" i="5"/>
  <c r="CZ120" i="5"/>
  <c r="CX120" i="5"/>
  <c r="CV120" i="5"/>
  <c r="CT120" i="5"/>
  <c r="CR120" i="5"/>
  <c r="DE120" i="5"/>
  <c r="DC120" i="5"/>
  <c r="DA120" i="5"/>
  <c r="CY120" i="5"/>
  <c r="CW120" i="5"/>
  <c r="CU120" i="5"/>
  <c r="CS120" i="5"/>
  <c r="CQ120" i="5"/>
  <c r="DE121" i="5"/>
  <c r="DC121" i="5"/>
  <c r="DA121" i="5"/>
  <c r="CY121" i="5"/>
  <c r="CW121" i="5"/>
  <c r="CU121" i="5"/>
  <c r="CS121" i="5"/>
  <c r="CQ121" i="5"/>
  <c r="CO121" i="5"/>
  <c r="CM121" i="5"/>
  <c r="DF121" i="5"/>
  <c r="DD121" i="5"/>
  <c r="DB121" i="5"/>
  <c r="CZ121" i="5"/>
  <c r="CX121" i="5"/>
  <c r="CV121" i="5"/>
  <c r="CT121" i="5"/>
  <c r="CR121" i="5"/>
  <c r="CP121" i="5"/>
  <c r="CN121" i="5"/>
  <c r="DE122" i="5"/>
  <c r="DC122" i="5"/>
  <c r="DA122" i="5"/>
  <c r="CY122" i="5"/>
  <c r="CW122" i="5"/>
  <c r="CU122" i="5"/>
  <c r="CS122" i="5"/>
  <c r="CQ122" i="5"/>
  <c r="CO122" i="5"/>
  <c r="CM122" i="5"/>
  <c r="CK122" i="5"/>
  <c r="DF122" i="5"/>
  <c r="DD122" i="5"/>
  <c r="DB122" i="5"/>
  <c r="CZ122" i="5"/>
  <c r="CX122" i="5"/>
  <c r="CV122" i="5"/>
  <c r="CT122" i="5"/>
  <c r="CR122" i="5"/>
  <c r="CP122" i="5"/>
  <c r="CN122" i="5"/>
  <c r="CL122" i="5"/>
  <c r="CJ122" i="5"/>
  <c r="DE124" i="5"/>
  <c r="DC124" i="5"/>
  <c r="DA124" i="5"/>
  <c r="CY124" i="5"/>
  <c r="CW124" i="5"/>
  <c r="CU124" i="5"/>
  <c r="CS124" i="5"/>
  <c r="CQ124" i="5"/>
  <c r="CO124" i="5"/>
  <c r="CM124" i="5"/>
  <c r="DF124" i="5"/>
  <c r="DD124" i="5"/>
  <c r="DB124" i="5"/>
  <c r="CZ124" i="5"/>
  <c r="CX124" i="5"/>
  <c r="CV124" i="5"/>
  <c r="CT124" i="5"/>
  <c r="CR124" i="5"/>
  <c r="CP124" i="5"/>
  <c r="CN124" i="5"/>
  <c r="CL124" i="5"/>
  <c r="DE126" i="5"/>
  <c r="DC126" i="5"/>
  <c r="DA126" i="5"/>
  <c r="CY126" i="5"/>
  <c r="CW126" i="5"/>
  <c r="CU126" i="5"/>
  <c r="CS126" i="5"/>
  <c r="CQ126" i="5"/>
  <c r="CO126" i="5"/>
  <c r="CM126" i="5"/>
  <c r="DF126" i="5"/>
  <c r="DD126" i="5"/>
  <c r="DB126" i="5"/>
  <c r="CZ126" i="5"/>
  <c r="CX126" i="5"/>
  <c r="CV126" i="5"/>
  <c r="CT126" i="5"/>
  <c r="CR126" i="5"/>
  <c r="CP126" i="5"/>
  <c r="CN126" i="5"/>
  <c r="CL126" i="5"/>
  <c r="CW128" i="5"/>
  <c r="CU128" i="5"/>
  <c r="CS128" i="5"/>
  <c r="CQ128" i="5"/>
  <c r="CO128" i="5"/>
  <c r="CM128" i="5"/>
  <c r="CV128" i="5"/>
  <c r="CT128" i="5"/>
  <c r="CR128" i="5"/>
  <c r="CP128" i="5"/>
  <c r="CN128" i="5"/>
  <c r="CL128" i="5"/>
  <c r="DF129" i="5"/>
  <c r="DD129" i="5"/>
  <c r="DB129" i="5"/>
  <c r="CZ129" i="5"/>
  <c r="DE129" i="5"/>
  <c r="DC129" i="5"/>
  <c r="DA129" i="5"/>
  <c r="DF130" i="5"/>
  <c r="DD130" i="5"/>
  <c r="DB130" i="5"/>
  <c r="CZ130" i="5"/>
  <c r="CX130" i="5"/>
  <c r="CV130" i="5"/>
  <c r="CT130" i="5"/>
  <c r="CR130" i="5"/>
  <c r="CP130" i="5"/>
  <c r="DE130" i="5"/>
  <c r="DC130" i="5"/>
  <c r="DA130" i="5"/>
  <c r="CY130" i="5"/>
  <c r="CW130" i="5"/>
  <c r="CU130" i="5"/>
  <c r="CS130" i="5"/>
  <c r="CQ130" i="5"/>
  <c r="DE131" i="5"/>
  <c r="DC131" i="5"/>
  <c r="DA131" i="5"/>
  <c r="CY131" i="5"/>
  <c r="CW131" i="5"/>
  <c r="CU131" i="5"/>
  <c r="CS131" i="5"/>
  <c r="CQ131" i="5"/>
  <c r="CO131" i="5"/>
  <c r="CM131" i="5"/>
  <c r="DF131" i="5"/>
  <c r="DD131" i="5"/>
  <c r="DB131" i="5"/>
  <c r="CZ131" i="5"/>
  <c r="CX131" i="5"/>
  <c r="CV131" i="5"/>
  <c r="CT131" i="5"/>
  <c r="CR131" i="5"/>
  <c r="CP131" i="5"/>
  <c r="CN131" i="5"/>
  <c r="DE133" i="5"/>
  <c r="DC133" i="5"/>
  <c r="DA133" i="5"/>
  <c r="CY133" i="5"/>
  <c r="CW133" i="5"/>
  <c r="CU133" i="5"/>
  <c r="CS133" i="5"/>
  <c r="CQ133" i="5"/>
  <c r="CO133" i="5"/>
  <c r="DF133" i="5"/>
  <c r="DD133" i="5"/>
  <c r="DB133" i="5"/>
  <c r="CZ133" i="5"/>
  <c r="CX133" i="5"/>
  <c r="CV133" i="5"/>
  <c r="CT133" i="5"/>
  <c r="CR133" i="5"/>
  <c r="CP133" i="5"/>
  <c r="CN133" i="5"/>
  <c r="DE136" i="5"/>
  <c r="DC136" i="5"/>
  <c r="DA136" i="5"/>
  <c r="CY136" i="5"/>
  <c r="CW136" i="5"/>
  <c r="CU136" i="5"/>
  <c r="CS136" i="5"/>
  <c r="CQ136" i="5"/>
  <c r="CO136" i="5"/>
  <c r="DF136" i="5"/>
  <c r="DD136" i="5"/>
  <c r="DB136" i="5"/>
  <c r="CZ136" i="5"/>
  <c r="CX136" i="5"/>
  <c r="CV136" i="5"/>
  <c r="CT136" i="5"/>
  <c r="CR136" i="5"/>
  <c r="CP136" i="5"/>
  <c r="CN136" i="5"/>
  <c r="DF140" i="5"/>
  <c r="DD140" i="5"/>
  <c r="DB140" i="5"/>
  <c r="CZ140" i="5"/>
  <c r="CX140" i="5"/>
  <c r="CV140" i="5"/>
  <c r="CT140" i="5"/>
  <c r="CR140" i="5"/>
  <c r="CP140" i="5"/>
  <c r="CN140" i="5"/>
  <c r="CL140" i="5"/>
  <c r="CJ140" i="5"/>
  <c r="DE140" i="5"/>
  <c r="DC140" i="5"/>
  <c r="DA140" i="5"/>
  <c r="CY140" i="5"/>
  <c r="CW140" i="5"/>
  <c r="CU140" i="5"/>
  <c r="CS140" i="5"/>
  <c r="CQ140" i="5"/>
  <c r="CO140" i="5"/>
  <c r="CM140" i="5"/>
  <c r="CK140" i="5"/>
  <c r="CW141" i="5"/>
  <c r="CU141" i="5"/>
  <c r="CS141" i="5"/>
  <c r="CQ141" i="5"/>
  <c r="CO141" i="5"/>
  <c r="CM141" i="5"/>
  <c r="CK141" i="5"/>
  <c r="CX141" i="5"/>
  <c r="CV141" i="5"/>
  <c r="CT141" i="5"/>
  <c r="CR141" i="5"/>
  <c r="CP141" i="5"/>
  <c r="CN141" i="5"/>
  <c r="CL141" i="5"/>
  <c r="CJ141" i="5"/>
  <c r="DE142" i="5"/>
  <c r="DC142" i="5"/>
  <c r="DA142" i="5"/>
  <c r="CY142" i="5"/>
  <c r="CW142" i="5"/>
  <c r="CU142" i="5"/>
  <c r="CS142" i="5"/>
  <c r="CQ142" i="5"/>
  <c r="CO142" i="5"/>
  <c r="CM142" i="5"/>
  <c r="CK142" i="5"/>
  <c r="DF142" i="5"/>
  <c r="DD142" i="5"/>
  <c r="DB142" i="5"/>
  <c r="CZ142" i="5"/>
  <c r="CX142" i="5"/>
  <c r="CV142" i="5"/>
  <c r="CT142" i="5"/>
  <c r="CR142" i="5"/>
  <c r="CP142" i="5"/>
  <c r="CN142" i="5"/>
  <c r="CL142" i="5"/>
  <c r="CJ142" i="5"/>
  <c r="DE147" i="5"/>
  <c r="DC147" i="5"/>
  <c r="DA147" i="5"/>
  <c r="CY147" i="5"/>
  <c r="CW147" i="5"/>
  <c r="CU147" i="5"/>
  <c r="CS147" i="5"/>
  <c r="CQ147" i="5"/>
  <c r="CO147" i="5"/>
  <c r="CM147" i="5"/>
  <c r="CK147" i="5"/>
  <c r="DF147" i="5"/>
  <c r="DD147" i="5"/>
  <c r="DB147" i="5"/>
  <c r="CZ147" i="5"/>
  <c r="CX147" i="5"/>
  <c r="CV147" i="5"/>
  <c r="CT147" i="5"/>
  <c r="CR147" i="5"/>
  <c r="CP147" i="5"/>
  <c r="CN147" i="5"/>
  <c r="CL147" i="5"/>
  <c r="CJ147" i="5"/>
  <c r="CY150" i="5"/>
  <c r="CW150" i="5"/>
  <c r="CU150" i="5"/>
  <c r="CS150" i="5"/>
  <c r="CQ150" i="5"/>
  <c r="CO150" i="5"/>
  <c r="CM150" i="5"/>
  <c r="CK150" i="5"/>
  <c r="CX150" i="5"/>
  <c r="CV150" i="5"/>
  <c r="CT150" i="5"/>
  <c r="CR150" i="5"/>
  <c r="CP150" i="5"/>
  <c r="CN150" i="5"/>
  <c r="CL150" i="5"/>
  <c r="CR152" i="5"/>
  <c r="CP152" i="5"/>
  <c r="CN152" i="5"/>
  <c r="CL152" i="5"/>
  <c r="CS152" i="5"/>
  <c r="CQ152" i="5"/>
  <c r="CO152" i="5"/>
  <c r="CM152" i="5"/>
  <c r="DE153" i="5"/>
  <c r="DC153" i="5"/>
  <c r="DA153" i="5"/>
  <c r="CY153" i="5"/>
  <c r="CW153" i="5"/>
  <c r="CU153" i="5"/>
  <c r="CS153" i="5"/>
  <c r="CQ153" i="5"/>
  <c r="CO153" i="5"/>
  <c r="CM153" i="5"/>
  <c r="CK153" i="5"/>
  <c r="DF153" i="5"/>
  <c r="DD153" i="5"/>
  <c r="DB153" i="5"/>
  <c r="CZ153" i="5"/>
  <c r="CX153" i="5"/>
  <c r="CV153" i="5"/>
  <c r="CT153" i="5"/>
  <c r="CR153" i="5"/>
  <c r="CP153" i="5"/>
  <c r="CN153" i="5"/>
  <c r="CL153" i="5"/>
  <c r="CJ153" i="5"/>
  <c r="DF155" i="5"/>
  <c r="DD155" i="5"/>
  <c r="DB155" i="5"/>
  <c r="CZ155" i="5"/>
  <c r="CX155" i="5"/>
  <c r="CV155" i="5"/>
  <c r="CT155" i="5"/>
  <c r="CR155" i="5"/>
  <c r="CP155" i="5"/>
  <c r="CN155" i="5"/>
  <c r="DE155" i="5"/>
  <c r="DC155" i="5"/>
  <c r="DA155" i="5"/>
  <c r="CY155" i="5"/>
  <c r="CW155" i="5"/>
  <c r="CU155" i="5"/>
  <c r="CS155" i="5"/>
  <c r="CQ155" i="5"/>
  <c r="CO155" i="5"/>
  <c r="CM155" i="5"/>
  <c r="DF156" i="5"/>
  <c r="DD156" i="5"/>
  <c r="DB156" i="5"/>
  <c r="CZ156" i="5"/>
  <c r="CX156" i="5"/>
  <c r="CV156" i="5"/>
  <c r="CT156" i="5"/>
  <c r="DE156" i="5"/>
  <c r="DC156" i="5"/>
  <c r="DA156" i="5"/>
  <c r="CY156" i="5"/>
  <c r="CW156" i="5"/>
  <c r="CU156" i="5"/>
  <c r="DE157" i="5"/>
  <c r="DC157" i="5"/>
  <c r="DA157" i="5"/>
  <c r="CY157" i="5"/>
  <c r="CW157" i="5"/>
  <c r="CU157" i="5"/>
  <c r="CS157" i="5"/>
  <c r="CQ157" i="5"/>
  <c r="CO157" i="5"/>
  <c r="CM157" i="5"/>
  <c r="CK157" i="5"/>
  <c r="DF157" i="5"/>
  <c r="DD157" i="5"/>
  <c r="DB157" i="5"/>
  <c r="CZ157" i="5"/>
  <c r="CX157" i="5"/>
  <c r="CV157" i="5"/>
  <c r="CT157" i="5"/>
  <c r="CR157" i="5"/>
  <c r="CP157" i="5"/>
  <c r="CN157" i="5"/>
  <c r="CL157" i="5"/>
  <c r="DC163" i="5"/>
  <c r="DA163" i="5"/>
  <c r="CY163" i="5"/>
  <c r="CW163" i="5"/>
  <c r="CU163" i="5"/>
  <c r="CS163" i="5"/>
  <c r="CQ163" i="5"/>
  <c r="CO163" i="5"/>
  <c r="CM163" i="5"/>
  <c r="CK163" i="5"/>
  <c r="DB163" i="5"/>
  <c r="CZ163" i="5"/>
  <c r="CX163" i="5"/>
  <c r="CV163" i="5"/>
  <c r="CT163" i="5"/>
  <c r="CR163" i="5"/>
  <c r="CP163" i="5"/>
  <c r="CN163" i="5"/>
  <c r="CL163" i="5"/>
  <c r="CJ163" i="5"/>
  <c r="DF164" i="5"/>
  <c r="DD164" i="5"/>
  <c r="DB164" i="5"/>
  <c r="CZ164" i="5"/>
  <c r="CX164" i="5"/>
  <c r="CV164" i="5"/>
  <c r="CT164" i="5"/>
  <c r="CR164" i="5"/>
  <c r="CP164" i="5"/>
  <c r="CN164" i="5"/>
  <c r="CL164" i="5"/>
  <c r="CJ164" i="5"/>
  <c r="DE164" i="5"/>
  <c r="DC164" i="5"/>
  <c r="DA164" i="5"/>
  <c r="CY164" i="5"/>
  <c r="CW164" i="5"/>
  <c r="CU164" i="5"/>
  <c r="CS164" i="5"/>
  <c r="CQ164" i="5"/>
  <c r="CO164" i="5"/>
  <c r="CM164" i="5"/>
  <c r="CK164" i="5"/>
  <c r="CX165" i="5"/>
  <c r="CV165" i="5"/>
  <c r="CT165" i="5"/>
  <c r="CR165" i="5"/>
  <c r="CP165" i="5"/>
  <c r="CN165" i="5"/>
  <c r="CL165" i="5"/>
  <c r="CJ165" i="5"/>
  <c r="CW165" i="5"/>
  <c r="CU165" i="5"/>
  <c r="CS165" i="5"/>
  <c r="CQ165" i="5"/>
  <c r="CO165" i="5"/>
  <c r="CM165" i="5"/>
  <c r="CK165" i="5"/>
  <c r="DF166" i="5"/>
  <c r="DD166" i="5"/>
  <c r="DB166" i="5"/>
  <c r="CZ166" i="5"/>
  <c r="CX166" i="5"/>
  <c r="CV166" i="5"/>
  <c r="CT166" i="5"/>
  <c r="CR166" i="5"/>
  <c r="CP166" i="5"/>
  <c r="CN166" i="5"/>
  <c r="CL166" i="5"/>
  <c r="CJ166" i="5"/>
  <c r="DE166" i="5"/>
  <c r="DC166" i="5"/>
  <c r="DA166" i="5"/>
  <c r="CY166" i="5"/>
  <c r="CW166" i="5"/>
  <c r="CU166" i="5"/>
  <c r="CS166" i="5"/>
  <c r="CQ166" i="5"/>
  <c r="CO166" i="5"/>
  <c r="CM166" i="5"/>
  <c r="CK166" i="5"/>
  <c r="CY167" i="5"/>
  <c r="CW167" i="5"/>
  <c r="CU167" i="5"/>
  <c r="CS167" i="5"/>
  <c r="CQ167" i="5"/>
  <c r="CO167" i="5"/>
  <c r="CM167" i="5"/>
  <c r="CK167" i="5"/>
  <c r="CX167" i="5"/>
  <c r="CV167" i="5"/>
  <c r="CT167" i="5"/>
  <c r="CR167" i="5"/>
  <c r="CP167" i="5"/>
  <c r="CN167" i="5"/>
  <c r="CL167" i="5"/>
  <c r="DF170" i="5"/>
  <c r="DD170" i="5"/>
  <c r="DB170" i="5"/>
  <c r="CZ170" i="5"/>
  <c r="CX170" i="5"/>
  <c r="CV170" i="5"/>
  <c r="CT170" i="5"/>
  <c r="CR170" i="5"/>
  <c r="CP170" i="5"/>
  <c r="CN170" i="5"/>
  <c r="CL170" i="5"/>
  <c r="DC170" i="5"/>
  <c r="CY170" i="5"/>
  <c r="CU170" i="5"/>
  <c r="CQ170" i="5"/>
  <c r="CM170" i="5"/>
  <c r="DE170" i="5"/>
  <c r="DA170" i="5"/>
  <c r="CW170" i="5"/>
  <c r="CS170" i="5"/>
  <c r="CO170" i="5"/>
  <c r="CT172" i="5"/>
  <c r="CR172" i="5"/>
  <c r="CP172" i="5"/>
  <c r="CN172" i="5"/>
  <c r="CL172" i="5"/>
  <c r="CS172" i="5"/>
  <c r="CO172" i="5"/>
  <c r="CU172" i="5"/>
  <c r="CQ172" i="5"/>
  <c r="CM172" i="5"/>
  <c r="DF176" i="5"/>
  <c r="DD176" i="5"/>
  <c r="DB176" i="5"/>
  <c r="CZ176" i="5"/>
  <c r="CX176" i="5"/>
  <c r="CV176" i="5"/>
  <c r="CT176" i="5"/>
  <c r="CR176" i="5"/>
  <c r="CP176" i="5"/>
  <c r="CN176" i="5"/>
  <c r="DC176" i="5"/>
  <c r="CY176" i="5"/>
  <c r="CU176" i="5"/>
  <c r="CQ176" i="5"/>
  <c r="CM176" i="5"/>
  <c r="DE176" i="5"/>
  <c r="DA176" i="5"/>
  <c r="CW176" i="5"/>
  <c r="CS176" i="5"/>
  <c r="CO176" i="5"/>
  <c r="DF177" i="5"/>
  <c r="DD177" i="5"/>
  <c r="DB177" i="5"/>
  <c r="CZ177" i="5"/>
  <c r="CX177" i="5"/>
  <c r="CV177" i="5"/>
  <c r="CT177" i="5"/>
  <c r="CR177" i="5"/>
  <c r="CP177" i="5"/>
  <c r="DC177" i="5"/>
  <c r="CY177" i="5"/>
  <c r="CU177" i="5"/>
  <c r="CQ177" i="5"/>
  <c r="DE177" i="5"/>
  <c r="DA177" i="5"/>
  <c r="CW177" i="5"/>
  <c r="CS177" i="5"/>
  <c r="DF181" i="5"/>
  <c r="DD181" i="5"/>
  <c r="DB181" i="5"/>
  <c r="CZ181" i="5"/>
  <c r="CX181" i="5"/>
  <c r="CV181" i="5"/>
  <c r="CT181" i="5"/>
  <c r="CR181" i="5"/>
  <c r="CP181" i="5"/>
  <c r="CN181" i="5"/>
  <c r="CL181" i="5"/>
  <c r="CJ181" i="5"/>
  <c r="DC181" i="5"/>
  <c r="CY181" i="5"/>
  <c r="CU181" i="5"/>
  <c r="CQ181" i="5"/>
  <c r="CM181" i="5"/>
  <c r="DE181" i="5"/>
  <c r="DA181" i="5"/>
  <c r="CW181" i="5"/>
  <c r="CS181" i="5"/>
  <c r="CO181" i="5"/>
  <c r="CK181" i="5"/>
  <c r="DF188" i="5"/>
  <c r="DD188" i="5"/>
  <c r="DB188" i="5"/>
  <c r="CZ188" i="5"/>
  <c r="CX188" i="5"/>
  <c r="CV188" i="5"/>
  <c r="CT188" i="5"/>
  <c r="CR188" i="5"/>
  <c r="CP188" i="5"/>
  <c r="CN188" i="5"/>
  <c r="DC188" i="5"/>
  <c r="CY188" i="5"/>
  <c r="CU188" i="5"/>
  <c r="CQ188" i="5"/>
  <c r="CM188" i="5"/>
  <c r="DE188" i="5"/>
  <c r="DA188" i="5"/>
  <c r="CW188" i="5"/>
  <c r="CS188" i="5"/>
  <c r="CO188" i="5"/>
  <c r="DF189" i="5"/>
  <c r="DD189" i="5"/>
  <c r="DB189" i="5"/>
  <c r="CZ189" i="5"/>
  <c r="CX189" i="5"/>
  <c r="CV189" i="5"/>
  <c r="CT189" i="5"/>
  <c r="CR189" i="5"/>
  <c r="CP189" i="5"/>
  <c r="CN189" i="5"/>
  <c r="CL189" i="5"/>
  <c r="CJ189" i="5"/>
  <c r="DE189" i="5"/>
  <c r="DA189" i="5"/>
  <c r="CW189" i="5"/>
  <c r="CS189" i="5"/>
  <c r="CO189" i="5"/>
  <c r="CK189" i="5"/>
  <c r="DC189" i="5"/>
  <c r="CY189" i="5"/>
  <c r="CU189" i="5"/>
  <c r="CQ189" i="5"/>
  <c r="CM189" i="5"/>
  <c r="CM193" i="5"/>
  <c r="CK193" i="5"/>
  <c r="CN193" i="5"/>
  <c r="CJ193" i="5"/>
  <c r="CL193" i="5"/>
  <c r="DC194" i="5"/>
  <c r="DA194" i="5"/>
  <c r="CY194" i="5"/>
  <c r="CW194" i="5"/>
  <c r="CU194" i="5"/>
  <c r="CS194" i="5"/>
  <c r="CQ194" i="5"/>
  <c r="CO194" i="5"/>
  <c r="CM194" i="5"/>
  <c r="CK194" i="5"/>
  <c r="CZ194" i="5"/>
  <c r="CV194" i="5"/>
  <c r="CR194" i="5"/>
  <c r="CN194" i="5"/>
  <c r="CJ194" i="5"/>
  <c r="DB194" i="5"/>
  <c r="CX194" i="5"/>
  <c r="CT194" i="5"/>
  <c r="CP194" i="5"/>
  <c r="CL194" i="5"/>
  <c r="DB195" i="5"/>
  <c r="CZ195" i="5"/>
  <c r="CX195" i="5"/>
  <c r="CV195" i="5"/>
  <c r="CT195" i="5"/>
  <c r="CR195" i="5"/>
  <c r="CP195" i="5"/>
  <c r="CN195" i="5"/>
  <c r="CL195" i="5"/>
  <c r="CJ195" i="5"/>
  <c r="DA195" i="5"/>
  <c r="CW195" i="5"/>
  <c r="CS195" i="5"/>
  <c r="CO195" i="5"/>
  <c r="CK195" i="5"/>
  <c r="DC195" i="5"/>
  <c r="CY195" i="5"/>
  <c r="CU195" i="5"/>
  <c r="CQ195" i="5"/>
  <c r="CM195" i="5"/>
  <c r="DF197" i="5"/>
  <c r="DD197" i="5"/>
  <c r="DB197" i="5"/>
  <c r="CZ197" i="5"/>
  <c r="CX197" i="5"/>
  <c r="CV197" i="5"/>
  <c r="CT197" i="5"/>
  <c r="CR197" i="5"/>
  <c r="CP197" i="5"/>
  <c r="CN197" i="5"/>
  <c r="CL197" i="5"/>
  <c r="CJ197" i="5"/>
  <c r="DC197" i="5"/>
  <c r="CY197" i="5"/>
  <c r="CU197" i="5"/>
  <c r="CQ197" i="5"/>
  <c r="CM197" i="5"/>
  <c r="DE197" i="5"/>
  <c r="DA197" i="5"/>
  <c r="CW197" i="5"/>
  <c r="CS197" i="5"/>
  <c r="CO197" i="5"/>
  <c r="CK197" i="5"/>
  <c r="DE198" i="5"/>
  <c r="DC198" i="5"/>
  <c r="DA198" i="5"/>
  <c r="CY198" i="5"/>
  <c r="CW198" i="5"/>
  <c r="CU198" i="5"/>
  <c r="CS198" i="5"/>
  <c r="CQ198" i="5"/>
  <c r="CO198" i="5"/>
  <c r="CM198" i="5"/>
  <c r="DF198" i="5"/>
  <c r="DB198" i="5"/>
  <c r="CX198" i="5"/>
  <c r="CT198" i="5"/>
  <c r="CP198" i="5"/>
  <c r="CL198" i="5"/>
  <c r="DD198" i="5"/>
  <c r="CZ198" i="5"/>
  <c r="CV198" i="5"/>
  <c r="CR198" i="5"/>
  <c r="CN198" i="5"/>
  <c r="CR204" i="5"/>
  <c r="CP204" i="5"/>
  <c r="CN204" i="5"/>
  <c r="CL204" i="5"/>
  <c r="CJ204" i="5"/>
  <c r="CQ204" i="5"/>
  <c r="CM204" i="5"/>
  <c r="CS204" i="5"/>
  <c r="CO204" i="5"/>
  <c r="CK204" i="5"/>
  <c r="DD206" i="5"/>
  <c r="DB206" i="5"/>
  <c r="CZ206" i="5"/>
  <c r="CX206" i="5"/>
  <c r="CV206" i="5"/>
  <c r="CT206" i="5"/>
  <c r="CR206" i="5"/>
  <c r="CP206" i="5"/>
  <c r="CN206" i="5"/>
  <c r="CL206" i="5"/>
  <c r="CJ206" i="5"/>
  <c r="DA206" i="5"/>
  <c r="CW206" i="5"/>
  <c r="CS206" i="5"/>
  <c r="CO206" i="5"/>
  <c r="CK206" i="5"/>
  <c r="DC206" i="5"/>
  <c r="CY206" i="5"/>
  <c r="CU206" i="5"/>
  <c r="CQ206" i="5"/>
  <c r="CM206" i="5"/>
  <c r="DE207" i="5"/>
  <c r="DC207" i="5"/>
  <c r="DA207" i="5"/>
  <c r="CY207" i="5"/>
  <c r="CW207" i="5"/>
  <c r="CU207" i="5"/>
  <c r="CS207" i="5"/>
  <c r="CQ207" i="5"/>
  <c r="CO207" i="5"/>
  <c r="CM207" i="5"/>
  <c r="CK207" i="5"/>
  <c r="DD207" i="5"/>
  <c r="CZ207" i="5"/>
  <c r="CV207" i="5"/>
  <c r="CR207" i="5"/>
  <c r="CN207" i="5"/>
  <c r="CJ207" i="5"/>
  <c r="DF207" i="5"/>
  <c r="DB207" i="5"/>
  <c r="CX207" i="5"/>
  <c r="CT207" i="5"/>
  <c r="CP207" i="5"/>
  <c r="CL207" i="5"/>
  <c r="DF212" i="5"/>
  <c r="DD212" i="5"/>
  <c r="DB212" i="5"/>
  <c r="CZ212" i="5"/>
  <c r="CX212" i="5"/>
  <c r="CV212" i="5"/>
  <c r="CT212" i="5"/>
  <c r="CR212" i="5"/>
  <c r="CP212" i="5"/>
  <c r="CN212" i="5"/>
  <c r="CL212" i="5"/>
  <c r="DC212" i="5"/>
  <c r="CY212" i="5"/>
  <c r="CU212" i="5"/>
  <c r="CQ212" i="5"/>
  <c r="CM212" i="5"/>
  <c r="DE212" i="5"/>
  <c r="DA212" i="5"/>
  <c r="CW212" i="5"/>
  <c r="CS212" i="5"/>
  <c r="CO212" i="5"/>
  <c r="CS214" i="5"/>
  <c r="CQ214" i="5"/>
  <c r="CO214" i="5"/>
  <c r="CM214" i="5"/>
  <c r="CK214" i="5"/>
  <c r="CR214" i="5"/>
  <c r="CN214" i="5"/>
  <c r="CJ214" i="5"/>
  <c r="CP214" i="5"/>
  <c r="CL214" i="5"/>
  <c r="CS215" i="5"/>
  <c r="CQ215" i="5"/>
  <c r="CO215" i="5"/>
  <c r="CM215" i="5"/>
  <c r="CK215" i="5"/>
  <c r="CR215" i="5"/>
  <c r="CN215" i="5"/>
  <c r="CT215" i="5"/>
  <c r="CP215" i="5"/>
  <c r="CL215" i="5"/>
  <c r="CT219" i="5"/>
  <c r="CR219" i="5"/>
  <c r="CP219" i="5"/>
  <c r="CN219" i="5"/>
  <c r="CL219" i="5"/>
  <c r="CS219" i="5"/>
  <c r="CO219" i="5"/>
  <c r="CK219" i="5"/>
  <c r="CQ219" i="5"/>
  <c r="CM219" i="5"/>
  <c r="CS220" i="5"/>
  <c r="CQ220" i="5"/>
  <c r="CO220" i="5"/>
  <c r="CM220" i="5"/>
  <c r="CK220" i="5"/>
  <c r="CR220" i="5"/>
  <c r="CN220" i="5"/>
  <c r="CT220" i="5"/>
  <c r="CP220" i="5"/>
  <c r="CL220" i="5"/>
  <c r="CT222" i="5"/>
  <c r="CR222" i="5"/>
  <c r="CP222" i="5"/>
  <c r="CN222" i="5"/>
  <c r="CL222" i="5"/>
  <c r="CU222" i="5"/>
  <c r="CQ222" i="5"/>
  <c r="CM222" i="5"/>
  <c r="CS222" i="5"/>
  <c r="CO222" i="5"/>
  <c r="DE227" i="5"/>
  <c r="DC227" i="5"/>
  <c r="DA227" i="5"/>
  <c r="CY227" i="5"/>
  <c r="CW227" i="5"/>
  <c r="CU227" i="5"/>
  <c r="CS227" i="5"/>
  <c r="CQ227" i="5"/>
  <c r="CO227" i="5"/>
  <c r="DD227" i="5"/>
  <c r="CZ227" i="5"/>
  <c r="CV227" i="5"/>
  <c r="CR227" i="5"/>
  <c r="CN227" i="5"/>
  <c r="DF227" i="5"/>
  <c r="DB227" i="5"/>
  <c r="CX227" i="5"/>
  <c r="CT227" i="5"/>
  <c r="CP227" i="5"/>
  <c r="DC234" i="5"/>
  <c r="DA234" i="5"/>
  <c r="CY234" i="5"/>
  <c r="CW234" i="5"/>
  <c r="CU234" i="5"/>
  <c r="CS234" i="5"/>
  <c r="CQ234" i="5"/>
  <c r="CO234" i="5"/>
  <c r="CM234" i="5"/>
  <c r="CK234" i="5"/>
  <c r="CZ234" i="5"/>
  <c r="CV234" i="5"/>
  <c r="CR234" i="5"/>
  <c r="CN234" i="5"/>
  <c r="CJ234" i="5"/>
  <c r="DB234" i="5"/>
  <c r="CX234" i="5"/>
  <c r="CT234" i="5"/>
  <c r="CP234" i="5"/>
  <c r="CL234" i="5"/>
  <c r="DD235" i="5"/>
  <c r="DB235" i="5"/>
  <c r="CZ235" i="5"/>
  <c r="CX235" i="5"/>
  <c r="CV235" i="5"/>
  <c r="CT235" i="5"/>
  <c r="CR235" i="5"/>
  <c r="CP235" i="5"/>
  <c r="CN235" i="5"/>
  <c r="CL235" i="5"/>
  <c r="DC235" i="5"/>
  <c r="CY235" i="5"/>
  <c r="CU235" i="5"/>
  <c r="CQ235" i="5"/>
  <c r="CM235" i="5"/>
  <c r="DE235" i="5"/>
  <c r="DA235" i="5"/>
  <c r="CW235" i="5"/>
  <c r="CS235" i="5"/>
  <c r="CO235" i="5"/>
  <c r="DC238" i="5"/>
  <c r="DA238" i="5"/>
  <c r="CY238" i="5"/>
  <c r="CW238" i="5"/>
  <c r="CU238" i="5"/>
  <c r="CS238" i="5"/>
  <c r="CQ238" i="5"/>
  <c r="CO238" i="5"/>
  <c r="CM238" i="5"/>
  <c r="CK238" i="5"/>
  <c r="CZ238" i="5"/>
  <c r="CV238" i="5"/>
  <c r="CR238" i="5"/>
  <c r="CN238" i="5"/>
  <c r="CJ238" i="5"/>
  <c r="DB238" i="5"/>
  <c r="CX238" i="5"/>
  <c r="CT238" i="5"/>
  <c r="CP238" i="5"/>
  <c r="CL238" i="5"/>
  <c r="DD239" i="5"/>
  <c r="DB239" i="5"/>
  <c r="CZ239" i="5"/>
  <c r="CX239" i="5"/>
  <c r="CV239" i="5"/>
  <c r="CT239" i="5"/>
  <c r="CR239" i="5"/>
  <c r="CP239" i="5"/>
  <c r="CN239" i="5"/>
  <c r="CL239" i="5"/>
  <c r="DC239" i="5"/>
  <c r="CY239" i="5"/>
  <c r="CU239" i="5"/>
  <c r="CQ239" i="5"/>
  <c r="CM239" i="5"/>
  <c r="DE239" i="5"/>
  <c r="DA239" i="5"/>
  <c r="CW239" i="5"/>
  <c r="CS239" i="5"/>
  <c r="CO239" i="5"/>
  <c r="DC241" i="5"/>
  <c r="DA241" i="5"/>
  <c r="CY241" i="5"/>
  <c r="CW241" i="5"/>
  <c r="CU241" i="5"/>
  <c r="CS241" i="5"/>
  <c r="CQ241" i="5"/>
  <c r="CO241" i="5"/>
  <c r="CM241" i="5"/>
  <c r="CK241" i="5"/>
  <c r="DD241" i="5"/>
  <c r="CZ241" i="5"/>
  <c r="CV241" i="5"/>
  <c r="CR241" i="5"/>
  <c r="CN241" i="5"/>
  <c r="DB241" i="5"/>
  <c r="CX241" i="5"/>
  <c r="CT241" i="5"/>
  <c r="CP241" i="5"/>
  <c r="CL241" i="5"/>
  <c r="DE247" i="5"/>
  <c r="DC247" i="5"/>
  <c r="DA247" i="5"/>
  <c r="CY247" i="5"/>
  <c r="CW247" i="5"/>
  <c r="CU247" i="5"/>
  <c r="CS247" i="5"/>
  <c r="CQ247" i="5"/>
  <c r="CO247" i="5"/>
  <c r="CM247" i="5"/>
  <c r="CK247" i="5"/>
  <c r="DD247" i="5"/>
  <c r="CZ247" i="5"/>
  <c r="CV247" i="5"/>
  <c r="CR247" i="5"/>
  <c r="CN247" i="5"/>
  <c r="CJ247" i="5"/>
  <c r="DF247" i="5"/>
  <c r="DB247" i="5"/>
  <c r="CX247" i="5"/>
  <c r="CT247" i="5"/>
  <c r="CP247" i="5"/>
  <c r="CL247" i="5"/>
  <c r="DE254" i="5"/>
  <c r="DC254" i="5"/>
  <c r="DA254" i="5"/>
  <c r="CY254" i="5"/>
  <c r="CW254" i="5"/>
  <c r="CU254" i="5"/>
  <c r="CS254" i="5"/>
  <c r="CQ254" i="5"/>
  <c r="DD254" i="5"/>
  <c r="CZ254" i="5"/>
  <c r="CV254" i="5"/>
  <c r="CR254" i="5"/>
  <c r="DF254" i="5"/>
  <c r="DB254" i="5"/>
  <c r="CX254" i="5"/>
  <c r="CT254" i="5"/>
  <c r="CU271" i="5"/>
  <c r="CS271" i="5"/>
  <c r="CQ271" i="5"/>
  <c r="CO271" i="5"/>
  <c r="CM271" i="5"/>
  <c r="CK271" i="5"/>
  <c r="CR271" i="5"/>
  <c r="CN271" i="5"/>
  <c r="CJ271" i="5"/>
  <c r="CT271" i="5"/>
  <c r="CP271" i="5"/>
  <c r="CL271" i="5"/>
  <c r="DF272" i="5"/>
  <c r="DD272" i="5"/>
  <c r="DB272" i="5"/>
  <c r="CZ272" i="5"/>
  <c r="CX272" i="5"/>
  <c r="CV272" i="5"/>
  <c r="CT272" i="5"/>
  <c r="CR272" i="5"/>
  <c r="CP272" i="5"/>
  <c r="CN272" i="5"/>
  <c r="CL272" i="5"/>
  <c r="CJ272" i="5"/>
  <c r="DE272" i="5"/>
  <c r="DA272" i="5"/>
  <c r="CW272" i="5"/>
  <c r="CS272" i="5"/>
  <c r="CO272" i="5"/>
  <c r="CK272" i="5"/>
  <c r="DC272" i="5"/>
  <c r="CY272" i="5"/>
  <c r="CU272" i="5"/>
  <c r="CQ272" i="5"/>
  <c r="CM272" i="5"/>
  <c r="DE275" i="5"/>
  <c r="DC275" i="5"/>
  <c r="DA275" i="5"/>
  <c r="CY275" i="5"/>
  <c r="CW275" i="5"/>
  <c r="CU275" i="5"/>
  <c r="CS275" i="5"/>
  <c r="CQ275" i="5"/>
  <c r="CO275" i="5"/>
  <c r="CM275" i="5"/>
  <c r="CK275" i="5"/>
  <c r="DD275" i="5"/>
  <c r="CZ275" i="5"/>
  <c r="CV275" i="5"/>
  <c r="CR275" i="5"/>
  <c r="CN275" i="5"/>
  <c r="DF275" i="5"/>
  <c r="DB275" i="5"/>
  <c r="CX275" i="5"/>
  <c r="CT275" i="5"/>
  <c r="CP275" i="5"/>
  <c r="CL275" i="5"/>
  <c r="DE281" i="5"/>
  <c r="DC281" i="5"/>
  <c r="DA281" i="5"/>
  <c r="CY281" i="5"/>
  <c r="CW281" i="5"/>
  <c r="CU281" i="5"/>
  <c r="CS281" i="5"/>
  <c r="CQ281" i="5"/>
  <c r="CO281" i="5"/>
  <c r="CM281" i="5"/>
  <c r="DF281" i="5"/>
  <c r="DB281" i="5"/>
  <c r="CX281" i="5"/>
  <c r="CT281" i="5"/>
  <c r="CP281" i="5"/>
  <c r="DD281" i="5"/>
  <c r="CZ281" i="5"/>
  <c r="CV281" i="5"/>
  <c r="CR281" i="5"/>
  <c r="CN281" i="5"/>
  <c r="DF287" i="5"/>
  <c r="DD287" i="5"/>
  <c r="DB287" i="5"/>
  <c r="CZ287" i="5"/>
  <c r="CX287" i="5"/>
  <c r="CV287" i="5"/>
  <c r="CT287" i="5"/>
  <c r="CR287" i="5"/>
  <c r="CP287" i="5"/>
  <c r="CN287" i="5"/>
  <c r="CL287" i="5"/>
  <c r="CJ287" i="5"/>
  <c r="DC287" i="5"/>
  <c r="CY287" i="5"/>
  <c r="CU287" i="5"/>
  <c r="CQ287" i="5"/>
  <c r="CM287" i="5"/>
  <c r="DE287" i="5"/>
  <c r="DA287" i="5"/>
  <c r="CW287" i="5"/>
  <c r="CS287" i="5"/>
  <c r="CO287" i="5"/>
  <c r="CK287" i="5"/>
  <c r="DF289" i="5"/>
  <c r="DD289" i="5"/>
  <c r="DB289" i="5"/>
  <c r="CZ289" i="5"/>
  <c r="CX289" i="5"/>
  <c r="CV289" i="5"/>
  <c r="CT289" i="5"/>
  <c r="CR289" i="5"/>
  <c r="CP289" i="5"/>
  <c r="CN289" i="5"/>
  <c r="CL289" i="5"/>
  <c r="DE289" i="5"/>
  <c r="DA289" i="5"/>
  <c r="CW289" i="5"/>
  <c r="CS289" i="5"/>
  <c r="CO289" i="5"/>
  <c r="DC289" i="5"/>
  <c r="CY289" i="5"/>
  <c r="CU289" i="5"/>
  <c r="CQ289" i="5"/>
  <c r="CM289" i="5"/>
  <c r="DE291" i="5"/>
  <c r="DC291" i="5"/>
  <c r="DA291" i="5"/>
  <c r="CY291" i="5"/>
  <c r="CW291" i="5"/>
  <c r="CU291" i="5"/>
  <c r="CS291" i="5"/>
  <c r="CQ291" i="5"/>
  <c r="CO291" i="5"/>
  <c r="CM291" i="5"/>
  <c r="DD291" i="5"/>
  <c r="CZ291" i="5"/>
  <c r="CV291" i="5"/>
  <c r="CR291" i="5"/>
  <c r="CN291" i="5"/>
  <c r="DF291" i="5"/>
  <c r="DB291" i="5"/>
  <c r="CX291" i="5"/>
  <c r="CT291" i="5"/>
  <c r="CP291" i="5"/>
  <c r="DE294" i="5"/>
  <c r="DC294" i="5"/>
  <c r="DA294" i="5"/>
  <c r="CY294" i="5"/>
  <c r="CW294" i="5"/>
  <c r="CU294" i="5"/>
  <c r="CS294" i="5"/>
  <c r="CQ294" i="5"/>
  <c r="CO294" i="5"/>
  <c r="CM294" i="5"/>
  <c r="CK294" i="5"/>
  <c r="DD294" i="5"/>
  <c r="CZ294" i="5"/>
  <c r="CV294" i="5"/>
  <c r="CR294" i="5"/>
  <c r="CN294" i="5"/>
  <c r="CJ294" i="5"/>
  <c r="DF294" i="5"/>
  <c r="DB294" i="5"/>
  <c r="CX294" i="5"/>
  <c r="CT294" i="5"/>
  <c r="CP294" i="5"/>
  <c r="CL294" i="5"/>
  <c r="DF298" i="5"/>
  <c r="DD298" i="5"/>
  <c r="DB298" i="5"/>
  <c r="CZ298" i="5"/>
  <c r="CX298" i="5"/>
  <c r="CV298" i="5"/>
  <c r="CT298" i="5"/>
  <c r="CR298" i="5"/>
  <c r="CP298" i="5"/>
  <c r="DC298" i="5"/>
  <c r="CY298" i="5"/>
  <c r="CU298" i="5"/>
  <c r="CQ298" i="5"/>
  <c r="DE298" i="5"/>
  <c r="DA298" i="5"/>
  <c r="CW298" i="5"/>
  <c r="CS298" i="5"/>
  <c r="DE300" i="5"/>
  <c r="DC300" i="5"/>
  <c r="DA300" i="5"/>
  <c r="CY300" i="5"/>
  <c r="CW300" i="5"/>
  <c r="CU300" i="5"/>
  <c r="CS300" i="5"/>
  <c r="CQ300" i="5"/>
  <c r="CO300" i="5"/>
  <c r="CM300" i="5"/>
  <c r="CK300" i="5"/>
  <c r="DD300" i="5"/>
  <c r="CZ300" i="5"/>
  <c r="CV300" i="5"/>
  <c r="CR300" i="5"/>
  <c r="CN300" i="5"/>
  <c r="DF300" i="5"/>
  <c r="DB300" i="5"/>
  <c r="CX300" i="5"/>
  <c r="CT300" i="5"/>
  <c r="CP300" i="5"/>
  <c r="CL300" i="5"/>
  <c r="CN308" i="5"/>
  <c r="CL308" i="5"/>
  <c r="CJ308" i="5"/>
  <c r="CO308" i="5"/>
  <c r="CK308" i="5"/>
  <c r="CM308" i="5"/>
  <c r="CR311" i="5"/>
  <c r="CP311" i="5"/>
  <c r="CN311" i="5"/>
  <c r="CL311" i="5"/>
  <c r="CJ311" i="5"/>
  <c r="CQ311" i="5"/>
  <c r="CM311" i="5"/>
  <c r="CS311" i="5"/>
  <c r="CO311" i="5"/>
  <c r="CK311" i="5"/>
  <c r="CT313" i="5"/>
  <c r="CR313" i="5"/>
  <c r="CP313" i="5"/>
  <c r="CN313" i="5"/>
  <c r="CL313" i="5"/>
  <c r="CJ313" i="5"/>
  <c r="CU313" i="5"/>
  <c r="CQ313" i="5"/>
  <c r="CM313" i="5"/>
  <c r="CS313" i="5"/>
  <c r="CO313" i="5"/>
  <c r="CK313" i="5"/>
  <c r="CT320" i="5"/>
  <c r="CR320" i="5"/>
  <c r="CP320" i="5"/>
  <c r="CN320" i="5"/>
  <c r="CL320" i="5"/>
  <c r="CS320" i="5"/>
  <c r="CO320" i="5"/>
  <c r="CK320" i="5"/>
  <c r="CQ320" i="5"/>
  <c r="CM320" i="5"/>
  <c r="CR321" i="5"/>
  <c r="CP321" i="5"/>
  <c r="CN321" i="5"/>
  <c r="CL321" i="5"/>
  <c r="CJ321" i="5"/>
  <c r="CQ321" i="5"/>
  <c r="CM321" i="5"/>
  <c r="CS321" i="5"/>
  <c r="CO321" i="5"/>
  <c r="CK321" i="5"/>
  <c r="CR323" i="5"/>
  <c r="CP323" i="5"/>
  <c r="CN323" i="5"/>
  <c r="CL323" i="5"/>
  <c r="CJ323" i="5"/>
  <c r="CS323" i="5"/>
  <c r="CO323" i="5"/>
  <c r="CK323" i="5"/>
  <c r="CQ323" i="5"/>
  <c r="CM323" i="5"/>
  <c r="CU328" i="5"/>
  <c r="CS328" i="5"/>
  <c r="CQ328" i="5"/>
  <c r="CO328" i="5"/>
  <c r="CM328" i="5"/>
  <c r="CT328" i="5"/>
  <c r="CP328" i="5"/>
  <c r="CL328" i="5"/>
  <c r="CR328" i="5"/>
  <c r="CN328" i="5"/>
  <c r="CR329" i="5"/>
  <c r="CP329" i="5"/>
  <c r="CN329" i="5"/>
  <c r="CL329" i="5"/>
  <c r="CJ329" i="5"/>
  <c r="CQ329" i="5"/>
  <c r="CM329" i="5"/>
  <c r="CS329" i="5"/>
  <c r="CO329" i="5"/>
  <c r="CK329" i="5"/>
  <c r="DF336" i="5"/>
  <c r="DD336" i="5"/>
  <c r="DB336" i="5"/>
  <c r="CZ336" i="5"/>
  <c r="DC336" i="5"/>
  <c r="CY336" i="5"/>
  <c r="DE336" i="5"/>
  <c r="DA336" i="5"/>
  <c r="DF337" i="5"/>
  <c r="DD337" i="5"/>
  <c r="DB337" i="5"/>
  <c r="CZ337" i="5"/>
  <c r="DE337" i="5"/>
  <c r="DA337" i="5"/>
  <c r="DC337" i="5"/>
  <c r="DE339" i="5"/>
  <c r="DC339" i="5"/>
  <c r="DA339" i="5"/>
  <c r="CY339" i="5"/>
  <c r="CW339" i="5"/>
  <c r="CU339" i="5"/>
  <c r="CS339" i="5"/>
  <c r="CQ339" i="5"/>
  <c r="CO339" i="5"/>
  <c r="DF339" i="5"/>
  <c r="DB339" i="5"/>
  <c r="CX339" i="5"/>
  <c r="CT339" i="5"/>
  <c r="CP339" i="5"/>
  <c r="DD339" i="5"/>
  <c r="CZ339" i="5"/>
  <c r="CV339" i="5"/>
  <c r="CR339" i="5"/>
  <c r="DE344" i="5"/>
  <c r="DC344" i="5"/>
  <c r="DA344" i="5"/>
  <c r="CY344" i="5"/>
  <c r="CW344" i="5"/>
  <c r="CU344" i="5"/>
  <c r="CS344" i="5"/>
  <c r="DF344" i="5"/>
  <c r="DB344" i="5"/>
  <c r="CX344" i="5"/>
  <c r="CT344" i="5"/>
  <c r="DD344" i="5"/>
  <c r="CZ344" i="5"/>
  <c r="CV344" i="5"/>
  <c r="DE348" i="5"/>
  <c r="DC348" i="5"/>
  <c r="DA348" i="5"/>
  <c r="CY348" i="5"/>
  <c r="CW348" i="5"/>
  <c r="DD348" i="5"/>
  <c r="CZ348" i="5"/>
  <c r="DF348" i="5"/>
  <c r="DB348" i="5"/>
  <c r="CX348" i="5"/>
  <c r="DF352" i="5"/>
  <c r="DD352" i="5"/>
  <c r="DB352" i="5"/>
  <c r="CZ352" i="5"/>
  <c r="DE352" i="5"/>
  <c r="DA352" i="5"/>
  <c r="DC352" i="5"/>
  <c r="CZ354" i="5"/>
  <c r="CX354" i="5"/>
  <c r="CV354" i="5"/>
  <c r="CT354" i="5"/>
  <c r="CR354" i="5"/>
  <c r="CP354" i="5"/>
  <c r="CN354" i="5"/>
  <c r="CY354" i="5"/>
  <c r="CU354" i="5"/>
  <c r="CQ354" i="5"/>
  <c r="CM354" i="5"/>
  <c r="DA354" i="5"/>
  <c r="CW354" i="5"/>
  <c r="CS354" i="5"/>
  <c r="CO354" i="5"/>
  <c r="DF357" i="5"/>
  <c r="DD357" i="5"/>
  <c r="DB357" i="5"/>
  <c r="CZ357" i="5"/>
  <c r="CX357" i="5"/>
  <c r="CV357" i="5"/>
  <c r="CT357" i="5"/>
  <c r="CR357" i="5"/>
  <c r="CP357" i="5"/>
  <c r="CN357" i="5"/>
  <c r="DE357" i="5"/>
  <c r="DA357" i="5"/>
  <c r="CW357" i="5"/>
  <c r="CS357" i="5"/>
  <c r="CO357" i="5"/>
  <c r="DC357" i="5"/>
  <c r="CY357" i="5"/>
  <c r="CU357" i="5"/>
  <c r="CQ357" i="5"/>
  <c r="DE359" i="5"/>
  <c r="DC359" i="5"/>
  <c r="DA359" i="5"/>
  <c r="CY359" i="5"/>
  <c r="CW359" i="5"/>
  <c r="CU359" i="5"/>
  <c r="CS359" i="5"/>
  <c r="CQ359" i="5"/>
  <c r="CO359" i="5"/>
  <c r="DF359" i="5"/>
  <c r="DB359" i="5"/>
  <c r="CX359" i="5"/>
  <c r="CT359" i="5"/>
  <c r="CP359" i="5"/>
  <c r="DD359" i="5"/>
  <c r="CZ359" i="5"/>
  <c r="CV359" i="5"/>
  <c r="CR359" i="5"/>
  <c r="DF365" i="5"/>
  <c r="DD365" i="5"/>
  <c r="DB365" i="5"/>
  <c r="CZ365" i="5"/>
  <c r="CX365" i="5"/>
  <c r="CV365" i="5"/>
  <c r="CT365" i="5"/>
  <c r="CR365" i="5"/>
  <c r="DC365" i="5"/>
  <c r="CY365" i="5"/>
  <c r="CU365" i="5"/>
  <c r="DE365" i="5"/>
  <c r="DA365" i="5"/>
  <c r="CW365" i="5"/>
  <c r="CS365" i="5"/>
  <c r="DF367" i="5"/>
  <c r="DD367" i="5"/>
  <c r="DB367" i="5"/>
  <c r="CZ367" i="5"/>
  <c r="CX367" i="5"/>
  <c r="CV367" i="5"/>
  <c r="CT367" i="5"/>
  <c r="DE367" i="5"/>
  <c r="DA367" i="5"/>
  <c r="CW367" i="5"/>
  <c r="CS367" i="5"/>
  <c r="DC367" i="5"/>
  <c r="CY367" i="5"/>
  <c r="CU367" i="5"/>
  <c r="DF368" i="5"/>
  <c r="DD368" i="5"/>
  <c r="DB368" i="5"/>
  <c r="CZ368" i="5"/>
  <c r="CX368" i="5"/>
  <c r="CV368" i="5"/>
  <c r="CT368" i="5"/>
  <c r="DE368" i="5"/>
  <c r="DA368" i="5"/>
  <c r="CW368" i="5"/>
  <c r="DC368" i="5"/>
  <c r="CY368" i="5"/>
  <c r="CU368" i="5"/>
  <c r="DE370" i="5"/>
  <c r="DC370" i="5"/>
  <c r="DA370" i="5"/>
  <c r="CY370" i="5"/>
  <c r="CW370" i="5"/>
  <c r="CU370" i="5"/>
  <c r="DF370" i="5"/>
  <c r="DB370" i="5"/>
  <c r="CX370" i="5"/>
  <c r="DD370" i="5"/>
  <c r="CZ370" i="5"/>
  <c r="CV370" i="5"/>
  <c r="DF373" i="5"/>
  <c r="DD373" i="5"/>
  <c r="DB373" i="5"/>
  <c r="CZ373" i="5"/>
  <c r="CX373" i="5"/>
  <c r="CV373" i="5"/>
  <c r="DC373" i="5"/>
  <c r="CY373" i="5"/>
  <c r="DE373" i="5"/>
  <c r="DA373" i="5"/>
  <c r="CW373" i="5"/>
  <c r="DF375" i="5"/>
  <c r="DD375" i="5"/>
  <c r="DB375" i="5"/>
  <c r="CZ375" i="5"/>
  <c r="CX375" i="5"/>
  <c r="DE375" i="5"/>
  <c r="DA375" i="5"/>
  <c r="CW375" i="5"/>
  <c r="DC375" i="5"/>
  <c r="CY375" i="5"/>
  <c r="DF376" i="5"/>
  <c r="DD376" i="5"/>
  <c r="DB376" i="5"/>
  <c r="CZ376" i="5"/>
  <c r="CX376" i="5"/>
  <c r="DE376" i="5"/>
  <c r="DA376" i="5"/>
  <c r="DC376" i="5"/>
  <c r="CY376" i="5"/>
  <c r="DE378" i="5"/>
  <c r="DC378" i="5"/>
  <c r="DA378" i="5"/>
  <c r="CY378" i="5"/>
  <c r="DF378" i="5"/>
  <c r="DB378" i="5"/>
  <c r="DD378" i="5"/>
  <c r="CZ378" i="5"/>
  <c r="DF381" i="5"/>
  <c r="DD381" i="5"/>
  <c r="DB381" i="5"/>
  <c r="CZ381" i="5"/>
  <c r="DC381" i="5"/>
  <c r="DE381" i="5"/>
  <c r="DA381" i="5"/>
  <c r="DA385" i="5"/>
  <c r="CY385" i="5"/>
  <c r="CW385" i="5"/>
  <c r="CU385" i="5"/>
  <c r="CS385" i="5"/>
  <c r="CQ385" i="5"/>
  <c r="CX385" i="5"/>
  <c r="CT385" i="5"/>
  <c r="CP385" i="5"/>
  <c r="CZ385" i="5"/>
  <c r="CV385" i="5"/>
  <c r="CR385" i="5"/>
  <c r="DA386" i="5"/>
  <c r="CY386" i="5"/>
  <c r="CW386" i="5"/>
  <c r="CU386" i="5"/>
  <c r="CS386" i="5"/>
  <c r="CQ386" i="5"/>
  <c r="CZ386" i="5"/>
  <c r="CV386" i="5"/>
  <c r="CR386" i="5"/>
  <c r="DB386" i="5"/>
  <c r="CX386" i="5"/>
  <c r="CT386" i="5"/>
  <c r="DC388" i="5"/>
  <c r="DA388" i="5"/>
  <c r="CY388" i="5"/>
  <c r="CW388" i="5"/>
  <c r="CU388" i="5"/>
  <c r="CS388" i="5"/>
  <c r="DD388" i="5"/>
  <c r="CZ388" i="5"/>
  <c r="CV388" i="5"/>
  <c r="DB388" i="5"/>
  <c r="CX388" i="5"/>
  <c r="CT388" i="5"/>
  <c r="DE394" i="5"/>
  <c r="DC394" i="5"/>
  <c r="DA394" i="5"/>
  <c r="CY394" i="5"/>
  <c r="DF394" i="5"/>
  <c r="DB394" i="5"/>
  <c r="DD394" i="5"/>
  <c r="CZ394" i="5"/>
  <c r="DF401" i="5"/>
  <c r="DD401" i="5"/>
  <c r="DB401" i="5"/>
  <c r="CZ401" i="5"/>
  <c r="CX401" i="5"/>
  <c r="CV401" i="5"/>
  <c r="CT401" i="5"/>
  <c r="CR401" i="5"/>
  <c r="DE401" i="5"/>
  <c r="DA401" i="5"/>
  <c r="CW401" i="5"/>
  <c r="CS401" i="5"/>
  <c r="DC401" i="5"/>
  <c r="CU401" i="5"/>
  <c r="CY401" i="5"/>
  <c r="DF409" i="5"/>
  <c r="DD409" i="5"/>
  <c r="DB409" i="5"/>
  <c r="CZ409" i="5"/>
  <c r="DE409" i="5"/>
  <c r="DA409" i="5"/>
  <c r="DC409" i="5"/>
  <c r="DE414" i="5"/>
  <c r="DC414" i="5"/>
  <c r="DA414" i="5"/>
  <c r="CY414" i="5"/>
  <c r="CW414" i="5"/>
  <c r="CU414" i="5"/>
  <c r="CS414" i="5"/>
  <c r="CQ414" i="5"/>
  <c r="DD414" i="5"/>
  <c r="CZ414" i="5"/>
  <c r="CV414" i="5"/>
  <c r="CR414" i="5"/>
  <c r="DF414" i="5"/>
  <c r="CX414" i="5"/>
  <c r="DB414" i="5"/>
  <c r="CT414" i="5"/>
  <c r="DE422" i="5"/>
  <c r="DC422" i="5"/>
  <c r="DA422" i="5"/>
  <c r="CY422" i="5"/>
  <c r="DD422" i="5"/>
  <c r="CZ422" i="5"/>
  <c r="DB422" i="5"/>
  <c r="DF422" i="5"/>
  <c r="DE430" i="5"/>
  <c r="DC430" i="5"/>
  <c r="DA430" i="5"/>
  <c r="CY430" i="5"/>
  <c r="CW430" i="5"/>
  <c r="CU430" i="5"/>
  <c r="CS430" i="5"/>
  <c r="DF430" i="5"/>
  <c r="DB430" i="5"/>
  <c r="CX430" i="5"/>
  <c r="CT430" i="5"/>
  <c r="DD430" i="5"/>
  <c r="CV430" i="5"/>
  <c r="CZ430" i="5"/>
  <c r="DF445" i="5"/>
  <c r="DD445" i="5"/>
  <c r="DB445" i="5"/>
  <c r="CZ445" i="5"/>
  <c r="CX445" i="5"/>
  <c r="CV445" i="5"/>
  <c r="CT445" i="5"/>
  <c r="DC445" i="5"/>
  <c r="CY445" i="5"/>
  <c r="CU445" i="5"/>
  <c r="DA445" i="5"/>
  <c r="DE445" i="5"/>
  <c r="CW445" i="5"/>
  <c r="DE486" i="5"/>
  <c r="DC486" i="5"/>
  <c r="DA486" i="5"/>
  <c r="CY486" i="5"/>
  <c r="CW486" i="5"/>
  <c r="CU486" i="5"/>
  <c r="CS486" i="5"/>
  <c r="DF486" i="5"/>
  <c r="DB486" i="5"/>
  <c r="CX486" i="5"/>
  <c r="CT486" i="5"/>
  <c r="DD486" i="5"/>
  <c r="CV486" i="5"/>
  <c r="CZ486" i="5"/>
  <c r="DF501" i="5"/>
  <c r="DD501" i="5"/>
  <c r="DB501" i="5"/>
  <c r="CZ501" i="5"/>
  <c r="CX501" i="5"/>
  <c r="CV501" i="5"/>
  <c r="CT501" i="5"/>
  <c r="DC501" i="5"/>
  <c r="CY501" i="5"/>
  <c r="CU501" i="5"/>
  <c r="DA501" i="5"/>
  <c r="DE501" i="5"/>
  <c r="CW501" i="5"/>
  <c r="CV513" i="5"/>
  <c r="CT513" i="5"/>
  <c r="CR513" i="5"/>
  <c r="CP513" i="5"/>
  <c r="CN513" i="5"/>
  <c r="CW513" i="5"/>
  <c r="CS513" i="5"/>
  <c r="CO513" i="5"/>
  <c r="CU513" i="5"/>
  <c r="CQ513" i="5"/>
  <c r="DE524" i="5"/>
  <c r="DC524" i="5"/>
  <c r="DA524" i="5"/>
  <c r="CY524" i="5"/>
  <c r="CW524" i="5"/>
  <c r="CU524" i="5"/>
  <c r="CS524" i="5"/>
  <c r="CQ524" i="5"/>
  <c r="DD524" i="5"/>
  <c r="CZ524" i="5"/>
  <c r="CV524" i="5"/>
  <c r="CR524" i="5"/>
  <c r="DB524" i="5"/>
  <c r="CT524" i="5"/>
  <c r="CX524" i="5"/>
  <c r="DD541" i="5"/>
  <c r="DB541" i="5"/>
  <c r="CZ541" i="5"/>
  <c r="CX541" i="5"/>
  <c r="CV541" i="5"/>
  <c r="CT541" i="5"/>
  <c r="DC541" i="5"/>
  <c r="CY541" i="5"/>
  <c r="CU541" i="5"/>
  <c r="DA541" i="5"/>
  <c r="DE541" i="5"/>
  <c r="CW541" i="5"/>
  <c r="DB543" i="5"/>
  <c r="CZ543" i="5"/>
  <c r="CX543" i="5"/>
  <c r="CV543" i="5"/>
  <c r="CT543" i="5"/>
  <c r="DC543" i="5"/>
  <c r="CY543" i="5"/>
  <c r="CU543" i="5"/>
  <c r="CW543" i="5"/>
  <c r="DA543" i="5"/>
  <c r="CY549" i="5"/>
  <c r="CW549" i="5"/>
  <c r="CX549" i="5"/>
  <c r="CU549" i="5"/>
  <c r="CV549" i="5"/>
  <c r="CZ549" i="5"/>
  <c r="DB561" i="5"/>
  <c r="CZ561" i="5"/>
  <c r="CX561" i="5"/>
  <c r="CV561" i="5"/>
  <c r="CT561" i="5"/>
  <c r="DC561" i="5"/>
  <c r="CY561" i="5"/>
  <c r="CU561" i="5"/>
  <c r="CW561" i="5"/>
  <c r="DA561" i="5"/>
  <c r="DF585" i="5"/>
  <c r="DD585" i="5"/>
  <c r="DB585" i="5"/>
  <c r="CZ585" i="5"/>
  <c r="CX585" i="5"/>
  <c r="CV585" i="5"/>
  <c r="CT585" i="5"/>
  <c r="DC585" i="5"/>
  <c r="CY585" i="5"/>
  <c r="CU585" i="5"/>
  <c r="DE585" i="5"/>
  <c r="CW585" i="5"/>
  <c r="DA585" i="5"/>
  <c r="DF587" i="5"/>
  <c r="DD587" i="5"/>
  <c r="DB587" i="5"/>
  <c r="CZ587" i="5"/>
  <c r="CX587" i="5"/>
  <c r="CV587" i="5"/>
  <c r="CT587" i="5"/>
  <c r="DC587" i="5"/>
  <c r="CY587" i="5"/>
  <c r="CU587" i="5"/>
  <c r="DE587" i="5"/>
  <c r="CW587" i="5"/>
  <c r="DA587" i="5"/>
  <c r="DE589" i="5"/>
  <c r="DC589" i="5"/>
  <c r="DA589" i="5"/>
  <c r="CY589" i="5"/>
  <c r="CW589" i="5"/>
  <c r="CU589" i="5"/>
  <c r="DD589" i="5"/>
  <c r="CZ589" i="5"/>
  <c r="CV589" i="5"/>
  <c r="DF589" i="5"/>
  <c r="CX589" i="5"/>
  <c r="DB589" i="5"/>
  <c r="DF599" i="5"/>
  <c r="DD599" i="5"/>
  <c r="DB599" i="5"/>
  <c r="DC599" i="5"/>
  <c r="DE599" i="5"/>
  <c r="DE601" i="5"/>
  <c r="DC601" i="5"/>
  <c r="DD601" i="5"/>
  <c r="DF601" i="5"/>
  <c r="CW607" i="5"/>
  <c r="CU607" i="5"/>
  <c r="CS607" i="5"/>
  <c r="CQ607" i="5"/>
  <c r="CO607" i="5"/>
  <c r="CM607" i="5"/>
  <c r="CV607" i="5"/>
  <c r="CR607" i="5"/>
  <c r="CN607" i="5"/>
  <c r="CX607" i="5"/>
  <c r="CP607" i="5"/>
  <c r="CT607" i="5"/>
  <c r="DE618" i="5"/>
  <c r="DC618" i="5"/>
  <c r="DA618" i="5"/>
  <c r="CY618" i="5"/>
  <c r="CW618" i="5"/>
  <c r="CU618" i="5"/>
  <c r="DD618" i="5"/>
  <c r="CZ618" i="5"/>
  <c r="CV618" i="5"/>
  <c r="DF618" i="5"/>
  <c r="CX618" i="5"/>
  <c r="DB618" i="5"/>
  <c r="DE628" i="5"/>
  <c r="DF628" i="5"/>
  <c r="DE644" i="5"/>
  <c r="DC644" i="5"/>
  <c r="DA644" i="5"/>
  <c r="CY644" i="5"/>
  <c r="CW644" i="5"/>
  <c r="DF644" i="5"/>
  <c r="DB644" i="5"/>
  <c r="CX644" i="5"/>
  <c r="CZ644" i="5"/>
  <c r="DD644" i="5"/>
  <c r="CY678" i="5"/>
  <c r="CW678" i="5"/>
  <c r="CS678" i="5"/>
  <c r="CQ678" i="5"/>
  <c r="CM678" i="5"/>
  <c r="CK678" i="5"/>
  <c r="CX678" i="5"/>
  <c r="CR678" i="5"/>
  <c r="CL678" i="5"/>
  <c r="CZ678" i="5"/>
  <c r="CN678" i="5"/>
  <c r="CT678" i="5"/>
  <c r="DG173" i="5"/>
  <c r="DE173" i="5"/>
  <c r="DC173" i="5"/>
  <c r="DA173" i="5"/>
  <c r="CY173" i="5"/>
  <c r="CW173" i="5"/>
  <c r="CU173" i="5"/>
  <c r="CS173" i="5"/>
  <c r="CQ173" i="5"/>
  <c r="CO173" i="5"/>
  <c r="CM173" i="5"/>
  <c r="CL173" i="5"/>
  <c r="CP173" i="5"/>
  <c r="CT173" i="5"/>
  <c r="CX173" i="5"/>
  <c r="DB173" i="5"/>
  <c r="DF173" i="5"/>
  <c r="DF174" i="5"/>
  <c r="DD174" i="5"/>
  <c r="DB174" i="5"/>
  <c r="CZ174" i="5"/>
  <c r="CX174" i="5"/>
  <c r="CV174" i="5"/>
  <c r="CT174" i="5"/>
  <c r="CR174" i="5"/>
  <c r="CP174" i="5"/>
  <c r="CN174" i="5"/>
  <c r="CL174" i="5"/>
  <c r="CM174" i="5"/>
  <c r="CQ174" i="5"/>
  <c r="CU174" i="5"/>
  <c r="CY174" i="5"/>
  <c r="DC174" i="5"/>
  <c r="DG174" i="5"/>
  <c r="DF175" i="5"/>
  <c r="DD175" i="5"/>
  <c r="DB175" i="5"/>
  <c r="CZ175" i="5"/>
  <c r="CX175" i="5"/>
  <c r="CV175" i="5"/>
  <c r="CT175" i="5"/>
  <c r="CS175" i="5"/>
  <c r="CW175" i="5"/>
  <c r="DA175" i="5"/>
  <c r="DE175" i="5"/>
  <c r="DE179" i="5"/>
  <c r="DC179" i="5"/>
  <c r="DA179" i="5"/>
  <c r="CY179" i="5"/>
  <c r="CW179" i="5"/>
  <c r="CU179" i="5"/>
  <c r="CS179" i="5"/>
  <c r="CQ179" i="5"/>
  <c r="CP179" i="5"/>
  <c r="CT179" i="5"/>
  <c r="CX179" i="5"/>
  <c r="DB179" i="5"/>
  <c r="DF179" i="5"/>
  <c r="DF180" i="5"/>
  <c r="DD180" i="5"/>
  <c r="DB180" i="5"/>
  <c r="CZ180" i="5"/>
  <c r="CX180" i="5"/>
  <c r="CV180" i="5"/>
  <c r="CT180" i="5"/>
  <c r="CR180" i="5"/>
  <c r="CP180" i="5"/>
  <c r="CN180" i="5"/>
  <c r="CM180" i="5"/>
  <c r="CQ180" i="5"/>
  <c r="CU180" i="5"/>
  <c r="CY180" i="5"/>
  <c r="DC180" i="5"/>
  <c r="DE185" i="5"/>
  <c r="DC185" i="5"/>
  <c r="DA185" i="5"/>
  <c r="CY185" i="5"/>
  <c r="CW185" i="5"/>
  <c r="CU185" i="5"/>
  <c r="CS185" i="5"/>
  <c r="CQ185" i="5"/>
  <c r="CO185" i="5"/>
  <c r="CM185" i="5"/>
  <c r="CK185" i="5"/>
  <c r="CJ185" i="5"/>
  <c r="CN185" i="5"/>
  <c r="CR185" i="5"/>
  <c r="CV185" i="5"/>
  <c r="CZ185" i="5"/>
  <c r="DD185" i="5"/>
  <c r="DC196" i="5"/>
  <c r="DA196" i="5"/>
  <c r="CY196" i="5"/>
  <c r="CW196" i="5"/>
  <c r="CU196" i="5"/>
  <c r="CS196" i="5"/>
  <c r="CQ196" i="5"/>
  <c r="CO196" i="5"/>
  <c r="CM196" i="5"/>
  <c r="CK196" i="5"/>
  <c r="CJ196" i="5"/>
  <c r="CN196" i="5"/>
  <c r="CR196" i="5"/>
  <c r="CV196" i="5"/>
  <c r="CZ196" i="5"/>
  <c r="DE200" i="5"/>
  <c r="DC200" i="5"/>
  <c r="DA200" i="5"/>
  <c r="CY200" i="5"/>
  <c r="CW200" i="5"/>
  <c r="CU200" i="5"/>
  <c r="CS200" i="5"/>
  <c r="CQ200" i="5"/>
  <c r="CO200" i="5"/>
  <c r="CM200" i="5"/>
  <c r="CN200" i="5"/>
  <c r="CR200" i="5"/>
  <c r="CV200" i="5"/>
  <c r="CZ200" i="5"/>
  <c r="DD200" i="5"/>
  <c r="DF202" i="5"/>
  <c r="DD202" i="5"/>
  <c r="DB202" i="5"/>
  <c r="CZ202" i="5"/>
  <c r="CX202" i="5"/>
  <c r="CV202" i="5"/>
  <c r="CT202" i="5"/>
  <c r="CR202" i="5"/>
  <c r="CP202" i="5"/>
  <c r="CO202" i="5"/>
  <c r="CS202" i="5"/>
  <c r="CW202" i="5"/>
  <c r="DA202" i="5"/>
  <c r="DE202" i="5"/>
  <c r="CU205" i="5"/>
  <c r="CS205" i="5"/>
  <c r="CQ205" i="5"/>
  <c r="CO205" i="5"/>
  <c r="CM205" i="5"/>
  <c r="CL205" i="5"/>
  <c r="CP205" i="5"/>
  <c r="CT205" i="5"/>
  <c r="CW208" i="5"/>
  <c r="CU208" i="5"/>
  <c r="CS208" i="5"/>
  <c r="CQ208" i="5"/>
  <c r="CO208" i="5"/>
  <c r="CM208" i="5"/>
  <c r="CK208" i="5"/>
  <c r="CJ208" i="5"/>
  <c r="CN208" i="5"/>
  <c r="CR208" i="5"/>
  <c r="CV208" i="5"/>
  <c r="DC216" i="5"/>
  <c r="DA216" i="5"/>
  <c r="CY216" i="5"/>
  <c r="CW216" i="5"/>
  <c r="CU216" i="5"/>
  <c r="CS216" i="5"/>
  <c r="CQ216" i="5"/>
  <c r="CO216" i="5"/>
  <c r="CM216" i="5"/>
  <c r="CK216" i="5"/>
  <c r="CJ216" i="5"/>
  <c r="CN216" i="5"/>
  <c r="CR216" i="5"/>
  <c r="CV216" i="5"/>
  <c r="CZ216" i="5"/>
  <c r="CU221" i="5"/>
  <c r="CS221" i="5"/>
  <c r="CQ221" i="5"/>
  <c r="CO221" i="5"/>
  <c r="CM221" i="5"/>
  <c r="CL221" i="5"/>
  <c r="CP221" i="5"/>
  <c r="CT221" i="5"/>
  <c r="CV225" i="5"/>
  <c r="CT225" i="5"/>
  <c r="CR225" i="5"/>
  <c r="CP225" i="5"/>
  <c r="CN225" i="5"/>
  <c r="CM225" i="5"/>
  <c r="CQ225" i="5"/>
  <c r="CU225" i="5"/>
  <c r="DE228" i="5"/>
  <c r="DC228" i="5"/>
  <c r="DA228" i="5"/>
  <c r="CY228" i="5"/>
  <c r="CW228" i="5"/>
  <c r="CU228" i="5"/>
  <c r="CS228" i="5"/>
  <c r="CQ228" i="5"/>
  <c r="CO228" i="5"/>
  <c r="CM228" i="5"/>
  <c r="CK228" i="5"/>
  <c r="CJ228" i="5"/>
  <c r="CN228" i="5"/>
  <c r="CR228" i="5"/>
  <c r="CV228" i="5"/>
  <c r="CZ228" i="5"/>
  <c r="DD228" i="5"/>
  <c r="DE232" i="5"/>
  <c r="DC232" i="5"/>
  <c r="DA232" i="5"/>
  <c r="CY232" i="5"/>
  <c r="CW232" i="5"/>
  <c r="CU232" i="5"/>
  <c r="CS232" i="5"/>
  <c r="CQ232" i="5"/>
  <c r="CO232" i="5"/>
  <c r="CM232" i="5"/>
  <c r="CL232" i="5"/>
  <c r="CP232" i="5"/>
  <c r="CT232" i="5"/>
  <c r="CX232" i="5"/>
  <c r="DB232" i="5"/>
  <c r="DC240" i="5"/>
  <c r="DA240" i="5"/>
  <c r="CY240" i="5"/>
  <c r="CW240" i="5"/>
  <c r="CU240" i="5"/>
  <c r="CS240" i="5"/>
  <c r="CQ240" i="5"/>
  <c r="CO240" i="5"/>
  <c r="CM240" i="5"/>
  <c r="CK240" i="5"/>
  <c r="CJ240" i="5"/>
  <c r="CN240" i="5"/>
  <c r="CR240" i="5"/>
  <c r="CV240" i="5"/>
  <c r="CZ240" i="5"/>
  <c r="DE244" i="5"/>
  <c r="DC244" i="5"/>
  <c r="DA244" i="5"/>
  <c r="CY244" i="5"/>
  <c r="CW244" i="5"/>
  <c r="CU244" i="5"/>
  <c r="CS244" i="5"/>
  <c r="CR244" i="5"/>
  <c r="CV244" i="5"/>
  <c r="CZ244" i="5"/>
  <c r="DD244" i="5"/>
  <c r="DE246" i="5"/>
  <c r="DC246" i="5"/>
  <c r="DA246" i="5"/>
  <c r="CY246" i="5"/>
  <c r="CW246" i="5"/>
  <c r="CU246" i="5"/>
  <c r="CS246" i="5"/>
  <c r="CQ246" i="5"/>
  <c r="CO246" i="5"/>
  <c r="CM246" i="5"/>
  <c r="CK246" i="5"/>
  <c r="CJ246" i="5"/>
  <c r="CN246" i="5"/>
  <c r="CR246" i="5"/>
  <c r="CV246" i="5"/>
  <c r="CZ246" i="5"/>
  <c r="DD246" i="5"/>
  <c r="DE248" i="5"/>
  <c r="DC248" i="5"/>
  <c r="DA248" i="5"/>
  <c r="CY248" i="5"/>
  <c r="CW248" i="5"/>
  <c r="CU248" i="5"/>
  <c r="CS248" i="5"/>
  <c r="CQ248" i="5"/>
  <c r="CO248" i="5"/>
  <c r="CM248" i="5"/>
  <c r="CK248" i="5"/>
  <c r="CJ248" i="5"/>
  <c r="CN248" i="5"/>
  <c r="CR248" i="5"/>
  <c r="CV248" i="5"/>
  <c r="CZ248" i="5"/>
  <c r="DD248" i="5"/>
  <c r="DC251" i="5"/>
  <c r="DA251" i="5"/>
  <c r="CY251" i="5"/>
  <c r="CW251" i="5"/>
  <c r="CU251" i="5"/>
  <c r="CS251" i="5"/>
  <c r="CQ251" i="5"/>
  <c r="CO251" i="5"/>
  <c r="CM251" i="5"/>
  <c r="CK251" i="5"/>
  <c r="CJ251" i="5"/>
  <c r="CN251" i="5"/>
  <c r="CR251" i="5"/>
  <c r="CV251" i="5"/>
  <c r="CZ251" i="5"/>
  <c r="DD256" i="5"/>
  <c r="DB256" i="5"/>
  <c r="CZ256" i="5"/>
  <c r="CX256" i="5"/>
  <c r="CV256" i="5"/>
  <c r="CT256" i="5"/>
  <c r="CR256" i="5"/>
  <c r="CP256" i="5"/>
  <c r="CN256" i="5"/>
  <c r="CL256" i="5"/>
  <c r="CM256" i="5"/>
  <c r="CQ256" i="5"/>
  <c r="CU256" i="5"/>
  <c r="CY256" i="5"/>
  <c r="DC256" i="5"/>
  <c r="DD257" i="5"/>
  <c r="DB257" i="5"/>
  <c r="CZ257" i="5"/>
  <c r="CX257" i="5"/>
  <c r="CV257" i="5"/>
  <c r="CT257" i="5"/>
  <c r="CR257" i="5"/>
  <c r="CP257" i="5"/>
  <c r="CN257" i="5"/>
  <c r="CL257" i="5"/>
  <c r="CM257" i="5"/>
  <c r="CQ257" i="5"/>
  <c r="CU257" i="5"/>
  <c r="CY257" i="5"/>
  <c r="DC257" i="5"/>
  <c r="DD258" i="5"/>
  <c r="DB258" i="5"/>
  <c r="CZ258" i="5"/>
  <c r="CX258" i="5"/>
  <c r="CV258" i="5"/>
  <c r="CT258" i="5"/>
  <c r="CR258" i="5"/>
  <c r="CP258" i="5"/>
  <c r="CN258" i="5"/>
  <c r="CL258" i="5"/>
  <c r="CM258" i="5"/>
  <c r="CQ258" i="5"/>
  <c r="CU258" i="5"/>
  <c r="CY258" i="5"/>
  <c r="DC258" i="5"/>
  <c r="DD259" i="5"/>
  <c r="DB259" i="5"/>
  <c r="CZ259" i="5"/>
  <c r="CX259" i="5"/>
  <c r="CV259" i="5"/>
  <c r="CT259" i="5"/>
  <c r="CR259" i="5"/>
  <c r="CP259" i="5"/>
  <c r="CN259" i="5"/>
  <c r="CL259" i="5"/>
  <c r="CM259" i="5"/>
  <c r="CQ259" i="5"/>
  <c r="CU259" i="5"/>
  <c r="CY259" i="5"/>
  <c r="DC259" i="5"/>
  <c r="DD260" i="5"/>
  <c r="DB260" i="5"/>
  <c r="CZ260" i="5"/>
  <c r="CX260" i="5"/>
  <c r="CV260" i="5"/>
  <c r="CT260" i="5"/>
  <c r="CR260" i="5"/>
  <c r="CP260" i="5"/>
  <c r="CN260" i="5"/>
  <c r="CL260" i="5"/>
  <c r="CM260" i="5"/>
  <c r="CQ260" i="5"/>
  <c r="CU260" i="5"/>
  <c r="CY260" i="5"/>
  <c r="DC260" i="5"/>
  <c r="DD261" i="5"/>
  <c r="DB261" i="5"/>
  <c r="CZ261" i="5"/>
  <c r="CX261" i="5"/>
  <c r="CV261" i="5"/>
  <c r="CT261" i="5"/>
  <c r="CR261" i="5"/>
  <c r="CP261" i="5"/>
  <c r="CN261" i="5"/>
  <c r="CL261" i="5"/>
  <c r="CM261" i="5"/>
  <c r="CQ261" i="5"/>
  <c r="CU261" i="5"/>
  <c r="CY261" i="5"/>
  <c r="DC261" i="5"/>
  <c r="DD262" i="5"/>
  <c r="DB262" i="5"/>
  <c r="CZ262" i="5"/>
  <c r="CX262" i="5"/>
  <c r="CV262" i="5"/>
  <c r="CT262" i="5"/>
  <c r="CR262" i="5"/>
  <c r="CP262" i="5"/>
  <c r="CN262" i="5"/>
  <c r="CL262" i="5"/>
  <c r="CM262" i="5"/>
  <c r="CQ262" i="5"/>
  <c r="CU262" i="5"/>
  <c r="CY262" i="5"/>
  <c r="DC262" i="5"/>
  <c r="DC264" i="5"/>
  <c r="DA264" i="5"/>
  <c r="CY264" i="5"/>
  <c r="CW264" i="5"/>
  <c r="CU264" i="5"/>
  <c r="CS264" i="5"/>
  <c r="CQ264" i="5"/>
  <c r="CO264" i="5"/>
  <c r="CM264" i="5"/>
  <c r="CK264" i="5"/>
  <c r="CJ264" i="5"/>
  <c r="CN264" i="5"/>
  <c r="CR264" i="5"/>
  <c r="CV264" i="5"/>
  <c r="CZ264" i="5"/>
  <c r="CS266" i="5"/>
  <c r="CQ266" i="5"/>
  <c r="CO266" i="5"/>
  <c r="CM266" i="5"/>
  <c r="CK266" i="5"/>
  <c r="CJ266" i="5"/>
  <c r="CN266" i="5"/>
  <c r="CR266" i="5"/>
  <c r="DC267" i="5"/>
  <c r="DA267" i="5"/>
  <c r="CY267" i="5"/>
  <c r="CW267" i="5"/>
  <c r="CU267" i="5"/>
  <c r="CS267" i="5"/>
  <c r="CQ267" i="5"/>
  <c r="CO267" i="5"/>
  <c r="CM267" i="5"/>
  <c r="CK267" i="5"/>
  <c r="CL267" i="5"/>
  <c r="CP267" i="5"/>
  <c r="CT267" i="5"/>
  <c r="CX267" i="5"/>
  <c r="DB267" i="5"/>
  <c r="DC269" i="5"/>
  <c r="DA269" i="5"/>
  <c r="CY269" i="5"/>
  <c r="CW269" i="5"/>
  <c r="CU269" i="5"/>
  <c r="CS269" i="5"/>
  <c r="CQ269" i="5"/>
  <c r="CO269" i="5"/>
  <c r="CM269" i="5"/>
  <c r="CK269" i="5"/>
  <c r="CJ269" i="5"/>
  <c r="CN269" i="5"/>
  <c r="CR269" i="5"/>
  <c r="CV269" i="5"/>
  <c r="CZ269" i="5"/>
  <c r="DE276" i="5"/>
  <c r="DC276" i="5"/>
  <c r="DA276" i="5"/>
  <c r="CY276" i="5"/>
  <c r="CW276" i="5"/>
  <c r="CU276" i="5"/>
  <c r="CS276" i="5"/>
  <c r="CQ276" i="5"/>
  <c r="CO276" i="5"/>
  <c r="CM276" i="5"/>
  <c r="CK276" i="5"/>
  <c r="CJ276" i="5"/>
  <c r="CN276" i="5"/>
  <c r="CR276" i="5"/>
  <c r="CV276" i="5"/>
  <c r="CZ276" i="5"/>
  <c r="DD276" i="5"/>
  <c r="CW278" i="5"/>
  <c r="CU278" i="5"/>
  <c r="CS278" i="5"/>
  <c r="CQ278" i="5"/>
  <c r="CO278" i="5"/>
  <c r="CM278" i="5"/>
  <c r="CK278" i="5"/>
  <c r="CL278" i="5"/>
  <c r="CP278" i="5"/>
  <c r="CT278" i="5"/>
  <c r="CX278" i="5"/>
  <c r="DF292" i="5"/>
  <c r="DD292" i="5"/>
  <c r="DB292" i="5"/>
  <c r="CZ292" i="5"/>
  <c r="CX292" i="5"/>
  <c r="CV292" i="5"/>
  <c r="CT292" i="5"/>
  <c r="CR292" i="5"/>
  <c r="CP292" i="5"/>
  <c r="CN292" i="5"/>
  <c r="CM292" i="5"/>
  <c r="CQ292" i="5"/>
  <c r="CU292" i="5"/>
  <c r="CY292" i="5"/>
  <c r="DC292" i="5"/>
  <c r="DE297" i="5"/>
  <c r="DC297" i="5"/>
  <c r="DA297" i="5"/>
  <c r="CY297" i="5"/>
  <c r="CW297" i="5"/>
  <c r="CU297" i="5"/>
  <c r="CS297" i="5"/>
  <c r="CQ297" i="5"/>
  <c r="CP297" i="5"/>
  <c r="CT297" i="5"/>
  <c r="CX297" i="5"/>
  <c r="DB297" i="5"/>
  <c r="DF297" i="5"/>
  <c r="DE301" i="5"/>
  <c r="DC301" i="5"/>
  <c r="DA301" i="5"/>
  <c r="CY301" i="5"/>
  <c r="CW301" i="5"/>
  <c r="CU301" i="5"/>
  <c r="CS301" i="5"/>
  <c r="CQ301" i="5"/>
  <c r="CO301" i="5"/>
  <c r="CM301" i="5"/>
  <c r="CL301" i="5"/>
  <c r="CP301" i="5"/>
  <c r="CT301" i="5"/>
  <c r="CX301" i="5"/>
  <c r="DB301" i="5"/>
  <c r="DF301" i="5"/>
  <c r="DE302" i="5"/>
  <c r="DC302" i="5"/>
  <c r="DA302" i="5"/>
  <c r="CY302" i="5"/>
  <c r="CW302" i="5"/>
  <c r="CU302" i="5"/>
  <c r="CS302" i="5"/>
  <c r="CQ302" i="5"/>
  <c r="CO302" i="5"/>
  <c r="CM302" i="5"/>
  <c r="CK302" i="5"/>
  <c r="CJ302" i="5"/>
  <c r="CN302" i="5"/>
  <c r="CR302" i="5"/>
  <c r="CV302" i="5"/>
  <c r="CZ302" i="5"/>
  <c r="DD302" i="5"/>
  <c r="CS307" i="5"/>
  <c r="CQ307" i="5"/>
  <c r="CO307" i="5"/>
  <c r="CM307" i="5"/>
  <c r="CK307" i="5"/>
  <c r="CJ307" i="5"/>
  <c r="CN307" i="5"/>
  <c r="CR307" i="5"/>
  <c r="CU312" i="5"/>
  <c r="CS312" i="5"/>
  <c r="CQ312" i="5"/>
  <c r="CO312" i="5"/>
  <c r="CM312" i="5"/>
  <c r="CK312" i="5"/>
  <c r="CJ312" i="5"/>
  <c r="CN312" i="5"/>
  <c r="CR312" i="5"/>
  <c r="CS316" i="5"/>
  <c r="CQ316" i="5"/>
  <c r="CO316" i="5"/>
  <c r="CM316" i="5"/>
  <c r="CK316" i="5"/>
  <c r="CJ316" i="5"/>
  <c r="CN316" i="5"/>
  <c r="CR316" i="5"/>
  <c r="CT318" i="5"/>
  <c r="CR318" i="5"/>
  <c r="CP318" i="5"/>
  <c r="CN318" i="5"/>
  <c r="CL318" i="5"/>
  <c r="CK318" i="5"/>
  <c r="CO318" i="5"/>
  <c r="CS318" i="5"/>
  <c r="CS322" i="5"/>
  <c r="CQ322" i="5"/>
  <c r="CO322" i="5"/>
  <c r="CM322" i="5"/>
  <c r="CK322" i="5"/>
  <c r="CJ322" i="5"/>
  <c r="CN322" i="5"/>
  <c r="CR322" i="5"/>
  <c r="CU326" i="5"/>
  <c r="CS326" i="5"/>
  <c r="CQ326" i="5"/>
  <c r="CO326" i="5"/>
  <c r="CM326" i="5"/>
  <c r="CL326" i="5"/>
  <c r="CP326" i="5"/>
  <c r="CT326" i="5"/>
  <c r="CU330" i="5"/>
  <c r="CS330" i="5"/>
  <c r="CQ330" i="5"/>
  <c r="CO330" i="5"/>
  <c r="CM330" i="5"/>
  <c r="CL330" i="5"/>
  <c r="CP330" i="5"/>
  <c r="CT330" i="5"/>
  <c r="DE332" i="5"/>
  <c r="DC332" i="5"/>
  <c r="DA332" i="5"/>
  <c r="CY332" i="5"/>
  <c r="CW332" i="5"/>
  <c r="CU332" i="5"/>
  <c r="CS332" i="5"/>
  <c r="CQ332" i="5"/>
  <c r="CO332" i="5"/>
  <c r="CM332" i="5"/>
  <c r="CK332" i="5"/>
  <c r="CJ332" i="5"/>
  <c r="CN332" i="5"/>
  <c r="CR332" i="5"/>
  <c r="CV332" i="5"/>
  <c r="CZ332" i="5"/>
  <c r="DD332" i="5"/>
  <c r="DC334" i="5"/>
  <c r="DA334" i="5"/>
  <c r="CY334" i="5"/>
  <c r="CW334" i="5"/>
  <c r="CU334" i="5"/>
  <c r="CS334" i="5"/>
  <c r="CQ334" i="5"/>
  <c r="CO334" i="5"/>
  <c r="CM334" i="5"/>
  <c r="CK334" i="5"/>
  <c r="CJ334" i="5"/>
  <c r="CN334" i="5"/>
  <c r="CR334" i="5"/>
  <c r="CV334" i="5"/>
  <c r="CZ334" i="5"/>
  <c r="DE349" i="5"/>
  <c r="DC349" i="5"/>
  <c r="DA349" i="5"/>
  <c r="CY349" i="5"/>
  <c r="CX349" i="5"/>
  <c r="DB349" i="5"/>
  <c r="DF349" i="5"/>
  <c r="DF350" i="5"/>
  <c r="DD350" i="5"/>
  <c r="DB350" i="5"/>
  <c r="CZ350" i="5"/>
  <c r="CY350" i="5"/>
  <c r="DC350" i="5"/>
  <c r="DF355" i="5"/>
  <c r="DD355" i="5"/>
  <c r="DB355" i="5"/>
  <c r="CZ355" i="5"/>
  <c r="CX355" i="5"/>
  <c r="CV355" i="5"/>
  <c r="CT355" i="5"/>
  <c r="CR355" i="5"/>
  <c r="CP355" i="5"/>
  <c r="CN355" i="5"/>
  <c r="CM355" i="5"/>
  <c r="CQ355" i="5"/>
  <c r="CU355" i="5"/>
  <c r="CY355" i="5"/>
  <c r="DC355" i="5"/>
  <c r="DE361" i="5"/>
  <c r="DC361" i="5"/>
  <c r="DA361" i="5"/>
  <c r="CY361" i="5"/>
  <c r="CW361" i="5"/>
  <c r="CU361" i="5"/>
  <c r="CS361" i="5"/>
  <c r="CQ361" i="5"/>
  <c r="CP361" i="5"/>
  <c r="CT361" i="5"/>
  <c r="CX361" i="5"/>
  <c r="DB361" i="5"/>
  <c r="DF361" i="5"/>
  <c r="DD362" i="5"/>
  <c r="DB362" i="5"/>
  <c r="CZ362" i="5"/>
  <c r="CX362" i="5"/>
  <c r="CV362" i="5"/>
  <c r="CT362" i="5"/>
  <c r="CR362" i="5"/>
  <c r="CQ362" i="5"/>
  <c r="CU362" i="5"/>
  <c r="CY362" i="5"/>
  <c r="DC362" i="5"/>
  <c r="CY383" i="5"/>
  <c r="CW383" i="5"/>
  <c r="CU383" i="5"/>
  <c r="CS383" i="5"/>
  <c r="CQ383" i="5"/>
  <c r="CO383" i="5"/>
  <c r="CN383" i="5"/>
  <c r="CR383" i="5"/>
  <c r="CV383" i="5"/>
  <c r="DC387" i="5"/>
  <c r="DA387" i="5"/>
  <c r="CY387" i="5"/>
  <c r="CW387" i="5"/>
  <c r="CU387" i="5"/>
  <c r="CS387" i="5"/>
  <c r="CR387" i="5"/>
  <c r="CV387" i="5"/>
  <c r="CZ387" i="5"/>
  <c r="DE391" i="5"/>
  <c r="DC391" i="5"/>
  <c r="DA391" i="5"/>
  <c r="CY391" i="5"/>
  <c r="CW391" i="5"/>
  <c r="CV391" i="5"/>
  <c r="CZ391" i="5"/>
  <c r="DD391" i="5"/>
  <c r="DF396" i="5"/>
  <c r="DD396" i="5"/>
  <c r="DE396" i="5"/>
  <c r="DB396" i="5"/>
  <c r="CZ396" i="5"/>
  <c r="CX396" i="5"/>
  <c r="CV396" i="5"/>
  <c r="CT396" i="5"/>
  <c r="CR396" i="5"/>
  <c r="CP396" i="5"/>
  <c r="CN396" i="5"/>
  <c r="CM396" i="5"/>
  <c r="CQ396" i="5"/>
  <c r="CU396" i="5"/>
  <c r="CY396" i="5"/>
  <c r="DC396" i="5"/>
  <c r="DF397" i="5"/>
  <c r="DD397" i="5"/>
  <c r="DB397" i="5"/>
  <c r="CZ397" i="5"/>
  <c r="CX397" i="5"/>
  <c r="CV397" i="5"/>
  <c r="CT397" i="5"/>
  <c r="CR397" i="5"/>
  <c r="CP397" i="5"/>
  <c r="CN397" i="5"/>
  <c r="DC397" i="5"/>
  <c r="CY397" i="5"/>
  <c r="CU397" i="5"/>
  <c r="CQ397" i="5"/>
  <c r="CO397" i="5"/>
  <c r="CW397" i="5"/>
  <c r="DE397" i="5"/>
  <c r="DE399" i="5"/>
  <c r="DC399" i="5"/>
  <c r="DA399" i="5"/>
  <c r="CY399" i="5"/>
  <c r="CW399" i="5"/>
  <c r="CU399" i="5"/>
  <c r="CS399" i="5"/>
  <c r="CQ399" i="5"/>
  <c r="DF399" i="5"/>
  <c r="DB399" i="5"/>
  <c r="CX399" i="5"/>
  <c r="CT399" i="5"/>
  <c r="CP399" i="5"/>
  <c r="CV399" i="5"/>
  <c r="DD399" i="5"/>
  <c r="DF400" i="5"/>
  <c r="DD400" i="5"/>
  <c r="DB400" i="5"/>
  <c r="CZ400" i="5"/>
  <c r="CX400" i="5"/>
  <c r="CV400" i="5"/>
  <c r="CT400" i="5"/>
  <c r="CR400" i="5"/>
  <c r="DC400" i="5"/>
  <c r="CY400" i="5"/>
  <c r="CU400" i="5"/>
  <c r="CQ400" i="5"/>
  <c r="CW400" i="5"/>
  <c r="DE400" i="5"/>
  <c r="DE403" i="5"/>
  <c r="DC403" i="5"/>
  <c r="DA403" i="5"/>
  <c r="CY403" i="5"/>
  <c r="CW403" i="5"/>
  <c r="CU403" i="5"/>
  <c r="DD403" i="5"/>
  <c r="CZ403" i="5"/>
  <c r="CV403" i="5"/>
  <c r="CT403" i="5"/>
  <c r="DB403" i="5"/>
  <c r="DE410" i="5"/>
  <c r="DC410" i="5"/>
  <c r="DA410" i="5"/>
  <c r="CY410" i="5"/>
  <c r="CW410" i="5"/>
  <c r="CU410" i="5"/>
  <c r="CS410" i="5"/>
  <c r="CQ410" i="5"/>
  <c r="CO410" i="5"/>
  <c r="CM410" i="5"/>
  <c r="DF410" i="5"/>
  <c r="DB410" i="5"/>
  <c r="CX410" i="5"/>
  <c r="CT410" i="5"/>
  <c r="CP410" i="5"/>
  <c r="CN410" i="5"/>
  <c r="CV410" i="5"/>
  <c r="DD410" i="5"/>
  <c r="DE411" i="5"/>
  <c r="DC411" i="5"/>
  <c r="DA411" i="5"/>
  <c r="CY411" i="5"/>
  <c r="CW411" i="5"/>
  <c r="CU411" i="5"/>
  <c r="CS411" i="5"/>
  <c r="CQ411" i="5"/>
  <c r="CO411" i="5"/>
  <c r="DD411" i="5"/>
  <c r="CZ411" i="5"/>
  <c r="CV411" i="5"/>
  <c r="CR411" i="5"/>
  <c r="CN411" i="5"/>
  <c r="CT411" i="5"/>
  <c r="DB411" i="5"/>
  <c r="DF416" i="5"/>
  <c r="DD416" i="5"/>
  <c r="DB416" i="5"/>
  <c r="CZ416" i="5"/>
  <c r="CX416" i="5"/>
  <c r="CV416" i="5"/>
  <c r="CT416" i="5"/>
  <c r="DE416" i="5"/>
  <c r="DA416" i="5"/>
  <c r="CW416" i="5"/>
  <c r="CS416" i="5"/>
  <c r="CY416" i="5"/>
  <c r="DF420" i="5"/>
  <c r="DD420" i="5"/>
  <c r="DB420" i="5"/>
  <c r="CZ420" i="5"/>
  <c r="CX420" i="5"/>
  <c r="DC420" i="5"/>
  <c r="CY420" i="5"/>
  <c r="CW420" i="5"/>
  <c r="DE420" i="5"/>
  <c r="DE423" i="5"/>
  <c r="DC423" i="5"/>
  <c r="DA423" i="5"/>
  <c r="DF423" i="5"/>
  <c r="DB423" i="5"/>
  <c r="CZ423" i="5"/>
  <c r="DE426" i="5"/>
  <c r="DC426" i="5"/>
  <c r="DA426" i="5"/>
  <c r="CY426" i="5"/>
  <c r="CW426" i="5"/>
  <c r="CU426" i="5"/>
  <c r="CS426" i="5"/>
  <c r="CQ426" i="5"/>
  <c r="CO426" i="5"/>
  <c r="DD426" i="5"/>
  <c r="CZ426" i="5"/>
  <c r="CV426" i="5"/>
  <c r="CR426" i="5"/>
  <c r="CP426" i="5"/>
  <c r="CX426" i="5"/>
  <c r="DF426" i="5"/>
  <c r="DE427" i="5"/>
  <c r="DC427" i="5"/>
  <c r="DA427" i="5"/>
  <c r="CY427" i="5"/>
  <c r="CW427" i="5"/>
  <c r="CU427" i="5"/>
  <c r="CS427" i="5"/>
  <c r="CQ427" i="5"/>
  <c r="DD427" i="5"/>
  <c r="CZ427" i="5"/>
  <c r="CV427" i="5"/>
  <c r="CR427" i="5"/>
  <c r="CP427" i="5"/>
  <c r="CX427" i="5"/>
  <c r="DF427" i="5"/>
  <c r="DF428" i="5"/>
  <c r="DD428" i="5"/>
  <c r="DB428" i="5"/>
  <c r="CZ428" i="5"/>
  <c r="CX428" i="5"/>
  <c r="CV428" i="5"/>
  <c r="CT428" i="5"/>
  <c r="CR428" i="5"/>
  <c r="DE428" i="5"/>
  <c r="DA428" i="5"/>
  <c r="CW428" i="5"/>
  <c r="CS428" i="5"/>
  <c r="CQ428" i="5"/>
  <c r="CY428" i="5"/>
  <c r="DF432" i="5"/>
  <c r="DD432" i="5"/>
  <c r="DB432" i="5"/>
  <c r="CZ432" i="5"/>
  <c r="CX432" i="5"/>
  <c r="CV432" i="5"/>
  <c r="DC432" i="5"/>
  <c r="CY432" i="5"/>
  <c r="CU432" i="5"/>
  <c r="DA432" i="5"/>
  <c r="DF437" i="5"/>
  <c r="DD437" i="5"/>
  <c r="DB437" i="5"/>
  <c r="CZ437" i="5"/>
  <c r="DC437" i="5"/>
  <c r="DA437" i="5"/>
  <c r="DE439" i="5"/>
  <c r="DC439" i="5"/>
  <c r="DA439" i="5"/>
  <c r="CY439" i="5"/>
  <c r="CW439" i="5"/>
  <c r="CU439" i="5"/>
  <c r="CS439" i="5"/>
  <c r="CQ439" i="5"/>
  <c r="CO439" i="5"/>
  <c r="DF439" i="5"/>
  <c r="DB439" i="5"/>
  <c r="CX439" i="5"/>
  <c r="CT439" i="5"/>
  <c r="CP439" i="5"/>
  <c r="CN439" i="5"/>
  <c r="CV439" i="5"/>
  <c r="DD439" i="5"/>
  <c r="DF440" i="5"/>
  <c r="DD440" i="5"/>
  <c r="DB440" i="5"/>
  <c r="CZ440" i="5"/>
  <c r="CX440" i="5"/>
  <c r="CV440" i="5"/>
  <c r="CT440" i="5"/>
  <c r="CR440" i="5"/>
  <c r="CP440" i="5"/>
  <c r="DE440" i="5"/>
  <c r="DA440" i="5"/>
  <c r="CW440" i="5"/>
  <c r="CS440" i="5"/>
  <c r="CO440" i="5"/>
  <c r="CU440" i="5"/>
  <c r="DC440" i="5"/>
  <c r="DF441" i="5"/>
  <c r="DD441" i="5"/>
  <c r="DB441" i="5"/>
  <c r="CZ441" i="5"/>
  <c r="CX441" i="5"/>
  <c r="CV441" i="5"/>
  <c r="CT441" i="5"/>
  <c r="CR441" i="5"/>
  <c r="CP441" i="5"/>
  <c r="DE441" i="5"/>
  <c r="DA441" i="5"/>
  <c r="CW441" i="5"/>
  <c r="CS441" i="5"/>
  <c r="CQ441" i="5"/>
  <c r="CY441" i="5"/>
  <c r="DE443" i="5"/>
  <c r="DC443" i="5"/>
  <c r="DA443" i="5"/>
  <c r="CY443" i="5"/>
  <c r="CW443" i="5"/>
  <c r="CU443" i="5"/>
  <c r="CS443" i="5"/>
  <c r="DD443" i="5"/>
  <c r="CZ443" i="5"/>
  <c r="CV443" i="5"/>
  <c r="CR443" i="5"/>
  <c r="CX443" i="5"/>
  <c r="DF443" i="5"/>
  <c r="DF444" i="5"/>
  <c r="DD444" i="5"/>
  <c r="DB444" i="5"/>
  <c r="CZ444" i="5"/>
  <c r="CX444" i="5"/>
  <c r="CV444" i="5"/>
  <c r="CT444" i="5"/>
  <c r="DC444" i="5"/>
  <c r="CY444" i="5"/>
  <c r="CU444" i="5"/>
  <c r="CS444" i="5"/>
  <c r="DA444" i="5"/>
  <c r="DE450" i="5"/>
  <c r="DC450" i="5"/>
  <c r="DA450" i="5"/>
  <c r="CY450" i="5"/>
  <c r="DF450" i="5"/>
  <c r="DB450" i="5"/>
  <c r="CZ450" i="5"/>
  <c r="DE464" i="5"/>
  <c r="DC464" i="5"/>
  <c r="DA464" i="5"/>
  <c r="CY464" i="5"/>
  <c r="DF464" i="5"/>
  <c r="DB464" i="5"/>
  <c r="CZ464" i="5"/>
  <c r="DE482" i="5"/>
  <c r="DC482" i="5"/>
  <c r="DA482" i="5"/>
  <c r="CY482" i="5"/>
  <c r="CW482" i="5"/>
  <c r="CU482" i="5"/>
  <c r="CS482" i="5"/>
  <c r="CQ482" i="5"/>
  <c r="CO482" i="5"/>
  <c r="DD482" i="5"/>
  <c r="CZ482" i="5"/>
  <c r="CV482" i="5"/>
  <c r="CR482" i="5"/>
  <c r="CP482" i="5"/>
  <c r="CX482" i="5"/>
  <c r="DF482" i="5"/>
  <c r="DE483" i="5"/>
  <c r="DC483" i="5"/>
  <c r="DA483" i="5"/>
  <c r="CY483" i="5"/>
  <c r="CW483" i="5"/>
  <c r="CU483" i="5"/>
  <c r="CS483" i="5"/>
  <c r="CQ483" i="5"/>
  <c r="DD483" i="5"/>
  <c r="CZ483" i="5"/>
  <c r="CV483" i="5"/>
  <c r="CR483" i="5"/>
  <c r="CP483" i="5"/>
  <c r="CX483" i="5"/>
  <c r="DF483" i="5"/>
  <c r="DF484" i="5"/>
  <c r="DD484" i="5"/>
  <c r="DB484" i="5"/>
  <c r="CZ484" i="5"/>
  <c r="CX484" i="5"/>
  <c r="CV484" i="5"/>
  <c r="CT484" i="5"/>
  <c r="CR484" i="5"/>
  <c r="DE484" i="5"/>
  <c r="DA484" i="5"/>
  <c r="CW484" i="5"/>
  <c r="CS484" i="5"/>
  <c r="CQ484" i="5"/>
  <c r="CY484" i="5"/>
  <c r="DF488" i="5"/>
  <c r="DD488" i="5"/>
  <c r="DB488" i="5"/>
  <c r="CZ488" i="5"/>
  <c r="CX488" i="5"/>
  <c r="CV488" i="5"/>
  <c r="DC488" i="5"/>
  <c r="CY488" i="5"/>
  <c r="CU488" i="5"/>
  <c r="DA488" i="5"/>
  <c r="DF493" i="5"/>
  <c r="DD493" i="5"/>
  <c r="DB493" i="5"/>
  <c r="CZ493" i="5"/>
  <c r="DC493" i="5"/>
  <c r="DA493" i="5"/>
  <c r="DE495" i="5"/>
  <c r="DC495" i="5"/>
  <c r="DA495" i="5"/>
  <c r="CY495" i="5"/>
  <c r="CW495" i="5"/>
  <c r="CU495" i="5"/>
  <c r="CS495" i="5"/>
  <c r="CQ495" i="5"/>
  <c r="CO495" i="5"/>
  <c r="DF495" i="5"/>
  <c r="DB495" i="5"/>
  <c r="CX495" i="5"/>
  <c r="CT495" i="5"/>
  <c r="CP495" i="5"/>
  <c r="CN495" i="5"/>
  <c r="CV495" i="5"/>
  <c r="DD495" i="5"/>
  <c r="DF496" i="5"/>
  <c r="DD496" i="5"/>
  <c r="DB496" i="5"/>
  <c r="CZ496" i="5"/>
  <c r="CX496" i="5"/>
  <c r="CV496" i="5"/>
  <c r="CT496" i="5"/>
  <c r="CR496" i="5"/>
  <c r="CP496" i="5"/>
  <c r="DE496" i="5"/>
  <c r="DA496" i="5"/>
  <c r="CW496" i="5"/>
  <c r="CS496" i="5"/>
  <c r="CO496" i="5"/>
  <c r="CU496" i="5"/>
  <c r="DC496" i="5"/>
  <c r="DF497" i="5"/>
  <c r="DD497" i="5"/>
  <c r="DB497" i="5"/>
  <c r="CZ497" i="5"/>
  <c r="CX497" i="5"/>
  <c r="CV497" i="5"/>
  <c r="CT497" i="5"/>
  <c r="CR497" i="5"/>
  <c r="CP497" i="5"/>
  <c r="DE497" i="5"/>
  <c r="DA497" i="5"/>
  <c r="CW497" i="5"/>
  <c r="CS497" i="5"/>
  <c r="CQ497" i="5"/>
  <c r="CY497" i="5"/>
  <c r="DE499" i="5"/>
  <c r="DC499" i="5"/>
  <c r="DA499" i="5"/>
  <c r="CY499" i="5"/>
  <c r="CW499" i="5"/>
  <c r="CU499" i="5"/>
  <c r="CS499" i="5"/>
  <c r="DD499" i="5"/>
  <c r="CZ499" i="5"/>
  <c r="CV499" i="5"/>
  <c r="CR499" i="5"/>
  <c r="CX499" i="5"/>
  <c r="DF499" i="5"/>
  <c r="DF500" i="5"/>
  <c r="DD500" i="5"/>
  <c r="DB500" i="5"/>
  <c r="CZ500" i="5"/>
  <c r="CX500" i="5"/>
  <c r="CV500" i="5"/>
  <c r="CT500" i="5"/>
  <c r="DC500" i="5"/>
  <c r="CY500" i="5"/>
  <c r="CU500" i="5"/>
  <c r="CS500" i="5"/>
  <c r="DA500" i="5"/>
  <c r="DE506" i="5"/>
  <c r="DC506" i="5"/>
  <c r="DA506" i="5"/>
  <c r="CY506" i="5"/>
  <c r="DF506" i="5"/>
  <c r="DB506" i="5"/>
  <c r="CZ506" i="5"/>
  <c r="DB516" i="5"/>
  <c r="CZ516" i="5"/>
  <c r="CX516" i="5"/>
  <c r="CV516" i="5"/>
  <c r="CT516" i="5"/>
  <c r="CR516" i="5"/>
  <c r="CP516" i="5"/>
  <c r="CN516" i="5"/>
  <c r="CY516" i="5"/>
  <c r="CU516" i="5"/>
  <c r="CQ516" i="5"/>
  <c r="CO516" i="5"/>
  <c r="CW516" i="5"/>
  <c r="CZ521" i="5"/>
  <c r="CX521" i="5"/>
  <c r="CV521" i="5"/>
  <c r="CT521" i="5"/>
  <c r="CR521" i="5"/>
  <c r="CY521" i="5"/>
  <c r="CU521" i="5"/>
  <c r="CQ521" i="5"/>
  <c r="CW521" i="5"/>
  <c r="CY522" i="5"/>
  <c r="CW522" i="5"/>
  <c r="CU522" i="5"/>
  <c r="CS522" i="5"/>
  <c r="CQ522" i="5"/>
  <c r="CX522" i="5"/>
  <c r="CT522" i="5"/>
  <c r="CR522" i="5"/>
  <c r="CZ522" i="5"/>
  <c r="CZ523" i="5"/>
  <c r="CX523" i="5"/>
  <c r="CV523" i="5"/>
  <c r="CT523" i="5"/>
  <c r="CR523" i="5"/>
  <c r="CW523" i="5"/>
  <c r="CS523" i="5"/>
  <c r="CQ523" i="5"/>
  <c r="CY523" i="5"/>
  <c r="CX532" i="5"/>
  <c r="CV532" i="5"/>
  <c r="CT532" i="5"/>
  <c r="CR532" i="5"/>
  <c r="CP532" i="5"/>
  <c r="CN532" i="5"/>
  <c r="CW532" i="5"/>
  <c r="CS532" i="5"/>
  <c r="CO532" i="5"/>
  <c r="CM532" i="5"/>
  <c r="CU532" i="5"/>
  <c r="CX533" i="5"/>
  <c r="CV533" i="5"/>
  <c r="CT533" i="5"/>
  <c r="CR533" i="5"/>
  <c r="CP533" i="5"/>
  <c r="CN533" i="5"/>
  <c r="CY533" i="5"/>
  <c r="CU533" i="5"/>
  <c r="CQ533" i="5"/>
  <c r="CO533" i="5"/>
  <c r="CW533" i="5"/>
  <c r="CZ534" i="5"/>
  <c r="CX534" i="5"/>
  <c r="CV534" i="5"/>
  <c r="CT534" i="5"/>
  <c r="CR534" i="5"/>
  <c r="CP534" i="5"/>
  <c r="CW534" i="5"/>
  <c r="CS534" i="5"/>
  <c r="CO534" i="5"/>
  <c r="CU534" i="5"/>
  <c r="DB536" i="5"/>
  <c r="CZ536" i="5"/>
  <c r="CX536" i="5"/>
  <c r="CV536" i="5"/>
  <c r="CT536" i="5"/>
  <c r="CR536" i="5"/>
  <c r="DA536" i="5"/>
  <c r="CW536" i="5"/>
  <c r="CS536" i="5"/>
  <c r="CQ536" i="5"/>
  <c r="CY536" i="5"/>
  <c r="DB537" i="5"/>
  <c r="CZ537" i="5"/>
  <c r="CX537" i="5"/>
  <c r="CV537" i="5"/>
  <c r="CT537" i="5"/>
  <c r="DA537" i="5"/>
  <c r="CW537" i="5"/>
  <c r="CU537" i="5"/>
  <c r="DC537" i="5"/>
  <c r="DE538" i="5"/>
  <c r="DC538" i="5"/>
  <c r="DA538" i="5"/>
  <c r="CY538" i="5"/>
  <c r="CW538" i="5"/>
  <c r="CU538" i="5"/>
  <c r="DD538" i="5"/>
  <c r="CZ538" i="5"/>
  <c r="CV538" i="5"/>
  <c r="CT538" i="5"/>
  <c r="DB538" i="5"/>
  <c r="DD539" i="5"/>
  <c r="DB539" i="5"/>
  <c r="CZ539" i="5"/>
  <c r="CX539" i="5"/>
  <c r="CV539" i="5"/>
  <c r="CT539" i="5"/>
  <c r="DE539" i="5"/>
  <c r="DA539" i="5"/>
  <c r="CW539" i="5"/>
  <c r="CU539" i="5"/>
  <c r="DC539" i="5"/>
  <c r="DE540" i="5"/>
  <c r="DC540" i="5"/>
  <c r="DA540" i="5"/>
  <c r="CY540" i="5"/>
  <c r="CW540" i="5"/>
  <c r="CU540" i="5"/>
  <c r="DB540" i="5"/>
  <c r="CX540" i="5"/>
  <c r="CT540" i="5"/>
  <c r="CZ540" i="5"/>
  <c r="DA542" i="5"/>
  <c r="CY542" i="5"/>
  <c r="CW542" i="5"/>
  <c r="CU542" i="5"/>
  <c r="CS542" i="5"/>
  <c r="CX542" i="5"/>
  <c r="CT542" i="5"/>
  <c r="CR542" i="5"/>
  <c r="CZ542" i="5"/>
  <c r="DA544" i="5"/>
  <c r="CY544" i="5"/>
  <c r="CW544" i="5"/>
  <c r="CU544" i="5"/>
  <c r="CS544" i="5"/>
  <c r="CZ544" i="5"/>
  <c r="CV544" i="5"/>
  <c r="CR544" i="5"/>
  <c r="CX544" i="5"/>
  <c r="DA545" i="5"/>
  <c r="CY545" i="5"/>
  <c r="CW545" i="5"/>
  <c r="CU545" i="5"/>
  <c r="CS545" i="5"/>
  <c r="CZ545" i="5"/>
  <c r="CV545" i="5"/>
  <c r="CT545" i="5"/>
  <c r="DB545" i="5"/>
  <c r="DB546" i="5"/>
  <c r="CZ546" i="5"/>
  <c r="CX546" i="5"/>
  <c r="CV546" i="5"/>
  <c r="CT546" i="5"/>
  <c r="CY546" i="5"/>
  <c r="CU546" i="5"/>
  <c r="CS546" i="5"/>
  <c r="DA546" i="5"/>
  <c r="DA553" i="5"/>
  <c r="CY553" i="5"/>
  <c r="CW553" i="5"/>
  <c r="CU553" i="5"/>
  <c r="CS553" i="5"/>
  <c r="CZ553" i="5"/>
  <c r="CV553" i="5"/>
  <c r="CX553" i="5"/>
  <c r="CT553" i="5"/>
  <c r="DB555" i="5"/>
  <c r="CZ555" i="5"/>
  <c r="CX555" i="5"/>
  <c r="CV555" i="5"/>
  <c r="CT555" i="5"/>
  <c r="DA555" i="5"/>
  <c r="CW555" i="5"/>
  <c r="CY555" i="5"/>
  <c r="CU555" i="5"/>
  <c r="DB559" i="5"/>
  <c r="CZ559" i="5"/>
  <c r="CX559" i="5"/>
  <c r="CV559" i="5"/>
  <c r="CT559" i="5"/>
  <c r="DA559" i="5"/>
  <c r="CW559" i="5"/>
  <c r="CY559" i="5"/>
  <c r="CU559" i="5"/>
  <c r="DC563" i="5"/>
  <c r="DA563" i="5"/>
  <c r="CY563" i="5"/>
  <c r="CW563" i="5"/>
  <c r="CU563" i="5"/>
  <c r="CZ563" i="5"/>
  <c r="CV563" i="5"/>
  <c r="CX563" i="5"/>
  <c r="CT563" i="5"/>
  <c r="DC565" i="5"/>
  <c r="DA565" i="5"/>
  <c r="CY565" i="5"/>
  <c r="CW565" i="5"/>
  <c r="CU565" i="5"/>
  <c r="DB565" i="5"/>
  <c r="CX565" i="5"/>
  <c r="CT565" i="5"/>
  <c r="CV565" i="5"/>
  <c r="DD567" i="5"/>
  <c r="DB567" i="5"/>
  <c r="CZ567" i="5"/>
  <c r="CX567" i="5"/>
  <c r="CV567" i="5"/>
  <c r="DA567" i="5"/>
  <c r="CW567" i="5"/>
  <c r="CY567" i="5"/>
  <c r="CU567" i="5"/>
  <c r="DD569" i="5"/>
  <c r="DB569" i="5"/>
  <c r="CZ569" i="5"/>
  <c r="CX569" i="5"/>
  <c r="CV569" i="5"/>
  <c r="DC569" i="5"/>
  <c r="CY569" i="5"/>
  <c r="CU569" i="5"/>
  <c r="CW569" i="5"/>
  <c r="DE571" i="5"/>
  <c r="DC571" i="5"/>
  <c r="DA571" i="5"/>
  <c r="CY571" i="5"/>
  <c r="CW571" i="5"/>
  <c r="DB571" i="5"/>
  <c r="CX571" i="5"/>
  <c r="CZ571" i="5"/>
  <c r="CV571" i="5"/>
  <c r="DE573" i="5"/>
  <c r="DC573" i="5"/>
  <c r="DA573" i="5"/>
  <c r="CY573" i="5"/>
  <c r="CW573" i="5"/>
  <c r="DD573" i="5"/>
  <c r="CZ573" i="5"/>
  <c r="CV573" i="5"/>
  <c r="CX573" i="5"/>
  <c r="DE575" i="5"/>
  <c r="DC575" i="5"/>
  <c r="DA575" i="5"/>
  <c r="CY575" i="5"/>
  <c r="CW575" i="5"/>
  <c r="DB575" i="5"/>
  <c r="CX575" i="5"/>
  <c r="CZ575" i="5"/>
  <c r="CV575" i="5"/>
  <c r="DE577" i="5"/>
  <c r="DC577" i="5"/>
  <c r="DA577" i="5"/>
  <c r="CY577" i="5"/>
  <c r="DF577" i="5"/>
  <c r="DB577" i="5"/>
  <c r="CX577" i="5"/>
  <c r="CZ577" i="5"/>
  <c r="DF579" i="5"/>
  <c r="DD579" i="5"/>
  <c r="DB579" i="5"/>
  <c r="CZ579" i="5"/>
  <c r="DC579" i="5"/>
  <c r="CY579" i="5"/>
  <c r="DA579" i="5"/>
  <c r="DE581" i="5"/>
  <c r="DC581" i="5"/>
  <c r="DA581" i="5"/>
  <c r="DF581" i="5"/>
  <c r="DB581" i="5"/>
  <c r="DD581" i="5"/>
  <c r="CZ581" i="5"/>
  <c r="DF586" i="5"/>
  <c r="DD586" i="5"/>
  <c r="DB586" i="5"/>
  <c r="CZ586" i="5"/>
  <c r="CX586" i="5"/>
  <c r="CV586" i="5"/>
  <c r="CT586" i="5"/>
  <c r="DC586" i="5"/>
  <c r="CY586" i="5"/>
  <c r="CU586" i="5"/>
  <c r="DA586" i="5"/>
  <c r="CW586" i="5"/>
  <c r="DF588" i="5"/>
  <c r="DD588" i="5"/>
  <c r="DB588" i="5"/>
  <c r="CZ588" i="5"/>
  <c r="CX588" i="5"/>
  <c r="CV588" i="5"/>
  <c r="CT588" i="5"/>
  <c r="DC588" i="5"/>
  <c r="CY588" i="5"/>
  <c r="CU588" i="5"/>
  <c r="DA588" i="5"/>
  <c r="CW588" i="5"/>
  <c r="DF592" i="5"/>
  <c r="DD592" i="5"/>
  <c r="DB592" i="5"/>
  <c r="CZ592" i="5"/>
  <c r="CX592" i="5"/>
  <c r="CV592" i="5"/>
  <c r="DE592" i="5"/>
  <c r="DA592" i="5"/>
  <c r="CW592" i="5"/>
  <c r="DC592" i="5"/>
  <c r="CY592" i="5"/>
  <c r="DE595" i="5"/>
  <c r="DC595" i="5"/>
  <c r="DA595" i="5"/>
  <c r="CY595" i="5"/>
  <c r="DD595" i="5"/>
  <c r="CZ595" i="5"/>
  <c r="DF595" i="5"/>
  <c r="DB595" i="5"/>
  <c r="DE597" i="5"/>
  <c r="DC597" i="5"/>
  <c r="DA597" i="5"/>
  <c r="DD597" i="5"/>
  <c r="DF597" i="5"/>
  <c r="DB597" i="5"/>
  <c r="DF600" i="5"/>
  <c r="DD600" i="5"/>
  <c r="DB600" i="5"/>
  <c r="DC600" i="5"/>
  <c r="DE600" i="5"/>
  <c r="CU605" i="5"/>
  <c r="CS605" i="5"/>
  <c r="CQ605" i="5"/>
  <c r="CO605" i="5"/>
  <c r="CM605" i="5"/>
  <c r="CK605" i="5"/>
  <c r="CT605" i="5"/>
  <c r="CP605" i="5"/>
  <c r="CL605" i="5"/>
  <c r="CR605" i="5"/>
  <c r="CN605" i="5"/>
  <c r="DF617" i="5"/>
  <c r="DD617" i="5"/>
  <c r="DB617" i="5"/>
  <c r="CZ617" i="5"/>
  <c r="CX617" i="5"/>
  <c r="CV617" i="5"/>
  <c r="CT617" i="5"/>
  <c r="DC617" i="5"/>
  <c r="CY617" i="5"/>
  <c r="CU617" i="5"/>
  <c r="DA617" i="5"/>
  <c r="CW617" i="5"/>
  <c r="DF658" i="5"/>
  <c r="DD658" i="5"/>
  <c r="DB658" i="5"/>
  <c r="CZ658" i="5"/>
  <c r="CX658" i="5"/>
  <c r="CV658" i="5"/>
  <c r="CT658" i="5"/>
  <c r="CR658" i="5"/>
  <c r="CP658" i="5"/>
  <c r="DC658" i="5"/>
  <c r="CY658" i="5"/>
  <c r="CU658" i="5"/>
  <c r="CQ658" i="5"/>
  <c r="DA658" i="5"/>
  <c r="CS658" i="5"/>
  <c r="DE658" i="5"/>
  <c r="CW658" i="5"/>
  <c r="CP659" i="5"/>
  <c r="CQ659" i="5"/>
  <c r="CN659" i="5"/>
  <c r="CO659" i="5"/>
  <c r="AN746" i="5"/>
  <c r="AR746" i="5"/>
  <c r="AV746" i="5"/>
  <c r="AZ746" i="5"/>
  <c r="BD746" i="5"/>
  <c r="BH746" i="5"/>
  <c r="BL746" i="5"/>
  <c r="BP746" i="5"/>
  <c r="BT746" i="5"/>
  <c r="BX746" i="5"/>
  <c r="CB746" i="5"/>
  <c r="AG75" i="5"/>
  <c r="AK746" i="5"/>
  <c r="CN173" i="5"/>
  <c r="CR173" i="5"/>
  <c r="CV173" i="5"/>
  <c r="CZ173" i="5"/>
  <c r="DD173" i="5"/>
  <c r="CK174" i="5"/>
  <c r="CO174" i="5"/>
  <c r="CS174" i="5"/>
  <c r="CW174" i="5"/>
  <c r="DA174" i="5"/>
  <c r="DE174" i="5"/>
  <c r="CU175" i="5"/>
  <c r="CY175" i="5"/>
  <c r="DC175" i="5"/>
  <c r="CR179" i="5"/>
  <c r="CV179" i="5"/>
  <c r="CZ179" i="5"/>
  <c r="DD179" i="5"/>
  <c r="CO180" i="5"/>
  <c r="CS180" i="5"/>
  <c r="CW180" i="5"/>
  <c r="DA180" i="5"/>
  <c r="DE180" i="5"/>
  <c r="CL185" i="5"/>
  <c r="CP185" i="5"/>
  <c r="CT185" i="5"/>
  <c r="CX185" i="5"/>
  <c r="DB185" i="5"/>
  <c r="DF185" i="5"/>
  <c r="AG191" i="5"/>
  <c r="CL196" i="5"/>
  <c r="CP196" i="5"/>
  <c r="CT196" i="5"/>
  <c r="CX196" i="5"/>
  <c r="DB196" i="5"/>
  <c r="CL200" i="5"/>
  <c r="CP200" i="5"/>
  <c r="CT200" i="5"/>
  <c r="CX200" i="5"/>
  <c r="DB200" i="5"/>
  <c r="DF200" i="5"/>
  <c r="CQ202" i="5"/>
  <c r="CU202" i="5"/>
  <c r="CY202" i="5"/>
  <c r="DC202" i="5"/>
  <c r="CN205" i="5"/>
  <c r="CR205" i="5"/>
  <c r="CL208" i="5"/>
  <c r="CP208" i="5"/>
  <c r="CT208" i="5"/>
  <c r="CX208" i="5"/>
  <c r="CL216" i="5"/>
  <c r="CP216" i="5"/>
  <c r="CT216" i="5"/>
  <c r="CX216" i="5"/>
  <c r="DB216" i="5"/>
  <c r="CS217" i="5"/>
  <c r="CQ217" i="5"/>
  <c r="CO217" i="5"/>
  <c r="CM217" i="5"/>
  <c r="CK217" i="5"/>
  <c r="CL217" i="5"/>
  <c r="CP217" i="5"/>
  <c r="CN221" i="5"/>
  <c r="CR221" i="5"/>
  <c r="CO225" i="5"/>
  <c r="CS225" i="5"/>
  <c r="CL228" i="5"/>
  <c r="CP228" i="5"/>
  <c r="CT228" i="5"/>
  <c r="CX228" i="5"/>
  <c r="DB228" i="5"/>
  <c r="DF228" i="5"/>
  <c r="DF230" i="5"/>
  <c r="DD230" i="5"/>
  <c r="DB230" i="5"/>
  <c r="CZ230" i="5"/>
  <c r="CX230" i="5"/>
  <c r="CV230" i="5"/>
  <c r="CT230" i="5"/>
  <c r="CR230" i="5"/>
  <c r="CP230" i="5"/>
  <c r="CN230" i="5"/>
  <c r="CO230" i="5"/>
  <c r="CS230" i="5"/>
  <c r="CW230" i="5"/>
  <c r="DA230" i="5"/>
  <c r="DE230" i="5"/>
  <c r="CN232" i="5"/>
  <c r="CR232" i="5"/>
  <c r="CV232" i="5"/>
  <c r="CZ232" i="5"/>
  <c r="DD232" i="5"/>
  <c r="AH236" i="5"/>
  <c r="AI236" i="5" s="1"/>
  <c r="CF236" i="5" s="1"/>
  <c r="CL240" i="5"/>
  <c r="CP240" i="5"/>
  <c r="CT240" i="5"/>
  <c r="CX240" i="5"/>
  <c r="DB240" i="5"/>
  <c r="CT244" i="5"/>
  <c r="CX244" i="5"/>
  <c r="DB244" i="5"/>
  <c r="DF244" i="5"/>
  <c r="CL246" i="5"/>
  <c r="CP246" i="5"/>
  <c r="CT246" i="5"/>
  <c r="CX246" i="5"/>
  <c r="DB246" i="5"/>
  <c r="DF246" i="5"/>
  <c r="CL248" i="5"/>
  <c r="CP248" i="5"/>
  <c r="CT248" i="5"/>
  <c r="CX248" i="5"/>
  <c r="DB248" i="5"/>
  <c r="DF248" i="5"/>
  <c r="AH250" i="5"/>
  <c r="AI250" i="5" s="1"/>
  <c r="CF250" i="5" s="1"/>
  <c r="CL251" i="5"/>
  <c r="CP251" i="5"/>
  <c r="CT251" i="5"/>
  <c r="CX251" i="5"/>
  <c r="DB251" i="5"/>
  <c r="DC252" i="5"/>
  <c r="DA252" i="5"/>
  <c r="CY252" i="5"/>
  <c r="CW252" i="5"/>
  <c r="CU252" i="5"/>
  <c r="CS252" i="5"/>
  <c r="CQ252" i="5"/>
  <c r="CO252" i="5"/>
  <c r="CM252" i="5"/>
  <c r="CK252" i="5"/>
  <c r="CL252" i="5"/>
  <c r="CP252" i="5"/>
  <c r="CT252" i="5"/>
  <c r="CX252" i="5"/>
  <c r="DB252" i="5"/>
  <c r="AH255" i="5"/>
  <c r="AI255" i="5" s="1"/>
  <c r="CF255" i="5" s="1"/>
  <c r="CK256" i="5"/>
  <c r="CO256" i="5"/>
  <c r="CS256" i="5"/>
  <c r="CW256" i="5"/>
  <c r="DA256" i="5"/>
  <c r="CK257" i="5"/>
  <c r="CO257" i="5"/>
  <c r="CS257" i="5"/>
  <c r="CW257" i="5"/>
  <c r="DA257" i="5"/>
  <c r="CK258" i="5"/>
  <c r="CO258" i="5"/>
  <c r="CS258" i="5"/>
  <c r="CW258" i="5"/>
  <c r="DA258" i="5"/>
  <c r="CK259" i="5"/>
  <c r="CO259" i="5"/>
  <c r="CS259" i="5"/>
  <c r="CW259" i="5"/>
  <c r="DA259" i="5"/>
  <c r="CK260" i="5"/>
  <c r="CO260" i="5"/>
  <c r="CS260" i="5"/>
  <c r="CW260" i="5"/>
  <c r="DA260" i="5"/>
  <c r="CK261" i="5"/>
  <c r="CO261" i="5"/>
  <c r="CS261" i="5"/>
  <c r="CW261" i="5"/>
  <c r="DA261" i="5"/>
  <c r="CK262" i="5"/>
  <c r="CO262" i="5"/>
  <c r="CS262" i="5"/>
  <c r="CW262" i="5"/>
  <c r="DA262" i="5"/>
  <c r="CL264" i="5"/>
  <c r="CP264" i="5"/>
  <c r="CT264" i="5"/>
  <c r="CX264" i="5"/>
  <c r="DB264" i="5"/>
  <c r="CL266" i="5"/>
  <c r="CP266" i="5"/>
  <c r="CJ267" i="5"/>
  <c r="CN267" i="5"/>
  <c r="CR267" i="5"/>
  <c r="CV267" i="5"/>
  <c r="CZ267" i="5"/>
  <c r="CL269" i="5"/>
  <c r="CP269" i="5"/>
  <c r="CT269" i="5"/>
  <c r="CX269" i="5"/>
  <c r="DB269" i="5"/>
  <c r="AH274" i="5"/>
  <c r="AI274" i="5" s="1"/>
  <c r="CF274" i="5" s="1"/>
  <c r="CL276" i="5"/>
  <c r="CP276" i="5"/>
  <c r="CT276" i="5"/>
  <c r="CX276" i="5"/>
  <c r="DB276" i="5"/>
  <c r="DF276" i="5"/>
  <c r="CJ278" i="5"/>
  <c r="CN278" i="5"/>
  <c r="CR278" i="5"/>
  <c r="CV278" i="5"/>
  <c r="AH279" i="5"/>
  <c r="AI279" i="5" s="1"/>
  <c r="CF279" i="5" s="1"/>
  <c r="AH280" i="5"/>
  <c r="AI280" i="5" s="1"/>
  <c r="CF280" i="5" s="1"/>
  <c r="AH283" i="5"/>
  <c r="AI283" i="5" s="1"/>
  <c r="CF283" i="5" s="1"/>
  <c r="DE284" i="5"/>
  <c r="DC284" i="5"/>
  <c r="DA284" i="5"/>
  <c r="CY284" i="5"/>
  <c r="CW284" i="5"/>
  <c r="CU284" i="5"/>
  <c r="CS284" i="5"/>
  <c r="CQ284" i="5"/>
  <c r="CO284" i="5"/>
  <c r="CP284" i="5"/>
  <c r="CT284" i="5"/>
  <c r="CX284" i="5"/>
  <c r="DB284" i="5"/>
  <c r="DF284" i="5"/>
  <c r="CO292" i="5"/>
  <c r="CS292" i="5"/>
  <c r="CW292" i="5"/>
  <c r="DA292" i="5"/>
  <c r="DE292" i="5"/>
  <c r="DE293" i="5"/>
  <c r="DC293" i="5"/>
  <c r="DA293" i="5"/>
  <c r="CY293" i="5"/>
  <c r="CW293" i="5"/>
  <c r="CU293" i="5"/>
  <c r="CS293" i="5"/>
  <c r="CQ293" i="5"/>
  <c r="CO293" i="5"/>
  <c r="CM293" i="5"/>
  <c r="CK293" i="5"/>
  <c r="CL293" i="5"/>
  <c r="CP293" i="5"/>
  <c r="CT293" i="5"/>
  <c r="CX293" i="5"/>
  <c r="DB293" i="5"/>
  <c r="DF293" i="5"/>
  <c r="AH295" i="5"/>
  <c r="AI295" i="5" s="1"/>
  <c r="CF295" i="5" s="1"/>
  <c r="DE296" i="5"/>
  <c r="DC296" i="5"/>
  <c r="DA296" i="5"/>
  <c r="CY296" i="5"/>
  <c r="CW296" i="5"/>
  <c r="CU296" i="5"/>
  <c r="CS296" i="5"/>
  <c r="CQ296" i="5"/>
  <c r="CO296" i="5"/>
  <c r="CM296" i="5"/>
  <c r="CK296" i="5"/>
  <c r="CL296" i="5"/>
  <c r="CP296" i="5"/>
  <c r="CT296" i="5"/>
  <c r="CX296" i="5"/>
  <c r="DB296" i="5"/>
  <c r="DF296" i="5"/>
  <c r="CR297" i="5"/>
  <c r="CV297" i="5"/>
  <c r="CZ297" i="5"/>
  <c r="DD297" i="5"/>
  <c r="CN301" i="5"/>
  <c r="CR301" i="5"/>
  <c r="CV301" i="5"/>
  <c r="CZ301" i="5"/>
  <c r="DD301" i="5"/>
  <c r="CL302" i="5"/>
  <c r="CP302" i="5"/>
  <c r="CT302" i="5"/>
  <c r="CX302" i="5"/>
  <c r="DB302" i="5"/>
  <c r="DF302" i="5"/>
  <c r="CL307" i="5"/>
  <c r="CP307" i="5"/>
  <c r="CL312" i="5"/>
  <c r="CP312" i="5"/>
  <c r="CT312" i="5"/>
  <c r="CL316" i="5"/>
  <c r="CP316" i="5"/>
  <c r="CM318" i="5"/>
  <c r="CQ318" i="5"/>
  <c r="CL322" i="5"/>
  <c r="CP322" i="5"/>
  <c r="CN326" i="5"/>
  <c r="CR326" i="5"/>
  <c r="CN330" i="5"/>
  <c r="CR330" i="5"/>
  <c r="CL332" i="5"/>
  <c r="CP332" i="5"/>
  <c r="CT332" i="5"/>
  <c r="CX332" i="5"/>
  <c r="DB332" i="5"/>
  <c r="DF332" i="5"/>
  <c r="CL334" i="5"/>
  <c r="CP334" i="5"/>
  <c r="CT334" i="5"/>
  <c r="CX334" i="5"/>
  <c r="DB334" i="5"/>
  <c r="CZ349" i="5"/>
  <c r="DD349" i="5"/>
  <c r="DA350" i="5"/>
  <c r="DE350" i="5"/>
  <c r="CO355" i="5"/>
  <c r="CS355" i="5"/>
  <c r="CW355" i="5"/>
  <c r="DA355" i="5"/>
  <c r="DE355" i="5"/>
  <c r="CR361" i="5"/>
  <c r="CV361" i="5"/>
  <c r="CZ361" i="5"/>
  <c r="DD361" i="5"/>
  <c r="CS362" i="5"/>
  <c r="CW362" i="5"/>
  <c r="DA362" i="5"/>
  <c r="DE362" i="5"/>
  <c r="CP383" i="5"/>
  <c r="CT383" i="5"/>
  <c r="CX383" i="5"/>
  <c r="CT387" i="5"/>
  <c r="CX387" i="5"/>
  <c r="DB387" i="5"/>
  <c r="CX391" i="5"/>
  <c r="DB391" i="5"/>
  <c r="DF391" i="5"/>
  <c r="CO396" i="5"/>
  <c r="CS396" i="5"/>
  <c r="CW396" i="5"/>
  <c r="DA396" i="5"/>
  <c r="CS397" i="5"/>
  <c r="DA397" i="5"/>
  <c r="CR399" i="5"/>
  <c r="CZ399" i="5"/>
  <c r="CS400" i="5"/>
  <c r="DA400" i="5"/>
  <c r="DE402" i="5"/>
  <c r="DC402" i="5"/>
  <c r="DA402" i="5"/>
  <c r="CY402" i="5"/>
  <c r="CW402" i="5"/>
  <c r="CU402" i="5"/>
  <c r="CS402" i="5"/>
  <c r="DD402" i="5"/>
  <c r="CZ402" i="5"/>
  <c r="CV402" i="5"/>
  <c r="CT402" i="5"/>
  <c r="DB402" i="5"/>
  <c r="CX403" i="5"/>
  <c r="DF403" i="5"/>
  <c r="DF404" i="5"/>
  <c r="DD404" i="5"/>
  <c r="DB404" i="5"/>
  <c r="CZ404" i="5"/>
  <c r="CX404" i="5"/>
  <c r="CV404" i="5"/>
  <c r="DE404" i="5"/>
  <c r="DA404" i="5"/>
  <c r="CW404" i="5"/>
  <c r="CU404" i="5"/>
  <c r="DC404" i="5"/>
  <c r="DF405" i="5"/>
  <c r="DD405" i="5"/>
  <c r="DB405" i="5"/>
  <c r="CZ405" i="5"/>
  <c r="CX405" i="5"/>
  <c r="CV405" i="5"/>
  <c r="DC405" i="5"/>
  <c r="CY405" i="5"/>
  <c r="CW405" i="5"/>
  <c r="DE405" i="5"/>
  <c r="DE407" i="5"/>
  <c r="DC407" i="5"/>
  <c r="DA407" i="5"/>
  <c r="CY407" i="5"/>
  <c r="DF407" i="5"/>
  <c r="DB407" i="5"/>
  <c r="CX407" i="5"/>
  <c r="DD407" i="5"/>
  <c r="DF408" i="5"/>
  <c r="DD408" i="5"/>
  <c r="DB408" i="5"/>
  <c r="CZ408" i="5"/>
  <c r="DC408" i="5"/>
  <c r="CY408" i="5"/>
  <c r="DE408" i="5"/>
  <c r="CR410" i="5"/>
  <c r="CZ410" i="5"/>
  <c r="CP411" i="5"/>
  <c r="CX411" i="5"/>
  <c r="DF411" i="5"/>
  <c r="DF412" i="5"/>
  <c r="DD412" i="5"/>
  <c r="DB412" i="5"/>
  <c r="CZ412" i="5"/>
  <c r="CX412" i="5"/>
  <c r="CV412" i="5"/>
  <c r="CT412" i="5"/>
  <c r="CR412" i="5"/>
  <c r="CP412" i="5"/>
  <c r="DC412" i="5"/>
  <c r="CY412" i="5"/>
  <c r="CU412" i="5"/>
  <c r="CQ412" i="5"/>
  <c r="CO412" i="5"/>
  <c r="CW412" i="5"/>
  <c r="DE412" i="5"/>
  <c r="DE415" i="5"/>
  <c r="DC415" i="5"/>
  <c r="DA415" i="5"/>
  <c r="CY415" i="5"/>
  <c r="CW415" i="5"/>
  <c r="CU415" i="5"/>
  <c r="CS415" i="5"/>
  <c r="DF415" i="5"/>
  <c r="DB415" i="5"/>
  <c r="CX415" i="5"/>
  <c r="CT415" i="5"/>
  <c r="CR415" i="5"/>
  <c r="CZ415" i="5"/>
  <c r="CU416" i="5"/>
  <c r="DC416" i="5"/>
  <c r="DF417" i="5"/>
  <c r="DD417" i="5"/>
  <c r="DB417" i="5"/>
  <c r="CZ417" i="5"/>
  <c r="CX417" i="5"/>
  <c r="CV417" i="5"/>
  <c r="CT417" i="5"/>
  <c r="DE417" i="5"/>
  <c r="DA417" i="5"/>
  <c r="CW417" i="5"/>
  <c r="CU417" i="5"/>
  <c r="DC417" i="5"/>
  <c r="DE418" i="5"/>
  <c r="DC418" i="5"/>
  <c r="DA418" i="5"/>
  <c r="CY418" i="5"/>
  <c r="CW418" i="5"/>
  <c r="CU418" i="5"/>
  <c r="DF418" i="5"/>
  <c r="DB418" i="5"/>
  <c r="CX418" i="5"/>
  <c r="CV418" i="5"/>
  <c r="DD418" i="5"/>
  <c r="DE419" i="5"/>
  <c r="DC419" i="5"/>
  <c r="DA419" i="5"/>
  <c r="CY419" i="5"/>
  <c r="CW419" i="5"/>
  <c r="DD419" i="5"/>
  <c r="CZ419" i="5"/>
  <c r="CV419" i="5"/>
  <c r="DB419" i="5"/>
  <c r="DA420" i="5"/>
  <c r="DD423" i="5"/>
  <c r="DF424" i="5"/>
  <c r="DD424" i="5"/>
  <c r="DB424" i="5"/>
  <c r="CZ424" i="5"/>
  <c r="CX424" i="5"/>
  <c r="CV424" i="5"/>
  <c r="CT424" i="5"/>
  <c r="CR424" i="5"/>
  <c r="CP424" i="5"/>
  <c r="CN424" i="5"/>
  <c r="DC424" i="5"/>
  <c r="CY424" i="5"/>
  <c r="CU424" i="5"/>
  <c r="CQ424" i="5"/>
  <c r="CM424" i="5"/>
  <c r="CS424" i="5"/>
  <c r="DA424" i="5"/>
  <c r="CT426" i="5"/>
  <c r="DB426" i="5"/>
  <c r="CT427" i="5"/>
  <c r="DB427" i="5"/>
  <c r="CU428" i="5"/>
  <c r="DC428" i="5"/>
  <c r="DF429" i="5"/>
  <c r="DD429" i="5"/>
  <c r="DB429" i="5"/>
  <c r="CZ429" i="5"/>
  <c r="CX429" i="5"/>
  <c r="CV429" i="5"/>
  <c r="CT429" i="5"/>
  <c r="CR429" i="5"/>
  <c r="DC429" i="5"/>
  <c r="CY429" i="5"/>
  <c r="CU429" i="5"/>
  <c r="CS429" i="5"/>
  <c r="DA429" i="5"/>
  <c r="DE431" i="5"/>
  <c r="DC431" i="5"/>
  <c r="DA431" i="5"/>
  <c r="CY431" i="5"/>
  <c r="CW431" i="5"/>
  <c r="CU431" i="5"/>
  <c r="DF431" i="5"/>
  <c r="DB431" i="5"/>
  <c r="CX431" i="5"/>
  <c r="CT431" i="5"/>
  <c r="CZ431" i="5"/>
  <c r="CW432" i="5"/>
  <c r="DE432" i="5"/>
  <c r="DE434" i="5"/>
  <c r="DC434" i="5"/>
  <c r="DA434" i="5"/>
  <c r="CY434" i="5"/>
  <c r="CW434" i="5"/>
  <c r="DD434" i="5"/>
  <c r="CZ434" i="5"/>
  <c r="CX434" i="5"/>
  <c r="DF434" i="5"/>
  <c r="DE435" i="5"/>
  <c r="DC435" i="5"/>
  <c r="DA435" i="5"/>
  <c r="CY435" i="5"/>
  <c r="DD435" i="5"/>
  <c r="CZ435" i="5"/>
  <c r="CX435" i="5"/>
  <c r="DF435" i="5"/>
  <c r="DF436" i="5"/>
  <c r="DD436" i="5"/>
  <c r="DB436" i="5"/>
  <c r="CZ436" i="5"/>
  <c r="DE436" i="5"/>
  <c r="DA436" i="5"/>
  <c r="CY436" i="5"/>
  <c r="DE437" i="5"/>
  <c r="CR439" i="5"/>
  <c r="CZ439" i="5"/>
  <c r="CQ440" i="5"/>
  <c r="CY440" i="5"/>
  <c r="CU441" i="5"/>
  <c r="DC441" i="5"/>
  <c r="DE442" i="5"/>
  <c r="DC442" i="5"/>
  <c r="DA442" i="5"/>
  <c r="CY442" i="5"/>
  <c r="CW442" i="5"/>
  <c r="CU442" i="5"/>
  <c r="CS442" i="5"/>
  <c r="CQ442" i="5"/>
  <c r="DF442" i="5"/>
  <c r="DB442" i="5"/>
  <c r="CX442" i="5"/>
  <c r="CT442" i="5"/>
  <c r="CR442" i="5"/>
  <c r="CZ442" i="5"/>
  <c r="CT443" i="5"/>
  <c r="DB443" i="5"/>
  <c r="CW444" i="5"/>
  <c r="DE444" i="5"/>
  <c r="DE447" i="5"/>
  <c r="DC447" i="5"/>
  <c r="DA447" i="5"/>
  <c r="CY447" i="5"/>
  <c r="CW447" i="5"/>
  <c r="DF447" i="5"/>
  <c r="DB447" i="5"/>
  <c r="CX447" i="5"/>
  <c r="CV447" i="5"/>
  <c r="DD447" i="5"/>
  <c r="DF448" i="5"/>
  <c r="DD448" i="5"/>
  <c r="DB448" i="5"/>
  <c r="CZ448" i="5"/>
  <c r="CX448" i="5"/>
  <c r="DE448" i="5"/>
  <c r="DA448" i="5"/>
  <c r="CW448" i="5"/>
  <c r="DC448" i="5"/>
  <c r="DF449" i="5"/>
  <c r="DD449" i="5"/>
  <c r="DB449" i="5"/>
  <c r="CZ449" i="5"/>
  <c r="CX449" i="5"/>
  <c r="DE449" i="5"/>
  <c r="DA449" i="5"/>
  <c r="CY449" i="5"/>
  <c r="DD450" i="5"/>
  <c r="DE451" i="5"/>
  <c r="DC451" i="5"/>
  <c r="DA451" i="5"/>
  <c r="DD451" i="5"/>
  <c r="CZ451" i="5"/>
  <c r="DF451" i="5"/>
  <c r="CV452" i="5"/>
  <c r="CT452" i="5"/>
  <c r="CR452" i="5"/>
  <c r="CP452" i="5"/>
  <c r="CN452" i="5"/>
  <c r="CS452" i="5"/>
  <c r="CO452" i="5"/>
  <c r="CM452" i="5"/>
  <c r="CU452" i="5"/>
  <c r="CX454" i="5"/>
  <c r="CV454" i="5"/>
  <c r="CT454" i="5"/>
  <c r="CR454" i="5"/>
  <c r="CP454" i="5"/>
  <c r="CW454" i="5"/>
  <c r="CS454" i="5"/>
  <c r="CO454" i="5"/>
  <c r="CU454" i="5"/>
  <c r="CX455" i="5"/>
  <c r="CV455" i="5"/>
  <c r="CT455" i="5"/>
  <c r="CR455" i="5"/>
  <c r="CP455" i="5"/>
  <c r="CW455" i="5"/>
  <c r="CS455" i="5"/>
  <c r="CQ455" i="5"/>
  <c r="CY455" i="5"/>
  <c r="CZ456" i="5"/>
  <c r="CX456" i="5"/>
  <c r="CV456" i="5"/>
  <c r="CT456" i="5"/>
  <c r="CR456" i="5"/>
  <c r="CW456" i="5"/>
  <c r="CS456" i="5"/>
  <c r="CQ456" i="5"/>
  <c r="CY456" i="5"/>
  <c r="DB458" i="5"/>
  <c r="CZ458" i="5"/>
  <c r="CX458" i="5"/>
  <c r="CV458" i="5"/>
  <c r="CT458" i="5"/>
  <c r="DA458" i="5"/>
  <c r="CW458" i="5"/>
  <c r="CS458" i="5"/>
  <c r="CY458" i="5"/>
  <c r="DB459" i="5"/>
  <c r="CZ459" i="5"/>
  <c r="CX459" i="5"/>
  <c r="CV459" i="5"/>
  <c r="CT459" i="5"/>
  <c r="DA459" i="5"/>
  <c r="CW459" i="5"/>
  <c r="CU459" i="5"/>
  <c r="DC459" i="5"/>
  <c r="DD460" i="5"/>
  <c r="DB460" i="5"/>
  <c r="CZ460" i="5"/>
  <c r="CX460" i="5"/>
  <c r="CV460" i="5"/>
  <c r="DA460" i="5"/>
  <c r="CW460" i="5"/>
  <c r="CU460" i="5"/>
  <c r="DC460" i="5"/>
  <c r="DF462" i="5"/>
  <c r="DD462" i="5"/>
  <c r="DB462" i="5"/>
  <c r="CZ462" i="5"/>
  <c r="CX462" i="5"/>
  <c r="DE462" i="5"/>
  <c r="DA462" i="5"/>
  <c r="CW462" i="5"/>
  <c r="DC462" i="5"/>
  <c r="DF463" i="5"/>
  <c r="DD463" i="5"/>
  <c r="DB463" i="5"/>
  <c r="CZ463" i="5"/>
  <c r="CX463" i="5"/>
  <c r="DE463" i="5"/>
  <c r="DA463" i="5"/>
  <c r="CY463" i="5"/>
  <c r="DD464" i="5"/>
  <c r="DE465" i="5"/>
  <c r="DC465" i="5"/>
  <c r="DA465" i="5"/>
  <c r="DD465" i="5"/>
  <c r="CZ465" i="5"/>
  <c r="DF465" i="5"/>
  <c r="DF480" i="5"/>
  <c r="DD480" i="5"/>
  <c r="DB480" i="5"/>
  <c r="CZ480" i="5"/>
  <c r="CX480" i="5"/>
  <c r="CV480" i="5"/>
  <c r="CT480" i="5"/>
  <c r="CR480" i="5"/>
  <c r="CP480" i="5"/>
  <c r="CN480" i="5"/>
  <c r="DC480" i="5"/>
  <c r="CY480" i="5"/>
  <c r="CU480" i="5"/>
  <c r="CQ480" i="5"/>
  <c r="CM480" i="5"/>
  <c r="CS480" i="5"/>
  <c r="DA480" i="5"/>
  <c r="CT482" i="5"/>
  <c r="DB482" i="5"/>
  <c r="CT483" i="5"/>
  <c r="DB483" i="5"/>
  <c r="CU484" i="5"/>
  <c r="DC484" i="5"/>
  <c r="DF485" i="5"/>
  <c r="DD485" i="5"/>
  <c r="DB485" i="5"/>
  <c r="CZ485" i="5"/>
  <c r="CX485" i="5"/>
  <c r="CV485" i="5"/>
  <c r="CT485" i="5"/>
  <c r="CR485" i="5"/>
  <c r="DC485" i="5"/>
  <c r="CY485" i="5"/>
  <c r="CU485" i="5"/>
  <c r="CS485" i="5"/>
  <c r="DA485" i="5"/>
  <c r="DE487" i="5"/>
  <c r="DC487" i="5"/>
  <c r="DA487" i="5"/>
  <c r="CY487" i="5"/>
  <c r="CW487" i="5"/>
  <c r="CU487" i="5"/>
  <c r="DF487" i="5"/>
  <c r="DB487" i="5"/>
  <c r="CX487" i="5"/>
  <c r="CT487" i="5"/>
  <c r="CZ487" i="5"/>
  <c r="CW488" i="5"/>
  <c r="DE488" i="5"/>
  <c r="DE490" i="5"/>
  <c r="DC490" i="5"/>
  <c r="DA490" i="5"/>
  <c r="CY490" i="5"/>
  <c r="CW490" i="5"/>
  <c r="DD490" i="5"/>
  <c r="CZ490" i="5"/>
  <c r="CX490" i="5"/>
  <c r="DF490" i="5"/>
  <c r="DE491" i="5"/>
  <c r="DC491" i="5"/>
  <c r="DA491" i="5"/>
  <c r="CY491" i="5"/>
  <c r="DD491" i="5"/>
  <c r="CZ491" i="5"/>
  <c r="CX491" i="5"/>
  <c r="DF491" i="5"/>
  <c r="DF492" i="5"/>
  <c r="DD492" i="5"/>
  <c r="DB492" i="5"/>
  <c r="CZ492" i="5"/>
  <c r="DE492" i="5"/>
  <c r="DA492" i="5"/>
  <c r="CY492" i="5"/>
  <c r="DE493" i="5"/>
  <c r="CR495" i="5"/>
  <c r="CZ495" i="5"/>
  <c r="CQ496" i="5"/>
  <c r="CY496" i="5"/>
  <c r="CU497" i="5"/>
  <c r="DC497" i="5"/>
  <c r="DE498" i="5"/>
  <c r="DC498" i="5"/>
  <c r="DA498" i="5"/>
  <c r="CY498" i="5"/>
  <c r="CW498" i="5"/>
  <c r="CU498" i="5"/>
  <c r="CS498" i="5"/>
  <c r="CQ498" i="5"/>
  <c r="DF498" i="5"/>
  <c r="DB498" i="5"/>
  <c r="CX498" i="5"/>
  <c r="CT498" i="5"/>
  <c r="CR498" i="5"/>
  <c r="CZ498" i="5"/>
  <c r="CT499" i="5"/>
  <c r="DB499" i="5"/>
  <c r="CW500" i="5"/>
  <c r="DE500" i="5"/>
  <c r="DE503" i="5"/>
  <c r="DC503" i="5"/>
  <c r="DA503" i="5"/>
  <c r="CY503" i="5"/>
  <c r="CW503" i="5"/>
  <c r="DF503" i="5"/>
  <c r="DB503" i="5"/>
  <c r="CX503" i="5"/>
  <c r="CV503" i="5"/>
  <c r="DD503" i="5"/>
  <c r="DF504" i="5"/>
  <c r="DD504" i="5"/>
  <c r="DB504" i="5"/>
  <c r="CZ504" i="5"/>
  <c r="CX504" i="5"/>
  <c r="DE504" i="5"/>
  <c r="DA504" i="5"/>
  <c r="CW504" i="5"/>
  <c r="DC504" i="5"/>
  <c r="DF505" i="5"/>
  <c r="DD505" i="5"/>
  <c r="DB505" i="5"/>
  <c r="CZ505" i="5"/>
  <c r="CX505" i="5"/>
  <c r="DE505" i="5"/>
  <c r="DA505" i="5"/>
  <c r="CY505" i="5"/>
  <c r="DD506" i="5"/>
  <c r="DE507" i="5"/>
  <c r="DC507" i="5"/>
  <c r="DA507" i="5"/>
  <c r="DD507" i="5"/>
  <c r="CZ507" i="5"/>
  <c r="DF507" i="5"/>
  <c r="DE508" i="5"/>
  <c r="DC508" i="5"/>
  <c r="DA508" i="5"/>
  <c r="DF508" i="5"/>
  <c r="DB508" i="5"/>
  <c r="CZ508" i="5"/>
  <c r="CU511" i="5"/>
  <c r="CS511" i="5"/>
  <c r="CQ511" i="5"/>
  <c r="CO511" i="5"/>
  <c r="CM511" i="5"/>
  <c r="CT511" i="5"/>
  <c r="CP511" i="5"/>
  <c r="CN511" i="5"/>
  <c r="CV511" i="5"/>
  <c r="CW512" i="5"/>
  <c r="CU512" i="5"/>
  <c r="CS512" i="5"/>
  <c r="CQ512" i="5"/>
  <c r="CO512" i="5"/>
  <c r="CT512" i="5"/>
  <c r="CP512" i="5"/>
  <c r="CN512" i="5"/>
  <c r="CV512" i="5"/>
  <c r="CW514" i="5"/>
  <c r="CU514" i="5"/>
  <c r="CS514" i="5"/>
  <c r="CQ514" i="5"/>
  <c r="CO514" i="5"/>
  <c r="CV514" i="5"/>
  <c r="CR514" i="5"/>
  <c r="CN514" i="5"/>
  <c r="CT514" i="5"/>
  <c r="DF515" i="5"/>
  <c r="DD515" i="5"/>
  <c r="DB515" i="5"/>
  <c r="CZ515" i="5"/>
  <c r="CX515" i="5"/>
  <c r="DE515" i="5"/>
  <c r="DA515" i="5"/>
  <c r="CY515" i="5"/>
  <c r="CS516" i="5"/>
  <c r="DA516" i="5"/>
  <c r="CX518" i="5"/>
  <c r="CV518" i="5"/>
  <c r="CT518" i="5"/>
  <c r="CR518" i="5"/>
  <c r="CP518" i="5"/>
  <c r="CW518" i="5"/>
  <c r="CS518" i="5"/>
  <c r="CO518" i="5"/>
  <c r="CU518" i="5"/>
  <c r="CW519" i="5"/>
  <c r="CU519" i="5"/>
  <c r="CS519" i="5"/>
  <c r="CQ519" i="5"/>
  <c r="CO519" i="5"/>
  <c r="CV519" i="5"/>
  <c r="CR519" i="5"/>
  <c r="CP519" i="5"/>
  <c r="CX519" i="5"/>
  <c r="DB520" i="5"/>
  <c r="CZ520" i="5"/>
  <c r="CX520" i="5"/>
  <c r="CV520" i="5"/>
  <c r="CT520" i="5"/>
  <c r="CR520" i="5"/>
  <c r="CP520" i="5"/>
  <c r="DC520" i="5"/>
  <c r="CY520" i="5"/>
  <c r="CU520" i="5"/>
  <c r="CQ520" i="5"/>
  <c r="CO520" i="5"/>
  <c r="CW520" i="5"/>
  <c r="CS521" i="5"/>
  <c r="CV522" i="5"/>
  <c r="CU523" i="5"/>
  <c r="CY525" i="5"/>
  <c r="CW525" i="5"/>
  <c r="CU525" i="5"/>
  <c r="CS525" i="5"/>
  <c r="CQ525" i="5"/>
  <c r="CX525" i="5"/>
  <c r="CT525" i="5"/>
  <c r="CR525" i="5"/>
  <c r="CZ525" i="5"/>
  <c r="CZ526" i="5"/>
  <c r="CX526" i="5"/>
  <c r="CV526" i="5"/>
  <c r="CT526" i="5"/>
  <c r="CR526" i="5"/>
  <c r="CW526" i="5"/>
  <c r="CS526" i="5"/>
  <c r="CQ526" i="5"/>
  <c r="CY526" i="5"/>
  <c r="CZ528" i="5"/>
  <c r="CX528" i="5"/>
  <c r="CV528" i="5"/>
  <c r="CT528" i="5"/>
  <c r="CR528" i="5"/>
  <c r="CY528" i="5"/>
  <c r="CU528" i="5"/>
  <c r="CQ528" i="5"/>
  <c r="CW528" i="5"/>
  <c r="DA529" i="5"/>
  <c r="CY529" i="5"/>
  <c r="CW529" i="5"/>
  <c r="CU529" i="5"/>
  <c r="CS529" i="5"/>
  <c r="CQ529" i="5"/>
  <c r="DB529" i="5"/>
  <c r="CX529" i="5"/>
  <c r="CT529" i="5"/>
  <c r="CR529" i="5"/>
  <c r="CZ529" i="5"/>
  <c r="CZ530" i="5"/>
  <c r="CX530" i="5"/>
  <c r="CV530" i="5"/>
  <c r="CT530" i="5"/>
  <c r="CR530" i="5"/>
  <c r="CY530" i="5"/>
  <c r="CU530" i="5"/>
  <c r="CQ530" i="5"/>
  <c r="CW530" i="5"/>
  <c r="DE531" i="5"/>
  <c r="DC531" i="5"/>
  <c r="DA531" i="5"/>
  <c r="CY531" i="5"/>
  <c r="CW531" i="5"/>
  <c r="CU531" i="5"/>
  <c r="CS531" i="5"/>
  <c r="DD531" i="5"/>
  <c r="CZ531" i="5"/>
  <c r="CV531" i="5"/>
  <c r="CT531" i="5"/>
  <c r="DB531" i="5"/>
  <c r="CQ532" i="5"/>
  <c r="CS533" i="5"/>
  <c r="CQ534" i="5"/>
  <c r="CY534" i="5"/>
  <c r="CU536" i="5"/>
  <c r="CY537" i="5"/>
  <c r="CX538" i="5"/>
  <c r="CY539" i="5"/>
  <c r="CV540" i="5"/>
  <c r="DD540" i="5"/>
  <c r="CV542" i="5"/>
  <c r="CT544" i="5"/>
  <c r="CX545" i="5"/>
  <c r="CW546" i="5"/>
  <c r="CT548" i="5"/>
  <c r="CR548" i="5"/>
  <c r="CP548" i="5"/>
  <c r="CQ548" i="5"/>
  <c r="CO548" i="5"/>
  <c r="DC550" i="5"/>
  <c r="DA550" i="5"/>
  <c r="CY550" i="5"/>
  <c r="CW550" i="5"/>
  <c r="CU550" i="5"/>
  <c r="CZ550" i="5"/>
  <c r="CV550" i="5"/>
  <c r="CX550" i="5"/>
  <c r="CT550" i="5"/>
  <c r="DF552" i="5"/>
  <c r="DD552" i="5"/>
  <c r="DB552" i="5"/>
  <c r="CZ552" i="5"/>
  <c r="CX552" i="5"/>
  <c r="DE552" i="5"/>
  <c r="DA552" i="5"/>
  <c r="CW552" i="5"/>
  <c r="CY552" i="5"/>
  <c r="DB553" i="5"/>
  <c r="DE554" i="5"/>
  <c r="DC554" i="5"/>
  <c r="DA554" i="5"/>
  <c r="CY554" i="5"/>
  <c r="CW554" i="5"/>
  <c r="CU554" i="5"/>
  <c r="DD554" i="5"/>
  <c r="CZ554" i="5"/>
  <c r="CV554" i="5"/>
  <c r="CX554" i="5"/>
  <c r="CT554" i="5"/>
  <c r="DC555" i="5"/>
  <c r="DB556" i="5"/>
  <c r="CZ556" i="5"/>
  <c r="CX556" i="5"/>
  <c r="CV556" i="5"/>
  <c r="CT556" i="5"/>
  <c r="CY556" i="5"/>
  <c r="CU556" i="5"/>
  <c r="CW556" i="5"/>
  <c r="CS556" i="5"/>
  <c r="DC558" i="5"/>
  <c r="DA558" i="5"/>
  <c r="CY558" i="5"/>
  <c r="CW558" i="5"/>
  <c r="CU558" i="5"/>
  <c r="DB558" i="5"/>
  <c r="CX558" i="5"/>
  <c r="CT558" i="5"/>
  <c r="CV558" i="5"/>
  <c r="DC559" i="5"/>
  <c r="DC560" i="5"/>
  <c r="DA560" i="5"/>
  <c r="CY560" i="5"/>
  <c r="CW560" i="5"/>
  <c r="CU560" i="5"/>
  <c r="CZ560" i="5"/>
  <c r="CV560" i="5"/>
  <c r="CX560" i="5"/>
  <c r="CT560" i="5"/>
  <c r="DB562" i="5"/>
  <c r="CZ562" i="5"/>
  <c r="CX562" i="5"/>
  <c r="DA562" i="5"/>
  <c r="CW562" i="5"/>
  <c r="CY562" i="5"/>
  <c r="DB563" i="5"/>
  <c r="CZ565" i="5"/>
  <c r="DB566" i="5"/>
  <c r="CZ566" i="5"/>
  <c r="CX566" i="5"/>
  <c r="CV566" i="5"/>
  <c r="CT566" i="5"/>
  <c r="DA566" i="5"/>
  <c r="CW566" i="5"/>
  <c r="CY566" i="5"/>
  <c r="CU566" i="5"/>
  <c r="DC567" i="5"/>
  <c r="DA569" i="5"/>
  <c r="DC570" i="5"/>
  <c r="DA570" i="5"/>
  <c r="CY570" i="5"/>
  <c r="CW570" i="5"/>
  <c r="CU570" i="5"/>
  <c r="DB570" i="5"/>
  <c r="CX570" i="5"/>
  <c r="CZ570" i="5"/>
  <c r="CV570" i="5"/>
  <c r="DD571" i="5"/>
  <c r="DB573" i="5"/>
  <c r="DD574" i="5"/>
  <c r="DB574" i="5"/>
  <c r="CZ574" i="5"/>
  <c r="CX574" i="5"/>
  <c r="CV574" i="5"/>
  <c r="DC574" i="5"/>
  <c r="CY574" i="5"/>
  <c r="DA574" i="5"/>
  <c r="CW574" i="5"/>
  <c r="DD575" i="5"/>
  <c r="DD577" i="5"/>
  <c r="DE578" i="5"/>
  <c r="DC578" i="5"/>
  <c r="DA578" i="5"/>
  <c r="CY578" i="5"/>
  <c r="DF578" i="5"/>
  <c r="DB578" i="5"/>
  <c r="CX578" i="5"/>
  <c r="CZ578" i="5"/>
  <c r="DE579" i="5"/>
  <c r="DE586" i="5"/>
  <c r="DE588" i="5"/>
  <c r="CV605" i="5"/>
  <c r="DG606" i="5"/>
  <c r="DE606" i="5"/>
  <c r="DC606" i="5"/>
  <c r="DA606" i="5"/>
  <c r="CY606" i="5"/>
  <c r="CW606" i="5"/>
  <c r="CU606" i="5"/>
  <c r="CS606" i="5"/>
  <c r="CQ606" i="5"/>
  <c r="CO606" i="5"/>
  <c r="CM606" i="5"/>
  <c r="CK606" i="5"/>
  <c r="DD606" i="5"/>
  <c r="CZ606" i="5"/>
  <c r="CV606" i="5"/>
  <c r="CR606" i="5"/>
  <c r="CN606" i="5"/>
  <c r="DB606" i="5"/>
  <c r="CT606" i="5"/>
  <c r="CL606" i="5"/>
  <c r="CX606" i="5"/>
  <c r="DE610" i="5"/>
  <c r="DC610" i="5"/>
  <c r="DA610" i="5"/>
  <c r="CY610" i="5"/>
  <c r="CW610" i="5"/>
  <c r="CU610" i="5"/>
  <c r="CS610" i="5"/>
  <c r="CQ610" i="5"/>
  <c r="CO610" i="5"/>
  <c r="CM610" i="5"/>
  <c r="DD610" i="5"/>
  <c r="CZ610" i="5"/>
  <c r="CV610" i="5"/>
  <c r="CR610" i="5"/>
  <c r="CN610" i="5"/>
  <c r="DB610" i="5"/>
  <c r="CT610" i="5"/>
  <c r="CP610" i="5"/>
  <c r="DF610" i="5"/>
  <c r="DE611" i="5"/>
  <c r="DC611" i="5"/>
  <c r="DA611" i="5"/>
  <c r="CY611" i="5"/>
  <c r="CW611" i="5"/>
  <c r="CU611" i="5"/>
  <c r="CS611" i="5"/>
  <c r="CQ611" i="5"/>
  <c r="CO611" i="5"/>
  <c r="DF611" i="5"/>
  <c r="DB611" i="5"/>
  <c r="CX611" i="5"/>
  <c r="CT611" i="5"/>
  <c r="CP611" i="5"/>
  <c r="CZ611" i="5"/>
  <c r="CR611" i="5"/>
  <c r="CN611" i="5"/>
  <c r="DD611" i="5"/>
  <c r="DF612" i="5"/>
  <c r="DD612" i="5"/>
  <c r="DB612" i="5"/>
  <c r="CZ612" i="5"/>
  <c r="CX612" i="5"/>
  <c r="CV612" i="5"/>
  <c r="CT612" i="5"/>
  <c r="CR612" i="5"/>
  <c r="CP612" i="5"/>
  <c r="DE612" i="5"/>
  <c r="DA612" i="5"/>
  <c r="CW612" i="5"/>
  <c r="CS612" i="5"/>
  <c r="CO612" i="5"/>
  <c r="CY612" i="5"/>
  <c r="CQ612" i="5"/>
  <c r="DC612" i="5"/>
  <c r="DF613" i="5"/>
  <c r="DD613" i="5"/>
  <c r="DB613" i="5"/>
  <c r="CZ613" i="5"/>
  <c r="CX613" i="5"/>
  <c r="CV613" i="5"/>
  <c r="CT613" i="5"/>
  <c r="CR613" i="5"/>
  <c r="CP613" i="5"/>
  <c r="DE613" i="5"/>
  <c r="DA613" i="5"/>
  <c r="CW613" i="5"/>
  <c r="CS613" i="5"/>
  <c r="DC613" i="5"/>
  <c r="CU613" i="5"/>
  <c r="CQ613" i="5"/>
  <c r="DE615" i="5"/>
  <c r="DC615" i="5"/>
  <c r="DA615" i="5"/>
  <c r="CY615" i="5"/>
  <c r="CW615" i="5"/>
  <c r="CU615" i="5"/>
  <c r="CS615" i="5"/>
  <c r="DD615" i="5"/>
  <c r="CZ615" i="5"/>
  <c r="CV615" i="5"/>
  <c r="CR615" i="5"/>
  <c r="DB615" i="5"/>
  <c r="CT615" i="5"/>
  <c r="DF615" i="5"/>
  <c r="DF616" i="5"/>
  <c r="DD616" i="5"/>
  <c r="DB616" i="5"/>
  <c r="CZ616" i="5"/>
  <c r="CX616" i="5"/>
  <c r="CV616" i="5"/>
  <c r="CT616" i="5"/>
  <c r="DC616" i="5"/>
  <c r="CY616" i="5"/>
  <c r="CU616" i="5"/>
  <c r="DE616" i="5"/>
  <c r="CW616" i="5"/>
  <c r="CS616" i="5"/>
  <c r="DE617" i="5"/>
  <c r="DF623" i="5"/>
  <c r="DD623" i="5"/>
  <c r="DB623" i="5"/>
  <c r="CZ623" i="5"/>
  <c r="DE623" i="5"/>
  <c r="DA623" i="5"/>
  <c r="DC623" i="5"/>
  <c r="DE624" i="5"/>
  <c r="DC624" i="5"/>
  <c r="DA624" i="5"/>
  <c r="DD624" i="5"/>
  <c r="DF624" i="5"/>
  <c r="DB624" i="5"/>
  <c r="DF626" i="5"/>
  <c r="DD626" i="5"/>
  <c r="DE626" i="5"/>
  <c r="DC626" i="5"/>
  <c r="DF627" i="5"/>
  <c r="DD627" i="5"/>
  <c r="DE627" i="5"/>
  <c r="DE639" i="5"/>
  <c r="DC639" i="5"/>
  <c r="DA639" i="5"/>
  <c r="CY639" i="5"/>
  <c r="CW639" i="5"/>
  <c r="CU639" i="5"/>
  <c r="CS639" i="5"/>
  <c r="DF639" i="5"/>
  <c r="DB639" i="5"/>
  <c r="CX639" i="5"/>
  <c r="CT639" i="5"/>
  <c r="CZ639" i="5"/>
  <c r="DD639" i="5"/>
  <c r="CV639" i="5"/>
  <c r="DF646" i="5"/>
  <c r="DD646" i="5"/>
  <c r="DB646" i="5"/>
  <c r="CZ646" i="5"/>
  <c r="DC646" i="5"/>
  <c r="CY646" i="5"/>
  <c r="DA646" i="5"/>
  <c r="DE646" i="5"/>
  <c r="DF647" i="5"/>
  <c r="DD647" i="5"/>
  <c r="DB647" i="5"/>
  <c r="CZ647" i="5"/>
  <c r="DE647" i="5"/>
  <c r="DA647" i="5"/>
  <c r="DC647" i="5"/>
  <c r="DE582" i="5"/>
  <c r="DC582" i="5"/>
  <c r="DA582" i="5"/>
  <c r="DD582" i="5"/>
  <c r="CZ582" i="5"/>
  <c r="DF582" i="5"/>
  <c r="DE583" i="5"/>
  <c r="DC583" i="5"/>
  <c r="DA583" i="5"/>
  <c r="DF583" i="5"/>
  <c r="DB583" i="5"/>
  <c r="CZ583" i="5"/>
  <c r="DF590" i="5"/>
  <c r="DD590" i="5"/>
  <c r="DB590" i="5"/>
  <c r="CZ590" i="5"/>
  <c r="CX590" i="5"/>
  <c r="CV590" i="5"/>
  <c r="DE590" i="5"/>
  <c r="DA590" i="5"/>
  <c r="CW590" i="5"/>
  <c r="CU590" i="5"/>
  <c r="DC590" i="5"/>
  <c r="DF591" i="5"/>
  <c r="DD591" i="5"/>
  <c r="DB591" i="5"/>
  <c r="CZ591" i="5"/>
  <c r="CX591" i="5"/>
  <c r="CV591" i="5"/>
  <c r="DC591" i="5"/>
  <c r="CY591" i="5"/>
  <c r="CW591" i="5"/>
  <c r="DE591" i="5"/>
  <c r="DE593" i="5"/>
  <c r="DC593" i="5"/>
  <c r="DA593" i="5"/>
  <c r="CY593" i="5"/>
  <c r="CW593" i="5"/>
  <c r="DD593" i="5"/>
  <c r="CZ593" i="5"/>
  <c r="CX593" i="5"/>
  <c r="DF593" i="5"/>
  <c r="DF594" i="5"/>
  <c r="DD594" i="5"/>
  <c r="DB594" i="5"/>
  <c r="CZ594" i="5"/>
  <c r="CX594" i="5"/>
  <c r="DC594" i="5"/>
  <c r="CY594" i="5"/>
  <c r="CW594" i="5"/>
  <c r="DE594" i="5"/>
  <c r="DF596" i="5"/>
  <c r="DD596" i="5"/>
  <c r="DB596" i="5"/>
  <c r="CZ596" i="5"/>
  <c r="DE596" i="5"/>
  <c r="DA596" i="5"/>
  <c r="CY596" i="5"/>
  <c r="DF598" i="5"/>
  <c r="DD598" i="5"/>
  <c r="DB598" i="5"/>
  <c r="DC598" i="5"/>
  <c r="DA598" i="5"/>
  <c r="DF602" i="5"/>
  <c r="DD602" i="5"/>
  <c r="DE602" i="5"/>
  <c r="DC602" i="5"/>
  <c r="CS603" i="5"/>
  <c r="CQ603" i="5"/>
  <c r="CO603" i="5"/>
  <c r="CM603" i="5"/>
  <c r="CK603" i="5"/>
  <c r="CR603" i="5"/>
  <c r="CN603" i="5"/>
  <c r="CL603" i="5"/>
  <c r="CT603" i="5"/>
  <c r="DE604" i="5"/>
  <c r="DC604" i="5"/>
  <c r="DA604" i="5"/>
  <c r="CY604" i="5"/>
  <c r="CW604" i="5"/>
  <c r="CU604" i="5"/>
  <c r="CS604" i="5"/>
  <c r="CQ604" i="5"/>
  <c r="CO604" i="5"/>
  <c r="DF604" i="5"/>
  <c r="DB604" i="5"/>
  <c r="CX604" i="5"/>
  <c r="CT604" i="5"/>
  <c r="CP604" i="5"/>
  <c r="CN604" i="5"/>
  <c r="CV604" i="5"/>
  <c r="DD604" i="5"/>
  <c r="DF608" i="5"/>
  <c r="DD608" i="5"/>
  <c r="DB608" i="5"/>
  <c r="CZ608" i="5"/>
  <c r="CX608" i="5"/>
  <c r="CV608" i="5"/>
  <c r="CT608" i="5"/>
  <c r="CR608" i="5"/>
  <c r="CP608" i="5"/>
  <c r="CN608" i="5"/>
  <c r="CL608" i="5"/>
  <c r="DC608" i="5"/>
  <c r="CY608" i="5"/>
  <c r="CU608" i="5"/>
  <c r="CQ608" i="5"/>
  <c r="CM608" i="5"/>
  <c r="CK608" i="5"/>
  <c r="CS608" i="5"/>
  <c r="DA608" i="5"/>
  <c r="DE614" i="5"/>
  <c r="DC614" i="5"/>
  <c r="DA614" i="5"/>
  <c r="CY614" i="5"/>
  <c r="CW614" i="5"/>
  <c r="CU614" i="5"/>
  <c r="CS614" i="5"/>
  <c r="CQ614" i="5"/>
  <c r="DF614" i="5"/>
  <c r="DB614" i="5"/>
  <c r="CX614" i="5"/>
  <c r="CT614" i="5"/>
  <c r="CR614" i="5"/>
  <c r="CZ614" i="5"/>
  <c r="DE619" i="5"/>
  <c r="DC619" i="5"/>
  <c r="DA619" i="5"/>
  <c r="CY619" i="5"/>
  <c r="CW619" i="5"/>
  <c r="DF619" i="5"/>
  <c r="DB619" i="5"/>
  <c r="CX619" i="5"/>
  <c r="CV619" i="5"/>
  <c r="DD619" i="5"/>
  <c r="DE620" i="5"/>
  <c r="DC620" i="5"/>
  <c r="DA620" i="5"/>
  <c r="CY620" i="5"/>
  <c r="DF620" i="5"/>
  <c r="DB620" i="5"/>
  <c r="CX620" i="5"/>
  <c r="DD620" i="5"/>
  <c r="CW620" i="5"/>
  <c r="DF633" i="5"/>
  <c r="DD633" i="5"/>
  <c r="DB633" i="5"/>
  <c r="CZ633" i="5"/>
  <c r="CX633" i="5"/>
  <c r="CV633" i="5"/>
  <c r="CT633" i="5"/>
  <c r="CR633" i="5"/>
  <c r="CP633" i="5"/>
  <c r="CN633" i="5"/>
  <c r="DC633" i="5"/>
  <c r="CY633" i="5"/>
  <c r="CU633" i="5"/>
  <c r="CQ633" i="5"/>
  <c r="CM633" i="5"/>
  <c r="DE633" i="5"/>
  <c r="CW633" i="5"/>
  <c r="CO633" i="5"/>
  <c r="DA633" i="5"/>
  <c r="DF634" i="5"/>
  <c r="DD634" i="5"/>
  <c r="DB634" i="5"/>
  <c r="CZ634" i="5"/>
  <c r="CX634" i="5"/>
  <c r="CV634" i="5"/>
  <c r="CT634" i="5"/>
  <c r="CR634" i="5"/>
  <c r="CP634" i="5"/>
  <c r="CN634" i="5"/>
  <c r="DE634" i="5"/>
  <c r="DA634" i="5"/>
  <c r="CW634" i="5"/>
  <c r="CS634" i="5"/>
  <c r="CO634" i="5"/>
  <c r="DC634" i="5"/>
  <c r="CU634" i="5"/>
  <c r="CQ634" i="5"/>
  <c r="DF638" i="5"/>
  <c r="DD638" i="5"/>
  <c r="DB638" i="5"/>
  <c r="CZ638" i="5"/>
  <c r="CX638" i="5"/>
  <c r="CV638" i="5"/>
  <c r="CT638" i="5"/>
  <c r="CR638" i="5"/>
  <c r="DC638" i="5"/>
  <c r="CY638" i="5"/>
  <c r="CU638" i="5"/>
  <c r="DE638" i="5"/>
  <c r="CW638" i="5"/>
  <c r="CS638" i="5"/>
  <c r="DE640" i="5"/>
  <c r="DC640" i="5"/>
  <c r="DA640" i="5"/>
  <c r="CY640" i="5"/>
  <c r="CW640" i="5"/>
  <c r="CU640" i="5"/>
  <c r="DF640" i="5"/>
  <c r="DB640" i="5"/>
  <c r="CX640" i="5"/>
  <c r="CT640" i="5"/>
  <c r="DD640" i="5"/>
  <c r="CV640" i="5"/>
  <c r="DF643" i="5"/>
  <c r="DD643" i="5"/>
  <c r="DB643" i="5"/>
  <c r="CZ643" i="5"/>
  <c r="CX643" i="5"/>
  <c r="CV643" i="5"/>
  <c r="DC643" i="5"/>
  <c r="CY643" i="5"/>
  <c r="DA643" i="5"/>
  <c r="CW643" i="5"/>
  <c r="DE645" i="5"/>
  <c r="DC645" i="5"/>
  <c r="DA645" i="5"/>
  <c r="CY645" i="5"/>
  <c r="DF645" i="5"/>
  <c r="DB645" i="5"/>
  <c r="CX645" i="5"/>
  <c r="CZ645" i="5"/>
  <c r="DE649" i="5"/>
  <c r="DC649" i="5"/>
  <c r="DD649" i="5"/>
  <c r="DF649" i="5"/>
  <c r="DB649" i="5"/>
  <c r="DE652" i="5"/>
  <c r="DF652" i="5"/>
  <c r="DF655" i="5"/>
  <c r="DD655" i="5"/>
  <c r="DB655" i="5"/>
  <c r="CZ655" i="5"/>
  <c r="CX655" i="5"/>
  <c r="CV655" i="5"/>
  <c r="CT655" i="5"/>
  <c r="CR655" i="5"/>
  <c r="CP655" i="5"/>
  <c r="CN655" i="5"/>
  <c r="CL655" i="5"/>
  <c r="DE655" i="5"/>
  <c r="DA655" i="5"/>
  <c r="CW655" i="5"/>
  <c r="CS655" i="5"/>
  <c r="CO655" i="5"/>
  <c r="CY655" i="5"/>
  <c r="CQ655" i="5"/>
  <c r="CM655" i="5"/>
  <c r="DC655" i="5"/>
  <c r="DE656" i="5"/>
  <c r="DC656" i="5"/>
  <c r="DA656" i="5"/>
  <c r="CY656" i="5"/>
  <c r="CW656" i="5"/>
  <c r="CU656" i="5"/>
  <c r="CS656" i="5"/>
  <c r="CQ656" i="5"/>
  <c r="CO656" i="5"/>
  <c r="CM656" i="5"/>
  <c r="DF656" i="5"/>
  <c r="DB656" i="5"/>
  <c r="CX656" i="5"/>
  <c r="CT656" i="5"/>
  <c r="CP656" i="5"/>
  <c r="CZ656" i="5"/>
  <c r="CR656" i="5"/>
  <c r="CN656" i="5"/>
  <c r="DD656" i="5"/>
  <c r="DF657" i="5"/>
  <c r="DD657" i="5"/>
  <c r="DB657" i="5"/>
  <c r="CZ657" i="5"/>
  <c r="CX657" i="5"/>
  <c r="CV657" i="5"/>
  <c r="CT657" i="5"/>
  <c r="CR657" i="5"/>
  <c r="DG657" i="5"/>
  <c r="DC657" i="5"/>
  <c r="CY657" i="5"/>
  <c r="CU657" i="5"/>
  <c r="CQ657" i="5"/>
  <c r="DA657" i="5"/>
  <c r="CS657" i="5"/>
  <c r="DE657" i="5"/>
  <c r="CR662" i="5"/>
  <c r="CP662" i="5"/>
  <c r="CN662" i="5"/>
  <c r="CL662" i="5"/>
  <c r="CJ662" i="5"/>
  <c r="CQ662" i="5"/>
  <c r="CM662" i="5"/>
  <c r="CO662" i="5"/>
  <c r="CS662" i="5"/>
  <c r="CK662" i="5"/>
  <c r="CY672" i="5"/>
  <c r="CW672" i="5"/>
  <c r="CS672" i="5"/>
  <c r="CQ672" i="5"/>
  <c r="CM672" i="5"/>
  <c r="CK672" i="5"/>
  <c r="CZ672" i="5"/>
  <c r="CT672" i="5"/>
  <c r="CN672" i="5"/>
  <c r="CR672" i="5"/>
  <c r="CX672" i="5"/>
  <c r="CL672" i="5"/>
  <c r="CM681" i="5"/>
  <c r="CK681" i="5"/>
  <c r="CJ681" i="5"/>
  <c r="CL681" i="5"/>
  <c r="DE621" i="5"/>
  <c r="DC621" i="5"/>
  <c r="DA621" i="5"/>
  <c r="CY621" i="5"/>
  <c r="DF621" i="5"/>
  <c r="DB621" i="5"/>
  <c r="CX621" i="5"/>
  <c r="DD621" i="5"/>
  <c r="DF622" i="5"/>
  <c r="DD622" i="5"/>
  <c r="DB622" i="5"/>
  <c r="CZ622" i="5"/>
  <c r="DC622" i="5"/>
  <c r="CY622" i="5"/>
  <c r="DE622" i="5"/>
  <c r="DE625" i="5"/>
  <c r="DC625" i="5"/>
  <c r="DD625" i="5"/>
  <c r="DB625" i="5"/>
  <c r="DE632" i="5"/>
  <c r="DC632" i="5"/>
  <c r="DA632" i="5"/>
  <c r="CY632" i="5"/>
  <c r="CW632" i="5"/>
  <c r="CU632" i="5"/>
  <c r="CS632" i="5"/>
  <c r="CQ632" i="5"/>
  <c r="CO632" i="5"/>
  <c r="CM632" i="5"/>
  <c r="DF632" i="5"/>
  <c r="DB632" i="5"/>
  <c r="CX632" i="5"/>
  <c r="CT632" i="5"/>
  <c r="CP632" i="5"/>
  <c r="CL632" i="5"/>
  <c r="CR632" i="5"/>
  <c r="CZ632" i="5"/>
  <c r="DE635" i="5"/>
  <c r="DC635" i="5"/>
  <c r="DA635" i="5"/>
  <c r="CY635" i="5"/>
  <c r="CW635" i="5"/>
  <c r="CU635" i="5"/>
  <c r="CS635" i="5"/>
  <c r="CQ635" i="5"/>
  <c r="CO635" i="5"/>
  <c r="DD635" i="5"/>
  <c r="CZ635" i="5"/>
  <c r="CV635" i="5"/>
  <c r="CR635" i="5"/>
  <c r="CP635" i="5"/>
  <c r="CX635" i="5"/>
  <c r="DF635" i="5"/>
  <c r="DE636" i="5"/>
  <c r="DC636" i="5"/>
  <c r="DA636" i="5"/>
  <c r="CY636" i="5"/>
  <c r="CW636" i="5"/>
  <c r="CU636" i="5"/>
  <c r="CS636" i="5"/>
  <c r="CQ636" i="5"/>
  <c r="DD636" i="5"/>
  <c r="CZ636" i="5"/>
  <c r="CV636" i="5"/>
  <c r="CR636" i="5"/>
  <c r="CP636" i="5"/>
  <c r="CX636" i="5"/>
  <c r="DF636" i="5"/>
  <c r="DF637" i="5"/>
  <c r="DD637" i="5"/>
  <c r="DB637" i="5"/>
  <c r="CZ637" i="5"/>
  <c r="CX637" i="5"/>
  <c r="CV637" i="5"/>
  <c r="CT637" i="5"/>
  <c r="CR637" i="5"/>
  <c r="DE637" i="5"/>
  <c r="DA637" i="5"/>
  <c r="CW637" i="5"/>
  <c r="CS637" i="5"/>
  <c r="CQ637" i="5"/>
  <c r="CY637" i="5"/>
  <c r="DF641" i="5"/>
  <c r="DD641" i="5"/>
  <c r="DB641" i="5"/>
  <c r="CZ641" i="5"/>
  <c r="CX641" i="5"/>
  <c r="CV641" i="5"/>
  <c r="DC641" i="5"/>
  <c r="CY641" i="5"/>
  <c r="CU641" i="5"/>
  <c r="DA641" i="5"/>
  <c r="DE648" i="5"/>
  <c r="DC648" i="5"/>
  <c r="DA648" i="5"/>
  <c r="DD648" i="5"/>
  <c r="DB648" i="5"/>
  <c r="DF650" i="5"/>
  <c r="DD650" i="5"/>
  <c r="DE650" i="5"/>
  <c r="DC650" i="5"/>
  <c r="DF651" i="5"/>
  <c r="DD651" i="5"/>
  <c r="DE651" i="5"/>
  <c r="DF654" i="5"/>
  <c r="DD654" i="5"/>
  <c r="DB654" i="5"/>
  <c r="CZ654" i="5"/>
  <c r="CX654" i="5"/>
  <c r="CV654" i="5"/>
  <c r="CT654" i="5"/>
  <c r="CR654" i="5"/>
  <c r="CP654" i="5"/>
  <c r="CN654" i="5"/>
  <c r="CL654" i="5"/>
  <c r="DE654" i="5"/>
  <c r="DA654" i="5"/>
  <c r="CW654" i="5"/>
  <c r="CS654" i="5"/>
  <c r="CO654" i="5"/>
  <c r="CK654" i="5"/>
  <c r="CQ654" i="5"/>
  <c r="CY654" i="5"/>
  <c r="CS661" i="5"/>
  <c r="CQ661" i="5"/>
  <c r="CO661" i="5"/>
  <c r="CM661" i="5"/>
  <c r="CK661" i="5"/>
  <c r="CR661" i="5"/>
  <c r="CN661" i="5"/>
  <c r="CJ661" i="5"/>
  <c r="CL661" i="5"/>
  <c r="DC663" i="5"/>
  <c r="DA663" i="5"/>
  <c r="CY663" i="5"/>
  <c r="CW663" i="5"/>
  <c r="CU663" i="5"/>
  <c r="CS663" i="5"/>
  <c r="CQ663" i="5"/>
  <c r="CO663" i="5"/>
  <c r="CM663" i="5"/>
  <c r="CK663" i="5"/>
  <c r="DB663" i="5"/>
  <c r="CX663" i="5"/>
  <c r="CT663" i="5"/>
  <c r="CP663" i="5"/>
  <c r="CL663" i="5"/>
  <c r="CV663" i="5"/>
  <c r="CN663" i="5"/>
  <c r="CJ663" i="5"/>
  <c r="CZ663" i="5"/>
  <c r="DF664" i="5"/>
  <c r="DD664" i="5"/>
  <c r="DB664" i="5"/>
  <c r="CZ664" i="5"/>
  <c r="CX664" i="5"/>
  <c r="CV664" i="5"/>
  <c r="CT664" i="5"/>
  <c r="CR664" i="5"/>
  <c r="CP664" i="5"/>
  <c r="CN664" i="5"/>
  <c r="CL664" i="5"/>
  <c r="CJ664" i="5"/>
  <c r="DC664" i="5"/>
  <c r="CY664" i="5"/>
  <c r="CU664" i="5"/>
  <c r="CQ664" i="5"/>
  <c r="CM664" i="5"/>
  <c r="DE664" i="5"/>
  <c r="CW664" i="5"/>
  <c r="CO664" i="5"/>
  <c r="CK664" i="5"/>
  <c r="DA664" i="5"/>
  <c r="CR665" i="5"/>
  <c r="CP665" i="5"/>
  <c r="CN665" i="5"/>
  <c r="CL665" i="5"/>
  <c r="CJ665" i="5"/>
  <c r="CS665" i="5"/>
  <c r="CO665" i="5"/>
  <c r="CK665" i="5"/>
  <c r="CQ665" i="5"/>
  <c r="CM665" i="5"/>
  <c r="DC668" i="5"/>
  <c r="DA668" i="5"/>
  <c r="CY668" i="5"/>
  <c r="CW668" i="5"/>
  <c r="CU668" i="5"/>
  <c r="CS668" i="5"/>
  <c r="CQ668" i="5"/>
  <c r="CO668" i="5"/>
  <c r="CM668" i="5"/>
  <c r="CK668" i="5"/>
  <c r="DB668" i="5"/>
  <c r="CX668" i="5"/>
  <c r="CT668" i="5"/>
  <c r="CP668" i="5"/>
  <c r="CL668" i="5"/>
  <c r="CZ668" i="5"/>
  <c r="CR668" i="5"/>
  <c r="CN668" i="5"/>
  <c r="DD668" i="5"/>
  <c r="CO669" i="5"/>
  <c r="CM669" i="5"/>
  <c r="CN669" i="5"/>
  <c r="CP669" i="5"/>
  <c r="CL669" i="5"/>
  <c r="CZ671" i="5"/>
  <c r="CX671" i="5"/>
  <c r="CV671" i="5"/>
  <c r="CT671" i="5"/>
  <c r="CR671" i="5"/>
  <c r="CP671" i="5"/>
  <c r="CN671" i="5"/>
  <c r="CL671" i="5"/>
  <c r="CY671" i="5"/>
  <c r="CU671" i="5"/>
  <c r="CQ671" i="5"/>
  <c r="CM671" i="5"/>
  <c r="CS671" i="5"/>
  <c r="CO671" i="5"/>
  <c r="DA673" i="5"/>
  <c r="CY673" i="5"/>
  <c r="CU673" i="5"/>
  <c r="CS673" i="5"/>
  <c r="CO673" i="5"/>
  <c r="CM673" i="5"/>
  <c r="CX673" i="5"/>
  <c r="CR673" i="5"/>
  <c r="CL673" i="5"/>
  <c r="CZ673" i="5"/>
  <c r="CN673" i="5"/>
  <c r="CL704" i="5"/>
  <c r="CJ704" i="5"/>
  <c r="CK704" i="5"/>
  <c r="CM704" i="5"/>
  <c r="CM706" i="5"/>
  <c r="CK706" i="5"/>
  <c r="CJ706" i="5"/>
  <c r="CL706" i="5"/>
  <c r="CM660" i="5"/>
  <c r="CK660" i="5"/>
  <c r="CN660" i="5"/>
  <c r="CJ660" i="5"/>
  <c r="CW666" i="5"/>
  <c r="CU666" i="5"/>
  <c r="CS666" i="5"/>
  <c r="CQ666" i="5"/>
  <c r="CO666" i="5"/>
  <c r="CM666" i="5"/>
  <c r="CK666" i="5"/>
  <c r="CV666" i="5"/>
  <c r="CR666" i="5"/>
  <c r="CN666" i="5"/>
  <c r="CJ666" i="5"/>
  <c r="CP666" i="5"/>
  <c r="CX666" i="5"/>
  <c r="CT667" i="5"/>
  <c r="CR667" i="5"/>
  <c r="CP667" i="5"/>
  <c r="CN667" i="5"/>
  <c r="CL667" i="5"/>
  <c r="CQ667" i="5"/>
  <c r="CM667" i="5"/>
  <c r="CK667" i="5"/>
  <c r="CS667" i="5"/>
  <c r="CU670" i="5"/>
  <c r="CS670" i="5"/>
  <c r="CQ670" i="5"/>
  <c r="CO670" i="5"/>
  <c r="CM670" i="5"/>
  <c r="CR670" i="5"/>
  <c r="CN670" i="5"/>
  <c r="CL670" i="5"/>
  <c r="CT670" i="5"/>
  <c r="CM677" i="5"/>
  <c r="CK677" i="5"/>
  <c r="CJ677" i="5"/>
  <c r="CZ679" i="5"/>
  <c r="CX679" i="5"/>
  <c r="CT679" i="5"/>
  <c r="CR679" i="5"/>
  <c r="CN679" i="5"/>
  <c r="CL679" i="5"/>
  <c r="CY679" i="5"/>
  <c r="CS679" i="5"/>
  <c r="CM679" i="5"/>
  <c r="CK679" i="5"/>
  <c r="CW679" i="5"/>
  <c r="CL703" i="5"/>
  <c r="CJ703" i="5"/>
  <c r="CM703" i="5"/>
  <c r="CK703" i="5"/>
  <c r="CL705" i="5"/>
  <c r="CJ705" i="5"/>
  <c r="CM705" i="5"/>
  <c r="DF295" i="5" l="1"/>
  <c r="DD295" i="5"/>
  <c r="DB295" i="5"/>
  <c r="CZ295" i="5"/>
  <c r="CX295" i="5"/>
  <c r="CV295" i="5"/>
  <c r="CT295" i="5"/>
  <c r="CR295" i="5"/>
  <c r="CP295" i="5"/>
  <c r="CN295" i="5"/>
  <c r="CL295" i="5"/>
  <c r="CJ295" i="5"/>
  <c r="DE295" i="5"/>
  <c r="DA295" i="5"/>
  <c r="CW295" i="5"/>
  <c r="CS295" i="5"/>
  <c r="CO295" i="5"/>
  <c r="CK295" i="5"/>
  <c r="DC295" i="5"/>
  <c r="CY295" i="5"/>
  <c r="CU295" i="5"/>
  <c r="CQ295" i="5"/>
  <c r="CM295" i="5"/>
  <c r="DF280" i="5"/>
  <c r="DD280" i="5"/>
  <c r="DB280" i="5"/>
  <c r="CZ280" i="5"/>
  <c r="CX280" i="5"/>
  <c r="CV280" i="5"/>
  <c r="CT280" i="5"/>
  <c r="CR280" i="5"/>
  <c r="CP280" i="5"/>
  <c r="DC280" i="5"/>
  <c r="CY280" i="5"/>
  <c r="CU280" i="5"/>
  <c r="CQ280" i="5"/>
  <c r="DE280" i="5"/>
  <c r="DA280" i="5"/>
  <c r="CW280" i="5"/>
  <c r="CS280" i="5"/>
  <c r="DF274" i="5"/>
  <c r="DD274" i="5"/>
  <c r="DB274" i="5"/>
  <c r="CZ274" i="5"/>
  <c r="CX274" i="5"/>
  <c r="CV274" i="5"/>
  <c r="CT274" i="5"/>
  <c r="CR274" i="5"/>
  <c r="CP274" i="5"/>
  <c r="CN274" i="5"/>
  <c r="CL274" i="5"/>
  <c r="CJ274" i="5"/>
  <c r="CJ746" i="5" s="1"/>
  <c r="DE274" i="5"/>
  <c r="DA274" i="5"/>
  <c r="CW274" i="5"/>
  <c r="CS274" i="5"/>
  <c r="CS746" i="5" s="1"/>
  <c r="CO274" i="5"/>
  <c r="CK274" i="5"/>
  <c r="CK746" i="5" s="1"/>
  <c r="DC274" i="5"/>
  <c r="CY274" i="5"/>
  <c r="CU274" i="5"/>
  <c r="CQ274" i="5"/>
  <c r="CM274" i="5"/>
  <c r="DF236" i="5"/>
  <c r="DD236" i="5"/>
  <c r="DB236" i="5"/>
  <c r="DB746" i="5" s="1"/>
  <c r="CZ236" i="5"/>
  <c r="CX236" i="5"/>
  <c r="CX746" i="5" s="1"/>
  <c r="CV236" i="5"/>
  <c r="CT236" i="5"/>
  <c r="CT746" i="5" s="1"/>
  <c r="CR236" i="5"/>
  <c r="CP236" i="5"/>
  <c r="CN236" i="5"/>
  <c r="CL236" i="5"/>
  <c r="CJ236" i="5"/>
  <c r="DE236" i="5"/>
  <c r="DE746" i="5" s="1"/>
  <c r="DA236" i="5"/>
  <c r="CW236" i="5"/>
  <c r="CS236" i="5"/>
  <c r="CO236" i="5"/>
  <c r="CK236" i="5"/>
  <c r="DC236" i="5"/>
  <c r="DC746" i="5" s="1"/>
  <c r="CY236" i="5"/>
  <c r="CU236" i="5"/>
  <c r="CU746" i="5" s="1"/>
  <c r="CQ236" i="5"/>
  <c r="CM236" i="5"/>
  <c r="CY283" i="5"/>
  <c r="CW283" i="5"/>
  <c r="CU283" i="5"/>
  <c r="CS283" i="5"/>
  <c r="CQ283" i="5"/>
  <c r="CO283" i="5"/>
  <c r="CM283" i="5"/>
  <c r="CK283" i="5"/>
  <c r="CX283" i="5"/>
  <c r="CT283" i="5"/>
  <c r="CP283" i="5"/>
  <c r="CL283" i="5"/>
  <c r="CV283" i="5"/>
  <c r="CR283" i="5"/>
  <c r="CN283" i="5"/>
  <c r="DF279" i="5"/>
  <c r="DD279" i="5"/>
  <c r="DB279" i="5"/>
  <c r="CZ279" i="5"/>
  <c r="CZ746" i="5" s="1"/>
  <c r="CX279" i="5"/>
  <c r="CV279" i="5"/>
  <c r="CT279" i="5"/>
  <c r="CR279" i="5"/>
  <c r="CR746" i="5" s="1"/>
  <c r="CP279" i="5"/>
  <c r="CN279" i="5"/>
  <c r="CL279" i="5"/>
  <c r="CJ279" i="5"/>
  <c r="DE279" i="5"/>
  <c r="DA279" i="5"/>
  <c r="CW279" i="5"/>
  <c r="CS279" i="5"/>
  <c r="CO279" i="5"/>
  <c r="CK279" i="5"/>
  <c r="DC279" i="5"/>
  <c r="CY279" i="5"/>
  <c r="CU279" i="5"/>
  <c r="CQ279" i="5"/>
  <c r="CM279" i="5"/>
  <c r="DF255" i="5"/>
  <c r="DD255" i="5"/>
  <c r="DD746" i="5" s="1"/>
  <c r="DB255" i="5"/>
  <c r="CZ255" i="5"/>
  <c r="CX255" i="5"/>
  <c r="CV255" i="5"/>
  <c r="CV746" i="5" s="1"/>
  <c r="CT255" i="5"/>
  <c r="CR255" i="5"/>
  <c r="CP255" i="5"/>
  <c r="CN255" i="5"/>
  <c r="CN746" i="5" s="1"/>
  <c r="CL255" i="5"/>
  <c r="CL746" i="5" s="1"/>
  <c r="DC255" i="5"/>
  <c r="CY255" i="5"/>
  <c r="CY746" i="5" s="1"/>
  <c r="CU255" i="5"/>
  <c r="CQ255" i="5"/>
  <c r="CQ746" i="5" s="1"/>
  <c r="CM255" i="5"/>
  <c r="DE255" i="5"/>
  <c r="DA255" i="5"/>
  <c r="CW255" i="5"/>
  <c r="CS255" i="5"/>
  <c r="CO255" i="5"/>
  <c r="DF746" i="5"/>
  <c r="DA746" i="5"/>
  <c r="CM746" i="5"/>
  <c r="CP746" i="5"/>
  <c r="CO746" i="5"/>
  <c r="CW746" i="5"/>
  <c r="DD746" i="3" l="1"/>
  <c r="DB746" i="3"/>
  <c r="CZ746" i="3"/>
  <c r="CX746" i="3"/>
  <c r="CV746" i="3"/>
  <c r="CT746" i="3"/>
  <c r="CR746" i="3"/>
  <c r="CP746" i="3"/>
  <c r="CN746" i="3"/>
  <c r="CL746" i="3"/>
  <c r="CJ746" i="3"/>
  <c r="CH746" i="3"/>
  <c r="CF746" i="3"/>
  <c r="CD746" i="3"/>
  <c r="CB746" i="3"/>
  <c r="BZ746" i="3"/>
  <c r="BX746" i="3"/>
  <c r="BV746" i="3"/>
  <c r="BT746" i="3"/>
  <c r="BR746" i="3"/>
  <c r="BP746" i="3"/>
  <c r="BN746" i="3"/>
  <c r="DE707" i="3"/>
  <c r="DE708" i="3"/>
  <c r="DE709" i="3"/>
  <c r="DE710" i="3"/>
  <c r="DE711" i="3"/>
  <c r="DE712" i="3"/>
  <c r="DE713" i="3"/>
  <c r="DE714" i="3"/>
  <c r="DE715" i="3"/>
  <c r="DE716" i="3"/>
  <c r="DE717" i="3"/>
  <c r="DE718" i="3"/>
  <c r="DE719" i="3"/>
  <c r="DE720" i="3"/>
  <c r="DE721" i="3"/>
  <c r="DE722" i="3"/>
  <c r="DE723" i="3"/>
  <c r="DE724" i="3"/>
  <c r="DE725" i="3"/>
  <c r="DE726" i="3"/>
  <c r="DE727" i="3"/>
  <c r="DE728" i="3"/>
  <c r="DE729" i="3"/>
  <c r="DE730" i="3"/>
  <c r="DE731" i="3"/>
  <c r="DE732" i="3"/>
  <c r="DE733" i="3"/>
  <c r="DE734" i="3"/>
  <c r="DE735" i="3"/>
  <c r="DE736" i="3"/>
  <c r="DE737" i="3"/>
  <c r="DE738" i="3"/>
  <c r="DE739" i="3"/>
  <c r="DE740" i="3"/>
  <c r="DE741" i="3"/>
  <c r="DE742" i="3"/>
  <c r="DC707" i="3"/>
  <c r="DC708" i="3"/>
  <c r="DC709" i="3"/>
  <c r="DC710" i="3"/>
  <c r="DC711" i="3"/>
  <c r="DC712" i="3"/>
  <c r="DC713" i="3"/>
  <c r="DC714" i="3"/>
  <c r="DC715" i="3"/>
  <c r="DC716" i="3"/>
  <c r="DC717" i="3"/>
  <c r="DC718" i="3"/>
  <c r="DC719" i="3"/>
  <c r="DC720" i="3"/>
  <c r="DC721" i="3"/>
  <c r="DC722" i="3"/>
  <c r="DC723" i="3"/>
  <c r="DC724" i="3"/>
  <c r="DC725" i="3"/>
  <c r="DC726" i="3"/>
  <c r="DC727" i="3"/>
  <c r="DC728" i="3"/>
  <c r="DC729" i="3"/>
  <c r="DC730" i="3"/>
  <c r="DC731" i="3"/>
  <c r="DC732" i="3"/>
  <c r="DC733" i="3"/>
  <c r="DC734" i="3"/>
  <c r="DC735" i="3"/>
  <c r="DC736" i="3"/>
  <c r="DC737" i="3"/>
  <c r="DC738" i="3"/>
  <c r="DC739" i="3"/>
  <c r="DC740" i="3"/>
  <c r="DC741" i="3"/>
  <c r="DC742" i="3"/>
  <c r="DA707" i="3"/>
  <c r="DA708" i="3"/>
  <c r="DA709" i="3"/>
  <c r="DA710" i="3"/>
  <c r="DA711" i="3"/>
  <c r="DA712" i="3"/>
  <c r="DA713" i="3"/>
  <c r="DA714" i="3"/>
  <c r="DA715" i="3"/>
  <c r="DA716" i="3"/>
  <c r="DA717" i="3"/>
  <c r="DA718" i="3"/>
  <c r="DA719" i="3"/>
  <c r="DA720" i="3"/>
  <c r="DA721" i="3"/>
  <c r="DA722" i="3"/>
  <c r="DA723" i="3"/>
  <c r="DA724" i="3"/>
  <c r="DA725" i="3"/>
  <c r="DA726" i="3"/>
  <c r="DA727" i="3"/>
  <c r="DA728" i="3"/>
  <c r="DA729" i="3"/>
  <c r="DA730" i="3"/>
  <c r="DA731" i="3"/>
  <c r="DA732" i="3"/>
  <c r="DA733" i="3"/>
  <c r="DA734" i="3"/>
  <c r="DA735" i="3"/>
  <c r="DA736" i="3"/>
  <c r="DA737" i="3"/>
  <c r="DA738" i="3"/>
  <c r="DA739" i="3"/>
  <c r="DA740" i="3"/>
  <c r="DA741" i="3"/>
  <c r="DA742" i="3"/>
  <c r="CY707" i="3"/>
  <c r="CY708" i="3"/>
  <c r="CY709" i="3"/>
  <c r="CY710" i="3"/>
  <c r="CY711" i="3"/>
  <c r="CY712" i="3"/>
  <c r="CY713" i="3"/>
  <c r="CY714" i="3"/>
  <c r="CY715" i="3"/>
  <c r="CY716" i="3"/>
  <c r="CY717" i="3"/>
  <c r="CY718" i="3"/>
  <c r="CY719" i="3"/>
  <c r="CY720" i="3"/>
  <c r="CY721" i="3"/>
  <c r="CY722" i="3"/>
  <c r="CY723" i="3"/>
  <c r="CY724" i="3"/>
  <c r="CY725" i="3"/>
  <c r="CY726" i="3"/>
  <c r="CY727" i="3"/>
  <c r="CY728" i="3"/>
  <c r="CY729" i="3"/>
  <c r="CY730" i="3"/>
  <c r="CY731" i="3"/>
  <c r="CY732" i="3"/>
  <c r="CY733" i="3"/>
  <c r="CY734" i="3"/>
  <c r="CY735" i="3"/>
  <c r="CY736" i="3"/>
  <c r="CY737" i="3"/>
  <c r="CY738" i="3"/>
  <c r="CY739" i="3"/>
  <c r="CY740" i="3"/>
  <c r="CY741" i="3"/>
  <c r="CY742" i="3"/>
  <c r="CW707" i="3"/>
  <c r="CW708" i="3"/>
  <c r="CW709" i="3"/>
  <c r="CW710" i="3"/>
  <c r="CW711" i="3"/>
  <c r="CW712" i="3"/>
  <c r="CW713" i="3"/>
  <c r="CW714" i="3"/>
  <c r="CW715" i="3"/>
  <c r="CW716" i="3"/>
  <c r="CW717" i="3"/>
  <c r="CW718" i="3"/>
  <c r="CW719" i="3"/>
  <c r="CW720" i="3"/>
  <c r="CW721" i="3"/>
  <c r="CW722" i="3"/>
  <c r="CW723" i="3"/>
  <c r="CW724" i="3"/>
  <c r="CW725" i="3"/>
  <c r="CW726" i="3"/>
  <c r="CW727" i="3"/>
  <c r="CW728" i="3"/>
  <c r="CW729" i="3"/>
  <c r="CW730" i="3"/>
  <c r="CW731" i="3"/>
  <c r="CW732" i="3"/>
  <c r="CW733" i="3"/>
  <c r="CW734" i="3"/>
  <c r="CW735" i="3"/>
  <c r="CW736" i="3"/>
  <c r="CW737" i="3"/>
  <c r="CW738" i="3"/>
  <c r="CW739" i="3"/>
  <c r="CW740" i="3"/>
  <c r="CW741" i="3"/>
  <c r="CW742" i="3"/>
  <c r="CU707" i="3"/>
  <c r="CU708" i="3"/>
  <c r="CU709" i="3"/>
  <c r="CU710" i="3"/>
  <c r="CU711" i="3"/>
  <c r="CU712" i="3"/>
  <c r="CU713" i="3"/>
  <c r="CU714" i="3"/>
  <c r="CU715" i="3"/>
  <c r="CU716" i="3"/>
  <c r="CU717" i="3"/>
  <c r="CU718" i="3"/>
  <c r="CU719" i="3"/>
  <c r="CU720" i="3"/>
  <c r="CU721" i="3"/>
  <c r="CU722" i="3"/>
  <c r="CU723" i="3"/>
  <c r="CU724" i="3"/>
  <c r="CU725" i="3"/>
  <c r="CU726" i="3"/>
  <c r="CU727" i="3"/>
  <c r="CU728" i="3"/>
  <c r="CU729" i="3"/>
  <c r="CU730" i="3"/>
  <c r="CU731" i="3"/>
  <c r="CU732" i="3"/>
  <c r="CU733" i="3"/>
  <c r="CU734" i="3"/>
  <c r="CU735" i="3"/>
  <c r="CU736" i="3"/>
  <c r="CU737" i="3"/>
  <c r="CU738" i="3"/>
  <c r="CU739" i="3"/>
  <c r="CU740" i="3"/>
  <c r="CU741" i="3"/>
  <c r="CU742" i="3"/>
  <c r="CS707" i="3"/>
  <c r="CS708" i="3"/>
  <c r="CS709" i="3"/>
  <c r="CS710" i="3"/>
  <c r="CS711" i="3"/>
  <c r="CS712" i="3"/>
  <c r="CS713" i="3"/>
  <c r="CS714" i="3"/>
  <c r="CS715" i="3"/>
  <c r="CS716" i="3"/>
  <c r="CS717" i="3"/>
  <c r="CS718" i="3"/>
  <c r="CS719" i="3"/>
  <c r="CS720" i="3"/>
  <c r="CS721" i="3"/>
  <c r="CS722" i="3"/>
  <c r="CS723" i="3"/>
  <c r="CS724" i="3"/>
  <c r="CS725" i="3"/>
  <c r="CS726" i="3"/>
  <c r="CS727" i="3"/>
  <c r="CS728" i="3"/>
  <c r="CS729" i="3"/>
  <c r="CS730" i="3"/>
  <c r="CS731" i="3"/>
  <c r="CS732" i="3"/>
  <c r="CS733" i="3"/>
  <c r="CS734" i="3"/>
  <c r="CS735" i="3"/>
  <c r="CS736" i="3"/>
  <c r="CS737" i="3"/>
  <c r="CS738" i="3"/>
  <c r="CS739" i="3"/>
  <c r="CS740" i="3"/>
  <c r="CS741" i="3"/>
  <c r="CS742" i="3"/>
  <c r="CQ707" i="3"/>
  <c r="CQ708" i="3"/>
  <c r="CQ709" i="3"/>
  <c r="CQ710" i="3"/>
  <c r="CQ711" i="3"/>
  <c r="CQ712" i="3"/>
  <c r="CQ713" i="3"/>
  <c r="CQ714" i="3"/>
  <c r="CQ715" i="3"/>
  <c r="CQ716" i="3"/>
  <c r="CQ717" i="3"/>
  <c r="CQ718" i="3"/>
  <c r="CQ719" i="3"/>
  <c r="CQ720" i="3"/>
  <c r="CQ721" i="3"/>
  <c r="CQ722" i="3"/>
  <c r="CQ723" i="3"/>
  <c r="CQ724" i="3"/>
  <c r="CQ725" i="3"/>
  <c r="CQ726" i="3"/>
  <c r="CQ727" i="3"/>
  <c r="CQ728" i="3"/>
  <c r="CQ729" i="3"/>
  <c r="CQ730" i="3"/>
  <c r="CQ731" i="3"/>
  <c r="CQ732" i="3"/>
  <c r="CQ733" i="3"/>
  <c r="CQ734" i="3"/>
  <c r="CQ735" i="3"/>
  <c r="CQ736" i="3"/>
  <c r="CQ737" i="3"/>
  <c r="CQ738" i="3"/>
  <c r="CQ739" i="3"/>
  <c r="CQ740" i="3"/>
  <c r="CQ741" i="3"/>
  <c r="CQ742" i="3"/>
  <c r="CO707" i="3"/>
  <c r="CO708" i="3"/>
  <c r="CO709" i="3"/>
  <c r="CO710" i="3"/>
  <c r="CO711" i="3"/>
  <c r="CO712" i="3"/>
  <c r="CO713" i="3"/>
  <c r="CO714" i="3"/>
  <c r="CO715" i="3"/>
  <c r="CO716" i="3"/>
  <c r="CO717" i="3"/>
  <c r="CO718" i="3"/>
  <c r="CO719" i="3"/>
  <c r="CO720" i="3"/>
  <c r="CO721" i="3"/>
  <c r="CO722" i="3"/>
  <c r="CO723" i="3"/>
  <c r="CO724" i="3"/>
  <c r="CO725" i="3"/>
  <c r="CO726" i="3"/>
  <c r="CO727" i="3"/>
  <c r="CO728" i="3"/>
  <c r="CO729" i="3"/>
  <c r="CO730" i="3"/>
  <c r="CO731" i="3"/>
  <c r="CO732" i="3"/>
  <c r="CO733" i="3"/>
  <c r="CO734" i="3"/>
  <c r="CO735" i="3"/>
  <c r="CO736" i="3"/>
  <c r="CO737" i="3"/>
  <c r="CO738" i="3"/>
  <c r="CO739" i="3"/>
  <c r="CO740" i="3"/>
  <c r="CO741" i="3"/>
  <c r="CO742" i="3"/>
  <c r="CM707" i="3"/>
  <c r="CM708" i="3"/>
  <c r="CM709" i="3"/>
  <c r="CM710" i="3"/>
  <c r="CM711" i="3"/>
  <c r="CM712" i="3"/>
  <c r="CM713" i="3"/>
  <c r="CM714" i="3"/>
  <c r="CM715" i="3"/>
  <c r="CM716" i="3"/>
  <c r="CM717" i="3"/>
  <c r="CM718" i="3"/>
  <c r="CM719" i="3"/>
  <c r="CM720" i="3"/>
  <c r="CM721" i="3"/>
  <c r="CM722" i="3"/>
  <c r="CM723" i="3"/>
  <c r="CM724" i="3"/>
  <c r="CM725" i="3"/>
  <c r="CM726" i="3"/>
  <c r="CM727" i="3"/>
  <c r="CM728" i="3"/>
  <c r="CM729" i="3"/>
  <c r="CM730" i="3"/>
  <c r="CM731" i="3"/>
  <c r="CM732" i="3"/>
  <c r="CM733" i="3"/>
  <c r="CM734" i="3"/>
  <c r="CM735" i="3"/>
  <c r="CM736" i="3"/>
  <c r="CM737" i="3"/>
  <c r="CM738" i="3"/>
  <c r="CM739" i="3"/>
  <c r="CM740" i="3"/>
  <c r="CM741" i="3"/>
  <c r="CM742" i="3"/>
  <c r="CK707" i="3"/>
  <c r="CK708" i="3"/>
  <c r="CK709" i="3"/>
  <c r="CK710" i="3"/>
  <c r="CK711" i="3"/>
  <c r="CK712" i="3"/>
  <c r="CK713" i="3"/>
  <c r="CK714" i="3"/>
  <c r="CK715" i="3"/>
  <c r="CK716" i="3"/>
  <c r="CK717" i="3"/>
  <c r="CK718" i="3"/>
  <c r="CK719" i="3"/>
  <c r="CK720" i="3"/>
  <c r="CK721" i="3"/>
  <c r="CK722" i="3"/>
  <c r="CK723" i="3"/>
  <c r="CK724" i="3"/>
  <c r="CK725" i="3"/>
  <c r="CK726" i="3"/>
  <c r="CK727" i="3"/>
  <c r="CK728" i="3"/>
  <c r="CK729" i="3"/>
  <c r="CK730" i="3"/>
  <c r="CK731" i="3"/>
  <c r="CK732" i="3"/>
  <c r="CK733" i="3"/>
  <c r="CK734" i="3"/>
  <c r="CK735" i="3"/>
  <c r="CK736" i="3"/>
  <c r="CK737" i="3"/>
  <c r="CK738" i="3"/>
  <c r="CK739" i="3"/>
  <c r="CK740" i="3"/>
  <c r="CK741" i="3"/>
  <c r="CK742" i="3"/>
  <c r="CI707" i="3"/>
  <c r="CI708" i="3"/>
  <c r="CI709" i="3"/>
  <c r="CI710" i="3"/>
  <c r="CI711" i="3"/>
  <c r="CI712" i="3"/>
  <c r="CI713" i="3"/>
  <c r="CI714" i="3"/>
  <c r="CI715" i="3"/>
  <c r="CI716" i="3"/>
  <c r="CI717" i="3"/>
  <c r="CI718" i="3"/>
  <c r="CI719" i="3"/>
  <c r="CI720" i="3"/>
  <c r="CI721" i="3"/>
  <c r="CI722" i="3"/>
  <c r="CI723" i="3"/>
  <c r="CI724" i="3"/>
  <c r="CI725" i="3"/>
  <c r="CI726" i="3"/>
  <c r="CI727" i="3"/>
  <c r="CI728" i="3"/>
  <c r="CI729" i="3"/>
  <c r="CI730" i="3"/>
  <c r="CI731" i="3"/>
  <c r="CI732" i="3"/>
  <c r="CI733" i="3"/>
  <c r="CI734" i="3"/>
  <c r="CI735" i="3"/>
  <c r="CI736" i="3"/>
  <c r="CI737" i="3"/>
  <c r="CI738" i="3"/>
  <c r="CI739" i="3"/>
  <c r="CI740" i="3"/>
  <c r="CI741" i="3"/>
  <c r="CI742" i="3"/>
  <c r="CG707" i="3"/>
  <c r="CG708" i="3"/>
  <c r="CG709" i="3"/>
  <c r="CG710" i="3"/>
  <c r="CG711" i="3"/>
  <c r="CG712" i="3"/>
  <c r="CG713" i="3"/>
  <c r="CG714" i="3"/>
  <c r="CG715" i="3"/>
  <c r="CG716" i="3"/>
  <c r="CG717" i="3"/>
  <c r="CG718" i="3"/>
  <c r="CG719" i="3"/>
  <c r="CG720" i="3"/>
  <c r="CG721" i="3"/>
  <c r="CG722" i="3"/>
  <c r="CG723" i="3"/>
  <c r="CG724" i="3"/>
  <c r="CG725" i="3"/>
  <c r="CG726" i="3"/>
  <c r="CG727" i="3"/>
  <c r="CG728" i="3"/>
  <c r="CG729" i="3"/>
  <c r="CG730" i="3"/>
  <c r="CG731" i="3"/>
  <c r="CG732" i="3"/>
  <c r="CG733" i="3"/>
  <c r="CG734" i="3"/>
  <c r="CG735" i="3"/>
  <c r="CG736" i="3"/>
  <c r="CG737" i="3"/>
  <c r="CG738" i="3"/>
  <c r="CG739" i="3"/>
  <c r="CG740" i="3"/>
  <c r="CG741" i="3"/>
  <c r="CG742" i="3"/>
  <c r="CE707" i="3"/>
  <c r="CE708" i="3"/>
  <c r="CE709" i="3"/>
  <c r="CE710" i="3"/>
  <c r="CE711" i="3"/>
  <c r="CE712" i="3"/>
  <c r="CE713" i="3"/>
  <c r="CE714" i="3"/>
  <c r="CE715" i="3"/>
  <c r="CE716" i="3"/>
  <c r="CE717" i="3"/>
  <c r="CE718" i="3"/>
  <c r="CE719" i="3"/>
  <c r="CE720" i="3"/>
  <c r="CE721" i="3"/>
  <c r="CE722" i="3"/>
  <c r="CE723" i="3"/>
  <c r="CE724" i="3"/>
  <c r="CE725" i="3"/>
  <c r="CE726" i="3"/>
  <c r="CE727" i="3"/>
  <c r="CE728" i="3"/>
  <c r="CE729" i="3"/>
  <c r="CE730" i="3"/>
  <c r="CE731" i="3"/>
  <c r="CE732" i="3"/>
  <c r="CE733" i="3"/>
  <c r="CE734" i="3"/>
  <c r="CE735" i="3"/>
  <c r="CE736" i="3"/>
  <c r="CE737" i="3"/>
  <c r="CE738" i="3"/>
  <c r="CE739" i="3"/>
  <c r="CE740" i="3"/>
  <c r="CE741" i="3"/>
  <c r="CE742" i="3"/>
  <c r="CC707" i="3"/>
  <c r="CC708" i="3"/>
  <c r="CC709" i="3"/>
  <c r="CC710" i="3"/>
  <c r="CC711" i="3"/>
  <c r="CC712" i="3"/>
  <c r="CC713" i="3"/>
  <c r="CC714" i="3"/>
  <c r="CC715" i="3"/>
  <c r="CC716" i="3"/>
  <c r="CC717" i="3"/>
  <c r="CC718" i="3"/>
  <c r="CC719" i="3"/>
  <c r="CC720" i="3"/>
  <c r="CC721" i="3"/>
  <c r="CC722" i="3"/>
  <c r="CC723" i="3"/>
  <c r="CC724" i="3"/>
  <c r="CC725" i="3"/>
  <c r="CC726" i="3"/>
  <c r="CC727" i="3"/>
  <c r="CC728" i="3"/>
  <c r="CC729" i="3"/>
  <c r="CC730" i="3"/>
  <c r="CC731" i="3"/>
  <c r="CC732" i="3"/>
  <c r="CC733" i="3"/>
  <c r="CC734" i="3"/>
  <c r="CC735" i="3"/>
  <c r="CC736" i="3"/>
  <c r="CC737" i="3"/>
  <c r="CC738" i="3"/>
  <c r="CC739" i="3"/>
  <c r="CC740" i="3"/>
  <c r="CC741" i="3"/>
  <c r="CC742" i="3"/>
  <c r="CA707" i="3"/>
  <c r="CA708" i="3"/>
  <c r="CA709" i="3"/>
  <c r="CA710" i="3"/>
  <c r="CA711" i="3"/>
  <c r="CA712" i="3"/>
  <c r="CA713" i="3"/>
  <c r="CA714" i="3"/>
  <c r="CA715" i="3"/>
  <c r="CA716" i="3"/>
  <c r="CA717" i="3"/>
  <c r="CA718" i="3"/>
  <c r="CA719" i="3"/>
  <c r="CA720" i="3"/>
  <c r="CA721" i="3"/>
  <c r="CA722" i="3"/>
  <c r="CA723" i="3"/>
  <c r="CA724" i="3"/>
  <c r="CA725" i="3"/>
  <c r="CA726" i="3"/>
  <c r="CA727" i="3"/>
  <c r="CA728" i="3"/>
  <c r="CA729" i="3"/>
  <c r="CA730" i="3"/>
  <c r="CA731" i="3"/>
  <c r="CA732" i="3"/>
  <c r="CA733" i="3"/>
  <c r="CA734" i="3"/>
  <c r="CA735" i="3"/>
  <c r="CA736" i="3"/>
  <c r="CA737" i="3"/>
  <c r="CA738" i="3"/>
  <c r="CA739" i="3"/>
  <c r="CA740" i="3"/>
  <c r="CA741" i="3"/>
  <c r="CA742" i="3"/>
  <c r="BY707" i="3"/>
  <c r="BY708" i="3"/>
  <c r="BY709" i="3"/>
  <c r="BY710" i="3"/>
  <c r="BY711" i="3"/>
  <c r="BY712" i="3"/>
  <c r="BY713" i="3"/>
  <c r="BY714" i="3"/>
  <c r="BY715" i="3"/>
  <c r="BY716" i="3"/>
  <c r="BY717" i="3"/>
  <c r="BY718" i="3"/>
  <c r="BY719" i="3"/>
  <c r="BY720" i="3"/>
  <c r="BY721" i="3"/>
  <c r="BY722" i="3"/>
  <c r="BY723" i="3"/>
  <c r="BY724" i="3"/>
  <c r="BY725" i="3"/>
  <c r="BY726" i="3"/>
  <c r="BY727" i="3"/>
  <c r="BY728" i="3"/>
  <c r="BY729" i="3"/>
  <c r="BY730" i="3"/>
  <c r="BY731" i="3"/>
  <c r="BY732" i="3"/>
  <c r="BY733" i="3"/>
  <c r="BY734" i="3"/>
  <c r="BY735" i="3"/>
  <c r="BY736" i="3"/>
  <c r="BY737" i="3"/>
  <c r="BY738" i="3"/>
  <c r="BY739" i="3"/>
  <c r="BY740" i="3"/>
  <c r="BY741" i="3"/>
  <c r="BY742" i="3"/>
  <c r="BH707" i="3"/>
  <c r="BH708" i="3"/>
  <c r="BH709" i="3"/>
  <c r="BH710" i="3"/>
  <c r="BH711" i="3"/>
  <c r="BH712" i="3"/>
  <c r="BH713" i="3"/>
  <c r="BH714" i="3"/>
  <c r="BH715" i="3"/>
  <c r="BH716" i="3"/>
  <c r="BH717" i="3"/>
  <c r="BH718" i="3"/>
  <c r="BH719" i="3"/>
  <c r="BH720" i="3"/>
  <c r="BH721" i="3"/>
  <c r="BH722" i="3"/>
  <c r="BH723" i="3"/>
  <c r="BH724" i="3"/>
  <c r="BH725" i="3"/>
  <c r="BH726" i="3"/>
  <c r="BH727" i="3"/>
  <c r="BH728" i="3"/>
  <c r="BH729" i="3"/>
  <c r="BH730" i="3"/>
  <c r="BH731" i="3"/>
  <c r="BH732" i="3"/>
  <c r="BH733" i="3"/>
  <c r="BH734" i="3"/>
  <c r="BH735" i="3"/>
  <c r="BH736" i="3"/>
  <c r="BH737" i="3"/>
  <c r="BH738" i="3"/>
  <c r="BH739" i="3"/>
  <c r="BH740" i="3"/>
  <c r="BH741" i="3"/>
  <c r="BH742" i="3"/>
  <c r="BW707" i="3"/>
  <c r="BW708" i="3"/>
  <c r="BW709" i="3"/>
  <c r="BW710" i="3"/>
  <c r="BW711" i="3"/>
  <c r="BW712" i="3"/>
  <c r="BW713" i="3"/>
  <c r="BW714" i="3"/>
  <c r="BW715" i="3"/>
  <c r="BW716" i="3"/>
  <c r="BW717" i="3"/>
  <c r="BW718" i="3"/>
  <c r="BW719" i="3"/>
  <c r="BW720" i="3"/>
  <c r="BW721" i="3"/>
  <c r="BW722" i="3"/>
  <c r="BW723" i="3"/>
  <c r="BW724" i="3"/>
  <c r="BW725" i="3"/>
  <c r="BW726" i="3"/>
  <c r="BW727" i="3"/>
  <c r="BW728" i="3"/>
  <c r="BW729" i="3"/>
  <c r="BW730" i="3"/>
  <c r="BW731" i="3"/>
  <c r="BW732" i="3"/>
  <c r="BW733" i="3"/>
  <c r="BW734" i="3"/>
  <c r="BW735" i="3"/>
  <c r="BW736" i="3"/>
  <c r="BW737" i="3"/>
  <c r="BW738" i="3"/>
  <c r="BW739" i="3"/>
  <c r="BW740" i="3"/>
  <c r="BW741" i="3"/>
  <c r="BW742" i="3"/>
  <c r="BU707" i="3"/>
  <c r="BU708" i="3"/>
  <c r="BU709" i="3"/>
  <c r="BU710" i="3"/>
  <c r="BU711" i="3"/>
  <c r="BU712" i="3"/>
  <c r="BU713" i="3"/>
  <c r="BU714" i="3"/>
  <c r="BU715" i="3"/>
  <c r="BU716" i="3"/>
  <c r="BU717" i="3"/>
  <c r="BU718" i="3"/>
  <c r="BU719" i="3"/>
  <c r="BU720" i="3"/>
  <c r="BU721" i="3"/>
  <c r="BU722" i="3"/>
  <c r="BU723" i="3"/>
  <c r="BU724" i="3"/>
  <c r="BU725" i="3"/>
  <c r="BU726" i="3"/>
  <c r="BU727" i="3"/>
  <c r="BU728" i="3"/>
  <c r="BU729" i="3"/>
  <c r="BU730" i="3"/>
  <c r="BU731" i="3"/>
  <c r="BU732" i="3"/>
  <c r="BU733" i="3"/>
  <c r="BU734" i="3"/>
  <c r="BU735" i="3"/>
  <c r="BU736" i="3"/>
  <c r="BU737" i="3"/>
  <c r="BU738" i="3"/>
  <c r="BU739" i="3"/>
  <c r="BU740" i="3"/>
  <c r="BU741" i="3"/>
  <c r="BU742" i="3"/>
  <c r="BS707" i="3"/>
  <c r="BS708" i="3"/>
  <c r="BS709" i="3"/>
  <c r="BS710" i="3"/>
  <c r="BS711" i="3"/>
  <c r="BS712" i="3"/>
  <c r="BS713" i="3"/>
  <c r="BS714" i="3"/>
  <c r="BS715" i="3"/>
  <c r="BS716" i="3"/>
  <c r="BS717" i="3"/>
  <c r="BS718" i="3"/>
  <c r="BS719" i="3"/>
  <c r="BS720" i="3"/>
  <c r="BS721" i="3"/>
  <c r="BS722" i="3"/>
  <c r="BS723" i="3"/>
  <c r="BS724" i="3"/>
  <c r="BS725" i="3"/>
  <c r="BS726" i="3"/>
  <c r="BS727" i="3"/>
  <c r="BS728" i="3"/>
  <c r="BS729" i="3"/>
  <c r="BS730" i="3"/>
  <c r="BS731" i="3"/>
  <c r="BS732" i="3"/>
  <c r="BS733" i="3"/>
  <c r="BS734" i="3"/>
  <c r="BS735" i="3"/>
  <c r="BS736" i="3"/>
  <c r="BS737" i="3"/>
  <c r="BS738" i="3"/>
  <c r="BS739" i="3"/>
  <c r="BS740" i="3"/>
  <c r="BS741" i="3"/>
  <c r="BS742" i="3"/>
  <c r="BQ707" i="3"/>
  <c r="BQ708" i="3"/>
  <c r="BQ709" i="3"/>
  <c r="BQ710" i="3"/>
  <c r="BQ711" i="3"/>
  <c r="BQ712" i="3"/>
  <c r="BQ713" i="3"/>
  <c r="BQ714" i="3"/>
  <c r="BQ715" i="3"/>
  <c r="BQ716" i="3"/>
  <c r="BQ717" i="3"/>
  <c r="BQ718" i="3"/>
  <c r="BQ719" i="3"/>
  <c r="BQ720" i="3"/>
  <c r="BQ721" i="3"/>
  <c r="BQ722" i="3"/>
  <c r="BQ723" i="3"/>
  <c r="BQ724" i="3"/>
  <c r="BQ725" i="3"/>
  <c r="BQ726" i="3"/>
  <c r="BQ727" i="3"/>
  <c r="BQ728" i="3"/>
  <c r="BQ729" i="3"/>
  <c r="BQ730" i="3"/>
  <c r="BQ731" i="3"/>
  <c r="BQ732" i="3"/>
  <c r="BQ733" i="3"/>
  <c r="BQ734" i="3"/>
  <c r="BQ735" i="3"/>
  <c r="BQ736" i="3"/>
  <c r="BQ737" i="3"/>
  <c r="BQ738" i="3"/>
  <c r="BQ739" i="3"/>
  <c r="BQ740" i="3"/>
  <c r="BQ741" i="3"/>
  <c r="BQ742" i="3"/>
  <c r="BO707" i="3"/>
  <c r="BO708" i="3"/>
  <c r="BO709" i="3"/>
  <c r="BO710" i="3"/>
  <c r="BO711" i="3"/>
  <c r="BO712" i="3"/>
  <c r="BO713" i="3"/>
  <c r="BO714" i="3"/>
  <c r="BO715" i="3"/>
  <c r="BO716" i="3"/>
  <c r="BO717" i="3"/>
  <c r="BO718" i="3"/>
  <c r="BO719" i="3"/>
  <c r="BO720" i="3"/>
  <c r="BO721" i="3"/>
  <c r="BO722" i="3"/>
  <c r="BO723" i="3"/>
  <c r="BO724" i="3"/>
  <c r="BO725" i="3"/>
  <c r="BO726" i="3"/>
  <c r="BO727" i="3"/>
  <c r="BO728" i="3"/>
  <c r="BO729" i="3"/>
  <c r="BO730" i="3"/>
  <c r="BO731" i="3"/>
  <c r="BO732" i="3"/>
  <c r="BO733" i="3"/>
  <c r="BO734" i="3"/>
  <c r="BO735" i="3"/>
  <c r="BO736" i="3"/>
  <c r="BO737" i="3"/>
  <c r="BO738" i="3"/>
  <c r="BO739" i="3"/>
  <c r="BO740" i="3"/>
  <c r="BO741" i="3"/>
  <c r="BO742" i="3"/>
  <c r="BM707" i="3"/>
  <c r="EL707" i="3" s="1"/>
  <c r="ER707" i="3" s="1"/>
  <c r="BM708" i="3"/>
  <c r="EL708" i="3" s="1"/>
  <c r="BM709" i="3"/>
  <c r="BM710" i="3"/>
  <c r="BM711" i="3"/>
  <c r="BM712" i="3"/>
  <c r="EL712" i="3" s="1"/>
  <c r="BM713" i="3"/>
  <c r="EL713" i="3" s="1"/>
  <c r="BM714" i="3"/>
  <c r="EL714" i="3" s="1"/>
  <c r="BM715" i="3"/>
  <c r="EL715" i="3" s="1"/>
  <c r="BM716" i="3"/>
  <c r="EL716" i="3" s="1"/>
  <c r="BM717" i="3"/>
  <c r="EL717" i="3" s="1"/>
  <c r="BM718" i="3"/>
  <c r="EL718" i="3" s="1"/>
  <c r="BM719" i="3"/>
  <c r="EL719" i="3" s="1"/>
  <c r="BM720" i="3"/>
  <c r="EL720" i="3" s="1"/>
  <c r="BM721" i="3"/>
  <c r="EL721" i="3" s="1"/>
  <c r="BM722" i="3"/>
  <c r="EL722" i="3" s="1"/>
  <c r="BM723" i="3"/>
  <c r="BM724" i="3"/>
  <c r="EL724" i="3" s="1"/>
  <c r="BM725" i="3"/>
  <c r="BM726" i="3"/>
  <c r="EL726" i="3" s="1"/>
  <c r="BM727" i="3"/>
  <c r="EL727" i="3" s="1"/>
  <c r="BM728" i="3"/>
  <c r="EL728" i="3" s="1"/>
  <c r="BM729" i="3"/>
  <c r="EL729" i="3" s="1"/>
  <c r="BM730" i="3"/>
  <c r="EL730" i="3" s="1"/>
  <c r="BM731" i="3"/>
  <c r="EL731" i="3" s="1"/>
  <c r="BM732" i="3"/>
  <c r="EL732" i="3" s="1"/>
  <c r="BM733" i="3"/>
  <c r="EL733" i="3" s="1"/>
  <c r="BM734" i="3"/>
  <c r="EL734" i="3" s="1"/>
  <c r="BM735" i="3"/>
  <c r="EL735" i="3" s="1"/>
  <c r="BM736" i="3"/>
  <c r="EL736" i="3" s="1"/>
  <c r="BM737" i="3"/>
  <c r="EL737" i="3" s="1"/>
  <c r="BM738" i="3"/>
  <c r="EL738" i="3" s="1"/>
  <c r="BM739" i="3"/>
  <c r="EL739" i="3" s="1"/>
  <c r="BM740" i="3"/>
  <c r="EL740" i="3" s="1"/>
  <c r="BM741" i="3"/>
  <c r="EL741" i="3" s="1"/>
  <c r="BM742" i="3"/>
  <c r="EL742" i="3" s="1"/>
  <c r="EM742" i="3" l="1"/>
  <c r="ER742" i="3"/>
  <c r="EM740" i="3"/>
  <c r="ER740" i="3"/>
  <c r="EM738" i="3"/>
  <c r="ER738" i="3"/>
  <c r="EM736" i="3"/>
  <c r="ER736" i="3"/>
  <c r="EM734" i="3"/>
  <c r="ER734" i="3"/>
  <c r="EM732" i="3"/>
  <c r="ER732" i="3"/>
  <c r="EM730" i="3"/>
  <c r="ER730" i="3"/>
  <c r="EM728" i="3"/>
  <c r="ER728" i="3"/>
  <c r="EM726" i="3"/>
  <c r="ER726" i="3"/>
  <c r="EM724" i="3"/>
  <c r="ER724" i="3"/>
  <c r="EM722" i="3"/>
  <c r="ER722" i="3"/>
  <c r="EM720" i="3"/>
  <c r="ER720" i="3"/>
  <c r="EM718" i="3"/>
  <c r="ER718" i="3"/>
  <c r="EM716" i="3"/>
  <c r="ER716" i="3"/>
  <c r="EM714" i="3"/>
  <c r="ER714" i="3"/>
  <c r="EM712" i="3"/>
  <c r="ER712" i="3"/>
  <c r="EM708" i="3"/>
  <c r="ER708" i="3"/>
  <c r="EM741" i="3"/>
  <c r="ER741" i="3"/>
  <c r="EM739" i="3"/>
  <c r="ER739" i="3"/>
  <c r="EM737" i="3"/>
  <c r="ER737" i="3"/>
  <c r="EM735" i="3"/>
  <c r="ER735" i="3"/>
  <c r="EM733" i="3"/>
  <c r="ER733" i="3"/>
  <c r="EM731" i="3"/>
  <c r="ER731" i="3"/>
  <c r="EM729" i="3"/>
  <c r="ER729" i="3"/>
  <c r="EM727" i="3"/>
  <c r="ER727" i="3"/>
  <c r="EM721" i="3"/>
  <c r="ES721" i="3" s="1"/>
  <c r="ER721" i="3"/>
  <c r="EM719" i="3"/>
  <c r="ER719" i="3"/>
  <c r="EM717" i="3"/>
  <c r="ER717" i="3"/>
  <c r="EM715" i="3"/>
  <c r="ER715" i="3"/>
  <c r="EM713" i="3"/>
  <c r="ER713" i="3"/>
  <c r="EM707" i="3"/>
  <c r="ES707" i="3" s="1"/>
  <c r="BI722" i="3"/>
  <c r="BI710" i="3"/>
  <c r="BI734" i="3"/>
  <c r="BI733" i="3"/>
  <c r="BI708" i="3"/>
  <c r="BI732" i="3"/>
  <c r="BI719" i="3"/>
  <c r="BI707" i="3"/>
  <c r="BJ707" i="3" s="1"/>
  <c r="BI731" i="3"/>
  <c r="BI726" i="3"/>
  <c r="BI721" i="3"/>
  <c r="BI720" i="3"/>
  <c r="BI709" i="3"/>
  <c r="BI737" i="3"/>
  <c r="BI738" i="3"/>
  <c r="BI714" i="3"/>
  <c r="BI725" i="3"/>
  <c r="BI736" i="3"/>
  <c r="BI724" i="3"/>
  <c r="BI712" i="3"/>
  <c r="BI735" i="3"/>
  <c r="BI723" i="3"/>
  <c r="BI711" i="3"/>
  <c r="BI729" i="3"/>
  <c r="BI716" i="3"/>
  <c r="BI739" i="3"/>
  <c r="BI715" i="3"/>
  <c r="BI718" i="3"/>
  <c r="BI741" i="3"/>
  <c r="BI717" i="3"/>
  <c r="BI740" i="3"/>
  <c r="BI727" i="3"/>
  <c r="BI713" i="3"/>
  <c r="BI730" i="3"/>
  <c r="BI742" i="3"/>
  <c r="BI728" i="3"/>
  <c r="EN713" i="3" l="1"/>
  <c r="ES713" i="3"/>
  <c r="EN715" i="3"/>
  <c r="ET715" i="3" s="1"/>
  <c r="ES715" i="3"/>
  <c r="EN717" i="3"/>
  <c r="ES717" i="3"/>
  <c r="EN719" i="3"/>
  <c r="ES719" i="3"/>
  <c r="EN727" i="3"/>
  <c r="ES727" i="3"/>
  <c r="EN729" i="3"/>
  <c r="ES729" i="3"/>
  <c r="EN731" i="3"/>
  <c r="ES731" i="3"/>
  <c r="EN733" i="3"/>
  <c r="ES733" i="3"/>
  <c r="EN735" i="3"/>
  <c r="ES735" i="3"/>
  <c r="EN737" i="3"/>
  <c r="ES737" i="3"/>
  <c r="EN739" i="3"/>
  <c r="ES739" i="3"/>
  <c r="EN741" i="3"/>
  <c r="ES741" i="3"/>
  <c r="EN708" i="3"/>
  <c r="ES708" i="3"/>
  <c r="EN712" i="3"/>
  <c r="ES712" i="3"/>
  <c r="EN714" i="3"/>
  <c r="ES714" i="3"/>
  <c r="EN716" i="3"/>
  <c r="ES716" i="3"/>
  <c r="EN718" i="3"/>
  <c r="ET718" i="3" s="1"/>
  <c r="ES718" i="3"/>
  <c r="EN720" i="3"/>
  <c r="ES720" i="3"/>
  <c r="EN722" i="3"/>
  <c r="ES722" i="3"/>
  <c r="EN724" i="3"/>
  <c r="ES724" i="3"/>
  <c r="EN726" i="3"/>
  <c r="ES726" i="3"/>
  <c r="EN728" i="3"/>
  <c r="ES728" i="3"/>
  <c r="EN730" i="3"/>
  <c r="ES730" i="3"/>
  <c r="EN732" i="3"/>
  <c r="ES732" i="3"/>
  <c r="EN734" i="3"/>
  <c r="ES734" i="3"/>
  <c r="EN736" i="3"/>
  <c r="ES736" i="3"/>
  <c r="EN738" i="3"/>
  <c r="ES738" i="3"/>
  <c r="EN740" i="3"/>
  <c r="ES740" i="3"/>
  <c r="EN742" i="3"/>
  <c r="ES742" i="3"/>
  <c r="EN707" i="3"/>
  <c r="DG707" i="3"/>
  <c r="BJ730" i="3"/>
  <c r="H730" i="3"/>
  <c r="BJ727" i="3"/>
  <c r="H727" i="3"/>
  <c r="BJ717" i="3"/>
  <c r="H717" i="3"/>
  <c r="BJ718" i="3"/>
  <c r="H718" i="3"/>
  <c r="BJ739" i="3"/>
  <c r="H739" i="3"/>
  <c r="BJ729" i="3"/>
  <c r="H729" i="3"/>
  <c r="BJ723" i="3"/>
  <c r="EK723" i="3" s="1"/>
  <c r="H723" i="3"/>
  <c r="BJ712" i="3"/>
  <c r="H712" i="3"/>
  <c r="BJ736" i="3"/>
  <c r="H736" i="3"/>
  <c r="BJ714" i="3"/>
  <c r="H714" i="3"/>
  <c r="BJ737" i="3"/>
  <c r="H737" i="3"/>
  <c r="BJ720" i="3"/>
  <c r="H720" i="3"/>
  <c r="BJ726" i="3"/>
  <c r="H726" i="3"/>
  <c r="I707" i="3"/>
  <c r="H707" i="3"/>
  <c r="BJ732" i="3"/>
  <c r="H732" i="3"/>
  <c r="BJ733" i="3"/>
  <c r="H733" i="3"/>
  <c r="BJ710" i="3"/>
  <c r="EK710" i="3" s="1"/>
  <c r="H710" i="3"/>
  <c r="BJ728" i="3"/>
  <c r="H728" i="3"/>
  <c r="BJ742" i="3"/>
  <c r="I742" i="3" s="1"/>
  <c r="H742" i="3"/>
  <c r="BJ713" i="3"/>
  <c r="H713" i="3"/>
  <c r="BJ740" i="3"/>
  <c r="H740" i="3"/>
  <c r="BJ741" i="3"/>
  <c r="H741" i="3"/>
  <c r="BJ715" i="3"/>
  <c r="H715" i="3"/>
  <c r="BJ716" i="3"/>
  <c r="H716" i="3"/>
  <c r="BJ711" i="3"/>
  <c r="EK711" i="3" s="1"/>
  <c r="H711" i="3"/>
  <c r="BJ735" i="3"/>
  <c r="H735" i="3"/>
  <c r="BJ724" i="3"/>
  <c r="H724" i="3"/>
  <c r="BJ725" i="3"/>
  <c r="EK725" i="3" s="1"/>
  <c r="H725" i="3"/>
  <c r="BJ738" i="3"/>
  <c r="H738" i="3"/>
  <c r="BJ709" i="3"/>
  <c r="EK709" i="3" s="1"/>
  <c r="EQ709" i="3" s="1"/>
  <c r="H709" i="3"/>
  <c r="BJ721" i="3"/>
  <c r="H721" i="3"/>
  <c r="BJ731" i="3"/>
  <c r="H731" i="3"/>
  <c r="BJ719" i="3"/>
  <c r="H719" i="3"/>
  <c r="BJ708" i="3"/>
  <c r="H708" i="3"/>
  <c r="BJ734" i="3"/>
  <c r="H734" i="3"/>
  <c r="BJ722" i="3"/>
  <c r="I722" i="3" s="1"/>
  <c r="H722" i="3"/>
  <c r="G219" i="1"/>
  <c r="G218" i="1"/>
  <c r="G217" i="1"/>
  <c r="G216" i="1"/>
  <c r="G215" i="1"/>
  <c r="G214" i="1"/>
  <c r="G213" i="1"/>
  <c r="G211" i="1"/>
  <c r="G210" i="1"/>
  <c r="G209" i="1"/>
  <c r="G208" i="1"/>
  <c r="BC176" i="3"/>
  <c r="BC83" i="3"/>
  <c r="EL725" i="3" l="1"/>
  <c r="EQ725" i="3"/>
  <c r="EL711" i="3"/>
  <c r="EQ711" i="3"/>
  <c r="EL710" i="3"/>
  <c r="EQ710" i="3"/>
  <c r="EL723" i="3"/>
  <c r="EQ723" i="3"/>
  <c r="EO707" i="3"/>
  <c r="EP707" i="3" s="1"/>
  <c r="ET707" i="3"/>
  <c r="EO742" i="3"/>
  <c r="EP742" i="3" s="1"/>
  <c r="ET742" i="3"/>
  <c r="EO740" i="3"/>
  <c r="EP740" i="3" s="1"/>
  <c r="ET740" i="3"/>
  <c r="EO738" i="3"/>
  <c r="EP738" i="3" s="1"/>
  <c r="ET738" i="3"/>
  <c r="EO736" i="3"/>
  <c r="EP736" i="3" s="1"/>
  <c r="ET736" i="3"/>
  <c r="EO734" i="3"/>
  <c r="EP734" i="3" s="1"/>
  <c r="ET734" i="3"/>
  <c r="EO732" i="3"/>
  <c r="EP732" i="3" s="1"/>
  <c r="ET732" i="3"/>
  <c r="EO730" i="3"/>
  <c r="EP730" i="3" s="1"/>
  <c r="ET730" i="3"/>
  <c r="EO728" i="3"/>
  <c r="EP728" i="3" s="1"/>
  <c r="ET728" i="3"/>
  <c r="EO726" i="3"/>
  <c r="EP726" i="3" s="1"/>
  <c r="ET726" i="3"/>
  <c r="EO724" i="3"/>
  <c r="EP724" i="3" s="1"/>
  <c r="ET724" i="3"/>
  <c r="EO722" i="3"/>
  <c r="EP722" i="3" s="1"/>
  <c r="ET722" i="3"/>
  <c r="EO720" i="3"/>
  <c r="ET720" i="3"/>
  <c r="EO716" i="3"/>
  <c r="EP716" i="3" s="1"/>
  <c r="ET716" i="3"/>
  <c r="EO714" i="3"/>
  <c r="EP714" i="3" s="1"/>
  <c r="ET714" i="3"/>
  <c r="EO712" i="3"/>
  <c r="EP712" i="3" s="1"/>
  <c r="ET712" i="3"/>
  <c r="EO708" i="3"/>
  <c r="EP708" i="3" s="1"/>
  <c r="ET708" i="3"/>
  <c r="EO741" i="3"/>
  <c r="EP741" i="3" s="1"/>
  <c r="ET741" i="3"/>
  <c r="EO739" i="3"/>
  <c r="EP739" i="3" s="1"/>
  <c r="ET739" i="3"/>
  <c r="EO737" i="3"/>
  <c r="EP737" i="3" s="1"/>
  <c r="ET737" i="3"/>
  <c r="EO735" i="3"/>
  <c r="EP735" i="3" s="1"/>
  <c r="ET735" i="3"/>
  <c r="EO733" i="3"/>
  <c r="EP733" i="3" s="1"/>
  <c r="ET733" i="3"/>
  <c r="EO731" i="3"/>
  <c r="EP731" i="3" s="1"/>
  <c r="ET731" i="3"/>
  <c r="EO729" i="3"/>
  <c r="EP729" i="3" s="1"/>
  <c r="ET729" i="3"/>
  <c r="EO727" i="3"/>
  <c r="EP727" i="3" s="1"/>
  <c r="ET727" i="3"/>
  <c r="EO719" i="3"/>
  <c r="ET719" i="3"/>
  <c r="EO717" i="3"/>
  <c r="EP717" i="3" s="1"/>
  <c r="ET717" i="3"/>
  <c r="EO713" i="3"/>
  <c r="EP713" i="3" s="1"/>
  <c r="ET713" i="3"/>
  <c r="EL709" i="3"/>
  <c r="ER709" i="3" s="1"/>
  <c r="EK747" i="3"/>
  <c r="DV707" i="3"/>
  <c r="DX707" i="3"/>
  <c r="DZ707" i="3"/>
  <c r="EB707" i="3"/>
  <c r="ED707" i="3"/>
  <c r="EF707" i="3"/>
  <c r="DU707" i="3"/>
  <c r="DY707" i="3"/>
  <c r="EC707" i="3"/>
  <c r="DT707" i="3"/>
  <c r="DW707" i="3"/>
  <c r="EA707" i="3"/>
  <c r="EE707" i="3"/>
  <c r="I734" i="3"/>
  <c r="DG734" i="3"/>
  <c r="I708" i="3"/>
  <c r="DG708" i="3"/>
  <c r="I719" i="3"/>
  <c r="DG719" i="3"/>
  <c r="I731" i="3"/>
  <c r="DG731" i="3"/>
  <c r="I721" i="3"/>
  <c r="DG721" i="3"/>
  <c r="I709" i="3"/>
  <c r="DG709" i="3"/>
  <c r="I738" i="3"/>
  <c r="DG738" i="3"/>
  <c r="I725" i="3"/>
  <c r="DG725" i="3"/>
  <c r="I724" i="3"/>
  <c r="DG724" i="3"/>
  <c r="I735" i="3"/>
  <c r="DG735" i="3"/>
  <c r="I711" i="3"/>
  <c r="DG711" i="3"/>
  <c r="I716" i="3"/>
  <c r="DG716" i="3"/>
  <c r="I715" i="3"/>
  <c r="DG715" i="3"/>
  <c r="I741" i="3"/>
  <c r="EG741" i="3"/>
  <c r="DG741" i="3"/>
  <c r="I740" i="3"/>
  <c r="DG740" i="3"/>
  <c r="I713" i="3"/>
  <c r="DG713" i="3"/>
  <c r="I728" i="3"/>
  <c r="DG728" i="3"/>
  <c r="I710" i="3"/>
  <c r="DG710" i="3"/>
  <c r="I733" i="3"/>
  <c r="DG733" i="3"/>
  <c r="I732" i="3"/>
  <c r="DG732" i="3"/>
  <c r="I726" i="3"/>
  <c r="DG726" i="3"/>
  <c r="I720" i="3"/>
  <c r="DG720" i="3"/>
  <c r="I737" i="3"/>
  <c r="DG737" i="3"/>
  <c r="I714" i="3"/>
  <c r="DG714" i="3"/>
  <c r="I736" i="3"/>
  <c r="DG736" i="3"/>
  <c r="I712" i="3"/>
  <c r="DG712" i="3"/>
  <c r="I723" i="3"/>
  <c r="DG723" i="3"/>
  <c r="I729" i="3"/>
  <c r="DG729" i="3"/>
  <c r="I739" i="3"/>
  <c r="DG739" i="3"/>
  <c r="EF739" i="3" s="1"/>
  <c r="I718" i="3"/>
  <c r="DG718" i="3"/>
  <c r="I717" i="3"/>
  <c r="DG717" i="3"/>
  <c r="I727" i="3"/>
  <c r="DG727" i="3"/>
  <c r="I730" i="3"/>
  <c r="DG730" i="3"/>
  <c r="BC207" i="3"/>
  <c r="BC201" i="3"/>
  <c r="BC101" i="3"/>
  <c r="EM723" i="3" l="1"/>
  <c r="ER723" i="3"/>
  <c r="EM710" i="3"/>
  <c r="ER710" i="3"/>
  <c r="EM711" i="3"/>
  <c r="ER711" i="3"/>
  <c r="EM725" i="3"/>
  <c r="ER725" i="3"/>
  <c r="EM709" i="3"/>
  <c r="ES709" i="3" s="1"/>
  <c r="EL747" i="3"/>
  <c r="DR715" i="3"/>
  <c r="DT715" i="3"/>
  <c r="DV715" i="3"/>
  <c r="DX715" i="3"/>
  <c r="DZ715" i="3"/>
  <c r="EB715" i="3"/>
  <c r="ED715" i="3"/>
  <c r="EF715" i="3"/>
  <c r="DO715" i="3"/>
  <c r="DQ715" i="3"/>
  <c r="DU715" i="3"/>
  <c r="DY715" i="3"/>
  <c r="EC715" i="3"/>
  <c r="DN715" i="3"/>
  <c r="DM715" i="3"/>
  <c r="EO715" i="3" s="1"/>
  <c r="DS715" i="3"/>
  <c r="DW715" i="3"/>
  <c r="EA715" i="3"/>
  <c r="EE715" i="3"/>
  <c r="DP715" i="3"/>
  <c r="DR716" i="3"/>
  <c r="DT716" i="3"/>
  <c r="DV716" i="3"/>
  <c r="DX716" i="3"/>
  <c r="DZ716" i="3"/>
  <c r="EB716" i="3"/>
  <c r="ED716" i="3"/>
  <c r="EF716" i="3"/>
  <c r="DU716" i="3"/>
  <c r="DY716" i="3"/>
  <c r="EC716" i="3"/>
  <c r="DQ716" i="3"/>
  <c r="DS716" i="3"/>
  <c r="DW716" i="3"/>
  <c r="EA716" i="3"/>
  <c r="EE716" i="3"/>
  <c r="DQ711" i="3"/>
  <c r="DS711" i="3"/>
  <c r="DU711" i="3"/>
  <c r="DW711" i="3"/>
  <c r="DY711" i="3"/>
  <c r="EA711" i="3"/>
  <c r="EC711" i="3"/>
  <c r="EE711" i="3"/>
  <c r="DO711" i="3"/>
  <c r="DP711" i="3"/>
  <c r="DT711" i="3"/>
  <c r="DX711" i="3"/>
  <c r="EB711" i="3"/>
  <c r="EF711" i="3"/>
  <c r="DR711" i="3"/>
  <c r="DV711" i="3"/>
  <c r="DZ711" i="3"/>
  <c r="ED711" i="3"/>
  <c r="EA735" i="3"/>
  <c r="EC735" i="3"/>
  <c r="EE735" i="3"/>
  <c r="DZ735" i="3"/>
  <c r="ED735" i="3"/>
  <c r="EF735" i="3"/>
  <c r="EB735" i="3"/>
  <c r="DU724" i="3"/>
  <c r="DW724" i="3"/>
  <c r="DY724" i="3"/>
  <c r="EA724" i="3"/>
  <c r="EC724" i="3"/>
  <c r="EE724" i="3"/>
  <c r="DS724" i="3"/>
  <c r="DV724" i="3"/>
  <c r="DZ724" i="3"/>
  <c r="ED724" i="3"/>
  <c r="DX724" i="3"/>
  <c r="EF724" i="3"/>
  <c r="DT724" i="3"/>
  <c r="EB724" i="3"/>
  <c r="EA725" i="3"/>
  <c r="EC725" i="3"/>
  <c r="EE725" i="3"/>
  <c r="DY725" i="3"/>
  <c r="EB725" i="3"/>
  <c r="EF725" i="3"/>
  <c r="ED725" i="3"/>
  <c r="DZ725" i="3"/>
  <c r="EF738" i="3"/>
  <c r="EE738" i="3"/>
  <c r="DV709" i="3"/>
  <c r="DX709" i="3"/>
  <c r="DZ709" i="3"/>
  <c r="EB709" i="3"/>
  <c r="ED709" i="3"/>
  <c r="EF709" i="3"/>
  <c r="DW709" i="3"/>
  <c r="EA709" i="3"/>
  <c r="EE709" i="3"/>
  <c r="DU709" i="3"/>
  <c r="DY709" i="3"/>
  <c r="EC709" i="3"/>
  <c r="DT709" i="3"/>
  <c r="DM721" i="3"/>
  <c r="DO721" i="3"/>
  <c r="DQ721" i="3"/>
  <c r="DS721" i="3"/>
  <c r="DU721" i="3"/>
  <c r="DW721" i="3"/>
  <c r="DY721" i="3"/>
  <c r="EA721" i="3"/>
  <c r="EC721" i="3"/>
  <c r="DL721" i="3"/>
  <c r="EN721" i="3" s="1"/>
  <c r="ET721" i="3" s="1"/>
  <c r="DN721" i="3"/>
  <c r="DR721" i="3"/>
  <c r="DV721" i="3"/>
  <c r="DZ721" i="3"/>
  <c r="ED721" i="3"/>
  <c r="DP721" i="3"/>
  <c r="DX721" i="3"/>
  <c r="EE721" i="3"/>
  <c r="DT721" i="3"/>
  <c r="EB721" i="3"/>
  <c r="DZ731" i="3"/>
  <c r="EB731" i="3"/>
  <c r="ED731" i="3"/>
  <c r="EF731" i="3"/>
  <c r="EA731" i="3"/>
  <c r="EE731" i="3"/>
  <c r="DY731" i="3"/>
  <c r="EC731" i="3"/>
  <c r="DP719" i="3"/>
  <c r="DR719" i="3"/>
  <c r="DT719" i="3"/>
  <c r="DV719" i="3"/>
  <c r="DX719" i="3"/>
  <c r="DZ719" i="3"/>
  <c r="EB719" i="3"/>
  <c r="ED719" i="3"/>
  <c r="EF719" i="3"/>
  <c r="DO719" i="3"/>
  <c r="DS719" i="3"/>
  <c r="DW719" i="3"/>
  <c r="EA719" i="3"/>
  <c r="EE719" i="3"/>
  <c r="DQ719" i="3"/>
  <c r="DU719" i="3"/>
  <c r="DY719" i="3"/>
  <c r="EC719" i="3"/>
  <c r="DN719" i="3"/>
  <c r="EP719" i="3" s="1"/>
  <c r="DQ708" i="3"/>
  <c r="DS708" i="3"/>
  <c r="DU708" i="3"/>
  <c r="DW708" i="3"/>
  <c r="DY708" i="3"/>
  <c r="EA708" i="3"/>
  <c r="EC708" i="3"/>
  <c r="EE708" i="3"/>
  <c r="DO708" i="3"/>
  <c r="DR708" i="3"/>
  <c r="DV708" i="3"/>
  <c r="DZ708" i="3"/>
  <c r="ED708" i="3"/>
  <c r="DP708" i="3"/>
  <c r="DT708" i="3"/>
  <c r="DX708" i="3"/>
  <c r="EB708" i="3"/>
  <c r="EF708" i="3"/>
  <c r="EH707" i="3"/>
  <c r="EI707" i="3" s="1"/>
  <c r="DH707" i="3"/>
  <c r="EG707" i="3" s="1"/>
  <c r="DX730" i="3"/>
  <c r="DZ730" i="3"/>
  <c r="EB730" i="3"/>
  <c r="ED730" i="3"/>
  <c r="EF730" i="3"/>
  <c r="DY730" i="3"/>
  <c r="EC730" i="3"/>
  <c r="DW730" i="3"/>
  <c r="EE730" i="3"/>
  <c r="EA730" i="3"/>
  <c r="DV727" i="3"/>
  <c r="DX727" i="3"/>
  <c r="DZ727" i="3"/>
  <c r="EB727" i="3"/>
  <c r="ED727" i="3"/>
  <c r="EF727" i="3"/>
  <c r="DU727" i="3"/>
  <c r="DY727" i="3"/>
  <c r="EC727" i="3"/>
  <c r="DT727" i="3"/>
  <c r="EA727" i="3"/>
  <c r="DW727" i="3"/>
  <c r="EE727" i="3"/>
  <c r="DP717" i="3"/>
  <c r="DR717" i="3"/>
  <c r="DT717" i="3"/>
  <c r="DV717" i="3"/>
  <c r="DX717" i="3"/>
  <c r="DZ717" i="3"/>
  <c r="EB717" i="3"/>
  <c r="ED717" i="3"/>
  <c r="EF717" i="3"/>
  <c r="DQ717" i="3"/>
  <c r="DU717" i="3"/>
  <c r="DY717" i="3"/>
  <c r="EC717" i="3"/>
  <c r="DO717" i="3"/>
  <c r="DS717" i="3"/>
  <c r="DW717" i="3"/>
  <c r="EA717" i="3"/>
  <c r="EE717" i="3"/>
  <c r="DN718" i="3"/>
  <c r="DP718" i="3"/>
  <c r="DR718" i="3"/>
  <c r="DT718" i="3"/>
  <c r="DV718" i="3"/>
  <c r="DX718" i="3"/>
  <c r="DZ718" i="3"/>
  <c r="EB718" i="3"/>
  <c r="ED718" i="3"/>
  <c r="EF718" i="3"/>
  <c r="DO718" i="3"/>
  <c r="DS718" i="3"/>
  <c r="DW718" i="3"/>
  <c r="EA718" i="3"/>
  <c r="EE718" i="3"/>
  <c r="DQ718" i="3"/>
  <c r="DU718" i="3"/>
  <c r="DY718" i="3"/>
  <c r="EC718" i="3"/>
  <c r="DM718" i="3"/>
  <c r="EO718" i="3" s="1"/>
  <c r="DH739" i="3"/>
  <c r="EG739" i="3" s="1"/>
  <c r="EH739" i="3"/>
  <c r="EI739" i="3" s="1"/>
  <c r="DW729" i="3"/>
  <c r="DY729" i="3"/>
  <c r="EA729" i="3"/>
  <c r="EC729" i="3"/>
  <c r="EE729" i="3"/>
  <c r="DV729" i="3"/>
  <c r="DZ729" i="3"/>
  <c r="ED729" i="3"/>
  <c r="EB729" i="3"/>
  <c r="DX729" i="3"/>
  <c r="EF729" i="3"/>
  <c r="DY723" i="3"/>
  <c r="EA723" i="3"/>
  <c r="EC723" i="3"/>
  <c r="EE723" i="3"/>
  <c r="DW723" i="3"/>
  <c r="DX723" i="3"/>
  <c r="EB723" i="3"/>
  <c r="EF723" i="3"/>
  <c r="ED723" i="3"/>
  <c r="DZ723" i="3"/>
  <c r="DQ712" i="3"/>
  <c r="DS712" i="3"/>
  <c r="DU712" i="3"/>
  <c r="DW712" i="3"/>
  <c r="DY712" i="3"/>
  <c r="EA712" i="3"/>
  <c r="EC712" i="3"/>
  <c r="EE712" i="3"/>
  <c r="DP712" i="3"/>
  <c r="DR712" i="3"/>
  <c r="DV712" i="3"/>
  <c r="DZ712" i="3"/>
  <c r="ED712" i="3"/>
  <c r="DT712" i="3"/>
  <c r="DX712" i="3"/>
  <c r="EB712" i="3"/>
  <c r="EF712" i="3"/>
  <c r="EF736" i="3"/>
  <c r="ED736" i="3"/>
  <c r="EE736" i="3"/>
  <c r="DS714" i="3"/>
  <c r="DU714" i="3"/>
  <c r="DW714" i="3"/>
  <c r="DY714" i="3"/>
  <c r="EA714" i="3"/>
  <c r="EC714" i="3"/>
  <c r="EE714" i="3"/>
  <c r="DR714" i="3"/>
  <c r="DV714" i="3"/>
  <c r="DZ714" i="3"/>
  <c r="ED714" i="3"/>
  <c r="DT714" i="3"/>
  <c r="DX714" i="3"/>
  <c r="EB714" i="3"/>
  <c r="EF714" i="3"/>
  <c r="EE737" i="3"/>
  <c r="ED737" i="3"/>
  <c r="EF737" i="3"/>
  <c r="DP720" i="3"/>
  <c r="DR720" i="3"/>
  <c r="DT720" i="3"/>
  <c r="DQ720" i="3"/>
  <c r="DU720" i="3"/>
  <c r="DW720" i="3"/>
  <c r="DY720" i="3"/>
  <c r="EA720" i="3"/>
  <c r="EC720" i="3"/>
  <c r="EE720" i="3"/>
  <c r="DN720" i="3"/>
  <c r="EP720" i="3" s="1"/>
  <c r="DO720" i="3"/>
  <c r="DV720" i="3"/>
  <c r="DZ720" i="3"/>
  <c r="ED720" i="3"/>
  <c r="DS720" i="3"/>
  <c r="DX720" i="3"/>
  <c r="EB720" i="3"/>
  <c r="EF720" i="3"/>
  <c r="DU726" i="3"/>
  <c r="DW726" i="3"/>
  <c r="DY726" i="3"/>
  <c r="EA726" i="3"/>
  <c r="EC726" i="3"/>
  <c r="EE726" i="3"/>
  <c r="DT726" i="3"/>
  <c r="DX726" i="3"/>
  <c r="EB726" i="3"/>
  <c r="EF726" i="3"/>
  <c r="DV726" i="3"/>
  <c r="ED726" i="3"/>
  <c r="DZ726" i="3"/>
  <c r="EB732" i="3"/>
  <c r="ED732" i="3"/>
  <c r="EF732" i="3"/>
  <c r="EE732" i="3"/>
  <c r="EA732" i="3"/>
  <c r="EC732" i="3"/>
  <c r="ED733" i="3"/>
  <c r="EF733" i="3"/>
  <c r="EC733" i="3"/>
  <c r="EB733" i="3"/>
  <c r="EE733" i="3"/>
  <c r="DS710" i="3"/>
  <c r="DU710" i="3"/>
  <c r="DW710" i="3"/>
  <c r="DY710" i="3"/>
  <c r="EA710" i="3"/>
  <c r="EC710" i="3"/>
  <c r="EE710" i="3"/>
  <c r="DQ710" i="3"/>
  <c r="DT710" i="3"/>
  <c r="DX710" i="3"/>
  <c r="EB710" i="3"/>
  <c r="EF710" i="3"/>
  <c r="DR710" i="3"/>
  <c r="DV710" i="3"/>
  <c r="DZ710" i="3"/>
  <c r="ED710" i="3"/>
  <c r="DW728" i="3"/>
  <c r="DY728" i="3"/>
  <c r="EA728" i="3"/>
  <c r="EC728" i="3"/>
  <c r="EE728" i="3"/>
  <c r="DU728" i="3"/>
  <c r="DV728" i="3"/>
  <c r="DZ728" i="3"/>
  <c r="ED728" i="3"/>
  <c r="DX728" i="3"/>
  <c r="EF728" i="3"/>
  <c r="EB728" i="3"/>
  <c r="EB713" i="3"/>
  <c r="ED713" i="3"/>
  <c r="EF713" i="3"/>
  <c r="EA713" i="3"/>
  <c r="EE713" i="3"/>
  <c r="EC713" i="3"/>
  <c r="DZ713" i="3"/>
  <c r="DU740" i="3"/>
  <c r="DW740" i="3"/>
  <c r="DY740" i="3"/>
  <c r="EA740" i="3"/>
  <c r="EC740" i="3"/>
  <c r="EE740" i="3"/>
  <c r="DT740" i="3"/>
  <c r="DV740" i="3"/>
  <c r="DZ740" i="3"/>
  <c r="ED740" i="3"/>
  <c r="DX740" i="3"/>
  <c r="EF740" i="3"/>
  <c r="EB740" i="3"/>
  <c r="EE734" i="3"/>
  <c r="EC734" i="3"/>
  <c r="ED734" i="3"/>
  <c r="EF734" i="3"/>
  <c r="DE263" i="3"/>
  <c r="DC263" i="3"/>
  <c r="DA263" i="3"/>
  <c r="CY263" i="3"/>
  <c r="CW263" i="3"/>
  <c r="CU263" i="3"/>
  <c r="CS263" i="3"/>
  <c r="CQ263" i="3"/>
  <c r="CO263" i="3"/>
  <c r="CM263" i="3"/>
  <c r="CK263" i="3"/>
  <c r="CI263" i="3"/>
  <c r="CG263" i="3"/>
  <c r="CE263" i="3"/>
  <c r="CC263" i="3"/>
  <c r="CA263" i="3"/>
  <c r="BY263" i="3"/>
  <c r="BW263" i="3"/>
  <c r="BU263" i="3"/>
  <c r="BS263" i="3"/>
  <c r="BQ263" i="3"/>
  <c r="BO263" i="3"/>
  <c r="BM263" i="3"/>
  <c r="BH263" i="3"/>
  <c r="BH161" i="3"/>
  <c r="J212" i="1" s="1"/>
  <c r="BI161" i="3"/>
  <c r="BC199" i="3"/>
  <c r="BC198" i="3"/>
  <c r="BK230" i="3"/>
  <c r="EK230" i="3" s="1"/>
  <c r="EQ230" i="3" s="1"/>
  <c r="BC230" i="3"/>
  <c r="EP715" i="3" l="1"/>
  <c r="EN725" i="3"/>
  <c r="ES725" i="3"/>
  <c r="EN711" i="3"/>
  <c r="ES711" i="3"/>
  <c r="EN710" i="3"/>
  <c r="ES710" i="3"/>
  <c r="EN723" i="3"/>
  <c r="ES723" i="3"/>
  <c r="EP718" i="3"/>
  <c r="EO721" i="3"/>
  <c r="EP721" i="3" s="1"/>
  <c r="EN709" i="3"/>
  <c r="EM747" i="3"/>
  <c r="DT748" i="3"/>
  <c r="ED748" i="3"/>
  <c r="DV748" i="3"/>
  <c r="EC748" i="3"/>
  <c r="EF748" i="3"/>
  <c r="DX748" i="3"/>
  <c r="DZ748" i="3"/>
  <c r="EE748" i="3"/>
  <c r="EA748" i="3"/>
  <c r="DW748" i="3"/>
  <c r="DU748" i="3"/>
  <c r="EB748" i="3"/>
  <c r="DY748" i="3"/>
  <c r="DP748" i="3"/>
  <c r="DR748" i="3"/>
  <c r="DS748" i="3"/>
  <c r="DM748" i="3"/>
  <c r="DH732" i="3"/>
  <c r="EG732" i="3" s="1"/>
  <c r="EH737" i="3"/>
  <c r="EI737" i="3" s="1"/>
  <c r="DO748" i="3"/>
  <c r="DQ748" i="3"/>
  <c r="DL748" i="3"/>
  <c r="DN748" i="3"/>
  <c r="DH736" i="3"/>
  <c r="EG736" i="3" s="1"/>
  <c r="EH734" i="3"/>
  <c r="EI734" i="3" s="1"/>
  <c r="DH734" i="3"/>
  <c r="EG734" i="3" s="1"/>
  <c r="DH740" i="3"/>
  <c r="EG740" i="3" s="1"/>
  <c r="EH728" i="3"/>
  <c r="EI728" i="3" s="1"/>
  <c r="DH728" i="3"/>
  <c r="EG728" i="3" s="1"/>
  <c r="DH710" i="3"/>
  <c r="EG710" i="3" s="1"/>
  <c r="EH720" i="3"/>
  <c r="EI720" i="3" s="1"/>
  <c r="DH720" i="3"/>
  <c r="EG720" i="3" s="1"/>
  <c r="EH712" i="3"/>
  <c r="EI712" i="3" s="1"/>
  <c r="EH723" i="3"/>
  <c r="EI723" i="3" s="1"/>
  <c r="DH723" i="3"/>
  <c r="EG723" i="3" s="1"/>
  <c r="EH729" i="3"/>
  <c r="EI729" i="3" s="1"/>
  <c r="DH729" i="3"/>
  <c r="EG729" i="3" s="1"/>
  <c r="EH718" i="3"/>
  <c r="EI718" i="3" s="1"/>
  <c r="DH718" i="3"/>
  <c r="EG718" i="3" s="1"/>
  <c r="EH717" i="3"/>
  <c r="EI717" i="3" s="1"/>
  <c r="DH717" i="3"/>
  <c r="EG717" i="3" s="1"/>
  <c r="EH708" i="3"/>
  <c r="EI708" i="3" s="1"/>
  <c r="DH708" i="3"/>
  <c r="EG708" i="3" s="1"/>
  <c r="DH721" i="3"/>
  <c r="EG721" i="3" s="1"/>
  <c r="DH709" i="3"/>
  <c r="EG709" i="3" s="1"/>
  <c r="EH709" i="3"/>
  <c r="EI709" i="3" s="1"/>
  <c r="EH724" i="3"/>
  <c r="EI724" i="3" s="1"/>
  <c r="DH724" i="3"/>
  <c r="EG724" i="3" s="1"/>
  <c r="EH735" i="3"/>
  <c r="EI735" i="3" s="1"/>
  <c r="DH735" i="3"/>
  <c r="EG735" i="3" s="1"/>
  <c r="DH716" i="3"/>
  <c r="EG716" i="3" s="1"/>
  <c r="DH715" i="3"/>
  <c r="EG715" i="3" s="1"/>
  <c r="EH740" i="3"/>
  <c r="EI740" i="3" s="1"/>
  <c r="EH713" i="3"/>
  <c r="EI713" i="3" s="1"/>
  <c r="DH713" i="3"/>
  <c r="EG713" i="3" s="1"/>
  <c r="EH710" i="3"/>
  <c r="EI710" i="3" s="1"/>
  <c r="EH733" i="3"/>
  <c r="EI733" i="3" s="1"/>
  <c r="DH733" i="3"/>
  <c r="EG733" i="3" s="1"/>
  <c r="EH732" i="3"/>
  <c r="EI732" i="3" s="1"/>
  <c r="DH737" i="3"/>
  <c r="EG737" i="3" s="1"/>
  <c r="EH714" i="3"/>
  <c r="EI714" i="3" s="1"/>
  <c r="DH714" i="3"/>
  <c r="EG714" i="3" s="1"/>
  <c r="EH736" i="3"/>
  <c r="EI736" i="3" s="1"/>
  <c r="DH712" i="3"/>
  <c r="EG712" i="3" s="1"/>
  <c r="EH727" i="3"/>
  <c r="EI727" i="3" s="1"/>
  <c r="DH727" i="3"/>
  <c r="EG727" i="3" s="1"/>
  <c r="DH730" i="3"/>
  <c r="EG730" i="3" s="1"/>
  <c r="EH730" i="3"/>
  <c r="EI730" i="3" s="1"/>
  <c r="EH719" i="3"/>
  <c r="EI719" i="3" s="1"/>
  <c r="DH719" i="3"/>
  <c r="EG719" i="3" s="1"/>
  <c r="DH731" i="3"/>
  <c r="EG731" i="3" s="1"/>
  <c r="EH731" i="3"/>
  <c r="EI731" i="3" s="1"/>
  <c r="EH721" i="3"/>
  <c r="EI721" i="3" s="1"/>
  <c r="EH738" i="3"/>
  <c r="EI738" i="3" s="1"/>
  <c r="DH738" i="3"/>
  <c r="EG738" i="3" s="1"/>
  <c r="DH725" i="3"/>
  <c r="EG725" i="3" s="1"/>
  <c r="EH725" i="3"/>
  <c r="EI725" i="3" s="1"/>
  <c r="EH711" i="3"/>
  <c r="EI711" i="3" s="1"/>
  <c r="DH711" i="3"/>
  <c r="EG711" i="3" s="1"/>
  <c r="EH716" i="3"/>
  <c r="EI716" i="3" s="1"/>
  <c r="EH715" i="3"/>
  <c r="EI715" i="3" s="1"/>
  <c r="H161" i="3"/>
  <c r="K212" i="1"/>
  <c r="BJ161" i="3"/>
  <c r="BI263" i="3"/>
  <c r="J220" i="1" s="1"/>
  <c r="BK122" i="3"/>
  <c r="BL120" i="3"/>
  <c r="BK86" i="3"/>
  <c r="EK86" i="3" s="1"/>
  <c r="EQ86" i="3" s="1"/>
  <c r="BL85" i="3"/>
  <c r="BK281" i="3"/>
  <c r="EK281" i="3" s="1"/>
  <c r="EQ281" i="3" s="1"/>
  <c r="BC85" i="3"/>
  <c r="BC281" i="3"/>
  <c r="BK280" i="3"/>
  <c r="EK280" i="3" s="1"/>
  <c r="EQ280" i="3" s="1"/>
  <c r="BC280" i="3"/>
  <c r="EO709" i="3" l="1"/>
  <c r="EP709" i="3" s="1"/>
  <c r="ET709" i="3"/>
  <c r="EO723" i="3"/>
  <c r="EP723" i="3" s="1"/>
  <c r="ET723" i="3"/>
  <c r="EO710" i="3"/>
  <c r="EP710" i="3" s="1"/>
  <c r="ET710" i="3"/>
  <c r="EO711" i="3"/>
  <c r="EP711" i="3" s="1"/>
  <c r="ET711" i="3"/>
  <c r="EO725" i="3"/>
  <c r="EP725" i="3" s="1"/>
  <c r="ET725" i="3"/>
  <c r="EN747" i="3"/>
  <c r="DG161" i="3"/>
  <c r="H263" i="3"/>
  <c r="I161" i="3"/>
  <c r="G212" i="1" s="1"/>
  <c r="L212" i="1"/>
  <c r="BJ263" i="3"/>
  <c r="K220" i="1" s="1"/>
  <c r="M236" i="1"/>
  <c r="BK295" i="3"/>
  <c r="EK295" i="3" s="1"/>
  <c r="EQ295" i="3" s="1"/>
  <c r="BK255" i="3"/>
  <c r="EK255" i="3" s="1"/>
  <c r="EQ255" i="3" s="1"/>
  <c r="BK236" i="3"/>
  <c r="BK284" i="3"/>
  <c r="EK284" i="3" s="1"/>
  <c r="EQ284" i="3" s="1"/>
  <c r="BK94" i="3"/>
  <c r="EK94" i="3" s="1"/>
  <c r="EQ94" i="3" s="1"/>
  <c r="BK121" i="3"/>
  <c r="BK296" i="3"/>
  <c r="EK296" i="3" s="1"/>
  <c r="EQ296" i="3" s="1"/>
  <c r="BK104" i="3"/>
  <c r="EK104" i="3" s="1"/>
  <c r="EQ104" i="3" s="1"/>
  <c r="BK274" i="3"/>
  <c r="EK274" i="3" s="1"/>
  <c r="EQ274" i="3" s="1"/>
  <c r="BK159" i="3"/>
  <c r="EK159" i="3" s="1"/>
  <c r="EQ159" i="3" s="1"/>
  <c r="BK217" i="3"/>
  <c r="BK102" i="3"/>
  <c r="EK102" i="3" s="1"/>
  <c r="EQ102" i="3" s="1"/>
  <c r="BK277" i="3"/>
  <c r="EK277" i="3" s="1"/>
  <c r="EQ277" i="3" s="1"/>
  <c r="BK278" i="3"/>
  <c r="EK278" i="3" s="1"/>
  <c r="EQ278" i="3" s="1"/>
  <c r="BK279" i="3"/>
  <c r="EK279" i="3" s="1"/>
  <c r="EQ279" i="3" s="1"/>
  <c r="BK139" i="3"/>
  <c r="EK139" i="3" s="1"/>
  <c r="EQ139" i="3" s="1"/>
  <c r="BK285" i="3"/>
  <c r="EK285" i="3" s="1"/>
  <c r="EQ285" i="3" s="1"/>
  <c r="BK267" i="3"/>
  <c r="EK267" i="3" s="1"/>
  <c r="EQ267" i="3" s="1"/>
  <c r="BK98" i="3"/>
  <c r="EK98" i="3" s="1"/>
  <c r="EQ98" i="3" s="1"/>
  <c r="BK282" i="3"/>
  <c r="EK282" i="3" s="1"/>
  <c r="EQ282" i="3" s="1"/>
  <c r="BC93" i="3"/>
  <c r="BK93" i="3"/>
  <c r="EK93" i="3" s="1"/>
  <c r="EQ93" i="3" s="1"/>
  <c r="BK293" i="3"/>
  <c r="EK293" i="3" s="1"/>
  <c r="EQ293" i="3" s="1"/>
  <c r="BK252" i="3"/>
  <c r="EK252" i="3" s="1"/>
  <c r="EQ252" i="3" s="1"/>
  <c r="BK283" i="3"/>
  <c r="EK283" i="3" s="1"/>
  <c r="EQ283" i="3" s="1"/>
  <c r="BK88" i="3"/>
  <c r="EK88" i="3" s="1"/>
  <c r="EQ88" i="3" s="1"/>
  <c r="BK200" i="3"/>
  <c r="BK250" i="3"/>
  <c r="EK250" i="3" s="1"/>
  <c r="EQ250" i="3" s="1"/>
  <c r="EP747" i="3" l="1"/>
  <c r="EO747" i="3"/>
  <c r="DL161" i="3"/>
  <c r="DJ161" i="3"/>
  <c r="EL161" i="3" s="1"/>
  <c r="ER161" i="3" s="1"/>
  <c r="DK161" i="3"/>
  <c r="DM161" i="3"/>
  <c r="I263" i="3"/>
  <c r="G220" i="1" s="1"/>
  <c r="L220" i="1"/>
  <c r="DG263" i="3"/>
  <c r="BC229" i="3"/>
  <c r="EM161" i="3" l="1"/>
  <c r="EH161" i="3"/>
  <c r="EI161" i="3" s="1"/>
  <c r="DH161" i="3"/>
  <c r="EG161" i="3" s="1"/>
  <c r="EA263" i="3"/>
  <c r="DV263" i="3"/>
  <c r="DP263" i="3"/>
  <c r="DJ263" i="3"/>
  <c r="EL263" i="3" s="1"/>
  <c r="ER263" i="3" s="1"/>
  <c r="EB263" i="3"/>
  <c r="DK263" i="3"/>
  <c r="DQ263" i="3"/>
  <c r="DW263" i="3"/>
  <c r="EC263" i="3"/>
  <c r="DL263" i="3"/>
  <c r="DR263" i="3"/>
  <c r="DX263" i="3"/>
  <c r="ED263" i="3"/>
  <c r="DM263" i="3"/>
  <c r="DS263" i="3"/>
  <c r="DY263" i="3"/>
  <c r="EE263" i="3"/>
  <c r="DN263" i="3"/>
  <c r="DT263" i="3"/>
  <c r="DZ263" i="3"/>
  <c r="EF263" i="3"/>
  <c r="DO263" i="3"/>
  <c r="DU263" i="3"/>
  <c r="BK141" i="3"/>
  <c r="EK141" i="3" s="1"/>
  <c r="EQ141" i="3" s="1"/>
  <c r="EN161" i="3" l="1"/>
  <c r="ES161" i="3"/>
  <c r="EM263" i="3"/>
  <c r="EH263" i="3"/>
  <c r="EI263" i="3" s="1"/>
  <c r="DH263" i="3"/>
  <c r="EG263" i="3" s="1"/>
  <c r="BC120" i="3"/>
  <c r="DE149" i="3"/>
  <c r="DC149" i="3"/>
  <c r="DA149" i="3"/>
  <c r="CY149" i="3"/>
  <c r="CW149" i="3"/>
  <c r="CU149" i="3"/>
  <c r="CS149" i="3"/>
  <c r="CQ149" i="3"/>
  <c r="CO149" i="3"/>
  <c r="CM149" i="3"/>
  <c r="CK149" i="3"/>
  <c r="CI149" i="3"/>
  <c r="CG149" i="3"/>
  <c r="CE149" i="3"/>
  <c r="CC149" i="3"/>
  <c r="CA149" i="3"/>
  <c r="BY149" i="3"/>
  <c r="BW149" i="3"/>
  <c r="BU149" i="3"/>
  <c r="BS149" i="3"/>
  <c r="BQ149" i="3"/>
  <c r="BO149" i="3"/>
  <c r="BM149" i="3"/>
  <c r="EL149" i="3" s="1"/>
  <c r="ER149" i="3" s="1"/>
  <c r="BH149" i="3"/>
  <c r="DE146" i="3"/>
  <c r="DC146" i="3"/>
  <c r="DA146" i="3"/>
  <c r="CY146" i="3"/>
  <c r="CW146" i="3"/>
  <c r="CU146" i="3"/>
  <c r="CS146" i="3"/>
  <c r="CQ146" i="3"/>
  <c r="CO146" i="3"/>
  <c r="CM146" i="3"/>
  <c r="CK146" i="3"/>
  <c r="CI146" i="3"/>
  <c r="CG146" i="3"/>
  <c r="CE146" i="3"/>
  <c r="CC146" i="3"/>
  <c r="CA146" i="3"/>
  <c r="BY146" i="3"/>
  <c r="BW146" i="3"/>
  <c r="BU146" i="3"/>
  <c r="BS146" i="3"/>
  <c r="BQ146" i="3"/>
  <c r="BO146" i="3"/>
  <c r="BM146" i="3"/>
  <c r="EL146" i="3" s="1"/>
  <c r="ER146" i="3" s="1"/>
  <c r="BH146" i="3"/>
  <c r="BC122" i="3"/>
  <c r="DE147" i="3"/>
  <c r="DC147" i="3"/>
  <c r="DA147" i="3"/>
  <c r="CY147" i="3"/>
  <c r="CW147" i="3"/>
  <c r="CU147" i="3"/>
  <c r="CS147" i="3"/>
  <c r="CQ147" i="3"/>
  <c r="CO147" i="3"/>
  <c r="CM147" i="3"/>
  <c r="CK147" i="3"/>
  <c r="CI147" i="3"/>
  <c r="CG147" i="3"/>
  <c r="CE147" i="3"/>
  <c r="CC147" i="3"/>
  <c r="CA147" i="3"/>
  <c r="BY147" i="3"/>
  <c r="BW147" i="3"/>
  <c r="BU147" i="3"/>
  <c r="BS147" i="3"/>
  <c r="BQ147" i="3"/>
  <c r="BO147" i="3"/>
  <c r="BM147" i="3"/>
  <c r="BH147" i="3"/>
  <c r="DE144" i="3"/>
  <c r="DC144" i="3"/>
  <c r="DA144" i="3"/>
  <c r="CY144" i="3"/>
  <c r="CW144" i="3"/>
  <c r="CU144" i="3"/>
  <c r="CS144" i="3"/>
  <c r="CQ144" i="3"/>
  <c r="CO144" i="3"/>
  <c r="CM144" i="3"/>
  <c r="CK144" i="3"/>
  <c r="CI144" i="3"/>
  <c r="CG144" i="3"/>
  <c r="CE144" i="3"/>
  <c r="CC144" i="3"/>
  <c r="CA144" i="3"/>
  <c r="BY144" i="3"/>
  <c r="BW144" i="3"/>
  <c r="BU144" i="3"/>
  <c r="BS144" i="3"/>
  <c r="BQ144" i="3"/>
  <c r="BO144" i="3"/>
  <c r="BM144" i="3"/>
  <c r="BH144" i="3"/>
  <c r="EN263" i="3" l="1"/>
  <c r="ES263" i="3"/>
  <c r="EO161" i="3"/>
  <c r="EP161" i="3" s="1"/>
  <c r="ET161" i="3"/>
  <c r="EM146" i="3"/>
  <c r="EM149" i="3"/>
  <c r="BI147" i="3"/>
  <c r="J190" i="1" s="1"/>
  <c r="BI146" i="3"/>
  <c r="J193" i="1" s="1"/>
  <c r="BI149" i="3"/>
  <c r="J191" i="1" s="1"/>
  <c r="BI144" i="3"/>
  <c r="J194" i="1" s="1"/>
  <c r="EN149" i="3" l="1"/>
  <c r="ES149" i="3"/>
  <c r="EN146" i="3"/>
  <c r="ES146" i="3"/>
  <c r="EO263" i="3"/>
  <c r="EP263" i="3" s="1"/>
  <c r="ET263" i="3"/>
  <c r="H144" i="3"/>
  <c r="H146" i="3"/>
  <c r="H149" i="3"/>
  <c r="H147" i="3"/>
  <c r="BJ144" i="3"/>
  <c r="K194" i="1" s="1"/>
  <c r="BJ149" i="3"/>
  <c r="K191" i="1" s="1"/>
  <c r="BJ146" i="3"/>
  <c r="K193" i="1" s="1"/>
  <c r="BJ147" i="3"/>
  <c r="K190" i="1" s="1"/>
  <c r="EO146" i="3" l="1"/>
  <c r="EP146" i="3" s="1"/>
  <c r="ET146" i="3"/>
  <c r="EO149" i="3"/>
  <c r="EP149" i="3" s="1"/>
  <c r="ET149" i="3"/>
  <c r="I147" i="3"/>
  <c r="G190" i="1" s="1"/>
  <c r="L190" i="1"/>
  <c r="I149" i="3"/>
  <c r="G191" i="1" s="1"/>
  <c r="L191" i="1"/>
  <c r="I146" i="3"/>
  <c r="G193" i="1" s="1"/>
  <c r="L193" i="1"/>
  <c r="I144" i="3"/>
  <c r="G194" i="1" s="1"/>
  <c r="L194" i="1"/>
  <c r="DG147" i="3"/>
  <c r="DG149" i="3"/>
  <c r="DG146" i="3"/>
  <c r="DG144" i="3"/>
  <c r="BC298" i="3"/>
  <c r="DE305" i="3"/>
  <c r="DC305" i="3"/>
  <c r="DA305" i="3"/>
  <c r="CY305" i="3"/>
  <c r="CW305" i="3"/>
  <c r="CU305" i="3"/>
  <c r="CS305" i="3"/>
  <c r="CQ305" i="3"/>
  <c r="CO305" i="3"/>
  <c r="CM305" i="3"/>
  <c r="CK305" i="3"/>
  <c r="CI305" i="3"/>
  <c r="CG305" i="3"/>
  <c r="CE305" i="3"/>
  <c r="CC305" i="3"/>
  <c r="CA305" i="3"/>
  <c r="BY305" i="3"/>
  <c r="BW305" i="3"/>
  <c r="BU305" i="3"/>
  <c r="BS305" i="3"/>
  <c r="BQ305" i="3"/>
  <c r="BO305" i="3"/>
  <c r="BM305" i="3"/>
  <c r="EL305" i="3" s="1"/>
  <c r="ER305" i="3" s="1"/>
  <c r="BJ305" i="3"/>
  <c r="K203" i="1" s="1"/>
  <c r="BC115" i="3"/>
  <c r="DE138" i="3"/>
  <c r="DC138" i="3"/>
  <c r="DA138" i="3"/>
  <c r="CY138" i="3"/>
  <c r="CW138" i="3"/>
  <c r="CU138" i="3"/>
  <c r="CS138" i="3"/>
  <c r="CQ138" i="3"/>
  <c r="CO138" i="3"/>
  <c r="CM138" i="3"/>
  <c r="CK138" i="3"/>
  <c r="CI138" i="3"/>
  <c r="CG138" i="3"/>
  <c r="CE138" i="3"/>
  <c r="CC138" i="3"/>
  <c r="CA138" i="3"/>
  <c r="BY138" i="3"/>
  <c r="BW138" i="3"/>
  <c r="BU138" i="3"/>
  <c r="BS138" i="3"/>
  <c r="BQ138" i="3"/>
  <c r="BO138" i="3"/>
  <c r="BM138" i="3"/>
  <c r="EL138" i="3" s="1"/>
  <c r="ER138" i="3" s="1"/>
  <c r="BJ138" i="3"/>
  <c r="K202" i="1" s="1"/>
  <c r="EM305" i="3" l="1"/>
  <c r="EM138" i="3"/>
  <c r="I138" i="3"/>
  <c r="G202" i="1" s="1"/>
  <c r="L202" i="1"/>
  <c r="I305" i="3"/>
  <c r="G203" i="1" s="1"/>
  <c r="L203" i="1"/>
  <c r="DG138" i="3"/>
  <c r="DG305" i="3"/>
  <c r="DK144" i="3"/>
  <c r="DR144" i="3"/>
  <c r="EE144" i="3"/>
  <c r="DL144" i="3"/>
  <c r="DZ144" i="3"/>
  <c r="EF144" i="3"/>
  <c r="DO144" i="3"/>
  <c r="DV144" i="3"/>
  <c r="DQ144" i="3"/>
  <c r="DY144" i="3"/>
  <c r="EC144" i="3"/>
  <c r="DN144" i="3"/>
  <c r="DJ144" i="3"/>
  <c r="EL144" i="3" s="1"/>
  <c r="DS144" i="3"/>
  <c r="DW144" i="3"/>
  <c r="ED144" i="3"/>
  <c r="DX144" i="3"/>
  <c r="DT144" i="3"/>
  <c r="DP144" i="3"/>
  <c r="EB144" i="3"/>
  <c r="DM144" i="3"/>
  <c r="EA144" i="3"/>
  <c r="DU144" i="3"/>
  <c r="DX146" i="3"/>
  <c r="EB146" i="3"/>
  <c r="DR146" i="3"/>
  <c r="DT146" i="3"/>
  <c r="DZ146" i="3"/>
  <c r="EE146" i="3"/>
  <c r="EA146" i="3"/>
  <c r="DQ146" i="3"/>
  <c r="EF146" i="3"/>
  <c r="ED146" i="3"/>
  <c r="DY146" i="3"/>
  <c r="DS146" i="3"/>
  <c r="EC146" i="3"/>
  <c r="DW146" i="3"/>
  <c r="DU146" i="3"/>
  <c r="DV146" i="3"/>
  <c r="DQ149" i="3"/>
  <c r="DZ149" i="3"/>
  <c r="DW149" i="3"/>
  <c r="DR149" i="3"/>
  <c r="DS149" i="3"/>
  <c r="DX149" i="3"/>
  <c r="DV149" i="3"/>
  <c r="EA149" i="3"/>
  <c r="EC149" i="3"/>
  <c r="DT149" i="3"/>
  <c r="EB149" i="3"/>
  <c r="ED149" i="3"/>
  <c r="EF149" i="3"/>
  <c r="EE149" i="3"/>
  <c r="DY149" i="3"/>
  <c r="DU149" i="3"/>
  <c r="EF147" i="3"/>
  <c r="DY147" i="3"/>
  <c r="DR147" i="3"/>
  <c r="DT147" i="3"/>
  <c r="DX147" i="3"/>
  <c r="DO147" i="3"/>
  <c r="ED147" i="3"/>
  <c r="DU147" i="3"/>
  <c r="DS147" i="3"/>
  <c r="EA147" i="3"/>
  <c r="DM147" i="3"/>
  <c r="EC147" i="3"/>
  <c r="DP147" i="3"/>
  <c r="DV147" i="3"/>
  <c r="EB147" i="3"/>
  <c r="DK147" i="3"/>
  <c r="DQ147" i="3"/>
  <c r="DW147" i="3"/>
  <c r="DZ147" i="3"/>
  <c r="EE147" i="3"/>
  <c r="DN147" i="3"/>
  <c r="DJ147" i="3"/>
  <c r="EL147" i="3" s="1"/>
  <c r="DL147" i="3"/>
  <c r="EN138" i="3" l="1"/>
  <c r="ES138" i="3"/>
  <c r="EM147" i="3"/>
  <c r="ES147" i="3" s="1"/>
  <c r="ER147" i="3"/>
  <c r="EM144" i="3"/>
  <c r="ES144" i="3" s="1"/>
  <c r="ER144" i="3"/>
  <c r="EN305" i="3"/>
  <c r="ES305" i="3"/>
  <c r="EH149" i="3"/>
  <c r="EH147" i="3"/>
  <c r="EH146" i="3"/>
  <c r="EH144" i="3"/>
  <c r="DH147" i="3"/>
  <c r="EG147" i="3" s="1"/>
  <c r="DH149" i="3"/>
  <c r="EG149" i="3" s="1"/>
  <c r="DH146" i="3"/>
  <c r="EG146" i="3" s="1"/>
  <c r="DH144" i="3"/>
  <c r="EG144" i="3" s="1"/>
  <c r="BH143" i="3"/>
  <c r="BM143" i="3"/>
  <c r="EL143" i="3" s="1"/>
  <c r="ER143" i="3" s="1"/>
  <c r="DE143" i="3"/>
  <c r="DC143" i="3"/>
  <c r="DA143" i="3"/>
  <c r="CY143" i="3"/>
  <c r="CW143" i="3"/>
  <c r="CU143" i="3"/>
  <c r="CS143" i="3"/>
  <c r="CQ143" i="3"/>
  <c r="CO143" i="3"/>
  <c r="CM143" i="3"/>
  <c r="CK143" i="3"/>
  <c r="CI143" i="3"/>
  <c r="CG143" i="3"/>
  <c r="CE143" i="3"/>
  <c r="CC143" i="3"/>
  <c r="CA143" i="3"/>
  <c r="BY143" i="3"/>
  <c r="BW143" i="3"/>
  <c r="BU143" i="3"/>
  <c r="BS143" i="3"/>
  <c r="BQ143" i="3"/>
  <c r="BO143" i="3"/>
  <c r="EN147" i="3" l="1"/>
  <c r="ET147" i="3" s="1"/>
  <c r="EN144" i="3"/>
  <c r="EO144" i="3" s="1"/>
  <c r="EP144" i="3" s="1"/>
  <c r="EO305" i="3"/>
  <c r="EP305" i="3" s="1"/>
  <c r="ET305" i="3"/>
  <c r="EO138" i="3"/>
  <c r="EP138" i="3" s="1"/>
  <c r="ET138" i="3"/>
  <c r="EM143" i="3"/>
  <c r="J73" i="1"/>
  <c r="EI144" i="3"/>
  <c r="EI147" i="3"/>
  <c r="EI146" i="3"/>
  <c r="EI149" i="3"/>
  <c r="EH305" i="3"/>
  <c r="EI305" i="3" s="1"/>
  <c r="EH138" i="3"/>
  <c r="DH138" i="3"/>
  <c r="EG138" i="3" s="1"/>
  <c r="DH305" i="3"/>
  <c r="EG305" i="3" s="1"/>
  <c r="BI143" i="3"/>
  <c r="EO147" i="3" l="1"/>
  <c r="EP147" i="3" s="1"/>
  <c r="ET144" i="3"/>
  <c r="EN143" i="3"/>
  <c r="ES143" i="3"/>
  <c r="EI138" i="3"/>
  <c r="H143" i="3"/>
  <c r="K73" i="1"/>
  <c r="BJ143" i="3"/>
  <c r="EO143" i="3" l="1"/>
  <c r="EP143" i="3" s="1"/>
  <c r="ET143" i="3"/>
  <c r="I143" i="3"/>
  <c r="G73" i="1" s="1"/>
  <c r="L73" i="1"/>
  <c r="DG143" i="3"/>
  <c r="M202" i="1"/>
  <c r="M73" i="1"/>
  <c r="M194" i="1"/>
  <c r="M193" i="1"/>
  <c r="M190" i="1"/>
  <c r="M191" i="1"/>
  <c r="M212" i="1"/>
  <c r="M217" i="1"/>
  <c r="M218" i="1"/>
  <c r="M220" i="1"/>
  <c r="M203" i="1"/>
  <c r="BO297" i="3"/>
  <c r="BO298" i="3"/>
  <c r="BQ297" i="3"/>
  <c r="BQ298" i="3"/>
  <c r="DE298" i="3"/>
  <c r="DC298" i="3"/>
  <c r="DA298" i="3"/>
  <c r="CY298" i="3"/>
  <c r="CW298" i="3"/>
  <c r="CU298" i="3"/>
  <c r="CS298" i="3"/>
  <c r="CQ298" i="3"/>
  <c r="CO298" i="3"/>
  <c r="CM298" i="3"/>
  <c r="CK298" i="3"/>
  <c r="CI298" i="3"/>
  <c r="CG298" i="3"/>
  <c r="CE298" i="3"/>
  <c r="CC298" i="3"/>
  <c r="CA298" i="3"/>
  <c r="BY298" i="3"/>
  <c r="BW298" i="3"/>
  <c r="BJ298" i="3" s="1"/>
  <c r="K198" i="1" s="1"/>
  <c r="BU298" i="3"/>
  <c r="BS298" i="3"/>
  <c r="BM298" i="3"/>
  <c r="EL298" i="3" s="1"/>
  <c r="ER298" i="3" s="1"/>
  <c r="DE297" i="3"/>
  <c r="DC297" i="3"/>
  <c r="DA297" i="3"/>
  <c r="CY297" i="3"/>
  <c r="CW297" i="3"/>
  <c r="CU297" i="3"/>
  <c r="CS297" i="3"/>
  <c r="CQ297" i="3"/>
  <c r="CO297" i="3"/>
  <c r="CM297" i="3"/>
  <c r="CK297" i="3"/>
  <c r="CI297" i="3"/>
  <c r="CG297" i="3"/>
  <c r="CE297" i="3"/>
  <c r="CC297" i="3"/>
  <c r="CA297" i="3"/>
  <c r="BY297" i="3"/>
  <c r="BW297" i="3"/>
  <c r="BU297" i="3"/>
  <c r="BS297" i="3"/>
  <c r="BJ297" i="3"/>
  <c r="K200" i="1" s="1"/>
  <c r="BM297" i="3"/>
  <c r="EL297" i="3" s="1"/>
  <c r="DE115" i="3"/>
  <c r="DC115" i="3"/>
  <c r="DA115" i="3"/>
  <c r="CY115" i="3"/>
  <c r="CW115" i="3"/>
  <c r="CU115" i="3"/>
  <c r="CS115" i="3"/>
  <c r="CQ115" i="3"/>
  <c r="CO115" i="3"/>
  <c r="CM115" i="3"/>
  <c r="CK115" i="3"/>
  <c r="CI115" i="3"/>
  <c r="CG115" i="3"/>
  <c r="CE115" i="3"/>
  <c r="CC115" i="3"/>
  <c r="CA115" i="3"/>
  <c r="BY115" i="3"/>
  <c r="BW115" i="3"/>
  <c r="BJ115" i="3" s="1"/>
  <c r="K199" i="1" s="1"/>
  <c r="BU115" i="3"/>
  <c r="BS115" i="3"/>
  <c r="BQ115" i="3"/>
  <c r="BO115" i="3"/>
  <c r="BM115" i="3"/>
  <c r="EL115" i="3" s="1"/>
  <c r="ER115" i="3" s="1"/>
  <c r="DE114" i="3"/>
  <c r="DC114" i="3"/>
  <c r="DA114" i="3"/>
  <c r="CY114" i="3"/>
  <c r="CW114" i="3"/>
  <c r="CU114" i="3"/>
  <c r="CS114" i="3"/>
  <c r="CQ114" i="3"/>
  <c r="CO114" i="3"/>
  <c r="CM114" i="3"/>
  <c r="CK114" i="3"/>
  <c r="CI114" i="3"/>
  <c r="CG114" i="3"/>
  <c r="CE114" i="3"/>
  <c r="CC114" i="3"/>
  <c r="CA114" i="3"/>
  <c r="BY114" i="3"/>
  <c r="BW114" i="3"/>
  <c r="BU114" i="3"/>
  <c r="BS114" i="3"/>
  <c r="BQ114" i="3"/>
  <c r="BO114" i="3"/>
  <c r="BJ114" i="3" s="1"/>
  <c r="K204" i="1" s="1"/>
  <c r="BM114" i="3"/>
  <c r="EL114" i="3" s="1"/>
  <c r="ER114" i="3" s="1"/>
  <c r="EM297" i="3" l="1"/>
  <c r="ER297" i="3"/>
  <c r="EM115" i="3"/>
  <c r="EM298" i="3"/>
  <c r="EM114" i="3"/>
  <c r="I114" i="3"/>
  <c r="G204" i="1" s="1"/>
  <c r="L204" i="1"/>
  <c r="I297" i="3"/>
  <c r="G200" i="1" s="1"/>
  <c r="L200" i="1"/>
  <c r="I298" i="3"/>
  <c r="G198" i="1" s="1"/>
  <c r="L198" i="1"/>
  <c r="I115" i="3"/>
  <c r="G199" i="1" s="1"/>
  <c r="L199" i="1"/>
  <c r="DG297" i="3"/>
  <c r="DG298" i="3"/>
  <c r="DG114" i="3"/>
  <c r="DG115" i="3"/>
  <c r="EN114" i="3" l="1"/>
  <c r="ES114" i="3"/>
  <c r="EN115" i="3"/>
  <c r="ES115" i="3"/>
  <c r="EN298" i="3"/>
  <c r="ES298" i="3"/>
  <c r="EN297" i="3"/>
  <c r="ES297" i="3"/>
  <c r="EH143" i="3"/>
  <c r="DH143" i="3"/>
  <c r="EG143" i="3" s="1"/>
  <c r="M208" i="1"/>
  <c r="EO297" i="3" l="1"/>
  <c r="EP297" i="3" s="1"/>
  <c r="ET297" i="3"/>
  <c r="EO298" i="3"/>
  <c r="EP298" i="3" s="1"/>
  <c r="ET298" i="3"/>
  <c r="EO115" i="3"/>
  <c r="EP115" i="3" s="1"/>
  <c r="ET115" i="3"/>
  <c r="EO114" i="3"/>
  <c r="EP114" i="3" s="1"/>
  <c r="ET114" i="3"/>
  <c r="EH297" i="3"/>
  <c r="EI297" i="3" s="1"/>
  <c r="EI143" i="3"/>
  <c r="EH114" i="3"/>
  <c r="EH115" i="3"/>
  <c r="EH298" i="3"/>
  <c r="EI298" i="3" s="1"/>
  <c r="DH297" i="3"/>
  <c r="EG297" i="3" s="1"/>
  <c r="DH114" i="3"/>
  <c r="EG114" i="3" s="1"/>
  <c r="DH115" i="3"/>
  <c r="EG115" i="3" s="1"/>
  <c r="DH298" i="3"/>
  <c r="EG298" i="3" s="1"/>
  <c r="DE81" i="3"/>
  <c r="DC81" i="3"/>
  <c r="DA81" i="3"/>
  <c r="CY81" i="3"/>
  <c r="CW81" i="3"/>
  <c r="CU81" i="3"/>
  <c r="CS81" i="3"/>
  <c r="CQ81" i="3"/>
  <c r="CO81" i="3"/>
  <c r="CM81" i="3"/>
  <c r="CK81" i="3"/>
  <c r="CI81" i="3"/>
  <c r="CG81" i="3"/>
  <c r="CE81" i="3"/>
  <c r="CC81" i="3"/>
  <c r="CA81" i="3"/>
  <c r="BY81" i="3"/>
  <c r="BW81" i="3"/>
  <c r="BU81" i="3"/>
  <c r="BS81" i="3"/>
  <c r="BQ81" i="3"/>
  <c r="BO81" i="3"/>
  <c r="BM81" i="3"/>
  <c r="M209" i="1"/>
  <c r="M204" i="1"/>
  <c r="M199" i="1"/>
  <c r="M210" i="1"/>
  <c r="M211" i="1"/>
  <c r="M213" i="1"/>
  <c r="M214" i="1"/>
  <c r="M215" i="1"/>
  <c r="M216" i="1"/>
  <c r="M219" i="1"/>
  <c r="M200" i="1"/>
  <c r="M198" i="1"/>
  <c r="EI115" i="3" l="1"/>
  <c r="EI114" i="3"/>
  <c r="BI81" i="3"/>
  <c r="J61" i="1" s="1"/>
  <c r="H81" i="3" l="1"/>
  <c r="BJ81" i="3"/>
  <c r="K61" i="1" s="1"/>
  <c r="M61" i="1"/>
  <c r="I81" i="3" l="1"/>
  <c r="G61" i="1" s="1"/>
  <c r="L61" i="1"/>
  <c r="DG81" i="3"/>
  <c r="DJ81" i="3" s="1"/>
  <c r="EL81" i="3" s="1"/>
  <c r="ER81" i="3" s="1"/>
  <c r="DE272" i="3"/>
  <c r="DC272" i="3"/>
  <c r="DA272" i="3"/>
  <c r="CY272" i="3"/>
  <c r="CW272" i="3"/>
  <c r="CU272" i="3"/>
  <c r="CS272" i="3"/>
  <c r="CQ272" i="3"/>
  <c r="CO272" i="3"/>
  <c r="CM272" i="3"/>
  <c r="CK272" i="3"/>
  <c r="CI272" i="3"/>
  <c r="CG272" i="3"/>
  <c r="CE272" i="3"/>
  <c r="CC272" i="3"/>
  <c r="CA272" i="3"/>
  <c r="BY272" i="3"/>
  <c r="BW272" i="3"/>
  <c r="BU272" i="3"/>
  <c r="BS272" i="3"/>
  <c r="BQ272" i="3"/>
  <c r="BO272" i="3"/>
  <c r="BM272" i="3"/>
  <c r="BH272" i="3"/>
  <c r="DE140" i="3"/>
  <c r="DC140" i="3"/>
  <c r="DA140" i="3"/>
  <c r="CY140" i="3"/>
  <c r="CW140" i="3"/>
  <c r="CU140" i="3"/>
  <c r="CS140" i="3"/>
  <c r="CQ140" i="3"/>
  <c r="CO140" i="3"/>
  <c r="CM140" i="3"/>
  <c r="CK140" i="3"/>
  <c r="CI140" i="3"/>
  <c r="CG140" i="3"/>
  <c r="CE140" i="3"/>
  <c r="CC140" i="3"/>
  <c r="CA140" i="3"/>
  <c r="BY140" i="3"/>
  <c r="BW140" i="3"/>
  <c r="BU140" i="3"/>
  <c r="BS140" i="3"/>
  <c r="BQ140" i="3"/>
  <c r="BO140" i="3"/>
  <c r="BM140" i="3"/>
  <c r="BH140" i="3"/>
  <c r="DE703" i="3"/>
  <c r="DC703" i="3"/>
  <c r="DA703" i="3"/>
  <c r="CY703" i="3"/>
  <c r="CW703" i="3"/>
  <c r="CU703" i="3"/>
  <c r="CS703" i="3"/>
  <c r="CQ703" i="3"/>
  <c r="CO703" i="3"/>
  <c r="CM703" i="3"/>
  <c r="CK703" i="3"/>
  <c r="CI703" i="3"/>
  <c r="CG703" i="3"/>
  <c r="CE703" i="3"/>
  <c r="CC703" i="3"/>
  <c r="CA703" i="3"/>
  <c r="BY703" i="3"/>
  <c r="BW703" i="3"/>
  <c r="BU703" i="3"/>
  <c r="BS703" i="3"/>
  <c r="BQ703" i="3"/>
  <c r="BO703" i="3"/>
  <c r="BM703" i="3"/>
  <c r="BH703" i="3"/>
  <c r="DE702" i="3"/>
  <c r="DC702" i="3"/>
  <c r="DA702" i="3"/>
  <c r="CY702" i="3"/>
  <c r="CW702" i="3"/>
  <c r="CU702" i="3"/>
  <c r="CS702" i="3"/>
  <c r="CQ702" i="3"/>
  <c r="CO702" i="3"/>
  <c r="CM702" i="3"/>
  <c r="CK702" i="3"/>
  <c r="CI702" i="3"/>
  <c r="CG702" i="3"/>
  <c r="CE702" i="3"/>
  <c r="CC702" i="3"/>
  <c r="CA702" i="3"/>
  <c r="BY702" i="3"/>
  <c r="BW702" i="3"/>
  <c r="BU702" i="3"/>
  <c r="BS702" i="3"/>
  <c r="BQ702" i="3"/>
  <c r="BO702" i="3"/>
  <c r="BM702" i="3"/>
  <c r="EL702" i="3" s="1"/>
  <c r="ER702" i="3" s="1"/>
  <c r="BH702" i="3"/>
  <c r="DE701" i="3"/>
  <c r="DC701" i="3"/>
  <c r="DA701" i="3"/>
  <c r="CY701" i="3"/>
  <c r="CW701" i="3"/>
  <c r="CU701" i="3"/>
  <c r="CS701" i="3"/>
  <c r="CQ701" i="3"/>
  <c r="CO701" i="3"/>
  <c r="CM701" i="3"/>
  <c r="CK701" i="3"/>
  <c r="CI701" i="3"/>
  <c r="CG701" i="3"/>
  <c r="CE701" i="3"/>
  <c r="CC701" i="3"/>
  <c r="CA701" i="3"/>
  <c r="BY701" i="3"/>
  <c r="BW701" i="3"/>
  <c r="BU701" i="3"/>
  <c r="BS701" i="3"/>
  <c r="BQ701" i="3"/>
  <c r="BO701" i="3"/>
  <c r="BM701" i="3"/>
  <c r="EL701" i="3" s="1"/>
  <c r="ER701" i="3" s="1"/>
  <c r="BH701" i="3"/>
  <c r="DE700" i="3"/>
  <c r="DC700" i="3"/>
  <c r="DA700" i="3"/>
  <c r="CY700" i="3"/>
  <c r="CW700" i="3"/>
  <c r="CU700" i="3"/>
  <c r="CS700" i="3"/>
  <c r="CQ700" i="3"/>
  <c r="CO700" i="3"/>
  <c r="CM700" i="3"/>
  <c r="CK700" i="3"/>
  <c r="CI700" i="3"/>
  <c r="CG700" i="3"/>
  <c r="CE700" i="3"/>
  <c r="CC700" i="3"/>
  <c r="CA700" i="3"/>
  <c r="BY700" i="3"/>
  <c r="BW700" i="3"/>
  <c r="BU700" i="3"/>
  <c r="BS700" i="3"/>
  <c r="BQ700" i="3"/>
  <c r="BO700" i="3"/>
  <c r="BM700" i="3"/>
  <c r="EL700" i="3" s="1"/>
  <c r="ER700" i="3" s="1"/>
  <c r="BH700" i="3"/>
  <c r="DE699" i="3"/>
  <c r="DC699" i="3"/>
  <c r="DA699" i="3"/>
  <c r="CY699" i="3"/>
  <c r="CW699" i="3"/>
  <c r="CU699" i="3"/>
  <c r="CS699" i="3"/>
  <c r="CQ699" i="3"/>
  <c r="CO699" i="3"/>
  <c r="CM699" i="3"/>
  <c r="CK699" i="3"/>
  <c r="CI699" i="3"/>
  <c r="CG699" i="3"/>
  <c r="CE699" i="3"/>
  <c r="CC699" i="3"/>
  <c r="CA699" i="3"/>
  <c r="BY699" i="3"/>
  <c r="BW699" i="3"/>
  <c r="BU699" i="3"/>
  <c r="BS699" i="3"/>
  <c r="BQ699" i="3"/>
  <c r="BO699" i="3"/>
  <c r="BM699" i="3"/>
  <c r="EL699" i="3" s="1"/>
  <c r="ER699" i="3" s="1"/>
  <c r="BH699" i="3"/>
  <c r="DE698" i="3"/>
  <c r="DC698" i="3"/>
  <c r="DA698" i="3"/>
  <c r="CY698" i="3"/>
  <c r="CW698" i="3"/>
  <c r="CU698" i="3"/>
  <c r="CS698" i="3"/>
  <c r="CQ698" i="3"/>
  <c r="CO698" i="3"/>
  <c r="CM698" i="3"/>
  <c r="CK698" i="3"/>
  <c r="CI698" i="3"/>
  <c r="CG698" i="3"/>
  <c r="CE698" i="3"/>
  <c r="CC698" i="3"/>
  <c r="CA698" i="3"/>
  <c r="BY698" i="3"/>
  <c r="BW698" i="3"/>
  <c r="BU698" i="3"/>
  <c r="BS698" i="3"/>
  <c r="BQ698" i="3"/>
  <c r="BO698" i="3"/>
  <c r="BM698" i="3"/>
  <c r="BH698" i="3"/>
  <c r="DE697" i="3"/>
  <c r="DC697" i="3"/>
  <c r="DA697" i="3"/>
  <c r="CY697" i="3"/>
  <c r="CW697" i="3"/>
  <c r="CU697" i="3"/>
  <c r="CS697" i="3"/>
  <c r="CQ697" i="3"/>
  <c r="CO697" i="3"/>
  <c r="CM697" i="3"/>
  <c r="CK697" i="3"/>
  <c r="CI697" i="3"/>
  <c r="CG697" i="3"/>
  <c r="CE697" i="3"/>
  <c r="CC697" i="3"/>
  <c r="CA697" i="3"/>
  <c r="BY697" i="3"/>
  <c r="BW697" i="3"/>
  <c r="BU697" i="3"/>
  <c r="BS697" i="3"/>
  <c r="BQ697" i="3"/>
  <c r="BO697" i="3"/>
  <c r="BM697" i="3"/>
  <c r="EL697" i="3" s="1"/>
  <c r="ER697" i="3" s="1"/>
  <c r="BH697" i="3"/>
  <c r="DE696" i="3"/>
  <c r="DC696" i="3"/>
  <c r="DA696" i="3"/>
  <c r="CY696" i="3"/>
  <c r="CW696" i="3"/>
  <c r="CU696" i="3"/>
  <c r="CS696" i="3"/>
  <c r="CQ696" i="3"/>
  <c r="CO696" i="3"/>
  <c r="CM696" i="3"/>
  <c r="CK696" i="3"/>
  <c r="CI696" i="3"/>
  <c r="CG696" i="3"/>
  <c r="CE696" i="3"/>
  <c r="CC696" i="3"/>
  <c r="CA696" i="3"/>
  <c r="BY696" i="3"/>
  <c r="BW696" i="3"/>
  <c r="BU696" i="3"/>
  <c r="BS696" i="3"/>
  <c r="BQ696" i="3"/>
  <c r="BO696" i="3"/>
  <c r="BM696" i="3"/>
  <c r="EL696" i="3" s="1"/>
  <c r="ER696" i="3" s="1"/>
  <c r="BH696" i="3"/>
  <c r="DE695" i="3"/>
  <c r="DC695" i="3"/>
  <c r="DA695" i="3"/>
  <c r="CY695" i="3"/>
  <c r="CW695" i="3"/>
  <c r="CU695" i="3"/>
  <c r="CS695" i="3"/>
  <c r="CQ695" i="3"/>
  <c r="CO695" i="3"/>
  <c r="CM695" i="3"/>
  <c r="CK695" i="3"/>
  <c r="CI695" i="3"/>
  <c r="CG695" i="3"/>
  <c r="CE695" i="3"/>
  <c r="CC695" i="3"/>
  <c r="CA695" i="3"/>
  <c r="BY695" i="3"/>
  <c r="BW695" i="3"/>
  <c r="BU695" i="3"/>
  <c r="BS695" i="3"/>
  <c r="BQ695" i="3"/>
  <c r="BO695" i="3"/>
  <c r="BM695" i="3"/>
  <c r="ER695" i="3" s="1"/>
  <c r="BH695" i="3"/>
  <c r="DE694" i="3"/>
  <c r="DC694" i="3"/>
  <c r="DA694" i="3"/>
  <c r="CY694" i="3"/>
  <c r="CW694" i="3"/>
  <c r="CU694" i="3"/>
  <c r="CS694" i="3"/>
  <c r="CQ694" i="3"/>
  <c r="CO694" i="3"/>
  <c r="CM694" i="3"/>
  <c r="CK694" i="3"/>
  <c r="CI694" i="3"/>
  <c r="CG694" i="3"/>
  <c r="CE694" i="3"/>
  <c r="CC694" i="3"/>
  <c r="CA694" i="3"/>
  <c r="BY694" i="3"/>
  <c r="BW694" i="3"/>
  <c r="BU694" i="3"/>
  <c r="BS694" i="3"/>
  <c r="BQ694" i="3"/>
  <c r="BO694" i="3"/>
  <c r="BM694" i="3"/>
  <c r="EL694" i="3" s="1"/>
  <c r="ER694" i="3" s="1"/>
  <c r="BH694" i="3"/>
  <c r="DE693" i="3"/>
  <c r="DC693" i="3"/>
  <c r="DA693" i="3"/>
  <c r="CY693" i="3"/>
  <c r="CW693" i="3"/>
  <c r="CU693" i="3"/>
  <c r="CS693" i="3"/>
  <c r="CQ693" i="3"/>
  <c r="CO693" i="3"/>
  <c r="CM693" i="3"/>
  <c r="CK693" i="3"/>
  <c r="CI693" i="3"/>
  <c r="CG693" i="3"/>
  <c r="CE693" i="3"/>
  <c r="CC693" i="3"/>
  <c r="CA693" i="3"/>
  <c r="BY693" i="3"/>
  <c r="BW693" i="3"/>
  <c r="BU693" i="3"/>
  <c r="BS693" i="3"/>
  <c r="BQ693" i="3"/>
  <c r="BO693" i="3"/>
  <c r="BM693" i="3"/>
  <c r="EL693" i="3" s="1"/>
  <c r="ER693" i="3" s="1"/>
  <c r="BH693" i="3"/>
  <c r="DE692" i="3"/>
  <c r="DC692" i="3"/>
  <c r="DA692" i="3"/>
  <c r="CY692" i="3"/>
  <c r="CW692" i="3"/>
  <c r="CU692" i="3"/>
  <c r="CS692" i="3"/>
  <c r="CQ692" i="3"/>
  <c r="CO692" i="3"/>
  <c r="CM692" i="3"/>
  <c r="CK692" i="3"/>
  <c r="CI692" i="3"/>
  <c r="CG692" i="3"/>
  <c r="CE692" i="3"/>
  <c r="CC692" i="3"/>
  <c r="CA692" i="3"/>
  <c r="BY692" i="3"/>
  <c r="BW692" i="3"/>
  <c r="BU692" i="3"/>
  <c r="BS692" i="3"/>
  <c r="BQ692" i="3"/>
  <c r="BO692" i="3"/>
  <c r="BM692" i="3"/>
  <c r="BH692" i="3"/>
  <c r="DE691" i="3"/>
  <c r="DC691" i="3"/>
  <c r="DA691" i="3"/>
  <c r="CY691" i="3"/>
  <c r="CW691" i="3"/>
  <c r="CU691" i="3"/>
  <c r="CS691" i="3"/>
  <c r="CQ691" i="3"/>
  <c r="CO691" i="3"/>
  <c r="CM691" i="3"/>
  <c r="CK691" i="3"/>
  <c r="CI691" i="3"/>
  <c r="CG691" i="3"/>
  <c r="CE691" i="3"/>
  <c r="CC691" i="3"/>
  <c r="CA691" i="3"/>
  <c r="BY691" i="3"/>
  <c r="BW691" i="3"/>
  <c r="BU691" i="3"/>
  <c r="BS691" i="3"/>
  <c r="BQ691" i="3"/>
  <c r="BO691" i="3"/>
  <c r="BM691" i="3"/>
  <c r="EL691" i="3" s="1"/>
  <c r="ER691" i="3" s="1"/>
  <c r="BH691" i="3"/>
  <c r="DE690" i="3"/>
  <c r="DC690" i="3"/>
  <c r="DA690" i="3"/>
  <c r="CY690" i="3"/>
  <c r="CW690" i="3"/>
  <c r="CU690" i="3"/>
  <c r="CS690" i="3"/>
  <c r="CQ690" i="3"/>
  <c r="CO690" i="3"/>
  <c r="CM690" i="3"/>
  <c r="CK690" i="3"/>
  <c r="CI690" i="3"/>
  <c r="CG690" i="3"/>
  <c r="CE690" i="3"/>
  <c r="CC690" i="3"/>
  <c r="CA690" i="3"/>
  <c r="BY690" i="3"/>
  <c r="BW690" i="3"/>
  <c r="BU690" i="3"/>
  <c r="BS690" i="3"/>
  <c r="BQ690" i="3"/>
  <c r="BO690" i="3"/>
  <c r="BM690" i="3"/>
  <c r="EL690" i="3" s="1"/>
  <c r="ER690" i="3" s="1"/>
  <c r="BH690" i="3"/>
  <c r="DE689" i="3"/>
  <c r="DC689" i="3"/>
  <c r="DA689" i="3"/>
  <c r="CY689" i="3"/>
  <c r="CW689" i="3"/>
  <c r="CU689" i="3"/>
  <c r="CS689" i="3"/>
  <c r="CQ689" i="3"/>
  <c r="CO689" i="3"/>
  <c r="CM689" i="3"/>
  <c r="CK689" i="3"/>
  <c r="CI689" i="3"/>
  <c r="CG689" i="3"/>
  <c r="CE689" i="3"/>
  <c r="CC689" i="3"/>
  <c r="CA689" i="3"/>
  <c r="BY689" i="3"/>
  <c r="BW689" i="3"/>
  <c r="BU689" i="3"/>
  <c r="BS689" i="3"/>
  <c r="BQ689" i="3"/>
  <c r="BO689" i="3"/>
  <c r="BM689" i="3"/>
  <c r="EL689" i="3" s="1"/>
  <c r="ER689" i="3" s="1"/>
  <c r="BH689" i="3"/>
  <c r="DE688" i="3"/>
  <c r="DC688" i="3"/>
  <c r="DA688" i="3"/>
  <c r="CY688" i="3"/>
  <c r="CW688" i="3"/>
  <c r="CU688" i="3"/>
  <c r="CS688" i="3"/>
  <c r="CQ688" i="3"/>
  <c r="CO688" i="3"/>
  <c r="CM688" i="3"/>
  <c r="CK688" i="3"/>
  <c r="CI688" i="3"/>
  <c r="CG688" i="3"/>
  <c r="CE688" i="3"/>
  <c r="CC688" i="3"/>
  <c r="CA688" i="3"/>
  <c r="BY688" i="3"/>
  <c r="BW688" i="3"/>
  <c r="BU688" i="3"/>
  <c r="BS688" i="3"/>
  <c r="BQ688" i="3"/>
  <c r="BO688" i="3"/>
  <c r="BM688" i="3"/>
  <c r="EL688" i="3" s="1"/>
  <c r="ER688" i="3" s="1"/>
  <c r="BH688" i="3"/>
  <c r="DE687" i="3"/>
  <c r="DC687" i="3"/>
  <c r="DA687" i="3"/>
  <c r="CY687" i="3"/>
  <c r="CW687" i="3"/>
  <c r="CU687" i="3"/>
  <c r="CS687" i="3"/>
  <c r="CQ687" i="3"/>
  <c r="CO687" i="3"/>
  <c r="CM687" i="3"/>
  <c r="CK687" i="3"/>
  <c r="CI687" i="3"/>
  <c r="CG687" i="3"/>
  <c r="CE687" i="3"/>
  <c r="CC687" i="3"/>
  <c r="CA687" i="3"/>
  <c r="BY687" i="3"/>
  <c r="BW687" i="3"/>
  <c r="BU687" i="3"/>
  <c r="BS687" i="3"/>
  <c r="BQ687" i="3"/>
  <c r="BO687" i="3"/>
  <c r="BM687" i="3"/>
  <c r="EL687" i="3" s="1"/>
  <c r="ER687" i="3" s="1"/>
  <c r="BH687" i="3"/>
  <c r="DE686" i="3"/>
  <c r="DC686" i="3"/>
  <c r="DA686" i="3"/>
  <c r="CY686" i="3"/>
  <c r="CW686" i="3"/>
  <c r="CU686" i="3"/>
  <c r="CS686" i="3"/>
  <c r="CQ686" i="3"/>
  <c r="CO686" i="3"/>
  <c r="CM686" i="3"/>
  <c r="CK686" i="3"/>
  <c r="CI686" i="3"/>
  <c r="CG686" i="3"/>
  <c r="CE686" i="3"/>
  <c r="CC686" i="3"/>
  <c r="CA686" i="3"/>
  <c r="BY686" i="3"/>
  <c r="BW686" i="3"/>
  <c r="BU686" i="3"/>
  <c r="BS686" i="3"/>
  <c r="BQ686" i="3"/>
  <c r="BO686" i="3"/>
  <c r="BM686" i="3"/>
  <c r="EL686" i="3" s="1"/>
  <c r="ER686" i="3" s="1"/>
  <c r="BH686" i="3"/>
  <c r="DE685" i="3"/>
  <c r="DC685" i="3"/>
  <c r="DA685" i="3"/>
  <c r="CY685" i="3"/>
  <c r="CW685" i="3"/>
  <c r="CU685" i="3"/>
  <c r="CS685" i="3"/>
  <c r="CQ685" i="3"/>
  <c r="CO685" i="3"/>
  <c r="CM685" i="3"/>
  <c r="CK685" i="3"/>
  <c r="CI685" i="3"/>
  <c r="CG685" i="3"/>
  <c r="CE685" i="3"/>
  <c r="CC685" i="3"/>
  <c r="CA685" i="3"/>
  <c r="BY685" i="3"/>
  <c r="BW685" i="3"/>
  <c r="BU685" i="3"/>
  <c r="BS685" i="3"/>
  <c r="BQ685" i="3"/>
  <c r="BO685" i="3"/>
  <c r="BM685" i="3"/>
  <c r="EL685" i="3" s="1"/>
  <c r="ER685" i="3" s="1"/>
  <c r="BH685" i="3"/>
  <c r="DE684" i="3"/>
  <c r="DC684" i="3"/>
  <c r="DA684" i="3"/>
  <c r="CY684" i="3"/>
  <c r="CW684" i="3"/>
  <c r="CU684" i="3"/>
  <c r="CS684" i="3"/>
  <c r="CQ684" i="3"/>
  <c r="CO684" i="3"/>
  <c r="CM684" i="3"/>
  <c r="CK684" i="3"/>
  <c r="CI684" i="3"/>
  <c r="CG684" i="3"/>
  <c r="CE684" i="3"/>
  <c r="CC684" i="3"/>
  <c r="CA684" i="3"/>
  <c r="BY684" i="3"/>
  <c r="BW684" i="3"/>
  <c r="BU684" i="3"/>
  <c r="BS684" i="3"/>
  <c r="BQ684" i="3"/>
  <c r="BO684" i="3"/>
  <c r="BM684" i="3"/>
  <c r="EL684" i="3" s="1"/>
  <c r="ER684" i="3" s="1"/>
  <c r="BH684" i="3"/>
  <c r="DE683" i="3"/>
  <c r="DC683" i="3"/>
  <c r="DA683" i="3"/>
  <c r="CY683" i="3"/>
  <c r="CW683" i="3"/>
  <c r="CU683" i="3"/>
  <c r="CS683" i="3"/>
  <c r="CQ683" i="3"/>
  <c r="CO683" i="3"/>
  <c r="CM683" i="3"/>
  <c r="CK683" i="3"/>
  <c r="CI683" i="3"/>
  <c r="CG683" i="3"/>
  <c r="CE683" i="3"/>
  <c r="CC683" i="3"/>
  <c r="CA683" i="3"/>
  <c r="BY683" i="3"/>
  <c r="BW683" i="3"/>
  <c r="BU683" i="3"/>
  <c r="BS683" i="3"/>
  <c r="BQ683" i="3"/>
  <c r="BO683" i="3"/>
  <c r="BM683" i="3"/>
  <c r="EL683" i="3" s="1"/>
  <c r="ER683" i="3" s="1"/>
  <c r="BH683" i="3"/>
  <c r="DE682" i="3"/>
  <c r="DC682" i="3"/>
  <c r="DA682" i="3"/>
  <c r="CY682" i="3"/>
  <c r="CW682" i="3"/>
  <c r="CU682" i="3"/>
  <c r="CS682" i="3"/>
  <c r="CQ682" i="3"/>
  <c r="CO682" i="3"/>
  <c r="CM682" i="3"/>
  <c r="CK682" i="3"/>
  <c r="CI682" i="3"/>
  <c r="CG682" i="3"/>
  <c r="CE682" i="3"/>
  <c r="CC682" i="3"/>
  <c r="CA682" i="3"/>
  <c r="BY682" i="3"/>
  <c r="BW682" i="3"/>
  <c r="BU682" i="3"/>
  <c r="BS682" i="3"/>
  <c r="BQ682" i="3"/>
  <c r="BO682" i="3"/>
  <c r="BM682" i="3"/>
  <c r="EL682" i="3" s="1"/>
  <c r="ER682" i="3" s="1"/>
  <c r="BH682" i="3"/>
  <c r="DE681" i="3"/>
  <c r="DC681" i="3"/>
  <c r="DA681" i="3"/>
  <c r="CY681" i="3"/>
  <c r="CW681" i="3"/>
  <c r="CU681" i="3"/>
  <c r="CS681" i="3"/>
  <c r="CQ681" i="3"/>
  <c r="CO681" i="3"/>
  <c r="CM681" i="3"/>
  <c r="CK681" i="3"/>
  <c r="CI681" i="3"/>
  <c r="CG681" i="3"/>
  <c r="CE681" i="3"/>
  <c r="CC681" i="3"/>
  <c r="CA681" i="3"/>
  <c r="BY681" i="3"/>
  <c r="BW681" i="3"/>
  <c r="BU681" i="3"/>
  <c r="BS681" i="3"/>
  <c r="BQ681" i="3"/>
  <c r="BO681" i="3"/>
  <c r="BM681" i="3"/>
  <c r="BH681" i="3"/>
  <c r="DE680" i="3"/>
  <c r="DC680" i="3"/>
  <c r="DA680" i="3"/>
  <c r="CY680" i="3"/>
  <c r="CW680" i="3"/>
  <c r="CU680" i="3"/>
  <c r="CS680" i="3"/>
  <c r="CQ680" i="3"/>
  <c r="CO680" i="3"/>
  <c r="CM680" i="3"/>
  <c r="CK680" i="3"/>
  <c r="CI680" i="3"/>
  <c r="CG680" i="3"/>
  <c r="CE680" i="3"/>
  <c r="CC680" i="3"/>
  <c r="CA680" i="3"/>
  <c r="BY680" i="3"/>
  <c r="BW680" i="3"/>
  <c r="BU680" i="3"/>
  <c r="BS680" i="3"/>
  <c r="BQ680" i="3"/>
  <c r="BO680" i="3"/>
  <c r="BM680" i="3"/>
  <c r="EL680" i="3" s="1"/>
  <c r="ER680" i="3" s="1"/>
  <c r="BH680" i="3"/>
  <c r="DE679" i="3"/>
  <c r="DC679" i="3"/>
  <c r="DA679" i="3"/>
  <c r="CY679" i="3"/>
  <c r="CW679" i="3"/>
  <c r="CU679" i="3"/>
  <c r="CS679" i="3"/>
  <c r="CQ679" i="3"/>
  <c r="CO679" i="3"/>
  <c r="CM679" i="3"/>
  <c r="CK679" i="3"/>
  <c r="CI679" i="3"/>
  <c r="CG679" i="3"/>
  <c r="CE679" i="3"/>
  <c r="CC679" i="3"/>
  <c r="CA679" i="3"/>
  <c r="BY679" i="3"/>
  <c r="BW679" i="3"/>
  <c r="BU679" i="3"/>
  <c r="BS679" i="3"/>
  <c r="BQ679" i="3"/>
  <c r="BO679" i="3"/>
  <c r="BM679" i="3"/>
  <c r="EL679" i="3" s="1"/>
  <c r="ER679" i="3" s="1"/>
  <c r="BH679" i="3"/>
  <c r="DE678" i="3"/>
  <c r="DC678" i="3"/>
  <c r="DA678" i="3"/>
  <c r="CY678" i="3"/>
  <c r="CW678" i="3"/>
  <c r="CU678" i="3"/>
  <c r="CS678" i="3"/>
  <c r="CQ678" i="3"/>
  <c r="CO678" i="3"/>
  <c r="CM678" i="3"/>
  <c r="CK678" i="3"/>
  <c r="CI678" i="3"/>
  <c r="CG678" i="3"/>
  <c r="CE678" i="3"/>
  <c r="CC678" i="3"/>
  <c r="CA678" i="3"/>
  <c r="BY678" i="3"/>
  <c r="BW678" i="3"/>
  <c r="BU678" i="3"/>
  <c r="BS678" i="3"/>
  <c r="BQ678" i="3"/>
  <c r="BO678" i="3"/>
  <c r="BM678" i="3"/>
  <c r="EL678" i="3" s="1"/>
  <c r="ER678" i="3" s="1"/>
  <c r="BH678" i="3"/>
  <c r="DE677" i="3"/>
  <c r="DC677" i="3"/>
  <c r="DA677" i="3"/>
  <c r="CY677" i="3"/>
  <c r="CW677" i="3"/>
  <c r="CU677" i="3"/>
  <c r="CS677" i="3"/>
  <c r="CQ677" i="3"/>
  <c r="CO677" i="3"/>
  <c r="CM677" i="3"/>
  <c r="CK677" i="3"/>
  <c r="CI677" i="3"/>
  <c r="CG677" i="3"/>
  <c r="CE677" i="3"/>
  <c r="CC677" i="3"/>
  <c r="CA677" i="3"/>
  <c r="BY677" i="3"/>
  <c r="BW677" i="3"/>
  <c r="BU677" i="3"/>
  <c r="BS677" i="3"/>
  <c r="BQ677" i="3"/>
  <c r="BO677" i="3"/>
  <c r="BM677" i="3"/>
  <c r="BH677" i="3"/>
  <c r="DE676" i="3"/>
  <c r="DC676" i="3"/>
  <c r="DA676" i="3"/>
  <c r="CY676" i="3"/>
  <c r="CW676" i="3"/>
  <c r="CU676" i="3"/>
  <c r="CS676" i="3"/>
  <c r="CQ676" i="3"/>
  <c r="CO676" i="3"/>
  <c r="CM676" i="3"/>
  <c r="CK676" i="3"/>
  <c r="CI676" i="3"/>
  <c r="CG676" i="3"/>
  <c r="CE676" i="3"/>
  <c r="CC676" i="3"/>
  <c r="CA676" i="3"/>
  <c r="BY676" i="3"/>
  <c r="BW676" i="3"/>
  <c r="BU676" i="3"/>
  <c r="BS676" i="3"/>
  <c r="BQ676" i="3"/>
  <c r="BO676" i="3"/>
  <c r="BM676" i="3"/>
  <c r="EL676" i="3" s="1"/>
  <c r="ER676" i="3" s="1"/>
  <c r="BH676" i="3"/>
  <c r="DE675" i="3"/>
  <c r="DC675" i="3"/>
  <c r="DA675" i="3"/>
  <c r="CY675" i="3"/>
  <c r="CW675" i="3"/>
  <c r="CU675" i="3"/>
  <c r="CS675" i="3"/>
  <c r="CQ675" i="3"/>
  <c r="CO675" i="3"/>
  <c r="CM675" i="3"/>
  <c r="CK675" i="3"/>
  <c r="CI675" i="3"/>
  <c r="CG675" i="3"/>
  <c r="CE675" i="3"/>
  <c r="CC675" i="3"/>
  <c r="CA675" i="3"/>
  <c r="BY675" i="3"/>
  <c r="BW675" i="3"/>
  <c r="BU675" i="3"/>
  <c r="BS675" i="3"/>
  <c r="BQ675" i="3"/>
  <c r="BO675" i="3"/>
  <c r="BM675" i="3"/>
  <c r="EL675" i="3" s="1"/>
  <c r="ER675" i="3" s="1"/>
  <c r="BH675" i="3"/>
  <c r="DE674" i="3"/>
  <c r="DC674" i="3"/>
  <c r="DA674" i="3"/>
  <c r="CY674" i="3"/>
  <c r="CW674" i="3"/>
  <c r="CU674" i="3"/>
  <c r="CS674" i="3"/>
  <c r="CQ674" i="3"/>
  <c r="CO674" i="3"/>
  <c r="CM674" i="3"/>
  <c r="CK674" i="3"/>
  <c r="CI674" i="3"/>
  <c r="CG674" i="3"/>
  <c r="CE674" i="3"/>
  <c r="CC674" i="3"/>
  <c r="CA674" i="3"/>
  <c r="BY674" i="3"/>
  <c r="BW674" i="3"/>
  <c r="BU674" i="3"/>
  <c r="BS674" i="3"/>
  <c r="BQ674" i="3"/>
  <c r="BO674" i="3"/>
  <c r="BM674" i="3"/>
  <c r="EL674" i="3" s="1"/>
  <c r="ER674" i="3" s="1"/>
  <c r="BH674" i="3"/>
  <c r="DE673" i="3"/>
  <c r="DC673" i="3"/>
  <c r="DA673" i="3"/>
  <c r="CY673" i="3"/>
  <c r="CW673" i="3"/>
  <c r="CU673" i="3"/>
  <c r="CS673" i="3"/>
  <c r="CQ673" i="3"/>
  <c r="CO673" i="3"/>
  <c r="CM673" i="3"/>
  <c r="CK673" i="3"/>
  <c r="CI673" i="3"/>
  <c r="CG673" i="3"/>
  <c r="CE673" i="3"/>
  <c r="CC673" i="3"/>
  <c r="CA673" i="3"/>
  <c r="BY673" i="3"/>
  <c r="BW673" i="3"/>
  <c r="BU673" i="3"/>
  <c r="BS673" i="3"/>
  <c r="BQ673" i="3"/>
  <c r="BO673" i="3"/>
  <c r="BM673" i="3"/>
  <c r="EL673" i="3" s="1"/>
  <c r="ER673" i="3" s="1"/>
  <c r="BH673" i="3"/>
  <c r="DE672" i="3"/>
  <c r="DC672" i="3"/>
  <c r="DA672" i="3"/>
  <c r="CY672" i="3"/>
  <c r="CW672" i="3"/>
  <c r="CU672" i="3"/>
  <c r="CS672" i="3"/>
  <c r="CQ672" i="3"/>
  <c r="CO672" i="3"/>
  <c r="CM672" i="3"/>
  <c r="CK672" i="3"/>
  <c r="CI672" i="3"/>
  <c r="CG672" i="3"/>
  <c r="CE672" i="3"/>
  <c r="CC672" i="3"/>
  <c r="CA672" i="3"/>
  <c r="BY672" i="3"/>
  <c r="BW672" i="3"/>
  <c r="BU672" i="3"/>
  <c r="BS672" i="3"/>
  <c r="BQ672" i="3"/>
  <c r="BO672" i="3"/>
  <c r="BM672" i="3"/>
  <c r="EL672" i="3" s="1"/>
  <c r="ER672" i="3" s="1"/>
  <c r="BH672" i="3"/>
  <c r="DE671" i="3"/>
  <c r="DC671" i="3"/>
  <c r="DA671" i="3"/>
  <c r="CY671" i="3"/>
  <c r="CW671" i="3"/>
  <c r="CU671" i="3"/>
  <c r="CS671" i="3"/>
  <c r="CQ671" i="3"/>
  <c r="CO671" i="3"/>
  <c r="CM671" i="3"/>
  <c r="CK671" i="3"/>
  <c r="CI671" i="3"/>
  <c r="CG671" i="3"/>
  <c r="CE671" i="3"/>
  <c r="CC671" i="3"/>
  <c r="CA671" i="3"/>
  <c r="BY671" i="3"/>
  <c r="BW671" i="3"/>
  <c r="BU671" i="3"/>
  <c r="BS671" i="3"/>
  <c r="BQ671" i="3"/>
  <c r="BO671" i="3"/>
  <c r="BM671" i="3"/>
  <c r="EL671" i="3" s="1"/>
  <c r="ER671" i="3" s="1"/>
  <c r="BH671" i="3"/>
  <c r="DE670" i="3"/>
  <c r="DC670" i="3"/>
  <c r="DA670" i="3"/>
  <c r="CY670" i="3"/>
  <c r="CW670" i="3"/>
  <c r="CU670" i="3"/>
  <c r="CS670" i="3"/>
  <c r="CQ670" i="3"/>
  <c r="CO670" i="3"/>
  <c r="CM670" i="3"/>
  <c r="CK670" i="3"/>
  <c r="CI670" i="3"/>
  <c r="CG670" i="3"/>
  <c r="CE670" i="3"/>
  <c r="CC670" i="3"/>
  <c r="CA670" i="3"/>
  <c r="BY670" i="3"/>
  <c r="BW670" i="3"/>
  <c r="BU670" i="3"/>
  <c r="BS670" i="3"/>
  <c r="BQ670" i="3"/>
  <c r="BO670" i="3"/>
  <c r="BM670" i="3"/>
  <c r="EL670" i="3" s="1"/>
  <c r="ER670" i="3" s="1"/>
  <c r="BH670" i="3"/>
  <c r="DE669" i="3"/>
  <c r="DC669" i="3"/>
  <c r="DA669" i="3"/>
  <c r="CY669" i="3"/>
  <c r="CW669" i="3"/>
  <c r="CU669" i="3"/>
  <c r="CS669" i="3"/>
  <c r="CQ669" i="3"/>
  <c r="CO669" i="3"/>
  <c r="CM669" i="3"/>
  <c r="CK669" i="3"/>
  <c r="CI669" i="3"/>
  <c r="CG669" i="3"/>
  <c r="CE669" i="3"/>
  <c r="CC669" i="3"/>
  <c r="CA669" i="3"/>
  <c r="BY669" i="3"/>
  <c r="BW669" i="3"/>
  <c r="BU669" i="3"/>
  <c r="BS669" i="3"/>
  <c r="BQ669" i="3"/>
  <c r="BO669" i="3"/>
  <c r="BM669" i="3"/>
  <c r="EL669" i="3" s="1"/>
  <c r="ER669" i="3" s="1"/>
  <c r="BH669" i="3"/>
  <c r="DE668" i="3"/>
  <c r="DC668" i="3"/>
  <c r="DA668" i="3"/>
  <c r="CY668" i="3"/>
  <c r="CW668" i="3"/>
  <c r="CU668" i="3"/>
  <c r="CS668" i="3"/>
  <c r="CQ668" i="3"/>
  <c r="CO668" i="3"/>
  <c r="CM668" i="3"/>
  <c r="CK668" i="3"/>
  <c r="CI668" i="3"/>
  <c r="CG668" i="3"/>
  <c r="CE668" i="3"/>
  <c r="CC668" i="3"/>
  <c r="CA668" i="3"/>
  <c r="BY668" i="3"/>
  <c r="BW668" i="3"/>
  <c r="BU668" i="3"/>
  <c r="BS668" i="3"/>
  <c r="BQ668" i="3"/>
  <c r="BO668" i="3"/>
  <c r="BM668" i="3"/>
  <c r="EL668" i="3" s="1"/>
  <c r="ER668" i="3" s="1"/>
  <c r="BH668" i="3"/>
  <c r="DE667" i="3"/>
  <c r="DC667" i="3"/>
  <c r="DA667" i="3"/>
  <c r="CY667" i="3"/>
  <c r="CW667" i="3"/>
  <c r="CU667" i="3"/>
  <c r="CS667" i="3"/>
  <c r="CQ667" i="3"/>
  <c r="CO667" i="3"/>
  <c r="CM667" i="3"/>
  <c r="CK667" i="3"/>
  <c r="CI667" i="3"/>
  <c r="CG667" i="3"/>
  <c r="CE667" i="3"/>
  <c r="CC667" i="3"/>
  <c r="CA667" i="3"/>
  <c r="BY667" i="3"/>
  <c r="BW667" i="3"/>
  <c r="BU667" i="3"/>
  <c r="BS667" i="3"/>
  <c r="BQ667" i="3"/>
  <c r="BO667" i="3"/>
  <c r="BM667" i="3"/>
  <c r="EL667" i="3" s="1"/>
  <c r="ER667" i="3" s="1"/>
  <c r="BH667" i="3"/>
  <c r="DE666" i="3"/>
  <c r="DC666" i="3"/>
  <c r="DA666" i="3"/>
  <c r="CY666" i="3"/>
  <c r="CW666" i="3"/>
  <c r="CU666" i="3"/>
  <c r="CS666" i="3"/>
  <c r="CQ666" i="3"/>
  <c r="CO666" i="3"/>
  <c r="CM666" i="3"/>
  <c r="CK666" i="3"/>
  <c r="CI666" i="3"/>
  <c r="CG666" i="3"/>
  <c r="CE666" i="3"/>
  <c r="CC666" i="3"/>
  <c r="CA666" i="3"/>
  <c r="BY666" i="3"/>
  <c r="BW666" i="3"/>
  <c r="BU666" i="3"/>
  <c r="BS666" i="3"/>
  <c r="BQ666" i="3"/>
  <c r="BO666" i="3"/>
  <c r="BM666" i="3"/>
  <c r="BH666" i="3"/>
  <c r="DE665" i="3"/>
  <c r="DC665" i="3"/>
  <c r="DA665" i="3"/>
  <c r="CY665" i="3"/>
  <c r="CW665" i="3"/>
  <c r="CU665" i="3"/>
  <c r="CS665" i="3"/>
  <c r="CQ665" i="3"/>
  <c r="CO665" i="3"/>
  <c r="CM665" i="3"/>
  <c r="CK665" i="3"/>
  <c r="CI665" i="3"/>
  <c r="CG665" i="3"/>
  <c r="CE665" i="3"/>
  <c r="CC665" i="3"/>
  <c r="CA665" i="3"/>
  <c r="BY665" i="3"/>
  <c r="BW665" i="3"/>
  <c r="BU665" i="3"/>
  <c r="BS665" i="3"/>
  <c r="BQ665" i="3"/>
  <c r="BO665" i="3"/>
  <c r="BM665" i="3"/>
  <c r="BH665" i="3"/>
  <c r="DE664" i="3"/>
  <c r="DC664" i="3"/>
  <c r="DA664" i="3"/>
  <c r="CY664" i="3"/>
  <c r="CW664" i="3"/>
  <c r="CU664" i="3"/>
  <c r="CS664" i="3"/>
  <c r="CQ664" i="3"/>
  <c r="CO664" i="3"/>
  <c r="CM664" i="3"/>
  <c r="CK664" i="3"/>
  <c r="CI664" i="3"/>
  <c r="CG664" i="3"/>
  <c r="CE664" i="3"/>
  <c r="CC664" i="3"/>
  <c r="CA664" i="3"/>
  <c r="BY664" i="3"/>
  <c r="BW664" i="3"/>
  <c r="BU664" i="3"/>
  <c r="BS664" i="3"/>
  <c r="BQ664" i="3"/>
  <c r="BO664" i="3"/>
  <c r="BM664" i="3"/>
  <c r="BH664" i="3"/>
  <c r="DE663" i="3"/>
  <c r="DC663" i="3"/>
  <c r="DA663" i="3"/>
  <c r="CY663" i="3"/>
  <c r="CW663" i="3"/>
  <c r="CU663" i="3"/>
  <c r="CS663" i="3"/>
  <c r="CQ663" i="3"/>
  <c r="CO663" i="3"/>
  <c r="CM663" i="3"/>
  <c r="CK663" i="3"/>
  <c r="CI663" i="3"/>
  <c r="CG663" i="3"/>
  <c r="CE663" i="3"/>
  <c r="CC663" i="3"/>
  <c r="CA663" i="3"/>
  <c r="BY663" i="3"/>
  <c r="BW663" i="3"/>
  <c r="BU663" i="3"/>
  <c r="BS663" i="3"/>
  <c r="BQ663" i="3"/>
  <c r="BO663" i="3"/>
  <c r="BM663" i="3"/>
  <c r="BH663" i="3"/>
  <c r="DE662" i="3"/>
  <c r="DC662" i="3"/>
  <c r="DA662" i="3"/>
  <c r="CY662" i="3"/>
  <c r="CW662" i="3"/>
  <c r="CU662" i="3"/>
  <c r="CS662" i="3"/>
  <c r="CQ662" i="3"/>
  <c r="CO662" i="3"/>
  <c r="CM662" i="3"/>
  <c r="CK662" i="3"/>
  <c r="CI662" i="3"/>
  <c r="CG662" i="3"/>
  <c r="CE662" i="3"/>
  <c r="CC662" i="3"/>
  <c r="CA662" i="3"/>
  <c r="BY662" i="3"/>
  <c r="BW662" i="3"/>
  <c r="BU662" i="3"/>
  <c r="BS662" i="3"/>
  <c r="BQ662" i="3"/>
  <c r="BO662" i="3"/>
  <c r="BM662" i="3"/>
  <c r="BH662" i="3"/>
  <c r="DE661" i="3"/>
  <c r="DC661" i="3"/>
  <c r="DA661" i="3"/>
  <c r="CY661" i="3"/>
  <c r="CW661" i="3"/>
  <c r="CU661" i="3"/>
  <c r="CS661" i="3"/>
  <c r="CQ661" i="3"/>
  <c r="CO661" i="3"/>
  <c r="CM661" i="3"/>
  <c r="CK661" i="3"/>
  <c r="CI661" i="3"/>
  <c r="CG661" i="3"/>
  <c r="CE661" i="3"/>
  <c r="CC661" i="3"/>
  <c r="CA661" i="3"/>
  <c r="BY661" i="3"/>
  <c r="BW661" i="3"/>
  <c r="BU661" i="3"/>
  <c r="BS661" i="3"/>
  <c r="BQ661" i="3"/>
  <c r="BO661" i="3"/>
  <c r="BM661" i="3"/>
  <c r="BH661" i="3"/>
  <c r="DE660" i="3"/>
  <c r="DC660" i="3"/>
  <c r="DA660" i="3"/>
  <c r="CY660" i="3"/>
  <c r="CW660" i="3"/>
  <c r="CU660" i="3"/>
  <c r="CS660" i="3"/>
  <c r="CQ660" i="3"/>
  <c r="CO660" i="3"/>
  <c r="CM660" i="3"/>
  <c r="CK660" i="3"/>
  <c r="CI660" i="3"/>
  <c r="CG660" i="3"/>
  <c r="CE660" i="3"/>
  <c r="CC660" i="3"/>
  <c r="CA660" i="3"/>
  <c r="BY660" i="3"/>
  <c r="BW660" i="3"/>
  <c r="BU660" i="3"/>
  <c r="BS660" i="3"/>
  <c r="BQ660" i="3"/>
  <c r="BO660" i="3"/>
  <c r="BM660" i="3"/>
  <c r="BH660" i="3"/>
  <c r="DE209" i="3"/>
  <c r="DC209" i="3"/>
  <c r="DA209" i="3"/>
  <c r="CY209" i="3"/>
  <c r="CW209" i="3"/>
  <c r="CU209" i="3"/>
  <c r="CS209" i="3"/>
  <c r="CQ209" i="3"/>
  <c r="CO209" i="3"/>
  <c r="CM209" i="3"/>
  <c r="CK209" i="3"/>
  <c r="CI209" i="3"/>
  <c r="CG209" i="3"/>
  <c r="CE209" i="3"/>
  <c r="CC209" i="3"/>
  <c r="CA209" i="3"/>
  <c r="BY209" i="3"/>
  <c r="BW209" i="3"/>
  <c r="BU209" i="3"/>
  <c r="BS209" i="3"/>
  <c r="BQ209" i="3"/>
  <c r="BO209" i="3"/>
  <c r="BM209" i="3"/>
  <c r="BH209" i="3"/>
  <c r="DE82" i="3"/>
  <c r="DC82" i="3"/>
  <c r="DA82" i="3"/>
  <c r="CY82" i="3"/>
  <c r="CW82" i="3"/>
  <c r="CU82" i="3"/>
  <c r="CS82" i="3"/>
  <c r="CQ82" i="3"/>
  <c r="CO82" i="3"/>
  <c r="CM82" i="3"/>
  <c r="CK82" i="3"/>
  <c r="CI82" i="3"/>
  <c r="CG82" i="3"/>
  <c r="CE82" i="3"/>
  <c r="CC82" i="3"/>
  <c r="CA82" i="3"/>
  <c r="BY82" i="3"/>
  <c r="BW82" i="3"/>
  <c r="BU82" i="3"/>
  <c r="BS82" i="3"/>
  <c r="BQ82" i="3"/>
  <c r="BO82" i="3"/>
  <c r="BM82" i="3"/>
  <c r="DE206" i="3"/>
  <c r="DC206" i="3"/>
  <c r="DA206" i="3"/>
  <c r="CY206" i="3"/>
  <c r="CW206" i="3"/>
  <c r="CU206" i="3"/>
  <c r="CS206" i="3"/>
  <c r="CQ206" i="3"/>
  <c r="CO206" i="3"/>
  <c r="CM206" i="3"/>
  <c r="CK206" i="3"/>
  <c r="CI206" i="3"/>
  <c r="CG206" i="3"/>
  <c r="CE206" i="3"/>
  <c r="CC206" i="3"/>
  <c r="CA206" i="3"/>
  <c r="BY206" i="3"/>
  <c r="BW206" i="3"/>
  <c r="BU206" i="3"/>
  <c r="BS206" i="3"/>
  <c r="BQ206" i="3"/>
  <c r="BO206" i="3"/>
  <c r="BM206" i="3"/>
  <c r="BH206" i="3"/>
  <c r="DE76" i="3"/>
  <c r="DC76" i="3"/>
  <c r="DA76" i="3"/>
  <c r="CY76" i="3"/>
  <c r="CW76" i="3"/>
  <c r="CU76" i="3"/>
  <c r="CS76" i="3"/>
  <c r="CQ76" i="3"/>
  <c r="CO76" i="3"/>
  <c r="CM76" i="3"/>
  <c r="CK76" i="3"/>
  <c r="CI76" i="3"/>
  <c r="CG76" i="3"/>
  <c r="CE76" i="3"/>
  <c r="CC76" i="3"/>
  <c r="CA76" i="3"/>
  <c r="BY76" i="3"/>
  <c r="BW76" i="3"/>
  <c r="BU76" i="3"/>
  <c r="BS76" i="3"/>
  <c r="BQ76" i="3"/>
  <c r="BO76" i="3"/>
  <c r="BM76" i="3"/>
  <c r="BH76" i="3"/>
  <c r="DE77" i="3"/>
  <c r="DC77" i="3"/>
  <c r="DA77" i="3"/>
  <c r="CY77" i="3"/>
  <c r="CW77" i="3"/>
  <c r="CU77" i="3"/>
  <c r="CS77" i="3"/>
  <c r="CQ77" i="3"/>
  <c r="CO77" i="3"/>
  <c r="CM77" i="3"/>
  <c r="CK77" i="3"/>
  <c r="CI77" i="3"/>
  <c r="CG77" i="3"/>
  <c r="CE77" i="3"/>
  <c r="CC77" i="3"/>
  <c r="CA77" i="3"/>
  <c r="BY77" i="3"/>
  <c r="BW77" i="3"/>
  <c r="BU77" i="3"/>
  <c r="BS77" i="3"/>
  <c r="BQ77" i="3"/>
  <c r="BO77" i="3"/>
  <c r="BM77" i="3"/>
  <c r="BH77" i="3"/>
  <c r="DE154" i="3"/>
  <c r="DC154" i="3"/>
  <c r="DA154" i="3"/>
  <c r="CY154" i="3"/>
  <c r="CW154" i="3"/>
  <c r="CU154" i="3"/>
  <c r="CS154" i="3"/>
  <c r="CQ154" i="3"/>
  <c r="CO154" i="3"/>
  <c r="CM154" i="3"/>
  <c r="CK154" i="3"/>
  <c r="CI154" i="3"/>
  <c r="CG154" i="3"/>
  <c r="CE154" i="3"/>
  <c r="CC154" i="3"/>
  <c r="CA154" i="3"/>
  <c r="BY154" i="3"/>
  <c r="BW154" i="3"/>
  <c r="BU154" i="3"/>
  <c r="BS154" i="3"/>
  <c r="BQ154" i="3"/>
  <c r="BO154" i="3"/>
  <c r="BM154" i="3"/>
  <c r="EL154" i="3" s="1"/>
  <c r="ER154" i="3" s="1"/>
  <c r="BH154" i="3"/>
  <c r="DE211" i="3"/>
  <c r="DC211" i="3"/>
  <c r="DA211" i="3"/>
  <c r="CY211" i="3"/>
  <c r="CW211" i="3"/>
  <c r="CU211" i="3"/>
  <c r="CS211" i="3"/>
  <c r="CQ211" i="3"/>
  <c r="CO211" i="3"/>
  <c r="CM211" i="3"/>
  <c r="CK211" i="3"/>
  <c r="CI211" i="3"/>
  <c r="CG211" i="3"/>
  <c r="CE211" i="3"/>
  <c r="CC211" i="3"/>
  <c r="CA211" i="3"/>
  <c r="BY211" i="3"/>
  <c r="BW211" i="3"/>
  <c r="BU211" i="3"/>
  <c r="BS211" i="3"/>
  <c r="BQ211" i="3"/>
  <c r="BO211" i="3"/>
  <c r="BM211" i="3"/>
  <c r="EL211" i="3" s="1"/>
  <c r="ER211" i="3" s="1"/>
  <c r="BH211" i="3"/>
  <c r="DE212" i="3"/>
  <c r="DC212" i="3"/>
  <c r="DA212" i="3"/>
  <c r="CY212" i="3"/>
  <c r="CW212" i="3"/>
  <c r="CU212" i="3"/>
  <c r="CS212" i="3"/>
  <c r="CQ212" i="3"/>
  <c r="CO212" i="3"/>
  <c r="CM212" i="3"/>
  <c r="CK212" i="3"/>
  <c r="CI212" i="3"/>
  <c r="CG212" i="3"/>
  <c r="CE212" i="3"/>
  <c r="CC212" i="3"/>
  <c r="CA212" i="3"/>
  <c r="BY212" i="3"/>
  <c r="BW212" i="3"/>
  <c r="BU212" i="3"/>
  <c r="BS212" i="3"/>
  <c r="BQ212" i="3"/>
  <c r="BO212" i="3"/>
  <c r="BM212" i="3"/>
  <c r="EL212" i="3" s="1"/>
  <c r="ER212" i="3" s="1"/>
  <c r="BH212" i="3"/>
  <c r="DE659" i="3"/>
  <c r="DC659" i="3"/>
  <c r="DA659" i="3"/>
  <c r="CY659" i="3"/>
  <c r="CW659" i="3"/>
  <c r="CU659" i="3"/>
  <c r="CS659" i="3"/>
  <c r="CQ659" i="3"/>
  <c r="CO659" i="3"/>
  <c r="CM659" i="3"/>
  <c r="CK659" i="3"/>
  <c r="CI659" i="3"/>
  <c r="CG659" i="3"/>
  <c r="CE659" i="3"/>
  <c r="CC659" i="3"/>
  <c r="CA659" i="3"/>
  <c r="BY659" i="3"/>
  <c r="BW659" i="3"/>
  <c r="BU659" i="3"/>
  <c r="BS659" i="3"/>
  <c r="BQ659" i="3"/>
  <c r="BO659" i="3"/>
  <c r="BM659" i="3"/>
  <c r="EL659" i="3" s="1"/>
  <c r="ER659" i="3" s="1"/>
  <c r="BH659" i="3"/>
  <c r="DE706" i="3"/>
  <c r="DC706" i="3"/>
  <c r="DA706" i="3"/>
  <c r="CY706" i="3"/>
  <c r="CW706" i="3"/>
  <c r="CU706" i="3"/>
  <c r="CS706" i="3"/>
  <c r="CQ706" i="3"/>
  <c r="CO706" i="3"/>
  <c r="CM706" i="3"/>
  <c r="CK706" i="3"/>
  <c r="CI706" i="3"/>
  <c r="CG706" i="3"/>
  <c r="CE706" i="3"/>
  <c r="CC706" i="3"/>
  <c r="CA706" i="3"/>
  <c r="BY706" i="3"/>
  <c r="BW706" i="3"/>
  <c r="BU706" i="3"/>
  <c r="BS706" i="3"/>
  <c r="BQ706" i="3"/>
  <c r="BO706" i="3"/>
  <c r="BM706" i="3"/>
  <c r="BH706" i="3"/>
  <c r="DE92" i="3"/>
  <c r="DC92" i="3"/>
  <c r="DA92" i="3"/>
  <c r="CY92" i="3"/>
  <c r="CW92" i="3"/>
  <c r="CU92" i="3"/>
  <c r="CS92" i="3"/>
  <c r="CQ92" i="3"/>
  <c r="CO92" i="3"/>
  <c r="CM92" i="3"/>
  <c r="CK92" i="3"/>
  <c r="CI92" i="3"/>
  <c r="CG92" i="3"/>
  <c r="CE92" i="3"/>
  <c r="CC92" i="3"/>
  <c r="CA92" i="3"/>
  <c r="BY92" i="3"/>
  <c r="BW92" i="3"/>
  <c r="BU92" i="3"/>
  <c r="BS92" i="3"/>
  <c r="BQ92" i="3"/>
  <c r="BO92" i="3"/>
  <c r="BM92" i="3"/>
  <c r="BH92" i="3"/>
  <c r="DE248" i="3"/>
  <c r="DC248" i="3"/>
  <c r="DA248" i="3"/>
  <c r="CY248" i="3"/>
  <c r="CW248" i="3"/>
  <c r="CU248" i="3"/>
  <c r="CS248" i="3"/>
  <c r="CQ248" i="3"/>
  <c r="CO248" i="3"/>
  <c r="CM248" i="3"/>
  <c r="CK248" i="3"/>
  <c r="CI248" i="3"/>
  <c r="CG248" i="3"/>
  <c r="CE248" i="3"/>
  <c r="CC248" i="3"/>
  <c r="CA248" i="3"/>
  <c r="BY248" i="3"/>
  <c r="BW248" i="3"/>
  <c r="BU248" i="3"/>
  <c r="BS248" i="3"/>
  <c r="BQ248" i="3"/>
  <c r="BO248" i="3"/>
  <c r="BM248" i="3"/>
  <c r="BH248" i="3"/>
  <c r="DE247" i="3"/>
  <c r="DC247" i="3"/>
  <c r="DA247" i="3"/>
  <c r="CY247" i="3"/>
  <c r="CW247" i="3"/>
  <c r="CU247" i="3"/>
  <c r="CS247" i="3"/>
  <c r="CQ247" i="3"/>
  <c r="CO247" i="3"/>
  <c r="CM247" i="3"/>
  <c r="CK247" i="3"/>
  <c r="CI247" i="3"/>
  <c r="CG247" i="3"/>
  <c r="CE247" i="3"/>
  <c r="CC247" i="3"/>
  <c r="CA247" i="3"/>
  <c r="BY247" i="3"/>
  <c r="BW247" i="3"/>
  <c r="BU247" i="3"/>
  <c r="BS247" i="3"/>
  <c r="BQ247" i="3"/>
  <c r="BO247" i="3"/>
  <c r="BM247" i="3"/>
  <c r="BH247" i="3"/>
  <c r="CA658" i="3"/>
  <c r="BW658" i="3"/>
  <c r="BU658" i="3"/>
  <c r="BS658" i="3"/>
  <c r="BQ658" i="3"/>
  <c r="BO658" i="3"/>
  <c r="EM658" i="3" s="1"/>
  <c r="ES658" i="3" s="1"/>
  <c r="BH658" i="3"/>
  <c r="CA657" i="3"/>
  <c r="BY657" i="3"/>
  <c r="BW657" i="3"/>
  <c r="BU657" i="3"/>
  <c r="BS657" i="3"/>
  <c r="BQ657" i="3"/>
  <c r="BO657" i="3"/>
  <c r="EM657" i="3" s="1"/>
  <c r="ES657" i="3" s="1"/>
  <c r="BH657" i="3"/>
  <c r="CA153" i="3"/>
  <c r="BY153" i="3"/>
  <c r="BW153" i="3"/>
  <c r="BU153" i="3"/>
  <c r="BS153" i="3"/>
  <c r="BQ153" i="3"/>
  <c r="BO153" i="3"/>
  <c r="BH153" i="3"/>
  <c r="CA152" i="3"/>
  <c r="BY152" i="3"/>
  <c r="BW152" i="3"/>
  <c r="BU152" i="3"/>
  <c r="BS152" i="3"/>
  <c r="BQ152" i="3"/>
  <c r="BO152" i="3"/>
  <c r="BM152" i="3"/>
  <c r="EL152" i="3" s="1"/>
  <c r="ER152" i="3" s="1"/>
  <c r="BH152" i="3"/>
  <c r="DE151" i="3"/>
  <c r="DC151" i="3"/>
  <c r="DA151" i="3"/>
  <c r="CY151" i="3"/>
  <c r="CW151" i="3"/>
  <c r="CU151" i="3"/>
  <c r="CS151" i="3"/>
  <c r="CQ151" i="3"/>
  <c r="CO151" i="3"/>
  <c r="CM151" i="3"/>
  <c r="CK151" i="3"/>
  <c r="CI151" i="3"/>
  <c r="CG151" i="3"/>
  <c r="CE151" i="3"/>
  <c r="CC151" i="3"/>
  <c r="CA151" i="3"/>
  <c r="BY151" i="3"/>
  <c r="BW151" i="3"/>
  <c r="BU151" i="3"/>
  <c r="BS151" i="3"/>
  <c r="BQ151" i="3"/>
  <c r="BO151" i="3"/>
  <c r="BM151" i="3"/>
  <c r="BH151" i="3"/>
  <c r="DE656" i="3"/>
  <c r="DC656" i="3"/>
  <c r="DA656" i="3"/>
  <c r="CY656" i="3"/>
  <c r="CW656" i="3"/>
  <c r="CU656" i="3"/>
  <c r="CS656" i="3"/>
  <c r="CQ656" i="3"/>
  <c r="CO656" i="3"/>
  <c r="CM656" i="3"/>
  <c r="CK656" i="3"/>
  <c r="CI656" i="3"/>
  <c r="CG656" i="3"/>
  <c r="CE656" i="3"/>
  <c r="CC656" i="3"/>
  <c r="CA656" i="3"/>
  <c r="BY656" i="3"/>
  <c r="BW656" i="3"/>
  <c r="BU656" i="3"/>
  <c r="BS656" i="3"/>
  <c r="BQ656" i="3"/>
  <c r="BO656" i="3"/>
  <c r="BM656" i="3"/>
  <c r="EL656" i="3" s="1"/>
  <c r="ER656" i="3" s="1"/>
  <c r="BH656" i="3"/>
  <c r="DE655" i="3"/>
  <c r="DC655" i="3"/>
  <c r="DA655" i="3"/>
  <c r="CY655" i="3"/>
  <c r="CW655" i="3"/>
  <c r="CU655" i="3"/>
  <c r="CS655" i="3"/>
  <c r="CQ655" i="3"/>
  <c r="CO655" i="3"/>
  <c r="CM655" i="3"/>
  <c r="CK655" i="3"/>
  <c r="CI655" i="3"/>
  <c r="CG655" i="3"/>
  <c r="CE655" i="3"/>
  <c r="CC655" i="3"/>
  <c r="CA655" i="3"/>
  <c r="BY655" i="3"/>
  <c r="BW655" i="3"/>
  <c r="BU655" i="3"/>
  <c r="BS655" i="3"/>
  <c r="BQ655" i="3"/>
  <c r="BO655" i="3"/>
  <c r="BM655" i="3"/>
  <c r="EL655" i="3" s="1"/>
  <c r="ER655" i="3" s="1"/>
  <c r="BH655" i="3"/>
  <c r="DE654" i="3"/>
  <c r="DC654" i="3"/>
  <c r="DA654" i="3"/>
  <c r="CY654" i="3"/>
  <c r="CW654" i="3"/>
  <c r="CU654" i="3"/>
  <c r="CS654" i="3"/>
  <c r="CQ654" i="3"/>
  <c r="CO654" i="3"/>
  <c r="CM654" i="3"/>
  <c r="CK654" i="3"/>
  <c r="CI654" i="3"/>
  <c r="CG654" i="3"/>
  <c r="CE654" i="3"/>
  <c r="CC654" i="3"/>
  <c r="CA654" i="3"/>
  <c r="BY654" i="3"/>
  <c r="BW654" i="3"/>
  <c r="BU654" i="3"/>
  <c r="BS654" i="3"/>
  <c r="BQ654" i="3"/>
  <c r="BO654" i="3"/>
  <c r="BM654" i="3"/>
  <c r="EL654" i="3" s="1"/>
  <c r="ER654" i="3" s="1"/>
  <c r="BH654" i="3"/>
  <c r="DE249" i="3"/>
  <c r="DC249" i="3"/>
  <c r="DA249" i="3"/>
  <c r="CY249" i="3"/>
  <c r="CW249" i="3"/>
  <c r="CU249" i="3"/>
  <c r="CS249" i="3"/>
  <c r="CQ249" i="3"/>
  <c r="CO249" i="3"/>
  <c r="CM249" i="3"/>
  <c r="CK249" i="3"/>
  <c r="CI249" i="3"/>
  <c r="CG249" i="3"/>
  <c r="CE249" i="3"/>
  <c r="CC249" i="3"/>
  <c r="CA249" i="3"/>
  <c r="BY249" i="3"/>
  <c r="BW249" i="3"/>
  <c r="BU249" i="3"/>
  <c r="BS249" i="3"/>
  <c r="BQ249" i="3"/>
  <c r="BO249" i="3"/>
  <c r="BM249" i="3"/>
  <c r="BH249" i="3"/>
  <c r="DE653" i="3"/>
  <c r="DC653" i="3"/>
  <c r="DA653" i="3"/>
  <c r="CY653" i="3"/>
  <c r="CW653" i="3"/>
  <c r="CU653" i="3"/>
  <c r="CS653" i="3"/>
  <c r="CQ653" i="3"/>
  <c r="CO653" i="3"/>
  <c r="CM653" i="3"/>
  <c r="CK653" i="3"/>
  <c r="CI653" i="3"/>
  <c r="CG653" i="3"/>
  <c r="CE653" i="3"/>
  <c r="CC653" i="3"/>
  <c r="CA653" i="3"/>
  <c r="BY653" i="3"/>
  <c r="BW653" i="3"/>
  <c r="BU653" i="3"/>
  <c r="BS653" i="3"/>
  <c r="BQ653" i="3"/>
  <c r="BO653" i="3"/>
  <c r="BM653" i="3"/>
  <c r="EL653" i="3" s="1"/>
  <c r="ER653" i="3" s="1"/>
  <c r="BH653" i="3"/>
  <c r="DE652" i="3"/>
  <c r="DC652" i="3"/>
  <c r="DA652" i="3"/>
  <c r="CY652" i="3"/>
  <c r="CW652" i="3"/>
  <c r="CU652" i="3"/>
  <c r="CS652" i="3"/>
  <c r="CQ652" i="3"/>
  <c r="CO652" i="3"/>
  <c r="CM652" i="3"/>
  <c r="CK652" i="3"/>
  <c r="CI652" i="3"/>
  <c r="CG652" i="3"/>
  <c r="CE652" i="3"/>
  <c r="CC652" i="3"/>
  <c r="CA652" i="3"/>
  <c r="BY652" i="3"/>
  <c r="BW652" i="3"/>
  <c r="BU652" i="3"/>
  <c r="BS652" i="3"/>
  <c r="BQ652" i="3"/>
  <c r="BO652" i="3"/>
  <c r="BM652" i="3"/>
  <c r="EL652" i="3" s="1"/>
  <c r="ER652" i="3" s="1"/>
  <c r="BH652" i="3"/>
  <c r="DE651" i="3"/>
  <c r="DC651" i="3"/>
  <c r="DA651" i="3"/>
  <c r="CY651" i="3"/>
  <c r="CW651" i="3"/>
  <c r="CU651" i="3"/>
  <c r="CS651" i="3"/>
  <c r="CQ651" i="3"/>
  <c r="CO651" i="3"/>
  <c r="CM651" i="3"/>
  <c r="CK651" i="3"/>
  <c r="CI651" i="3"/>
  <c r="CG651" i="3"/>
  <c r="CE651" i="3"/>
  <c r="CC651" i="3"/>
  <c r="CA651" i="3"/>
  <c r="BY651" i="3"/>
  <c r="BW651" i="3"/>
  <c r="BU651" i="3"/>
  <c r="BS651" i="3"/>
  <c r="BQ651" i="3"/>
  <c r="BO651" i="3"/>
  <c r="BM651" i="3"/>
  <c r="EL651" i="3" s="1"/>
  <c r="ER651" i="3" s="1"/>
  <c r="BH651" i="3"/>
  <c r="DE650" i="3"/>
  <c r="DC650" i="3"/>
  <c r="DA650" i="3"/>
  <c r="CY650" i="3"/>
  <c r="CW650" i="3"/>
  <c r="CU650" i="3"/>
  <c r="CS650" i="3"/>
  <c r="CQ650" i="3"/>
  <c r="CO650" i="3"/>
  <c r="CM650" i="3"/>
  <c r="CK650" i="3"/>
  <c r="CI650" i="3"/>
  <c r="CG650" i="3"/>
  <c r="CE650" i="3"/>
  <c r="CC650" i="3"/>
  <c r="CA650" i="3"/>
  <c r="BY650" i="3"/>
  <c r="BW650" i="3"/>
  <c r="BU650" i="3"/>
  <c r="BS650" i="3"/>
  <c r="BQ650" i="3"/>
  <c r="BO650" i="3"/>
  <c r="BM650" i="3"/>
  <c r="EL650" i="3" s="1"/>
  <c r="ER650" i="3" s="1"/>
  <c r="BH650" i="3"/>
  <c r="DE649" i="3"/>
  <c r="DC649" i="3"/>
  <c r="DA649" i="3"/>
  <c r="CY649" i="3"/>
  <c r="CW649" i="3"/>
  <c r="CU649" i="3"/>
  <c r="CS649" i="3"/>
  <c r="CQ649" i="3"/>
  <c r="CO649" i="3"/>
  <c r="CM649" i="3"/>
  <c r="CK649" i="3"/>
  <c r="CI649" i="3"/>
  <c r="CG649" i="3"/>
  <c r="CE649" i="3"/>
  <c r="CC649" i="3"/>
  <c r="CA649" i="3"/>
  <c r="BY649" i="3"/>
  <c r="BW649" i="3"/>
  <c r="BU649" i="3"/>
  <c r="BS649" i="3"/>
  <c r="BQ649" i="3"/>
  <c r="BO649" i="3"/>
  <c r="BM649" i="3"/>
  <c r="EL649" i="3" s="1"/>
  <c r="ER649" i="3" s="1"/>
  <c r="BH649" i="3"/>
  <c r="DE648" i="3"/>
  <c r="DC648" i="3"/>
  <c r="DA648" i="3"/>
  <c r="CY648" i="3"/>
  <c r="CW648" i="3"/>
  <c r="CU648" i="3"/>
  <c r="CS648" i="3"/>
  <c r="CQ648" i="3"/>
  <c r="CO648" i="3"/>
  <c r="CM648" i="3"/>
  <c r="CK648" i="3"/>
  <c r="CI648" i="3"/>
  <c r="CG648" i="3"/>
  <c r="CE648" i="3"/>
  <c r="CC648" i="3"/>
  <c r="CA648" i="3"/>
  <c r="BY648" i="3"/>
  <c r="BW648" i="3"/>
  <c r="BU648" i="3"/>
  <c r="BS648" i="3"/>
  <c r="BQ648" i="3"/>
  <c r="BO648" i="3"/>
  <c r="BM648" i="3"/>
  <c r="EL648" i="3" s="1"/>
  <c r="ER648" i="3" s="1"/>
  <c r="BH648" i="3"/>
  <c r="DE647" i="3"/>
  <c r="DC647" i="3"/>
  <c r="DA647" i="3"/>
  <c r="CY647" i="3"/>
  <c r="CW647" i="3"/>
  <c r="CU647" i="3"/>
  <c r="CS647" i="3"/>
  <c r="CQ647" i="3"/>
  <c r="CO647" i="3"/>
  <c r="CM647" i="3"/>
  <c r="CK647" i="3"/>
  <c r="CI647" i="3"/>
  <c r="CG647" i="3"/>
  <c r="CE647" i="3"/>
  <c r="CC647" i="3"/>
  <c r="CA647" i="3"/>
  <c r="BY647" i="3"/>
  <c r="BW647" i="3"/>
  <c r="BU647" i="3"/>
  <c r="BS647" i="3"/>
  <c r="BQ647" i="3"/>
  <c r="BO647" i="3"/>
  <c r="BM647" i="3"/>
  <c r="EL647" i="3" s="1"/>
  <c r="ER647" i="3" s="1"/>
  <c r="BH647" i="3"/>
  <c r="DE646" i="3"/>
  <c r="DC646" i="3"/>
  <c r="DA646" i="3"/>
  <c r="CY646" i="3"/>
  <c r="CW646" i="3"/>
  <c r="CU646" i="3"/>
  <c r="CS646" i="3"/>
  <c r="CQ646" i="3"/>
  <c r="CO646" i="3"/>
  <c r="CM646" i="3"/>
  <c r="CK646" i="3"/>
  <c r="CI646" i="3"/>
  <c r="CG646" i="3"/>
  <c r="CE646" i="3"/>
  <c r="CC646" i="3"/>
  <c r="CA646" i="3"/>
  <c r="BY646" i="3"/>
  <c r="BW646" i="3"/>
  <c r="BU646" i="3"/>
  <c r="BS646" i="3"/>
  <c r="BQ646" i="3"/>
  <c r="BO646" i="3"/>
  <c r="BM646" i="3"/>
  <c r="EL646" i="3" s="1"/>
  <c r="ER646" i="3" s="1"/>
  <c r="BH646" i="3"/>
  <c r="DE645" i="3"/>
  <c r="DC645" i="3"/>
  <c r="DA645" i="3"/>
  <c r="CY645" i="3"/>
  <c r="CW645" i="3"/>
  <c r="CU645" i="3"/>
  <c r="CS645" i="3"/>
  <c r="CQ645" i="3"/>
  <c r="CO645" i="3"/>
  <c r="CM645" i="3"/>
  <c r="CK645" i="3"/>
  <c r="CI645" i="3"/>
  <c r="CG645" i="3"/>
  <c r="CE645" i="3"/>
  <c r="CC645" i="3"/>
  <c r="CA645" i="3"/>
  <c r="BY645" i="3"/>
  <c r="BW645" i="3"/>
  <c r="BU645" i="3"/>
  <c r="BS645" i="3"/>
  <c r="BQ645" i="3"/>
  <c r="BO645" i="3"/>
  <c r="BM645" i="3"/>
  <c r="EL645" i="3" s="1"/>
  <c r="ER645" i="3" s="1"/>
  <c r="BH645" i="3"/>
  <c r="DE644" i="3"/>
  <c r="DC644" i="3"/>
  <c r="DA644" i="3"/>
  <c r="CY644" i="3"/>
  <c r="CW644" i="3"/>
  <c r="CU644" i="3"/>
  <c r="CS644" i="3"/>
  <c r="CQ644" i="3"/>
  <c r="CO644" i="3"/>
  <c r="CM644" i="3"/>
  <c r="CK644" i="3"/>
  <c r="CI644" i="3"/>
  <c r="CG644" i="3"/>
  <c r="CE644" i="3"/>
  <c r="CC644" i="3"/>
  <c r="CA644" i="3"/>
  <c r="BY644" i="3"/>
  <c r="BW644" i="3"/>
  <c r="BU644" i="3"/>
  <c r="BS644" i="3"/>
  <c r="BQ644" i="3"/>
  <c r="BO644" i="3"/>
  <c r="BM644" i="3"/>
  <c r="EL644" i="3" s="1"/>
  <c r="ER644" i="3" s="1"/>
  <c r="BH644" i="3"/>
  <c r="DE643" i="3"/>
  <c r="DC643" i="3"/>
  <c r="DA643" i="3"/>
  <c r="CY643" i="3"/>
  <c r="CW643" i="3"/>
  <c r="CU643" i="3"/>
  <c r="CS643" i="3"/>
  <c r="CQ643" i="3"/>
  <c r="CO643" i="3"/>
  <c r="CM643" i="3"/>
  <c r="CK643" i="3"/>
  <c r="CI643" i="3"/>
  <c r="CG643" i="3"/>
  <c r="CE643" i="3"/>
  <c r="CC643" i="3"/>
  <c r="CA643" i="3"/>
  <c r="BY643" i="3"/>
  <c r="BW643" i="3"/>
  <c r="BU643" i="3"/>
  <c r="BS643" i="3"/>
  <c r="BQ643" i="3"/>
  <c r="BO643" i="3"/>
  <c r="BM643" i="3"/>
  <c r="EL643" i="3" s="1"/>
  <c r="ER643" i="3" s="1"/>
  <c r="BH643" i="3"/>
  <c r="DE642" i="3"/>
  <c r="DC642" i="3"/>
  <c r="DA642" i="3"/>
  <c r="CY642" i="3"/>
  <c r="CW642" i="3"/>
  <c r="CU642" i="3"/>
  <c r="CS642" i="3"/>
  <c r="CQ642" i="3"/>
  <c r="CO642" i="3"/>
  <c r="CM642" i="3"/>
  <c r="CK642" i="3"/>
  <c r="CI642" i="3"/>
  <c r="CG642" i="3"/>
  <c r="CE642" i="3"/>
  <c r="CC642" i="3"/>
  <c r="CA642" i="3"/>
  <c r="BY642" i="3"/>
  <c r="BW642" i="3"/>
  <c r="BU642" i="3"/>
  <c r="BS642" i="3"/>
  <c r="BQ642" i="3"/>
  <c r="BO642" i="3"/>
  <c r="BM642" i="3"/>
  <c r="EL642" i="3" s="1"/>
  <c r="ER642" i="3" s="1"/>
  <c r="BH642" i="3"/>
  <c r="DE641" i="3"/>
  <c r="DC641" i="3"/>
  <c r="DA641" i="3"/>
  <c r="CY641" i="3"/>
  <c r="CW641" i="3"/>
  <c r="CU641" i="3"/>
  <c r="CS641" i="3"/>
  <c r="CQ641" i="3"/>
  <c r="CO641" i="3"/>
  <c r="CM641" i="3"/>
  <c r="CK641" i="3"/>
  <c r="CI641" i="3"/>
  <c r="CG641" i="3"/>
  <c r="CE641" i="3"/>
  <c r="CC641" i="3"/>
  <c r="CA641" i="3"/>
  <c r="BY641" i="3"/>
  <c r="BW641" i="3"/>
  <c r="BU641" i="3"/>
  <c r="BS641" i="3"/>
  <c r="BQ641" i="3"/>
  <c r="BO641" i="3"/>
  <c r="BM641" i="3"/>
  <c r="EL641" i="3" s="1"/>
  <c r="ER641" i="3" s="1"/>
  <c r="BH641" i="3"/>
  <c r="DE640" i="3"/>
  <c r="DC640" i="3"/>
  <c r="DA640" i="3"/>
  <c r="CY640" i="3"/>
  <c r="CW640" i="3"/>
  <c r="CU640" i="3"/>
  <c r="CS640" i="3"/>
  <c r="CQ640" i="3"/>
  <c r="CO640" i="3"/>
  <c r="CM640" i="3"/>
  <c r="CK640" i="3"/>
  <c r="CI640" i="3"/>
  <c r="CG640" i="3"/>
  <c r="CE640" i="3"/>
  <c r="CC640" i="3"/>
  <c r="CA640" i="3"/>
  <c r="BY640" i="3"/>
  <c r="BW640" i="3"/>
  <c r="BU640" i="3"/>
  <c r="BS640" i="3"/>
  <c r="BQ640" i="3"/>
  <c r="BO640" i="3"/>
  <c r="BM640" i="3"/>
  <c r="EL640" i="3" s="1"/>
  <c r="ER640" i="3" s="1"/>
  <c r="BH640" i="3"/>
  <c r="DE639" i="3"/>
  <c r="DC639" i="3"/>
  <c r="DA639" i="3"/>
  <c r="CY639" i="3"/>
  <c r="CW639" i="3"/>
  <c r="CU639" i="3"/>
  <c r="CS639" i="3"/>
  <c r="CQ639" i="3"/>
  <c r="CO639" i="3"/>
  <c r="CM639" i="3"/>
  <c r="CK639" i="3"/>
  <c r="CI639" i="3"/>
  <c r="CG639" i="3"/>
  <c r="CE639" i="3"/>
  <c r="CC639" i="3"/>
  <c r="CA639" i="3"/>
  <c r="BY639" i="3"/>
  <c r="BW639" i="3"/>
  <c r="BU639" i="3"/>
  <c r="BS639" i="3"/>
  <c r="BQ639" i="3"/>
  <c r="BO639" i="3"/>
  <c r="BM639" i="3"/>
  <c r="EL639" i="3" s="1"/>
  <c r="ER639" i="3" s="1"/>
  <c r="BH639" i="3"/>
  <c r="DE638" i="3"/>
  <c r="DC638" i="3"/>
  <c r="DA638" i="3"/>
  <c r="CY638" i="3"/>
  <c r="CW638" i="3"/>
  <c r="CU638" i="3"/>
  <c r="CS638" i="3"/>
  <c r="CQ638" i="3"/>
  <c r="CO638" i="3"/>
  <c r="CM638" i="3"/>
  <c r="CK638" i="3"/>
  <c r="CI638" i="3"/>
  <c r="CG638" i="3"/>
  <c r="CE638" i="3"/>
  <c r="CC638" i="3"/>
  <c r="CA638" i="3"/>
  <c r="BY638" i="3"/>
  <c r="BW638" i="3"/>
  <c r="BU638" i="3"/>
  <c r="BS638" i="3"/>
  <c r="BQ638" i="3"/>
  <c r="BO638" i="3"/>
  <c r="BM638" i="3"/>
  <c r="EL638" i="3" s="1"/>
  <c r="ER638" i="3" s="1"/>
  <c r="BH638" i="3"/>
  <c r="DE637" i="3"/>
  <c r="DC637" i="3"/>
  <c r="DA637" i="3"/>
  <c r="CY637" i="3"/>
  <c r="CW637" i="3"/>
  <c r="CU637" i="3"/>
  <c r="CS637" i="3"/>
  <c r="CQ637" i="3"/>
  <c r="CO637" i="3"/>
  <c r="CM637" i="3"/>
  <c r="CK637" i="3"/>
  <c r="CI637" i="3"/>
  <c r="CG637" i="3"/>
  <c r="CE637" i="3"/>
  <c r="CC637" i="3"/>
  <c r="CA637" i="3"/>
  <c r="BY637" i="3"/>
  <c r="BW637" i="3"/>
  <c r="BU637" i="3"/>
  <c r="BS637" i="3"/>
  <c r="BQ637" i="3"/>
  <c r="BO637" i="3"/>
  <c r="BM637" i="3"/>
  <c r="EL637" i="3" s="1"/>
  <c r="ER637" i="3" s="1"/>
  <c r="BH637" i="3"/>
  <c r="DE636" i="3"/>
  <c r="DC636" i="3"/>
  <c r="DA636" i="3"/>
  <c r="CY636" i="3"/>
  <c r="CW636" i="3"/>
  <c r="CU636" i="3"/>
  <c r="CS636" i="3"/>
  <c r="CQ636" i="3"/>
  <c r="CO636" i="3"/>
  <c r="CM636" i="3"/>
  <c r="CK636" i="3"/>
  <c r="CI636" i="3"/>
  <c r="CG636" i="3"/>
  <c r="CE636" i="3"/>
  <c r="CC636" i="3"/>
  <c r="CA636" i="3"/>
  <c r="BY636" i="3"/>
  <c r="BW636" i="3"/>
  <c r="BU636" i="3"/>
  <c r="BS636" i="3"/>
  <c r="BQ636" i="3"/>
  <c r="BO636" i="3"/>
  <c r="BM636" i="3"/>
  <c r="EL636" i="3" s="1"/>
  <c r="ER636" i="3" s="1"/>
  <c r="BH636" i="3"/>
  <c r="DE635" i="3"/>
  <c r="DC635" i="3"/>
  <c r="DA635" i="3"/>
  <c r="CY635" i="3"/>
  <c r="CW635" i="3"/>
  <c r="CU635" i="3"/>
  <c r="CS635" i="3"/>
  <c r="CQ635" i="3"/>
  <c r="CO635" i="3"/>
  <c r="CM635" i="3"/>
  <c r="CK635" i="3"/>
  <c r="CI635" i="3"/>
  <c r="CG635" i="3"/>
  <c r="CE635" i="3"/>
  <c r="CC635" i="3"/>
  <c r="CA635" i="3"/>
  <c r="BY635" i="3"/>
  <c r="BW635" i="3"/>
  <c r="BU635" i="3"/>
  <c r="BS635" i="3"/>
  <c r="BQ635" i="3"/>
  <c r="BO635" i="3"/>
  <c r="BM635" i="3"/>
  <c r="EL635" i="3" s="1"/>
  <c r="ER635" i="3" s="1"/>
  <c r="BH635" i="3"/>
  <c r="DE634" i="3"/>
  <c r="DC634" i="3"/>
  <c r="DA634" i="3"/>
  <c r="CY634" i="3"/>
  <c r="CW634" i="3"/>
  <c r="CU634" i="3"/>
  <c r="CS634" i="3"/>
  <c r="CQ634" i="3"/>
  <c r="CO634" i="3"/>
  <c r="CM634" i="3"/>
  <c r="CK634" i="3"/>
  <c r="CI634" i="3"/>
  <c r="CG634" i="3"/>
  <c r="CE634" i="3"/>
  <c r="CC634" i="3"/>
  <c r="CA634" i="3"/>
  <c r="BY634" i="3"/>
  <c r="BW634" i="3"/>
  <c r="BU634" i="3"/>
  <c r="BS634" i="3"/>
  <c r="BQ634" i="3"/>
  <c r="BO634" i="3"/>
  <c r="BM634" i="3"/>
  <c r="EL634" i="3" s="1"/>
  <c r="ER634" i="3" s="1"/>
  <c r="BH634" i="3"/>
  <c r="DE633" i="3"/>
  <c r="DC633" i="3"/>
  <c r="DA633" i="3"/>
  <c r="CY633" i="3"/>
  <c r="CW633" i="3"/>
  <c r="CU633" i="3"/>
  <c r="CS633" i="3"/>
  <c r="CQ633" i="3"/>
  <c r="CO633" i="3"/>
  <c r="CM633" i="3"/>
  <c r="CK633" i="3"/>
  <c r="CI633" i="3"/>
  <c r="CG633" i="3"/>
  <c r="CE633" i="3"/>
  <c r="CC633" i="3"/>
  <c r="CA633" i="3"/>
  <c r="BY633" i="3"/>
  <c r="BW633" i="3"/>
  <c r="BU633" i="3"/>
  <c r="BS633" i="3"/>
  <c r="BQ633" i="3"/>
  <c r="BO633" i="3"/>
  <c r="BM633" i="3"/>
  <c r="EL633" i="3" s="1"/>
  <c r="ER633" i="3" s="1"/>
  <c r="BH633" i="3"/>
  <c r="DE632" i="3"/>
  <c r="DC632" i="3"/>
  <c r="DA632" i="3"/>
  <c r="CY632" i="3"/>
  <c r="CW632" i="3"/>
  <c r="CU632" i="3"/>
  <c r="CS632" i="3"/>
  <c r="CQ632" i="3"/>
  <c r="CO632" i="3"/>
  <c r="CM632" i="3"/>
  <c r="CK632" i="3"/>
  <c r="CI632" i="3"/>
  <c r="CG632" i="3"/>
  <c r="CE632" i="3"/>
  <c r="CC632" i="3"/>
  <c r="CA632" i="3"/>
  <c r="BY632" i="3"/>
  <c r="BW632" i="3"/>
  <c r="BU632" i="3"/>
  <c r="BS632" i="3"/>
  <c r="BQ632" i="3"/>
  <c r="BO632" i="3"/>
  <c r="BM632" i="3"/>
  <c r="EL632" i="3" s="1"/>
  <c r="ER632" i="3" s="1"/>
  <c r="BH632" i="3"/>
  <c r="DE631" i="3"/>
  <c r="DC631" i="3"/>
  <c r="DA631" i="3"/>
  <c r="CY631" i="3"/>
  <c r="CW631" i="3"/>
  <c r="CU631" i="3"/>
  <c r="CS631" i="3"/>
  <c r="CQ631" i="3"/>
  <c r="CO631" i="3"/>
  <c r="CM631" i="3"/>
  <c r="CK631" i="3"/>
  <c r="CI631" i="3"/>
  <c r="CG631" i="3"/>
  <c r="CE631" i="3"/>
  <c r="CC631" i="3"/>
  <c r="CA631" i="3"/>
  <c r="BY631" i="3"/>
  <c r="BW631" i="3"/>
  <c r="BU631" i="3"/>
  <c r="BS631" i="3"/>
  <c r="BQ631" i="3"/>
  <c r="BO631" i="3"/>
  <c r="BM631" i="3"/>
  <c r="EL631" i="3" s="1"/>
  <c r="ER631" i="3" s="1"/>
  <c r="BH631" i="3"/>
  <c r="DE246" i="3"/>
  <c r="DC246" i="3"/>
  <c r="DA246" i="3"/>
  <c r="CY246" i="3"/>
  <c r="CW246" i="3"/>
  <c r="CU246" i="3"/>
  <c r="CS246" i="3"/>
  <c r="CQ246" i="3"/>
  <c r="CO246" i="3"/>
  <c r="CM246" i="3"/>
  <c r="CK246" i="3"/>
  <c r="CI246" i="3"/>
  <c r="CG246" i="3"/>
  <c r="CE246" i="3"/>
  <c r="CC246" i="3"/>
  <c r="CA246" i="3"/>
  <c r="BY246" i="3"/>
  <c r="BW246" i="3"/>
  <c r="BU246" i="3"/>
  <c r="BS246" i="3"/>
  <c r="BQ246" i="3"/>
  <c r="BO246" i="3"/>
  <c r="BM246" i="3"/>
  <c r="BH246" i="3"/>
  <c r="DE630" i="3"/>
  <c r="DC630" i="3"/>
  <c r="DA630" i="3"/>
  <c r="CY630" i="3"/>
  <c r="CW630" i="3"/>
  <c r="CU630" i="3"/>
  <c r="CS630" i="3"/>
  <c r="CQ630" i="3"/>
  <c r="CO630" i="3"/>
  <c r="CM630" i="3"/>
  <c r="CK630" i="3"/>
  <c r="CI630" i="3"/>
  <c r="CG630" i="3"/>
  <c r="CE630" i="3"/>
  <c r="CC630" i="3"/>
  <c r="CA630" i="3"/>
  <c r="BY630" i="3"/>
  <c r="BW630" i="3"/>
  <c r="BU630" i="3"/>
  <c r="BS630" i="3"/>
  <c r="BQ630" i="3"/>
  <c r="BO630" i="3"/>
  <c r="BM630" i="3"/>
  <c r="EL630" i="3" s="1"/>
  <c r="ER630" i="3" s="1"/>
  <c r="BH630" i="3"/>
  <c r="DE629" i="3"/>
  <c r="DC629" i="3"/>
  <c r="DA629" i="3"/>
  <c r="CY629" i="3"/>
  <c r="CW629" i="3"/>
  <c r="CU629" i="3"/>
  <c r="CS629" i="3"/>
  <c r="CQ629" i="3"/>
  <c r="CO629" i="3"/>
  <c r="CM629" i="3"/>
  <c r="CK629" i="3"/>
  <c r="CI629" i="3"/>
  <c r="CG629" i="3"/>
  <c r="CE629" i="3"/>
  <c r="CC629" i="3"/>
  <c r="CA629" i="3"/>
  <c r="BY629" i="3"/>
  <c r="BW629" i="3"/>
  <c r="BU629" i="3"/>
  <c r="BS629" i="3"/>
  <c r="BQ629" i="3"/>
  <c r="BO629" i="3"/>
  <c r="BM629" i="3"/>
  <c r="EL629" i="3" s="1"/>
  <c r="ER629" i="3" s="1"/>
  <c r="BH629" i="3"/>
  <c r="DE628" i="3"/>
  <c r="DC628" i="3"/>
  <c r="DA628" i="3"/>
  <c r="CY628" i="3"/>
  <c r="CW628" i="3"/>
  <c r="CU628" i="3"/>
  <c r="CS628" i="3"/>
  <c r="CQ628" i="3"/>
  <c r="CO628" i="3"/>
  <c r="CM628" i="3"/>
  <c r="CK628" i="3"/>
  <c r="CI628" i="3"/>
  <c r="CG628" i="3"/>
  <c r="CE628" i="3"/>
  <c r="CC628" i="3"/>
  <c r="CA628" i="3"/>
  <c r="BY628" i="3"/>
  <c r="BW628" i="3"/>
  <c r="BU628" i="3"/>
  <c r="BS628" i="3"/>
  <c r="BQ628" i="3"/>
  <c r="BO628" i="3"/>
  <c r="BM628" i="3"/>
  <c r="EL628" i="3" s="1"/>
  <c r="ER628" i="3" s="1"/>
  <c r="BH628" i="3"/>
  <c r="DE627" i="3"/>
  <c r="DC627" i="3"/>
  <c r="DA627" i="3"/>
  <c r="CY627" i="3"/>
  <c r="CW627" i="3"/>
  <c r="CU627" i="3"/>
  <c r="CS627" i="3"/>
  <c r="CQ627" i="3"/>
  <c r="CO627" i="3"/>
  <c r="CM627" i="3"/>
  <c r="CK627" i="3"/>
  <c r="CI627" i="3"/>
  <c r="CG627" i="3"/>
  <c r="CE627" i="3"/>
  <c r="CC627" i="3"/>
  <c r="CA627" i="3"/>
  <c r="BY627" i="3"/>
  <c r="BW627" i="3"/>
  <c r="BU627" i="3"/>
  <c r="BS627" i="3"/>
  <c r="BQ627" i="3"/>
  <c r="BO627" i="3"/>
  <c r="BM627" i="3"/>
  <c r="EL627" i="3" s="1"/>
  <c r="ER627" i="3" s="1"/>
  <c r="BH627" i="3"/>
  <c r="DE626" i="3"/>
  <c r="DC626" i="3"/>
  <c r="DA626" i="3"/>
  <c r="CY626" i="3"/>
  <c r="CW626" i="3"/>
  <c r="CU626" i="3"/>
  <c r="CS626" i="3"/>
  <c r="CQ626" i="3"/>
  <c r="CO626" i="3"/>
  <c r="CM626" i="3"/>
  <c r="CK626" i="3"/>
  <c r="CI626" i="3"/>
  <c r="CG626" i="3"/>
  <c r="CE626" i="3"/>
  <c r="CC626" i="3"/>
  <c r="CA626" i="3"/>
  <c r="BY626" i="3"/>
  <c r="BW626" i="3"/>
  <c r="BU626" i="3"/>
  <c r="BS626" i="3"/>
  <c r="BQ626" i="3"/>
  <c r="BO626" i="3"/>
  <c r="BM626" i="3"/>
  <c r="EL626" i="3" s="1"/>
  <c r="ER626" i="3" s="1"/>
  <c r="BH626" i="3"/>
  <c r="DE625" i="3"/>
  <c r="DC625" i="3"/>
  <c r="DA625" i="3"/>
  <c r="CY625" i="3"/>
  <c r="CW625" i="3"/>
  <c r="CU625" i="3"/>
  <c r="CS625" i="3"/>
  <c r="CQ625" i="3"/>
  <c r="CO625" i="3"/>
  <c r="CM625" i="3"/>
  <c r="CK625" i="3"/>
  <c r="CI625" i="3"/>
  <c r="CG625" i="3"/>
  <c r="CE625" i="3"/>
  <c r="CC625" i="3"/>
  <c r="CA625" i="3"/>
  <c r="BY625" i="3"/>
  <c r="BW625" i="3"/>
  <c r="BU625" i="3"/>
  <c r="BS625" i="3"/>
  <c r="BQ625" i="3"/>
  <c r="BO625" i="3"/>
  <c r="BM625" i="3"/>
  <c r="EL625" i="3" s="1"/>
  <c r="ER625" i="3" s="1"/>
  <c r="BH625" i="3"/>
  <c r="DE624" i="3"/>
  <c r="DC624" i="3"/>
  <c r="DA624" i="3"/>
  <c r="CY624" i="3"/>
  <c r="CW624" i="3"/>
  <c r="CU624" i="3"/>
  <c r="CS624" i="3"/>
  <c r="CQ624" i="3"/>
  <c r="CO624" i="3"/>
  <c r="CM624" i="3"/>
  <c r="CK624" i="3"/>
  <c r="CI624" i="3"/>
  <c r="CG624" i="3"/>
  <c r="CE624" i="3"/>
  <c r="CC624" i="3"/>
  <c r="CA624" i="3"/>
  <c r="BY624" i="3"/>
  <c r="BW624" i="3"/>
  <c r="BU624" i="3"/>
  <c r="BS624" i="3"/>
  <c r="BQ624" i="3"/>
  <c r="BO624" i="3"/>
  <c r="BM624" i="3"/>
  <c r="EL624" i="3" s="1"/>
  <c r="ER624" i="3" s="1"/>
  <c r="BH624" i="3"/>
  <c r="DE623" i="3"/>
  <c r="DC623" i="3"/>
  <c r="DA623" i="3"/>
  <c r="CY623" i="3"/>
  <c r="CW623" i="3"/>
  <c r="CU623" i="3"/>
  <c r="CS623" i="3"/>
  <c r="CQ623" i="3"/>
  <c r="CO623" i="3"/>
  <c r="CM623" i="3"/>
  <c r="CK623" i="3"/>
  <c r="CI623" i="3"/>
  <c r="CG623" i="3"/>
  <c r="CE623" i="3"/>
  <c r="CC623" i="3"/>
  <c r="CA623" i="3"/>
  <c r="BY623" i="3"/>
  <c r="BW623" i="3"/>
  <c r="BU623" i="3"/>
  <c r="BS623" i="3"/>
  <c r="BQ623" i="3"/>
  <c r="BO623" i="3"/>
  <c r="BM623" i="3"/>
  <c r="EL623" i="3" s="1"/>
  <c r="ER623" i="3" s="1"/>
  <c r="BH623" i="3"/>
  <c r="DE622" i="3"/>
  <c r="DC622" i="3"/>
  <c r="DA622" i="3"/>
  <c r="CY622" i="3"/>
  <c r="CW622" i="3"/>
  <c r="CU622" i="3"/>
  <c r="CS622" i="3"/>
  <c r="CQ622" i="3"/>
  <c r="CO622" i="3"/>
  <c r="CM622" i="3"/>
  <c r="CK622" i="3"/>
  <c r="CI622" i="3"/>
  <c r="CG622" i="3"/>
  <c r="CE622" i="3"/>
  <c r="CC622" i="3"/>
  <c r="CA622" i="3"/>
  <c r="BY622" i="3"/>
  <c r="BW622" i="3"/>
  <c r="BU622" i="3"/>
  <c r="BS622" i="3"/>
  <c r="BQ622" i="3"/>
  <c r="BO622" i="3"/>
  <c r="BM622" i="3"/>
  <c r="EL622" i="3" s="1"/>
  <c r="ER622" i="3" s="1"/>
  <c r="BH622" i="3"/>
  <c r="DE621" i="3"/>
  <c r="DC621" i="3"/>
  <c r="DA621" i="3"/>
  <c r="CY621" i="3"/>
  <c r="CW621" i="3"/>
  <c r="CU621" i="3"/>
  <c r="CS621" i="3"/>
  <c r="CQ621" i="3"/>
  <c r="CO621" i="3"/>
  <c r="CM621" i="3"/>
  <c r="CK621" i="3"/>
  <c r="CI621" i="3"/>
  <c r="CG621" i="3"/>
  <c r="CE621" i="3"/>
  <c r="CC621" i="3"/>
  <c r="CA621" i="3"/>
  <c r="BY621" i="3"/>
  <c r="BW621" i="3"/>
  <c r="BU621" i="3"/>
  <c r="BS621" i="3"/>
  <c r="BQ621" i="3"/>
  <c r="BO621" i="3"/>
  <c r="BM621" i="3"/>
  <c r="EL621" i="3" s="1"/>
  <c r="ER621" i="3" s="1"/>
  <c r="BH621" i="3"/>
  <c r="DE620" i="3"/>
  <c r="DC620" i="3"/>
  <c r="DA620" i="3"/>
  <c r="CY620" i="3"/>
  <c r="CW620" i="3"/>
  <c r="CU620" i="3"/>
  <c r="CS620" i="3"/>
  <c r="CQ620" i="3"/>
  <c r="CO620" i="3"/>
  <c r="CM620" i="3"/>
  <c r="CK620" i="3"/>
  <c r="CI620" i="3"/>
  <c r="CG620" i="3"/>
  <c r="CE620" i="3"/>
  <c r="CC620" i="3"/>
  <c r="CA620" i="3"/>
  <c r="BY620" i="3"/>
  <c r="BW620" i="3"/>
  <c r="BU620" i="3"/>
  <c r="BS620" i="3"/>
  <c r="BQ620" i="3"/>
  <c r="BO620" i="3"/>
  <c r="BM620" i="3"/>
  <c r="EL620" i="3" s="1"/>
  <c r="ER620" i="3" s="1"/>
  <c r="BH620" i="3"/>
  <c r="DE619" i="3"/>
  <c r="DC619" i="3"/>
  <c r="DA619" i="3"/>
  <c r="CY619" i="3"/>
  <c r="CW619" i="3"/>
  <c r="CU619" i="3"/>
  <c r="CS619" i="3"/>
  <c r="CQ619" i="3"/>
  <c r="CO619" i="3"/>
  <c r="CM619" i="3"/>
  <c r="CK619" i="3"/>
  <c r="CI619" i="3"/>
  <c r="CG619" i="3"/>
  <c r="CE619" i="3"/>
  <c r="CC619" i="3"/>
  <c r="CA619" i="3"/>
  <c r="BY619" i="3"/>
  <c r="BW619" i="3"/>
  <c r="BU619" i="3"/>
  <c r="BS619" i="3"/>
  <c r="BQ619" i="3"/>
  <c r="BO619" i="3"/>
  <c r="BM619" i="3"/>
  <c r="EL619" i="3" s="1"/>
  <c r="ER619" i="3" s="1"/>
  <c r="BH619" i="3"/>
  <c r="DE618" i="3"/>
  <c r="DC618" i="3"/>
  <c r="DA618" i="3"/>
  <c r="CY618" i="3"/>
  <c r="CW618" i="3"/>
  <c r="CU618" i="3"/>
  <c r="CS618" i="3"/>
  <c r="CQ618" i="3"/>
  <c r="CO618" i="3"/>
  <c r="CM618" i="3"/>
  <c r="CK618" i="3"/>
  <c r="CI618" i="3"/>
  <c r="CG618" i="3"/>
  <c r="CE618" i="3"/>
  <c r="CC618" i="3"/>
  <c r="CA618" i="3"/>
  <c r="BY618" i="3"/>
  <c r="BW618" i="3"/>
  <c r="BU618" i="3"/>
  <c r="BS618" i="3"/>
  <c r="BQ618" i="3"/>
  <c r="BO618" i="3"/>
  <c r="BM618" i="3"/>
  <c r="EL618" i="3" s="1"/>
  <c r="ER618" i="3" s="1"/>
  <c r="BH618" i="3"/>
  <c r="DE617" i="3"/>
  <c r="DC617" i="3"/>
  <c r="DA617" i="3"/>
  <c r="CY617" i="3"/>
  <c r="CW617" i="3"/>
  <c r="CU617" i="3"/>
  <c r="CS617" i="3"/>
  <c r="CQ617" i="3"/>
  <c r="CO617" i="3"/>
  <c r="CM617" i="3"/>
  <c r="CK617" i="3"/>
  <c r="CI617" i="3"/>
  <c r="CG617" i="3"/>
  <c r="CE617" i="3"/>
  <c r="CC617" i="3"/>
  <c r="CA617" i="3"/>
  <c r="BY617" i="3"/>
  <c r="BW617" i="3"/>
  <c r="BU617" i="3"/>
  <c r="BS617" i="3"/>
  <c r="BQ617" i="3"/>
  <c r="BO617" i="3"/>
  <c r="BM617" i="3"/>
  <c r="EL617" i="3" s="1"/>
  <c r="ER617" i="3" s="1"/>
  <c r="BH617" i="3"/>
  <c r="DE616" i="3"/>
  <c r="DC616" i="3"/>
  <c r="DA616" i="3"/>
  <c r="CY616" i="3"/>
  <c r="CW616" i="3"/>
  <c r="CU616" i="3"/>
  <c r="CS616" i="3"/>
  <c r="CQ616" i="3"/>
  <c r="CO616" i="3"/>
  <c r="CM616" i="3"/>
  <c r="CK616" i="3"/>
  <c r="CI616" i="3"/>
  <c r="CG616" i="3"/>
  <c r="CE616" i="3"/>
  <c r="CC616" i="3"/>
  <c r="CA616" i="3"/>
  <c r="BY616" i="3"/>
  <c r="BW616" i="3"/>
  <c r="BU616" i="3"/>
  <c r="BS616" i="3"/>
  <c r="BQ616" i="3"/>
  <c r="BO616" i="3"/>
  <c r="BM616" i="3"/>
  <c r="EL616" i="3" s="1"/>
  <c r="ER616" i="3" s="1"/>
  <c r="BH616" i="3"/>
  <c r="DE615" i="3"/>
  <c r="DC615" i="3"/>
  <c r="DA615" i="3"/>
  <c r="CY615" i="3"/>
  <c r="CW615" i="3"/>
  <c r="CU615" i="3"/>
  <c r="CS615" i="3"/>
  <c r="CQ615" i="3"/>
  <c r="CO615" i="3"/>
  <c r="CM615" i="3"/>
  <c r="CK615" i="3"/>
  <c r="CI615" i="3"/>
  <c r="CG615" i="3"/>
  <c r="CE615" i="3"/>
  <c r="CC615" i="3"/>
  <c r="CA615" i="3"/>
  <c r="BY615" i="3"/>
  <c r="BW615" i="3"/>
  <c r="BU615" i="3"/>
  <c r="BS615" i="3"/>
  <c r="BQ615" i="3"/>
  <c r="BO615" i="3"/>
  <c r="BM615" i="3"/>
  <c r="EL615" i="3" s="1"/>
  <c r="ER615" i="3" s="1"/>
  <c r="BH615" i="3"/>
  <c r="DE614" i="3"/>
  <c r="DC614" i="3"/>
  <c r="DA614" i="3"/>
  <c r="CY614" i="3"/>
  <c r="CW614" i="3"/>
  <c r="CU614" i="3"/>
  <c r="CS614" i="3"/>
  <c r="CQ614" i="3"/>
  <c r="CO614" i="3"/>
  <c r="CM614" i="3"/>
  <c r="CK614" i="3"/>
  <c r="CI614" i="3"/>
  <c r="CG614" i="3"/>
  <c r="CE614" i="3"/>
  <c r="CC614" i="3"/>
  <c r="CA614" i="3"/>
  <c r="BY614" i="3"/>
  <c r="BW614" i="3"/>
  <c r="BU614" i="3"/>
  <c r="BS614" i="3"/>
  <c r="BQ614" i="3"/>
  <c r="BO614" i="3"/>
  <c r="BM614" i="3"/>
  <c r="EL614" i="3" s="1"/>
  <c r="ER614" i="3" s="1"/>
  <c r="BH614" i="3"/>
  <c r="DE613" i="3"/>
  <c r="DC613" i="3"/>
  <c r="DA613" i="3"/>
  <c r="CY613" i="3"/>
  <c r="CW613" i="3"/>
  <c r="CU613" i="3"/>
  <c r="CS613" i="3"/>
  <c r="CQ613" i="3"/>
  <c r="CO613" i="3"/>
  <c r="CM613" i="3"/>
  <c r="CK613" i="3"/>
  <c r="CI613" i="3"/>
  <c r="CG613" i="3"/>
  <c r="CE613" i="3"/>
  <c r="CC613" i="3"/>
  <c r="CA613" i="3"/>
  <c r="BY613" i="3"/>
  <c r="BW613" i="3"/>
  <c r="BU613" i="3"/>
  <c r="BS613" i="3"/>
  <c r="BQ613" i="3"/>
  <c r="BO613" i="3"/>
  <c r="BM613" i="3"/>
  <c r="EL613" i="3" s="1"/>
  <c r="ER613" i="3" s="1"/>
  <c r="BH613" i="3"/>
  <c r="DE612" i="3"/>
  <c r="DC612" i="3"/>
  <c r="DA612" i="3"/>
  <c r="CY612" i="3"/>
  <c r="CW612" i="3"/>
  <c r="CU612" i="3"/>
  <c r="CS612" i="3"/>
  <c r="CQ612" i="3"/>
  <c r="CO612" i="3"/>
  <c r="CM612" i="3"/>
  <c r="CK612" i="3"/>
  <c r="CI612" i="3"/>
  <c r="CG612" i="3"/>
  <c r="CE612" i="3"/>
  <c r="CC612" i="3"/>
  <c r="CA612" i="3"/>
  <c r="BY612" i="3"/>
  <c r="BW612" i="3"/>
  <c r="BU612" i="3"/>
  <c r="BS612" i="3"/>
  <c r="BQ612" i="3"/>
  <c r="BO612" i="3"/>
  <c r="BM612" i="3"/>
  <c r="EL612" i="3" s="1"/>
  <c r="ER612" i="3" s="1"/>
  <c r="BH612" i="3"/>
  <c r="DE611" i="3"/>
  <c r="DC611" i="3"/>
  <c r="DA611" i="3"/>
  <c r="CY611" i="3"/>
  <c r="CW611" i="3"/>
  <c r="CU611" i="3"/>
  <c r="CS611" i="3"/>
  <c r="CQ611" i="3"/>
  <c r="CO611" i="3"/>
  <c r="CM611" i="3"/>
  <c r="CK611" i="3"/>
  <c r="CI611" i="3"/>
  <c r="CG611" i="3"/>
  <c r="CE611" i="3"/>
  <c r="CC611" i="3"/>
  <c r="CA611" i="3"/>
  <c r="BY611" i="3"/>
  <c r="BW611" i="3"/>
  <c r="BU611" i="3"/>
  <c r="BS611" i="3"/>
  <c r="BQ611" i="3"/>
  <c r="BO611" i="3"/>
  <c r="BM611" i="3"/>
  <c r="EL611" i="3" s="1"/>
  <c r="ER611" i="3" s="1"/>
  <c r="BH611" i="3"/>
  <c r="DE610" i="3"/>
  <c r="DC610" i="3"/>
  <c r="DA610" i="3"/>
  <c r="CY610" i="3"/>
  <c r="CW610" i="3"/>
  <c r="CU610" i="3"/>
  <c r="CS610" i="3"/>
  <c r="CQ610" i="3"/>
  <c r="CO610" i="3"/>
  <c r="CM610" i="3"/>
  <c r="CK610" i="3"/>
  <c r="CI610" i="3"/>
  <c r="CG610" i="3"/>
  <c r="CE610" i="3"/>
  <c r="CC610" i="3"/>
  <c r="CA610" i="3"/>
  <c r="BY610" i="3"/>
  <c r="BW610" i="3"/>
  <c r="BU610" i="3"/>
  <c r="BS610" i="3"/>
  <c r="BQ610" i="3"/>
  <c r="BO610" i="3"/>
  <c r="BM610" i="3"/>
  <c r="EL610" i="3" s="1"/>
  <c r="ER610" i="3" s="1"/>
  <c r="BH610" i="3"/>
  <c r="DE609" i="3"/>
  <c r="DC609" i="3"/>
  <c r="DA609" i="3"/>
  <c r="CY609" i="3"/>
  <c r="CW609" i="3"/>
  <c r="CU609" i="3"/>
  <c r="CS609" i="3"/>
  <c r="CQ609" i="3"/>
  <c r="CO609" i="3"/>
  <c r="CM609" i="3"/>
  <c r="CK609" i="3"/>
  <c r="CI609" i="3"/>
  <c r="CG609" i="3"/>
  <c r="CE609" i="3"/>
  <c r="CC609" i="3"/>
  <c r="CA609" i="3"/>
  <c r="BY609" i="3"/>
  <c r="BW609" i="3"/>
  <c r="BU609" i="3"/>
  <c r="BS609" i="3"/>
  <c r="BQ609" i="3"/>
  <c r="BO609" i="3"/>
  <c r="BM609" i="3"/>
  <c r="EL609" i="3" s="1"/>
  <c r="ER609" i="3" s="1"/>
  <c r="BH609" i="3"/>
  <c r="DE608" i="3"/>
  <c r="DC608" i="3"/>
  <c r="DA608" i="3"/>
  <c r="CY608" i="3"/>
  <c r="CW608" i="3"/>
  <c r="CU608" i="3"/>
  <c r="CS608" i="3"/>
  <c r="CQ608" i="3"/>
  <c r="CO608" i="3"/>
  <c r="CM608" i="3"/>
  <c r="CK608" i="3"/>
  <c r="CI608" i="3"/>
  <c r="CG608" i="3"/>
  <c r="CE608" i="3"/>
  <c r="CC608" i="3"/>
  <c r="CA608" i="3"/>
  <c r="BY608" i="3"/>
  <c r="BW608" i="3"/>
  <c r="BU608" i="3"/>
  <c r="BS608" i="3"/>
  <c r="BQ608" i="3"/>
  <c r="BO608" i="3"/>
  <c r="BM608" i="3"/>
  <c r="EL608" i="3" s="1"/>
  <c r="ER608" i="3" s="1"/>
  <c r="BH608" i="3"/>
  <c r="DE245" i="3"/>
  <c r="DC245" i="3"/>
  <c r="DA245" i="3"/>
  <c r="CY245" i="3"/>
  <c r="CW245" i="3"/>
  <c r="CU245" i="3"/>
  <c r="CS245" i="3"/>
  <c r="CQ245" i="3"/>
  <c r="CO245" i="3"/>
  <c r="CM245" i="3"/>
  <c r="CK245" i="3"/>
  <c r="CI245" i="3"/>
  <c r="CG245" i="3"/>
  <c r="CE245" i="3"/>
  <c r="CC245" i="3"/>
  <c r="CA245" i="3"/>
  <c r="BY245" i="3"/>
  <c r="BW245" i="3"/>
  <c r="BU245" i="3"/>
  <c r="BS245" i="3"/>
  <c r="BQ245" i="3"/>
  <c r="BO245" i="3"/>
  <c r="BM245" i="3"/>
  <c r="BH245" i="3"/>
  <c r="BY607" i="3"/>
  <c r="BW607" i="3"/>
  <c r="BU607" i="3"/>
  <c r="BS607" i="3"/>
  <c r="BQ607" i="3"/>
  <c r="BO607" i="3"/>
  <c r="BM607" i="3"/>
  <c r="EL607" i="3" s="1"/>
  <c r="ER607" i="3" s="1"/>
  <c r="BH607" i="3"/>
  <c r="BY174" i="3"/>
  <c r="BW174" i="3"/>
  <c r="BU174" i="3"/>
  <c r="BS174" i="3"/>
  <c r="BQ174" i="3"/>
  <c r="BM174" i="3"/>
  <c r="EL174" i="3" s="1"/>
  <c r="ER174" i="3" s="1"/>
  <c r="BH174" i="3"/>
  <c r="BY606" i="3"/>
  <c r="BW606" i="3"/>
  <c r="BU606" i="3"/>
  <c r="BS606" i="3"/>
  <c r="BQ606" i="3"/>
  <c r="BM606" i="3"/>
  <c r="EL606" i="3" s="1"/>
  <c r="ER606" i="3" s="1"/>
  <c r="BH606" i="3"/>
  <c r="BY605" i="3"/>
  <c r="BW605" i="3"/>
  <c r="BU605" i="3"/>
  <c r="BS605" i="3"/>
  <c r="BQ605" i="3"/>
  <c r="BM605" i="3"/>
  <c r="EL605" i="3" s="1"/>
  <c r="ER605" i="3" s="1"/>
  <c r="BH605" i="3"/>
  <c r="BY148" i="3"/>
  <c r="BW148" i="3"/>
  <c r="BU148" i="3"/>
  <c r="BS148" i="3"/>
  <c r="BQ148" i="3"/>
  <c r="BH148" i="3"/>
  <c r="BY150" i="3"/>
  <c r="BW150" i="3"/>
  <c r="BU150" i="3"/>
  <c r="BS150" i="3"/>
  <c r="BQ150" i="3"/>
  <c r="BM150" i="3"/>
  <c r="EL150" i="3" s="1"/>
  <c r="ER150" i="3" s="1"/>
  <c r="BH150" i="3"/>
  <c r="BY173" i="3"/>
  <c r="BW173" i="3"/>
  <c r="BU173" i="3"/>
  <c r="BS173" i="3"/>
  <c r="BQ173" i="3"/>
  <c r="BO173" i="3"/>
  <c r="BM173" i="3"/>
  <c r="EL173" i="3" s="1"/>
  <c r="ER173" i="3" s="1"/>
  <c r="BH173" i="3"/>
  <c r="DE604" i="3"/>
  <c r="DC604" i="3"/>
  <c r="DA604" i="3"/>
  <c r="CY604" i="3"/>
  <c r="CW604" i="3"/>
  <c r="CU604" i="3"/>
  <c r="CS604" i="3"/>
  <c r="CQ604" i="3"/>
  <c r="CO604" i="3"/>
  <c r="CM604" i="3"/>
  <c r="CK604" i="3"/>
  <c r="CI604" i="3"/>
  <c r="CG604" i="3"/>
  <c r="CE604" i="3"/>
  <c r="CC604" i="3"/>
  <c r="CA604" i="3"/>
  <c r="BY604" i="3"/>
  <c r="BW604" i="3"/>
  <c r="BU604" i="3"/>
  <c r="BS604" i="3"/>
  <c r="BQ604" i="3"/>
  <c r="BO604" i="3"/>
  <c r="BM604" i="3"/>
  <c r="EL604" i="3" s="1"/>
  <c r="ER604" i="3" s="1"/>
  <c r="BH604" i="3"/>
  <c r="DC705" i="3"/>
  <c r="DA705" i="3"/>
  <c r="CY705" i="3"/>
  <c r="CW705" i="3"/>
  <c r="CU705" i="3"/>
  <c r="CS705" i="3"/>
  <c r="CQ705" i="3"/>
  <c r="CO705" i="3"/>
  <c r="CM705" i="3"/>
  <c r="CK705" i="3"/>
  <c r="CI705" i="3"/>
  <c r="CG705" i="3"/>
  <c r="CE705" i="3"/>
  <c r="CC705" i="3"/>
  <c r="CA705" i="3"/>
  <c r="BY705" i="3"/>
  <c r="BW705" i="3"/>
  <c r="BU705" i="3"/>
  <c r="BS705" i="3"/>
  <c r="BQ705" i="3"/>
  <c r="BO705" i="3"/>
  <c r="BM705" i="3"/>
  <c r="BH705" i="3"/>
  <c r="BY704" i="3"/>
  <c r="BW704" i="3"/>
  <c r="BU704" i="3"/>
  <c r="BS704" i="3"/>
  <c r="BQ704" i="3"/>
  <c r="BM704" i="3"/>
  <c r="BH704" i="3"/>
  <c r="DE603" i="3"/>
  <c r="DC603" i="3"/>
  <c r="DA603" i="3"/>
  <c r="CY603" i="3"/>
  <c r="CW603" i="3"/>
  <c r="CU603" i="3"/>
  <c r="CS603" i="3"/>
  <c r="CQ603" i="3"/>
  <c r="CO603" i="3"/>
  <c r="CM603" i="3"/>
  <c r="CK603" i="3"/>
  <c r="CI603" i="3"/>
  <c r="CG603" i="3"/>
  <c r="CE603" i="3"/>
  <c r="CC603" i="3"/>
  <c r="CA603" i="3"/>
  <c r="BY603" i="3"/>
  <c r="BW603" i="3"/>
  <c r="BU603" i="3"/>
  <c r="BS603" i="3"/>
  <c r="BQ603" i="3"/>
  <c r="BO603" i="3"/>
  <c r="BM603" i="3"/>
  <c r="EL603" i="3" s="1"/>
  <c r="ER603" i="3" s="1"/>
  <c r="BH603" i="3"/>
  <c r="DE602" i="3"/>
  <c r="DC602" i="3"/>
  <c r="DA602" i="3"/>
  <c r="CY602" i="3"/>
  <c r="CW602" i="3"/>
  <c r="CU602" i="3"/>
  <c r="CS602" i="3"/>
  <c r="CQ602" i="3"/>
  <c r="CO602" i="3"/>
  <c r="CM602" i="3"/>
  <c r="CK602" i="3"/>
  <c r="CI602" i="3"/>
  <c r="CG602" i="3"/>
  <c r="CE602" i="3"/>
  <c r="CC602" i="3"/>
  <c r="CA602" i="3"/>
  <c r="BY602" i="3"/>
  <c r="BW602" i="3"/>
  <c r="BU602" i="3"/>
  <c r="BS602" i="3"/>
  <c r="BQ602" i="3"/>
  <c r="BO602" i="3"/>
  <c r="BM602" i="3"/>
  <c r="EL602" i="3" s="1"/>
  <c r="ER602" i="3" s="1"/>
  <c r="BH602" i="3"/>
  <c r="DE601" i="3"/>
  <c r="DC601" i="3"/>
  <c r="DA601" i="3"/>
  <c r="CY601" i="3"/>
  <c r="CW601" i="3"/>
  <c r="CU601" i="3"/>
  <c r="CS601" i="3"/>
  <c r="CQ601" i="3"/>
  <c r="CO601" i="3"/>
  <c r="CM601" i="3"/>
  <c r="CK601" i="3"/>
  <c r="CI601" i="3"/>
  <c r="CG601" i="3"/>
  <c r="CE601" i="3"/>
  <c r="CC601" i="3"/>
  <c r="CA601" i="3"/>
  <c r="BY601" i="3"/>
  <c r="BW601" i="3"/>
  <c r="BU601" i="3"/>
  <c r="BS601" i="3"/>
  <c r="BQ601" i="3"/>
  <c r="BO601" i="3"/>
  <c r="BM601" i="3"/>
  <c r="EL601" i="3" s="1"/>
  <c r="ER601" i="3" s="1"/>
  <c r="BH601" i="3"/>
  <c r="DE600" i="3"/>
  <c r="DC600" i="3"/>
  <c r="DA600" i="3"/>
  <c r="CY600" i="3"/>
  <c r="CW600" i="3"/>
  <c r="CU600" i="3"/>
  <c r="CS600" i="3"/>
  <c r="CQ600" i="3"/>
  <c r="CO600" i="3"/>
  <c r="CM600" i="3"/>
  <c r="CK600" i="3"/>
  <c r="CI600" i="3"/>
  <c r="CG600" i="3"/>
  <c r="CE600" i="3"/>
  <c r="CC600" i="3"/>
  <c r="CA600" i="3"/>
  <c r="BY600" i="3"/>
  <c r="BW600" i="3"/>
  <c r="BU600" i="3"/>
  <c r="BS600" i="3"/>
  <c r="BQ600" i="3"/>
  <c r="BO600" i="3"/>
  <c r="BM600" i="3"/>
  <c r="EL600" i="3" s="1"/>
  <c r="ER600" i="3" s="1"/>
  <c r="BH600" i="3"/>
  <c r="DE599" i="3"/>
  <c r="DC599" i="3"/>
  <c r="DA599" i="3"/>
  <c r="CY599" i="3"/>
  <c r="CW599" i="3"/>
  <c r="CU599" i="3"/>
  <c r="CS599" i="3"/>
  <c r="CQ599" i="3"/>
  <c r="CO599" i="3"/>
  <c r="CM599" i="3"/>
  <c r="CK599" i="3"/>
  <c r="CI599" i="3"/>
  <c r="CG599" i="3"/>
  <c r="CE599" i="3"/>
  <c r="CC599" i="3"/>
  <c r="CA599" i="3"/>
  <c r="BY599" i="3"/>
  <c r="BW599" i="3"/>
  <c r="BU599" i="3"/>
  <c r="BS599" i="3"/>
  <c r="BQ599" i="3"/>
  <c r="BO599" i="3"/>
  <c r="BM599" i="3"/>
  <c r="EL599" i="3" s="1"/>
  <c r="ER599" i="3" s="1"/>
  <c r="BH599" i="3"/>
  <c r="DE598" i="3"/>
  <c r="DC598" i="3"/>
  <c r="DA598" i="3"/>
  <c r="CY598" i="3"/>
  <c r="CW598" i="3"/>
  <c r="CU598" i="3"/>
  <c r="CS598" i="3"/>
  <c r="CQ598" i="3"/>
  <c r="CO598" i="3"/>
  <c r="CM598" i="3"/>
  <c r="CK598" i="3"/>
  <c r="CI598" i="3"/>
  <c r="CG598" i="3"/>
  <c r="CE598" i="3"/>
  <c r="CC598" i="3"/>
  <c r="CA598" i="3"/>
  <c r="BY598" i="3"/>
  <c r="BW598" i="3"/>
  <c r="BU598" i="3"/>
  <c r="BS598" i="3"/>
  <c r="BQ598" i="3"/>
  <c r="BO598" i="3"/>
  <c r="BM598" i="3"/>
  <c r="EL598" i="3" s="1"/>
  <c r="ER598" i="3" s="1"/>
  <c r="BH598" i="3"/>
  <c r="DE597" i="3"/>
  <c r="DC597" i="3"/>
  <c r="DA597" i="3"/>
  <c r="CY597" i="3"/>
  <c r="CW597" i="3"/>
  <c r="CU597" i="3"/>
  <c r="CS597" i="3"/>
  <c r="CQ597" i="3"/>
  <c r="CO597" i="3"/>
  <c r="CM597" i="3"/>
  <c r="CK597" i="3"/>
  <c r="CI597" i="3"/>
  <c r="CG597" i="3"/>
  <c r="CE597" i="3"/>
  <c r="CC597" i="3"/>
  <c r="CA597" i="3"/>
  <c r="BY597" i="3"/>
  <c r="BW597" i="3"/>
  <c r="BU597" i="3"/>
  <c r="BS597" i="3"/>
  <c r="BQ597" i="3"/>
  <c r="BO597" i="3"/>
  <c r="BM597" i="3"/>
  <c r="EL597" i="3" s="1"/>
  <c r="ER597" i="3" s="1"/>
  <c r="BH597" i="3"/>
  <c r="DE596" i="3"/>
  <c r="DC596" i="3"/>
  <c r="DA596" i="3"/>
  <c r="CY596" i="3"/>
  <c r="CW596" i="3"/>
  <c r="CU596" i="3"/>
  <c r="CS596" i="3"/>
  <c r="CQ596" i="3"/>
  <c r="CO596" i="3"/>
  <c r="CM596" i="3"/>
  <c r="CK596" i="3"/>
  <c r="CI596" i="3"/>
  <c r="CG596" i="3"/>
  <c r="CE596" i="3"/>
  <c r="CC596" i="3"/>
  <c r="CA596" i="3"/>
  <c r="BY596" i="3"/>
  <c r="BW596" i="3"/>
  <c r="BU596" i="3"/>
  <c r="BS596" i="3"/>
  <c r="BQ596" i="3"/>
  <c r="BO596" i="3"/>
  <c r="BM596" i="3"/>
  <c r="EL596" i="3" s="1"/>
  <c r="ER596" i="3" s="1"/>
  <c r="BH596" i="3"/>
  <c r="DE595" i="3"/>
  <c r="DC595" i="3"/>
  <c r="DA595" i="3"/>
  <c r="CY595" i="3"/>
  <c r="CW595" i="3"/>
  <c r="CU595" i="3"/>
  <c r="CS595" i="3"/>
  <c r="CQ595" i="3"/>
  <c r="CO595" i="3"/>
  <c r="CM595" i="3"/>
  <c r="CK595" i="3"/>
  <c r="CI595" i="3"/>
  <c r="CG595" i="3"/>
  <c r="CE595" i="3"/>
  <c r="CC595" i="3"/>
  <c r="CA595" i="3"/>
  <c r="BY595" i="3"/>
  <c r="BW595" i="3"/>
  <c r="BU595" i="3"/>
  <c r="BS595" i="3"/>
  <c r="BQ595" i="3"/>
  <c r="BO595" i="3"/>
  <c r="BM595" i="3"/>
  <c r="EL595" i="3" s="1"/>
  <c r="ER595" i="3" s="1"/>
  <c r="BH595" i="3"/>
  <c r="DE594" i="3"/>
  <c r="DC594" i="3"/>
  <c r="DA594" i="3"/>
  <c r="CY594" i="3"/>
  <c r="CW594" i="3"/>
  <c r="CU594" i="3"/>
  <c r="CS594" i="3"/>
  <c r="CQ594" i="3"/>
  <c r="CO594" i="3"/>
  <c r="CM594" i="3"/>
  <c r="CK594" i="3"/>
  <c r="CI594" i="3"/>
  <c r="CG594" i="3"/>
  <c r="CE594" i="3"/>
  <c r="CC594" i="3"/>
  <c r="CA594" i="3"/>
  <c r="BY594" i="3"/>
  <c r="BW594" i="3"/>
  <c r="BU594" i="3"/>
  <c r="BS594" i="3"/>
  <c r="BQ594" i="3"/>
  <c r="BO594" i="3"/>
  <c r="BM594" i="3"/>
  <c r="EL594" i="3" s="1"/>
  <c r="ER594" i="3" s="1"/>
  <c r="BH594" i="3"/>
  <c r="DE593" i="3"/>
  <c r="DC593" i="3"/>
  <c r="DA593" i="3"/>
  <c r="CY593" i="3"/>
  <c r="CW593" i="3"/>
  <c r="CU593" i="3"/>
  <c r="CS593" i="3"/>
  <c r="CQ593" i="3"/>
  <c r="CO593" i="3"/>
  <c r="CM593" i="3"/>
  <c r="CK593" i="3"/>
  <c r="CI593" i="3"/>
  <c r="CG593" i="3"/>
  <c r="CE593" i="3"/>
  <c r="CC593" i="3"/>
  <c r="CA593" i="3"/>
  <c r="BY593" i="3"/>
  <c r="BW593" i="3"/>
  <c r="BU593" i="3"/>
  <c r="BS593" i="3"/>
  <c r="BQ593" i="3"/>
  <c r="BO593" i="3"/>
  <c r="BM593" i="3"/>
  <c r="EL593" i="3" s="1"/>
  <c r="ER593" i="3" s="1"/>
  <c r="BH593" i="3"/>
  <c r="DE592" i="3"/>
  <c r="DC592" i="3"/>
  <c r="DA592" i="3"/>
  <c r="CY592" i="3"/>
  <c r="CW592" i="3"/>
  <c r="CU592" i="3"/>
  <c r="CS592" i="3"/>
  <c r="CQ592" i="3"/>
  <c r="CO592" i="3"/>
  <c r="CM592" i="3"/>
  <c r="CK592" i="3"/>
  <c r="CI592" i="3"/>
  <c r="CG592" i="3"/>
  <c r="CE592" i="3"/>
  <c r="CC592" i="3"/>
  <c r="CA592" i="3"/>
  <c r="BY592" i="3"/>
  <c r="BW592" i="3"/>
  <c r="BU592" i="3"/>
  <c r="BS592" i="3"/>
  <c r="BQ592" i="3"/>
  <c r="BO592" i="3"/>
  <c r="BM592" i="3"/>
  <c r="EL592" i="3" s="1"/>
  <c r="ER592" i="3" s="1"/>
  <c r="BH592" i="3"/>
  <c r="DE591" i="3"/>
  <c r="DC591" i="3"/>
  <c r="DA591" i="3"/>
  <c r="CY591" i="3"/>
  <c r="CW591" i="3"/>
  <c r="CU591" i="3"/>
  <c r="CS591" i="3"/>
  <c r="CQ591" i="3"/>
  <c r="CO591" i="3"/>
  <c r="CM591" i="3"/>
  <c r="CK591" i="3"/>
  <c r="CI591" i="3"/>
  <c r="CG591" i="3"/>
  <c r="CE591" i="3"/>
  <c r="CC591" i="3"/>
  <c r="CA591" i="3"/>
  <c r="BY591" i="3"/>
  <c r="BW591" i="3"/>
  <c r="BU591" i="3"/>
  <c r="BS591" i="3"/>
  <c r="BQ591" i="3"/>
  <c r="BO591" i="3"/>
  <c r="BM591" i="3"/>
  <c r="EL591" i="3" s="1"/>
  <c r="ER591" i="3" s="1"/>
  <c r="BH591" i="3"/>
  <c r="DE590" i="3"/>
  <c r="DC590" i="3"/>
  <c r="DA590" i="3"/>
  <c r="CY590" i="3"/>
  <c r="CW590" i="3"/>
  <c r="CU590" i="3"/>
  <c r="CS590" i="3"/>
  <c r="CQ590" i="3"/>
  <c r="CO590" i="3"/>
  <c r="CM590" i="3"/>
  <c r="CK590" i="3"/>
  <c r="CI590" i="3"/>
  <c r="CG590" i="3"/>
  <c r="CE590" i="3"/>
  <c r="CC590" i="3"/>
  <c r="CA590" i="3"/>
  <c r="BY590" i="3"/>
  <c r="BW590" i="3"/>
  <c r="BU590" i="3"/>
  <c r="BS590" i="3"/>
  <c r="BQ590" i="3"/>
  <c r="BO590" i="3"/>
  <c r="BM590" i="3"/>
  <c r="EL590" i="3" s="1"/>
  <c r="ER590" i="3" s="1"/>
  <c r="BH590" i="3"/>
  <c r="DE589" i="3"/>
  <c r="DC589" i="3"/>
  <c r="DA589" i="3"/>
  <c r="CY589" i="3"/>
  <c r="CW589" i="3"/>
  <c r="CU589" i="3"/>
  <c r="CS589" i="3"/>
  <c r="CQ589" i="3"/>
  <c r="CO589" i="3"/>
  <c r="CM589" i="3"/>
  <c r="CK589" i="3"/>
  <c r="CI589" i="3"/>
  <c r="CG589" i="3"/>
  <c r="CE589" i="3"/>
  <c r="CC589" i="3"/>
  <c r="CA589" i="3"/>
  <c r="BY589" i="3"/>
  <c r="BW589" i="3"/>
  <c r="BU589" i="3"/>
  <c r="BS589" i="3"/>
  <c r="BQ589" i="3"/>
  <c r="BO589" i="3"/>
  <c r="BM589" i="3"/>
  <c r="EL589" i="3" s="1"/>
  <c r="ER589" i="3" s="1"/>
  <c r="BH589" i="3"/>
  <c r="DE588" i="3"/>
  <c r="DC588" i="3"/>
  <c r="DA588" i="3"/>
  <c r="CY588" i="3"/>
  <c r="CW588" i="3"/>
  <c r="CU588" i="3"/>
  <c r="CS588" i="3"/>
  <c r="CQ588" i="3"/>
  <c r="CO588" i="3"/>
  <c r="CM588" i="3"/>
  <c r="CK588" i="3"/>
  <c r="CI588" i="3"/>
  <c r="CG588" i="3"/>
  <c r="CE588" i="3"/>
  <c r="CC588" i="3"/>
  <c r="CA588" i="3"/>
  <c r="BY588" i="3"/>
  <c r="BW588" i="3"/>
  <c r="BU588" i="3"/>
  <c r="BS588" i="3"/>
  <c r="BQ588" i="3"/>
  <c r="BO588" i="3"/>
  <c r="BM588" i="3"/>
  <c r="EL588" i="3" s="1"/>
  <c r="ER588" i="3" s="1"/>
  <c r="BH588" i="3"/>
  <c r="DE587" i="3"/>
  <c r="DC587" i="3"/>
  <c r="DA587" i="3"/>
  <c r="CY587" i="3"/>
  <c r="CW587" i="3"/>
  <c r="CU587" i="3"/>
  <c r="CS587" i="3"/>
  <c r="CQ587" i="3"/>
  <c r="CO587" i="3"/>
  <c r="CM587" i="3"/>
  <c r="CK587" i="3"/>
  <c r="CI587" i="3"/>
  <c r="CG587" i="3"/>
  <c r="CE587" i="3"/>
  <c r="CC587" i="3"/>
  <c r="CA587" i="3"/>
  <c r="BY587" i="3"/>
  <c r="BW587" i="3"/>
  <c r="BU587" i="3"/>
  <c r="BS587" i="3"/>
  <c r="BQ587" i="3"/>
  <c r="BO587" i="3"/>
  <c r="BM587" i="3"/>
  <c r="EL587" i="3" s="1"/>
  <c r="ER587" i="3" s="1"/>
  <c r="BH587" i="3"/>
  <c r="DE586" i="3"/>
  <c r="DC586" i="3"/>
  <c r="DA586" i="3"/>
  <c r="CY586" i="3"/>
  <c r="CW586" i="3"/>
  <c r="CU586" i="3"/>
  <c r="CS586" i="3"/>
  <c r="CQ586" i="3"/>
  <c r="CO586" i="3"/>
  <c r="CM586" i="3"/>
  <c r="CK586" i="3"/>
  <c r="CI586" i="3"/>
  <c r="CG586" i="3"/>
  <c r="CE586" i="3"/>
  <c r="CC586" i="3"/>
  <c r="CA586" i="3"/>
  <c r="BY586" i="3"/>
  <c r="BW586" i="3"/>
  <c r="BU586" i="3"/>
  <c r="BS586" i="3"/>
  <c r="BQ586" i="3"/>
  <c r="BO586" i="3"/>
  <c r="BM586" i="3"/>
  <c r="EL586" i="3" s="1"/>
  <c r="ER586" i="3" s="1"/>
  <c r="BH586" i="3"/>
  <c r="DE585" i="3"/>
  <c r="DC585" i="3"/>
  <c r="DA585" i="3"/>
  <c r="CY585" i="3"/>
  <c r="CW585" i="3"/>
  <c r="CU585" i="3"/>
  <c r="CS585" i="3"/>
  <c r="CQ585" i="3"/>
  <c r="CO585" i="3"/>
  <c r="CM585" i="3"/>
  <c r="CK585" i="3"/>
  <c r="CI585" i="3"/>
  <c r="CG585" i="3"/>
  <c r="CE585" i="3"/>
  <c r="CC585" i="3"/>
  <c r="CA585" i="3"/>
  <c r="BY585" i="3"/>
  <c r="BW585" i="3"/>
  <c r="BU585" i="3"/>
  <c r="BS585" i="3"/>
  <c r="BQ585" i="3"/>
  <c r="BO585" i="3"/>
  <c r="BM585" i="3"/>
  <c r="EL585" i="3" s="1"/>
  <c r="ER585" i="3" s="1"/>
  <c r="BH585" i="3"/>
  <c r="DE584" i="3"/>
  <c r="DC584" i="3"/>
  <c r="DA584" i="3"/>
  <c r="CY584" i="3"/>
  <c r="CW584" i="3"/>
  <c r="CU584" i="3"/>
  <c r="CS584" i="3"/>
  <c r="CQ584" i="3"/>
  <c r="CO584" i="3"/>
  <c r="CM584" i="3"/>
  <c r="CK584" i="3"/>
  <c r="CI584" i="3"/>
  <c r="CG584" i="3"/>
  <c r="CE584" i="3"/>
  <c r="CC584" i="3"/>
  <c r="CA584" i="3"/>
  <c r="BY584" i="3"/>
  <c r="BW584" i="3"/>
  <c r="BU584" i="3"/>
  <c r="BS584" i="3"/>
  <c r="BQ584" i="3"/>
  <c r="BO584" i="3"/>
  <c r="BM584" i="3"/>
  <c r="EL584" i="3" s="1"/>
  <c r="ER584" i="3" s="1"/>
  <c r="BH584" i="3"/>
  <c r="DE583" i="3"/>
  <c r="DC583" i="3"/>
  <c r="DA583" i="3"/>
  <c r="CY583" i="3"/>
  <c r="CW583" i="3"/>
  <c r="CU583" i="3"/>
  <c r="CS583" i="3"/>
  <c r="CQ583" i="3"/>
  <c r="CO583" i="3"/>
  <c r="CM583" i="3"/>
  <c r="CK583" i="3"/>
  <c r="CI583" i="3"/>
  <c r="CG583" i="3"/>
  <c r="CE583" i="3"/>
  <c r="CC583" i="3"/>
  <c r="CA583" i="3"/>
  <c r="BY583" i="3"/>
  <c r="BW583" i="3"/>
  <c r="BU583" i="3"/>
  <c r="BS583" i="3"/>
  <c r="BQ583" i="3"/>
  <c r="BO583" i="3"/>
  <c r="BM583" i="3"/>
  <c r="EL583" i="3" s="1"/>
  <c r="ER583" i="3" s="1"/>
  <c r="BH583" i="3"/>
  <c r="DE582" i="3"/>
  <c r="DC582" i="3"/>
  <c r="DA582" i="3"/>
  <c r="CY582" i="3"/>
  <c r="CW582" i="3"/>
  <c r="CU582" i="3"/>
  <c r="CS582" i="3"/>
  <c r="CQ582" i="3"/>
  <c r="CO582" i="3"/>
  <c r="CM582" i="3"/>
  <c r="CK582" i="3"/>
  <c r="CI582" i="3"/>
  <c r="CG582" i="3"/>
  <c r="CE582" i="3"/>
  <c r="CC582" i="3"/>
  <c r="CA582" i="3"/>
  <c r="BY582" i="3"/>
  <c r="BW582" i="3"/>
  <c r="BU582" i="3"/>
  <c r="BS582" i="3"/>
  <c r="BQ582" i="3"/>
  <c r="BO582" i="3"/>
  <c r="BM582" i="3"/>
  <c r="EL582" i="3" s="1"/>
  <c r="ER582" i="3" s="1"/>
  <c r="BH582" i="3"/>
  <c r="DE581" i="3"/>
  <c r="DC581" i="3"/>
  <c r="DA581" i="3"/>
  <c r="CY581" i="3"/>
  <c r="CW581" i="3"/>
  <c r="CU581" i="3"/>
  <c r="CS581" i="3"/>
  <c r="CQ581" i="3"/>
  <c r="CO581" i="3"/>
  <c r="CM581" i="3"/>
  <c r="CK581" i="3"/>
  <c r="CI581" i="3"/>
  <c r="CG581" i="3"/>
  <c r="CE581" i="3"/>
  <c r="CC581" i="3"/>
  <c r="CA581" i="3"/>
  <c r="BY581" i="3"/>
  <c r="BW581" i="3"/>
  <c r="BU581" i="3"/>
  <c r="BS581" i="3"/>
  <c r="BQ581" i="3"/>
  <c r="BO581" i="3"/>
  <c r="BM581" i="3"/>
  <c r="EL581" i="3" s="1"/>
  <c r="ER581" i="3" s="1"/>
  <c r="BH581" i="3"/>
  <c r="DE580" i="3"/>
  <c r="DC580" i="3"/>
  <c r="DA580" i="3"/>
  <c r="CY580" i="3"/>
  <c r="CW580" i="3"/>
  <c r="CU580" i="3"/>
  <c r="CS580" i="3"/>
  <c r="CQ580" i="3"/>
  <c r="CO580" i="3"/>
  <c r="CM580" i="3"/>
  <c r="CK580" i="3"/>
  <c r="CI580" i="3"/>
  <c r="CG580" i="3"/>
  <c r="CE580" i="3"/>
  <c r="CC580" i="3"/>
  <c r="CA580" i="3"/>
  <c r="BY580" i="3"/>
  <c r="BW580" i="3"/>
  <c r="BU580" i="3"/>
  <c r="BS580" i="3"/>
  <c r="BQ580" i="3"/>
  <c r="BO580" i="3"/>
  <c r="BM580" i="3"/>
  <c r="EL580" i="3" s="1"/>
  <c r="ER580" i="3" s="1"/>
  <c r="BH580" i="3"/>
  <c r="DE579" i="3"/>
  <c r="DC579" i="3"/>
  <c r="DA579" i="3"/>
  <c r="CY579" i="3"/>
  <c r="CW579" i="3"/>
  <c r="CU579" i="3"/>
  <c r="CS579" i="3"/>
  <c r="CQ579" i="3"/>
  <c r="CO579" i="3"/>
  <c r="CM579" i="3"/>
  <c r="CK579" i="3"/>
  <c r="CI579" i="3"/>
  <c r="CG579" i="3"/>
  <c r="CE579" i="3"/>
  <c r="CC579" i="3"/>
  <c r="CA579" i="3"/>
  <c r="BY579" i="3"/>
  <c r="BW579" i="3"/>
  <c r="BU579" i="3"/>
  <c r="BS579" i="3"/>
  <c r="BQ579" i="3"/>
  <c r="BO579" i="3"/>
  <c r="BM579" i="3"/>
  <c r="EL579" i="3" s="1"/>
  <c r="ER579" i="3" s="1"/>
  <c r="BH579" i="3"/>
  <c r="DE578" i="3"/>
  <c r="DC578" i="3"/>
  <c r="DA578" i="3"/>
  <c r="CY578" i="3"/>
  <c r="CW578" i="3"/>
  <c r="CU578" i="3"/>
  <c r="CS578" i="3"/>
  <c r="CQ578" i="3"/>
  <c r="CO578" i="3"/>
  <c r="CM578" i="3"/>
  <c r="CK578" i="3"/>
  <c r="CI578" i="3"/>
  <c r="CG578" i="3"/>
  <c r="CE578" i="3"/>
  <c r="CC578" i="3"/>
  <c r="CA578" i="3"/>
  <c r="BY578" i="3"/>
  <c r="BW578" i="3"/>
  <c r="BU578" i="3"/>
  <c r="BS578" i="3"/>
  <c r="BQ578" i="3"/>
  <c r="BO578" i="3"/>
  <c r="BM578" i="3"/>
  <c r="EL578" i="3" s="1"/>
  <c r="ER578" i="3" s="1"/>
  <c r="BH578" i="3"/>
  <c r="DE577" i="3"/>
  <c r="DC577" i="3"/>
  <c r="DA577" i="3"/>
  <c r="CY577" i="3"/>
  <c r="CW577" i="3"/>
  <c r="CU577" i="3"/>
  <c r="CS577" i="3"/>
  <c r="CQ577" i="3"/>
  <c r="CO577" i="3"/>
  <c r="CM577" i="3"/>
  <c r="CK577" i="3"/>
  <c r="CI577" i="3"/>
  <c r="CG577" i="3"/>
  <c r="CE577" i="3"/>
  <c r="CC577" i="3"/>
  <c r="CA577" i="3"/>
  <c r="BY577" i="3"/>
  <c r="BW577" i="3"/>
  <c r="BU577" i="3"/>
  <c r="BS577" i="3"/>
  <c r="BQ577" i="3"/>
  <c r="BO577" i="3"/>
  <c r="BM577" i="3"/>
  <c r="EL577" i="3" s="1"/>
  <c r="ER577" i="3" s="1"/>
  <c r="BH577" i="3"/>
  <c r="DE576" i="3"/>
  <c r="DC576" i="3"/>
  <c r="DA576" i="3"/>
  <c r="CY576" i="3"/>
  <c r="CW576" i="3"/>
  <c r="CU576" i="3"/>
  <c r="CS576" i="3"/>
  <c r="CQ576" i="3"/>
  <c r="CO576" i="3"/>
  <c r="CM576" i="3"/>
  <c r="CK576" i="3"/>
  <c r="CI576" i="3"/>
  <c r="CG576" i="3"/>
  <c r="CE576" i="3"/>
  <c r="CC576" i="3"/>
  <c r="CA576" i="3"/>
  <c r="BY576" i="3"/>
  <c r="BW576" i="3"/>
  <c r="BU576" i="3"/>
  <c r="BS576" i="3"/>
  <c r="BQ576" i="3"/>
  <c r="BO576" i="3"/>
  <c r="BM576" i="3"/>
  <c r="EL576" i="3" s="1"/>
  <c r="ER576" i="3" s="1"/>
  <c r="BH576" i="3"/>
  <c r="DE575" i="3"/>
  <c r="DC575" i="3"/>
  <c r="DA575" i="3"/>
  <c r="CY575" i="3"/>
  <c r="CW575" i="3"/>
  <c r="CU575" i="3"/>
  <c r="CS575" i="3"/>
  <c r="CQ575" i="3"/>
  <c r="CO575" i="3"/>
  <c r="CM575" i="3"/>
  <c r="CK575" i="3"/>
  <c r="CI575" i="3"/>
  <c r="CG575" i="3"/>
  <c r="CE575" i="3"/>
  <c r="CC575" i="3"/>
  <c r="CA575" i="3"/>
  <c r="BY575" i="3"/>
  <c r="BW575" i="3"/>
  <c r="BU575" i="3"/>
  <c r="BS575" i="3"/>
  <c r="BQ575" i="3"/>
  <c r="BO575" i="3"/>
  <c r="BM575" i="3"/>
  <c r="EL575" i="3" s="1"/>
  <c r="ER575" i="3" s="1"/>
  <c r="BH575" i="3"/>
  <c r="DE574" i="3"/>
  <c r="DC574" i="3"/>
  <c r="DA574" i="3"/>
  <c r="CY574" i="3"/>
  <c r="CW574" i="3"/>
  <c r="CU574" i="3"/>
  <c r="CS574" i="3"/>
  <c r="CQ574" i="3"/>
  <c r="CO574" i="3"/>
  <c r="CM574" i="3"/>
  <c r="CK574" i="3"/>
  <c r="CI574" i="3"/>
  <c r="CG574" i="3"/>
  <c r="CE574" i="3"/>
  <c r="CC574" i="3"/>
  <c r="CA574" i="3"/>
  <c r="BY574" i="3"/>
  <c r="BW574" i="3"/>
  <c r="BU574" i="3"/>
  <c r="BS574" i="3"/>
  <c r="BQ574" i="3"/>
  <c r="BO574" i="3"/>
  <c r="BM574" i="3"/>
  <c r="EL574" i="3" s="1"/>
  <c r="ER574" i="3" s="1"/>
  <c r="BH574" i="3"/>
  <c r="DE573" i="3"/>
  <c r="DC573" i="3"/>
  <c r="DA573" i="3"/>
  <c r="CY573" i="3"/>
  <c r="CW573" i="3"/>
  <c r="CU573" i="3"/>
  <c r="CS573" i="3"/>
  <c r="CQ573" i="3"/>
  <c r="CO573" i="3"/>
  <c r="CM573" i="3"/>
  <c r="CK573" i="3"/>
  <c r="CI573" i="3"/>
  <c r="CG573" i="3"/>
  <c r="CE573" i="3"/>
  <c r="CC573" i="3"/>
  <c r="CA573" i="3"/>
  <c r="BY573" i="3"/>
  <c r="BW573" i="3"/>
  <c r="BU573" i="3"/>
  <c r="BS573" i="3"/>
  <c r="BQ573" i="3"/>
  <c r="BO573" i="3"/>
  <c r="BM573" i="3"/>
  <c r="EL573" i="3" s="1"/>
  <c r="ER573" i="3" s="1"/>
  <c r="BH573" i="3"/>
  <c r="DE572" i="3"/>
  <c r="DC572" i="3"/>
  <c r="DA572" i="3"/>
  <c r="CY572" i="3"/>
  <c r="CW572" i="3"/>
  <c r="CU572" i="3"/>
  <c r="CS572" i="3"/>
  <c r="CQ572" i="3"/>
  <c r="CO572" i="3"/>
  <c r="CM572" i="3"/>
  <c r="CK572" i="3"/>
  <c r="CI572" i="3"/>
  <c r="CG572" i="3"/>
  <c r="CE572" i="3"/>
  <c r="CC572" i="3"/>
  <c r="CA572" i="3"/>
  <c r="BY572" i="3"/>
  <c r="BW572" i="3"/>
  <c r="BU572" i="3"/>
  <c r="BS572" i="3"/>
  <c r="BQ572" i="3"/>
  <c r="BO572" i="3"/>
  <c r="BM572" i="3"/>
  <c r="EL572" i="3" s="1"/>
  <c r="ER572" i="3" s="1"/>
  <c r="BH572" i="3"/>
  <c r="DE571" i="3"/>
  <c r="DC571" i="3"/>
  <c r="DA571" i="3"/>
  <c r="CY571" i="3"/>
  <c r="CW571" i="3"/>
  <c r="CU571" i="3"/>
  <c r="CS571" i="3"/>
  <c r="CQ571" i="3"/>
  <c r="CO571" i="3"/>
  <c r="CM571" i="3"/>
  <c r="CK571" i="3"/>
  <c r="CI571" i="3"/>
  <c r="CG571" i="3"/>
  <c r="CE571" i="3"/>
  <c r="CC571" i="3"/>
  <c r="CA571" i="3"/>
  <c r="BY571" i="3"/>
  <c r="BW571" i="3"/>
  <c r="BU571" i="3"/>
  <c r="BS571" i="3"/>
  <c r="BQ571" i="3"/>
  <c r="BO571" i="3"/>
  <c r="BM571" i="3"/>
  <c r="EL571" i="3" s="1"/>
  <c r="ER571" i="3" s="1"/>
  <c r="BH571" i="3"/>
  <c r="DE570" i="3"/>
  <c r="DC570" i="3"/>
  <c r="DA570" i="3"/>
  <c r="CY570" i="3"/>
  <c r="CW570" i="3"/>
  <c r="CU570" i="3"/>
  <c r="CS570" i="3"/>
  <c r="CQ570" i="3"/>
  <c r="CO570" i="3"/>
  <c r="CM570" i="3"/>
  <c r="CK570" i="3"/>
  <c r="CI570" i="3"/>
  <c r="CG570" i="3"/>
  <c r="CE570" i="3"/>
  <c r="CC570" i="3"/>
  <c r="CA570" i="3"/>
  <c r="BY570" i="3"/>
  <c r="BW570" i="3"/>
  <c r="BU570" i="3"/>
  <c r="BS570" i="3"/>
  <c r="BQ570" i="3"/>
  <c r="BO570" i="3"/>
  <c r="BM570" i="3"/>
  <c r="EL570" i="3" s="1"/>
  <c r="ER570" i="3" s="1"/>
  <c r="BH570" i="3"/>
  <c r="DE569" i="3"/>
  <c r="DC569" i="3"/>
  <c r="DA569" i="3"/>
  <c r="CY569" i="3"/>
  <c r="CW569" i="3"/>
  <c r="CU569" i="3"/>
  <c r="CS569" i="3"/>
  <c r="CQ569" i="3"/>
  <c r="CO569" i="3"/>
  <c r="CM569" i="3"/>
  <c r="CK569" i="3"/>
  <c r="CI569" i="3"/>
  <c r="CG569" i="3"/>
  <c r="CE569" i="3"/>
  <c r="CC569" i="3"/>
  <c r="CA569" i="3"/>
  <c r="BY569" i="3"/>
  <c r="BW569" i="3"/>
  <c r="BU569" i="3"/>
  <c r="BS569" i="3"/>
  <c r="BQ569" i="3"/>
  <c r="BO569" i="3"/>
  <c r="BM569" i="3"/>
  <c r="EL569" i="3" s="1"/>
  <c r="ER569" i="3" s="1"/>
  <c r="BH569" i="3"/>
  <c r="DE568" i="3"/>
  <c r="DC568" i="3"/>
  <c r="DA568" i="3"/>
  <c r="CY568" i="3"/>
  <c r="CW568" i="3"/>
  <c r="CU568" i="3"/>
  <c r="CS568" i="3"/>
  <c r="CQ568" i="3"/>
  <c r="CO568" i="3"/>
  <c r="CM568" i="3"/>
  <c r="CK568" i="3"/>
  <c r="CI568" i="3"/>
  <c r="CG568" i="3"/>
  <c r="CE568" i="3"/>
  <c r="CC568" i="3"/>
  <c r="CA568" i="3"/>
  <c r="BY568" i="3"/>
  <c r="BW568" i="3"/>
  <c r="BU568" i="3"/>
  <c r="BS568" i="3"/>
  <c r="BQ568" i="3"/>
  <c r="BO568" i="3"/>
  <c r="BM568" i="3"/>
  <c r="EL568" i="3" s="1"/>
  <c r="ER568" i="3" s="1"/>
  <c r="BH568" i="3"/>
  <c r="DE567" i="3"/>
  <c r="DC567" i="3"/>
  <c r="DA567" i="3"/>
  <c r="CY567" i="3"/>
  <c r="CW567" i="3"/>
  <c r="CU567" i="3"/>
  <c r="CS567" i="3"/>
  <c r="CQ567" i="3"/>
  <c r="CO567" i="3"/>
  <c r="CM567" i="3"/>
  <c r="CK567" i="3"/>
  <c r="CI567" i="3"/>
  <c r="CG567" i="3"/>
  <c r="CE567" i="3"/>
  <c r="CC567" i="3"/>
  <c r="CA567" i="3"/>
  <c r="BY567" i="3"/>
  <c r="BW567" i="3"/>
  <c r="BU567" i="3"/>
  <c r="BS567" i="3"/>
  <c r="BQ567" i="3"/>
  <c r="BO567" i="3"/>
  <c r="BM567" i="3"/>
  <c r="EL567" i="3" s="1"/>
  <c r="ER567" i="3" s="1"/>
  <c r="BH567" i="3"/>
  <c r="DE566" i="3"/>
  <c r="DC566" i="3"/>
  <c r="DA566" i="3"/>
  <c r="CY566" i="3"/>
  <c r="CW566" i="3"/>
  <c r="CU566" i="3"/>
  <c r="CS566" i="3"/>
  <c r="CQ566" i="3"/>
  <c r="CO566" i="3"/>
  <c r="CM566" i="3"/>
  <c r="CK566" i="3"/>
  <c r="CI566" i="3"/>
  <c r="CG566" i="3"/>
  <c r="CE566" i="3"/>
  <c r="CC566" i="3"/>
  <c r="CA566" i="3"/>
  <c r="BY566" i="3"/>
  <c r="BW566" i="3"/>
  <c r="BU566" i="3"/>
  <c r="BS566" i="3"/>
  <c r="BQ566" i="3"/>
  <c r="BO566" i="3"/>
  <c r="BM566" i="3"/>
  <c r="EL566" i="3" s="1"/>
  <c r="ER566" i="3" s="1"/>
  <c r="BH566" i="3"/>
  <c r="DE565" i="3"/>
  <c r="DC565" i="3"/>
  <c r="DA565" i="3"/>
  <c r="CY565" i="3"/>
  <c r="CW565" i="3"/>
  <c r="CU565" i="3"/>
  <c r="CS565" i="3"/>
  <c r="CQ565" i="3"/>
  <c r="CO565" i="3"/>
  <c r="CM565" i="3"/>
  <c r="CK565" i="3"/>
  <c r="CI565" i="3"/>
  <c r="CG565" i="3"/>
  <c r="CE565" i="3"/>
  <c r="CC565" i="3"/>
  <c r="CA565" i="3"/>
  <c r="BY565" i="3"/>
  <c r="BW565" i="3"/>
  <c r="BU565" i="3"/>
  <c r="BS565" i="3"/>
  <c r="BQ565" i="3"/>
  <c r="BO565" i="3"/>
  <c r="BM565" i="3"/>
  <c r="EL565" i="3" s="1"/>
  <c r="ER565" i="3" s="1"/>
  <c r="BH565" i="3"/>
  <c r="DE564" i="3"/>
  <c r="DC564" i="3"/>
  <c r="DA564" i="3"/>
  <c r="CY564" i="3"/>
  <c r="CW564" i="3"/>
  <c r="CU564" i="3"/>
  <c r="CS564" i="3"/>
  <c r="CQ564" i="3"/>
  <c r="CO564" i="3"/>
  <c r="CM564" i="3"/>
  <c r="CK564" i="3"/>
  <c r="CI564" i="3"/>
  <c r="CG564" i="3"/>
  <c r="CE564" i="3"/>
  <c r="CC564" i="3"/>
  <c r="CA564" i="3"/>
  <c r="BY564" i="3"/>
  <c r="BW564" i="3"/>
  <c r="BU564" i="3"/>
  <c r="BS564" i="3"/>
  <c r="BQ564" i="3"/>
  <c r="BO564" i="3"/>
  <c r="BM564" i="3"/>
  <c r="EL564" i="3" s="1"/>
  <c r="ER564" i="3" s="1"/>
  <c r="BH564" i="3"/>
  <c r="DE563" i="3"/>
  <c r="DC563" i="3"/>
  <c r="DA563" i="3"/>
  <c r="CY563" i="3"/>
  <c r="CW563" i="3"/>
  <c r="CU563" i="3"/>
  <c r="CS563" i="3"/>
  <c r="CQ563" i="3"/>
  <c r="CO563" i="3"/>
  <c r="CM563" i="3"/>
  <c r="CK563" i="3"/>
  <c r="CI563" i="3"/>
  <c r="CG563" i="3"/>
  <c r="CE563" i="3"/>
  <c r="CC563" i="3"/>
  <c r="CA563" i="3"/>
  <c r="BY563" i="3"/>
  <c r="BW563" i="3"/>
  <c r="BU563" i="3"/>
  <c r="BS563" i="3"/>
  <c r="BQ563" i="3"/>
  <c r="BO563" i="3"/>
  <c r="BM563" i="3"/>
  <c r="EL563" i="3" s="1"/>
  <c r="ER563" i="3" s="1"/>
  <c r="BH563" i="3"/>
  <c r="DE562" i="3"/>
  <c r="DC562" i="3"/>
  <c r="DA562" i="3"/>
  <c r="CY562" i="3"/>
  <c r="CW562" i="3"/>
  <c r="CU562" i="3"/>
  <c r="CS562" i="3"/>
  <c r="CQ562" i="3"/>
  <c r="CO562" i="3"/>
  <c r="CM562" i="3"/>
  <c r="CK562" i="3"/>
  <c r="CI562" i="3"/>
  <c r="CG562" i="3"/>
  <c r="CE562" i="3"/>
  <c r="CC562" i="3"/>
  <c r="CA562" i="3"/>
  <c r="BY562" i="3"/>
  <c r="BW562" i="3"/>
  <c r="BU562" i="3"/>
  <c r="BS562" i="3"/>
  <c r="BQ562" i="3"/>
  <c r="BO562" i="3"/>
  <c r="BM562" i="3"/>
  <c r="EL562" i="3" s="1"/>
  <c r="ER562" i="3" s="1"/>
  <c r="BH562" i="3"/>
  <c r="DE561" i="3"/>
  <c r="DC561" i="3"/>
  <c r="DA561" i="3"/>
  <c r="CY561" i="3"/>
  <c r="CW561" i="3"/>
  <c r="CU561" i="3"/>
  <c r="CS561" i="3"/>
  <c r="CQ561" i="3"/>
  <c r="CO561" i="3"/>
  <c r="CM561" i="3"/>
  <c r="CK561" i="3"/>
  <c r="CI561" i="3"/>
  <c r="CG561" i="3"/>
  <c r="CE561" i="3"/>
  <c r="CC561" i="3"/>
  <c r="CA561" i="3"/>
  <c r="BY561" i="3"/>
  <c r="BW561" i="3"/>
  <c r="BU561" i="3"/>
  <c r="BS561" i="3"/>
  <c r="BQ561" i="3"/>
  <c r="BO561" i="3"/>
  <c r="BM561" i="3"/>
  <c r="EL561" i="3" s="1"/>
  <c r="ER561" i="3" s="1"/>
  <c r="BH561" i="3"/>
  <c r="DE560" i="3"/>
  <c r="DC560" i="3"/>
  <c r="DA560" i="3"/>
  <c r="CY560" i="3"/>
  <c r="CW560" i="3"/>
  <c r="CU560" i="3"/>
  <c r="CS560" i="3"/>
  <c r="CQ560" i="3"/>
  <c r="CO560" i="3"/>
  <c r="CM560" i="3"/>
  <c r="CK560" i="3"/>
  <c r="CI560" i="3"/>
  <c r="CG560" i="3"/>
  <c r="CE560" i="3"/>
  <c r="CC560" i="3"/>
  <c r="CA560" i="3"/>
  <c r="BY560" i="3"/>
  <c r="BW560" i="3"/>
  <c r="BU560" i="3"/>
  <c r="BS560" i="3"/>
  <c r="BQ560" i="3"/>
  <c r="BO560" i="3"/>
  <c r="BM560" i="3"/>
  <c r="EL560" i="3" s="1"/>
  <c r="ER560" i="3" s="1"/>
  <c r="BH560" i="3"/>
  <c r="DE559" i="3"/>
  <c r="DC559" i="3"/>
  <c r="DA559" i="3"/>
  <c r="CY559" i="3"/>
  <c r="CW559" i="3"/>
  <c r="CU559" i="3"/>
  <c r="CS559" i="3"/>
  <c r="CQ559" i="3"/>
  <c r="CO559" i="3"/>
  <c r="CM559" i="3"/>
  <c r="CK559" i="3"/>
  <c r="CI559" i="3"/>
  <c r="CG559" i="3"/>
  <c r="CE559" i="3"/>
  <c r="CC559" i="3"/>
  <c r="CA559" i="3"/>
  <c r="BY559" i="3"/>
  <c r="BW559" i="3"/>
  <c r="BU559" i="3"/>
  <c r="BS559" i="3"/>
  <c r="BQ559" i="3"/>
  <c r="BO559" i="3"/>
  <c r="BM559" i="3"/>
  <c r="EL559" i="3" s="1"/>
  <c r="ER559" i="3" s="1"/>
  <c r="BH559" i="3"/>
  <c r="DE558" i="3"/>
  <c r="DC558" i="3"/>
  <c r="DA558" i="3"/>
  <c r="CY558" i="3"/>
  <c r="CW558" i="3"/>
  <c r="CU558" i="3"/>
  <c r="CS558" i="3"/>
  <c r="CQ558" i="3"/>
  <c r="CO558" i="3"/>
  <c r="CM558" i="3"/>
  <c r="CK558" i="3"/>
  <c r="CI558" i="3"/>
  <c r="CG558" i="3"/>
  <c r="CE558" i="3"/>
  <c r="CC558" i="3"/>
  <c r="CA558" i="3"/>
  <c r="BY558" i="3"/>
  <c r="BW558" i="3"/>
  <c r="BU558" i="3"/>
  <c r="BS558" i="3"/>
  <c r="BQ558" i="3"/>
  <c r="BO558" i="3"/>
  <c r="BM558" i="3"/>
  <c r="EL558" i="3" s="1"/>
  <c r="ER558" i="3" s="1"/>
  <c r="BH558" i="3"/>
  <c r="DE557" i="3"/>
  <c r="DC557" i="3"/>
  <c r="DA557" i="3"/>
  <c r="CY557" i="3"/>
  <c r="CW557" i="3"/>
  <c r="CU557" i="3"/>
  <c r="CS557" i="3"/>
  <c r="CQ557" i="3"/>
  <c r="CO557" i="3"/>
  <c r="CM557" i="3"/>
  <c r="CK557" i="3"/>
  <c r="CI557" i="3"/>
  <c r="CG557" i="3"/>
  <c r="CE557" i="3"/>
  <c r="CC557" i="3"/>
  <c r="CA557" i="3"/>
  <c r="BY557" i="3"/>
  <c r="BW557" i="3"/>
  <c r="BU557" i="3"/>
  <c r="BS557" i="3"/>
  <c r="BQ557" i="3"/>
  <c r="BO557" i="3"/>
  <c r="BM557" i="3"/>
  <c r="EL557" i="3" s="1"/>
  <c r="ER557" i="3" s="1"/>
  <c r="BH557" i="3"/>
  <c r="DE556" i="3"/>
  <c r="DC556" i="3"/>
  <c r="DA556" i="3"/>
  <c r="CY556" i="3"/>
  <c r="CW556" i="3"/>
  <c r="CU556" i="3"/>
  <c r="CS556" i="3"/>
  <c r="CQ556" i="3"/>
  <c r="CO556" i="3"/>
  <c r="CM556" i="3"/>
  <c r="CK556" i="3"/>
  <c r="CI556" i="3"/>
  <c r="CG556" i="3"/>
  <c r="CE556" i="3"/>
  <c r="CC556" i="3"/>
  <c r="CA556" i="3"/>
  <c r="BY556" i="3"/>
  <c r="BW556" i="3"/>
  <c r="BU556" i="3"/>
  <c r="BS556" i="3"/>
  <c r="BQ556" i="3"/>
  <c r="BO556" i="3"/>
  <c r="BM556" i="3"/>
  <c r="EL556" i="3" s="1"/>
  <c r="ER556" i="3" s="1"/>
  <c r="BH556" i="3"/>
  <c r="DE555" i="3"/>
  <c r="DC555" i="3"/>
  <c r="DA555" i="3"/>
  <c r="CY555" i="3"/>
  <c r="CW555" i="3"/>
  <c r="CU555" i="3"/>
  <c r="CS555" i="3"/>
  <c r="CQ555" i="3"/>
  <c r="CO555" i="3"/>
  <c r="CM555" i="3"/>
  <c r="CK555" i="3"/>
  <c r="CI555" i="3"/>
  <c r="CG555" i="3"/>
  <c r="CE555" i="3"/>
  <c r="CC555" i="3"/>
  <c r="CA555" i="3"/>
  <c r="BY555" i="3"/>
  <c r="BW555" i="3"/>
  <c r="BU555" i="3"/>
  <c r="BS555" i="3"/>
  <c r="BQ555" i="3"/>
  <c r="BO555" i="3"/>
  <c r="BM555" i="3"/>
  <c r="EL555" i="3" s="1"/>
  <c r="ER555" i="3" s="1"/>
  <c r="BH555" i="3"/>
  <c r="DE554" i="3"/>
  <c r="DC554" i="3"/>
  <c r="DA554" i="3"/>
  <c r="CY554" i="3"/>
  <c r="CW554" i="3"/>
  <c r="CU554" i="3"/>
  <c r="CS554" i="3"/>
  <c r="CQ554" i="3"/>
  <c r="CO554" i="3"/>
  <c r="CM554" i="3"/>
  <c r="CK554" i="3"/>
  <c r="CI554" i="3"/>
  <c r="CG554" i="3"/>
  <c r="CE554" i="3"/>
  <c r="CC554" i="3"/>
  <c r="CA554" i="3"/>
  <c r="BY554" i="3"/>
  <c r="BW554" i="3"/>
  <c r="BU554" i="3"/>
  <c r="BS554" i="3"/>
  <c r="BQ554" i="3"/>
  <c r="BO554" i="3"/>
  <c r="BM554" i="3"/>
  <c r="EL554" i="3" s="1"/>
  <c r="ER554" i="3" s="1"/>
  <c r="BH554" i="3"/>
  <c r="DE553" i="3"/>
  <c r="DC553" i="3"/>
  <c r="DA553" i="3"/>
  <c r="CY553" i="3"/>
  <c r="CW553" i="3"/>
  <c r="CU553" i="3"/>
  <c r="CS553" i="3"/>
  <c r="CQ553" i="3"/>
  <c r="CO553" i="3"/>
  <c r="CM553" i="3"/>
  <c r="CK553" i="3"/>
  <c r="CI553" i="3"/>
  <c r="CG553" i="3"/>
  <c r="CE553" i="3"/>
  <c r="CC553" i="3"/>
  <c r="CA553" i="3"/>
  <c r="BY553" i="3"/>
  <c r="BW553" i="3"/>
  <c r="BU553" i="3"/>
  <c r="BS553" i="3"/>
  <c r="BQ553" i="3"/>
  <c r="BO553" i="3"/>
  <c r="BM553" i="3"/>
  <c r="EL553" i="3" s="1"/>
  <c r="ER553" i="3" s="1"/>
  <c r="BH553" i="3"/>
  <c r="DE552" i="3"/>
  <c r="DC552" i="3"/>
  <c r="DA552" i="3"/>
  <c r="CY552" i="3"/>
  <c r="CW552" i="3"/>
  <c r="CU552" i="3"/>
  <c r="CS552" i="3"/>
  <c r="CQ552" i="3"/>
  <c r="CO552" i="3"/>
  <c r="CM552" i="3"/>
  <c r="CK552" i="3"/>
  <c r="CI552" i="3"/>
  <c r="CG552" i="3"/>
  <c r="CE552" i="3"/>
  <c r="CC552" i="3"/>
  <c r="CA552" i="3"/>
  <c r="BY552" i="3"/>
  <c r="BW552" i="3"/>
  <c r="BU552" i="3"/>
  <c r="BS552" i="3"/>
  <c r="BQ552" i="3"/>
  <c r="BO552" i="3"/>
  <c r="BM552" i="3"/>
  <c r="EL552" i="3" s="1"/>
  <c r="ER552" i="3" s="1"/>
  <c r="BH552" i="3"/>
  <c r="DE551" i="3"/>
  <c r="DC551" i="3"/>
  <c r="DA551" i="3"/>
  <c r="CY551" i="3"/>
  <c r="CW551" i="3"/>
  <c r="CU551" i="3"/>
  <c r="CS551" i="3"/>
  <c r="CQ551" i="3"/>
  <c r="CO551" i="3"/>
  <c r="CM551" i="3"/>
  <c r="CK551" i="3"/>
  <c r="CI551" i="3"/>
  <c r="CG551" i="3"/>
  <c r="CE551" i="3"/>
  <c r="CC551" i="3"/>
  <c r="CA551" i="3"/>
  <c r="BY551" i="3"/>
  <c r="BW551" i="3"/>
  <c r="BU551" i="3"/>
  <c r="BS551" i="3"/>
  <c r="BQ551" i="3"/>
  <c r="BO551" i="3"/>
  <c r="BM551" i="3"/>
  <c r="EL551" i="3" s="1"/>
  <c r="ER551" i="3" s="1"/>
  <c r="BH551" i="3"/>
  <c r="DE550" i="3"/>
  <c r="DC550" i="3"/>
  <c r="DA550" i="3"/>
  <c r="CY550" i="3"/>
  <c r="CW550" i="3"/>
  <c r="CU550" i="3"/>
  <c r="CS550" i="3"/>
  <c r="CQ550" i="3"/>
  <c r="CO550" i="3"/>
  <c r="CM550" i="3"/>
  <c r="CK550" i="3"/>
  <c r="CI550" i="3"/>
  <c r="CG550" i="3"/>
  <c r="CE550" i="3"/>
  <c r="CC550" i="3"/>
  <c r="CA550" i="3"/>
  <c r="BY550" i="3"/>
  <c r="BW550" i="3"/>
  <c r="BU550" i="3"/>
  <c r="BS550" i="3"/>
  <c r="BQ550" i="3"/>
  <c r="BO550" i="3"/>
  <c r="BM550" i="3"/>
  <c r="EL550" i="3" s="1"/>
  <c r="ER550" i="3" s="1"/>
  <c r="BH550" i="3"/>
  <c r="DE549" i="3"/>
  <c r="DC549" i="3"/>
  <c r="DA549" i="3"/>
  <c r="CY549" i="3"/>
  <c r="CW549" i="3"/>
  <c r="CU549" i="3"/>
  <c r="CS549" i="3"/>
  <c r="CQ549" i="3"/>
  <c r="CO549" i="3"/>
  <c r="CM549" i="3"/>
  <c r="CK549" i="3"/>
  <c r="CI549" i="3"/>
  <c r="CG549" i="3"/>
  <c r="CE549" i="3"/>
  <c r="CC549" i="3"/>
  <c r="CA549" i="3"/>
  <c r="BY549" i="3"/>
  <c r="BW549" i="3"/>
  <c r="BU549" i="3"/>
  <c r="BS549" i="3"/>
  <c r="BQ549" i="3"/>
  <c r="BO549" i="3"/>
  <c r="BM549" i="3"/>
  <c r="EL549" i="3" s="1"/>
  <c r="ER549" i="3" s="1"/>
  <c r="BH549" i="3"/>
  <c r="DE548" i="3"/>
  <c r="DC548" i="3"/>
  <c r="DA548" i="3"/>
  <c r="CY548" i="3"/>
  <c r="CW548" i="3"/>
  <c r="CU548" i="3"/>
  <c r="CS548" i="3"/>
  <c r="CQ548" i="3"/>
  <c r="CO548" i="3"/>
  <c r="CM548" i="3"/>
  <c r="CK548" i="3"/>
  <c r="CI548" i="3"/>
  <c r="CG548" i="3"/>
  <c r="CE548" i="3"/>
  <c r="CC548" i="3"/>
  <c r="CA548" i="3"/>
  <c r="BY548" i="3"/>
  <c r="BW548" i="3"/>
  <c r="BU548" i="3"/>
  <c r="BS548" i="3"/>
  <c r="BQ548" i="3"/>
  <c r="BO548" i="3"/>
  <c r="BM548" i="3"/>
  <c r="EL548" i="3" s="1"/>
  <c r="ER548" i="3" s="1"/>
  <c r="BH548" i="3"/>
  <c r="DE547" i="3"/>
  <c r="DC547" i="3"/>
  <c r="DA547" i="3"/>
  <c r="CY547" i="3"/>
  <c r="CW547" i="3"/>
  <c r="CU547" i="3"/>
  <c r="CS547" i="3"/>
  <c r="CQ547" i="3"/>
  <c r="CO547" i="3"/>
  <c r="CM547" i="3"/>
  <c r="CK547" i="3"/>
  <c r="CI547" i="3"/>
  <c r="CG547" i="3"/>
  <c r="CE547" i="3"/>
  <c r="CC547" i="3"/>
  <c r="CA547" i="3"/>
  <c r="BY547" i="3"/>
  <c r="BW547" i="3"/>
  <c r="BU547" i="3"/>
  <c r="BS547" i="3"/>
  <c r="BQ547" i="3"/>
  <c r="BO547" i="3"/>
  <c r="BM547" i="3"/>
  <c r="EL547" i="3" s="1"/>
  <c r="ER547" i="3" s="1"/>
  <c r="BH547" i="3"/>
  <c r="DE546" i="3"/>
  <c r="DC546" i="3"/>
  <c r="DA546" i="3"/>
  <c r="CY546" i="3"/>
  <c r="CW546" i="3"/>
  <c r="CU546" i="3"/>
  <c r="CS546" i="3"/>
  <c r="CQ546" i="3"/>
  <c r="CO546" i="3"/>
  <c r="CM546" i="3"/>
  <c r="CK546" i="3"/>
  <c r="CI546" i="3"/>
  <c r="CG546" i="3"/>
  <c r="CE546" i="3"/>
  <c r="CC546" i="3"/>
  <c r="CA546" i="3"/>
  <c r="BY546" i="3"/>
  <c r="BW546" i="3"/>
  <c r="BU546" i="3"/>
  <c r="BS546" i="3"/>
  <c r="BQ546" i="3"/>
  <c r="BO546" i="3"/>
  <c r="BM546" i="3"/>
  <c r="EL546" i="3" s="1"/>
  <c r="ER546" i="3" s="1"/>
  <c r="BH546" i="3"/>
  <c r="DE545" i="3"/>
  <c r="DC545" i="3"/>
  <c r="DA545" i="3"/>
  <c r="CY545" i="3"/>
  <c r="CW545" i="3"/>
  <c r="CU545" i="3"/>
  <c r="CS545" i="3"/>
  <c r="CQ545" i="3"/>
  <c r="CO545" i="3"/>
  <c r="CM545" i="3"/>
  <c r="CK545" i="3"/>
  <c r="CI545" i="3"/>
  <c r="CG545" i="3"/>
  <c r="CE545" i="3"/>
  <c r="CC545" i="3"/>
  <c r="CA545" i="3"/>
  <c r="BY545" i="3"/>
  <c r="BW545" i="3"/>
  <c r="BU545" i="3"/>
  <c r="BS545" i="3"/>
  <c r="BQ545" i="3"/>
  <c r="BO545" i="3"/>
  <c r="BM545" i="3"/>
  <c r="EL545" i="3" s="1"/>
  <c r="ER545" i="3" s="1"/>
  <c r="BH545" i="3"/>
  <c r="DE544" i="3"/>
  <c r="DC544" i="3"/>
  <c r="DA544" i="3"/>
  <c r="CY544" i="3"/>
  <c r="CW544" i="3"/>
  <c r="CU544" i="3"/>
  <c r="CS544" i="3"/>
  <c r="CQ544" i="3"/>
  <c r="CO544" i="3"/>
  <c r="CM544" i="3"/>
  <c r="CK544" i="3"/>
  <c r="CI544" i="3"/>
  <c r="CG544" i="3"/>
  <c r="CE544" i="3"/>
  <c r="CC544" i="3"/>
  <c r="CA544" i="3"/>
  <c r="BY544" i="3"/>
  <c r="BW544" i="3"/>
  <c r="BU544" i="3"/>
  <c r="BS544" i="3"/>
  <c r="BQ544" i="3"/>
  <c r="BO544" i="3"/>
  <c r="BM544" i="3"/>
  <c r="EL544" i="3" s="1"/>
  <c r="ER544" i="3" s="1"/>
  <c r="BH544" i="3"/>
  <c r="DE543" i="3"/>
  <c r="DC543" i="3"/>
  <c r="DA543" i="3"/>
  <c r="CY543" i="3"/>
  <c r="CW543" i="3"/>
  <c r="CU543" i="3"/>
  <c r="CS543" i="3"/>
  <c r="CQ543" i="3"/>
  <c r="CO543" i="3"/>
  <c r="CM543" i="3"/>
  <c r="CK543" i="3"/>
  <c r="CI543" i="3"/>
  <c r="CG543" i="3"/>
  <c r="CE543" i="3"/>
  <c r="CC543" i="3"/>
  <c r="CA543" i="3"/>
  <c r="BY543" i="3"/>
  <c r="BW543" i="3"/>
  <c r="BU543" i="3"/>
  <c r="BS543" i="3"/>
  <c r="BQ543" i="3"/>
  <c r="BO543" i="3"/>
  <c r="BM543" i="3"/>
  <c r="EL543" i="3" s="1"/>
  <c r="ER543" i="3" s="1"/>
  <c r="BH543" i="3"/>
  <c r="DE542" i="3"/>
  <c r="DC542" i="3"/>
  <c r="DA542" i="3"/>
  <c r="CY542" i="3"/>
  <c r="CW542" i="3"/>
  <c r="CU542" i="3"/>
  <c r="CS542" i="3"/>
  <c r="CQ542" i="3"/>
  <c r="CO542" i="3"/>
  <c r="CM542" i="3"/>
  <c r="CK542" i="3"/>
  <c r="CI542" i="3"/>
  <c r="CG542" i="3"/>
  <c r="CE542" i="3"/>
  <c r="CC542" i="3"/>
  <c r="CA542" i="3"/>
  <c r="BY542" i="3"/>
  <c r="BW542" i="3"/>
  <c r="BU542" i="3"/>
  <c r="BS542" i="3"/>
  <c r="BQ542" i="3"/>
  <c r="BO542" i="3"/>
  <c r="BM542" i="3"/>
  <c r="EL542" i="3" s="1"/>
  <c r="ER542" i="3" s="1"/>
  <c r="BH542" i="3"/>
  <c r="DE541" i="3"/>
  <c r="DC541" i="3"/>
  <c r="DA541" i="3"/>
  <c r="CY541" i="3"/>
  <c r="CW541" i="3"/>
  <c r="CU541" i="3"/>
  <c r="CS541" i="3"/>
  <c r="CQ541" i="3"/>
  <c r="CO541" i="3"/>
  <c r="CM541" i="3"/>
  <c r="CK541" i="3"/>
  <c r="CI541" i="3"/>
  <c r="CG541" i="3"/>
  <c r="CE541" i="3"/>
  <c r="CC541" i="3"/>
  <c r="CA541" i="3"/>
  <c r="BY541" i="3"/>
  <c r="BW541" i="3"/>
  <c r="BU541" i="3"/>
  <c r="BS541" i="3"/>
  <c r="BQ541" i="3"/>
  <c r="BO541" i="3"/>
  <c r="BM541" i="3"/>
  <c r="EL541" i="3" s="1"/>
  <c r="ER541" i="3" s="1"/>
  <c r="BH541" i="3"/>
  <c r="DE540" i="3"/>
  <c r="DC540" i="3"/>
  <c r="DA540" i="3"/>
  <c r="CY540" i="3"/>
  <c r="CW540" i="3"/>
  <c r="CU540" i="3"/>
  <c r="CS540" i="3"/>
  <c r="CQ540" i="3"/>
  <c r="CO540" i="3"/>
  <c r="CM540" i="3"/>
  <c r="CK540" i="3"/>
  <c r="CI540" i="3"/>
  <c r="CG540" i="3"/>
  <c r="CE540" i="3"/>
  <c r="CC540" i="3"/>
  <c r="CA540" i="3"/>
  <c r="BY540" i="3"/>
  <c r="BW540" i="3"/>
  <c r="BU540" i="3"/>
  <c r="BS540" i="3"/>
  <c r="BQ540" i="3"/>
  <c r="BO540" i="3"/>
  <c r="BM540" i="3"/>
  <c r="EL540" i="3" s="1"/>
  <c r="ER540" i="3" s="1"/>
  <c r="BH540" i="3"/>
  <c r="DE539" i="3"/>
  <c r="DC539" i="3"/>
  <c r="DA539" i="3"/>
  <c r="CY539" i="3"/>
  <c r="CW539" i="3"/>
  <c r="CU539" i="3"/>
  <c r="CS539" i="3"/>
  <c r="CQ539" i="3"/>
  <c r="CO539" i="3"/>
  <c r="CM539" i="3"/>
  <c r="CK539" i="3"/>
  <c r="CI539" i="3"/>
  <c r="CG539" i="3"/>
  <c r="CE539" i="3"/>
  <c r="CC539" i="3"/>
  <c r="CA539" i="3"/>
  <c r="BY539" i="3"/>
  <c r="BW539" i="3"/>
  <c r="BU539" i="3"/>
  <c r="BS539" i="3"/>
  <c r="BQ539" i="3"/>
  <c r="BO539" i="3"/>
  <c r="BM539" i="3"/>
  <c r="EL539" i="3" s="1"/>
  <c r="ER539" i="3" s="1"/>
  <c r="BH539" i="3"/>
  <c r="DE538" i="3"/>
  <c r="DC538" i="3"/>
  <c r="DA538" i="3"/>
  <c r="CY538" i="3"/>
  <c r="CW538" i="3"/>
  <c r="CU538" i="3"/>
  <c r="CS538" i="3"/>
  <c r="CQ538" i="3"/>
  <c r="CO538" i="3"/>
  <c r="CM538" i="3"/>
  <c r="CK538" i="3"/>
  <c r="CI538" i="3"/>
  <c r="CG538" i="3"/>
  <c r="CE538" i="3"/>
  <c r="CC538" i="3"/>
  <c r="CA538" i="3"/>
  <c r="BY538" i="3"/>
  <c r="BW538" i="3"/>
  <c r="BU538" i="3"/>
  <c r="BS538" i="3"/>
  <c r="BQ538" i="3"/>
  <c r="BO538" i="3"/>
  <c r="BM538" i="3"/>
  <c r="EL538" i="3" s="1"/>
  <c r="ER538" i="3" s="1"/>
  <c r="BH538" i="3"/>
  <c r="DE537" i="3"/>
  <c r="DC537" i="3"/>
  <c r="DA537" i="3"/>
  <c r="CY537" i="3"/>
  <c r="CW537" i="3"/>
  <c r="CU537" i="3"/>
  <c r="CS537" i="3"/>
  <c r="CQ537" i="3"/>
  <c r="CO537" i="3"/>
  <c r="CM537" i="3"/>
  <c r="CK537" i="3"/>
  <c r="CI537" i="3"/>
  <c r="CG537" i="3"/>
  <c r="CE537" i="3"/>
  <c r="CC537" i="3"/>
  <c r="CA537" i="3"/>
  <c r="BY537" i="3"/>
  <c r="BW537" i="3"/>
  <c r="BU537" i="3"/>
  <c r="BS537" i="3"/>
  <c r="BQ537" i="3"/>
  <c r="BO537" i="3"/>
  <c r="BM537" i="3"/>
  <c r="EL537" i="3" s="1"/>
  <c r="ER537" i="3" s="1"/>
  <c r="BH537" i="3"/>
  <c r="DE536" i="3"/>
  <c r="DC536" i="3"/>
  <c r="DA536" i="3"/>
  <c r="CY536" i="3"/>
  <c r="CW536" i="3"/>
  <c r="CU536" i="3"/>
  <c r="CS536" i="3"/>
  <c r="CQ536" i="3"/>
  <c r="CO536" i="3"/>
  <c r="CM536" i="3"/>
  <c r="CK536" i="3"/>
  <c r="CI536" i="3"/>
  <c r="CG536" i="3"/>
  <c r="CE536" i="3"/>
  <c r="CC536" i="3"/>
  <c r="CA536" i="3"/>
  <c r="BY536" i="3"/>
  <c r="BW536" i="3"/>
  <c r="BU536" i="3"/>
  <c r="BS536" i="3"/>
  <c r="BQ536" i="3"/>
  <c r="BO536" i="3"/>
  <c r="BM536" i="3"/>
  <c r="EL536" i="3" s="1"/>
  <c r="ER536" i="3" s="1"/>
  <c r="BH536" i="3"/>
  <c r="DE535" i="3"/>
  <c r="DC535" i="3"/>
  <c r="DA535" i="3"/>
  <c r="CY535" i="3"/>
  <c r="CW535" i="3"/>
  <c r="CU535" i="3"/>
  <c r="CS535" i="3"/>
  <c r="CQ535" i="3"/>
  <c r="CO535" i="3"/>
  <c r="CM535" i="3"/>
  <c r="CK535" i="3"/>
  <c r="CI535" i="3"/>
  <c r="CG535" i="3"/>
  <c r="CE535" i="3"/>
  <c r="CC535" i="3"/>
  <c r="CA535" i="3"/>
  <c r="BY535" i="3"/>
  <c r="BW535" i="3"/>
  <c r="BU535" i="3"/>
  <c r="BS535" i="3"/>
  <c r="BQ535" i="3"/>
  <c r="BO535" i="3"/>
  <c r="BM535" i="3"/>
  <c r="EL535" i="3" s="1"/>
  <c r="ER535" i="3" s="1"/>
  <c r="BH535" i="3"/>
  <c r="DE534" i="3"/>
  <c r="DC534" i="3"/>
  <c r="DA534" i="3"/>
  <c r="CY534" i="3"/>
  <c r="CW534" i="3"/>
  <c r="CU534" i="3"/>
  <c r="CS534" i="3"/>
  <c r="CQ534" i="3"/>
  <c r="CO534" i="3"/>
  <c r="CM534" i="3"/>
  <c r="CK534" i="3"/>
  <c r="CI534" i="3"/>
  <c r="CG534" i="3"/>
  <c r="CE534" i="3"/>
  <c r="CC534" i="3"/>
  <c r="CA534" i="3"/>
  <c r="BY534" i="3"/>
  <c r="BW534" i="3"/>
  <c r="BU534" i="3"/>
  <c r="BS534" i="3"/>
  <c r="BQ534" i="3"/>
  <c r="BO534" i="3"/>
  <c r="BM534" i="3"/>
  <c r="EL534" i="3" s="1"/>
  <c r="ER534" i="3" s="1"/>
  <c r="BH534" i="3"/>
  <c r="DE533" i="3"/>
  <c r="DC533" i="3"/>
  <c r="DA533" i="3"/>
  <c r="CY533" i="3"/>
  <c r="CW533" i="3"/>
  <c r="CU533" i="3"/>
  <c r="CS533" i="3"/>
  <c r="CQ533" i="3"/>
  <c r="CO533" i="3"/>
  <c r="CM533" i="3"/>
  <c r="CK533" i="3"/>
  <c r="CI533" i="3"/>
  <c r="CG533" i="3"/>
  <c r="CE533" i="3"/>
  <c r="CC533" i="3"/>
  <c r="CA533" i="3"/>
  <c r="BY533" i="3"/>
  <c r="BW533" i="3"/>
  <c r="BU533" i="3"/>
  <c r="BS533" i="3"/>
  <c r="BQ533" i="3"/>
  <c r="BO533" i="3"/>
  <c r="BM533" i="3"/>
  <c r="EL533" i="3" s="1"/>
  <c r="ER533" i="3" s="1"/>
  <c r="BH533" i="3"/>
  <c r="DE532" i="3"/>
  <c r="DC532" i="3"/>
  <c r="DA532" i="3"/>
  <c r="CY532" i="3"/>
  <c r="CW532" i="3"/>
  <c r="CU532" i="3"/>
  <c r="CS532" i="3"/>
  <c r="CQ532" i="3"/>
  <c r="CO532" i="3"/>
  <c r="CM532" i="3"/>
  <c r="CK532" i="3"/>
  <c r="CI532" i="3"/>
  <c r="CG532" i="3"/>
  <c r="CE532" i="3"/>
  <c r="CC532" i="3"/>
  <c r="CA532" i="3"/>
  <c r="BY532" i="3"/>
  <c r="BW532" i="3"/>
  <c r="BU532" i="3"/>
  <c r="BS532" i="3"/>
  <c r="BQ532" i="3"/>
  <c r="BO532" i="3"/>
  <c r="BM532" i="3"/>
  <c r="EL532" i="3" s="1"/>
  <c r="ER532" i="3" s="1"/>
  <c r="BH532" i="3"/>
  <c r="DE531" i="3"/>
  <c r="DC531" i="3"/>
  <c r="DA531" i="3"/>
  <c r="CY531" i="3"/>
  <c r="CW531" i="3"/>
  <c r="CU531" i="3"/>
  <c r="CS531" i="3"/>
  <c r="CQ531" i="3"/>
  <c r="CO531" i="3"/>
  <c r="CM531" i="3"/>
  <c r="CK531" i="3"/>
  <c r="CI531" i="3"/>
  <c r="CG531" i="3"/>
  <c r="CE531" i="3"/>
  <c r="CC531" i="3"/>
  <c r="CA531" i="3"/>
  <c r="BY531" i="3"/>
  <c r="BW531" i="3"/>
  <c r="BU531" i="3"/>
  <c r="BS531" i="3"/>
  <c r="BQ531" i="3"/>
  <c r="BO531" i="3"/>
  <c r="BM531" i="3"/>
  <c r="EL531" i="3" s="1"/>
  <c r="ER531" i="3" s="1"/>
  <c r="BH531" i="3"/>
  <c r="DE530" i="3"/>
  <c r="DC530" i="3"/>
  <c r="DA530" i="3"/>
  <c r="CY530" i="3"/>
  <c r="CW530" i="3"/>
  <c r="CU530" i="3"/>
  <c r="CS530" i="3"/>
  <c r="CQ530" i="3"/>
  <c r="CO530" i="3"/>
  <c r="CM530" i="3"/>
  <c r="CK530" i="3"/>
  <c r="CI530" i="3"/>
  <c r="CG530" i="3"/>
  <c r="CE530" i="3"/>
  <c r="CC530" i="3"/>
  <c r="CA530" i="3"/>
  <c r="BY530" i="3"/>
  <c r="BW530" i="3"/>
  <c r="BU530" i="3"/>
  <c r="BS530" i="3"/>
  <c r="BQ530" i="3"/>
  <c r="BO530" i="3"/>
  <c r="BM530" i="3"/>
  <c r="EL530" i="3" s="1"/>
  <c r="ER530" i="3" s="1"/>
  <c r="BH530" i="3"/>
  <c r="DE529" i="3"/>
  <c r="DC529" i="3"/>
  <c r="DA529" i="3"/>
  <c r="CY529" i="3"/>
  <c r="CW529" i="3"/>
  <c r="CU529" i="3"/>
  <c r="CS529" i="3"/>
  <c r="CQ529" i="3"/>
  <c r="CO529" i="3"/>
  <c r="CM529" i="3"/>
  <c r="CK529" i="3"/>
  <c r="CI529" i="3"/>
  <c r="CG529" i="3"/>
  <c r="CE529" i="3"/>
  <c r="CC529" i="3"/>
  <c r="CA529" i="3"/>
  <c r="BY529" i="3"/>
  <c r="BW529" i="3"/>
  <c r="BU529" i="3"/>
  <c r="BS529" i="3"/>
  <c r="BQ529" i="3"/>
  <c r="BO529" i="3"/>
  <c r="BM529" i="3"/>
  <c r="EL529" i="3" s="1"/>
  <c r="ER529" i="3" s="1"/>
  <c r="BH529" i="3"/>
  <c r="DE528" i="3"/>
  <c r="DC528" i="3"/>
  <c r="DA528" i="3"/>
  <c r="CY528" i="3"/>
  <c r="CW528" i="3"/>
  <c r="CU528" i="3"/>
  <c r="CS528" i="3"/>
  <c r="CQ528" i="3"/>
  <c r="CO528" i="3"/>
  <c r="CM528" i="3"/>
  <c r="CK528" i="3"/>
  <c r="CI528" i="3"/>
  <c r="CG528" i="3"/>
  <c r="CE528" i="3"/>
  <c r="CC528" i="3"/>
  <c r="CA528" i="3"/>
  <c r="BY528" i="3"/>
  <c r="BW528" i="3"/>
  <c r="BU528" i="3"/>
  <c r="BS528" i="3"/>
  <c r="BQ528" i="3"/>
  <c r="BO528" i="3"/>
  <c r="BM528" i="3"/>
  <c r="EL528" i="3" s="1"/>
  <c r="ER528" i="3" s="1"/>
  <c r="BH528" i="3"/>
  <c r="DE527" i="3"/>
  <c r="DC527" i="3"/>
  <c r="DA527" i="3"/>
  <c r="CY527" i="3"/>
  <c r="CW527" i="3"/>
  <c r="CU527" i="3"/>
  <c r="CS527" i="3"/>
  <c r="CQ527" i="3"/>
  <c r="CO527" i="3"/>
  <c r="CM527" i="3"/>
  <c r="CK527" i="3"/>
  <c r="CI527" i="3"/>
  <c r="CG527" i="3"/>
  <c r="CE527" i="3"/>
  <c r="CC527" i="3"/>
  <c r="CA527" i="3"/>
  <c r="BY527" i="3"/>
  <c r="BW527" i="3"/>
  <c r="BU527" i="3"/>
  <c r="BS527" i="3"/>
  <c r="BQ527" i="3"/>
  <c r="BO527" i="3"/>
  <c r="BM527" i="3"/>
  <c r="EL527" i="3" s="1"/>
  <c r="ER527" i="3" s="1"/>
  <c r="BH527" i="3"/>
  <c r="DE526" i="3"/>
  <c r="DC526" i="3"/>
  <c r="DA526" i="3"/>
  <c r="CY526" i="3"/>
  <c r="CW526" i="3"/>
  <c r="CU526" i="3"/>
  <c r="CS526" i="3"/>
  <c r="CQ526" i="3"/>
  <c r="CO526" i="3"/>
  <c r="CM526" i="3"/>
  <c r="CK526" i="3"/>
  <c r="CI526" i="3"/>
  <c r="CG526" i="3"/>
  <c r="CE526" i="3"/>
  <c r="CC526" i="3"/>
  <c r="CA526" i="3"/>
  <c r="BY526" i="3"/>
  <c r="BW526" i="3"/>
  <c r="BU526" i="3"/>
  <c r="BS526" i="3"/>
  <c r="BQ526" i="3"/>
  <c r="BO526" i="3"/>
  <c r="BM526" i="3"/>
  <c r="EL526" i="3" s="1"/>
  <c r="ER526" i="3" s="1"/>
  <c r="BH526" i="3"/>
  <c r="DE525" i="3"/>
  <c r="DC525" i="3"/>
  <c r="DA525" i="3"/>
  <c r="CY525" i="3"/>
  <c r="CW525" i="3"/>
  <c r="CU525" i="3"/>
  <c r="CS525" i="3"/>
  <c r="CQ525" i="3"/>
  <c r="CO525" i="3"/>
  <c r="CM525" i="3"/>
  <c r="CK525" i="3"/>
  <c r="CI525" i="3"/>
  <c r="CG525" i="3"/>
  <c r="CE525" i="3"/>
  <c r="CC525" i="3"/>
  <c r="CA525" i="3"/>
  <c r="BY525" i="3"/>
  <c r="BW525" i="3"/>
  <c r="BU525" i="3"/>
  <c r="BS525" i="3"/>
  <c r="BQ525" i="3"/>
  <c r="BO525" i="3"/>
  <c r="BM525" i="3"/>
  <c r="EL525" i="3" s="1"/>
  <c r="ER525" i="3" s="1"/>
  <c r="BH525" i="3"/>
  <c r="DE524" i="3"/>
  <c r="DC524" i="3"/>
  <c r="DA524" i="3"/>
  <c r="CY524" i="3"/>
  <c r="CW524" i="3"/>
  <c r="CU524" i="3"/>
  <c r="CS524" i="3"/>
  <c r="CQ524" i="3"/>
  <c r="CO524" i="3"/>
  <c r="CM524" i="3"/>
  <c r="CK524" i="3"/>
  <c r="CI524" i="3"/>
  <c r="CG524" i="3"/>
  <c r="CE524" i="3"/>
  <c r="CC524" i="3"/>
  <c r="CA524" i="3"/>
  <c r="BY524" i="3"/>
  <c r="BW524" i="3"/>
  <c r="BU524" i="3"/>
  <c r="BS524" i="3"/>
  <c r="BQ524" i="3"/>
  <c r="BO524" i="3"/>
  <c r="BM524" i="3"/>
  <c r="EL524" i="3" s="1"/>
  <c r="ER524" i="3" s="1"/>
  <c r="BH524" i="3"/>
  <c r="DE523" i="3"/>
  <c r="DC523" i="3"/>
  <c r="DA523" i="3"/>
  <c r="CY523" i="3"/>
  <c r="CW523" i="3"/>
  <c r="CU523" i="3"/>
  <c r="CS523" i="3"/>
  <c r="CQ523" i="3"/>
  <c r="CO523" i="3"/>
  <c r="CM523" i="3"/>
  <c r="CK523" i="3"/>
  <c r="CI523" i="3"/>
  <c r="CG523" i="3"/>
  <c r="CE523" i="3"/>
  <c r="CC523" i="3"/>
  <c r="CA523" i="3"/>
  <c r="BY523" i="3"/>
  <c r="BW523" i="3"/>
  <c r="BU523" i="3"/>
  <c r="BS523" i="3"/>
  <c r="BQ523" i="3"/>
  <c r="BO523" i="3"/>
  <c r="BM523" i="3"/>
  <c r="EL523" i="3" s="1"/>
  <c r="ER523" i="3" s="1"/>
  <c r="BH523" i="3"/>
  <c r="DE522" i="3"/>
  <c r="DC522" i="3"/>
  <c r="DA522" i="3"/>
  <c r="CY522" i="3"/>
  <c r="CW522" i="3"/>
  <c r="CU522" i="3"/>
  <c r="CS522" i="3"/>
  <c r="CQ522" i="3"/>
  <c r="CO522" i="3"/>
  <c r="CM522" i="3"/>
  <c r="CK522" i="3"/>
  <c r="CI522" i="3"/>
  <c r="CG522" i="3"/>
  <c r="CE522" i="3"/>
  <c r="CC522" i="3"/>
  <c r="CA522" i="3"/>
  <c r="BY522" i="3"/>
  <c r="BW522" i="3"/>
  <c r="BU522" i="3"/>
  <c r="BS522" i="3"/>
  <c r="BQ522" i="3"/>
  <c r="BO522" i="3"/>
  <c r="BM522" i="3"/>
  <c r="EL522" i="3" s="1"/>
  <c r="ER522" i="3" s="1"/>
  <c r="BH522" i="3"/>
  <c r="DE521" i="3"/>
  <c r="DC521" i="3"/>
  <c r="DA521" i="3"/>
  <c r="CY521" i="3"/>
  <c r="CW521" i="3"/>
  <c r="CU521" i="3"/>
  <c r="CS521" i="3"/>
  <c r="CQ521" i="3"/>
  <c r="CO521" i="3"/>
  <c r="CM521" i="3"/>
  <c r="CK521" i="3"/>
  <c r="CI521" i="3"/>
  <c r="CG521" i="3"/>
  <c r="CE521" i="3"/>
  <c r="CC521" i="3"/>
  <c r="CA521" i="3"/>
  <c r="BY521" i="3"/>
  <c r="BW521" i="3"/>
  <c r="BU521" i="3"/>
  <c r="BS521" i="3"/>
  <c r="BQ521" i="3"/>
  <c r="BO521" i="3"/>
  <c r="BM521" i="3"/>
  <c r="EL521" i="3" s="1"/>
  <c r="ER521" i="3" s="1"/>
  <c r="BH521" i="3"/>
  <c r="DE520" i="3"/>
  <c r="DC520" i="3"/>
  <c r="DA520" i="3"/>
  <c r="CY520" i="3"/>
  <c r="CW520" i="3"/>
  <c r="CU520" i="3"/>
  <c r="CS520" i="3"/>
  <c r="CQ520" i="3"/>
  <c r="CO520" i="3"/>
  <c r="CM520" i="3"/>
  <c r="CK520" i="3"/>
  <c r="CI520" i="3"/>
  <c r="CG520" i="3"/>
  <c r="CE520" i="3"/>
  <c r="CC520" i="3"/>
  <c r="CA520" i="3"/>
  <c r="BY520" i="3"/>
  <c r="BW520" i="3"/>
  <c r="BU520" i="3"/>
  <c r="BS520" i="3"/>
  <c r="BQ520" i="3"/>
  <c r="BO520" i="3"/>
  <c r="BM520" i="3"/>
  <c r="EL520" i="3" s="1"/>
  <c r="ER520" i="3" s="1"/>
  <c r="BH520" i="3"/>
  <c r="DE519" i="3"/>
  <c r="DC519" i="3"/>
  <c r="DA519" i="3"/>
  <c r="CY519" i="3"/>
  <c r="CW519" i="3"/>
  <c r="CU519" i="3"/>
  <c r="CS519" i="3"/>
  <c r="CQ519" i="3"/>
  <c r="CO519" i="3"/>
  <c r="CM519" i="3"/>
  <c r="CK519" i="3"/>
  <c r="CI519" i="3"/>
  <c r="CG519" i="3"/>
  <c r="CE519" i="3"/>
  <c r="CC519" i="3"/>
  <c r="CA519" i="3"/>
  <c r="BY519" i="3"/>
  <c r="BW519" i="3"/>
  <c r="BU519" i="3"/>
  <c r="BS519" i="3"/>
  <c r="BQ519" i="3"/>
  <c r="BO519" i="3"/>
  <c r="BM519" i="3"/>
  <c r="EL519" i="3" s="1"/>
  <c r="ER519" i="3" s="1"/>
  <c r="BH519" i="3"/>
  <c r="DE518" i="3"/>
  <c r="DC518" i="3"/>
  <c r="DA518" i="3"/>
  <c r="CY518" i="3"/>
  <c r="CW518" i="3"/>
  <c r="CU518" i="3"/>
  <c r="CS518" i="3"/>
  <c r="CQ518" i="3"/>
  <c r="CO518" i="3"/>
  <c r="CM518" i="3"/>
  <c r="CK518" i="3"/>
  <c r="CI518" i="3"/>
  <c r="CG518" i="3"/>
  <c r="CE518" i="3"/>
  <c r="CC518" i="3"/>
  <c r="CA518" i="3"/>
  <c r="BY518" i="3"/>
  <c r="BW518" i="3"/>
  <c r="BU518" i="3"/>
  <c r="BS518" i="3"/>
  <c r="BQ518" i="3"/>
  <c r="BO518" i="3"/>
  <c r="BM518" i="3"/>
  <c r="EL518" i="3" s="1"/>
  <c r="ER518" i="3" s="1"/>
  <c r="BH518" i="3"/>
  <c r="DE517" i="3"/>
  <c r="DC517" i="3"/>
  <c r="DA517" i="3"/>
  <c r="CY517" i="3"/>
  <c r="CW517" i="3"/>
  <c r="CU517" i="3"/>
  <c r="CS517" i="3"/>
  <c r="CQ517" i="3"/>
  <c r="CO517" i="3"/>
  <c r="CM517" i="3"/>
  <c r="CK517" i="3"/>
  <c r="CI517" i="3"/>
  <c r="CG517" i="3"/>
  <c r="CE517" i="3"/>
  <c r="CC517" i="3"/>
  <c r="CA517" i="3"/>
  <c r="BY517" i="3"/>
  <c r="BW517" i="3"/>
  <c r="BU517" i="3"/>
  <c r="BS517" i="3"/>
  <c r="BQ517" i="3"/>
  <c r="BO517" i="3"/>
  <c r="BM517" i="3"/>
  <c r="EL517" i="3" s="1"/>
  <c r="ER517" i="3" s="1"/>
  <c r="BH517" i="3"/>
  <c r="DE516" i="3"/>
  <c r="DC516" i="3"/>
  <c r="DA516" i="3"/>
  <c r="CY516" i="3"/>
  <c r="CW516" i="3"/>
  <c r="CU516" i="3"/>
  <c r="CS516" i="3"/>
  <c r="CQ516" i="3"/>
  <c r="CO516" i="3"/>
  <c r="CM516" i="3"/>
  <c r="CK516" i="3"/>
  <c r="CI516" i="3"/>
  <c r="CG516" i="3"/>
  <c r="CE516" i="3"/>
  <c r="CC516" i="3"/>
  <c r="CA516" i="3"/>
  <c r="BY516" i="3"/>
  <c r="BW516" i="3"/>
  <c r="BU516" i="3"/>
  <c r="BS516" i="3"/>
  <c r="BQ516" i="3"/>
  <c r="BO516" i="3"/>
  <c r="BM516" i="3"/>
  <c r="EL516" i="3" s="1"/>
  <c r="ER516" i="3" s="1"/>
  <c r="BH516" i="3"/>
  <c r="DE515" i="3"/>
  <c r="DC515" i="3"/>
  <c r="DA515" i="3"/>
  <c r="CY515" i="3"/>
  <c r="CW515" i="3"/>
  <c r="CU515" i="3"/>
  <c r="CS515" i="3"/>
  <c r="CQ515" i="3"/>
  <c r="CO515" i="3"/>
  <c r="CM515" i="3"/>
  <c r="CK515" i="3"/>
  <c r="CI515" i="3"/>
  <c r="CG515" i="3"/>
  <c r="CE515" i="3"/>
  <c r="CC515" i="3"/>
  <c r="CA515" i="3"/>
  <c r="BY515" i="3"/>
  <c r="BW515" i="3"/>
  <c r="BU515" i="3"/>
  <c r="BS515" i="3"/>
  <c r="BQ515" i="3"/>
  <c r="BO515" i="3"/>
  <c r="BM515" i="3"/>
  <c r="EL515" i="3" s="1"/>
  <c r="ER515" i="3" s="1"/>
  <c r="BH515" i="3"/>
  <c r="DE514" i="3"/>
  <c r="DC514" i="3"/>
  <c r="DA514" i="3"/>
  <c r="CY514" i="3"/>
  <c r="CW514" i="3"/>
  <c r="CU514" i="3"/>
  <c r="CS514" i="3"/>
  <c r="CQ514" i="3"/>
  <c r="CO514" i="3"/>
  <c r="CM514" i="3"/>
  <c r="CK514" i="3"/>
  <c r="CI514" i="3"/>
  <c r="CG514" i="3"/>
  <c r="CE514" i="3"/>
  <c r="CC514" i="3"/>
  <c r="CA514" i="3"/>
  <c r="BY514" i="3"/>
  <c r="BW514" i="3"/>
  <c r="BU514" i="3"/>
  <c r="BS514" i="3"/>
  <c r="BQ514" i="3"/>
  <c r="BO514" i="3"/>
  <c r="BM514" i="3"/>
  <c r="EL514" i="3" s="1"/>
  <c r="ER514" i="3" s="1"/>
  <c r="BH514" i="3"/>
  <c r="DE513" i="3"/>
  <c r="DC513" i="3"/>
  <c r="DA513" i="3"/>
  <c r="CY513" i="3"/>
  <c r="CW513" i="3"/>
  <c r="CU513" i="3"/>
  <c r="CS513" i="3"/>
  <c r="CQ513" i="3"/>
  <c r="CO513" i="3"/>
  <c r="CM513" i="3"/>
  <c r="CK513" i="3"/>
  <c r="CI513" i="3"/>
  <c r="CG513" i="3"/>
  <c r="CE513" i="3"/>
  <c r="CC513" i="3"/>
  <c r="CA513" i="3"/>
  <c r="BY513" i="3"/>
  <c r="BW513" i="3"/>
  <c r="BU513" i="3"/>
  <c r="BS513" i="3"/>
  <c r="BQ513" i="3"/>
  <c r="BO513" i="3"/>
  <c r="BM513" i="3"/>
  <c r="EL513" i="3" s="1"/>
  <c r="ER513" i="3" s="1"/>
  <c r="BH513" i="3"/>
  <c r="DE512" i="3"/>
  <c r="DC512" i="3"/>
  <c r="DA512" i="3"/>
  <c r="CY512" i="3"/>
  <c r="CW512" i="3"/>
  <c r="CU512" i="3"/>
  <c r="CS512" i="3"/>
  <c r="CQ512" i="3"/>
  <c r="CO512" i="3"/>
  <c r="CM512" i="3"/>
  <c r="CK512" i="3"/>
  <c r="CI512" i="3"/>
  <c r="CG512" i="3"/>
  <c r="CE512" i="3"/>
  <c r="CC512" i="3"/>
  <c r="CA512" i="3"/>
  <c r="BY512" i="3"/>
  <c r="BW512" i="3"/>
  <c r="BU512" i="3"/>
  <c r="BS512" i="3"/>
  <c r="BQ512" i="3"/>
  <c r="BO512" i="3"/>
  <c r="BM512" i="3"/>
  <c r="EL512" i="3" s="1"/>
  <c r="ER512" i="3" s="1"/>
  <c r="BH512" i="3"/>
  <c r="DE511" i="3"/>
  <c r="DC511" i="3"/>
  <c r="DA511" i="3"/>
  <c r="CY511" i="3"/>
  <c r="CW511" i="3"/>
  <c r="CU511" i="3"/>
  <c r="CS511" i="3"/>
  <c r="CQ511" i="3"/>
  <c r="CO511" i="3"/>
  <c r="CM511" i="3"/>
  <c r="CK511" i="3"/>
  <c r="CI511" i="3"/>
  <c r="CG511" i="3"/>
  <c r="CE511" i="3"/>
  <c r="CC511" i="3"/>
  <c r="CA511" i="3"/>
  <c r="BY511" i="3"/>
  <c r="BW511" i="3"/>
  <c r="BU511" i="3"/>
  <c r="BS511" i="3"/>
  <c r="BQ511" i="3"/>
  <c r="BO511" i="3"/>
  <c r="BM511" i="3"/>
  <c r="EL511" i="3" s="1"/>
  <c r="ER511" i="3" s="1"/>
  <c r="BH511" i="3"/>
  <c r="DE510" i="3"/>
  <c r="DC510" i="3"/>
  <c r="DA510" i="3"/>
  <c r="CY510" i="3"/>
  <c r="CW510" i="3"/>
  <c r="CU510" i="3"/>
  <c r="CS510" i="3"/>
  <c r="CQ510" i="3"/>
  <c r="CO510" i="3"/>
  <c r="CM510" i="3"/>
  <c r="CK510" i="3"/>
  <c r="CI510" i="3"/>
  <c r="CG510" i="3"/>
  <c r="CE510" i="3"/>
  <c r="CC510" i="3"/>
  <c r="CA510" i="3"/>
  <c r="BY510" i="3"/>
  <c r="BW510" i="3"/>
  <c r="BU510" i="3"/>
  <c r="BS510" i="3"/>
  <c r="BQ510" i="3"/>
  <c r="BO510" i="3"/>
  <c r="BM510" i="3"/>
  <c r="EL510" i="3" s="1"/>
  <c r="ER510" i="3" s="1"/>
  <c r="BH510" i="3"/>
  <c r="DE509" i="3"/>
  <c r="DC509" i="3"/>
  <c r="DA509" i="3"/>
  <c r="CY509" i="3"/>
  <c r="CW509" i="3"/>
  <c r="CU509" i="3"/>
  <c r="CS509" i="3"/>
  <c r="CQ509" i="3"/>
  <c r="CO509" i="3"/>
  <c r="CM509" i="3"/>
  <c r="CK509" i="3"/>
  <c r="CI509" i="3"/>
  <c r="CG509" i="3"/>
  <c r="CE509" i="3"/>
  <c r="CC509" i="3"/>
  <c r="CA509" i="3"/>
  <c r="BY509" i="3"/>
  <c r="BW509" i="3"/>
  <c r="BU509" i="3"/>
  <c r="BS509" i="3"/>
  <c r="BQ509" i="3"/>
  <c r="BO509" i="3"/>
  <c r="BM509" i="3"/>
  <c r="EL509" i="3" s="1"/>
  <c r="ER509" i="3" s="1"/>
  <c r="BH509" i="3"/>
  <c r="DE508" i="3"/>
  <c r="DC508" i="3"/>
  <c r="DA508" i="3"/>
  <c r="CY508" i="3"/>
  <c r="CW508" i="3"/>
  <c r="CU508" i="3"/>
  <c r="CS508" i="3"/>
  <c r="CQ508" i="3"/>
  <c r="CO508" i="3"/>
  <c r="CM508" i="3"/>
  <c r="CK508" i="3"/>
  <c r="CI508" i="3"/>
  <c r="CG508" i="3"/>
  <c r="CE508" i="3"/>
  <c r="CC508" i="3"/>
  <c r="CA508" i="3"/>
  <c r="BY508" i="3"/>
  <c r="BW508" i="3"/>
  <c r="BU508" i="3"/>
  <c r="BS508" i="3"/>
  <c r="BQ508" i="3"/>
  <c r="BO508" i="3"/>
  <c r="BM508" i="3"/>
  <c r="EL508" i="3" s="1"/>
  <c r="ER508" i="3" s="1"/>
  <c r="BH508" i="3"/>
  <c r="DE507" i="3"/>
  <c r="DC507" i="3"/>
  <c r="DA507" i="3"/>
  <c r="CY507" i="3"/>
  <c r="CW507" i="3"/>
  <c r="CU507" i="3"/>
  <c r="CS507" i="3"/>
  <c r="CQ507" i="3"/>
  <c r="CO507" i="3"/>
  <c r="CM507" i="3"/>
  <c r="CK507" i="3"/>
  <c r="CI507" i="3"/>
  <c r="CG507" i="3"/>
  <c r="CE507" i="3"/>
  <c r="CC507" i="3"/>
  <c r="CA507" i="3"/>
  <c r="BY507" i="3"/>
  <c r="BW507" i="3"/>
  <c r="BU507" i="3"/>
  <c r="BS507" i="3"/>
  <c r="BQ507" i="3"/>
  <c r="BO507" i="3"/>
  <c r="BM507" i="3"/>
  <c r="EL507" i="3" s="1"/>
  <c r="ER507" i="3" s="1"/>
  <c r="BH507" i="3"/>
  <c r="DE506" i="3"/>
  <c r="DC506" i="3"/>
  <c r="DA506" i="3"/>
  <c r="CY506" i="3"/>
  <c r="CW506" i="3"/>
  <c r="CU506" i="3"/>
  <c r="CS506" i="3"/>
  <c r="CQ506" i="3"/>
  <c r="CO506" i="3"/>
  <c r="CM506" i="3"/>
  <c r="CK506" i="3"/>
  <c r="CI506" i="3"/>
  <c r="CG506" i="3"/>
  <c r="CE506" i="3"/>
  <c r="CC506" i="3"/>
  <c r="CA506" i="3"/>
  <c r="BY506" i="3"/>
  <c r="BW506" i="3"/>
  <c r="BU506" i="3"/>
  <c r="BS506" i="3"/>
  <c r="BQ506" i="3"/>
  <c r="BO506" i="3"/>
  <c r="BM506" i="3"/>
  <c r="EL506" i="3" s="1"/>
  <c r="ER506" i="3" s="1"/>
  <c r="BH506" i="3"/>
  <c r="DE505" i="3"/>
  <c r="DC505" i="3"/>
  <c r="DA505" i="3"/>
  <c r="CY505" i="3"/>
  <c r="CW505" i="3"/>
  <c r="CU505" i="3"/>
  <c r="CS505" i="3"/>
  <c r="CQ505" i="3"/>
  <c r="CO505" i="3"/>
  <c r="CM505" i="3"/>
  <c r="CK505" i="3"/>
  <c r="CI505" i="3"/>
  <c r="CG505" i="3"/>
  <c r="CE505" i="3"/>
  <c r="CC505" i="3"/>
  <c r="CA505" i="3"/>
  <c r="BY505" i="3"/>
  <c r="BW505" i="3"/>
  <c r="BU505" i="3"/>
  <c r="BS505" i="3"/>
  <c r="BQ505" i="3"/>
  <c r="BO505" i="3"/>
  <c r="BM505" i="3"/>
  <c r="EL505" i="3" s="1"/>
  <c r="ER505" i="3" s="1"/>
  <c r="BH505" i="3"/>
  <c r="DE504" i="3"/>
  <c r="DC504" i="3"/>
  <c r="DA504" i="3"/>
  <c r="CY504" i="3"/>
  <c r="CW504" i="3"/>
  <c r="CU504" i="3"/>
  <c r="CS504" i="3"/>
  <c r="CQ504" i="3"/>
  <c r="CO504" i="3"/>
  <c r="CM504" i="3"/>
  <c r="CK504" i="3"/>
  <c r="CI504" i="3"/>
  <c r="CG504" i="3"/>
  <c r="CE504" i="3"/>
  <c r="CC504" i="3"/>
  <c r="CA504" i="3"/>
  <c r="BY504" i="3"/>
  <c r="BW504" i="3"/>
  <c r="BU504" i="3"/>
  <c r="BS504" i="3"/>
  <c r="BQ504" i="3"/>
  <c r="BO504" i="3"/>
  <c r="BM504" i="3"/>
  <c r="EL504" i="3" s="1"/>
  <c r="ER504" i="3" s="1"/>
  <c r="BH504" i="3"/>
  <c r="DE503" i="3"/>
  <c r="DC503" i="3"/>
  <c r="DA503" i="3"/>
  <c r="CY503" i="3"/>
  <c r="CW503" i="3"/>
  <c r="CU503" i="3"/>
  <c r="CS503" i="3"/>
  <c r="CQ503" i="3"/>
  <c r="CO503" i="3"/>
  <c r="CM503" i="3"/>
  <c r="CK503" i="3"/>
  <c r="CI503" i="3"/>
  <c r="CG503" i="3"/>
  <c r="CE503" i="3"/>
  <c r="CC503" i="3"/>
  <c r="CA503" i="3"/>
  <c r="BY503" i="3"/>
  <c r="BW503" i="3"/>
  <c r="BU503" i="3"/>
  <c r="BS503" i="3"/>
  <c r="BQ503" i="3"/>
  <c r="BO503" i="3"/>
  <c r="BM503" i="3"/>
  <c r="EL503" i="3" s="1"/>
  <c r="ER503" i="3" s="1"/>
  <c r="BH503" i="3"/>
  <c r="DE502" i="3"/>
  <c r="DC502" i="3"/>
  <c r="DA502" i="3"/>
  <c r="CY502" i="3"/>
  <c r="CW502" i="3"/>
  <c r="CU502" i="3"/>
  <c r="CS502" i="3"/>
  <c r="CQ502" i="3"/>
  <c r="CO502" i="3"/>
  <c r="CM502" i="3"/>
  <c r="CK502" i="3"/>
  <c r="CI502" i="3"/>
  <c r="CG502" i="3"/>
  <c r="CE502" i="3"/>
  <c r="CC502" i="3"/>
  <c r="CA502" i="3"/>
  <c r="BY502" i="3"/>
  <c r="BW502" i="3"/>
  <c r="BU502" i="3"/>
  <c r="BS502" i="3"/>
  <c r="BQ502" i="3"/>
  <c r="BO502" i="3"/>
  <c r="BM502" i="3"/>
  <c r="EL502" i="3" s="1"/>
  <c r="ER502" i="3" s="1"/>
  <c r="BH502" i="3"/>
  <c r="DE501" i="3"/>
  <c r="DC501" i="3"/>
  <c r="DA501" i="3"/>
  <c r="CY501" i="3"/>
  <c r="CW501" i="3"/>
  <c r="CU501" i="3"/>
  <c r="CS501" i="3"/>
  <c r="CQ501" i="3"/>
  <c r="CO501" i="3"/>
  <c r="CM501" i="3"/>
  <c r="CK501" i="3"/>
  <c r="CI501" i="3"/>
  <c r="CG501" i="3"/>
  <c r="CE501" i="3"/>
  <c r="CC501" i="3"/>
  <c r="CA501" i="3"/>
  <c r="BY501" i="3"/>
  <c r="BW501" i="3"/>
  <c r="BU501" i="3"/>
  <c r="BS501" i="3"/>
  <c r="BQ501" i="3"/>
  <c r="BO501" i="3"/>
  <c r="BM501" i="3"/>
  <c r="EL501" i="3" s="1"/>
  <c r="ER501" i="3" s="1"/>
  <c r="BH501" i="3"/>
  <c r="DE500" i="3"/>
  <c r="DC500" i="3"/>
  <c r="DA500" i="3"/>
  <c r="CY500" i="3"/>
  <c r="CW500" i="3"/>
  <c r="CU500" i="3"/>
  <c r="CS500" i="3"/>
  <c r="CQ500" i="3"/>
  <c r="CO500" i="3"/>
  <c r="CM500" i="3"/>
  <c r="CK500" i="3"/>
  <c r="CI500" i="3"/>
  <c r="CG500" i="3"/>
  <c r="CE500" i="3"/>
  <c r="CC500" i="3"/>
  <c r="CA500" i="3"/>
  <c r="BY500" i="3"/>
  <c r="BW500" i="3"/>
  <c r="BU500" i="3"/>
  <c r="BS500" i="3"/>
  <c r="BQ500" i="3"/>
  <c r="BO500" i="3"/>
  <c r="BM500" i="3"/>
  <c r="EL500" i="3" s="1"/>
  <c r="ER500" i="3" s="1"/>
  <c r="BH500" i="3"/>
  <c r="DE499" i="3"/>
  <c r="DC499" i="3"/>
  <c r="DA499" i="3"/>
  <c r="CY499" i="3"/>
  <c r="CW499" i="3"/>
  <c r="CU499" i="3"/>
  <c r="CS499" i="3"/>
  <c r="CQ499" i="3"/>
  <c r="CO499" i="3"/>
  <c r="CM499" i="3"/>
  <c r="CK499" i="3"/>
  <c r="CI499" i="3"/>
  <c r="CG499" i="3"/>
  <c r="CE499" i="3"/>
  <c r="CC499" i="3"/>
  <c r="CA499" i="3"/>
  <c r="BY499" i="3"/>
  <c r="BW499" i="3"/>
  <c r="BU499" i="3"/>
  <c r="BS499" i="3"/>
  <c r="BQ499" i="3"/>
  <c r="BO499" i="3"/>
  <c r="BM499" i="3"/>
  <c r="EL499" i="3" s="1"/>
  <c r="ER499" i="3" s="1"/>
  <c r="BH499" i="3"/>
  <c r="DE498" i="3"/>
  <c r="DC498" i="3"/>
  <c r="DA498" i="3"/>
  <c r="CY498" i="3"/>
  <c r="CW498" i="3"/>
  <c r="CU498" i="3"/>
  <c r="CS498" i="3"/>
  <c r="CQ498" i="3"/>
  <c r="CO498" i="3"/>
  <c r="CM498" i="3"/>
  <c r="CK498" i="3"/>
  <c r="CI498" i="3"/>
  <c r="CG498" i="3"/>
  <c r="CE498" i="3"/>
  <c r="CC498" i="3"/>
  <c r="CA498" i="3"/>
  <c r="BY498" i="3"/>
  <c r="BW498" i="3"/>
  <c r="BU498" i="3"/>
  <c r="BS498" i="3"/>
  <c r="BQ498" i="3"/>
  <c r="BO498" i="3"/>
  <c r="BM498" i="3"/>
  <c r="EL498" i="3" s="1"/>
  <c r="ER498" i="3" s="1"/>
  <c r="BH498" i="3"/>
  <c r="DE497" i="3"/>
  <c r="DC497" i="3"/>
  <c r="DA497" i="3"/>
  <c r="CY497" i="3"/>
  <c r="CW497" i="3"/>
  <c r="CU497" i="3"/>
  <c r="CS497" i="3"/>
  <c r="CQ497" i="3"/>
  <c r="CO497" i="3"/>
  <c r="CM497" i="3"/>
  <c r="CK497" i="3"/>
  <c r="CI497" i="3"/>
  <c r="CG497" i="3"/>
  <c r="CE497" i="3"/>
  <c r="CC497" i="3"/>
  <c r="CA497" i="3"/>
  <c r="BY497" i="3"/>
  <c r="BW497" i="3"/>
  <c r="BU497" i="3"/>
  <c r="BS497" i="3"/>
  <c r="BQ497" i="3"/>
  <c r="BO497" i="3"/>
  <c r="BM497" i="3"/>
  <c r="EL497" i="3" s="1"/>
  <c r="ER497" i="3" s="1"/>
  <c r="BH497" i="3"/>
  <c r="DE496" i="3"/>
  <c r="DC496" i="3"/>
  <c r="DA496" i="3"/>
  <c r="CY496" i="3"/>
  <c r="CW496" i="3"/>
  <c r="CU496" i="3"/>
  <c r="CS496" i="3"/>
  <c r="CQ496" i="3"/>
  <c r="CO496" i="3"/>
  <c r="CM496" i="3"/>
  <c r="CK496" i="3"/>
  <c r="CI496" i="3"/>
  <c r="CG496" i="3"/>
  <c r="CE496" i="3"/>
  <c r="CC496" i="3"/>
  <c r="CA496" i="3"/>
  <c r="BY496" i="3"/>
  <c r="BW496" i="3"/>
  <c r="BU496" i="3"/>
  <c r="BS496" i="3"/>
  <c r="BQ496" i="3"/>
  <c r="BO496" i="3"/>
  <c r="BM496" i="3"/>
  <c r="EL496" i="3" s="1"/>
  <c r="ER496" i="3" s="1"/>
  <c r="BH496" i="3"/>
  <c r="DE495" i="3"/>
  <c r="DC495" i="3"/>
  <c r="DA495" i="3"/>
  <c r="CY495" i="3"/>
  <c r="CW495" i="3"/>
  <c r="CU495" i="3"/>
  <c r="CS495" i="3"/>
  <c r="CQ495" i="3"/>
  <c r="CO495" i="3"/>
  <c r="CM495" i="3"/>
  <c r="CK495" i="3"/>
  <c r="CI495" i="3"/>
  <c r="CG495" i="3"/>
  <c r="CE495" i="3"/>
  <c r="CC495" i="3"/>
  <c r="CA495" i="3"/>
  <c r="BY495" i="3"/>
  <c r="BW495" i="3"/>
  <c r="BU495" i="3"/>
  <c r="BS495" i="3"/>
  <c r="BQ495" i="3"/>
  <c r="BO495" i="3"/>
  <c r="BM495" i="3"/>
  <c r="EL495" i="3" s="1"/>
  <c r="ER495" i="3" s="1"/>
  <c r="BH495" i="3"/>
  <c r="DE494" i="3"/>
  <c r="DC494" i="3"/>
  <c r="DA494" i="3"/>
  <c r="CY494" i="3"/>
  <c r="CW494" i="3"/>
  <c r="CU494" i="3"/>
  <c r="CS494" i="3"/>
  <c r="CQ494" i="3"/>
  <c r="CO494" i="3"/>
  <c r="CM494" i="3"/>
  <c r="CK494" i="3"/>
  <c r="CI494" i="3"/>
  <c r="CG494" i="3"/>
  <c r="CE494" i="3"/>
  <c r="CC494" i="3"/>
  <c r="CA494" i="3"/>
  <c r="BY494" i="3"/>
  <c r="BW494" i="3"/>
  <c r="BU494" i="3"/>
  <c r="BS494" i="3"/>
  <c r="BQ494" i="3"/>
  <c r="BO494" i="3"/>
  <c r="BM494" i="3"/>
  <c r="EL494" i="3" s="1"/>
  <c r="ER494" i="3" s="1"/>
  <c r="BH494" i="3"/>
  <c r="DE493" i="3"/>
  <c r="DC493" i="3"/>
  <c r="DA493" i="3"/>
  <c r="CY493" i="3"/>
  <c r="CW493" i="3"/>
  <c r="CU493" i="3"/>
  <c r="CS493" i="3"/>
  <c r="CQ493" i="3"/>
  <c r="CO493" i="3"/>
  <c r="CM493" i="3"/>
  <c r="CK493" i="3"/>
  <c r="CI493" i="3"/>
  <c r="CG493" i="3"/>
  <c r="CE493" i="3"/>
  <c r="CC493" i="3"/>
  <c r="CA493" i="3"/>
  <c r="BY493" i="3"/>
  <c r="BW493" i="3"/>
  <c r="BU493" i="3"/>
  <c r="BS493" i="3"/>
  <c r="BQ493" i="3"/>
  <c r="BO493" i="3"/>
  <c r="BM493" i="3"/>
  <c r="EL493" i="3" s="1"/>
  <c r="ER493" i="3" s="1"/>
  <c r="BH493" i="3"/>
  <c r="DE492" i="3"/>
  <c r="DC492" i="3"/>
  <c r="DA492" i="3"/>
  <c r="CY492" i="3"/>
  <c r="CW492" i="3"/>
  <c r="CU492" i="3"/>
  <c r="CS492" i="3"/>
  <c r="CQ492" i="3"/>
  <c r="CO492" i="3"/>
  <c r="CM492" i="3"/>
  <c r="CK492" i="3"/>
  <c r="CI492" i="3"/>
  <c r="CG492" i="3"/>
  <c r="CE492" i="3"/>
  <c r="CC492" i="3"/>
  <c r="CA492" i="3"/>
  <c r="BY492" i="3"/>
  <c r="BW492" i="3"/>
  <c r="BU492" i="3"/>
  <c r="BS492" i="3"/>
  <c r="BQ492" i="3"/>
  <c r="BO492" i="3"/>
  <c r="BM492" i="3"/>
  <c r="EL492" i="3" s="1"/>
  <c r="ER492" i="3" s="1"/>
  <c r="BH492" i="3"/>
  <c r="DE491" i="3"/>
  <c r="DC491" i="3"/>
  <c r="DA491" i="3"/>
  <c r="CY491" i="3"/>
  <c r="CW491" i="3"/>
  <c r="CU491" i="3"/>
  <c r="CS491" i="3"/>
  <c r="CQ491" i="3"/>
  <c r="CO491" i="3"/>
  <c r="CM491" i="3"/>
  <c r="CK491" i="3"/>
  <c r="CI491" i="3"/>
  <c r="CG491" i="3"/>
  <c r="CE491" i="3"/>
  <c r="CC491" i="3"/>
  <c r="CA491" i="3"/>
  <c r="BY491" i="3"/>
  <c r="BW491" i="3"/>
  <c r="BU491" i="3"/>
  <c r="BS491" i="3"/>
  <c r="BQ491" i="3"/>
  <c r="BO491" i="3"/>
  <c r="BM491" i="3"/>
  <c r="EL491" i="3" s="1"/>
  <c r="ER491" i="3" s="1"/>
  <c r="BH491" i="3"/>
  <c r="DE490" i="3"/>
  <c r="DC490" i="3"/>
  <c r="DA490" i="3"/>
  <c r="CY490" i="3"/>
  <c r="CW490" i="3"/>
  <c r="CU490" i="3"/>
  <c r="CS490" i="3"/>
  <c r="CQ490" i="3"/>
  <c r="CO490" i="3"/>
  <c r="CM490" i="3"/>
  <c r="CK490" i="3"/>
  <c r="CI490" i="3"/>
  <c r="CG490" i="3"/>
  <c r="CE490" i="3"/>
  <c r="CC490" i="3"/>
  <c r="CA490" i="3"/>
  <c r="BY490" i="3"/>
  <c r="BW490" i="3"/>
  <c r="BU490" i="3"/>
  <c r="BS490" i="3"/>
  <c r="BQ490" i="3"/>
  <c r="BO490" i="3"/>
  <c r="BM490" i="3"/>
  <c r="EL490" i="3" s="1"/>
  <c r="ER490" i="3" s="1"/>
  <c r="BH490" i="3"/>
  <c r="DE489" i="3"/>
  <c r="DC489" i="3"/>
  <c r="DA489" i="3"/>
  <c r="CY489" i="3"/>
  <c r="CW489" i="3"/>
  <c r="CU489" i="3"/>
  <c r="CS489" i="3"/>
  <c r="CQ489" i="3"/>
  <c r="CO489" i="3"/>
  <c r="CM489" i="3"/>
  <c r="CK489" i="3"/>
  <c r="CI489" i="3"/>
  <c r="CG489" i="3"/>
  <c r="CE489" i="3"/>
  <c r="CC489" i="3"/>
  <c r="CA489" i="3"/>
  <c r="BY489" i="3"/>
  <c r="BW489" i="3"/>
  <c r="BU489" i="3"/>
  <c r="BS489" i="3"/>
  <c r="BQ489" i="3"/>
  <c r="BO489" i="3"/>
  <c r="BM489" i="3"/>
  <c r="EL489" i="3" s="1"/>
  <c r="ER489" i="3" s="1"/>
  <c r="BH489" i="3"/>
  <c r="DE488" i="3"/>
  <c r="DC488" i="3"/>
  <c r="DA488" i="3"/>
  <c r="CY488" i="3"/>
  <c r="CW488" i="3"/>
  <c r="CU488" i="3"/>
  <c r="CS488" i="3"/>
  <c r="CQ488" i="3"/>
  <c r="CO488" i="3"/>
  <c r="CM488" i="3"/>
  <c r="CK488" i="3"/>
  <c r="CI488" i="3"/>
  <c r="CG488" i="3"/>
  <c r="CE488" i="3"/>
  <c r="CC488" i="3"/>
  <c r="CA488" i="3"/>
  <c r="BY488" i="3"/>
  <c r="BW488" i="3"/>
  <c r="BU488" i="3"/>
  <c r="BS488" i="3"/>
  <c r="BQ488" i="3"/>
  <c r="BO488" i="3"/>
  <c r="BM488" i="3"/>
  <c r="EL488" i="3" s="1"/>
  <c r="ER488" i="3" s="1"/>
  <c r="BH488" i="3"/>
  <c r="DE487" i="3"/>
  <c r="DC487" i="3"/>
  <c r="DA487" i="3"/>
  <c r="CY487" i="3"/>
  <c r="CW487" i="3"/>
  <c r="CU487" i="3"/>
  <c r="CS487" i="3"/>
  <c r="CQ487" i="3"/>
  <c r="CO487" i="3"/>
  <c r="CM487" i="3"/>
  <c r="CK487" i="3"/>
  <c r="CI487" i="3"/>
  <c r="CG487" i="3"/>
  <c r="CE487" i="3"/>
  <c r="CC487" i="3"/>
  <c r="CA487" i="3"/>
  <c r="BY487" i="3"/>
  <c r="BW487" i="3"/>
  <c r="BU487" i="3"/>
  <c r="BS487" i="3"/>
  <c r="BQ487" i="3"/>
  <c r="BO487" i="3"/>
  <c r="BM487" i="3"/>
  <c r="EL487" i="3" s="1"/>
  <c r="ER487" i="3" s="1"/>
  <c r="BH487" i="3"/>
  <c r="DE486" i="3"/>
  <c r="DC486" i="3"/>
  <c r="DA486" i="3"/>
  <c r="CY486" i="3"/>
  <c r="CW486" i="3"/>
  <c r="CU486" i="3"/>
  <c r="CS486" i="3"/>
  <c r="CQ486" i="3"/>
  <c r="CO486" i="3"/>
  <c r="CM486" i="3"/>
  <c r="CK486" i="3"/>
  <c r="CI486" i="3"/>
  <c r="CG486" i="3"/>
  <c r="CE486" i="3"/>
  <c r="CC486" i="3"/>
  <c r="CA486" i="3"/>
  <c r="BY486" i="3"/>
  <c r="BW486" i="3"/>
  <c r="BU486" i="3"/>
  <c r="BS486" i="3"/>
  <c r="BQ486" i="3"/>
  <c r="BO486" i="3"/>
  <c r="BM486" i="3"/>
  <c r="EL486" i="3" s="1"/>
  <c r="ER486" i="3" s="1"/>
  <c r="BH486" i="3"/>
  <c r="DE485" i="3"/>
  <c r="DC485" i="3"/>
  <c r="DA485" i="3"/>
  <c r="CY485" i="3"/>
  <c r="CW485" i="3"/>
  <c r="CU485" i="3"/>
  <c r="CS485" i="3"/>
  <c r="CQ485" i="3"/>
  <c r="CO485" i="3"/>
  <c r="CM485" i="3"/>
  <c r="CK485" i="3"/>
  <c r="CI485" i="3"/>
  <c r="CG485" i="3"/>
  <c r="CE485" i="3"/>
  <c r="CC485" i="3"/>
  <c r="CA485" i="3"/>
  <c r="BY485" i="3"/>
  <c r="BW485" i="3"/>
  <c r="BU485" i="3"/>
  <c r="BS485" i="3"/>
  <c r="BQ485" i="3"/>
  <c r="BO485" i="3"/>
  <c r="BM485" i="3"/>
  <c r="EL485" i="3" s="1"/>
  <c r="ER485" i="3" s="1"/>
  <c r="BH485" i="3"/>
  <c r="DE484" i="3"/>
  <c r="DC484" i="3"/>
  <c r="DA484" i="3"/>
  <c r="CY484" i="3"/>
  <c r="CW484" i="3"/>
  <c r="CU484" i="3"/>
  <c r="CS484" i="3"/>
  <c r="CQ484" i="3"/>
  <c r="CO484" i="3"/>
  <c r="CM484" i="3"/>
  <c r="CK484" i="3"/>
  <c r="CI484" i="3"/>
  <c r="CG484" i="3"/>
  <c r="CE484" i="3"/>
  <c r="CC484" i="3"/>
  <c r="CA484" i="3"/>
  <c r="BY484" i="3"/>
  <c r="BW484" i="3"/>
  <c r="BU484" i="3"/>
  <c r="BS484" i="3"/>
  <c r="BQ484" i="3"/>
  <c r="BO484" i="3"/>
  <c r="BM484" i="3"/>
  <c r="EL484" i="3" s="1"/>
  <c r="ER484" i="3" s="1"/>
  <c r="BH484" i="3"/>
  <c r="DE483" i="3"/>
  <c r="DC483" i="3"/>
  <c r="DA483" i="3"/>
  <c r="CY483" i="3"/>
  <c r="CW483" i="3"/>
  <c r="CU483" i="3"/>
  <c r="CS483" i="3"/>
  <c r="CQ483" i="3"/>
  <c r="CO483" i="3"/>
  <c r="CM483" i="3"/>
  <c r="CK483" i="3"/>
  <c r="CI483" i="3"/>
  <c r="CG483" i="3"/>
  <c r="CE483" i="3"/>
  <c r="CC483" i="3"/>
  <c r="CA483" i="3"/>
  <c r="BY483" i="3"/>
  <c r="BW483" i="3"/>
  <c r="BU483" i="3"/>
  <c r="BS483" i="3"/>
  <c r="BQ483" i="3"/>
  <c r="BO483" i="3"/>
  <c r="BM483" i="3"/>
  <c r="EL483" i="3" s="1"/>
  <c r="ER483" i="3" s="1"/>
  <c r="BH483" i="3"/>
  <c r="DE482" i="3"/>
  <c r="DC482" i="3"/>
  <c r="DA482" i="3"/>
  <c r="CY482" i="3"/>
  <c r="CW482" i="3"/>
  <c r="CU482" i="3"/>
  <c r="CS482" i="3"/>
  <c r="CQ482" i="3"/>
  <c r="CO482" i="3"/>
  <c r="CM482" i="3"/>
  <c r="CK482" i="3"/>
  <c r="CI482" i="3"/>
  <c r="CG482" i="3"/>
  <c r="CE482" i="3"/>
  <c r="CC482" i="3"/>
  <c r="CA482" i="3"/>
  <c r="BY482" i="3"/>
  <c r="BW482" i="3"/>
  <c r="BU482" i="3"/>
  <c r="BS482" i="3"/>
  <c r="BQ482" i="3"/>
  <c r="BO482" i="3"/>
  <c r="BM482" i="3"/>
  <c r="EL482" i="3" s="1"/>
  <c r="ER482" i="3" s="1"/>
  <c r="BH482" i="3"/>
  <c r="DE481" i="3"/>
  <c r="DC481" i="3"/>
  <c r="DA481" i="3"/>
  <c r="CY481" i="3"/>
  <c r="CW481" i="3"/>
  <c r="CU481" i="3"/>
  <c r="CS481" i="3"/>
  <c r="CQ481" i="3"/>
  <c r="CO481" i="3"/>
  <c r="CM481" i="3"/>
  <c r="CK481" i="3"/>
  <c r="CI481" i="3"/>
  <c r="CG481" i="3"/>
  <c r="CE481" i="3"/>
  <c r="CC481" i="3"/>
  <c r="CA481" i="3"/>
  <c r="BY481" i="3"/>
  <c r="BW481" i="3"/>
  <c r="BU481" i="3"/>
  <c r="BS481" i="3"/>
  <c r="BQ481" i="3"/>
  <c r="BO481" i="3"/>
  <c r="BM481" i="3"/>
  <c r="EL481" i="3" s="1"/>
  <c r="ER481" i="3" s="1"/>
  <c r="BH481" i="3"/>
  <c r="DE480" i="3"/>
  <c r="DC480" i="3"/>
  <c r="DA480" i="3"/>
  <c r="CY480" i="3"/>
  <c r="CW480" i="3"/>
  <c r="CU480" i="3"/>
  <c r="CS480" i="3"/>
  <c r="CQ480" i="3"/>
  <c r="CO480" i="3"/>
  <c r="CM480" i="3"/>
  <c r="CK480" i="3"/>
  <c r="CI480" i="3"/>
  <c r="CG480" i="3"/>
  <c r="CE480" i="3"/>
  <c r="CC480" i="3"/>
  <c r="CA480" i="3"/>
  <c r="BY480" i="3"/>
  <c r="BW480" i="3"/>
  <c r="BU480" i="3"/>
  <c r="BS480" i="3"/>
  <c r="BQ480" i="3"/>
  <c r="BO480" i="3"/>
  <c r="BM480" i="3"/>
  <c r="EL480" i="3" s="1"/>
  <c r="ER480" i="3" s="1"/>
  <c r="BH480" i="3"/>
  <c r="DE479" i="3"/>
  <c r="DC479" i="3"/>
  <c r="DA479" i="3"/>
  <c r="CY479" i="3"/>
  <c r="CW479" i="3"/>
  <c r="CU479" i="3"/>
  <c r="CS479" i="3"/>
  <c r="CQ479" i="3"/>
  <c r="CO479" i="3"/>
  <c r="CM479" i="3"/>
  <c r="CK479" i="3"/>
  <c r="CI479" i="3"/>
  <c r="CG479" i="3"/>
  <c r="CE479" i="3"/>
  <c r="CC479" i="3"/>
  <c r="CA479" i="3"/>
  <c r="BY479" i="3"/>
  <c r="BW479" i="3"/>
  <c r="BU479" i="3"/>
  <c r="BS479" i="3"/>
  <c r="BQ479" i="3"/>
  <c r="BO479" i="3"/>
  <c r="BM479" i="3"/>
  <c r="EL479" i="3" s="1"/>
  <c r="ER479" i="3" s="1"/>
  <c r="BH479" i="3"/>
  <c r="DE478" i="3"/>
  <c r="DC478" i="3"/>
  <c r="DA478" i="3"/>
  <c r="CY478" i="3"/>
  <c r="CW478" i="3"/>
  <c r="CU478" i="3"/>
  <c r="CS478" i="3"/>
  <c r="CQ478" i="3"/>
  <c r="CO478" i="3"/>
  <c r="CM478" i="3"/>
  <c r="CK478" i="3"/>
  <c r="CI478" i="3"/>
  <c r="CG478" i="3"/>
  <c r="CE478" i="3"/>
  <c r="CC478" i="3"/>
  <c r="CA478" i="3"/>
  <c r="BY478" i="3"/>
  <c r="BW478" i="3"/>
  <c r="BU478" i="3"/>
  <c r="BS478" i="3"/>
  <c r="BQ478" i="3"/>
  <c r="BO478" i="3"/>
  <c r="BM478" i="3"/>
  <c r="EL478" i="3" s="1"/>
  <c r="ER478" i="3" s="1"/>
  <c r="BH478" i="3"/>
  <c r="DE477" i="3"/>
  <c r="DC477" i="3"/>
  <c r="DA477" i="3"/>
  <c r="CY477" i="3"/>
  <c r="CW477" i="3"/>
  <c r="CU477" i="3"/>
  <c r="CS477" i="3"/>
  <c r="CQ477" i="3"/>
  <c r="CO477" i="3"/>
  <c r="CM477" i="3"/>
  <c r="CK477" i="3"/>
  <c r="CI477" i="3"/>
  <c r="CG477" i="3"/>
  <c r="CE477" i="3"/>
  <c r="CC477" i="3"/>
  <c r="CA477" i="3"/>
  <c r="BY477" i="3"/>
  <c r="BW477" i="3"/>
  <c r="BU477" i="3"/>
  <c r="BS477" i="3"/>
  <c r="BQ477" i="3"/>
  <c r="BO477" i="3"/>
  <c r="BM477" i="3"/>
  <c r="EL477" i="3" s="1"/>
  <c r="ER477" i="3" s="1"/>
  <c r="BH477" i="3"/>
  <c r="DE476" i="3"/>
  <c r="DC476" i="3"/>
  <c r="DA476" i="3"/>
  <c r="CY476" i="3"/>
  <c r="CW476" i="3"/>
  <c r="CU476" i="3"/>
  <c r="CS476" i="3"/>
  <c r="CQ476" i="3"/>
  <c r="CO476" i="3"/>
  <c r="CM476" i="3"/>
  <c r="CK476" i="3"/>
  <c r="CI476" i="3"/>
  <c r="CG476" i="3"/>
  <c r="CE476" i="3"/>
  <c r="CC476" i="3"/>
  <c r="CA476" i="3"/>
  <c r="BY476" i="3"/>
  <c r="BW476" i="3"/>
  <c r="BU476" i="3"/>
  <c r="BS476" i="3"/>
  <c r="BQ476" i="3"/>
  <c r="BO476" i="3"/>
  <c r="BM476" i="3"/>
  <c r="EL476" i="3" s="1"/>
  <c r="ER476" i="3" s="1"/>
  <c r="BH476" i="3"/>
  <c r="DE475" i="3"/>
  <c r="DC475" i="3"/>
  <c r="DA475" i="3"/>
  <c r="CY475" i="3"/>
  <c r="CW475" i="3"/>
  <c r="CU475" i="3"/>
  <c r="CS475" i="3"/>
  <c r="CQ475" i="3"/>
  <c r="CO475" i="3"/>
  <c r="CM475" i="3"/>
  <c r="CK475" i="3"/>
  <c r="CI475" i="3"/>
  <c r="CG475" i="3"/>
  <c r="CE475" i="3"/>
  <c r="CC475" i="3"/>
  <c r="CA475" i="3"/>
  <c r="BY475" i="3"/>
  <c r="BW475" i="3"/>
  <c r="BU475" i="3"/>
  <c r="BS475" i="3"/>
  <c r="BQ475" i="3"/>
  <c r="BO475" i="3"/>
  <c r="BM475" i="3"/>
  <c r="EL475" i="3" s="1"/>
  <c r="ER475" i="3" s="1"/>
  <c r="BH475" i="3"/>
  <c r="DE474" i="3"/>
  <c r="DC474" i="3"/>
  <c r="DA474" i="3"/>
  <c r="CY474" i="3"/>
  <c r="CW474" i="3"/>
  <c r="CU474" i="3"/>
  <c r="CS474" i="3"/>
  <c r="CQ474" i="3"/>
  <c r="CO474" i="3"/>
  <c r="CM474" i="3"/>
  <c r="CK474" i="3"/>
  <c r="CI474" i="3"/>
  <c r="CG474" i="3"/>
  <c r="CE474" i="3"/>
  <c r="CC474" i="3"/>
  <c r="CA474" i="3"/>
  <c r="BY474" i="3"/>
  <c r="BW474" i="3"/>
  <c r="BU474" i="3"/>
  <c r="BS474" i="3"/>
  <c r="BQ474" i="3"/>
  <c r="BO474" i="3"/>
  <c r="BM474" i="3"/>
  <c r="EL474" i="3" s="1"/>
  <c r="ER474" i="3" s="1"/>
  <c r="BH474" i="3"/>
  <c r="DE473" i="3"/>
  <c r="DC473" i="3"/>
  <c r="DA473" i="3"/>
  <c r="CY473" i="3"/>
  <c r="CW473" i="3"/>
  <c r="CU473" i="3"/>
  <c r="CS473" i="3"/>
  <c r="CQ473" i="3"/>
  <c r="CO473" i="3"/>
  <c r="CM473" i="3"/>
  <c r="CK473" i="3"/>
  <c r="CI473" i="3"/>
  <c r="CG473" i="3"/>
  <c r="CE473" i="3"/>
  <c r="CC473" i="3"/>
  <c r="CA473" i="3"/>
  <c r="BY473" i="3"/>
  <c r="BW473" i="3"/>
  <c r="BU473" i="3"/>
  <c r="BS473" i="3"/>
  <c r="BQ473" i="3"/>
  <c r="BO473" i="3"/>
  <c r="BM473" i="3"/>
  <c r="EL473" i="3" s="1"/>
  <c r="ER473" i="3" s="1"/>
  <c r="BH473" i="3"/>
  <c r="DE472" i="3"/>
  <c r="DC472" i="3"/>
  <c r="DA472" i="3"/>
  <c r="CY472" i="3"/>
  <c r="CW472" i="3"/>
  <c r="CU472" i="3"/>
  <c r="CS472" i="3"/>
  <c r="CQ472" i="3"/>
  <c r="CO472" i="3"/>
  <c r="CM472" i="3"/>
  <c r="CK472" i="3"/>
  <c r="CI472" i="3"/>
  <c r="CG472" i="3"/>
  <c r="CE472" i="3"/>
  <c r="CC472" i="3"/>
  <c r="CA472" i="3"/>
  <c r="BY472" i="3"/>
  <c r="BW472" i="3"/>
  <c r="BU472" i="3"/>
  <c r="BS472" i="3"/>
  <c r="BQ472" i="3"/>
  <c r="BO472" i="3"/>
  <c r="BM472" i="3"/>
  <c r="EL472" i="3" s="1"/>
  <c r="ER472" i="3" s="1"/>
  <c r="BH472" i="3"/>
  <c r="DE471" i="3"/>
  <c r="DC471" i="3"/>
  <c r="DA471" i="3"/>
  <c r="CY471" i="3"/>
  <c r="CW471" i="3"/>
  <c r="CU471" i="3"/>
  <c r="CS471" i="3"/>
  <c r="CQ471" i="3"/>
  <c r="CO471" i="3"/>
  <c r="CM471" i="3"/>
  <c r="CK471" i="3"/>
  <c r="CI471" i="3"/>
  <c r="CG471" i="3"/>
  <c r="CE471" i="3"/>
  <c r="CC471" i="3"/>
  <c r="CA471" i="3"/>
  <c r="BY471" i="3"/>
  <c r="BW471" i="3"/>
  <c r="BU471" i="3"/>
  <c r="BS471" i="3"/>
  <c r="BQ471" i="3"/>
  <c r="BO471" i="3"/>
  <c r="BM471" i="3"/>
  <c r="EL471" i="3" s="1"/>
  <c r="ER471" i="3" s="1"/>
  <c r="BH471" i="3"/>
  <c r="DE470" i="3"/>
  <c r="DC470" i="3"/>
  <c r="DA470" i="3"/>
  <c r="CY470" i="3"/>
  <c r="CW470" i="3"/>
  <c r="CU470" i="3"/>
  <c r="CS470" i="3"/>
  <c r="CQ470" i="3"/>
  <c r="CO470" i="3"/>
  <c r="CM470" i="3"/>
  <c r="CK470" i="3"/>
  <c r="CI470" i="3"/>
  <c r="CG470" i="3"/>
  <c r="CE470" i="3"/>
  <c r="CC470" i="3"/>
  <c r="CA470" i="3"/>
  <c r="BY470" i="3"/>
  <c r="BW470" i="3"/>
  <c r="BU470" i="3"/>
  <c r="BS470" i="3"/>
  <c r="BQ470" i="3"/>
  <c r="BO470" i="3"/>
  <c r="BM470" i="3"/>
  <c r="EL470" i="3" s="1"/>
  <c r="ER470" i="3" s="1"/>
  <c r="BH470" i="3"/>
  <c r="DE469" i="3"/>
  <c r="DC469" i="3"/>
  <c r="DA469" i="3"/>
  <c r="CY469" i="3"/>
  <c r="CW469" i="3"/>
  <c r="CU469" i="3"/>
  <c r="CS469" i="3"/>
  <c r="CQ469" i="3"/>
  <c r="CO469" i="3"/>
  <c r="CM469" i="3"/>
  <c r="CK469" i="3"/>
  <c r="CI469" i="3"/>
  <c r="CG469" i="3"/>
  <c r="CE469" i="3"/>
  <c r="CC469" i="3"/>
  <c r="CA469" i="3"/>
  <c r="BY469" i="3"/>
  <c r="BW469" i="3"/>
  <c r="BU469" i="3"/>
  <c r="BS469" i="3"/>
  <c r="BQ469" i="3"/>
  <c r="BO469" i="3"/>
  <c r="BM469" i="3"/>
  <c r="EL469" i="3" s="1"/>
  <c r="ER469" i="3" s="1"/>
  <c r="BH469" i="3"/>
  <c r="DE468" i="3"/>
  <c r="DC468" i="3"/>
  <c r="DA468" i="3"/>
  <c r="CY468" i="3"/>
  <c r="CW468" i="3"/>
  <c r="CU468" i="3"/>
  <c r="CS468" i="3"/>
  <c r="CQ468" i="3"/>
  <c r="CO468" i="3"/>
  <c r="CM468" i="3"/>
  <c r="CK468" i="3"/>
  <c r="CI468" i="3"/>
  <c r="CG468" i="3"/>
  <c r="CE468" i="3"/>
  <c r="CC468" i="3"/>
  <c r="CA468" i="3"/>
  <c r="BY468" i="3"/>
  <c r="BW468" i="3"/>
  <c r="BU468" i="3"/>
  <c r="BS468" i="3"/>
  <c r="BQ468" i="3"/>
  <c r="BO468" i="3"/>
  <c r="BM468" i="3"/>
  <c r="EL468" i="3" s="1"/>
  <c r="ER468" i="3" s="1"/>
  <c r="BH468" i="3"/>
  <c r="DE467" i="3"/>
  <c r="DC467" i="3"/>
  <c r="DA467" i="3"/>
  <c r="CY467" i="3"/>
  <c r="CW467" i="3"/>
  <c r="CU467" i="3"/>
  <c r="CS467" i="3"/>
  <c r="CQ467" i="3"/>
  <c r="CO467" i="3"/>
  <c r="CM467" i="3"/>
  <c r="CK467" i="3"/>
  <c r="CI467" i="3"/>
  <c r="CG467" i="3"/>
  <c r="CE467" i="3"/>
  <c r="CC467" i="3"/>
  <c r="CA467" i="3"/>
  <c r="BY467" i="3"/>
  <c r="BW467" i="3"/>
  <c r="BU467" i="3"/>
  <c r="BS467" i="3"/>
  <c r="BQ467" i="3"/>
  <c r="BO467" i="3"/>
  <c r="BM467" i="3"/>
  <c r="EL467" i="3" s="1"/>
  <c r="ER467" i="3" s="1"/>
  <c r="BH467" i="3"/>
  <c r="DE466" i="3"/>
  <c r="DC466" i="3"/>
  <c r="DA466" i="3"/>
  <c r="CY466" i="3"/>
  <c r="CW466" i="3"/>
  <c r="CU466" i="3"/>
  <c r="CS466" i="3"/>
  <c r="CQ466" i="3"/>
  <c r="CO466" i="3"/>
  <c r="CM466" i="3"/>
  <c r="CK466" i="3"/>
  <c r="CI466" i="3"/>
  <c r="CG466" i="3"/>
  <c r="CE466" i="3"/>
  <c r="CC466" i="3"/>
  <c r="CA466" i="3"/>
  <c r="BY466" i="3"/>
  <c r="BW466" i="3"/>
  <c r="BU466" i="3"/>
  <c r="BS466" i="3"/>
  <c r="BQ466" i="3"/>
  <c r="BO466" i="3"/>
  <c r="BM466" i="3"/>
  <c r="EL466" i="3" s="1"/>
  <c r="ER466" i="3" s="1"/>
  <c r="BH466" i="3"/>
  <c r="DE465" i="3"/>
  <c r="DC465" i="3"/>
  <c r="DA465" i="3"/>
  <c r="CY465" i="3"/>
  <c r="CW465" i="3"/>
  <c r="CU465" i="3"/>
  <c r="CS465" i="3"/>
  <c r="CQ465" i="3"/>
  <c r="CO465" i="3"/>
  <c r="CM465" i="3"/>
  <c r="CK465" i="3"/>
  <c r="CI465" i="3"/>
  <c r="CG465" i="3"/>
  <c r="CE465" i="3"/>
  <c r="CC465" i="3"/>
  <c r="CA465" i="3"/>
  <c r="BY465" i="3"/>
  <c r="BW465" i="3"/>
  <c r="BU465" i="3"/>
  <c r="BS465" i="3"/>
  <c r="BQ465" i="3"/>
  <c r="BO465" i="3"/>
  <c r="BM465" i="3"/>
  <c r="EL465" i="3" s="1"/>
  <c r="ER465" i="3" s="1"/>
  <c r="BH465" i="3"/>
  <c r="DE464" i="3"/>
  <c r="DC464" i="3"/>
  <c r="DA464" i="3"/>
  <c r="CY464" i="3"/>
  <c r="CW464" i="3"/>
  <c r="CU464" i="3"/>
  <c r="CS464" i="3"/>
  <c r="CQ464" i="3"/>
  <c r="CO464" i="3"/>
  <c r="CM464" i="3"/>
  <c r="CK464" i="3"/>
  <c r="CI464" i="3"/>
  <c r="CG464" i="3"/>
  <c r="CE464" i="3"/>
  <c r="CC464" i="3"/>
  <c r="CA464" i="3"/>
  <c r="BY464" i="3"/>
  <c r="BW464" i="3"/>
  <c r="BU464" i="3"/>
  <c r="BS464" i="3"/>
  <c r="BQ464" i="3"/>
  <c r="BO464" i="3"/>
  <c r="BM464" i="3"/>
  <c r="EL464" i="3" s="1"/>
  <c r="ER464" i="3" s="1"/>
  <c r="BH464" i="3"/>
  <c r="DE463" i="3"/>
  <c r="DC463" i="3"/>
  <c r="DA463" i="3"/>
  <c r="CY463" i="3"/>
  <c r="CW463" i="3"/>
  <c r="CU463" i="3"/>
  <c r="CS463" i="3"/>
  <c r="CQ463" i="3"/>
  <c r="CO463" i="3"/>
  <c r="CM463" i="3"/>
  <c r="CK463" i="3"/>
  <c r="CI463" i="3"/>
  <c r="CG463" i="3"/>
  <c r="CE463" i="3"/>
  <c r="CC463" i="3"/>
  <c r="CA463" i="3"/>
  <c r="BY463" i="3"/>
  <c r="BW463" i="3"/>
  <c r="BU463" i="3"/>
  <c r="BS463" i="3"/>
  <c r="BQ463" i="3"/>
  <c r="BO463" i="3"/>
  <c r="BM463" i="3"/>
  <c r="EL463" i="3" s="1"/>
  <c r="ER463" i="3" s="1"/>
  <c r="BH463" i="3"/>
  <c r="DE462" i="3"/>
  <c r="DC462" i="3"/>
  <c r="DA462" i="3"/>
  <c r="CY462" i="3"/>
  <c r="CW462" i="3"/>
  <c r="CU462" i="3"/>
  <c r="CS462" i="3"/>
  <c r="CQ462" i="3"/>
  <c r="CO462" i="3"/>
  <c r="CM462" i="3"/>
  <c r="CK462" i="3"/>
  <c r="CI462" i="3"/>
  <c r="CG462" i="3"/>
  <c r="CE462" i="3"/>
  <c r="CC462" i="3"/>
  <c r="CA462" i="3"/>
  <c r="BY462" i="3"/>
  <c r="BW462" i="3"/>
  <c r="BU462" i="3"/>
  <c r="BS462" i="3"/>
  <c r="BQ462" i="3"/>
  <c r="BO462" i="3"/>
  <c r="BM462" i="3"/>
  <c r="EL462" i="3" s="1"/>
  <c r="ER462" i="3" s="1"/>
  <c r="BH462" i="3"/>
  <c r="DE461" i="3"/>
  <c r="DC461" i="3"/>
  <c r="DA461" i="3"/>
  <c r="CY461" i="3"/>
  <c r="CW461" i="3"/>
  <c r="CU461" i="3"/>
  <c r="CS461" i="3"/>
  <c r="CQ461" i="3"/>
  <c r="CO461" i="3"/>
  <c r="CM461" i="3"/>
  <c r="CK461" i="3"/>
  <c r="CI461" i="3"/>
  <c r="CG461" i="3"/>
  <c r="CE461" i="3"/>
  <c r="CC461" i="3"/>
  <c r="CA461" i="3"/>
  <c r="BY461" i="3"/>
  <c r="BW461" i="3"/>
  <c r="BU461" i="3"/>
  <c r="BS461" i="3"/>
  <c r="BQ461" i="3"/>
  <c r="BO461" i="3"/>
  <c r="BM461" i="3"/>
  <c r="EL461" i="3" s="1"/>
  <c r="ER461" i="3" s="1"/>
  <c r="BH461" i="3"/>
  <c r="DE460" i="3"/>
  <c r="DC460" i="3"/>
  <c r="DA460" i="3"/>
  <c r="CY460" i="3"/>
  <c r="CW460" i="3"/>
  <c r="CU460" i="3"/>
  <c r="CS460" i="3"/>
  <c r="CQ460" i="3"/>
  <c r="CO460" i="3"/>
  <c r="CM460" i="3"/>
  <c r="CK460" i="3"/>
  <c r="CI460" i="3"/>
  <c r="CG460" i="3"/>
  <c r="CE460" i="3"/>
  <c r="CC460" i="3"/>
  <c r="CA460" i="3"/>
  <c r="BY460" i="3"/>
  <c r="BW460" i="3"/>
  <c r="BU460" i="3"/>
  <c r="BS460" i="3"/>
  <c r="BQ460" i="3"/>
  <c r="BO460" i="3"/>
  <c r="BM460" i="3"/>
  <c r="EL460" i="3" s="1"/>
  <c r="ER460" i="3" s="1"/>
  <c r="BH460" i="3"/>
  <c r="DE459" i="3"/>
  <c r="DC459" i="3"/>
  <c r="DA459" i="3"/>
  <c r="CY459" i="3"/>
  <c r="CW459" i="3"/>
  <c r="CU459" i="3"/>
  <c r="CS459" i="3"/>
  <c r="CQ459" i="3"/>
  <c r="CO459" i="3"/>
  <c r="CM459" i="3"/>
  <c r="CK459" i="3"/>
  <c r="CI459" i="3"/>
  <c r="CG459" i="3"/>
  <c r="CE459" i="3"/>
  <c r="CC459" i="3"/>
  <c r="CA459" i="3"/>
  <c r="BY459" i="3"/>
  <c r="BW459" i="3"/>
  <c r="BU459" i="3"/>
  <c r="BS459" i="3"/>
  <c r="BQ459" i="3"/>
  <c r="BO459" i="3"/>
  <c r="BM459" i="3"/>
  <c r="EL459" i="3" s="1"/>
  <c r="ER459" i="3" s="1"/>
  <c r="BH459" i="3"/>
  <c r="DE458" i="3"/>
  <c r="DC458" i="3"/>
  <c r="DA458" i="3"/>
  <c r="CY458" i="3"/>
  <c r="CW458" i="3"/>
  <c r="CU458" i="3"/>
  <c r="CS458" i="3"/>
  <c r="CQ458" i="3"/>
  <c r="CO458" i="3"/>
  <c r="CM458" i="3"/>
  <c r="CK458" i="3"/>
  <c r="CI458" i="3"/>
  <c r="CG458" i="3"/>
  <c r="CE458" i="3"/>
  <c r="CC458" i="3"/>
  <c r="CA458" i="3"/>
  <c r="BY458" i="3"/>
  <c r="BW458" i="3"/>
  <c r="BU458" i="3"/>
  <c r="BS458" i="3"/>
  <c r="BQ458" i="3"/>
  <c r="BO458" i="3"/>
  <c r="BM458" i="3"/>
  <c r="EL458" i="3" s="1"/>
  <c r="ER458" i="3" s="1"/>
  <c r="BH458" i="3"/>
  <c r="DE457" i="3"/>
  <c r="DC457" i="3"/>
  <c r="DA457" i="3"/>
  <c r="CY457" i="3"/>
  <c r="CW457" i="3"/>
  <c r="CU457" i="3"/>
  <c r="CS457" i="3"/>
  <c r="CQ457" i="3"/>
  <c r="CO457" i="3"/>
  <c r="CM457" i="3"/>
  <c r="CK457" i="3"/>
  <c r="CI457" i="3"/>
  <c r="CG457" i="3"/>
  <c r="CE457" i="3"/>
  <c r="CC457" i="3"/>
  <c r="CA457" i="3"/>
  <c r="BY457" i="3"/>
  <c r="BW457" i="3"/>
  <c r="BU457" i="3"/>
  <c r="BS457" i="3"/>
  <c r="BQ457" i="3"/>
  <c r="BO457" i="3"/>
  <c r="BM457" i="3"/>
  <c r="EL457" i="3" s="1"/>
  <c r="ER457" i="3" s="1"/>
  <c r="BH457" i="3"/>
  <c r="DE456" i="3"/>
  <c r="DC456" i="3"/>
  <c r="DA456" i="3"/>
  <c r="CY456" i="3"/>
  <c r="CW456" i="3"/>
  <c r="CU456" i="3"/>
  <c r="CS456" i="3"/>
  <c r="CQ456" i="3"/>
  <c r="CO456" i="3"/>
  <c r="CM456" i="3"/>
  <c r="CK456" i="3"/>
  <c r="CI456" i="3"/>
  <c r="CG456" i="3"/>
  <c r="CE456" i="3"/>
  <c r="CC456" i="3"/>
  <c r="CA456" i="3"/>
  <c r="BY456" i="3"/>
  <c r="BW456" i="3"/>
  <c r="BU456" i="3"/>
  <c r="BS456" i="3"/>
  <c r="BQ456" i="3"/>
  <c r="BO456" i="3"/>
  <c r="BM456" i="3"/>
  <c r="EL456" i="3" s="1"/>
  <c r="ER456" i="3" s="1"/>
  <c r="BH456" i="3"/>
  <c r="DE455" i="3"/>
  <c r="DC455" i="3"/>
  <c r="DA455" i="3"/>
  <c r="CY455" i="3"/>
  <c r="CW455" i="3"/>
  <c r="CU455" i="3"/>
  <c r="CS455" i="3"/>
  <c r="CQ455" i="3"/>
  <c r="CO455" i="3"/>
  <c r="CM455" i="3"/>
  <c r="CK455" i="3"/>
  <c r="CI455" i="3"/>
  <c r="CG455" i="3"/>
  <c r="CE455" i="3"/>
  <c r="CC455" i="3"/>
  <c r="CA455" i="3"/>
  <c r="BY455" i="3"/>
  <c r="BW455" i="3"/>
  <c r="BU455" i="3"/>
  <c r="BS455" i="3"/>
  <c r="BQ455" i="3"/>
  <c r="BO455" i="3"/>
  <c r="BM455" i="3"/>
  <c r="EL455" i="3" s="1"/>
  <c r="ER455" i="3" s="1"/>
  <c r="BH455" i="3"/>
  <c r="DE454" i="3"/>
  <c r="DC454" i="3"/>
  <c r="DA454" i="3"/>
  <c r="CY454" i="3"/>
  <c r="CW454" i="3"/>
  <c r="CU454" i="3"/>
  <c r="CS454" i="3"/>
  <c r="CQ454" i="3"/>
  <c r="CO454" i="3"/>
  <c r="CM454" i="3"/>
  <c r="CK454" i="3"/>
  <c r="CI454" i="3"/>
  <c r="CG454" i="3"/>
  <c r="CE454" i="3"/>
  <c r="CC454" i="3"/>
  <c r="CA454" i="3"/>
  <c r="BY454" i="3"/>
  <c r="BW454" i="3"/>
  <c r="BU454" i="3"/>
  <c r="BS454" i="3"/>
  <c r="BQ454" i="3"/>
  <c r="BO454" i="3"/>
  <c r="BM454" i="3"/>
  <c r="EL454" i="3" s="1"/>
  <c r="ER454" i="3" s="1"/>
  <c r="BH454" i="3"/>
  <c r="DE453" i="3"/>
  <c r="DC453" i="3"/>
  <c r="DA453" i="3"/>
  <c r="CY453" i="3"/>
  <c r="CW453" i="3"/>
  <c r="CU453" i="3"/>
  <c r="CS453" i="3"/>
  <c r="CQ453" i="3"/>
  <c r="CO453" i="3"/>
  <c r="CM453" i="3"/>
  <c r="CK453" i="3"/>
  <c r="CI453" i="3"/>
  <c r="CG453" i="3"/>
  <c r="CE453" i="3"/>
  <c r="CC453" i="3"/>
  <c r="CA453" i="3"/>
  <c r="BY453" i="3"/>
  <c r="BW453" i="3"/>
  <c r="BU453" i="3"/>
  <c r="BS453" i="3"/>
  <c r="BQ453" i="3"/>
  <c r="BO453" i="3"/>
  <c r="BM453" i="3"/>
  <c r="EL453" i="3" s="1"/>
  <c r="ER453" i="3" s="1"/>
  <c r="BH453" i="3"/>
  <c r="DE452" i="3"/>
  <c r="DC452" i="3"/>
  <c r="DA452" i="3"/>
  <c r="CY452" i="3"/>
  <c r="CW452" i="3"/>
  <c r="CU452" i="3"/>
  <c r="CS452" i="3"/>
  <c r="CQ452" i="3"/>
  <c r="CO452" i="3"/>
  <c r="CM452" i="3"/>
  <c r="CK452" i="3"/>
  <c r="CI452" i="3"/>
  <c r="CG452" i="3"/>
  <c r="CE452" i="3"/>
  <c r="CC452" i="3"/>
  <c r="CA452" i="3"/>
  <c r="BY452" i="3"/>
  <c r="BW452" i="3"/>
  <c r="BU452" i="3"/>
  <c r="BS452" i="3"/>
  <c r="BQ452" i="3"/>
  <c r="BO452" i="3"/>
  <c r="BM452" i="3"/>
  <c r="EL452" i="3" s="1"/>
  <c r="ER452" i="3" s="1"/>
  <c r="BH452" i="3"/>
  <c r="DE451" i="3"/>
  <c r="DC451" i="3"/>
  <c r="DA451" i="3"/>
  <c r="CY451" i="3"/>
  <c r="CW451" i="3"/>
  <c r="CU451" i="3"/>
  <c r="CS451" i="3"/>
  <c r="CQ451" i="3"/>
  <c r="CO451" i="3"/>
  <c r="CM451" i="3"/>
  <c r="CK451" i="3"/>
  <c r="CI451" i="3"/>
  <c r="CG451" i="3"/>
  <c r="CE451" i="3"/>
  <c r="CC451" i="3"/>
  <c r="CA451" i="3"/>
  <c r="BY451" i="3"/>
  <c r="BW451" i="3"/>
  <c r="BU451" i="3"/>
  <c r="BS451" i="3"/>
  <c r="BQ451" i="3"/>
  <c r="BO451" i="3"/>
  <c r="BM451" i="3"/>
  <c r="EL451" i="3" s="1"/>
  <c r="ER451" i="3" s="1"/>
  <c r="BH451" i="3"/>
  <c r="DE450" i="3"/>
  <c r="DC450" i="3"/>
  <c r="DA450" i="3"/>
  <c r="CY450" i="3"/>
  <c r="CW450" i="3"/>
  <c r="CU450" i="3"/>
  <c r="CS450" i="3"/>
  <c r="CQ450" i="3"/>
  <c r="CO450" i="3"/>
  <c r="CM450" i="3"/>
  <c r="CK450" i="3"/>
  <c r="CI450" i="3"/>
  <c r="CG450" i="3"/>
  <c r="CE450" i="3"/>
  <c r="CC450" i="3"/>
  <c r="CA450" i="3"/>
  <c r="BY450" i="3"/>
  <c r="BW450" i="3"/>
  <c r="BU450" i="3"/>
  <c r="BS450" i="3"/>
  <c r="BQ450" i="3"/>
  <c r="BO450" i="3"/>
  <c r="BM450" i="3"/>
  <c r="EL450" i="3" s="1"/>
  <c r="ER450" i="3" s="1"/>
  <c r="BH450" i="3"/>
  <c r="DE449" i="3"/>
  <c r="DC449" i="3"/>
  <c r="DA449" i="3"/>
  <c r="CY449" i="3"/>
  <c r="CW449" i="3"/>
  <c r="CU449" i="3"/>
  <c r="CS449" i="3"/>
  <c r="CQ449" i="3"/>
  <c r="CO449" i="3"/>
  <c r="CM449" i="3"/>
  <c r="CK449" i="3"/>
  <c r="CI449" i="3"/>
  <c r="CG449" i="3"/>
  <c r="CE449" i="3"/>
  <c r="CC449" i="3"/>
  <c r="CA449" i="3"/>
  <c r="BY449" i="3"/>
  <c r="BW449" i="3"/>
  <c r="BU449" i="3"/>
  <c r="BS449" i="3"/>
  <c r="BQ449" i="3"/>
  <c r="BO449" i="3"/>
  <c r="BM449" i="3"/>
  <c r="EL449" i="3" s="1"/>
  <c r="ER449" i="3" s="1"/>
  <c r="BH449" i="3"/>
  <c r="DE448" i="3"/>
  <c r="DC448" i="3"/>
  <c r="DA448" i="3"/>
  <c r="CY448" i="3"/>
  <c r="CW448" i="3"/>
  <c r="CU448" i="3"/>
  <c r="CS448" i="3"/>
  <c r="CQ448" i="3"/>
  <c r="CO448" i="3"/>
  <c r="CM448" i="3"/>
  <c r="CK448" i="3"/>
  <c r="CI448" i="3"/>
  <c r="CG448" i="3"/>
  <c r="CE448" i="3"/>
  <c r="CC448" i="3"/>
  <c r="CA448" i="3"/>
  <c r="BY448" i="3"/>
  <c r="BW448" i="3"/>
  <c r="BU448" i="3"/>
  <c r="BS448" i="3"/>
  <c r="BQ448" i="3"/>
  <c r="BO448" i="3"/>
  <c r="BM448" i="3"/>
  <c r="EL448" i="3" s="1"/>
  <c r="ER448" i="3" s="1"/>
  <c r="BH448" i="3"/>
  <c r="DE447" i="3"/>
  <c r="DC447" i="3"/>
  <c r="DA447" i="3"/>
  <c r="CY447" i="3"/>
  <c r="CW447" i="3"/>
  <c r="CU447" i="3"/>
  <c r="CS447" i="3"/>
  <c r="CQ447" i="3"/>
  <c r="CO447" i="3"/>
  <c r="CM447" i="3"/>
  <c r="CK447" i="3"/>
  <c r="CI447" i="3"/>
  <c r="CG447" i="3"/>
  <c r="CE447" i="3"/>
  <c r="CC447" i="3"/>
  <c r="CA447" i="3"/>
  <c r="BY447" i="3"/>
  <c r="BW447" i="3"/>
  <c r="BU447" i="3"/>
  <c r="BS447" i="3"/>
  <c r="BQ447" i="3"/>
  <c r="BO447" i="3"/>
  <c r="BM447" i="3"/>
  <c r="EL447" i="3" s="1"/>
  <c r="ER447" i="3" s="1"/>
  <c r="BH447" i="3"/>
  <c r="DE446" i="3"/>
  <c r="DC446" i="3"/>
  <c r="DA446" i="3"/>
  <c r="CY446" i="3"/>
  <c r="CW446" i="3"/>
  <c r="CU446" i="3"/>
  <c r="CS446" i="3"/>
  <c r="CQ446" i="3"/>
  <c r="CO446" i="3"/>
  <c r="CM446" i="3"/>
  <c r="CK446" i="3"/>
  <c r="CI446" i="3"/>
  <c r="CG446" i="3"/>
  <c r="CE446" i="3"/>
  <c r="CC446" i="3"/>
  <c r="CA446" i="3"/>
  <c r="BY446" i="3"/>
  <c r="BW446" i="3"/>
  <c r="BU446" i="3"/>
  <c r="BS446" i="3"/>
  <c r="BQ446" i="3"/>
  <c r="BO446" i="3"/>
  <c r="BM446" i="3"/>
  <c r="EL446" i="3" s="1"/>
  <c r="ER446" i="3" s="1"/>
  <c r="BH446" i="3"/>
  <c r="DE445" i="3"/>
  <c r="DC445" i="3"/>
  <c r="DA445" i="3"/>
  <c r="CY445" i="3"/>
  <c r="CW445" i="3"/>
  <c r="CU445" i="3"/>
  <c r="CS445" i="3"/>
  <c r="CQ445" i="3"/>
  <c r="CO445" i="3"/>
  <c r="CM445" i="3"/>
  <c r="CK445" i="3"/>
  <c r="CI445" i="3"/>
  <c r="CG445" i="3"/>
  <c r="CE445" i="3"/>
  <c r="CC445" i="3"/>
  <c r="CA445" i="3"/>
  <c r="BY445" i="3"/>
  <c r="BW445" i="3"/>
  <c r="BU445" i="3"/>
  <c r="BS445" i="3"/>
  <c r="BQ445" i="3"/>
  <c r="BO445" i="3"/>
  <c r="BM445" i="3"/>
  <c r="EL445" i="3" s="1"/>
  <c r="ER445" i="3" s="1"/>
  <c r="BH445" i="3"/>
  <c r="DE444" i="3"/>
  <c r="DC444" i="3"/>
  <c r="DA444" i="3"/>
  <c r="CY444" i="3"/>
  <c r="CW444" i="3"/>
  <c r="CU444" i="3"/>
  <c r="CS444" i="3"/>
  <c r="CQ444" i="3"/>
  <c r="CO444" i="3"/>
  <c r="CM444" i="3"/>
  <c r="CK444" i="3"/>
  <c r="CI444" i="3"/>
  <c r="CG444" i="3"/>
  <c r="CE444" i="3"/>
  <c r="CC444" i="3"/>
  <c r="CA444" i="3"/>
  <c r="BY444" i="3"/>
  <c r="BW444" i="3"/>
  <c r="BU444" i="3"/>
  <c r="BS444" i="3"/>
  <c r="BQ444" i="3"/>
  <c r="BO444" i="3"/>
  <c r="BM444" i="3"/>
  <c r="EL444" i="3" s="1"/>
  <c r="ER444" i="3" s="1"/>
  <c r="BH444" i="3"/>
  <c r="DE443" i="3"/>
  <c r="DC443" i="3"/>
  <c r="DA443" i="3"/>
  <c r="CY443" i="3"/>
  <c r="CW443" i="3"/>
  <c r="CU443" i="3"/>
  <c r="CS443" i="3"/>
  <c r="CQ443" i="3"/>
  <c r="CO443" i="3"/>
  <c r="CM443" i="3"/>
  <c r="CK443" i="3"/>
  <c r="CI443" i="3"/>
  <c r="CG443" i="3"/>
  <c r="CE443" i="3"/>
  <c r="CC443" i="3"/>
  <c r="CA443" i="3"/>
  <c r="BY443" i="3"/>
  <c r="BW443" i="3"/>
  <c r="BU443" i="3"/>
  <c r="BS443" i="3"/>
  <c r="BQ443" i="3"/>
  <c r="BO443" i="3"/>
  <c r="BM443" i="3"/>
  <c r="EL443" i="3" s="1"/>
  <c r="ER443" i="3" s="1"/>
  <c r="BH443" i="3"/>
  <c r="DE442" i="3"/>
  <c r="DC442" i="3"/>
  <c r="DA442" i="3"/>
  <c r="CY442" i="3"/>
  <c r="CW442" i="3"/>
  <c r="CU442" i="3"/>
  <c r="CS442" i="3"/>
  <c r="CQ442" i="3"/>
  <c r="CO442" i="3"/>
  <c r="CM442" i="3"/>
  <c r="CK442" i="3"/>
  <c r="CI442" i="3"/>
  <c r="CG442" i="3"/>
  <c r="CE442" i="3"/>
  <c r="CC442" i="3"/>
  <c r="CA442" i="3"/>
  <c r="BY442" i="3"/>
  <c r="BW442" i="3"/>
  <c r="BU442" i="3"/>
  <c r="BS442" i="3"/>
  <c r="BQ442" i="3"/>
  <c r="BO442" i="3"/>
  <c r="BM442" i="3"/>
  <c r="EL442" i="3" s="1"/>
  <c r="ER442" i="3" s="1"/>
  <c r="BH442" i="3"/>
  <c r="DE441" i="3"/>
  <c r="DC441" i="3"/>
  <c r="DA441" i="3"/>
  <c r="CY441" i="3"/>
  <c r="CW441" i="3"/>
  <c r="CU441" i="3"/>
  <c r="CS441" i="3"/>
  <c r="CQ441" i="3"/>
  <c r="CO441" i="3"/>
  <c r="CM441" i="3"/>
  <c r="CK441" i="3"/>
  <c r="CI441" i="3"/>
  <c r="CG441" i="3"/>
  <c r="CE441" i="3"/>
  <c r="CC441" i="3"/>
  <c r="CA441" i="3"/>
  <c r="BY441" i="3"/>
  <c r="BW441" i="3"/>
  <c r="BU441" i="3"/>
  <c r="BS441" i="3"/>
  <c r="BQ441" i="3"/>
  <c r="BO441" i="3"/>
  <c r="BM441" i="3"/>
  <c r="EL441" i="3" s="1"/>
  <c r="ER441" i="3" s="1"/>
  <c r="BH441" i="3"/>
  <c r="DE440" i="3"/>
  <c r="DC440" i="3"/>
  <c r="DA440" i="3"/>
  <c r="CY440" i="3"/>
  <c r="CW440" i="3"/>
  <c r="CU440" i="3"/>
  <c r="CS440" i="3"/>
  <c r="CQ440" i="3"/>
  <c r="CO440" i="3"/>
  <c r="CM440" i="3"/>
  <c r="CK440" i="3"/>
  <c r="CI440" i="3"/>
  <c r="CG440" i="3"/>
  <c r="CE440" i="3"/>
  <c r="CC440" i="3"/>
  <c r="CA440" i="3"/>
  <c r="BY440" i="3"/>
  <c r="BW440" i="3"/>
  <c r="BU440" i="3"/>
  <c r="BS440" i="3"/>
  <c r="BQ440" i="3"/>
  <c r="BO440" i="3"/>
  <c r="BM440" i="3"/>
  <c r="EL440" i="3" s="1"/>
  <c r="ER440" i="3" s="1"/>
  <c r="BH440" i="3"/>
  <c r="DE439" i="3"/>
  <c r="DC439" i="3"/>
  <c r="DA439" i="3"/>
  <c r="CY439" i="3"/>
  <c r="CW439" i="3"/>
  <c r="CU439" i="3"/>
  <c r="CS439" i="3"/>
  <c r="CQ439" i="3"/>
  <c r="CO439" i="3"/>
  <c r="CM439" i="3"/>
  <c r="CK439" i="3"/>
  <c r="CI439" i="3"/>
  <c r="CG439" i="3"/>
  <c r="CE439" i="3"/>
  <c r="CC439" i="3"/>
  <c r="CA439" i="3"/>
  <c r="BY439" i="3"/>
  <c r="BW439" i="3"/>
  <c r="BU439" i="3"/>
  <c r="BS439" i="3"/>
  <c r="BQ439" i="3"/>
  <c r="BO439" i="3"/>
  <c r="BM439" i="3"/>
  <c r="EL439" i="3" s="1"/>
  <c r="ER439" i="3" s="1"/>
  <c r="BH439" i="3"/>
  <c r="DE438" i="3"/>
  <c r="DC438" i="3"/>
  <c r="DA438" i="3"/>
  <c r="CY438" i="3"/>
  <c r="CW438" i="3"/>
  <c r="CU438" i="3"/>
  <c r="CS438" i="3"/>
  <c r="CQ438" i="3"/>
  <c r="CO438" i="3"/>
  <c r="CM438" i="3"/>
  <c r="CK438" i="3"/>
  <c r="CI438" i="3"/>
  <c r="CG438" i="3"/>
  <c r="CE438" i="3"/>
  <c r="CC438" i="3"/>
  <c r="CA438" i="3"/>
  <c r="BY438" i="3"/>
  <c r="BW438" i="3"/>
  <c r="BU438" i="3"/>
  <c r="BS438" i="3"/>
  <c r="BQ438" i="3"/>
  <c r="BO438" i="3"/>
  <c r="BM438" i="3"/>
  <c r="EL438" i="3" s="1"/>
  <c r="ER438" i="3" s="1"/>
  <c r="BH438" i="3"/>
  <c r="DE437" i="3"/>
  <c r="DC437" i="3"/>
  <c r="DA437" i="3"/>
  <c r="CY437" i="3"/>
  <c r="CW437" i="3"/>
  <c r="CU437" i="3"/>
  <c r="CS437" i="3"/>
  <c r="CQ437" i="3"/>
  <c r="CO437" i="3"/>
  <c r="CM437" i="3"/>
  <c r="CK437" i="3"/>
  <c r="CI437" i="3"/>
  <c r="CG437" i="3"/>
  <c r="CE437" i="3"/>
  <c r="CC437" i="3"/>
  <c r="CA437" i="3"/>
  <c r="BY437" i="3"/>
  <c r="BW437" i="3"/>
  <c r="BU437" i="3"/>
  <c r="BS437" i="3"/>
  <c r="BQ437" i="3"/>
  <c r="BO437" i="3"/>
  <c r="BM437" i="3"/>
  <c r="EL437" i="3" s="1"/>
  <c r="ER437" i="3" s="1"/>
  <c r="BH437" i="3"/>
  <c r="DE436" i="3"/>
  <c r="DC436" i="3"/>
  <c r="DA436" i="3"/>
  <c r="CY436" i="3"/>
  <c r="CW436" i="3"/>
  <c r="CU436" i="3"/>
  <c r="CS436" i="3"/>
  <c r="CQ436" i="3"/>
  <c r="CO436" i="3"/>
  <c r="CM436" i="3"/>
  <c r="CK436" i="3"/>
  <c r="CI436" i="3"/>
  <c r="CG436" i="3"/>
  <c r="CE436" i="3"/>
  <c r="CC436" i="3"/>
  <c r="CA436" i="3"/>
  <c r="BY436" i="3"/>
  <c r="BW436" i="3"/>
  <c r="BU436" i="3"/>
  <c r="BS436" i="3"/>
  <c r="BQ436" i="3"/>
  <c r="BO436" i="3"/>
  <c r="BM436" i="3"/>
  <c r="EL436" i="3" s="1"/>
  <c r="ER436" i="3" s="1"/>
  <c r="BH436" i="3"/>
  <c r="DE435" i="3"/>
  <c r="DC435" i="3"/>
  <c r="DA435" i="3"/>
  <c r="CY435" i="3"/>
  <c r="CW435" i="3"/>
  <c r="CU435" i="3"/>
  <c r="CS435" i="3"/>
  <c r="CQ435" i="3"/>
  <c r="CO435" i="3"/>
  <c r="CM435" i="3"/>
  <c r="CK435" i="3"/>
  <c r="CI435" i="3"/>
  <c r="CG435" i="3"/>
  <c r="CE435" i="3"/>
  <c r="CC435" i="3"/>
  <c r="CA435" i="3"/>
  <c r="BY435" i="3"/>
  <c r="BW435" i="3"/>
  <c r="BU435" i="3"/>
  <c r="BS435" i="3"/>
  <c r="BQ435" i="3"/>
  <c r="BO435" i="3"/>
  <c r="BM435" i="3"/>
  <c r="EL435" i="3" s="1"/>
  <c r="ER435" i="3" s="1"/>
  <c r="BH435" i="3"/>
  <c r="DE434" i="3"/>
  <c r="DC434" i="3"/>
  <c r="DA434" i="3"/>
  <c r="CY434" i="3"/>
  <c r="CW434" i="3"/>
  <c r="CU434" i="3"/>
  <c r="CS434" i="3"/>
  <c r="CQ434" i="3"/>
  <c r="CO434" i="3"/>
  <c r="CM434" i="3"/>
  <c r="CK434" i="3"/>
  <c r="CI434" i="3"/>
  <c r="CG434" i="3"/>
  <c r="CE434" i="3"/>
  <c r="CC434" i="3"/>
  <c r="CA434" i="3"/>
  <c r="BY434" i="3"/>
  <c r="BW434" i="3"/>
  <c r="BU434" i="3"/>
  <c r="BS434" i="3"/>
  <c r="BQ434" i="3"/>
  <c r="BO434" i="3"/>
  <c r="BM434" i="3"/>
  <c r="EL434" i="3" s="1"/>
  <c r="ER434" i="3" s="1"/>
  <c r="BH434" i="3"/>
  <c r="DE433" i="3"/>
  <c r="DC433" i="3"/>
  <c r="DA433" i="3"/>
  <c r="CY433" i="3"/>
  <c r="CW433" i="3"/>
  <c r="CU433" i="3"/>
  <c r="CS433" i="3"/>
  <c r="CQ433" i="3"/>
  <c r="CO433" i="3"/>
  <c r="CM433" i="3"/>
  <c r="CK433" i="3"/>
  <c r="CI433" i="3"/>
  <c r="CG433" i="3"/>
  <c r="CE433" i="3"/>
  <c r="CC433" i="3"/>
  <c r="CA433" i="3"/>
  <c r="BY433" i="3"/>
  <c r="BW433" i="3"/>
  <c r="BU433" i="3"/>
  <c r="BS433" i="3"/>
  <c r="BQ433" i="3"/>
  <c r="BO433" i="3"/>
  <c r="BM433" i="3"/>
  <c r="EL433" i="3" s="1"/>
  <c r="ER433" i="3" s="1"/>
  <c r="BH433" i="3"/>
  <c r="DE432" i="3"/>
  <c r="DC432" i="3"/>
  <c r="DA432" i="3"/>
  <c r="CY432" i="3"/>
  <c r="CW432" i="3"/>
  <c r="CU432" i="3"/>
  <c r="CS432" i="3"/>
  <c r="CQ432" i="3"/>
  <c r="CO432" i="3"/>
  <c r="CM432" i="3"/>
  <c r="CK432" i="3"/>
  <c r="CI432" i="3"/>
  <c r="CG432" i="3"/>
  <c r="CE432" i="3"/>
  <c r="CC432" i="3"/>
  <c r="CA432" i="3"/>
  <c r="BY432" i="3"/>
  <c r="BW432" i="3"/>
  <c r="BU432" i="3"/>
  <c r="BS432" i="3"/>
  <c r="BQ432" i="3"/>
  <c r="BO432" i="3"/>
  <c r="BM432" i="3"/>
  <c r="EL432" i="3" s="1"/>
  <c r="ER432" i="3" s="1"/>
  <c r="BH432" i="3"/>
  <c r="DE431" i="3"/>
  <c r="DC431" i="3"/>
  <c r="DA431" i="3"/>
  <c r="CY431" i="3"/>
  <c r="CW431" i="3"/>
  <c r="CU431" i="3"/>
  <c r="CS431" i="3"/>
  <c r="CQ431" i="3"/>
  <c r="CO431" i="3"/>
  <c r="CM431" i="3"/>
  <c r="CK431" i="3"/>
  <c r="CI431" i="3"/>
  <c r="CG431" i="3"/>
  <c r="CE431" i="3"/>
  <c r="CC431" i="3"/>
  <c r="CA431" i="3"/>
  <c r="BY431" i="3"/>
  <c r="BW431" i="3"/>
  <c r="BU431" i="3"/>
  <c r="BS431" i="3"/>
  <c r="BQ431" i="3"/>
  <c r="BO431" i="3"/>
  <c r="BM431" i="3"/>
  <c r="EL431" i="3" s="1"/>
  <c r="ER431" i="3" s="1"/>
  <c r="BH431" i="3"/>
  <c r="DE430" i="3"/>
  <c r="DC430" i="3"/>
  <c r="DA430" i="3"/>
  <c r="CY430" i="3"/>
  <c r="CW430" i="3"/>
  <c r="CU430" i="3"/>
  <c r="CS430" i="3"/>
  <c r="CQ430" i="3"/>
  <c r="CO430" i="3"/>
  <c r="CM430" i="3"/>
  <c r="CK430" i="3"/>
  <c r="CI430" i="3"/>
  <c r="CG430" i="3"/>
  <c r="CE430" i="3"/>
  <c r="CC430" i="3"/>
  <c r="CA430" i="3"/>
  <c r="BY430" i="3"/>
  <c r="BW430" i="3"/>
  <c r="BU430" i="3"/>
  <c r="BS430" i="3"/>
  <c r="BQ430" i="3"/>
  <c r="BO430" i="3"/>
  <c r="BM430" i="3"/>
  <c r="EL430" i="3" s="1"/>
  <c r="ER430" i="3" s="1"/>
  <c r="BH430" i="3"/>
  <c r="DE429" i="3"/>
  <c r="DC429" i="3"/>
  <c r="DA429" i="3"/>
  <c r="CY429" i="3"/>
  <c r="CW429" i="3"/>
  <c r="CU429" i="3"/>
  <c r="CS429" i="3"/>
  <c r="CQ429" i="3"/>
  <c r="CO429" i="3"/>
  <c r="CM429" i="3"/>
  <c r="CK429" i="3"/>
  <c r="CI429" i="3"/>
  <c r="CG429" i="3"/>
  <c r="CE429" i="3"/>
  <c r="CC429" i="3"/>
  <c r="CA429" i="3"/>
  <c r="BY429" i="3"/>
  <c r="BW429" i="3"/>
  <c r="BU429" i="3"/>
  <c r="BS429" i="3"/>
  <c r="BQ429" i="3"/>
  <c r="BO429" i="3"/>
  <c r="BM429" i="3"/>
  <c r="EL429" i="3" s="1"/>
  <c r="ER429" i="3" s="1"/>
  <c r="BH429" i="3"/>
  <c r="DE428" i="3"/>
  <c r="DC428" i="3"/>
  <c r="DA428" i="3"/>
  <c r="CY428" i="3"/>
  <c r="CW428" i="3"/>
  <c r="CU428" i="3"/>
  <c r="CS428" i="3"/>
  <c r="CQ428" i="3"/>
  <c r="CO428" i="3"/>
  <c r="CM428" i="3"/>
  <c r="CK428" i="3"/>
  <c r="CI428" i="3"/>
  <c r="CG428" i="3"/>
  <c r="CE428" i="3"/>
  <c r="CC428" i="3"/>
  <c r="CA428" i="3"/>
  <c r="BY428" i="3"/>
  <c r="BW428" i="3"/>
  <c r="BU428" i="3"/>
  <c r="BS428" i="3"/>
  <c r="BQ428" i="3"/>
  <c r="BO428" i="3"/>
  <c r="BM428" i="3"/>
  <c r="EL428" i="3" s="1"/>
  <c r="ER428" i="3" s="1"/>
  <c r="BH428" i="3"/>
  <c r="DE427" i="3"/>
  <c r="DC427" i="3"/>
  <c r="DA427" i="3"/>
  <c r="CY427" i="3"/>
  <c r="CW427" i="3"/>
  <c r="CU427" i="3"/>
  <c r="CS427" i="3"/>
  <c r="CQ427" i="3"/>
  <c r="CO427" i="3"/>
  <c r="CM427" i="3"/>
  <c r="CK427" i="3"/>
  <c r="CI427" i="3"/>
  <c r="CG427" i="3"/>
  <c r="CE427" i="3"/>
  <c r="CC427" i="3"/>
  <c r="CA427" i="3"/>
  <c r="BY427" i="3"/>
  <c r="BW427" i="3"/>
  <c r="BU427" i="3"/>
  <c r="BS427" i="3"/>
  <c r="BQ427" i="3"/>
  <c r="BO427" i="3"/>
  <c r="BM427" i="3"/>
  <c r="EL427" i="3" s="1"/>
  <c r="ER427" i="3" s="1"/>
  <c r="BH427" i="3"/>
  <c r="DE426" i="3"/>
  <c r="DC426" i="3"/>
  <c r="DA426" i="3"/>
  <c r="CY426" i="3"/>
  <c r="CW426" i="3"/>
  <c r="CU426" i="3"/>
  <c r="CS426" i="3"/>
  <c r="CQ426" i="3"/>
  <c r="CO426" i="3"/>
  <c r="CM426" i="3"/>
  <c r="CK426" i="3"/>
  <c r="CI426" i="3"/>
  <c r="CG426" i="3"/>
  <c r="CE426" i="3"/>
  <c r="CC426" i="3"/>
  <c r="CA426" i="3"/>
  <c r="BY426" i="3"/>
  <c r="BW426" i="3"/>
  <c r="BU426" i="3"/>
  <c r="BS426" i="3"/>
  <c r="BQ426" i="3"/>
  <c r="BO426" i="3"/>
  <c r="BM426" i="3"/>
  <c r="EL426" i="3" s="1"/>
  <c r="ER426" i="3" s="1"/>
  <c r="BH426" i="3"/>
  <c r="DE425" i="3"/>
  <c r="DC425" i="3"/>
  <c r="DA425" i="3"/>
  <c r="CY425" i="3"/>
  <c r="CW425" i="3"/>
  <c r="CU425" i="3"/>
  <c r="CS425" i="3"/>
  <c r="CQ425" i="3"/>
  <c r="CO425" i="3"/>
  <c r="CM425" i="3"/>
  <c r="CK425" i="3"/>
  <c r="CI425" i="3"/>
  <c r="CG425" i="3"/>
  <c r="CE425" i="3"/>
  <c r="CC425" i="3"/>
  <c r="CA425" i="3"/>
  <c r="BY425" i="3"/>
  <c r="BW425" i="3"/>
  <c r="BU425" i="3"/>
  <c r="BS425" i="3"/>
  <c r="BQ425" i="3"/>
  <c r="BO425" i="3"/>
  <c r="BM425" i="3"/>
  <c r="EL425" i="3" s="1"/>
  <c r="ER425" i="3" s="1"/>
  <c r="BH425" i="3"/>
  <c r="DE424" i="3"/>
  <c r="DC424" i="3"/>
  <c r="DA424" i="3"/>
  <c r="CY424" i="3"/>
  <c r="CW424" i="3"/>
  <c r="CU424" i="3"/>
  <c r="CS424" i="3"/>
  <c r="CQ424" i="3"/>
  <c r="CO424" i="3"/>
  <c r="CM424" i="3"/>
  <c r="CK424" i="3"/>
  <c r="CI424" i="3"/>
  <c r="CG424" i="3"/>
  <c r="CE424" i="3"/>
  <c r="CC424" i="3"/>
  <c r="CA424" i="3"/>
  <c r="BY424" i="3"/>
  <c r="BW424" i="3"/>
  <c r="BU424" i="3"/>
  <c r="BS424" i="3"/>
  <c r="BQ424" i="3"/>
  <c r="BO424" i="3"/>
  <c r="BM424" i="3"/>
  <c r="EL424" i="3" s="1"/>
  <c r="ER424" i="3" s="1"/>
  <c r="BH424" i="3"/>
  <c r="DE423" i="3"/>
  <c r="DC423" i="3"/>
  <c r="DA423" i="3"/>
  <c r="CY423" i="3"/>
  <c r="CW423" i="3"/>
  <c r="CU423" i="3"/>
  <c r="CS423" i="3"/>
  <c r="CQ423" i="3"/>
  <c r="CO423" i="3"/>
  <c r="CM423" i="3"/>
  <c r="CK423" i="3"/>
  <c r="CI423" i="3"/>
  <c r="CG423" i="3"/>
  <c r="CE423" i="3"/>
  <c r="CC423" i="3"/>
  <c r="CA423" i="3"/>
  <c r="BY423" i="3"/>
  <c r="BW423" i="3"/>
  <c r="BU423" i="3"/>
  <c r="BS423" i="3"/>
  <c r="BQ423" i="3"/>
  <c r="BO423" i="3"/>
  <c r="BM423" i="3"/>
  <c r="EL423" i="3" s="1"/>
  <c r="ER423" i="3" s="1"/>
  <c r="BH423" i="3"/>
  <c r="DE422" i="3"/>
  <c r="DC422" i="3"/>
  <c r="DA422" i="3"/>
  <c r="CY422" i="3"/>
  <c r="CW422" i="3"/>
  <c r="CU422" i="3"/>
  <c r="CS422" i="3"/>
  <c r="CQ422" i="3"/>
  <c r="CO422" i="3"/>
  <c r="CM422" i="3"/>
  <c r="CK422" i="3"/>
  <c r="CI422" i="3"/>
  <c r="CG422" i="3"/>
  <c r="CE422" i="3"/>
  <c r="CC422" i="3"/>
  <c r="CA422" i="3"/>
  <c r="BY422" i="3"/>
  <c r="BW422" i="3"/>
  <c r="BU422" i="3"/>
  <c r="BS422" i="3"/>
  <c r="BQ422" i="3"/>
  <c r="BO422" i="3"/>
  <c r="BM422" i="3"/>
  <c r="EL422" i="3" s="1"/>
  <c r="ER422" i="3" s="1"/>
  <c r="BH422" i="3"/>
  <c r="DE421" i="3"/>
  <c r="DC421" i="3"/>
  <c r="DA421" i="3"/>
  <c r="CY421" i="3"/>
  <c r="CW421" i="3"/>
  <c r="CU421" i="3"/>
  <c r="CS421" i="3"/>
  <c r="CQ421" i="3"/>
  <c r="CO421" i="3"/>
  <c r="CM421" i="3"/>
  <c r="CK421" i="3"/>
  <c r="CI421" i="3"/>
  <c r="CG421" i="3"/>
  <c r="CE421" i="3"/>
  <c r="CC421" i="3"/>
  <c r="CA421" i="3"/>
  <c r="BY421" i="3"/>
  <c r="BW421" i="3"/>
  <c r="BU421" i="3"/>
  <c r="BS421" i="3"/>
  <c r="BQ421" i="3"/>
  <c r="BO421" i="3"/>
  <c r="BM421" i="3"/>
  <c r="EL421" i="3" s="1"/>
  <c r="ER421" i="3" s="1"/>
  <c r="BH421" i="3"/>
  <c r="DE420" i="3"/>
  <c r="DC420" i="3"/>
  <c r="DA420" i="3"/>
  <c r="CY420" i="3"/>
  <c r="CW420" i="3"/>
  <c r="CU420" i="3"/>
  <c r="CS420" i="3"/>
  <c r="CQ420" i="3"/>
  <c r="CO420" i="3"/>
  <c r="CM420" i="3"/>
  <c r="CK420" i="3"/>
  <c r="CI420" i="3"/>
  <c r="CG420" i="3"/>
  <c r="CE420" i="3"/>
  <c r="CC420" i="3"/>
  <c r="CA420" i="3"/>
  <c r="BY420" i="3"/>
  <c r="BW420" i="3"/>
  <c r="BU420" i="3"/>
  <c r="BS420" i="3"/>
  <c r="BQ420" i="3"/>
  <c r="BO420" i="3"/>
  <c r="BM420" i="3"/>
  <c r="EL420" i="3" s="1"/>
  <c r="ER420" i="3" s="1"/>
  <c r="BH420" i="3"/>
  <c r="DE419" i="3"/>
  <c r="DC419" i="3"/>
  <c r="DA419" i="3"/>
  <c r="CY419" i="3"/>
  <c r="CW419" i="3"/>
  <c r="CU419" i="3"/>
  <c r="CS419" i="3"/>
  <c r="CQ419" i="3"/>
  <c r="CO419" i="3"/>
  <c r="CM419" i="3"/>
  <c r="CK419" i="3"/>
  <c r="CI419" i="3"/>
  <c r="CG419" i="3"/>
  <c r="CE419" i="3"/>
  <c r="CC419" i="3"/>
  <c r="CA419" i="3"/>
  <c r="BY419" i="3"/>
  <c r="BW419" i="3"/>
  <c r="BU419" i="3"/>
  <c r="BS419" i="3"/>
  <c r="BQ419" i="3"/>
  <c r="BO419" i="3"/>
  <c r="BM419" i="3"/>
  <c r="EL419" i="3" s="1"/>
  <c r="ER419" i="3" s="1"/>
  <c r="BH419" i="3"/>
  <c r="DE418" i="3"/>
  <c r="DC418" i="3"/>
  <c r="DA418" i="3"/>
  <c r="CY418" i="3"/>
  <c r="CW418" i="3"/>
  <c r="CU418" i="3"/>
  <c r="CS418" i="3"/>
  <c r="CQ418" i="3"/>
  <c r="CO418" i="3"/>
  <c r="CM418" i="3"/>
  <c r="CK418" i="3"/>
  <c r="CI418" i="3"/>
  <c r="CG418" i="3"/>
  <c r="CE418" i="3"/>
  <c r="CC418" i="3"/>
  <c r="CA418" i="3"/>
  <c r="BY418" i="3"/>
  <c r="BW418" i="3"/>
  <c r="BU418" i="3"/>
  <c r="BS418" i="3"/>
  <c r="BQ418" i="3"/>
  <c r="BO418" i="3"/>
  <c r="BM418" i="3"/>
  <c r="EL418" i="3" s="1"/>
  <c r="ER418" i="3" s="1"/>
  <c r="BH418" i="3"/>
  <c r="DE417" i="3"/>
  <c r="DC417" i="3"/>
  <c r="DA417" i="3"/>
  <c r="CY417" i="3"/>
  <c r="CW417" i="3"/>
  <c r="CU417" i="3"/>
  <c r="CS417" i="3"/>
  <c r="CQ417" i="3"/>
  <c r="CO417" i="3"/>
  <c r="CM417" i="3"/>
  <c r="CK417" i="3"/>
  <c r="CI417" i="3"/>
  <c r="CG417" i="3"/>
  <c r="CE417" i="3"/>
  <c r="CC417" i="3"/>
  <c r="CA417" i="3"/>
  <c r="BY417" i="3"/>
  <c r="BW417" i="3"/>
  <c r="BU417" i="3"/>
  <c r="BS417" i="3"/>
  <c r="BQ417" i="3"/>
  <c r="BO417" i="3"/>
  <c r="BM417" i="3"/>
  <c r="EL417" i="3" s="1"/>
  <c r="ER417" i="3" s="1"/>
  <c r="BH417" i="3"/>
  <c r="DE416" i="3"/>
  <c r="DC416" i="3"/>
  <c r="DA416" i="3"/>
  <c r="CY416" i="3"/>
  <c r="CW416" i="3"/>
  <c r="CU416" i="3"/>
  <c r="CS416" i="3"/>
  <c r="CQ416" i="3"/>
  <c r="CO416" i="3"/>
  <c r="CM416" i="3"/>
  <c r="CK416" i="3"/>
  <c r="CI416" i="3"/>
  <c r="CG416" i="3"/>
  <c r="CE416" i="3"/>
  <c r="CC416" i="3"/>
  <c r="CA416" i="3"/>
  <c r="BY416" i="3"/>
  <c r="BW416" i="3"/>
  <c r="BU416" i="3"/>
  <c r="BS416" i="3"/>
  <c r="BQ416" i="3"/>
  <c r="BO416" i="3"/>
  <c r="BM416" i="3"/>
  <c r="EL416" i="3" s="1"/>
  <c r="ER416" i="3" s="1"/>
  <c r="BH416" i="3"/>
  <c r="DE415" i="3"/>
  <c r="DC415" i="3"/>
  <c r="DA415" i="3"/>
  <c r="CY415" i="3"/>
  <c r="CW415" i="3"/>
  <c r="CU415" i="3"/>
  <c r="CS415" i="3"/>
  <c r="CQ415" i="3"/>
  <c r="CO415" i="3"/>
  <c r="CM415" i="3"/>
  <c r="CK415" i="3"/>
  <c r="CI415" i="3"/>
  <c r="CG415" i="3"/>
  <c r="CE415" i="3"/>
  <c r="CC415" i="3"/>
  <c r="CA415" i="3"/>
  <c r="BY415" i="3"/>
  <c r="BW415" i="3"/>
  <c r="BU415" i="3"/>
  <c r="BS415" i="3"/>
  <c r="BQ415" i="3"/>
  <c r="BO415" i="3"/>
  <c r="BM415" i="3"/>
  <c r="EL415" i="3" s="1"/>
  <c r="ER415" i="3" s="1"/>
  <c r="BH415" i="3"/>
  <c r="DE414" i="3"/>
  <c r="DC414" i="3"/>
  <c r="DA414" i="3"/>
  <c r="CY414" i="3"/>
  <c r="CW414" i="3"/>
  <c r="CU414" i="3"/>
  <c r="CS414" i="3"/>
  <c r="CQ414" i="3"/>
  <c r="CO414" i="3"/>
  <c r="CM414" i="3"/>
  <c r="CK414" i="3"/>
  <c r="CI414" i="3"/>
  <c r="CG414" i="3"/>
  <c r="CE414" i="3"/>
  <c r="CC414" i="3"/>
  <c r="CA414" i="3"/>
  <c r="BY414" i="3"/>
  <c r="BW414" i="3"/>
  <c r="BU414" i="3"/>
  <c r="BS414" i="3"/>
  <c r="BQ414" i="3"/>
  <c r="BO414" i="3"/>
  <c r="BM414" i="3"/>
  <c r="EL414" i="3" s="1"/>
  <c r="ER414" i="3" s="1"/>
  <c r="BH414" i="3"/>
  <c r="DE413" i="3"/>
  <c r="DC413" i="3"/>
  <c r="DA413" i="3"/>
  <c r="CY413" i="3"/>
  <c r="CW413" i="3"/>
  <c r="CU413" i="3"/>
  <c r="CS413" i="3"/>
  <c r="CQ413" i="3"/>
  <c r="CO413" i="3"/>
  <c r="CM413" i="3"/>
  <c r="CK413" i="3"/>
  <c r="CI413" i="3"/>
  <c r="CG413" i="3"/>
  <c r="CE413" i="3"/>
  <c r="CC413" i="3"/>
  <c r="CA413" i="3"/>
  <c r="BY413" i="3"/>
  <c r="BW413" i="3"/>
  <c r="BU413" i="3"/>
  <c r="BS413" i="3"/>
  <c r="BQ413" i="3"/>
  <c r="BO413" i="3"/>
  <c r="BM413" i="3"/>
  <c r="EL413" i="3" s="1"/>
  <c r="ER413" i="3" s="1"/>
  <c r="BH413" i="3"/>
  <c r="DE412" i="3"/>
  <c r="DC412" i="3"/>
  <c r="DA412" i="3"/>
  <c r="CY412" i="3"/>
  <c r="CW412" i="3"/>
  <c r="CU412" i="3"/>
  <c r="CS412" i="3"/>
  <c r="CQ412" i="3"/>
  <c r="CO412" i="3"/>
  <c r="CM412" i="3"/>
  <c r="CK412" i="3"/>
  <c r="CI412" i="3"/>
  <c r="CG412" i="3"/>
  <c r="CE412" i="3"/>
  <c r="CC412" i="3"/>
  <c r="CA412" i="3"/>
  <c r="BY412" i="3"/>
  <c r="BW412" i="3"/>
  <c r="BU412" i="3"/>
  <c r="BS412" i="3"/>
  <c r="BQ412" i="3"/>
  <c r="BO412" i="3"/>
  <c r="BM412" i="3"/>
  <c r="EL412" i="3" s="1"/>
  <c r="ER412" i="3" s="1"/>
  <c r="BH412" i="3"/>
  <c r="DE411" i="3"/>
  <c r="DC411" i="3"/>
  <c r="DA411" i="3"/>
  <c r="CY411" i="3"/>
  <c r="CW411" i="3"/>
  <c r="CU411" i="3"/>
  <c r="CS411" i="3"/>
  <c r="CQ411" i="3"/>
  <c r="CO411" i="3"/>
  <c r="CM411" i="3"/>
  <c r="CK411" i="3"/>
  <c r="CI411" i="3"/>
  <c r="CG411" i="3"/>
  <c r="CE411" i="3"/>
  <c r="CC411" i="3"/>
  <c r="CA411" i="3"/>
  <c r="BY411" i="3"/>
  <c r="BW411" i="3"/>
  <c r="BU411" i="3"/>
  <c r="BS411" i="3"/>
  <c r="BQ411" i="3"/>
  <c r="BO411" i="3"/>
  <c r="BM411" i="3"/>
  <c r="EL411" i="3" s="1"/>
  <c r="ER411" i="3" s="1"/>
  <c r="BH411" i="3"/>
  <c r="DE410" i="3"/>
  <c r="DC410" i="3"/>
  <c r="DA410" i="3"/>
  <c r="CY410" i="3"/>
  <c r="CW410" i="3"/>
  <c r="CU410" i="3"/>
  <c r="CS410" i="3"/>
  <c r="CQ410" i="3"/>
  <c r="CO410" i="3"/>
  <c r="CM410" i="3"/>
  <c r="CK410" i="3"/>
  <c r="CI410" i="3"/>
  <c r="CG410" i="3"/>
  <c r="CE410" i="3"/>
  <c r="CC410" i="3"/>
  <c r="CA410" i="3"/>
  <c r="BY410" i="3"/>
  <c r="BW410" i="3"/>
  <c r="BU410" i="3"/>
  <c r="BS410" i="3"/>
  <c r="BQ410" i="3"/>
  <c r="BO410" i="3"/>
  <c r="BM410" i="3"/>
  <c r="EL410" i="3" s="1"/>
  <c r="ER410" i="3" s="1"/>
  <c r="BH410" i="3"/>
  <c r="DE409" i="3"/>
  <c r="DC409" i="3"/>
  <c r="DA409" i="3"/>
  <c r="CY409" i="3"/>
  <c r="CW409" i="3"/>
  <c r="CU409" i="3"/>
  <c r="CS409" i="3"/>
  <c r="CQ409" i="3"/>
  <c r="CO409" i="3"/>
  <c r="CM409" i="3"/>
  <c r="CK409" i="3"/>
  <c r="CI409" i="3"/>
  <c r="CG409" i="3"/>
  <c r="CE409" i="3"/>
  <c r="CC409" i="3"/>
  <c r="CA409" i="3"/>
  <c r="BY409" i="3"/>
  <c r="BW409" i="3"/>
  <c r="BU409" i="3"/>
  <c r="BS409" i="3"/>
  <c r="BQ409" i="3"/>
  <c r="BO409" i="3"/>
  <c r="BM409" i="3"/>
  <c r="EL409" i="3" s="1"/>
  <c r="ER409" i="3" s="1"/>
  <c r="BH409" i="3"/>
  <c r="DE408" i="3"/>
  <c r="DC408" i="3"/>
  <c r="DA408" i="3"/>
  <c r="CY408" i="3"/>
  <c r="CW408" i="3"/>
  <c r="CU408" i="3"/>
  <c r="CS408" i="3"/>
  <c r="CQ408" i="3"/>
  <c r="CO408" i="3"/>
  <c r="CM408" i="3"/>
  <c r="CK408" i="3"/>
  <c r="CI408" i="3"/>
  <c r="CG408" i="3"/>
  <c r="CE408" i="3"/>
  <c r="CC408" i="3"/>
  <c r="CA408" i="3"/>
  <c r="BY408" i="3"/>
  <c r="BW408" i="3"/>
  <c r="BU408" i="3"/>
  <c r="BS408" i="3"/>
  <c r="BQ408" i="3"/>
  <c r="BO408" i="3"/>
  <c r="BM408" i="3"/>
  <c r="EL408" i="3" s="1"/>
  <c r="ER408" i="3" s="1"/>
  <c r="BH408" i="3"/>
  <c r="DE407" i="3"/>
  <c r="DC407" i="3"/>
  <c r="DA407" i="3"/>
  <c r="CY407" i="3"/>
  <c r="CW407" i="3"/>
  <c r="CU407" i="3"/>
  <c r="CS407" i="3"/>
  <c r="CQ407" i="3"/>
  <c r="CO407" i="3"/>
  <c r="CM407" i="3"/>
  <c r="CK407" i="3"/>
  <c r="CI407" i="3"/>
  <c r="CG407" i="3"/>
  <c r="CE407" i="3"/>
  <c r="CC407" i="3"/>
  <c r="CA407" i="3"/>
  <c r="BY407" i="3"/>
  <c r="BW407" i="3"/>
  <c r="BU407" i="3"/>
  <c r="BS407" i="3"/>
  <c r="BQ407" i="3"/>
  <c r="BO407" i="3"/>
  <c r="BM407" i="3"/>
  <c r="EL407" i="3" s="1"/>
  <c r="ER407" i="3" s="1"/>
  <c r="BH407" i="3"/>
  <c r="DE406" i="3"/>
  <c r="DC406" i="3"/>
  <c r="DA406" i="3"/>
  <c r="CY406" i="3"/>
  <c r="CW406" i="3"/>
  <c r="CU406" i="3"/>
  <c r="CS406" i="3"/>
  <c r="CQ406" i="3"/>
  <c r="CO406" i="3"/>
  <c r="CM406" i="3"/>
  <c r="CK406" i="3"/>
  <c r="CI406" i="3"/>
  <c r="CG406" i="3"/>
  <c r="CE406" i="3"/>
  <c r="CC406" i="3"/>
  <c r="CA406" i="3"/>
  <c r="BY406" i="3"/>
  <c r="BW406" i="3"/>
  <c r="BU406" i="3"/>
  <c r="BS406" i="3"/>
  <c r="BQ406" i="3"/>
  <c r="BO406" i="3"/>
  <c r="BM406" i="3"/>
  <c r="EL406" i="3" s="1"/>
  <c r="ER406" i="3" s="1"/>
  <c r="BH406" i="3"/>
  <c r="DE405" i="3"/>
  <c r="DC405" i="3"/>
  <c r="DA405" i="3"/>
  <c r="CY405" i="3"/>
  <c r="CW405" i="3"/>
  <c r="CU405" i="3"/>
  <c r="CS405" i="3"/>
  <c r="CQ405" i="3"/>
  <c r="CO405" i="3"/>
  <c r="CM405" i="3"/>
  <c r="CK405" i="3"/>
  <c r="CI405" i="3"/>
  <c r="CG405" i="3"/>
  <c r="CE405" i="3"/>
  <c r="CC405" i="3"/>
  <c r="CA405" i="3"/>
  <c r="BY405" i="3"/>
  <c r="BW405" i="3"/>
  <c r="BU405" i="3"/>
  <c r="BS405" i="3"/>
  <c r="BQ405" i="3"/>
  <c r="BO405" i="3"/>
  <c r="BM405" i="3"/>
  <c r="EL405" i="3" s="1"/>
  <c r="ER405" i="3" s="1"/>
  <c r="BH405" i="3"/>
  <c r="DE404" i="3"/>
  <c r="DC404" i="3"/>
  <c r="DA404" i="3"/>
  <c r="CY404" i="3"/>
  <c r="CW404" i="3"/>
  <c r="CU404" i="3"/>
  <c r="CS404" i="3"/>
  <c r="CQ404" i="3"/>
  <c r="CO404" i="3"/>
  <c r="CM404" i="3"/>
  <c r="CK404" i="3"/>
  <c r="CI404" i="3"/>
  <c r="CG404" i="3"/>
  <c r="CE404" i="3"/>
  <c r="CC404" i="3"/>
  <c r="CA404" i="3"/>
  <c r="BY404" i="3"/>
  <c r="BW404" i="3"/>
  <c r="BU404" i="3"/>
  <c r="BS404" i="3"/>
  <c r="BQ404" i="3"/>
  <c r="BO404" i="3"/>
  <c r="BM404" i="3"/>
  <c r="EL404" i="3" s="1"/>
  <c r="ER404" i="3" s="1"/>
  <c r="BH404" i="3"/>
  <c r="DE403" i="3"/>
  <c r="DC403" i="3"/>
  <c r="DA403" i="3"/>
  <c r="CY403" i="3"/>
  <c r="CW403" i="3"/>
  <c r="CU403" i="3"/>
  <c r="CS403" i="3"/>
  <c r="CQ403" i="3"/>
  <c r="CO403" i="3"/>
  <c r="CM403" i="3"/>
  <c r="CK403" i="3"/>
  <c r="CI403" i="3"/>
  <c r="CG403" i="3"/>
  <c r="CE403" i="3"/>
  <c r="CC403" i="3"/>
  <c r="CA403" i="3"/>
  <c r="BY403" i="3"/>
  <c r="BW403" i="3"/>
  <c r="BU403" i="3"/>
  <c r="BS403" i="3"/>
  <c r="BQ403" i="3"/>
  <c r="BO403" i="3"/>
  <c r="BM403" i="3"/>
  <c r="EL403" i="3" s="1"/>
  <c r="ER403" i="3" s="1"/>
  <c r="BH403" i="3"/>
  <c r="DE402" i="3"/>
  <c r="DC402" i="3"/>
  <c r="DA402" i="3"/>
  <c r="CY402" i="3"/>
  <c r="CW402" i="3"/>
  <c r="CU402" i="3"/>
  <c r="CS402" i="3"/>
  <c r="CQ402" i="3"/>
  <c r="CO402" i="3"/>
  <c r="CM402" i="3"/>
  <c r="CK402" i="3"/>
  <c r="CI402" i="3"/>
  <c r="CG402" i="3"/>
  <c r="CE402" i="3"/>
  <c r="CC402" i="3"/>
  <c r="CA402" i="3"/>
  <c r="BY402" i="3"/>
  <c r="BW402" i="3"/>
  <c r="BU402" i="3"/>
  <c r="BS402" i="3"/>
  <c r="BQ402" i="3"/>
  <c r="BO402" i="3"/>
  <c r="BM402" i="3"/>
  <c r="EL402" i="3" s="1"/>
  <c r="ER402" i="3" s="1"/>
  <c r="BH402" i="3"/>
  <c r="DE401" i="3"/>
  <c r="DC401" i="3"/>
  <c r="DA401" i="3"/>
  <c r="CY401" i="3"/>
  <c r="CW401" i="3"/>
  <c r="CU401" i="3"/>
  <c r="CS401" i="3"/>
  <c r="CQ401" i="3"/>
  <c r="CO401" i="3"/>
  <c r="CM401" i="3"/>
  <c r="CK401" i="3"/>
  <c r="CI401" i="3"/>
  <c r="CG401" i="3"/>
  <c r="CE401" i="3"/>
  <c r="CC401" i="3"/>
  <c r="CA401" i="3"/>
  <c r="BY401" i="3"/>
  <c r="BW401" i="3"/>
  <c r="BU401" i="3"/>
  <c r="BS401" i="3"/>
  <c r="BQ401" i="3"/>
  <c r="BO401" i="3"/>
  <c r="BM401" i="3"/>
  <c r="EL401" i="3" s="1"/>
  <c r="ER401" i="3" s="1"/>
  <c r="BH401" i="3"/>
  <c r="DE400" i="3"/>
  <c r="DC400" i="3"/>
  <c r="DA400" i="3"/>
  <c r="CY400" i="3"/>
  <c r="CW400" i="3"/>
  <c r="CU400" i="3"/>
  <c r="CS400" i="3"/>
  <c r="CQ400" i="3"/>
  <c r="CO400" i="3"/>
  <c r="CM400" i="3"/>
  <c r="CK400" i="3"/>
  <c r="CI400" i="3"/>
  <c r="CG400" i="3"/>
  <c r="CE400" i="3"/>
  <c r="CC400" i="3"/>
  <c r="CA400" i="3"/>
  <c r="BY400" i="3"/>
  <c r="BW400" i="3"/>
  <c r="BU400" i="3"/>
  <c r="BS400" i="3"/>
  <c r="BQ400" i="3"/>
  <c r="BO400" i="3"/>
  <c r="BM400" i="3"/>
  <c r="EL400" i="3" s="1"/>
  <c r="ER400" i="3" s="1"/>
  <c r="BH400" i="3"/>
  <c r="DE399" i="3"/>
  <c r="DC399" i="3"/>
  <c r="DA399" i="3"/>
  <c r="CY399" i="3"/>
  <c r="CW399" i="3"/>
  <c r="CU399" i="3"/>
  <c r="CS399" i="3"/>
  <c r="CQ399" i="3"/>
  <c r="CO399" i="3"/>
  <c r="CM399" i="3"/>
  <c r="CK399" i="3"/>
  <c r="CI399" i="3"/>
  <c r="CG399" i="3"/>
  <c r="CE399" i="3"/>
  <c r="CC399" i="3"/>
  <c r="CA399" i="3"/>
  <c r="BY399" i="3"/>
  <c r="BW399" i="3"/>
  <c r="BU399" i="3"/>
  <c r="BS399" i="3"/>
  <c r="BQ399" i="3"/>
  <c r="BO399" i="3"/>
  <c r="BM399" i="3"/>
  <c r="EL399" i="3" s="1"/>
  <c r="ER399" i="3" s="1"/>
  <c r="BH399" i="3"/>
  <c r="DE398" i="3"/>
  <c r="DC398" i="3"/>
  <c r="DA398" i="3"/>
  <c r="CY398" i="3"/>
  <c r="CW398" i="3"/>
  <c r="CU398" i="3"/>
  <c r="CS398" i="3"/>
  <c r="CQ398" i="3"/>
  <c r="CO398" i="3"/>
  <c r="CM398" i="3"/>
  <c r="CK398" i="3"/>
  <c r="CI398" i="3"/>
  <c r="CG398" i="3"/>
  <c r="CE398" i="3"/>
  <c r="CC398" i="3"/>
  <c r="CA398" i="3"/>
  <c r="BY398" i="3"/>
  <c r="BW398" i="3"/>
  <c r="BU398" i="3"/>
  <c r="BS398" i="3"/>
  <c r="BQ398" i="3"/>
  <c r="BO398" i="3"/>
  <c r="BM398" i="3"/>
  <c r="EL398" i="3" s="1"/>
  <c r="ER398" i="3" s="1"/>
  <c r="BH398" i="3"/>
  <c r="DE397" i="3"/>
  <c r="DC397" i="3"/>
  <c r="DA397" i="3"/>
  <c r="CY397" i="3"/>
  <c r="CW397" i="3"/>
  <c r="CU397" i="3"/>
  <c r="CS397" i="3"/>
  <c r="CQ397" i="3"/>
  <c r="CO397" i="3"/>
  <c r="CM397" i="3"/>
  <c r="CK397" i="3"/>
  <c r="CI397" i="3"/>
  <c r="CG397" i="3"/>
  <c r="CE397" i="3"/>
  <c r="CC397" i="3"/>
  <c r="CA397" i="3"/>
  <c r="BY397" i="3"/>
  <c r="BW397" i="3"/>
  <c r="BU397" i="3"/>
  <c r="BS397" i="3"/>
  <c r="BQ397" i="3"/>
  <c r="BO397" i="3"/>
  <c r="BM397" i="3"/>
  <c r="EL397" i="3" s="1"/>
  <c r="ER397" i="3" s="1"/>
  <c r="BH397" i="3"/>
  <c r="DE396" i="3"/>
  <c r="DC396" i="3"/>
  <c r="DA396" i="3"/>
  <c r="CY396" i="3"/>
  <c r="CW396" i="3"/>
  <c r="CU396" i="3"/>
  <c r="CS396" i="3"/>
  <c r="CQ396" i="3"/>
  <c r="CO396" i="3"/>
  <c r="CM396" i="3"/>
  <c r="CK396" i="3"/>
  <c r="CI396" i="3"/>
  <c r="CG396" i="3"/>
  <c r="CE396" i="3"/>
  <c r="CC396" i="3"/>
  <c r="CA396" i="3"/>
  <c r="BY396" i="3"/>
  <c r="BW396" i="3"/>
  <c r="BU396" i="3"/>
  <c r="BS396" i="3"/>
  <c r="BQ396" i="3"/>
  <c r="BO396" i="3"/>
  <c r="BM396" i="3"/>
  <c r="EL396" i="3" s="1"/>
  <c r="ER396" i="3" s="1"/>
  <c r="BH396" i="3"/>
  <c r="DE395" i="3"/>
  <c r="DC395" i="3"/>
  <c r="DA395" i="3"/>
  <c r="CY395" i="3"/>
  <c r="CW395" i="3"/>
  <c r="CU395" i="3"/>
  <c r="CS395" i="3"/>
  <c r="CQ395" i="3"/>
  <c r="CO395" i="3"/>
  <c r="CM395" i="3"/>
  <c r="CK395" i="3"/>
  <c r="CI395" i="3"/>
  <c r="CG395" i="3"/>
  <c r="CE395" i="3"/>
  <c r="CC395" i="3"/>
  <c r="CA395" i="3"/>
  <c r="BY395" i="3"/>
  <c r="BW395" i="3"/>
  <c r="BU395" i="3"/>
  <c r="BS395" i="3"/>
  <c r="BQ395" i="3"/>
  <c r="BO395" i="3"/>
  <c r="BM395" i="3"/>
  <c r="EL395" i="3" s="1"/>
  <c r="ER395" i="3" s="1"/>
  <c r="BH395" i="3"/>
  <c r="DE394" i="3"/>
  <c r="DC394" i="3"/>
  <c r="DA394" i="3"/>
  <c r="CY394" i="3"/>
  <c r="CW394" i="3"/>
  <c r="CU394" i="3"/>
  <c r="CS394" i="3"/>
  <c r="CQ394" i="3"/>
  <c r="CO394" i="3"/>
  <c r="CM394" i="3"/>
  <c r="CK394" i="3"/>
  <c r="CI394" i="3"/>
  <c r="CG394" i="3"/>
  <c r="CE394" i="3"/>
  <c r="CC394" i="3"/>
  <c r="CA394" i="3"/>
  <c r="BY394" i="3"/>
  <c r="BW394" i="3"/>
  <c r="BU394" i="3"/>
  <c r="BS394" i="3"/>
  <c r="BQ394" i="3"/>
  <c r="BO394" i="3"/>
  <c r="BM394" i="3"/>
  <c r="EL394" i="3" s="1"/>
  <c r="ER394" i="3" s="1"/>
  <c r="BH394" i="3"/>
  <c r="DE393" i="3"/>
  <c r="DC393" i="3"/>
  <c r="DA393" i="3"/>
  <c r="CY393" i="3"/>
  <c r="CW393" i="3"/>
  <c r="CU393" i="3"/>
  <c r="CS393" i="3"/>
  <c r="CQ393" i="3"/>
  <c r="CO393" i="3"/>
  <c r="CM393" i="3"/>
  <c r="CK393" i="3"/>
  <c r="CI393" i="3"/>
  <c r="CG393" i="3"/>
  <c r="CE393" i="3"/>
  <c r="CC393" i="3"/>
  <c r="CA393" i="3"/>
  <c r="BY393" i="3"/>
  <c r="BW393" i="3"/>
  <c r="BU393" i="3"/>
  <c r="BS393" i="3"/>
  <c r="BQ393" i="3"/>
  <c r="BO393" i="3"/>
  <c r="BM393" i="3"/>
  <c r="EL393" i="3" s="1"/>
  <c r="ER393" i="3" s="1"/>
  <c r="BH393" i="3"/>
  <c r="DE392" i="3"/>
  <c r="DC392" i="3"/>
  <c r="DA392" i="3"/>
  <c r="CY392" i="3"/>
  <c r="CW392" i="3"/>
  <c r="CU392" i="3"/>
  <c r="CS392" i="3"/>
  <c r="CQ392" i="3"/>
  <c r="CO392" i="3"/>
  <c r="CM392" i="3"/>
  <c r="CK392" i="3"/>
  <c r="CI392" i="3"/>
  <c r="CG392" i="3"/>
  <c r="CE392" i="3"/>
  <c r="CC392" i="3"/>
  <c r="CA392" i="3"/>
  <c r="BY392" i="3"/>
  <c r="BW392" i="3"/>
  <c r="BU392" i="3"/>
  <c r="BS392" i="3"/>
  <c r="BQ392" i="3"/>
  <c r="BO392" i="3"/>
  <c r="BM392" i="3"/>
  <c r="EL392" i="3" s="1"/>
  <c r="ER392" i="3" s="1"/>
  <c r="BH392" i="3"/>
  <c r="DE391" i="3"/>
  <c r="DC391" i="3"/>
  <c r="DA391" i="3"/>
  <c r="CY391" i="3"/>
  <c r="CW391" i="3"/>
  <c r="CU391" i="3"/>
  <c r="CS391" i="3"/>
  <c r="CQ391" i="3"/>
  <c r="CO391" i="3"/>
  <c r="CM391" i="3"/>
  <c r="CK391" i="3"/>
  <c r="CI391" i="3"/>
  <c r="CG391" i="3"/>
  <c r="CE391" i="3"/>
  <c r="CC391" i="3"/>
  <c r="CA391" i="3"/>
  <c r="BY391" i="3"/>
  <c r="BW391" i="3"/>
  <c r="BU391" i="3"/>
  <c r="BS391" i="3"/>
  <c r="BQ391" i="3"/>
  <c r="BO391" i="3"/>
  <c r="BM391" i="3"/>
  <c r="EL391" i="3" s="1"/>
  <c r="ER391" i="3" s="1"/>
  <c r="BH391" i="3"/>
  <c r="DE390" i="3"/>
  <c r="DC390" i="3"/>
  <c r="DA390" i="3"/>
  <c r="CY390" i="3"/>
  <c r="CW390" i="3"/>
  <c r="CU390" i="3"/>
  <c r="CS390" i="3"/>
  <c r="CQ390" i="3"/>
  <c r="CO390" i="3"/>
  <c r="CM390" i="3"/>
  <c r="CK390" i="3"/>
  <c r="CI390" i="3"/>
  <c r="CG390" i="3"/>
  <c r="CE390" i="3"/>
  <c r="CC390" i="3"/>
  <c r="CA390" i="3"/>
  <c r="BY390" i="3"/>
  <c r="BW390" i="3"/>
  <c r="BU390" i="3"/>
  <c r="BS390" i="3"/>
  <c r="BQ390" i="3"/>
  <c r="BO390" i="3"/>
  <c r="BM390" i="3"/>
  <c r="EL390" i="3" s="1"/>
  <c r="ER390" i="3" s="1"/>
  <c r="BH390" i="3"/>
  <c r="DE389" i="3"/>
  <c r="DC389" i="3"/>
  <c r="DA389" i="3"/>
  <c r="CY389" i="3"/>
  <c r="CW389" i="3"/>
  <c r="CU389" i="3"/>
  <c r="CS389" i="3"/>
  <c r="CQ389" i="3"/>
  <c r="CO389" i="3"/>
  <c r="CM389" i="3"/>
  <c r="CK389" i="3"/>
  <c r="CI389" i="3"/>
  <c r="CG389" i="3"/>
  <c r="CE389" i="3"/>
  <c r="CC389" i="3"/>
  <c r="CA389" i="3"/>
  <c r="BY389" i="3"/>
  <c r="BW389" i="3"/>
  <c r="BU389" i="3"/>
  <c r="BS389" i="3"/>
  <c r="BQ389" i="3"/>
  <c r="BO389" i="3"/>
  <c r="BM389" i="3"/>
  <c r="EL389" i="3" s="1"/>
  <c r="ER389" i="3" s="1"/>
  <c r="BH389" i="3"/>
  <c r="DE388" i="3"/>
  <c r="DC388" i="3"/>
  <c r="DA388" i="3"/>
  <c r="CY388" i="3"/>
  <c r="CW388" i="3"/>
  <c r="CU388" i="3"/>
  <c r="CS388" i="3"/>
  <c r="CQ388" i="3"/>
  <c r="CO388" i="3"/>
  <c r="CM388" i="3"/>
  <c r="CK388" i="3"/>
  <c r="CI388" i="3"/>
  <c r="CG388" i="3"/>
  <c r="CE388" i="3"/>
  <c r="CC388" i="3"/>
  <c r="CA388" i="3"/>
  <c r="BY388" i="3"/>
  <c r="BW388" i="3"/>
  <c r="BU388" i="3"/>
  <c r="BS388" i="3"/>
  <c r="BQ388" i="3"/>
  <c r="BO388" i="3"/>
  <c r="BM388" i="3"/>
  <c r="EL388" i="3" s="1"/>
  <c r="ER388" i="3" s="1"/>
  <c r="BH388" i="3"/>
  <c r="DE387" i="3"/>
  <c r="DC387" i="3"/>
  <c r="DA387" i="3"/>
  <c r="CY387" i="3"/>
  <c r="CW387" i="3"/>
  <c r="CU387" i="3"/>
  <c r="CS387" i="3"/>
  <c r="CQ387" i="3"/>
  <c r="CO387" i="3"/>
  <c r="CM387" i="3"/>
  <c r="CK387" i="3"/>
  <c r="CI387" i="3"/>
  <c r="CG387" i="3"/>
  <c r="CE387" i="3"/>
  <c r="CC387" i="3"/>
  <c r="CA387" i="3"/>
  <c r="BY387" i="3"/>
  <c r="BW387" i="3"/>
  <c r="BU387" i="3"/>
  <c r="BS387" i="3"/>
  <c r="BQ387" i="3"/>
  <c r="BO387" i="3"/>
  <c r="BM387" i="3"/>
  <c r="EL387" i="3" s="1"/>
  <c r="ER387" i="3" s="1"/>
  <c r="BH387" i="3"/>
  <c r="DE386" i="3"/>
  <c r="DC386" i="3"/>
  <c r="DA386" i="3"/>
  <c r="CY386" i="3"/>
  <c r="CW386" i="3"/>
  <c r="CU386" i="3"/>
  <c r="CS386" i="3"/>
  <c r="CQ386" i="3"/>
  <c r="CO386" i="3"/>
  <c r="CM386" i="3"/>
  <c r="CK386" i="3"/>
  <c r="CI386" i="3"/>
  <c r="CG386" i="3"/>
  <c r="CE386" i="3"/>
  <c r="CC386" i="3"/>
  <c r="CA386" i="3"/>
  <c r="BY386" i="3"/>
  <c r="BW386" i="3"/>
  <c r="BU386" i="3"/>
  <c r="BS386" i="3"/>
  <c r="BQ386" i="3"/>
  <c r="BO386" i="3"/>
  <c r="BM386" i="3"/>
  <c r="EL386" i="3" s="1"/>
  <c r="ER386" i="3" s="1"/>
  <c r="BH386" i="3"/>
  <c r="DE385" i="3"/>
  <c r="DC385" i="3"/>
  <c r="DA385" i="3"/>
  <c r="CY385" i="3"/>
  <c r="CW385" i="3"/>
  <c r="CU385" i="3"/>
  <c r="CS385" i="3"/>
  <c r="CQ385" i="3"/>
  <c r="CO385" i="3"/>
  <c r="CM385" i="3"/>
  <c r="CK385" i="3"/>
  <c r="CI385" i="3"/>
  <c r="CG385" i="3"/>
  <c r="CE385" i="3"/>
  <c r="CC385" i="3"/>
  <c r="CA385" i="3"/>
  <c r="BY385" i="3"/>
  <c r="BW385" i="3"/>
  <c r="BU385" i="3"/>
  <c r="BS385" i="3"/>
  <c r="BQ385" i="3"/>
  <c r="BO385" i="3"/>
  <c r="BM385" i="3"/>
  <c r="EL385" i="3" s="1"/>
  <c r="ER385" i="3" s="1"/>
  <c r="BH385" i="3"/>
  <c r="DE384" i="3"/>
  <c r="DC384" i="3"/>
  <c r="DA384" i="3"/>
  <c r="CY384" i="3"/>
  <c r="CW384" i="3"/>
  <c r="CU384" i="3"/>
  <c r="CS384" i="3"/>
  <c r="CQ384" i="3"/>
  <c r="CO384" i="3"/>
  <c r="CM384" i="3"/>
  <c r="CK384" i="3"/>
  <c r="CI384" i="3"/>
  <c r="CG384" i="3"/>
  <c r="CE384" i="3"/>
  <c r="CC384" i="3"/>
  <c r="CA384" i="3"/>
  <c r="BY384" i="3"/>
  <c r="BW384" i="3"/>
  <c r="BU384" i="3"/>
  <c r="BS384" i="3"/>
  <c r="BQ384" i="3"/>
  <c r="BO384" i="3"/>
  <c r="BM384" i="3"/>
  <c r="EL384" i="3" s="1"/>
  <c r="ER384" i="3" s="1"/>
  <c r="BH384" i="3"/>
  <c r="DE383" i="3"/>
  <c r="DC383" i="3"/>
  <c r="DA383" i="3"/>
  <c r="CY383" i="3"/>
  <c r="CW383" i="3"/>
  <c r="CU383" i="3"/>
  <c r="CS383" i="3"/>
  <c r="CQ383" i="3"/>
  <c r="CO383" i="3"/>
  <c r="CM383" i="3"/>
  <c r="CK383" i="3"/>
  <c r="CI383" i="3"/>
  <c r="CG383" i="3"/>
  <c r="CE383" i="3"/>
  <c r="CC383" i="3"/>
  <c r="CA383" i="3"/>
  <c r="BY383" i="3"/>
  <c r="BW383" i="3"/>
  <c r="BU383" i="3"/>
  <c r="BS383" i="3"/>
  <c r="BQ383" i="3"/>
  <c r="BO383" i="3"/>
  <c r="BM383" i="3"/>
  <c r="EL383" i="3" s="1"/>
  <c r="ER383" i="3" s="1"/>
  <c r="BH383" i="3"/>
  <c r="DE382" i="3"/>
  <c r="DC382" i="3"/>
  <c r="DA382" i="3"/>
  <c r="CY382" i="3"/>
  <c r="CW382" i="3"/>
  <c r="CU382" i="3"/>
  <c r="CS382" i="3"/>
  <c r="CQ382" i="3"/>
  <c r="CO382" i="3"/>
  <c r="CM382" i="3"/>
  <c r="CK382" i="3"/>
  <c r="CI382" i="3"/>
  <c r="CG382" i="3"/>
  <c r="CE382" i="3"/>
  <c r="CC382" i="3"/>
  <c r="CA382" i="3"/>
  <c r="BY382" i="3"/>
  <c r="BW382" i="3"/>
  <c r="BU382" i="3"/>
  <c r="BS382" i="3"/>
  <c r="BQ382" i="3"/>
  <c r="BO382" i="3"/>
  <c r="BM382" i="3"/>
  <c r="EL382" i="3" s="1"/>
  <c r="ER382" i="3" s="1"/>
  <c r="BH382" i="3"/>
  <c r="DE381" i="3"/>
  <c r="DC381" i="3"/>
  <c r="DA381" i="3"/>
  <c r="CY381" i="3"/>
  <c r="CW381" i="3"/>
  <c r="CU381" i="3"/>
  <c r="CS381" i="3"/>
  <c r="CQ381" i="3"/>
  <c r="CO381" i="3"/>
  <c r="CM381" i="3"/>
  <c r="CK381" i="3"/>
  <c r="CI381" i="3"/>
  <c r="CG381" i="3"/>
  <c r="CE381" i="3"/>
  <c r="CC381" i="3"/>
  <c r="CA381" i="3"/>
  <c r="BY381" i="3"/>
  <c r="BW381" i="3"/>
  <c r="BU381" i="3"/>
  <c r="BS381" i="3"/>
  <c r="BQ381" i="3"/>
  <c r="BO381" i="3"/>
  <c r="BM381" i="3"/>
  <c r="EL381" i="3" s="1"/>
  <c r="ER381" i="3" s="1"/>
  <c r="BH381" i="3"/>
  <c r="DE380" i="3"/>
  <c r="DC380" i="3"/>
  <c r="DA380" i="3"/>
  <c r="CY380" i="3"/>
  <c r="CW380" i="3"/>
  <c r="CU380" i="3"/>
  <c r="CS380" i="3"/>
  <c r="CQ380" i="3"/>
  <c r="CO380" i="3"/>
  <c r="CM380" i="3"/>
  <c r="CK380" i="3"/>
  <c r="CI380" i="3"/>
  <c r="CG380" i="3"/>
  <c r="CE380" i="3"/>
  <c r="CC380" i="3"/>
  <c r="CA380" i="3"/>
  <c r="BY380" i="3"/>
  <c r="BW380" i="3"/>
  <c r="BU380" i="3"/>
  <c r="BS380" i="3"/>
  <c r="BQ380" i="3"/>
  <c r="BO380" i="3"/>
  <c r="BM380" i="3"/>
  <c r="EL380" i="3" s="1"/>
  <c r="ER380" i="3" s="1"/>
  <c r="BH380" i="3"/>
  <c r="DE379" i="3"/>
  <c r="DC379" i="3"/>
  <c r="DA379" i="3"/>
  <c r="CY379" i="3"/>
  <c r="CW379" i="3"/>
  <c r="CU379" i="3"/>
  <c r="CS379" i="3"/>
  <c r="CQ379" i="3"/>
  <c r="CO379" i="3"/>
  <c r="CM379" i="3"/>
  <c r="CK379" i="3"/>
  <c r="CI379" i="3"/>
  <c r="CG379" i="3"/>
  <c r="CE379" i="3"/>
  <c r="CC379" i="3"/>
  <c r="CA379" i="3"/>
  <c r="BY379" i="3"/>
  <c r="BW379" i="3"/>
  <c r="BU379" i="3"/>
  <c r="BS379" i="3"/>
  <c r="BQ379" i="3"/>
  <c r="BO379" i="3"/>
  <c r="BM379" i="3"/>
  <c r="EL379" i="3" s="1"/>
  <c r="ER379" i="3" s="1"/>
  <c r="BH379" i="3"/>
  <c r="DE378" i="3"/>
  <c r="DC378" i="3"/>
  <c r="DA378" i="3"/>
  <c r="CY378" i="3"/>
  <c r="CW378" i="3"/>
  <c r="CU378" i="3"/>
  <c r="CS378" i="3"/>
  <c r="CQ378" i="3"/>
  <c r="CO378" i="3"/>
  <c r="CM378" i="3"/>
  <c r="CK378" i="3"/>
  <c r="CI378" i="3"/>
  <c r="CG378" i="3"/>
  <c r="CE378" i="3"/>
  <c r="CC378" i="3"/>
  <c r="CA378" i="3"/>
  <c r="BY378" i="3"/>
  <c r="BW378" i="3"/>
  <c r="BU378" i="3"/>
  <c r="BS378" i="3"/>
  <c r="BQ378" i="3"/>
  <c r="BO378" i="3"/>
  <c r="BM378" i="3"/>
  <c r="EL378" i="3" s="1"/>
  <c r="ER378" i="3" s="1"/>
  <c r="BH378" i="3"/>
  <c r="DE377" i="3"/>
  <c r="DC377" i="3"/>
  <c r="DA377" i="3"/>
  <c r="CY377" i="3"/>
  <c r="CW377" i="3"/>
  <c r="CU377" i="3"/>
  <c r="CS377" i="3"/>
  <c r="CQ377" i="3"/>
  <c r="CO377" i="3"/>
  <c r="CM377" i="3"/>
  <c r="CK377" i="3"/>
  <c r="CI377" i="3"/>
  <c r="CG377" i="3"/>
  <c r="CE377" i="3"/>
  <c r="CC377" i="3"/>
  <c r="CA377" i="3"/>
  <c r="BY377" i="3"/>
  <c r="BW377" i="3"/>
  <c r="BU377" i="3"/>
  <c r="BS377" i="3"/>
  <c r="BQ377" i="3"/>
  <c r="BO377" i="3"/>
  <c r="BM377" i="3"/>
  <c r="EL377" i="3" s="1"/>
  <c r="ER377" i="3" s="1"/>
  <c r="BH377" i="3"/>
  <c r="DE376" i="3"/>
  <c r="DC376" i="3"/>
  <c r="DA376" i="3"/>
  <c r="CY376" i="3"/>
  <c r="CW376" i="3"/>
  <c r="CU376" i="3"/>
  <c r="CS376" i="3"/>
  <c r="CQ376" i="3"/>
  <c r="CO376" i="3"/>
  <c r="CM376" i="3"/>
  <c r="CK376" i="3"/>
  <c r="CI376" i="3"/>
  <c r="CG376" i="3"/>
  <c r="CE376" i="3"/>
  <c r="CC376" i="3"/>
  <c r="CA376" i="3"/>
  <c r="BY376" i="3"/>
  <c r="BW376" i="3"/>
  <c r="BU376" i="3"/>
  <c r="BS376" i="3"/>
  <c r="BQ376" i="3"/>
  <c r="BO376" i="3"/>
  <c r="BM376" i="3"/>
  <c r="EL376" i="3" s="1"/>
  <c r="ER376" i="3" s="1"/>
  <c r="BH376" i="3"/>
  <c r="DE375" i="3"/>
  <c r="DC375" i="3"/>
  <c r="DA375" i="3"/>
  <c r="CY375" i="3"/>
  <c r="CW375" i="3"/>
  <c r="CU375" i="3"/>
  <c r="CS375" i="3"/>
  <c r="CQ375" i="3"/>
  <c r="CO375" i="3"/>
  <c r="CM375" i="3"/>
  <c r="CK375" i="3"/>
  <c r="CI375" i="3"/>
  <c r="CG375" i="3"/>
  <c r="CE375" i="3"/>
  <c r="CC375" i="3"/>
  <c r="CA375" i="3"/>
  <c r="BY375" i="3"/>
  <c r="BW375" i="3"/>
  <c r="BU375" i="3"/>
  <c r="BS375" i="3"/>
  <c r="BQ375" i="3"/>
  <c r="BO375" i="3"/>
  <c r="BM375" i="3"/>
  <c r="EL375" i="3" s="1"/>
  <c r="ER375" i="3" s="1"/>
  <c r="BH375" i="3"/>
  <c r="DE374" i="3"/>
  <c r="DC374" i="3"/>
  <c r="DA374" i="3"/>
  <c r="CY374" i="3"/>
  <c r="CW374" i="3"/>
  <c r="CU374" i="3"/>
  <c r="CS374" i="3"/>
  <c r="CQ374" i="3"/>
  <c r="CO374" i="3"/>
  <c r="CM374" i="3"/>
  <c r="CK374" i="3"/>
  <c r="CI374" i="3"/>
  <c r="CG374" i="3"/>
  <c r="CE374" i="3"/>
  <c r="CC374" i="3"/>
  <c r="CA374" i="3"/>
  <c r="BY374" i="3"/>
  <c r="BW374" i="3"/>
  <c r="BU374" i="3"/>
  <c r="BS374" i="3"/>
  <c r="BQ374" i="3"/>
  <c r="BO374" i="3"/>
  <c r="BM374" i="3"/>
  <c r="EL374" i="3" s="1"/>
  <c r="ER374" i="3" s="1"/>
  <c r="BH374" i="3"/>
  <c r="DE373" i="3"/>
  <c r="DC373" i="3"/>
  <c r="DA373" i="3"/>
  <c r="CY373" i="3"/>
  <c r="CW373" i="3"/>
  <c r="CU373" i="3"/>
  <c r="CS373" i="3"/>
  <c r="CQ373" i="3"/>
  <c r="CO373" i="3"/>
  <c r="CM373" i="3"/>
  <c r="CK373" i="3"/>
  <c r="CI373" i="3"/>
  <c r="CG373" i="3"/>
  <c r="CE373" i="3"/>
  <c r="CC373" i="3"/>
  <c r="CA373" i="3"/>
  <c r="BY373" i="3"/>
  <c r="BW373" i="3"/>
  <c r="BU373" i="3"/>
  <c r="BS373" i="3"/>
  <c r="BQ373" i="3"/>
  <c r="BO373" i="3"/>
  <c r="BM373" i="3"/>
  <c r="EL373" i="3" s="1"/>
  <c r="ER373" i="3" s="1"/>
  <c r="BH373" i="3"/>
  <c r="DE372" i="3"/>
  <c r="DC372" i="3"/>
  <c r="DA372" i="3"/>
  <c r="CY372" i="3"/>
  <c r="CW372" i="3"/>
  <c r="CU372" i="3"/>
  <c r="CS372" i="3"/>
  <c r="CQ372" i="3"/>
  <c r="CO372" i="3"/>
  <c r="CM372" i="3"/>
  <c r="CK372" i="3"/>
  <c r="CI372" i="3"/>
  <c r="CG372" i="3"/>
  <c r="CE372" i="3"/>
  <c r="CC372" i="3"/>
  <c r="CA372" i="3"/>
  <c r="BY372" i="3"/>
  <c r="BW372" i="3"/>
  <c r="BU372" i="3"/>
  <c r="BS372" i="3"/>
  <c r="BQ372" i="3"/>
  <c r="BO372" i="3"/>
  <c r="BM372" i="3"/>
  <c r="EL372" i="3" s="1"/>
  <c r="ER372" i="3" s="1"/>
  <c r="BH372" i="3"/>
  <c r="DE371" i="3"/>
  <c r="DC371" i="3"/>
  <c r="DA371" i="3"/>
  <c r="CY371" i="3"/>
  <c r="CW371" i="3"/>
  <c r="CU371" i="3"/>
  <c r="CS371" i="3"/>
  <c r="CQ371" i="3"/>
  <c r="CO371" i="3"/>
  <c r="CM371" i="3"/>
  <c r="CK371" i="3"/>
  <c r="CI371" i="3"/>
  <c r="CG371" i="3"/>
  <c r="CE371" i="3"/>
  <c r="CC371" i="3"/>
  <c r="CA371" i="3"/>
  <c r="BY371" i="3"/>
  <c r="BW371" i="3"/>
  <c r="BU371" i="3"/>
  <c r="BS371" i="3"/>
  <c r="BQ371" i="3"/>
  <c r="BO371" i="3"/>
  <c r="BM371" i="3"/>
  <c r="EL371" i="3" s="1"/>
  <c r="ER371" i="3" s="1"/>
  <c r="BH371" i="3"/>
  <c r="DE370" i="3"/>
  <c r="DC370" i="3"/>
  <c r="DA370" i="3"/>
  <c r="CY370" i="3"/>
  <c r="CW370" i="3"/>
  <c r="CU370" i="3"/>
  <c r="CS370" i="3"/>
  <c r="CQ370" i="3"/>
  <c r="CO370" i="3"/>
  <c r="CM370" i="3"/>
  <c r="CK370" i="3"/>
  <c r="CI370" i="3"/>
  <c r="CG370" i="3"/>
  <c r="CE370" i="3"/>
  <c r="CC370" i="3"/>
  <c r="CA370" i="3"/>
  <c r="BY370" i="3"/>
  <c r="BW370" i="3"/>
  <c r="BU370" i="3"/>
  <c r="BS370" i="3"/>
  <c r="BQ370" i="3"/>
  <c r="BO370" i="3"/>
  <c r="BM370" i="3"/>
  <c r="EL370" i="3" s="1"/>
  <c r="ER370" i="3" s="1"/>
  <c r="BH370" i="3"/>
  <c r="DE369" i="3"/>
  <c r="DC369" i="3"/>
  <c r="DA369" i="3"/>
  <c r="CY369" i="3"/>
  <c r="CW369" i="3"/>
  <c r="CU369" i="3"/>
  <c r="CS369" i="3"/>
  <c r="CQ369" i="3"/>
  <c r="CO369" i="3"/>
  <c r="CM369" i="3"/>
  <c r="CK369" i="3"/>
  <c r="CI369" i="3"/>
  <c r="CG369" i="3"/>
  <c r="CE369" i="3"/>
  <c r="CC369" i="3"/>
  <c r="CA369" i="3"/>
  <c r="BY369" i="3"/>
  <c r="BW369" i="3"/>
  <c r="BU369" i="3"/>
  <c r="BS369" i="3"/>
  <c r="BQ369" i="3"/>
  <c r="BO369" i="3"/>
  <c r="BM369" i="3"/>
  <c r="EL369" i="3" s="1"/>
  <c r="ER369" i="3" s="1"/>
  <c r="BH369" i="3"/>
  <c r="DE368" i="3"/>
  <c r="DC368" i="3"/>
  <c r="DA368" i="3"/>
  <c r="CY368" i="3"/>
  <c r="CW368" i="3"/>
  <c r="CU368" i="3"/>
  <c r="CS368" i="3"/>
  <c r="CQ368" i="3"/>
  <c r="CO368" i="3"/>
  <c r="CM368" i="3"/>
  <c r="CK368" i="3"/>
  <c r="CI368" i="3"/>
  <c r="CG368" i="3"/>
  <c r="CE368" i="3"/>
  <c r="CC368" i="3"/>
  <c r="CA368" i="3"/>
  <c r="BY368" i="3"/>
  <c r="BW368" i="3"/>
  <c r="BU368" i="3"/>
  <c r="BS368" i="3"/>
  <c r="BQ368" i="3"/>
  <c r="BO368" i="3"/>
  <c r="BM368" i="3"/>
  <c r="EL368" i="3" s="1"/>
  <c r="ER368" i="3" s="1"/>
  <c r="BH368" i="3"/>
  <c r="DE367" i="3"/>
  <c r="DC367" i="3"/>
  <c r="DA367" i="3"/>
  <c r="CY367" i="3"/>
  <c r="CW367" i="3"/>
  <c r="CU367" i="3"/>
  <c r="CS367" i="3"/>
  <c r="CQ367" i="3"/>
  <c r="CO367" i="3"/>
  <c r="CM367" i="3"/>
  <c r="CK367" i="3"/>
  <c r="CI367" i="3"/>
  <c r="CG367" i="3"/>
  <c r="CE367" i="3"/>
  <c r="CC367" i="3"/>
  <c r="CA367" i="3"/>
  <c r="BY367" i="3"/>
  <c r="BW367" i="3"/>
  <c r="BU367" i="3"/>
  <c r="BS367" i="3"/>
  <c r="BQ367" i="3"/>
  <c r="BO367" i="3"/>
  <c r="BM367" i="3"/>
  <c r="EL367" i="3" s="1"/>
  <c r="ER367" i="3" s="1"/>
  <c r="BH367" i="3"/>
  <c r="DE366" i="3"/>
  <c r="DC366" i="3"/>
  <c r="DA366" i="3"/>
  <c r="CY366" i="3"/>
  <c r="CW366" i="3"/>
  <c r="CU366" i="3"/>
  <c r="CS366" i="3"/>
  <c r="CQ366" i="3"/>
  <c r="CO366" i="3"/>
  <c r="CM366" i="3"/>
  <c r="CK366" i="3"/>
  <c r="CI366" i="3"/>
  <c r="CG366" i="3"/>
  <c r="CE366" i="3"/>
  <c r="CC366" i="3"/>
  <c r="CA366" i="3"/>
  <c r="BY366" i="3"/>
  <c r="BW366" i="3"/>
  <c r="BU366" i="3"/>
  <c r="BS366" i="3"/>
  <c r="BQ366" i="3"/>
  <c r="BO366" i="3"/>
  <c r="BM366" i="3"/>
  <c r="EL366" i="3" s="1"/>
  <c r="ER366" i="3" s="1"/>
  <c r="BH366" i="3"/>
  <c r="DE365" i="3"/>
  <c r="DC365" i="3"/>
  <c r="DA365" i="3"/>
  <c r="CY365" i="3"/>
  <c r="CW365" i="3"/>
  <c r="CU365" i="3"/>
  <c r="CS365" i="3"/>
  <c r="CQ365" i="3"/>
  <c r="CO365" i="3"/>
  <c r="CM365" i="3"/>
  <c r="CK365" i="3"/>
  <c r="CI365" i="3"/>
  <c r="CG365" i="3"/>
  <c r="CE365" i="3"/>
  <c r="CC365" i="3"/>
  <c r="CA365" i="3"/>
  <c r="BY365" i="3"/>
  <c r="BW365" i="3"/>
  <c r="BU365" i="3"/>
  <c r="BS365" i="3"/>
  <c r="BQ365" i="3"/>
  <c r="BO365" i="3"/>
  <c r="BM365" i="3"/>
  <c r="EL365" i="3" s="1"/>
  <c r="ER365" i="3" s="1"/>
  <c r="BH365" i="3"/>
  <c r="DE364" i="3"/>
  <c r="DC364" i="3"/>
  <c r="DA364" i="3"/>
  <c r="CY364" i="3"/>
  <c r="CW364" i="3"/>
  <c r="CU364" i="3"/>
  <c r="CS364" i="3"/>
  <c r="CQ364" i="3"/>
  <c r="CO364" i="3"/>
  <c r="CM364" i="3"/>
  <c r="CK364" i="3"/>
  <c r="CI364" i="3"/>
  <c r="CG364" i="3"/>
  <c r="CE364" i="3"/>
  <c r="CC364" i="3"/>
  <c r="CA364" i="3"/>
  <c r="BY364" i="3"/>
  <c r="BW364" i="3"/>
  <c r="BU364" i="3"/>
  <c r="BS364" i="3"/>
  <c r="BQ364" i="3"/>
  <c r="BO364" i="3"/>
  <c r="BM364" i="3"/>
  <c r="EL364" i="3" s="1"/>
  <c r="ER364" i="3" s="1"/>
  <c r="BH364" i="3"/>
  <c r="DE363" i="3"/>
  <c r="DC363" i="3"/>
  <c r="DA363" i="3"/>
  <c r="CY363" i="3"/>
  <c r="CW363" i="3"/>
  <c r="CU363" i="3"/>
  <c r="CS363" i="3"/>
  <c r="CQ363" i="3"/>
  <c r="CO363" i="3"/>
  <c r="CM363" i="3"/>
  <c r="CK363" i="3"/>
  <c r="CI363" i="3"/>
  <c r="CG363" i="3"/>
  <c r="CE363" i="3"/>
  <c r="CC363" i="3"/>
  <c r="CA363" i="3"/>
  <c r="BY363" i="3"/>
  <c r="BW363" i="3"/>
  <c r="BU363" i="3"/>
  <c r="BS363" i="3"/>
  <c r="BQ363" i="3"/>
  <c r="BO363" i="3"/>
  <c r="BM363" i="3"/>
  <c r="EL363" i="3" s="1"/>
  <c r="ER363" i="3" s="1"/>
  <c r="BH363" i="3"/>
  <c r="DE362" i="3"/>
  <c r="DC362" i="3"/>
  <c r="DA362" i="3"/>
  <c r="CY362" i="3"/>
  <c r="CW362" i="3"/>
  <c r="CU362" i="3"/>
  <c r="CS362" i="3"/>
  <c r="CQ362" i="3"/>
  <c r="CO362" i="3"/>
  <c r="CM362" i="3"/>
  <c r="CK362" i="3"/>
  <c r="CI362" i="3"/>
  <c r="CG362" i="3"/>
  <c r="CE362" i="3"/>
  <c r="CC362" i="3"/>
  <c r="CA362" i="3"/>
  <c r="BY362" i="3"/>
  <c r="BW362" i="3"/>
  <c r="BU362" i="3"/>
  <c r="BS362" i="3"/>
  <c r="BQ362" i="3"/>
  <c r="BO362" i="3"/>
  <c r="BM362" i="3"/>
  <c r="EL362" i="3" s="1"/>
  <c r="ER362" i="3" s="1"/>
  <c r="BH362" i="3"/>
  <c r="DE361" i="3"/>
  <c r="DC361" i="3"/>
  <c r="DA361" i="3"/>
  <c r="CY361" i="3"/>
  <c r="CW361" i="3"/>
  <c r="CU361" i="3"/>
  <c r="CS361" i="3"/>
  <c r="CQ361" i="3"/>
  <c r="CO361" i="3"/>
  <c r="CM361" i="3"/>
  <c r="CK361" i="3"/>
  <c r="CI361" i="3"/>
  <c r="CG361" i="3"/>
  <c r="CE361" i="3"/>
  <c r="CC361" i="3"/>
  <c r="CA361" i="3"/>
  <c r="BY361" i="3"/>
  <c r="BW361" i="3"/>
  <c r="BU361" i="3"/>
  <c r="BS361" i="3"/>
  <c r="BQ361" i="3"/>
  <c r="BO361" i="3"/>
  <c r="BM361" i="3"/>
  <c r="EL361" i="3" s="1"/>
  <c r="ER361" i="3" s="1"/>
  <c r="BH361" i="3"/>
  <c r="DE360" i="3"/>
  <c r="DC360" i="3"/>
  <c r="DA360" i="3"/>
  <c r="CY360" i="3"/>
  <c r="CW360" i="3"/>
  <c r="CU360" i="3"/>
  <c r="CS360" i="3"/>
  <c r="CQ360" i="3"/>
  <c r="CO360" i="3"/>
  <c r="CM360" i="3"/>
  <c r="CK360" i="3"/>
  <c r="CI360" i="3"/>
  <c r="CG360" i="3"/>
  <c r="CE360" i="3"/>
  <c r="CC360" i="3"/>
  <c r="CA360" i="3"/>
  <c r="BY360" i="3"/>
  <c r="BW360" i="3"/>
  <c r="BU360" i="3"/>
  <c r="BS360" i="3"/>
  <c r="BQ360" i="3"/>
  <c r="BO360" i="3"/>
  <c r="BM360" i="3"/>
  <c r="EL360" i="3" s="1"/>
  <c r="ER360" i="3" s="1"/>
  <c r="BH360" i="3"/>
  <c r="DE359" i="3"/>
  <c r="DC359" i="3"/>
  <c r="DA359" i="3"/>
  <c r="CY359" i="3"/>
  <c r="CW359" i="3"/>
  <c r="CU359" i="3"/>
  <c r="CS359" i="3"/>
  <c r="CQ359" i="3"/>
  <c r="CO359" i="3"/>
  <c r="CM359" i="3"/>
  <c r="CK359" i="3"/>
  <c r="CI359" i="3"/>
  <c r="CG359" i="3"/>
  <c r="CE359" i="3"/>
  <c r="CC359" i="3"/>
  <c r="CA359" i="3"/>
  <c r="BY359" i="3"/>
  <c r="BW359" i="3"/>
  <c r="BU359" i="3"/>
  <c r="BS359" i="3"/>
  <c r="BQ359" i="3"/>
  <c r="BO359" i="3"/>
  <c r="BM359" i="3"/>
  <c r="EL359" i="3" s="1"/>
  <c r="ER359" i="3" s="1"/>
  <c r="BH359" i="3"/>
  <c r="DE358" i="3"/>
  <c r="DC358" i="3"/>
  <c r="DA358" i="3"/>
  <c r="CY358" i="3"/>
  <c r="CW358" i="3"/>
  <c r="CU358" i="3"/>
  <c r="CS358" i="3"/>
  <c r="CQ358" i="3"/>
  <c r="CO358" i="3"/>
  <c r="CM358" i="3"/>
  <c r="CK358" i="3"/>
  <c r="CI358" i="3"/>
  <c r="CG358" i="3"/>
  <c r="CE358" i="3"/>
  <c r="CC358" i="3"/>
  <c r="CA358" i="3"/>
  <c r="BY358" i="3"/>
  <c r="BW358" i="3"/>
  <c r="BU358" i="3"/>
  <c r="BS358" i="3"/>
  <c r="BQ358" i="3"/>
  <c r="BO358" i="3"/>
  <c r="BM358" i="3"/>
  <c r="EL358" i="3" s="1"/>
  <c r="ER358" i="3" s="1"/>
  <c r="BH358" i="3"/>
  <c r="DE357" i="3"/>
  <c r="DC357" i="3"/>
  <c r="DA357" i="3"/>
  <c r="CY357" i="3"/>
  <c r="CW357" i="3"/>
  <c r="CU357" i="3"/>
  <c r="CS357" i="3"/>
  <c r="CQ357" i="3"/>
  <c r="CO357" i="3"/>
  <c r="CM357" i="3"/>
  <c r="CK357" i="3"/>
  <c r="CI357" i="3"/>
  <c r="CG357" i="3"/>
  <c r="CE357" i="3"/>
  <c r="CC357" i="3"/>
  <c r="CA357" i="3"/>
  <c r="BY357" i="3"/>
  <c r="BW357" i="3"/>
  <c r="BU357" i="3"/>
  <c r="BS357" i="3"/>
  <c r="BQ357" i="3"/>
  <c r="BO357" i="3"/>
  <c r="BM357" i="3"/>
  <c r="EL357" i="3" s="1"/>
  <c r="ER357" i="3" s="1"/>
  <c r="BH357" i="3"/>
  <c r="DE356" i="3"/>
  <c r="DC356" i="3"/>
  <c r="DA356" i="3"/>
  <c r="CY356" i="3"/>
  <c r="CW356" i="3"/>
  <c r="CU356" i="3"/>
  <c r="CS356" i="3"/>
  <c r="CQ356" i="3"/>
  <c r="CO356" i="3"/>
  <c r="CM356" i="3"/>
  <c r="CK356" i="3"/>
  <c r="CI356" i="3"/>
  <c r="CG356" i="3"/>
  <c r="CE356" i="3"/>
  <c r="CC356" i="3"/>
  <c r="CA356" i="3"/>
  <c r="BY356" i="3"/>
  <c r="BW356" i="3"/>
  <c r="BU356" i="3"/>
  <c r="BS356" i="3"/>
  <c r="BQ356" i="3"/>
  <c r="BO356" i="3"/>
  <c r="BM356" i="3"/>
  <c r="EL356" i="3" s="1"/>
  <c r="ER356" i="3" s="1"/>
  <c r="BH356" i="3"/>
  <c r="DE355" i="3"/>
  <c r="DC355" i="3"/>
  <c r="DA355" i="3"/>
  <c r="CY355" i="3"/>
  <c r="CW355" i="3"/>
  <c r="CU355" i="3"/>
  <c r="CS355" i="3"/>
  <c r="CQ355" i="3"/>
  <c r="CO355" i="3"/>
  <c r="CM355" i="3"/>
  <c r="CK355" i="3"/>
  <c r="CI355" i="3"/>
  <c r="CG355" i="3"/>
  <c r="CE355" i="3"/>
  <c r="CC355" i="3"/>
  <c r="CA355" i="3"/>
  <c r="BY355" i="3"/>
  <c r="BW355" i="3"/>
  <c r="BU355" i="3"/>
  <c r="BS355" i="3"/>
  <c r="BQ355" i="3"/>
  <c r="BO355" i="3"/>
  <c r="BM355" i="3"/>
  <c r="EL355" i="3" s="1"/>
  <c r="ER355" i="3" s="1"/>
  <c r="BH355" i="3"/>
  <c r="DE354" i="3"/>
  <c r="DC354" i="3"/>
  <c r="DA354" i="3"/>
  <c r="CY354" i="3"/>
  <c r="CW354" i="3"/>
  <c r="CU354" i="3"/>
  <c r="CS354" i="3"/>
  <c r="CQ354" i="3"/>
  <c r="CO354" i="3"/>
  <c r="CM354" i="3"/>
  <c r="CK354" i="3"/>
  <c r="CI354" i="3"/>
  <c r="CG354" i="3"/>
  <c r="CE354" i="3"/>
  <c r="CC354" i="3"/>
  <c r="CA354" i="3"/>
  <c r="BY354" i="3"/>
  <c r="BW354" i="3"/>
  <c r="BU354" i="3"/>
  <c r="BS354" i="3"/>
  <c r="BQ354" i="3"/>
  <c r="BO354" i="3"/>
  <c r="BM354" i="3"/>
  <c r="EL354" i="3" s="1"/>
  <c r="ER354" i="3" s="1"/>
  <c r="BH354" i="3"/>
  <c r="DE353" i="3"/>
  <c r="DC353" i="3"/>
  <c r="DA353" i="3"/>
  <c r="CY353" i="3"/>
  <c r="CW353" i="3"/>
  <c r="CU353" i="3"/>
  <c r="CS353" i="3"/>
  <c r="CQ353" i="3"/>
  <c r="CO353" i="3"/>
  <c r="CM353" i="3"/>
  <c r="CK353" i="3"/>
  <c r="CI353" i="3"/>
  <c r="CG353" i="3"/>
  <c r="CE353" i="3"/>
  <c r="CC353" i="3"/>
  <c r="CA353" i="3"/>
  <c r="BY353" i="3"/>
  <c r="BW353" i="3"/>
  <c r="BU353" i="3"/>
  <c r="BS353" i="3"/>
  <c r="BQ353" i="3"/>
  <c r="BO353" i="3"/>
  <c r="BM353" i="3"/>
  <c r="EL353" i="3" s="1"/>
  <c r="ER353" i="3" s="1"/>
  <c r="BH353" i="3"/>
  <c r="DE352" i="3"/>
  <c r="DC352" i="3"/>
  <c r="DA352" i="3"/>
  <c r="CY352" i="3"/>
  <c r="CW352" i="3"/>
  <c r="CU352" i="3"/>
  <c r="CS352" i="3"/>
  <c r="CQ352" i="3"/>
  <c r="CO352" i="3"/>
  <c r="CM352" i="3"/>
  <c r="CK352" i="3"/>
  <c r="CI352" i="3"/>
  <c r="CG352" i="3"/>
  <c r="CE352" i="3"/>
  <c r="CC352" i="3"/>
  <c r="CA352" i="3"/>
  <c r="BY352" i="3"/>
  <c r="BW352" i="3"/>
  <c r="BU352" i="3"/>
  <c r="BS352" i="3"/>
  <c r="BQ352" i="3"/>
  <c r="BO352" i="3"/>
  <c r="BM352" i="3"/>
  <c r="EL352" i="3" s="1"/>
  <c r="ER352" i="3" s="1"/>
  <c r="BH352" i="3"/>
  <c r="DE351" i="3"/>
  <c r="DC351" i="3"/>
  <c r="DA351" i="3"/>
  <c r="CY351" i="3"/>
  <c r="CW351" i="3"/>
  <c r="CU351" i="3"/>
  <c r="CS351" i="3"/>
  <c r="CQ351" i="3"/>
  <c r="CO351" i="3"/>
  <c r="CM351" i="3"/>
  <c r="CK351" i="3"/>
  <c r="CI351" i="3"/>
  <c r="CG351" i="3"/>
  <c r="CE351" i="3"/>
  <c r="CC351" i="3"/>
  <c r="CA351" i="3"/>
  <c r="BY351" i="3"/>
  <c r="BW351" i="3"/>
  <c r="BU351" i="3"/>
  <c r="BS351" i="3"/>
  <c r="BQ351" i="3"/>
  <c r="BO351" i="3"/>
  <c r="BM351" i="3"/>
  <c r="EL351" i="3" s="1"/>
  <c r="ER351" i="3" s="1"/>
  <c r="BH351" i="3"/>
  <c r="DE350" i="3"/>
  <c r="DC350" i="3"/>
  <c r="DA350" i="3"/>
  <c r="CY350" i="3"/>
  <c r="CW350" i="3"/>
  <c r="CU350" i="3"/>
  <c r="CS350" i="3"/>
  <c r="CQ350" i="3"/>
  <c r="CO350" i="3"/>
  <c r="CM350" i="3"/>
  <c r="CK350" i="3"/>
  <c r="CI350" i="3"/>
  <c r="CG350" i="3"/>
  <c r="CE350" i="3"/>
  <c r="CC350" i="3"/>
  <c r="CA350" i="3"/>
  <c r="BY350" i="3"/>
  <c r="BW350" i="3"/>
  <c r="BU350" i="3"/>
  <c r="BS350" i="3"/>
  <c r="BQ350" i="3"/>
  <c r="BO350" i="3"/>
  <c r="BM350" i="3"/>
  <c r="EL350" i="3" s="1"/>
  <c r="ER350" i="3" s="1"/>
  <c r="BH350" i="3"/>
  <c r="DE349" i="3"/>
  <c r="DC349" i="3"/>
  <c r="DA349" i="3"/>
  <c r="CY349" i="3"/>
  <c r="CW349" i="3"/>
  <c r="CU349" i="3"/>
  <c r="CS349" i="3"/>
  <c r="CQ349" i="3"/>
  <c r="CO349" i="3"/>
  <c r="CM349" i="3"/>
  <c r="CK349" i="3"/>
  <c r="CI349" i="3"/>
  <c r="CG349" i="3"/>
  <c r="CE349" i="3"/>
  <c r="CC349" i="3"/>
  <c r="CA349" i="3"/>
  <c r="BY349" i="3"/>
  <c r="BW349" i="3"/>
  <c r="BU349" i="3"/>
  <c r="BS349" i="3"/>
  <c r="BQ349" i="3"/>
  <c r="BO349" i="3"/>
  <c r="BM349" i="3"/>
  <c r="EL349" i="3" s="1"/>
  <c r="ER349" i="3" s="1"/>
  <c r="BH349" i="3"/>
  <c r="DE348" i="3"/>
  <c r="DC348" i="3"/>
  <c r="DA348" i="3"/>
  <c r="CY348" i="3"/>
  <c r="CW348" i="3"/>
  <c r="CU348" i="3"/>
  <c r="CS348" i="3"/>
  <c r="CQ348" i="3"/>
  <c r="CO348" i="3"/>
  <c r="CM348" i="3"/>
  <c r="CK348" i="3"/>
  <c r="CI348" i="3"/>
  <c r="CG348" i="3"/>
  <c r="CE348" i="3"/>
  <c r="CC348" i="3"/>
  <c r="CA348" i="3"/>
  <c r="BY348" i="3"/>
  <c r="BW348" i="3"/>
  <c r="BU348" i="3"/>
  <c r="BS348" i="3"/>
  <c r="BQ348" i="3"/>
  <c r="BO348" i="3"/>
  <c r="BM348" i="3"/>
  <c r="EL348" i="3" s="1"/>
  <c r="ER348" i="3" s="1"/>
  <c r="BH348" i="3"/>
  <c r="DE347" i="3"/>
  <c r="DC347" i="3"/>
  <c r="DA347" i="3"/>
  <c r="CY347" i="3"/>
  <c r="CW347" i="3"/>
  <c r="CU347" i="3"/>
  <c r="CS347" i="3"/>
  <c r="CQ347" i="3"/>
  <c r="CO347" i="3"/>
  <c r="CM347" i="3"/>
  <c r="CK347" i="3"/>
  <c r="CI347" i="3"/>
  <c r="CG347" i="3"/>
  <c r="CE347" i="3"/>
  <c r="CC347" i="3"/>
  <c r="CA347" i="3"/>
  <c r="BY347" i="3"/>
  <c r="BW347" i="3"/>
  <c r="BU347" i="3"/>
  <c r="BS347" i="3"/>
  <c r="BQ347" i="3"/>
  <c r="BO347" i="3"/>
  <c r="BM347" i="3"/>
  <c r="EL347" i="3" s="1"/>
  <c r="ER347" i="3" s="1"/>
  <c r="BH347" i="3"/>
  <c r="DE346" i="3"/>
  <c r="DC346" i="3"/>
  <c r="DA346" i="3"/>
  <c r="CY346" i="3"/>
  <c r="CW346" i="3"/>
  <c r="CU346" i="3"/>
  <c r="CS346" i="3"/>
  <c r="CQ346" i="3"/>
  <c r="CO346" i="3"/>
  <c r="CM346" i="3"/>
  <c r="CK346" i="3"/>
  <c r="CI346" i="3"/>
  <c r="CG346" i="3"/>
  <c r="CE346" i="3"/>
  <c r="CC346" i="3"/>
  <c r="CA346" i="3"/>
  <c r="BY346" i="3"/>
  <c r="BW346" i="3"/>
  <c r="BU346" i="3"/>
  <c r="BS346" i="3"/>
  <c r="BQ346" i="3"/>
  <c r="BO346" i="3"/>
  <c r="BM346" i="3"/>
  <c r="EL346" i="3" s="1"/>
  <c r="ER346" i="3" s="1"/>
  <c r="BH346" i="3"/>
  <c r="DE345" i="3"/>
  <c r="DC345" i="3"/>
  <c r="DA345" i="3"/>
  <c r="CY345" i="3"/>
  <c r="CW345" i="3"/>
  <c r="CU345" i="3"/>
  <c r="CS345" i="3"/>
  <c r="CQ345" i="3"/>
  <c r="CO345" i="3"/>
  <c r="CM345" i="3"/>
  <c r="CK345" i="3"/>
  <c r="CI345" i="3"/>
  <c r="CG345" i="3"/>
  <c r="CE345" i="3"/>
  <c r="CC345" i="3"/>
  <c r="CA345" i="3"/>
  <c r="BY345" i="3"/>
  <c r="BW345" i="3"/>
  <c r="BU345" i="3"/>
  <c r="BS345" i="3"/>
  <c r="BQ345" i="3"/>
  <c r="BO345" i="3"/>
  <c r="BM345" i="3"/>
  <c r="EL345" i="3" s="1"/>
  <c r="ER345" i="3" s="1"/>
  <c r="BH345" i="3"/>
  <c r="DE344" i="3"/>
  <c r="DC344" i="3"/>
  <c r="DA344" i="3"/>
  <c r="CY344" i="3"/>
  <c r="CW344" i="3"/>
  <c r="CU344" i="3"/>
  <c r="CS344" i="3"/>
  <c r="CQ344" i="3"/>
  <c r="CO344" i="3"/>
  <c r="CM344" i="3"/>
  <c r="CK344" i="3"/>
  <c r="CI344" i="3"/>
  <c r="CG344" i="3"/>
  <c r="CE344" i="3"/>
  <c r="CC344" i="3"/>
  <c r="CA344" i="3"/>
  <c r="BY344" i="3"/>
  <c r="BW344" i="3"/>
  <c r="BU344" i="3"/>
  <c r="BS344" i="3"/>
  <c r="BQ344" i="3"/>
  <c r="BO344" i="3"/>
  <c r="BM344" i="3"/>
  <c r="EL344" i="3" s="1"/>
  <c r="ER344" i="3" s="1"/>
  <c r="BH344" i="3"/>
  <c r="DE343" i="3"/>
  <c r="DC343" i="3"/>
  <c r="DA343" i="3"/>
  <c r="CY343" i="3"/>
  <c r="CW343" i="3"/>
  <c r="CU343" i="3"/>
  <c r="CS343" i="3"/>
  <c r="CQ343" i="3"/>
  <c r="CO343" i="3"/>
  <c r="CM343" i="3"/>
  <c r="CK343" i="3"/>
  <c r="CI343" i="3"/>
  <c r="CG343" i="3"/>
  <c r="CE343" i="3"/>
  <c r="CC343" i="3"/>
  <c r="CA343" i="3"/>
  <c r="BY343" i="3"/>
  <c r="BW343" i="3"/>
  <c r="BU343" i="3"/>
  <c r="BS343" i="3"/>
  <c r="BQ343" i="3"/>
  <c r="BO343" i="3"/>
  <c r="BM343" i="3"/>
  <c r="EL343" i="3" s="1"/>
  <c r="ER343" i="3" s="1"/>
  <c r="BH343" i="3"/>
  <c r="DE342" i="3"/>
  <c r="DC342" i="3"/>
  <c r="DA342" i="3"/>
  <c r="CY342" i="3"/>
  <c r="CW342" i="3"/>
  <c r="CU342" i="3"/>
  <c r="CS342" i="3"/>
  <c r="CQ342" i="3"/>
  <c r="CO342" i="3"/>
  <c r="CM342" i="3"/>
  <c r="CK342" i="3"/>
  <c r="CI342" i="3"/>
  <c r="CG342" i="3"/>
  <c r="CE342" i="3"/>
  <c r="CC342" i="3"/>
  <c r="CA342" i="3"/>
  <c r="BY342" i="3"/>
  <c r="BW342" i="3"/>
  <c r="BU342" i="3"/>
  <c r="BS342" i="3"/>
  <c r="BQ342" i="3"/>
  <c r="BO342" i="3"/>
  <c r="BM342" i="3"/>
  <c r="EL342" i="3" s="1"/>
  <c r="ER342" i="3" s="1"/>
  <c r="BH342" i="3"/>
  <c r="DE341" i="3"/>
  <c r="DC341" i="3"/>
  <c r="DA341" i="3"/>
  <c r="CY341" i="3"/>
  <c r="CW341" i="3"/>
  <c r="CU341" i="3"/>
  <c r="CS341" i="3"/>
  <c r="CQ341" i="3"/>
  <c r="CO341" i="3"/>
  <c r="CM341" i="3"/>
  <c r="CK341" i="3"/>
  <c r="CI341" i="3"/>
  <c r="CG341" i="3"/>
  <c r="CE341" i="3"/>
  <c r="CC341" i="3"/>
  <c r="CA341" i="3"/>
  <c r="BY341" i="3"/>
  <c r="BW341" i="3"/>
  <c r="BU341" i="3"/>
  <c r="BS341" i="3"/>
  <c r="BQ341" i="3"/>
  <c r="BO341" i="3"/>
  <c r="BM341" i="3"/>
  <c r="EL341" i="3" s="1"/>
  <c r="ER341" i="3" s="1"/>
  <c r="BH341" i="3"/>
  <c r="DE340" i="3"/>
  <c r="DC340" i="3"/>
  <c r="DA340" i="3"/>
  <c r="CY340" i="3"/>
  <c r="CW340" i="3"/>
  <c r="CU340" i="3"/>
  <c r="CS340" i="3"/>
  <c r="CQ340" i="3"/>
  <c r="CO340" i="3"/>
  <c r="CM340" i="3"/>
  <c r="CK340" i="3"/>
  <c r="CI340" i="3"/>
  <c r="CG340" i="3"/>
  <c r="CE340" i="3"/>
  <c r="CC340" i="3"/>
  <c r="CA340" i="3"/>
  <c r="BY340" i="3"/>
  <c r="BW340" i="3"/>
  <c r="BU340" i="3"/>
  <c r="BS340" i="3"/>
  <c r="BQ340" i="3"/>
  <c r="BO340" i="3"/>
  <c r="BM340" i="3"/>
  <c r="EL340" i="3" s="1"/>
  <c r="ER340" i="3" s="1"/>
  <c r="BH340" i="3"/>
  <c r="DE339" i="3"/>
  <c r="DC339" i="3"/>
  <c r="DA339" i="3"/>
  <c r="CY339" i="3"/>
  <c r="CW339" i="3"/>
  <c r="CU339" i="3"/>
  <c r="CS339" i="3"/>
  <c r="CQ339" i="3"/>
  <c r="CO339" i="3"/>
  <c r="CM339" i="3"/>
  <c r="CK339" i="3"/>
  <c r="CI339" i="3"/>
  <c r="CG339" i="3"/>
  <c r="CE339" i="3"/>
  <c r="CC339" i="3"/>
  <c r="CA339" i="3"/>
  <c r="BY339" i="3"/>
  <c r="BW339" i="3"/>
  <c r="BU339" i="3"/>
  <c r="BS339" i="3"/>
  <c r="BQ339" i="3"/>
  <c r="BO339" i="3"/>
  <c r="BM339" i="3"/>
  <c r="EL339" i="3" s="1"/>
  <c r="ER339" i="3" s="1"/>
  <c r="BH339" i="3"/>
  <c r="DE338" i="3"/>
  <c r="DC338" i="3"/>
  <c r="DA338" i="3"/>
  <c r="CY338" i="3"/>
  <c r="CW338" i="3"/>
  <c r="CU338" i="3"/>
  <c r="CS338" i="3"/>
  <c r="CQ338" i="3"/>
  <c r="CO338" i="3"/>
  <c r="CM338" i="3"/>
  <c r="CK338" i="3"/>
  <c r="CI338" i="3"/>
  <c r="CG338" i="3"/>
  <c r="CE338" i="3"/>
  <c r="CC338" i="3"/>
  <c r="CA338" i="3"/>
  <c r="BY338" i="3"/>
  <c r="BW338" i="3"/>
  <c r="BU338" i="3"/>
  <c r="BS338" i="3"/>
  <c r="BQ338" i="3"/>
  <c r="BO338" i="3"/>
  <c r="BM338" i="3"/>
  <c r="EL338" i="3" s="1"/>
  <c r="ER338" i="3" s="1"/>
  <c r="BH338" i="3"/>
  <c r="DE337" i="3"/>
  <c r="DC337" i="3"/>
  <c r="DA337" i="3"/>
  <c r="CY337" i="3"/>
  <c r="CW337" i="3"/>
  <c r="CU337" i="3"/>
  <c r="CS337" i="3"/>
  <c r="CQ337" i="3"/>
  <c r="CO337" i="3"/>
  <c r="CM337" i="3"/>
  <c r="CK337" i="3"/>
  <c r="CI337" i="3"/>
  <c r="CG337" i="3"/>
  <c r="CE337" i="3"/>
  <c r="CC337" i="3"/>
  <c r="CA337" i="3"/>
  <c r="BY337" i="3"/>
  <c r="BW337" i="3"/>
  <c r="BU337" i="3"/>
  <c r="BS337" i="3"/>
  <c r="BQ337" i="3"/>
  <c r="BO337" i="3"/>
  <c r="BM337" i="3"/>
  <c r="EL337" i="3" s="1"/>
  <c r="ER337" i="3" s="1"/>
  <c r="BH337" i="3"/>
  <c r="DE336" i="3"/>
  <c r="DC336" i="3"/>
  <c r="DA336" i="3"/>
  <c r="CY336" i="3"/>
  <c r="CW336" i="3"/>
  <c r="CU336" i="3"/>
  <c r="CS336" i="3"/>
  <c r="CQ336" i="3"/>
  <c r="CO336" i="3"/>
  <c r="CM336" i="3"/>
  <c r="CK336" i="3"/>
  <c r="CI336" i="3"/>
  <c r="CG336" i="3"/>
  <c r="CE336" i="3"/>
  <c r="CC336" i="3"/>
  <c r="CA336" i="3"/>
  <c r="BY336" i="3"/>
  <c r="BW336" i="3"/>
  <c r="BU336" i="3"/>
  <c r="BS336" i="3"/>
  <c r="BQ336" i="3"/>
  <c r="BO336" i="3"/>
  <c r="BM336" i="3"/>
  <c r="EL336" i="3" s="1"/>
  <c r="ER336" i="3" s="1"/>
  <c r="BH336" i="3"/>
  <c r="DE335" i="3"/>
  <c r="DC335" i="3"/>
  <c r="DA335" i="3"/>
  <c r="CY335" i="3"/>
  <c r="CW335" i="3"/>
  <c r="CU335" i="3"/>
  <c r="CS335" i="3"/>
  <c r="CQ335" i="3"/>
  <c r="CO335" i="3"/>
  <c r="CM335" i="3"/>
  <c r="CK335" i="3"/>
  <c r="CI335" i="3"/>
  <c r="CG335" i="3"/>
  <c r="CE335" i="3"/>
  <c r="CC335" i="3"/>
  <c r="CA335" i="3"/>
  <c r="BY335" i="3"/>
  <c r="BW335" i="3"/>
  <c r="BU335" i="3"/>
  <c r="BS335" i="3"/>
  <c r="BQ335" i="3"/>
  <c r="BO335" i="3"/>
  <c r="BM335" i="3"/>
  <c r="EL335" i="3" s="1"/>
  <c r="ER335" i="3" s="1"/>
  <c r="BH335" i="3"/>
  <c r="DE334" i="3"/>
  <c r="DC334" i="3"/>
  <c r="DA334" i="3"/>
  <c r="CY334" i="3"/>
  <c r="CW334" i="3"/>
  <c r="CU334" i="3"/>
  <c r="CS334" i="3"/>
  <c r="CQ334" i="3"/>
  <c r="CO334" i="3"/>
  <c r="CM334" i="3"/>
  <c r="CK334" i="3"/>
  <c r="CI334" i="3"/>
  <c r="CG334" i="3"/>
  <c r="CE334" i="3"/>
  <c r="CC334" i="3"/>
  <c r="CA334" i="3"/>
  <c r="BY334" i="3"/>
  <c r="BW334" i="3"/>
  <c r="BU334" i="3"/>
  <c r="BS334" i="3"/>
  <c r="BQ334" i="3"/>
  <c r="BO334" i="3"/>
  <c r="BM334" i="3"/>
  <c r="BH334" i="3"/>
  <c r="DE333" i="3"/>
  <c r="DC333" i="3"/>
  <c r="DA333" i="3"/>
  <c r="CY333" i="3"/>
  <c r="CW333" i="3"/>
  <c r="CU333" i="3"/>
  <c r="CS333" i="3"/>
  <c r="CQ333" i="3"/>
  <c r="CO333" i="3"/>
  <c r="CM333" i="3"/>
  <c r="CK333" i="3"/>
  <c r="CI333" i="3"/>
  <c r="CG333" i="3"/>
  <c r="CE333" i="3"/>
  <c r="CC333" i="3"/>
  <c r="CA333" i="3"/>
  <c r="BY333" i="3"/>
  <c r="BW333" i="3"/>
  <c r="BU333" i="3"/>
  <c r="BS333" i="3"/>
  <c r="BQ333" i="3"/>
  <c r="BO333" i="3"/>
  <c r="BM333" i="3"/>
  <c r="EL333" i="3" s="1"/>
  <c r="ER333" i="3" s="1"/>
  <c r="BH333" i="3"/>
  <c r="BC333" i="3"/>
  <c r="DE332" i="3"/>
  <c r="DC332" i="3"/>
  <c r="DA332" i="3"/>
  <c r="CY332" i="3"/>
  <c r="CW332" i="3"/>
  <c r="CU332" i="3"/>
  <c r="CS332" i="3"/>
  <c r="CQ332" i="3"/>
  <c r="CO332" i="3"/>
  <c r="CM332" i="3"/>
  <c r="CK332" i="3"/>
  <c r="CI332" i="3"/>
  <c r="CG332" i="3"/>
  <c r="CE332" i="3"/>
  <c r="CC332" i="3"/>
  <c r="CA332" i="3"/>
  <c r="BY332" i="3"/>
  <c r="BW332" i="3"/>
  <c r="BU332" i="3"/>
  <c r="BS332" i="3"/>
  <c r="BQ332" i="3"/>
  <c r="BO332" i="3"/>
  <c r="BM332" i="3"/>
  <c r="BH332" i="3"/>
  <c r="DE331" i="3"/>
  <c r="DC331" i="3"/>
  <c r="DA331" i="3"/>
  <c r="CY331" i="3"/>
  <c r="CW331" i="3"/>
  <c r="CU331" i="3"/>
  <c r="CS331" i="3"/>
  <c r="CQ331" i="3"/>
  <c r="CO331" i="3"/>
  <c r="CM331" i="3"/>
  <c r="CK331" i="3"/>
  <c r="CI331" i="3"/>
  <c r="CG331" i="3"/>
  <c r="CE331" i="3"/>
  <c r="CC331" i="3"/>
  <c r="CA331" i="3"/>
  <c r="BY331" i="3"/>
  <c r="BW331" i="3"/>
  <c r="BU331" i="3"/>
  <c r="BS331" i="3"/>
  <c r="BQ331" i="3"/>
  <c r="BO331" i="3"/>
  <c r="BM331" i="3"/>
  <c r="BH331" i="3"/>
  <c r="BD331" i="3"/>
  <c r="BC331" i="3"/>
  <c r="DE330" i="3"/>
  <c r="DC330" i="3"/>
  <c r="DA330" i="3"/>
  <c r="CY330" i="3"/>
  <c r="CW330" i="3"/>
  <c r="CU330" i="3"/>
  <c r="CS330" i="3"/>
  <c r="CQ330" i="3"/>
  <c r="CO330" i="3"/>
  <c r="CM330" i="3"/>
  <c r="CK330" i="3"/>
  <c r="CI330" i="3"/>
  <c r="CG330" i="3"/>
  <c r="CE330" i="3"/>
  <c r="CC330" i="3"/>
  <c r="CA330" i="3"/>
  <c r="BY330" i="3"/>
  <c r="BW330" i="3"/>
  <c r="BU330" i="3"/>
  <c r="BS330" i="3"/>
  <c r="BQ330" i="3"/>
  <c r="BO330" i="3"/>
  <c r="BM330" i="3"/>
  <c r="EL330" i="3" s="1"/>
  <c r="ER330" i="3" s="1"/>
  <c r="BH330" i="3"/>
  <c r="DE329" i="3"/>
  <c r="DC329" i="3"/>
  <c r="DA329" i="3"/>
  <c r="CY329" i="3"/>
  <c r="CW329" i="3"/>
  <c r="CU329" i="3"/>
  <c r="CS329" i="3"/>
  <c r="CQ329" i="3"/>
  <c r="CO329" i="3"/>
  <c r="CM329" i="3"/>
  <c r="CK329" i="3"/>
  <c r="CI329" i="3"/>
  <c r="CG329" i="3"/>
  <c r="CE329" i="3"/>
  <c r="CC329" i="3"/>
  <c r="CA329" i="3"/>
  <c r="BY329" i="3"/>
  <c r="BW329" i="3"/>
  <c r="BU329" i="3"/>
  <c r="BS329" i="3"/>
  <c r="BQ329" i="3"/>
  <c r="BO329" i="3"/>
  <c r="BM329" i="3"/>
  <c r="BH329" i="3"/>
  <c r="DE328" i="3"/>
  <c r="DC328" i="3"/>
  <c r="DA328" i="3"/>
  <c r="CY328" i="3"/>
  <c r="CW328" i="3"/>
  <c r="CU328" i="3"/>
  <c r="CS328" i="3"/>
  <c r="CQ328" i="3"/>
  <c r="CO328" i="3"/>
  <c r="CM328" i="3"/>
  <c r="CK328" i="3"/>
  <c r="CI328" i="3"/>
  <c r="CG328" i="3"/>
  <c r="CE328" i="3"/>
  <c r="CC328" i="3"/>
  <c r="CA328" i="3"/>
  <c r="BY328" i="3"/>
  <c r="BW328" i="3"/>
  <c r="BU328" i="3"/>
  <c r="BS328" i="3"/>
  <c r="BQ328" i="3"/>
  <c r="BO328" i="3"/>
  <c r="BM328" i="3"/>
  <c r="EL328" i="3" s="1"/>
  <c r="ER328" i="3" s="1"/>
  <c r="BH328" i="3"/>
  <c r="DE327" i="3"/>
  <c r="DC327" i="3"/>
  <c r="DA327" i="3"/>
  <c r="CY327" i="3"/>
  <c r="CW327" i="3"/>
  <c r="CU327" i="3"/>
  <c r="CS327" i="3"/>
  <c r="CQ327" i="3"/>
  <c r="CO327" i="3"/>
  <c r="CM327" i="3"/>
  <c r="CK327" i="3"/>
  <c r="CI327" i="3"/>
  <c r="CG327" i="3"/>
  <c r="CE327" i="3"/>
  <c r="CC327" i="3"/>
  <c r="CA327" i="3"/>
  <c r="BY327" i="3"/>
  <c r="BW327" i="3"/>
  <c r="BU327" i="3"/>
  <c r="BS327" i="3"/>
  <c r="BQ327" i="3"/>
  <c r="BO327" i="3"/>
  <c r="BM327" i="3"/>
  <c r="EL327" i="3" s="1"/>
  <c r="ER327" i="3" s="1"/>
  <c r="BH327" i="3"/>
  <c r="DE326" i="3"/>
  <c r="DC326" i="3"/>
  <c r="DA326" i="3"/>
  <c r="CY326" i="3"/>
  <c r="CW326" i="3"/>
  <c r="CU326" i="3"/>
  <c r="CS326" i="3"/>
  <c r="CQ326" i="3"/>
  <c r="CO326" i="3"/>
  <c r="CM326" i="3"/>
  <c r="CK326" i="3"/>
  <c r="CI326" i="3"/>
  <c r="CG326" i="3"/>
  <c r="CE326" i="3"/>
  <c r="CC326" i="3"/>
  <c r="CA326" i="3"/>
  <c r="BY326" i="3"/>
  <c r="BW326" i="3"/>
  <c r="BU326" i="3"/>
  <c r="BS326" i="3"/>
  <c r="BQ326" i="3"/>
  <c r="BO326" i="3"/>
  <c r="BM326" i="3"/>
  <c r="EL326" i="3" s="1"/>
  <c r="ER326" i="3" s="1"/>
  <c r="BH326" i="3"/>
  <c r="DE325" i="3"/>
  <c r="DC325" i="3"/>
  <c r="DA325" i="3"/>
  <c r="CY325" i="3"/>
  <c r="CW325" i="3"/>
  <c r="CU325" i="3"/>
  <c r="CS325" i="3"/>
  <c r="CQ325" i="3"/>
  <c r="CO325" i="3"/>
  <c r="CM325" i="3"/>
  <c r="CK325" i="3"/>
  <c r="CI325" i="3"/>
  <c r="CG325" i="3"/>
  <c r="CE325" i="3"/>
  <c r="CC325" i="3"/>
  <c r="CA325" i="3"/>
  <c r="BY325" i="3"/>
  <c r="BW325" i="3"/>
  <c r="BU325" i="3"/>
  <c r="BS325" i="3"/>
  <c r="BQ325" i="3"/>
  <c r="BO325" i="3"/>
  <c r="BM325" i="3"/>
  <c r="EL325" i="3" s="1"/>
  <c r="ER325" i="3" s="1"/>
  <c r="BH325" i="3"/>
  <c r="DE324" i="3"/>
  <c r="DC324" i="3"/>
  <c r="DA324" i="3"/>
  <c r="CY324" i="3"/>
  <c r="CW324" i="3"/>
  <c r="CU324" i="3"/>
  <c r="CS324" i="3"/>
  <c r="CQ324" i="3"/>
  <c r="CO324" i="3"/>
  <c r="CM324" i="3"/>
  <c r="CK324" i="3"/>
  <c r="CI324" i="3"/>
  <c r="CG324" i="3"/>
  <c r="CE324" i="3"/>
  <c r="CC324" i="3"/>
  <c r="CA324" i="3"/>
  <c r="BY324" i="3"/>
  <c r="BW324" i="3"/>
  <c r="BU324" i="3"/>
  <c r="BS324" i="3"/>
  <c r="BQ324" i="3"/>
  <c r="BO324" i="3"/>
  <c r="BM324" i="3"/>
  <c r="BH324" i="3"/>
  <c r="DE323" i="3"/>
  <c r="DC323" i="3"/>
  <c r="DA323" i="3"/>
  <c r="CY323" i="3"/>
  <c r="CW323" i="3"/>
  <c r="CU323" i="3"/>
  <c r="CS323" i="3"/>
  <c r="CQ323" i="3"/>
  <c r="CO323" i="3"/>
  <c r="CM323" i="3"/>
  <c r="CK323" i="3"/>
  <c r="CI323" i="3"/>
  <c r="CG323" i="3"/>
  <c r="CE323" i="3"/>
  <c r="CC323" i="3"/>
  <c r="CA323" i="3"/>
  <c r="BY323" i="3"/>
  <c r="BW323" i="3"/>
  <c r="BU323" i="3"/>
  <c r="BS323" i="3"/>
  <c r="BQ323" i="3"/>
  <c r="BO323" i="3"/>
  <c r="BM323" i="3"/>
  <c r="BH323" i="3"/>
  <c r="DE322" i="3"/>
  <c r="DC322" i="3"/>
  <c r="DA322" i="3"/>
  <c r="CY322" i="3"/>
  <c r="CW322" i="3"/>
  <c r="CU322" i="3"/>
  <c r="CS322" i="3"/>
  <c r="CQ322" i="3"/>
  <c r="CO322" i="3"/>
  <c r="CM322" i="3"/>
  <c r="CK322" i="3"/>
  <c r="CI322" i="3"/>
  <c r="CG322" i="3"/>
  <c r="CE322" i="3"/>
  <c r="CC322" i="3"/>
  <c r="CA322" i="3"/>
  <c r="BY322" i="3"/>
  <c r="BW322" i="3"/>
  <c r="BU322" i="3"/>
  <c r="BS322" i="3"/>
  <c r="BQ322" i="3"/>
  <c r="BO322" i="3"/>
  <c r="BM322" i="3"/>
  <c r="BH322" i="3"/>
  <c r="DE321" i="3"/>
  <c r="DC321" i="3"/>
  <c r="DA321" i="3"/>
  <c r="CY321" i="3"/>
  <c r="CW321" i="3"/>
  <c r="CU321" i="3"/>
  <c r="CS321" i="3"/>
  <c r="CQ321" i="3"/>
  <c r="CO321" i="3"/>
  <c r="CM321" i="3"/>
  <c r="CK321" i="3"/>
  <c r="CI321" i="3"/>
  <c r="CG321" i="3"/>
  <c r="CE321" i="3"/>
  <c r="CC321" i="3"/>
  <c r="CA321" i="3"/>
  <c r="BY321" i="3"/>
  <c r="BW321" i="3"/>
  <c r="BU321" i="3"/>
  <c r="BS321" i="3"/>
  <c r="BQ321" i="3"/>
  <c r="BO321" i="3"/>
  <c r="BM321" i="3"/>
  <c r="BH321" i="3"/>
  <c r="DE320" i="3"/>
  <c r="DC320" i="3"/>
  <c r="DA320" i="3"/>
  <c r="CY320" i="3"/>
  <c r="CW320" i="3"/>
  <c r="CU320" i="3"/>
  <c r="CS320" i="3"/>
  <c r="CQ320" i="3"/>
  <c r="CO320" i="3"/>
  <c r="CM320" i="3"/>
  <c r="CK320" i="3"/>
  <c r="CI320" i="3"/>
  <c r="CG320" i="3"/>
  <c r="CE320" i="3"/>
  <c r="CC320" i="3"/>
  <c r="CA320" i="3"/>
  <c r="BY320" i="3"/>
  <c r="BW320" i="3"/>
  <c r="BU320" i="3"/>
  <c r="BS320" i="3"/>
  <c r="BQ320" i="3"/>
  <c r="BO320" i="3"/>
  <c r="BM320" i="3"/>
  <c r="EL320" i="3" s="1"/>
  <c r="ER320" i="3" s="1"/>
  <c r="BH320" i="3"/>
  <c r="DE319" i="3"/>
  <c r="DC319" i="3"/>
  <c r="DA319" i="3"/>
  <c r="CY319" i="3"/>
  <c r="CW319" i="3"/>
  <c r="CU319" i="3"/>
  <c r="CS319" i="3"/>
  <c r="CQ319" i="3"/>
  <c r="CO319" i="3"/>
  <c r="CM319" i="3"/>
  <c r="CK319" i="3"/>
  <c r="CI319" i="3"/>
  <c r="CG319" i="3"/>
  <c r="CE319" i="3"/>
  <c r="CC319" i="3"/>
  <c r="CA319" i="3"/>
  <c r="BY319" i="3"/>
  <c r="BW319" i="3"/>
  <c r="BU319" i="3"/>
  <c r="BS319" i="3"/>
  <c r="BQ319" i="3"/>
  <c r="BO319" i="3"/>
  <c r="BM319" i="3"/>
  <c r="EL319" i="3" s="1"/>
  <c r="ER319" i="3" s="1"/>
  <c r="BH319" i="3"/>
  <c r="DE318" i="3"/>
  <c r="DC318" i="3"/>
  <c r="DA318" i="3"/>
  <c r="CY318" i="3"/>
  <c r="CW318" i="3"/>
  <c r="CU318" i="3"/>
  <c r="CS318" i="3"/>
  <c r="CQ318" i="3"/>
  <c r="CO318" i="3"/>
  <c r="CM318" i="3"/>
  <c r="CK318" i="3"/>
  <c r="CI318" i="3"/>
  <c r="CG318" i="3"/>
  <c r="CE318" i="3"/>
  <c r="CC318" i="3"/>
  <c r="CA318" i="3"/>
  <c r="BY318" i="3"/>
  <c r="BW318" i="3"/>
  <c r="BU318" i="3"/>
  <c r="BS318" i="3"/>
  <c r="BQ318" i="3"/>
  <c r="BO318" i="3"/>
  <c r="BM318" i="3"/>
  <c r="EL318" i="3" s="1"/>
  <c r="ER318" i="3" s="1"/>
  <c r="BH318" i="3"/>
  <c r="DE317" i="3"/>
  <c r="DC317" i="3"/>
  <c r="DA317" i="3"/>
  <c r="CY317" i="3"/>
  <c r="CW317" i="3"/>
  <c r="CU317" i="3"/>
  <c r="CS317" i="3"/>
  <c r="CQ317" i="3"/>
  <c r="CO317" i="3"/>
  <c r="CM317" i="3"/>
  <c r="CK317" i="3"/>
  <c r="CI317" i="3"/>
  <c r="CG317" i="3"/>
  <c r="CE317" i="3"/>
  <c r="CC317" i="3"/>
  <c r="CA317" i="3"/>
  <c r="BY317" i="3"/>
  <c r="BW317" i="3"/>
  <c r="BU317" i="3"/>
  <c r="BS317" i="3"/>
  <c r="BQ317" i="3"/>
  <c r="BO317" i="3"/>
  <c r="BM317" i="3"/>
  <c r="EL317" i="3" s="1"/>
  <c r="ER317" i="3" s="1"/>
  <c r="BH317" i="3"/>
  <c r="DE316" i="3"/>
  <c r="DC316" i="3"/>
  <c r="DA316" i="3"/>
  <c r="CY316" i="3"/>
  <c r="CW316" i="3"/>
  <c r="CU316" i="3"/>
  <c r="CS316" i="3"/>
  <c r="CQ316" i="3"/>
  <c r="CO316" i="3"/>
  <c r="CM316" i="3"/>
  <c r="CK316" i="3"/>
  <c r="CI316" i="3"/>
  <c r="CG316" i="3"/>
  <c r="CE316" i="3"/>
  <c r="CC316" i="3"/>
  <c r="CA316" i="3"/>
  <c r="BY316" i="3"/>
  <c r="BW316" i="3"/>
  <c r="BU316" i="3"/>
  <c r="BS316" i="3"/>
  <c r="BQ316" i="3"/>
  <c r="BO316" i="3"/>
  <c r="BM316" i="3"/>
  <c r="BH316" i="3"/>
  <c r="DE315" i="3"/>
  <c r="DC315" i="3"/>
  <c r="DA315" i="3"/>
  <c r="CY315" i="3"/>
  <c r="CW315" i="3"/>
  <c r="CU315" i="3"/>
  <c r="CS315" i="3"/>
  <c r="CQ315" i="3"/>
  <c r="CO315" i="3"/>
  <c r="CM315" i="3"/>
  <c r="CK315" i="3"/>
  <c r="CI315" i="3"/>
  <c r="CG315" i="3"/>
  <c r="CE315" i="3"/>
  <c r="CC315" i="3"/>
  <c r="CA315" i="3"/>
  <c r="BY315" i="3"/>
  <c r="BW315" i="3"/>
  <c r="BU315" i="3"/>
  <c r="BS315" i="3"/>
  <c r="BQ315" i="3"/>
  <c r="BO315" i="3"/>
  <c r="BM315" i="3"/>
  <c r="BH315" i="3"/>
  <c r="DE314" i="3"/>
  <c r="DC314" i="3"/>
  <c r="DA314" i="3"/>
  <c r="CY314" i="3"/>
  <c r="CW314" i="3"/>
  <c r="CU314" i="3"/>
  <c r="CS314" i="3"/>
  <c r="CQ314" i="3"/>
  <c r="CO314" i="3"/>
  <c r="CM314" i="3"/>
  <c r="CK314" i="3"/>
  <c r="CI314" i="3"/>
  <c r="CG314" i="3"/>
  <c r="CE314" i="3"/>
  <c r="CC314" i="3"/>
  <c r="CA314" i="3"/>
  <c r="BY314" i="3"/>
  <c r="BW314" i="3"/>
  <c r="BU314" i="3"/>
  <c r="BS314" i="3"/>
  <c r="BQ314" i="3"/>
  <c r="BO314" i="3"/>
  <c r="BM314" i="3"/>
  <c r="BH314" i="3"/>
  <c r="DE313" i="3"/>
  <c r="DC313" i="3"/>
  <c r="DA313" i="3"/>
  <c r="CY313" i="3"/>
  <c r="CW313" i="3"/>
  <c r="CU313" i="3"/>
  <c r="CS313" i="3"/>
  <c r="CQ313" i="3"/>
  <c r="CO313" i="3"/>
  <c r="CM313" i="3"/>
  <c r="CK313" i="3"/>
  <c r="CI313" i="3"/>
  <c r="CG313" i="3"/>
  <c r="CE313" i="3"/>
  <c r="CC313" i="3"/>
  <c r="CA313" i="3"/>
  <c r="BY313" i="3"/>
  <c r="BW313" i="3"/>
  <c r="BU313" i="3"/>
  <c r="BS313" i="3"/>
  <c r="BQ313" i="3"/>
  <c r="BO313" i="3"/>
  <c r="BM313" i="3"/>
  <c r="BH313" i="3"/>
  <c r="DE312" i="3"/>
  <c r="DC312" i="3"/>
  <c r="DA312" i="3"/>
  <c r="CY312" i="3"/>
  <c r="CW312" i="3"/>
  <c r="CU312" i="3"/>
  <c r="CS312" i="3"/>
  <c r="CQ312" i="3"/>
  <c r="CO312" i="3"/>
  <c r="CM312" i="3"/>
  <c r="CK312" i="3"/>
  <c r="CI312" i="3"/>
  <c r="CG312" i="3"/>
  <c r="CE312" i="3"/>
  <c r="CC312" i="3"/>
  <c r="CA312" i="3"/>
  <c r="BY312" i="3"/>
  <c r="BW312" i="3"/>
  <c r="BU312" i="3"/>
  <c r="BS312" i="3"/>
  <c r="BQ312" i="3"/>
  <c r="BO312" i="3"/>
  <c r="BM312" i="3"/>
  <c r="BH312" i="3"/>
  <c r="DE311" i="3"/>
  <c r="DC311" i="3"/>
  <c r="DA311" i="3"/>
  <c r="CY311" i="3"/>
  <c r="CW311" i="3"/>
  <c r="CU311" i="3"/>
  <c r="CS311" i="3"/>
  <c r="CQ311" i="3"/>
  <c r="CO311" i="3"/>
  <c r="CM311" i="3"/>
  <c r="CK311" i="3"/>
  <c r="CI311" i="3"/>
  <c r="CG311" i="3"/>
  <c r="CE311" i="3"/>
  <c r="CC311" i="3"/>
  <c r="CA311" i="3"/>
  <c r="BY311" i="3"/>
  <c r="BW311" i="3"/>
  <c r="BU311" i="3"/>
  <c r="BS311" i="3"/>
  <c r="BQ311" i="3"/>
  <c r="BO311" i="3"/>
  <c r="BM311" i="3"/>
  <c r="BH311" i="3"/>
  <c r="DE310" i="3"/>
  <c r="DC310" i="3"/>
  <c r="DA310" i="3"/>
  <c r="CY310" i="3"/>
  <c r="CW310" i="3"/>
  <c r="CU310" i="3"/>
  <c r="CS310" i="3"/>
  <c r="CQ310" i="3"/>
  <c r="CO310" i="3"/>
  <c r="CM310" i="3"/>
  <c r="CK310" i="3"/>
  <c r="CI310" i="3"/>
  <c r="CG310" i="3"/>
  <c r="CE310" i="3"/>
  <c r="CC310" i="3"/>
  <c r="CA310" i="3"/>
  <c r="BY310" i="3"/>
  <c r="BW310" i="3"/>
  <c r="BU310" i="3"/>
  <c r="BS310" i="3"/>
  <c r="BQ310" i="3"/>
  <c r="BO310" i="3"/>
  <c r="BM310" i="3"/>
  <c r="BH310" i="3"/>
  <c r="DE309" i="3"/>
  <c r="DC309" i="3"/>
  <c r="DA309" i="3"/>
  <c r="CY309" i="3"/>
  <c r="CW309" i="3"/>
  <c r="CU309" i="3"/>
  <c r="CS309" i="3"/>
  <c r="CQ309" i="3"/>
  <c r="CO309" i="3"/>
  <c r="CM309" i="3"/>
  <c r="CK309" i="3"/>
  <c r="CI309" i="3"/>
  <c r="CG309" i="3"/>
  <c r="CE309" i="3"/>
  <c r="CC309" i="3"/>
  <c r="CA309" i="3"/>
  <c r="BY309" i="3"/>
  <c r="BW309" i="3"/>
  <c r="BU309" i="3"/>
  <c r="BS309" i="3"/>
  <c r="BQ309" i="3"/>
  <c r="BO309" i="3"/>
  <c r="BM309" i="3"/>
  <c r="BH309" i="3"/>
  <c r="DE308" i="3"/>
  <c r="DC308" i="3"/>
  <c r="DA308" i="3"/>
  <c r="CY308" i="3"/>
  <c r="CW308" i="3"/>
  <c r="CU308" i="3"/>
  <c r="CS308" i="3"/>
  <c r="CQ308" i="3"/>
  <c r="CO308" i="3"/>
  <c r="CM308" i="3"/>
  <c r="CK308" i="3"/>
  <c r="CI308" i="3"/>
  <c r="CG308" i="3"/>
  <c r="CE308" i="3"/>
  <c r="CC308" i="3"/>
  <c r="CA308" i="3"/>
  <c r="BY308" i="3"/>
  <c r="BW308" i="3"/>
  <c r="BU308" i="3"/>
  <c r="BS308" i="3"/>
  <c r="BQ308" i="3"/>
  <c r="BO308" i="3"/>
  <c r="BM308" i="3"/>
  <c r="BH308" i="3"/>
  <c r="DE307" i="3"/>
  <c r="DC307" i="3"/>
  <c r="DA307" i="3"/>
  <c r="CY307" i="3"/>
  <c r="CW307" i="3"/>
  <c r="CU307" i="3"/>
  <c r="CS307" i="3"/>
  <c r="CQ307" i="3"/>
  <c r="CO307" i="3"/>
  <c r="CM307" i="3"/>
  <c r="CK307" i="3"/>
  <c r="CI307" i="3"/>
  <c r="CG307" i="3"/>
  <c r="CE307" i="3"/>
  <c r="CC307" i="3"/>
  <c r="CA307" i="3"/>
  <c r="BY307" i="3"/>
  <c r="BW307" i="3"/>
  <c r="BU307" i="3"/>
  <c r="BS307" i="3"/>
  <c r="BQ307" i="3"/>
  <c r="BO307" i="3"/>
  <c r="BM307" i="3"/>
  <c r="BH307" i="3"/>
  <c r="DE306" i="3"/>
  <c r="DC306" i="3"/>
  <c r="DA306" i="3"/>
  <c r="CY306" i="3"/>
  <c r="CW306" i="3"/>
  <c r="CU306" i="3"/>
  <c r="CS306" i="3"/>
  <c r="CQ306" i="3"/>
  <c r="CO306" i="3"/>
  <c r="CM306" i="3"/>
  <c r="CK306" i="3"/>
  <c r="CI306" i="3"/>
  <c r="CG306" i="3"/>
  <c r="CE306" i="3"/>
  <c r="CC306" i="3"/>
  <c r="CA306" i="3"/>
  <c r="BY306" i="3"/>
  <c r="BW306" i="3"/>
  <c r="BU306" i="3"/>
  <c r="BS306" i="3"/>
  <c r="BQ306" i="3"/>
  <c r="BO306" i="3"/>
  <c r="BM306" i="3"/>
  <c r="EL306" i="3" s="1"/>
  <c r="ER306" i="3" s="1"/>
  <c r="BH306" i="3"/>
  <c r="DE304" i="3"/>
  <c r="DC304" i="3"/>
  <c r="DA304" i="3"/>
  <c r="CY304" i="3"/>
  <c r="CW304" i="3"/>
  <c r="CU304" i="3"/>
  <c r="CS304" i="3"/>
  <c r="CQ304" i="3"/>
  <c r="CO304" i="3"/>
  <c r="CM304" i="3"/>
  <c r="CK304" i="3"/>
  <c r="CI304" i="3"/>
  <c r="CG304" i="3"/>
  <c r="CE304" i="3"/>
  <c r="CC304" i="3"/>
  <c r="CA304" i="3"/>
  <c r="BY304" i="3"/>
  <c r="BW304" i="3"/>
  <c r="BU304" i="3"/>
  <c r="BS304" i="3"/>
  <c r="BQ304" i="3"/>
  <c r="BO304" i="3"/>
  <c r="BM304" i="3"/>
  <c r="EL304" i="3" s="1"/>
  <c r="ER304" i="3" s="1"/>
  <c r="BH304" i="3"/>
  <c r="DE303" i="3"/>
  <c r="DC303" i="3"/>
  <c r="DA303" i="3"/>
  <c r="CY303" i="3"/>
  <c r="CW303" i="3"/>
  <c r="CU303" i="3"/>
  <c r="CS303" i="3"/>
  <c r="CQ303" i="3"/>
  <c r="CO303" i="3"/>
  <c r="CM303" i="3"/>
  <c r="CK303" i="3"/>
  <c r="CI303" i="3"/>
  <c r="CG303" i="3"/>
  <c r="CE303" i="3"/>
  <c r="CC303" i="3"/>
  <c r="CA303" i="3"/>
  <c r="BY303" i="3"/>
  <c r="BW303" i="3"/>
  <c r="BU303" i="3"/>
  <c r="BS303" i="3"/>
  <c r="BQ303" i="3"/>
  <c r="BO303" i="3"/>
  <c r="BM303" i="3"/>
  <c r="EL303" i="3" s="1"/>
  <c r="ER303" i="3" s="1"/>
  <c r="BH303" i="3"/>
  <c r="DE302" i="3"/>
  <c r="DC302" i="3"/>
  <c r="DA302" i="3"/>
  <c r="CY302" i="3"/>
  <c r="CW302" i="3"/>
  <c r="CU302" i="3"/>
  <c r="CS302" i="3"/>
  <c r="CQ302" i="3"/>
  <c r="CO302" i="3"/>
  <c r="CM302" i="3"/>
  <c r="CK302" i="3"/>
  <c r="CI302" i="3"/>
  <c r="CG302" i="3"/>
  <c r="CE302" i="3"/>
  <c r="CC302" i="3"/>
  <c r="CA302" i="3"/>
  <c r="BY302" i="3"/>
  <c r="BW302" i="3"/>
  <c r="BU302" i="3"/>
  <c r="BS302" i="3"/>
  <c r="BQ302" i="3"/>
  <c r="BO302" i="3"/>
  <c r="BM302" i="3"/>
  <c r="BH302" i="3"/>
  <c r="DE301" i="3"/>
  <c r="DC301" i="3"/>
  <c r="DA301" i="3"/>
  <c r="CY301" i="3"/>
  <c r="CW301" i="3"/>
  <c r="CU301" i="3"/>
  <c r="CS301" i="3"/>
  <c r="CQ301" i="3"/>
  <c r="CO301" i="3"/>
  <c r="CM301" i="3"/>
  <c r="CK301" i="3"/>
  <c r="CI301" i="3"/>
  <c r="CG301" i="3"/>
  <c r="CE301" i="3"/>
  <c r="CC301" i="3"/>
  <c r="CA301" i="3"/>
  <c r="BY301" i="3"/>
  <c r="BW301" i="3"/>
  <c r="BU301" i="3"/>
  <c r="BS301" i="3"/>
  <c r="BQ301" i="3"/>
  <c r="BO301" i="3"/>
  <c r="BM301" i="3"/>
  <c r="EL301" i="3" s="1"/>
  <c r="ER301" i="3" s="1"/>
  <c r="BH301" i="3"/>
  <c r="DE300" i="3"/>
  <c r="DC300" i="3"/>
  <c r="DA300" i="3"/>
  <c r="CY300" i="3"/>
  <c r="CW300" i="3"/>
  <c r="CU300" i="3"/>
  <c r="CS300" i="3"/>
  <c r="CQ300" i="3"/>
  <c r="CO300" i="3"/>
  <c r="CM300" i="3"/>
  <c r="CK300" i="3"/>
  <c r="CI300" i="3"/>
  <c r="CG300" i="3"/>
  <c r="CE300" i="3"/>
  <c r="CC300" i="3"/>
  <c r="CA300" i="3"/>
  <c r="BY300" i="3"/>
  <c r="BW300" i="3"/>
  <c r="BU300" i="3"/>
  <c r="BS300" i="3"/>
  <c r="BQ300" i="3"/>
  <c r="BO300" i="3"/>
  <c r="BM300" i="3"/>
  <c r="EL300" i="3" s="1"/>
  <c r="ER300" i="3" s="1"/>
  <c r="BH300" i="3"/>
  <c r="DE299" i="3"/>
  <c r="DC299" i="3"/>
  <c r="DA299" i="3"/>
  <c r="CY299" i="3"/>
  <c r="CW299" i="3"/>
  <c r="CU299" i="3"/>
  <c r="CS299" i="3"/>
  <c r="CQ299" i="3"/>
  <c r="CO299" i="3"/>
  <c r="CM299" i="3"/>
  <c r="CK299" i="3"/>
  <c r="CI299" i="3"/>
  <c r="CG299" i="3"/>
  <c r="CE299" i="3"/>
  <c r="CC299" i="3"/>
  <c r="CA299" i="3"/>
  <c r="BY299" i="3"/>
  <c r="BW299" i="3"/>
  <c r="BU299" i="3"/>
  <c r="BS299" i="3"/>
  <c r="BQ299" i="3"/>
  <c r="BO299" i="3"/>
  <c r="BM299" i="3"/>
  <c r="BH299" i="3"/>
  <c r="DE296" i="3"/>
  <c r="DC296" i="3"/>
  <c r="DA296" i="3"/>
  <c r="CY296" i="3"/>
  <c r="CW296" i="3"/>
  <c r="CU296" i="3"/>
  <c r="CS296" i="3"/>
  <c r="CQ296" i="3"/>
  <c r="CO296" i="3"/>
  <c r="CM296" i="3"/>
  <c r="CK296" i="3"/>
  <c r="CI296" i="3"/>
  <c r="CG296" i="3"/>
  <c r="CE296" i="3"/>
  <c r="CC296" i="3"/>
  <c r="CA296" i="3"/>
  <c r="BY296" i="3"/>
  <c r="BW296" i="3"/>
  <c r="BU296" i="3"/>
  <c r="BS296" i="3"/>
  <c r="BQ296" i="3"/>
  <c r="BO296" i="3"/>
  <c r="BM296" i="3"/>
  <c r="BH296" i="3"/>
  <c r="DE295" i="3"/>
  <c r="DC295" i="3"/>
  <c r="DA295" i="3"/>
  <c r="CY295" i="3"/>
  <c r="CW295" i="3"/>
  <c r="CU295" i="3"/>
  <c r="CS295" i="3"/>
  <c r="CQ295" i="3"/>
  <c r="CO295" i="3"/>
  <c r="CM295" i="3"/>
  <c r="CK295" i="3"/>
  <c r="CI295" i="3"/>
  <c r="CG295" i="3"/>
  <c r="CE295" i="3"/>
  <c r="CC295" i="3"/>
  <c r="CA295" i="3"/>
  <c r="BY295" i="3"/>
  <c r="BW295" i="3"/>
  <c r="BU295" i="3"/>
  <c r="BS295" i="3"/>
  <c r="BQ295" i="3"/>
  <c r="BO295" i="3"/>
  <c r="BM295" i="3"/>
  <c r="BH295" i="3"/>
  <c r="DE294" i="3"/>
  <c r="DC294" i="3"/>
  <c r="DA294" i="3"/>
  <c r="CY294" i="3"/>
  <c r="CW294" i="3"/>
  <c r="CU294" i="3"/>
  <c r="CS294" i="3"/>
  <c r="CQ294" i="3"/>
  <c r="CO294" i="3"/>
  <c r="CM294" i="3"/>
  <c r="CK294" i="3"/>
  <c r="CI294" i="3"/>
  <c r="CG294" i="3"/>
  <c r="CE294" i="3"/>
  <c r="CC294" i="3"/>
  <c r="CA294" i="3"/>
  <c r="BY294" i="3"/>
  <c r="BW294" i="3"/>
  <c r="BU294" i="3"/>
  <c r="BS294" i="3"/>
  <c r="BQ294" i="3"/>
  <c r="BO294" i="3"/>
  <c r="BM294" i="3"/>
  <c r="BH294" i="3"/>
  <c r="DE292" i="3"/>
  <c r="DC292" i="3"/>
  <c r="DA292" i="3"/>
  <c r="CY292" i="3"/>
  <c r="CW292" i="3"/>
  <c r="CU292" i="3"/>
  <c r="CS292" i="3"/>
  <c r="CQ292" i="3"/>
  <c r="CO292" i="3"/>
  <c r="CM292" i="3"/>
  <c r="CK292" i="3"/>
  <c r="CI292" i="3"/>
  <c r="CG292" i="3"/>
  <c r="CE292" i="3"/>
  <c r="CC292" i="3"/>
  <c r="CA292" i="3"/>
  <c r="BY292" i="3"/>
  <c r="BW292" i="3"/>
  <c r="BU292" i="3"/>
  <c r="BS292" i="3"/>
  <c r="BQ292" i="3"/>
  <c r="BO292" i="3"/>
  <c r="BM292" i="3"/>
  <c r="EL292" i="3" s="1"/>
  <c r="ER292" i="3" s="1"/>
  <c r="BH292" i="3"/>
  <c r="DE291" i="3"/>
  <c r="DC291" i="3"/>
  <c r="DA291" i="3"/>
  <c r="CY291" i="3"/>
  <c r="CW291" i="3"/>
  <c r="CU291" i="3"/>
  <c r="CS291" i="3"/>
  <c r="CQ291" i="3"/>
  <c r="CO291" i="3"/>
  <c r="CM291" i="3"/>
  <c r="CK291" i="3"/>
  <c r="CI291" i="3"/>
  <c r="CG291" i="3"/>
  <c r="CE291" i="3"/>
  <c r="CC291" i="3"/>
  <c r="CA291" i="3"/>
  <c r="BY291" i="3"/>
  <c r="BW291" i="3"/>
  <c r="BU291" i="3"/>
  <c r="BS291" i="3"/>
  <c r="BQ291" i="3"/>
  <c r="BO291" i="3"/>
  <c r="BM291" i="3"/>
  <c r="EL291" i="3" s="1"/>
  <c r="ER291" i="3" s="1"/>
  <c r="BH291" i="3"/>
  <c r="DE290" i="3"/>
  <c r="DC290" i="3"/>
  <c r="DA290" i="3"/>
  <c r="CY290" i="3"/>
  <c r="CW290" i="3"/>
  <c r="CU290" i="3"/>
  <c r="CS290" i="3"/>
  <c r="CQ290" i="3"/>
  <c r="CO290" i="3"/>
  <c r="CM290" i="3"/>
  <c r="CK290" i="3"/>
  <c r="CI290" i="3"/>
  <c r="CG290" i="3"/>
  <c r="CE290" i="3"/>
  <c r="CC290" i="3"/>
  <c r="CA290" i="3"/>
  <c r="BY290" i="3"/>
  <c r="BW290" i="3"/>
  <c r="BU290" i="3"/>
  <c r="BS290" i="3"/>
  <c r="BQ290" i="3"/>
  <c r="BO290" i="3"/>
  <c r="BM290" i="3"/>
  <c r="EL290" i="3" s="1"/>
  <c r="ER290" i="3" s="1"/>
  <c r="BH290" i="3"/>
  <c r="DE289" i="3"/>
  <c r="DC289" i="3"/>
  <c r="DA289" i="3"/>
  <c r="CY289" i="3"/>
  <c r="CW289" i="3"/>
  <c r="CU289" i="3"/>
  <c r="CS289" i="3"/>
  <c r="CQ289" i="3"/>
  <c r="CO289" i="3"/>
  <c r="CM289" i="3"/>
  <c r="CK289" i="3"/>
  <c r="CI289" i="3"/>
  <c r="CG289" i="3"/>
  <c r="CE289" i="3"/>
  <c r="CC289" i="3"/>
  <c r="CA289" i="3"/>
  <c r="BY289" i="3"/>
  <c r="BW289" i="3"/>
  <c r="BU289" i="3"/>
  <c r="BS289" i="3"/>
  <c r="BQ289" i="3"/>
  <c r="BO289" i="3"/>
  <c r="BM289" i="3"/>
  <c r="EL289" i="3" s="1"/>
  <c r="ER289" i="3" s="1"/>
  <c r="BH289" i="3"/>
  <c r="DE288" i="3"/>
  <c r="DC288" i="3"/>
  <c r="DA288" i="3"/>
  <c r="CY288" i="3"/>
  <c r="CW288" i="3"/>
  <c r="CU288" i="3"/>
  <c r="CS288" i="3"/>
  <c r="CQ288" i="3"/>
  <c r="CO288" i="3"/>
  <c r="CM288" i="3"/>
  <c r="CK288" i="3"/>
  <c r="CI288" i="3"/>
  <c r="CG288" i="3"/>
  <c r="CE288" i="3"/>
  <c r="CC288" i="3"/>
  <c r="CA288" i="3"/>
  <c r="BY288" i="3"/>
  <c r="BW288" i="3"/>
  <c r="BU288" i="3"/>
  <c r="BS288" i="3"/>
  <c r="BQ288" i="3"/>
  <c r="BO288" i="3"/>
  <c r="BM288" i="3"/>
  <c r="EL288" i="3" s="1"/>
  <c r="ER288" i="3" s="1"/>
  <c r="BH288" i="3"/>
  <c r="DE287" i="3"/>
  <c r="DC287" i="3"/>
  <c r="DA287" i="3"/>
  <c r="CY287" i="3"/>
  <c r="CW287" i="3"/>
  <c r="CU287" i="3"/>
  <c r="CS287" i="3"/>
  <c r="CQ287" i="3"/>
  <c r="CO287" i="3"/>
  <c r="CM287" i="3"/>
  <c r="CK287" i="3"/>
  <c r="CI287" i="3"/>
  <c r="CG287" i="3"/>
  <c r="CE287" i="3"/>
  <c r="CC287" i="3"/>
  <c r="CA287" i="3"/>
  <c r="BY287" i="3"/>
  <c r="BW287" i="3"/>
  <c r="BU287" i="3"/>
  <c r="BS287" i="3"/>
  <c r="BQ287" i="3"/>
  <c r="BO287" i="3"/>
  <c r="BM287" i="3"/>
  <c r="BH287" i="3"/>
  <c r="DE286" i="3"/>
  <c r="DC286" i="3"/>
  <c r="DA286" i="3"/>
  <c r="CY286" i="3"/>
  <c r="CW286" i="3"/>
  <c r="CU286" i="3"/>
  <c r="CS286" i="3"/>
  <c r="CQ286" i="3"/>
  <c r="CO286" i="3"/>
  <c r="CM286" i="3"/>
  <c r="CK286" i="3"/>
  <c r="CI286" i="3"/>
  <c r="CG286" i="3"/>
  <c r="CE286" i="3"/>
  <c r="CC286" i="3"/>
  <c r="CA286" i="3"/>
  <c r="BY286" i="3"/>
  <c r="BW286" i="3"/>
  <c r="BU286" i="3"/>
  <c r="BS286" i="3"/>
  <c r="BQ286" i="3"/>
  <c r="BO286" i="3"/>
  <c r="BM286" i="3"/>
  <c r="BH286" i="3"/>
  <c r="DE285" i="3"/>
  <c r="DC285" i="3"/>
  <c r="DA285" i="3"/>
  <c r="CY285" i="3"/>
  <c r="CW285" i="3"/>
  <c r="CU285" i="3"/>
  <c r="CS285" i="3"/>
  <c r="CQ285" i="3"/>
  <c r="CO285" i="3"/>
  <c r="CM285" i="3"/>
  <c r="CK285" i="3"/>
  <c r="CI285" i="3"/>
  <c r="CG285" i="3"/>
  <c r="CE285" i="3"/>
  <c r="CC285" i="3"/>
  <c r="CA285" i="3"/>
  <c r="BY285" i="3"/>
  <c r="BW285" i="3"/>
  <c r="BU285" i="3"/>
  <c r="BS285" i="3"/>
  <c r="BQ285" i="3"/>
  <c r="BO285" i="3"/>
  <c r="BM285" i="3"/>
  <c r="BH285" i="3"/>
  <c r="DE284" i="3"/>
  <c r="DC284" i="3"/>
  <c r="DA284" i="3"/>
  <c r="CY284" i="3"/>
  <c r="CW284" i="3"/>
  <c r="CU284" i="3"/>
  <c r="CS284" i="3"/>
  <c r="CQ284" i="3"/>
  <c r="CO284" i="3"/>
  <c r="CM284" i="3"/>
  <c r="CK284" i="3"/>
  <c r="CI284" i="3"/>
  <c r="CG284" i="3"/>
  <c r="CE284" i="3"/>
  <c r="CC284" i="3"/>
  <c r="CA284" i="3"/>
  <c r="BY284" i="3"/>
  <c r="BW284" i="3"/>
  <c r="BU284" i="3"/>
  <c r="BS284" i="3"/>
  <c r="BQ284" i="3"/>
  <c r="BO284" i="3"/>
  <c r="BM284" i="3"/>
  <c r="EL284" i="3" s="1"/>
  <c r="ER284" i="3" s="1"/>
  <c r="BH284" i="3"/>
  <c r="DE283" i="3"/>
  <c r="DC283" i="3"/>
  <c r="DA283" i="3"/>
  <c r="CY283" i="3"/>
  <c r="CW283" i="3"/>
  <c r="CU283" i="3"/>
  <c r="CS283" i="3"/>
  <c r="CQ283" i="3"/>
  <c r="CO283" i="3"/>
  <c r="CM283" i="3"/>
  <c r="CK283" i="3"/>
  <c r="CI283" i="3"/>
  <c r="CG283" i="3"/>
  <c r="CE283" i="3"/>
  <c r="CC283" i="3"/>
  <c r="CA283" i="3"/>
  <c r="BY283" i="3"/>
  <c r="BW283" i="3"/>
  <c r="BU283" i="3"/>
  <c r="BS283" i="3"/>
  <c r="BQ283" i="3"/>
  <c r="BO283" i="3"/>
  <c r="BM283" i="3"/>
  <c r="EL283" i="3" s="1"/>
  <c r="ER283" i="3" s="1"/>
  <c r="BH283" i="3"/>
  <c r="DE282" i="3"/>
  <c r="DC282" i="3"/>
  <c r="DA282" i="3"/>
  <c r="CY282" i="3"/>
  <c r="CW282" i="3"/>
  <c r="CU282" i="3"/>
  <c r="CS282" i="3"/>
  <c r="CQ282" i="3"/>
  <c r="CO282" i="3"/>
  <c r="CM282" i="3"/>
  <c r="CK282" i="3"/>
  <c r="CI282" i="3"/>
  <c r="CG282" i="3"/>
  <c r="CE282" i="3"/>
  <c r="CC282" i="3"/>
  <c r="CA282" i="3"/>
  <c r="BY282" i="3"/>
  <c r="BW282" i="3"/>
  <c r="BU282" i="3"/>
  <c r="BS282" i="3"/>
  <c r="BQ282" i="3"/>
  <c r="BO282" i="3"/>
  <c r="BM282" i="3"/>
  <c r="EL282" i="3" s="1"/>
  <c r="ER282" i="3" s="1"/>
  <c r="BH282" i="3"/>
  <c r="DE281" i="3"/>
  <c r="DC281" i="3"/>
  <c r="DA281" i="3"/>
  <c r="CY281" i="3"/>
  <c r="CW281" i="3"/>
  <c r="CU281" i="3"/>
  <c r="CS281" i="3"/>
  <c r="CQ281" i="3"/>
  <c r="CO281" i="3"/>
  <c r="CM281" i="3"/>
  <c r="CK281" i="3"/>
  <c r="CI281" i="3"/>
  <c r="CG281" i="3"/>
  <c r="CE281" i="3"/>
  <c r="CC281" i="3"/>
  <c r="CA281" i="3"/>
  <c r="BY281" i="3"/>
  <c r="BW281" i="3"/>
  <c r="BU281" i="3"/>
  <c r="BS281" i="3"/>
  <c r="BQ281" i="3"/>
  <c r="BO281" i="3"/>
  <c r="BM281" i="3"/>
  <c r="EL281" i="3" s="1"/>
  <c r="ER281" i="3" s="1"/>
  <c r="BH281" i="3"/>
  <c r="DE280" i="3"/>
  <c r="DC280" i="3"/>
  <c r="DA280" i="3"/>
  <c r="CY280" i="3"/>
  <c r="CW280" i="3"/>
  <c r="CU280" i="3"/>
  <c r="CS280" i="3"/>
  <c r="CQ280" i="3"/>
  <c r="CO280" i="3"/>
  <c r="CM280" i="3"/>
  <c r="CK280" i="3"/>
  <c r="CI280" i="3"/>
  <c r="CG280" i="3"/>
  <c r="CE280" i="3"/>
  <c r="CC280" i="3"/>
  <c r="CA280" i="3"/>
  <c r="BY280" i="3"/>
  <c r="BW280" i="3"/>
  <c r="BU280" i="3"/>
  <c r="BS280" i="3"/>
  <c r="BQ280" i="3"/>
  <c r="BO280" i="3"/>
  <c r="BM280" i="3"/>
  <c r="EL280" i="3" s="1"/>
  <c r="ER280" i="3" s="1"/>
  <c r="BH280" i="3"/>
  <c r="DE279" i="3"/>
  <c r="DC279" i="3"/>
  <c r="DA279" i="3"/>
  <c r="CY279" i="3"/>
  <c r="CW279" i="3"/>
  <c r="CU279" i="3"/>
  <c r="CS279" i="3"/>
  <c r="CQ279" i="3"/>
  <c r="CO279" i="3"/>
  <c r="CM279" i="3"/>
  <c r="CK279" i="3"/>
  <c r="CI279" i="3"/>
  <c r="CG279" i="3"/>
  <c r="CE279" i="3"/>
  <c r="CC279" i="3"/>
  <c r="CA279" i="3"/>
  <c r="BY279" i="3"/>
  <c r="BW279" i="3"/>
  <c r="BU279" i="3"/>
  <c r="BS279" i="3"/>
  <c r="BQ279" i="3"/>
  <c r="BO279" i="3"/>
  <c r="BM279" i="3"/>
  <c r="BH279" i="3"/>
  <c r="DE278" i="3"/>
  <c r="DC278" i="3"/>
  <c r="DA278" i="3"/>
  <c r="CY278" i="3"/>
  <c r="CW278" i="3"/>
  <c r="CU278" i="3"/>
  <c r="CS278" i="3"/>
  <c r="CQ278" i="3"/>
  <c r="CO278" i="3"/>
  <c r="CM278" i="3"/>
  <c r="CK278" i="3"/>
  <c r="CI278" i="3"/>
  <c r="CG278" i="3"/>
  <c r="CE278" i="3"/>
  <c r="CC278" i="3"/>
  <c r="CA278" i="3"/>
  <c r="BY278" i="3"/>
  <c r="BW278" i="3"/>
  <c r="BU278" i="3"/>
  <c r="BS278" i="3"/>
  <c r="BQ278" i="3"/>
  <c r="BO278" i="3"/>
  <c r="BM278" i="3"/>
  <c r="BH278" i="3"/>
  <c r="DE277" i="3"/>
  <c r="DC277" i="3"/>
  <c r="DA277" i="3"/>
  <c r="CY277" i="3"/>
  <c r="CW277" i="3"/>
  <c r="CU277" i="3"/>
  <c r="CS277" i="3"/>
  <c r="CQ277" i="3"/>
  <c r="CO277" i="3"/>
  <c r="CM277" i="3"/>
  <c r="CK277" i="3"/>
  <c r="CI277" i="3"/>
  <c r="CG277" i="3"/>
  <c r="CE277" i="3"/>
  <c r="CC277" i="3"/>
  <c r="CA277" i="3"/>
  <c r="BY277" i="3"/>
  <c r="BW277" i="3"/>
  <c r="BU277" i="3"/>
  <c r="BS277" i="3"/>
  <c r="BQ277" i="3"/>
  <c r="BO277" i="3"/>
  <c r="BM277" i="3"/>
  <c r="BH277" i="3"/>
  <c r="DE276" i="3"/>
  <c r="DC276" i="3"/>
  <c r="DA276" i="3"/>
  <c r="CY276" i="3"/>
  <c r="CW276" i="3"/>
  <c r="CU276" i="3"/>
  <c r="CS276" i="3"/>
  <c r="CQ276" i="3"/>
  <c r="CO276" i="3"/>
  <c r="CM276" i="3"/>
  <c r="CK276" i="3"/>
  <c r="CI276" i="3"/>
  <c r="CG276" i="3"/>
  <c r="CE276" i="3"/>
  <c r="CC276" i="3"/>
  <c r="CA276" i="3"/>
  <c r="BY276" i="3"/>
  <c r="BW276" i="3"/>
  <c r="BU276" i="3"/>
  <c r="BS276" i="3"/>
  <c r="BQ276" i="3"/>
  <c r="BO276" i="3"/>
  <c r="BM276" i="3"/>
  <c r="BH276" i="3"/>
  <c r="DE275" i="3"/>
  <c r="DC275" i="3"/>
  <c r="DA275" i="3"/>
  <c r="CY275" i="3"/>
  <c r="CW275" i="3"/>
  <c r="CU275" i="3"/>
  <c r="CS275" i="3"/>
  <c r="CQ275" i="3"/>
  <c r="CO275" i="3"/>
  <c r="CM275" i="3"/>
  <c r="CK275" i="3"/>
  <c r="CI275" i="3"/>
  <c r="CG275" i="3"/>
  <c r="CE275" i="3"/>
  <c r="CC275" i="3"/>
  <c r="CA275" i="3"/>
  <c r="BY275" i="3"/>
  <c r="BW275" i="3"/>
  <c r="BU275" i="3"/>
  <c r="BS275" i="3"/>
  <c r="BQ275" i="3"/>
  <c r="BO275" i="3"/>
  <c r="BM275" i="3"/>
  <c r="EL275" i="3" s="1"/>
  <c r="ER275" i="3" s="1"/>
  <c r="BH275" i="3"/>
  <c r="DE274" i="3"/>
  <c r="DC274" i="3"/>
  <c r="DA274" i="3"/>
  <c r="CY274" i="3"/>
  <c r="CW274" i="3"/>
  <c r="CU274" i="3"/>
  <c r="CS274" i="3"/>
  <c r="CQ274" i="3"/>
  <c r="CO274" i="3"/>
  <c r="CM274" i="3"/>
  <c r="CK274" i="3"/>
  <c r="CI274" i="3"/>
  <c r="CG274" i="3"/>
  <c r="CE274" i="3"/>
  <c r="CC274" i="3"/>
  <c r="CA274" i="3"/>
  <c r="BY274" i="3"/>
  <c r="BW274" i="3"/>
  <c r="BU274" i="3"/>
  <c r="BS274" i="3"/>
  <c r="BQ274" i="3"/>
  <c r="BO274" i="3"/>
  <c r="BM274" i="3"/>
  <c r="BH274" i="3"/>
  <c r="DE273" i="3"/>
  <c r="DC273" i="3"/>
  <c r="DA273" i="3"/>
  <c r="CY273" i="3"/>
  <c r="CW273" i="3"/>
  <c r="CU273" i="3"/>
  <c r="CS273" i="3"/>
  <c r="CQ273" i="3"/>
  <c r="CO273" i="3"/>
  <c r="CM273" i="3"/>
  <c r="CK273" i="3"/>
  <c r="CI273" i="3"/>
  <c r="CG273" i="3"/>
  <c r="CE273" i="3"/>
  <c r="CC273" i="3"/>
  <c r="CA273" i="3"/>
  <c r="BY273" i="3"/>
  <c r="BW273" i="3"/>
  <c r="BU273" i="3"/>
  <c r="BS273" i="3"/>
  <c r="BQ273" i="3"/>
  <c r="BO273" i="3"/>
  <c r="BM273" i="3"/>
  <c r="EL273" i="3" s="1"/>
  <c r="ER273" i="3" s="1"/>
  <c r="BH273" i="3"/>
  <c r="DE271" i="3"/>
  <c r="DC271" i="3"/>
  <c r="DA271" i="3"/>
  <c r="CY271" i="3"/>
  <c r="CW271" i="3"/>
  <c r="CU271" i="3"/>
  <c r="CS271" i="3"/>
  <c r="CQ271" i="3"/>
  <c r="CO271" i="3"/>
  <c r="CM271" i="3"/>
  <c r="CK271" i="3"/>
  <c r="CI271" i="3"/>
  <c r="CG271" i="3"/>
  <c r="CE271" i="3"/>
  <c r="CC271" i="3"/>
  <c r="CA271" i="3"/>
  <c r="BY271" i="3"/>
  <c r="BW271" i="3"/>
  <c r="BU271" i="3"/>
  <c r="BS271" i="3"/>
  <c r="BQ271" i="3"/>
  <c r="BO271" i="3"/>
  <c r="BM271" i="3"/>
  <c r="BH271" i="3"/>
  <c r="DE270" i="3"/>
  <c r="DC270" i="3"/>
  <c r="DA270" i="3"/>
  <c r="CY270" i="3"/>
  <c r="CW270" i="3"/>
  <c r="CU270" i="3"/>
  <c r="CS270" i="3"/>
  <c r="CQ270" i="3"/>
  <c r="CO270" i="3"/>
  <c r="CM270" i="3"/>
  <c r="CK270" i="3"/>
  <c r="CI270" i="3"/>
  <c r="CG270" i="3"/>
  <c r="CE270" i="3"/>
  <c r="CC270" i="3"/>
  <c r="CA270" i="3"/>
  <c r="BY270" i="3"/>
  <c r="BW270" i="3"/>
  <c r="BU270" i="3"/>
  <c r="BS270" i="3"/>
  <c r="BQ270" i="3"/>
  <c r="BO270" i="3"/>
  <c r="BM270" i="3"/>
  <c r="BH270" i="3"/>
  <c r="DE269" i="3"/>
  <c r="DC269" i="3"/>
  <c r="DA269" i="3"/>
  <c r="CY269" i="3"/>
  <c r="CW269" i="3"/>
  <c r="CU269" i="3"/>
  <c r="CS269" i="3"/>
  <c r="CQ269" i="3"/>
  <c r="CO269" i="3"/>
  <c r="CM269" i="3"/>
  <c r="CK269" i="3"/>
  <c r="CI269" i="3"/>
  <c r="CG269" i="3"/>
  <c r="CE269" i="3"/>
  <c r="CC269" i="3"/>
  <c r="CA269" i="3"/>
  <c r="BY269" i="3"/>
  <c r="BW269" i="3"/>
  <c r="BU269" i="3"/>
  <c r="BS269" i="3"/>
  <c r="BQ269" i="3"/>
  <c r="BO269" i="3"/>
  <c r="BM269" i="3"/>
  <c r="BH269" i="3"/>
  <c r="DE268" i="3"/>
  <c r="DC268" i="3"/>
  <c r="DA268" i="3"/>
  <c r="CY268" i="3"/>
  <c r="CW268" i="3"/>
  <c r="CU268" i="3"/>
  <c r="CS268" i="3"/>
  <c r="CQ268" i="3"/>
  <c r="CO268" i="3"/>
  <c r="CM268" i="3"/>
  <c r="CK268" i="3"/>
  <c r="CI268" i="3"/>
  <c r="CG268" i="3"/>
  <c r="CE268" i="3"/>
  <c r="CC268" i="3"/>
  <c r="CA268" i="3"/>
  <c r="BY268" i="3"/>
  <c r="BW268" i="3"/>
  <c r="BU268" i="3"/>
  <c r="BS268" i="3"/>
  <c r="BQ268" i="3"/>
  <c r="BO268" i="3"/>
  <c r="BM268" i="3"/>
  <c r="BH268" i="3"/>
  <c r="DE267" i="3"/>
  <c r="DC267" i="3"/>
  <c r="DA267" i="3"/>
  <c r="CY267" i="3"/>
  <c r="CW267" i="3"/>
  <c r="CU267" i="3"/>
  <c r="CS267" i="3"/>
  <c r="CQ267" i="3"/>
  <c r="CO267" i="3"/>
  <c r="CM267" i="3"/>
  <c r="CK267" i="3"/>
  <c r="CI267" i="3"/>
  <c r="CG267" i="3"/>
  <c r="CE267" i="3"/>
  <c r="CC267" i="3"/>
  <c r="CA267" i="3"/>
  <c r="BY267" i="3"/>
  <c r="BW267" i="3"/>
  <c r="BU267" i="3"/>
  <c r="BS267" i="3"/>
  <c r="BQ267" i="3"/>
  <c r="BO267" i="3"/>
  <c r="BM267" i="3"/>
  <c r="BH267" i="3"/>
  <c r="DE266" i="3"/>
  <c r="DC266" i="3"/>
  <c r="DA266" i="3"/>
  <c r="CY266" i="3"/>
  <c r="CW266" i="3"/>
  <c r="CU266" i="3"/>
  <c r="CS266" i="3"/>
  <c r="CQ266" i="3"/>
  <c r="CO266" i="3"/>
  <c r="CM266" i="3"/>
  <c r="CK266" i="3"/>
  <c r="CI266" i="3"/>
  <c r="CG266" i="3"/>
  <c r="CE266" i="3"/>
  <c r="CC266" i="3"/>
  <c r="CA266" i="3"/>
  <c r="BY266" i="3"/>
  <c r="BW266" i="3"/>
  <c r="BU266" i="3"/>
  <c r="BS266" i="3"/>
  <c r="BQ266" i="3"/>
  <c r="BO266" i="3"/>
  <c r="BM266" i="3"/>
  <c r="BH266" i="3"/>
  <c r="DE265" i="3"/>
  <c r="DC265" i="3"/>
  <c r="DA265" i="3"/>
  <c r="CY265" i="3"/>
  <c r="CW265" i="3"/>
  <c r="CU265" i="3"/>
  <c r="CS265" i="3"/>
  <c r="CQ265" i="3"/>
  <c r="CO265" i="3"/>
  <c r="CM265" i="3"/>
  <c r="CK265" i="3"/>
  <c r="CI265" i="3"/>
  <c r="CG265" i="3"/>
  <c r="CE265" i="3"/>
  <c r="CC265" i="3"/>
  <c r="CA265" i="3"/>
  <c r="BY265" i="3"/>
  <c r="BW265" i="3"/>
  <c r="BU265" i="3"/>
  <c r="BS265" i="3"/>
  <c r="BQ265" i="3"/>
  <c r="BO265" i="3"/>
  <c r="BM265" i="3"/>
  <c r="BH265" i="3"/>
  <c r="DE264" i="3"/>
  <c r="DC264" i="3"/>
  <c r="DA264" i="3"/>
  <c r="CY264" i="3"/>
  <c r="CW264" i="3"/>
  <c r="CU264" i="3"/>
  <c r="CS264" i="3"/>
  <c r="CQ264" i="3"/>
  <c r="CO264" i="3"/>
  <c r="CM264" i="3"/>
  <c r="CK264" i="3"/>
  <c r="CI264" i="3"/>
  <c r="CG264" i="3"/>
  <c r="CE264" i="3"/>
  <c r="CC264" i="3"/>
  <c r="CA264" i="3"/>
  <c r="BY264" i="3"/>
  <c r="BW264" i="3"/>
  <c r="BU264" i="3"/>
  <c r="BS264" i="3"/>
  <c r="BQ264" i="3"/>
  <c r="BO264" i="3"/>
  <c r="BM264" i="3"/>
  <c r="BH264" i="3"/>
  <c r="DE262" i="3"/>
  <c r="DC262" i="3"/>
  <c r="DA262" i="3"/>
  <c r="CY262" i="3"/>
  <c r="CW262" i="3"/>
  <c r="CU262" i="3"/>
  <c r="CS262" i="3"/>
  <c r="CQ262" i="3"/>
  <c r="CO262" i="3"/>
  <c r="CM262" i="3"/>
  <c r="CK262" i="3"/>
  <c r="CI262" i="3"/>
  <c r="CG262" i="3"/>
  <c r="CE262" i="3"/>
  <c r="CC262" i="3"/>
  <c r="CA262" i="3"/>
  <c r="BY262" i="3"/>
  <c r="BW262" i="3"/>
  <c r="BU262" i="3"/>
  <c r="BS262" i="3"/>
  <c r="BQ262" i="3"/>
  <c r="BO262" i="3"/>
  <c r="BM262" i="3"/>
  <c r="BK262" i="3"/>
  <c r="DE261" i="3"/>
  <c r="DC261" i="3"/>
  <c r="DA261" i="3"/>
  <c r="CY261" i="3"/>
  <c r="CW261" i="3"/>
  <c r="CU261" i="3"/>
  <c r="CS261" i="3"/>
  <c r="CQ261" i="3"/>
  <c r="CO261" i="3"/>
  <c r="CM261" i="3"/>
  <c r="CK261" i="3"/>
  <c r="CI261" i="3"/>
  <c r="CG261" i="3"/>
  <c r="CE261" i="3"/>
  <c r="CC261" i="3"/>
  <c r="CA261" i="3"/>
  <c r="BY261" i="3"/>
  <c r="BW261" i="3"/>
  <c r="BU261" i="3"/>
  <c r="BS261" i="3"/>
  <c r="BQ261" i="3"/>
  <c r="BO261" i="3"/>
  <c r="BM261" i="3"/>
  <c r="BK261" i="3"/>
  <c r="DE260" i="3"/>
  <c r="DC260" i="3"/>
  <c r="DA260" i="3"/>
  <c r="CY260" i="3"/>
  <c r="CW260" i="3"/>
  <c r="CU260" i="3"/>
  <c r="CS260" i="3"/>
  <c r="CQ260" i="3"/>
  <c r="CO260" i="3"/>
  <c r="CM260" i="3"/>
  <c r="CK260" i="3"/>
  <c r="CI260" i="3"/>
  <c r="CG260" i="3"/>
  <c r="CE260" i="3"/>
  <c r="CC260" i="3"/>
  <c r="CA260" i="3"/>
  <c r="BY260" i="3"/>
  <c r="BW260" i="3"/>
  <c r="BU260" i="3"/>
  <c r="BS260" i="3"/>
  <c r="BQ260" i="3"/>
  <c r="BO260" i="3"/>
  <c r="BM260" i="3"/>
  <c r="BK260" i="3"/>
  <c r="DE259" i="3"/>
  <c r="DC259" i="3"/>
  <c r="DA259" i="3"/>
  <c r="CY259" i="3"/>
  <c r="CW259" i="3"/>
  <c r="CU259" i="3"/>
  <c r="CS259" i="3"/>
  <c r="CQ259" i="3"/>
  <c r="CO259" i="3"/>
  <c r="CM259" i="3"/>
  <c r="CK259" i="3"/>
  <c r="CI259" i="3"/>
  <c r="CG259" i="3"/>
  <c r="CE259" i="3"/>
  <c r="CC259" i="3"/>
  <c r="CA259" i="3"/>
  <c r="BY259" i="3"/>
  <c r="BW259" i="3"/>
  <c r="BU259" i="3"/>
  <c r="BS259" i="3"/>
  <c r="BQ259" i="3"/>
  <c r="BO259" i="3"/>
  <c r="BM259" i="3"/>
  <c r="BK259" i="3"/>
  <c r="DE258" i="3"/>
  <c r="DC258" i="3"/>
  <c r="DA258" i="3"/>
  <c r="CY258" i="3"/>
  <c r="CW258" i="3"/>
  <c r="CU258" i="3"/>
  <c r="CS258" i="3"/>
  <c r="CQ258" i="3"/>
  <c r="CO258" i="3"/>
  <c r="CM258" i="3"/>
  <c r="CK258" i="3"/>
  <c r="CI258" i="3"/>
  <c r="CG258" i="3"/>
  <c r="CE258" i="3"/>
  <c r="CC258" i="3"/>
  <c r="CA258" i="3"/>
  <c r="BY258" i="3"/>
  <c r="BW258" i="3"/>
  <c r="BU258" i="3"/>
  <c r="BS258" i="3"/>
  <c r="BQ258" i="3"/>
  <c r="BO258" i="3"/>
  <c r="BM258" i="3"/>
  <c r="BK258" i="3"/>
  <c r="DE257" i="3"/>
  <c r="DC257" i="3"/>
  <c r="DA257" i="3"/>
  <c r="CY257" i="3"/>
  <c r="CW257" i="3"/>
  <c r="CU257" i="3"/>
  <c r="CS257" i="3"/>
  <c r="CQ257" i="3"/>
  <c r="CO257" i="3"/>
  <c r="CM257" i="3"/>
  <c r="CK257" i="3"/>
  <c r="CI257" i="3"/>
  <c r="CG257" i="3"/>
  <c r="CE257" i="3"/>
  <c r="CC257" i="3"/>
  <c r="CA257" i="3"/>
  <c r="BY257" i="3"/>
  <c r="BW257" i="3"/>
  <c r="BU257" i="3"/>
  <c r="BS257" i="3"/>
  <c r="BQ257" i="3"/>
  <c r="BO257" i="3"/>
  <c r="BM257" i="3"/>
  <c r="BK257" i="3"/>
  <c r="DE256" i="3"/>
  <c r="DC256" i="3"/>
  <c r="DA256" i="3"/>
  <c r="CY256" i="3"/>
  <c r="CW256" i="3"/>
  <c r="CU256" i="3"/>
  <c r="CS256" i="3"/>
  <c r="CQ256" i="3"/>
  <c r="CO256" i="3"/>
  <c r="CM256" i="3"/>
  <c r="CK256" i="3"/>
  <c r="CI256" i="3"/>
  <c r="CG256" i="3"/>
  <c r="CE256" i="3"/>
  <c r="CC256" i="3"/>
  <c r="CA256" i="3"/>
  <c r="BY256" i="3"/>
  <c r="BW256" i="3"/>
  <c r="BU256" i="3"/>
  <c r="BS256" i="3"/>
  <c r="BQ256" i="3"/>
  <c r="BO256" i="3"/>
  <c r="BM256" i="3"/>
  <c r="BK256" i="3"/>
  <c r="DE255" i="3"/>
  <c r="DC255" i="3"/>
  <c r="DA255" i="3"/>
  <c r="CY255" i="3"/>
  <c r="CW255" i="3"/>
  <c r="CU255" i="3"/>
  <c r="CS255" i="3"/>
  <c r="CQ255" i="3"/>
  <c r="CO255" i="3"/>
  <c r="CM255" i="3"/>
  <c r="CK255" i="3"/>
  <c r="CI255" i="3"/>
  <c r="CG255" i="3"/>
  <c r="CE255" i="3"/>
  <c r="CC255" i="3"/>
  <c r="CA255" i="3"/>
  <c r="BY255" i="3"/>
  <c r="BW255" i="3"/>
  <c r="BU255" i="3"/>
  <c r="BS255" i="3"/>
  <c r="BQ255" i="3"/>
  <c r="BO255" i="3"/>
  <c r="BM255" i="3"/>
  <c r="EL255" i="3" s="1"/>
  <c r="ER255" i="3" s="1"/>
  <c r="BH255" i="3"/>
  <c r="DE254" i="3"/>
  <c r="DC254" i="3"/>
  <c r="DA254" i="3"/>
  <c r="CY254" i="3"/>
  <c r="CW254" i="3"/>
  <c r="CU254" i="3"/>
  <c r="CS254" i="3"/>
  <c r="CQ254" i="3"/>
  <c r="CO254" i="3"/>
  <c r="CM254" i="3"/>
  <c r="CK254" i="3"/>
  <c r="CI254" i="3"/>
  <c r="CG254" i="3"/>
  <c r="CE254" i="3"/>
  <c r="CC254" i="3"/>
  <c r="CA254" i="3"/>
  <c r="BY254" i="3"/>
  <c r="BW254" i="3"/>
  <c r="BU254" i="3"/>
  <c r="BS254" i="3"/>
  <c r="BQ254" i="3"/>
  <c r="BO254" i="3"/>
  <c r="BM254" i="3"/>
  <c r="EL254" i="3" s="1"/>
  <c r="ER254" i="3" s="1"/>
  <c r="BH254" i="3"/>
  <c r="DE253" i="3"/>
  <c r="DC253" i="3"/>
  <c r="DA253" i="3"/>
  <c r="CY253" i="3"/>
  <c r="CW253" i="3"/>
  <c r="CU253" i="3"/>
  <c r="CS253" i="3"/>
  <c r="CQ253" i="3"/>
  <c r="CO253" i="3"/>
  <c r="CM253" i="3"/>
  <c r="CK253" i="3"/>
  <c r="CI253" i="3"/>
  <c r="CG253" i="3"/>
  <c r="CE253" i="3"/>
  <c r="CC253" i="3"/>
  <c r="CA253" i="3"/>
  <c r="BY253" i="3"/>
  <c r="BW253" i="3"/>
  <c r="BU253" i="3"/>
  <c r="BS253" i="3"/>
  <c r="BQ253" i="3"/>
  <c r="BO253" i="3"/>
  <c r="BM253" i="3"/>
  <c r="BH253" i="3"/>
  <c r="DE252" i="3"/>
  <c r="DC252" i="3"/>
  <c r="DA252" i="3"/>
  <c r="CY252" i="3"/>
  <c r="CW252" i="3"/>
  <c r="CU252" i="3"/>
  <c r="CS252" i="3"/>
  <c r="CQ252" i="3"/>
  <c r="CO252" i="3"/>
  <c r="CM252" i="3"/>
  <c r="CK252" i="3"/>
  <c r="CI252" i="3"/>
  <c r="CG252" i="3"/>
  <c r="CE252" i="3"/>
  <c r="CC252" i="3"/>
  <c r="CA252" i="3"/>
  <c r="BY252" i="3"/>
  <c r="BW252" i="3"/>
  <c r="BU252" i="3"/>
  <c r="BS252" i="3"/>
  <c r="BQ252" i="3"/>
  <c r="BO252" i="3"/>
  <c r="BM252" i="3"/>
  <c r="DE251" i="3"/>
  <c r="DC251" i="3"/>
  <c r="DA251" i="3"/>
  <c r="CY251" i="3"/>
  <c r="CW251" i="3"/>
  <c r="CU251" i="3"/>
  <c r="CS251" i="3"/>
  <c r="CQ251" i="3"/>
  <c r="CO251" i="3"/>
  <c r="CM251" i="3"/>
  <c r="CK251" i="3"/>
  <c r="CI251" i="3"/>
  <c r="CG251" i="3"/>
  <c r="CE251" i="3"/>
  <c r="CC251" i="3"/>
  <c r="CA251" i="3"/>
  <c r="BY251" i="3"/>
  <c r="BW251" i="3"/>
  <c r="BU251" i="3"/>
  <c r="BS251" i="3"/>
  <c r="BQ251" i="3"/>
  <c r="BO251" i="3"/>
  <c r="BM251" i="3"/>
  <c r="BH251" i="3"/>
  <c r="DE250" i="3"/>
  <c r="DC250" i="3"/>
  <c r="DA250" i="3"/>
  <c r="CY250" i="3"/>
  <c r="CW250" i="3"/>
  <c r="CU250" i="3"/>
  <c r="CS250" i="3"/>
  <c r="CQ250" i="3"/>
  <c r="CO250" i="3"/>
  <c r="CM250" i="3"/>
  <c r="CK250" i="3"/>
  <c r="CI250" i="3"/>
  <c r="CG250" i="3"/>
  <c r="CE250" i="3"/>
  <c r="CC250" i="3"/>
  <c r="CA250" i="3"/>
  <c r="BY250" i="3"/>
  <c r="BW250" i="3"/>
  <c r="BU250" i="3"/>
  <c r="BS250" i="3"/>
  <c r="BQ250" i="3"/>
  <c r="BO250" i="3"/>
  <c r="BM250" i="3"/>
  <c r="BH250" i="3"/>
  <c r="DE244" i="3"/>
  <c r="DC244" i="3"/>
  <c r="DA244" i="3"/>
  <c r="CY244" i="3"/>
  <c r="CW244" i="3"/>
  <c r="CU244" i="3"/>
  <c r="CS244" i="3"/>
  <c r="CQ244" i="3"/>
  <c r="CO244" i="3"/>
  <c r="CM244" i="3"/>
  <c r="CK244" i="3"/>
  <c r="CI244" i="3"/>
  <c r="CG244" i="3"/>
  <c r="CE244" i="3"/>
  <c r="CC244" i="3"/>
  <c r="CA244" i="3"/>
  <c r="BY244" i="3"/>
  <c r="BW244" i="3"/>
  <c r="BU244" i="3"/>
  <c r="BS244" i="3"/>
  <c r="BQ244" i="3"/>
  <c r="BO244" i="3"/>
  <c r="BM244" i="3"/>
  <c r="EL244" i="3" s="1"/>
  <c r="ER244" i="3" s="1"/>
  <c r="BH244" i="3"/>
  <c r="DE243" i="3"/>
  <c r="DC243" i="3"/>
  <c r="DA243" i="3"/>
  <c r="CY243" i="3"/>
  <c r="CW243" i="3"/>
  <c r="CU243" i="3"/>
  <c r="CS243" i="3"/>
  <c r="CQ243" i="3"/>
  <c r="CO243" i="3"/>
  <c r="CM243" i="3"/>
  <c r="CK243" i="3"/>
  <c r="CI243" i="3"/>
  <c r="CG243" i="3"/>
  <c r="CE243" i="3"/>
  <c r="CC243" i="3"/>
  <c r="CA243" i="3"/>
  <c r="BY243" i="3"/>
  <c r="BW243" i="3"/>
  <c r="BU243" i="3"/>
  <c r="BS243" i="3"/>
  <c r="BQ243" i="3"/>
  <c r="BO243" i="3"/>
  <c r="BM243" i="3"/>
  <c r="BH243" i="3"/>
  <c r="DE242" i="3"/>
  <c r="DC242" i="3"/>
  <c r="DA242" i="3"/>
  <c r="CY242" i="3"/>
  <c r="CW242" i="3"/>
  <c r="CU242" i="3"/>
  <c r="CS242" i="3"/>
  <c r="CQ242" i="3"/>
  <c r="CO242" i="3"/>
  <c r="CM242" i="3"/>
  <c r="CK242" i="3"/>
  <c r="CI242" i="3"/>
  <c r="CG242" i="3"/>
  <c r="CE242" i="3"/>
  <c r="CC242" i="3"/>
  <c r="CA242" i="3"/>
  <c r="BY242" i="3"/>
  <c r="BW242" i="3"/>
  <c r="BU242" i="3"/>
  <c r="BS242" i="3"/>
  <c r="BQ242" i="3"/>
  <c r="BO242" i="3"/>
  <c r="BM242" i="3"/>
  <c r="EL242" i="3" s="1"/>
  <c r="ER242" i="3" s="1"/>
  <c r="BH242" i="3"/>
  <c r="DE241" i="3"/>
  <c r="DC241" i="3"/>
  <c r="DA241" i="3"/>
  <c r="CY241" i="3"/>
  <c r="CW241" i="3"/>
  <c r="CU241" i="3"/>
  <c r="CS241" i="3"/>
  <c r="CQ241" i="3"/>
  <c r="CO241" i="3"/>
  <c r="CM241" i="3"/>
  <c r="CK241" i="3"/>
  <c r="CI241" i="3"/>
  <c r="CG241" i="3"/>
  <c r="CE241" i="3"/>
  <c r="CC241" i="3"/>
  <c r="CA241" i="3"/>
  <c r="BY241" i="3"/>
  <c r="BW241" i="3"/>
  <c r="BU241" i="3"/>
  <c r="BS241" i="3"/>
  <c r="BQ241" i="3"/>
  <c r="BO241" i="3"/>
  <c r="BM241" i="3"/>
  <c r="EL241" i="3" s="1"/>
  <c r="ER241" i="3" s="1"/>
  <c r="BH241" i="3"/>
  <c r="DE240" i="3"/>
  <c r="DC240" i="3"/>
  <c r="DA240" i="3"/>
  <c r="CY240" i="3"/>
  <c r="CW240" i="3"/>
  <c r="CU240" i="3"/>
  <c r="CS240" i="3"/>
  <c r="CQ240" i="3"/>
  <c r="CO240" i="3"/>
  <c r="CM240" i="3"/>
  <c r="CK240" i="3"/>
  <c r="CI240" i="3"/>
  <c r="CG240" i="3"/>
  <c r="CE240" i="3"/>
  <c r="CC240" i="3"/>
  <c r="CA240" i="3"/>
  <c r="BY240" i="3"/>
  <c r="BW240" i="3"/>
  <c r="BU240" i="3"/>
  <c r="BS240" i="3"/>
  <c r="BQ240" i="3"/>
  <c r="BO240" i="3"/>
  <c r="BM240" i="3"/>
  <c r="BH240" i="3"/>
  <c r="DE239" i="3"/>
  <c r="DC239" i="3"/>
  <c r="DA239" i="3"/>
  <c r="CY239" i="3"/>
  <c r="CW239" i="3"/>
  <c r="CU239" i="3"/>
  <c r="CS239" i="3"/>
  <c r="CQ239" i="3"/>
  <c r="CO239" i="3"/>
  <c r="CM239" i="3"/>
  <c r="CK239" i="3"/>
  <c r="CI239" i="3"/>
  <c r="CG239" i="3"/>
  <c r="CE239" i="3"/>
  <c r="CC239" i="3"/>
  <c r="CA239" i="3"/>
  <c r="BY239" i="3"/>
  <c r="BW239" i="3"/>
  <c r="BU239" i="3"/>
  <c r="BS239" i="3"/>
  <c r="BQ239" i="3"/>
  <c r="BO239" i="3"/>
  <c r="BM239" i="3"/>
  <c r="EL239" i="3" s="1"/>
  <c r="ER239" i="3" s="1"/>
  <c r="BH239" i="3"/>
  <c r="DE238" i="3"/>
  <c r="DC238" i="3"/>
  <c r="DA238" i="3"/>
  <c r="CY238" i="3"/>
  <c r="CW238" i="3"/>
  <c r="CU238" i="3"/>
  <c r="CS238" i="3"/>
  <c r="CQ238" i="3"/>
  <c r="CO238" i="3"/>
  <c r="CM238" i="3"/>
  <c r="CK238" i="3"/>
  <c r="CI238" i="3"/>
  <c r="CG238" i="3"/>
  <c r="CE238" i="3"/>
  <c r="CC238" i="3"/>
  <c r="CA238" i="3"/>
  <c r="BY238" i="3"/>
  <c r="BW238" i="3"/>
  <c r="BU238" i="3"/>
  <c r="BS238" i="3"/>
  <c r="BQ238" i="3"/>
  <c r="BO238" i="3"/>
  <c r="BM238" i="3"/>
  <c r="BH238" i="3"/>
  <c r="DE237" i="3"/>
  <c r="DC237" i="3"/>
  <c r="DA237" i="3"/>
  <c r="CY237" i="3"/>
  <c r="CW237" i="3"/>
  <c r="CU237" i="3"/>
  <c r="CS237" i="3"/>
  <c r="CQ237" i="3"/>
  <c r="CO237" i="3"/>
  <c r="CM237" i="3"/>
  <c r="CK237" i="3"/>
  <c r="CI237" i="3"/>
  <c r="CG237" i="3"/>
  <c r="CE237" i="3"/>
  <c r="CC237" i="3"/>
  <c r="CA237" i="3"/>
  <c r="BY237" i="3"/>
  <c r="BW237" i="3"/>
  <c r="BU237" i="3"/>
  <c r="BS237" i="3"/>
  <c r="BQ237" i="3"/>
  <c r="BO237" i="3"/>
  <c r="BM237" i="3"/>
  <c r="EL237" i="3" s="1"/>
  <c r="ER237" i="3" s="1"/>
  <c r="BH237" i="3"/>
  <c r="DE236" i="3"/>
  <c r="DC236" i="3"/>
  <c r="DA236" i="3"/>
  <c r="CY236" i="3"/>
  <c r="CW236" i="3"/>
  <c r="CU236" i="3"/>
  <c r="CS236" i="3"/>
  <c r="CQ236" i="3"/>
  <c r="CO236" i="3"/>
  <c r="CM236" i="3"/>
  <c r="CK236" i="3"/>
  <c r="CI236" i="3"/>
  <c r="CG236" i="3"/>
  <c r="CE236" i="3"/>
  <c r="CC236" i="3"/>
  <c r="CA236" i="3"/>
  <c r="BY236" i="3"/>
  <c r="BW236" i="3"/>
  <c r="BU236" i="3"/>
  <c r="BS236" i="3"/>
  <c r="BQ236" i="3"/>
  <c r="BO236" i="3"/>
  <c r="BM236" i="3"/>
  <c r="BH236" i="3"/>
  <c r="DE235" i="3"/>
  <c r="DC235" i="3"/>
  <c r="DA235" i="3"/>
  <c r="CY235" i="3"/>
  <c r="CW235" i="3"/>
  <c r="CU235" i="3"/>
  <c r="CS235" i="3"/>
  <c r="CQ235" i="3"/>
  <c r="CO235" i="3"/>
  <c r="CM235" i="3"/>
  <c r="CK235" i="3"/>
  <c r="CI235" i="3"/>
  <c r="CG235" i="3"/>
  <c r="CE235" i="3"/>
  <c r="CC235" i="3"/>
  <c r="CA235" i="3"/>
  <c r="BY235" i="3"/>
  <c r="BW235" i="3"/>
  <c r="BU235" i="3"/>
  <c r="BS235" i="3"/>
  <c r="BQ235" i="3"/>
  <c r="BO235" i="3"/>
  <c r="BM235" i="3"/>
  <c r="EL235" i="3" s="1"/>
  <c r="ER235" i="3" s="1"/>
  <c r="BH235" i="3"/>
  <c r="DE234" i="3"/>
  <c r="DC234" i="3"/>
  <c r="DA234" i="3"/>
  <c r="CY234" i="3"/>
  <c r="CW234" i="3"/>
  <c r="CU234" i="3"/>
  <c r="CS234" i="3"/>
  <c r="CQ234" i="3"/>
  <c r="CO234" i="3"/>
  <c r="CM234" i="3"/>
  <c r="CK234" i="3"/>
  <c r="CI234" i="3"/>
  <c r="CG234" i="3"/>
  <c r="CE234" i="3"/>
  <c r="CC234" i="3"/>
  <c r="CA234" i="3"/>
  <c r="BY234" i="3"/>
  <c r="BW234" i="3"/>
  <c r="BU234" i="3"/>
  <c r="BS234" i="3"/>
  <c r="BQ234" i="3"/>
  <c r="BO234" i="3"/>
  <c r="BM234" i="3"/>
  <c r="BH234" i="3"/>
  <c r="DE233" i="3"/>
  <c r="DC233" i="3"/>
  <c r="DA233" i="3"/>
  <c r="CY233" i="3"/>
  <c r="CW233" i="3"/>
  <c r="CU233" i="3"/>
  <c r="CS233" i="3"/>
  <c r="CQ233" i="3"/>
  <c r="CO233" i="3"/>
  <c r="CM233" i="3"/>
  <c r="CK233" i="3"/>
  <c r="CI233" i="3"/>
  <c r="CG233" i="3"/>
  <c r="CE233" i="3"/>
  <c r="CC233" i="3"/>
  <c r="CA233" i="3"/>
  <c r="BY233" i="3"/>
  <c r="BW233" i="3"/>
  <c r="BU233" i="3"/>
  <c r="BS233" i="3"/>
  <c r="BQ233" i="3"/>
  <c r="BO233" i="3"/>
  <c r="BM233" i="3"/>
  <c r="BH233" i="3"/>
  <c r="DE232" i="3"/>
  <c r="DC232" i="3"/>
  <c r="DA232" i="3"/>
  <c r="CY232" i="3"/>
  <c r="CW232" i="3"/>
  <c r="CU232" i="3"/>
  <c r="CS232" i="3"/>
  <c r="CQ232" i="3"/>
  <c r="CO232" i="3"/>
  <c r="CM232" i="3"/>
  <c r="CK232" i="3"/>
  <c r="CI232" i="3"/>
  <c r="CG232" i="3"/>
  <c r="CE232" i="3"/>
  <c r="CC232" i="3"/>
  <c r="CA232" i="3"/>
  <c r="BY232" i="3"/>
  <c r="BW232" i="3"/>
  <c r="BU232" i="3"/>
  <c r="BS232" i="3"/>
  <c r="BQ232" i="3"/>
  <c r="BO232" i="3"/>
  <c r="BM232" i="3"/>
  <c r="EL232" i="3" s="1"/>
  <c r="ER232" i="3" s="1"/>
  <c r="BH232" i="3"/>
  <c r="DE231" i="3"/>
  <c r="DC231" i="3"/>
  <c r="DA231" i="3"/>
  <c r="CY231" i="3"/>
  <c r="CW231" i="3"/>
  <c r="CU231" i="3"/>
  <c r="CS231" i="3"/>
  <c r="CQ231" i="3"/>
  <c r="CO231" i="3"/>
  <c r="CM231" i="3"/>
  <c r="CK231" i="3"/>
  <c r="CI231" i="3"/>
  <c r="CG231" i="3"/>
  <c r="CE231" i="3"/>
  <c r="CC231" i="3"/>
  <c r="CA231" i="3"/>
  <c r="BY231" i="3"/>
  <c r="BW231" i="3"/>
  <c r="BU231" i="3"/>
  <c r="BS231" i="3"/>
  <c r="BQ231" i="3"/>
  <c r="BO231" i="3"/>
  <c r="BM231" i="3"/>
  <c r="BH231" i="3"/>
  <c r="DE229" i="3"/>
  <c r="DC229" i="3"/>
  <c r="DA229" i="3"/>
  <c r="CY229" i="3"/>
  <c r="CW229" i="3"/>
  <c r="CU229" i="3"/>
  <c r="CS229" i="3"/>
  <c r="CQ229" i="3"/>
  <c r="CO229" i="3"/>
  <c r="CM229" i="3"/>
  <c r="CK229" i="3"/>
  <c r="CI229" i="3"/>
  <c r="CG229" i="3"/>
  <c r="CE229" i="3"/>
  <c r="CC229" i="3"/>
  <c r="CA229" i="3"/>
  <c r="BY229" i="3"/>
  <c r="BW229" i="3"/>
  <c r="BU229" i="3"/>
  <c r="BS229" i="3"/>
  <c r="BQ229" i="3"/>
  <c r="BO229" i="3"/>
  <c r="BM229" i="3"/>
  <c r="BH229" i="3"/>
  <c r="DE230" i="3"/>
  <c r="DC230" i="3"/>
  <c r="DA230" i="3"/>
  <c r="CY230" i="3"/>
  <c r="CW230" i="3"/>
  <c r="CU230" i="3"/>
  <c r="CS230" i="3"/>
  <c r="CQ230" i="3"/>
  <c r="CO230" i="3"/>
  <c r="CM230" i="3"/>
  <c r="CK230" i="3"/>
  <c r="CI230" i="3"/>
  <c r="CG230" i="3"/>
  <c r="CE230" i="3"/>
  <c r="CC230" i="3"/>
  <c r="CA230" i="3"/>
  <c r="BY230" i="3"/>
  <c r="BW230" i="3"/>
  <c r="BU230" i="3"/>
  <c r="BS230" i="3"/>
  <c r="BQ230" i="3"/>
  <c r="BO230" i="3"/>
  <c r="BM230" i="3"/>
  <c r="EL230" i="3" s="1"/>
  <c r="ER230" i="3" s="1"/>
  <c r="BH230" i="3"/>
  <c r="DE228" i="3"/>
  <c r="DC228" i="3"/>
  <c r="DA228" i="3"/>
  <c r="CY228" i="3"/>
  <c r="CW228" i="3"/>
  <c r="CU228" i="3"/>
  <c r="CS228" i="3"/>
  <c r="CQ228" i="3"/>
  <c r="CO228" i="3"/>
  <c r="CM228" i="3"/>
  <c r="CK228" i="3"/>
  <c r="CI228" i="3"/>
  <c r="CG228" i="3"/>
  <c r="CE228" i="3"/>
  <c r="CC228" i="3"/>
  <c r="CA228" i="3"/>
  <c r="BY228" i="3"/>
  <c r="BW228" i="3"/>
  <c r="BU228" i="3"/>
  <c r="BS228" i="3"/>
  <c r="BQ228" i="3"/>
  <c r="BO228" i="3"/>
  <c r="BM228" i="3"/>
  <c r="BH228" i="3"/>
  <c r="DE227" i="3"/>
  <c r="DC227" i="3"/>
  <c r="DA227" i="3"/>
  <c r="CY227" i="3"/>
  <c r="CW227" i="3"/>
  <c r="CU227" i="3"/>
  <c r="CS227" i="3"/>
  <c r="CQ227" i="3"/>
  <c r="CO227" i="3"/>
  <c r="CM227" i="3"/>
  <c r="CK227" i="3"/>
  <c r="CI227" i="3"/>
  <c r="CG227" i="3"/>
  <c r="CE227" i="3"/>
  <c r="CC227" i="3"/>
  <c r="CA227" i="3"/>
  <c r="BY227" i="3"/>
  <c r="BW227" i="3"/>
  <c r="BU227" i="3"/>
  <c r="BS227" i="3"/>
  <c r="BQ227" i="3"/>
  <c r="BO227" i="3"/>
  <c r="BM227" i="3"/>
  <c r="BH227" i="3"/>
  <c r="DE226" i="3"/>
  <c r="DC226" i="3"/>
  <c r="DA226" i="3"/>
  <c r="CY226" i="3"/>
  <c r="CW226" i="3"/>
  <c r="CU226" i="3"/>
  <c r="CS226" i="3"/>
  <c r="CQ226" i="3"/>
  <c r="CO226" i="3"/>
  <c r="CM226" i="3"/>
  <c r="CK226" i="3"/>
  <c r="CI226" i="3"/>
  <c r="CG226" i="3"/>
  <c r="CE226" i="3"/>
  <c r="CC226" i="3"/>
  <c r="CA226" i="3"/>
  <c r="BY226" i="3"/>
  <c r="BW226" i="3"/>
  <c r="BU226" i="3"/>
  <c r="BS226" i="3"/>
  <c r="BQ226" i="3"/>
  <c r="BO226" i="3"/>
  <c r="BM226" i="3"/>
  <c r="EL226" i="3" s="1"/>
  <c r="ER226" i="3" s="1"/>
  <c r="BH226" i="3"/>
  <c r="DE225" i="3"/>
  <c r="DC225" i="3"/>
  <c r="DA225" i="3"/>
  <c r="CY225" i="3"/>
  <c r="CW225" i="3"/>
  <c r="CU225" i="3"/>
  <c r="CS225" i="3"/>
  <c r="CQ225" i="3"/>
  <c r="CO225" i="3"/>
  <c r="CM225" i="3"/>
  <c r="CK225" i="3"/>
  <c r="CI225" i="3"/>
  <c r="CG225" i="3"/>
  <c r="CE225" i="3"/>
  <c r="CC225" i="3"/>
  <c r="CA225" i="3"/>
  <c r="BY225" i="3"/>
  <c r="BW225" i="3"/>
  <c r="BU225" i="3"/>
  <c r="BS225" i="3"/>
  <c r="BQ225" i="3"/>
  <c r="BO225" i="3"/>
  <c r="BM225" i="3"/>
  <c r="EL225" i="3" s="1"/>
  <c r="ER225" i="3" s="1"/>
  <c r="BH225" i="3"/>
  <c r="DE224" i="3"/>
  <c r="DC224" i="3"/>
  <c r="DA224" i="3"/>
  <c r="CY224" i="3"/>
  <c r="CW224" i="3"/>
  <c r="CU224" i="3"/>
  <c r="CS224" i="3"/>
  <c r="CQ224" i="3"/>
  <c r="CO224" i="3"/>
  <c r="CM224" i="3"/>
  <c r="CK224" i="3"/>
  <c r="CI224" i="3"/>
  <c r="CG224" i="3"/>
  <c r="CE224" i="3"/>
  <c r="CC224" i="3"/>
  <c r="CA224" i="3"/>
  <c r="BY224" i="3"/>
  <c r="BW224" i="3"/>
  <c r="BU224" i="3"/>
  <c r="BS224" i="3"/>
  <c r="BQ224" i="3"/>
  <c r="BO224" i="3"/>
  <c r="BM224" i="3"/>
  <c r="EL224" i="3" s="1"/>
  <c r="ER224" i="3" s="1"/>
  <c r="BH224" i="3"/>
  <c r="DE223" i="3"/>
  <c r="DC223" i="3"/>
  <c r="DA223" i="3"/>
  <c r="CY223" i="3"/>
  <c r="CW223" i="3"/>
  <c r="CU223" i="3"/>
  <c r="CS223" i="3"/>
  <c r="CQ223" i="3"/>
  <c r="CO223" i="3"/>
  <c r="CM223" i="3"/>
  <c r="CK223" i="3"/>
  <c r="CI223" i="3"/>
  <c r="CG223" i="3"/>
  <c r="CE223" i="3"/>
  <c r="CC223" i="3"/>
  <c r="CA223" i="3"/>
  <c r="BY223" i="3"/>
  <c r="BW223" i="3"/>
  <c r="BU223" i="3"/>
  <c r="BS223" i="3"/>
  <c r="BQ223" i="3"/>
  <c r="BO223" i="3"/>
  <c r="BM223" i="3"/>
  <c r="EL223" i="3" s="1"/>
  <c r="ER223" i="3" s="1"/>
  <c r="BH223" i="3"/>
  <c r="DE222" i="3"/>
  <c r="DC222" i="3"/>
  <c r="DA222" i="3"/>
  <c r="CY222" i="3"/>
  <c r="CW222" i="3"/>
  <c r="CU222" i="3"/>
  <c r="CS222" i="3"/>
  <c r="CQ222" i="3"/>
  <c r="CO222" i="3"/>
  <c r="CM222" i="3"/>
  <c r="CK222" i="3"/>
  <c r="CI222" i="3"/>
  <c r="CG222" i="3"/>
  <c r="CE222" i="3"/>
  <c r="CC222" i="3"/>
  <c r="CA222" i="3"/>
  <c r="BY222" i="3"/>
  <c r="BW222" i="3"/>
  <c r="BU222" i="3"/>
  <c r="BS222" i="3"/>
  <c r="BQ222" i="3"/>
  <c r="BO222" i="3"/>
  <c r="BM222" i="3"/>
  <c r="EL222" i="3" s="1"/>
  <c r="ER222" i="3" s="1"/>
  <c r="BH222" i="3"/>
  <c r="DE221" i="3"/>
  <c r="DC221" i="3"/>
  <c r="DA221" i="3"/>
  <c r="CY221" i="3"/>
  <c r="CW221" i="3"/>
  <c r="CU221" i="3"/>
  <c r="CS221" i="3"/>
  <c r="CQ221" i="3"/>
  <c r="CO221" i="3"/>
  <c r="CM221" i="3"/>
  <c r="CK221" i="3"/>
  <c r="CI221" i="3"/>
  <c r="CG221" i="3"/>
  <c r="CE221" i="3"/>
  <c r="CC221" i="3"/>
  <c r="CA221" i="3"/>
  <c r="BY221" i="3"/>
  <c r="BW221" i="3"/>
  <c r="BU221" i="3"/>
  <c r="BS221" i="3"/>
  <c r="BQ221" i="3"/>
  <c r="BO221" i="3"/>
  <c r="BM221" i="3"/>
  <c r="EL221" i="3" s="1"/>
  <c r="ER221" i="3" s="1"/>
  <c r="BH221" i="3"/>
  <c r="DE220" i="3"/>
  <c r="DC220" i="3"/>
  <c r="DA220" i="3"/>
  <c r="CY220" i="3"/>
  <c r="CW220" i="3"/>
  <c r="CU220" i="3"/>
  <c r="CS220" i="3"/>
  <c r="CQ220" i="3"/>
  <c r="CO220" i="3"/>
  <c r="CM220" i="3"/>
  <c r="CK220" i="3"/>
  <c r="CI220" i="3"/>
  <c r="CG220" i="3"/>
  <c r="CE220" i="3"/>
  <c r="CC220" i="3"/>
  <c r="CA220" i="3"/>
  <c r="BY220" i="3"/>
  <c r="BW220" i="3"/>
  <c r="BU220" i="3"/>
  <c r="BS220" i="3"/>
  <c r="BQ220" i="3"/>
  <c r="BO220" i="3"/>
  <c r="BM220" i="3"/>
  <c r="EL220" i="3" s="1"/>
  <c r="ER220" i="3" s="1"/>
  <c r="BH220" i="3"/>
  <c r="DE219" i="3"/>
  <c r="DC219" i="3"/>
  <c r="DA219" i="3"/>
  <c r="CY219" i="3"/>
  <c r="CW219" i="3"/>
  <c r="CU219" i="3"/>
  <c r="CS219" i="3"/>
  <c r="CQ219" i="3"/>
  <c r="CO219" i="3"/>
  <c r="CM219" i="3"/>
  <c r="CK219" i="3"/>
  <c r="CI219" i="3"/>
  <c r="CG219" i="3"/>
  <c r="CE219" i="3"/>
  <c r="CC219" i="3"/>
  <c r="CA219" i="3"/>
  <c r="BY219" i="3"/>
  <c r="BW219" i="3"/>
  <c r="BU219" i="3"/>
  <c r="BS219" i="3"/>
  <c r="BQ219" i="3"/>
  <c r="BO219" i="3"/>
  <c r="BM219" i="3"/>
  <c r="EL219" i="3" s="1"/>
  <c r="ER219" i="3" s="1"/>
  <c r="BH219" i="3"/>
  <c r="DE218" i="3"/>
  <c r="DC218" i="3"/>
  <c r="DA218" i="3"/>
  <c r="CY218" i="3"/>
  <c r="CW218" i="3"/>
  <c r="CU218" i="3"/>
  <c r="CS218" i="3"/>
  <c r="CQ218" i="3"/>
  <c r="CO218" i="3"/>
  <c r="CM218" i="3"/>
  <c r="CK218" i="3"/>
  <c r="CI218" i="3"/>
  <c r="CG218" i="3"/>
  <c r="CE218" i="3"/>
  <c r="CC218" i="3"/>
  <c r="CA218" i="3"/>
  <c r="BY218" i="3"/>
  <c r="BW218" i="3"/>
  <c r="BU218" i="3"/>
  <c r="BS218" i="3"/>
  <c r="BQ218" i="3"/>
  <c r="BO218" i="3"/>
  <c r="BM218" i="3"/>
  <c r="EL218" i="3" s="1"/>
  <c r="ER218" i="3" s="1"/>
  <c r="BH218" i="3"/>
  <c r="DE217" i="3"/>
  <c r="DC217" i="3"/>
  <c r="DA217" i="3"/>
  <c r="CY217" i="3"/>
  <c r="CW217" i="3"/>
  <c r="CU217" i="3"/>
  <c r="CS217" i="3"/>
  <c r="CQ217" i="3"/>
  <c r="CO217" i="3"/>
  <c r="CM217" i="3"/>
  <c r="CK217" i="3"/>
  <c r="CI217" i="3"/>
  <c r="CG217" i="3"/>
  <c r="CE217" i="3"/>
  <c r="CC217" i="3"/>
  <c r="CA217" i="3"/>
  <c r="BY217" i="3"/>
  <c r="BW217" i="3"/>
  <c r="BU217" i="3"/>
  <c r="BS217" i="3"/>
  <c r="BQ217" i="3"/>
  <c r="BO217" i="3"/>
  <c r="BM217" i="3"/>
  <c r="BH217" i="3"/>
  <c r="DE216" i="3"/>
  <c r="DC216" i="3"/>
  <c r="DA216" i="3"/>
  <c r="CY216" i="3"/>
  <c r="CW216" i="3"/>
  <c r="CU216" i="3"/>
  <c r="CS216" i="3"/>
  <c r="CQ216" i="3"/>
  <c r="CO216" i="3"/>
  <c r="CM216" i="3"/>
  <c r="CK216" i="3"/>
  <c r="CI216" i="3"/>
  <c r="CG216" i="3"/>
  <c r="CE216" i="3"/>
  <c r="CC216" i="3"/>
  <c r="CA216" i="3"/>
  <c r="BY216" i="3"/>
  <c r="BW216" i="3"/>
  <c r="BU216" i="3"/>
  <c r="BS216" i="3"/>
  <c r="BQ216" i="3"/>
  <c r="BO216" i="3"/>
  <c r="BM216" i="3"/>
  <c r="BH216" i="3"/>
  <c r="DE215" i="3"/>
  <c r="DC215" i="3"/>
  <c r="DA215" i="3"/>
  <c r="CY215" i="3"/>
  <c r="CW215" i="3"/>
  <c r="CU215" i="3"/>
  <c r="CS215" i="3"/>
  <c r="CQ215" i="3"/>
  <c r="CO215" i="3"/>
  <c r="CM215" i="3"/>
  <c r="CK215" i="3"/>
  <c r="CI215" i="3"/>
  <c r="CG215" i="3"/>
  <c r="CE215" i="3"/>
  <c r="CC215" i="3"/>
  <c r="CA215" i="3"/>
  <c r="BY215" i="3"/>
  <c r="BW215" i="3"/>
  <c r="BU215" i="3"/>
  <c r="BS215" i="3"/>
  <c r="BQ215" i="3"/>
  <c r="BO215" i="3"/>
  <c r="BM215" i="3"/>
  <c r="EL215" i="3" s="1"/>
  <c r="ER215" i="3" s="1"/>
  <c r="BH215" i="3"/>
  <c r="DE214" i="3"/>
  <c r="DC214" i="3"/>
  <c r="DA214" i="3"/>
  <c r="CY214" i="3"/>
  <c r="CW214" i="3"/>
  <c r="CU214" i="3"/>
  <c r="CS214" i="3"/>
  <c r="CQ214" i="3"/>
  <c r="CO214" i="3"/>
  <c r="CM214" i="3"/>
  <c r="CK214" i="3"/>
  <c r="CI214" i="3"/>
  <c r="CG214" i="3"/>
  <c r="CE214" i="3"/>
  <c r="CC214" i="3"/>
  <c r="CA214" i="3"/>
  <c r="BY214" i="3"/>
  <c r="BW214" i="3"/>
  <c r="BU214" i="3"/>
  <c r="BS214" i="3"/>
  <c r="BQ214" i="3"/>
  <c r="BO214" i="3"/>
  <c r="BM214" i="3"/>
  <c r="BH214" i="3"/>
  <c r="DE213" i="3"/>
  <c r="DC213" i="3"/>
  <c r="DA213" i="3"/>
  <c r="CY213" i="3"/>
  <c r="CW213" i="3"/>
  <c r="CU213" i="3"/>
  <c r="CS213" i="3"/>
  <c r="CQ213" i="3"/>
  <c r="CO213" i="3"/>
  <c r="CM213" i="3"/>
  <c r="CK213" i="3"/>
  <c r="CI213" i="3"/>
  <c r="CG213" i="3"/>
  <c r="CE213" i="3"/>
  <c r="CC213" i="3"/>
  <c r="CA213" i="3"/>
  <c r="BY213" i="3"/>
  <c r="BW213" i="3"/>
  <c r="BU213" i="3"/>
  <c r="BS213" i="3"/>
  <c r="BQ213" i="3"/>
  <c r="BO213" i="3"/>
  <c r="BM213" i="3"/>
  <c r="BH213" i="3"/>
  <c r="DE210" i="3"/>
  <c r="DC210" i="3"/>
  <c r="DA210" i="3"/>
  <c r="CY210" i="3"/>
  <c r="CW210" i="3"/>
  <c r="CU210" i="3"/>
  <c r="CS210" i="3"/>
  <c r="CQ210" i="3"/>
  <c r="CO210" i="3"/>
  <c r="CM210" i="3"/>
  <c r="CK210" i="3"/>
  <c r="CI210" i="3"/>
  <c r="CG210" i="3"/>
  <c r="CE210" i="3"/>
  <c r="CC210" i="3"/>
  <c r="CA210" i="3"/>
  <c r="BY210" i="3"/>
  <c r="BW210" i="3"/>
  <c r="BU210" i="3"/>
  <c r="BS210" i="3"/>
  <c r="BQ210" i="3"/>
  <c r="BO210" i="3"/>
  <c r="BM210" i="3"/>
  <c r="EL210" i="3" s="1"/>
  <c r="ER210" i="3" s="1"/>
  <c r="BH210" i="3"/>
  <c r="DE208" i="3"/>
  <c r="DC208" i="3"/>
  <c r="DA208" i="3"/>
  <c r="CY208" i="3"/>
  <c r="CW208" i="3"/>
  <c r="CU208" i="3"/>
  <c r="CS208" i="3"/>
  <c r="CQ208" i="3"/>
  <c r="CO208" i="3"/>
  <c r="CM208" i="3"/>
  <c r="CK208" i="3"/>
  <c r="CI208" i="3"/>
  <c r="CG208" i="3"/>
  <c r="CE208" i="3"/>
  <c r="CC208" i="3"/>
  <c r="CA208" i="3"/>
  <c r="BY208" i="3"/>
  <c r="BW208" i="3"/>
  <c r="BU208" i="3"/>
  <c r="BS208" i="3"/>
  <c r="BQ208" i="3"/>
  <c r="BO208" i="3"/>
  <c r="BM208" i="3"/>
  <c r="BH208" i="3"/>
  <c r="DE207" i="3"/>
  <c r="DC207" i="3"/>
  <c r="DA207" i="3"/>
  <c r="CY207" i="3"/>
  <c r="CW207" i="3"/>
  <c r="CU207" i="3"/>
  <c r="CS207" i="3"/>
  <c r="CQ207" i="3"/>
  <c r="CO207" i="3"/>
  <c r="CM207" i="3"/>
  <c r="CK207" i="3"/>
  <c r="CI207" i="3"/>
  <c r="CG207" i="3"/>
  <c r="CE207" i="3"/>
  <c r="CC207" i="3"/>
  <c r="CA207" i="3"/>
  <c r="BY207" i="3"/>
  <c r="BW207" i="3"/>
  <c r="BU207" i="3"/>
  <c r="BS207" i="3"/>
  <c r="BQ207" i="3"/>
  <c r="BO207" i="3"/>
  <c r="BM207" i="3"/>
  <c r="BH207" i="3"/>
  <c r="DE205" i="3"/>
  <c r="DC205" i="3"/>
  <c r="DA205" i="3"/>
  <c r="CY205" i="3"/>
  <c r="CW205" i="3"/>
  <c r="CU205" i="3"/>
  <c r="CS205" i="3"/>
  <c r="CQ205" i="3"/>
  <c r="CO205" i="3"/>
  <c r="CM205" i="3"/>
  <c r="CK205" i="3"/>
  <c r="CI205" i="3"/>
  <c r="CG205" i="3"/>
  <c r="CE205" i="3"/>
  <c r="CC205" i="3"/>
  <c r="CA205" i="3"/>
  <c r="BY205" i="3"/>
  <c r="BW205" i="3"/>
  <c r="BU205" i="3"/>
  <c r="BS205" i="3"/>
  <c r="BQ205" i="3"/>
  <c r="BO205" i="3"/>
  <c r="BM205" i="3"/>
  <c r="EL205" i="3" s="1"/>
  <c r="ER205" i="3" s="1"/>
  <c r="BH205" i="3"/>
  <c r="DE204" i="3"/>
  <c r="DC204" i="3"/>
  <c r="DA204" i="3"/>
  <c r="CY204" i="3"/>
  <c r="CW204" i="3"/>
  <c r="CU204" i="3"/>
  <c r="CS204" i="3"/>
  <c r="CQ204" i="3"/>
  <c r="CO204" i="3"/>
  <c r="CM204" i="3"/>
  <c r="CK204" i="3"/>
  <c r="CI204" i="3"/>
  <c r="CG204" i="3"/>
  <c r="CE204" i="3"/>
  <c r="CC204" i="3"/>
  <c r="CA204" i="3"/>
  <c r="BY204" i="3"/>
  <c r="BW204" i="3"/>
  <c r="BU204" i="3"/>
  <c r="BS204" i="3"/>
  <c r="BQ204" i="3"/>
  <c r="BO204" i="3"/>
  <c r="BM204" i="3"/>
  <c r="BH204" i="3"/>
  <c r="DE203" i="3"/>
  <c r="DC203" i="3"/>
  <c r="DA203" i="3"/>
  <c r="CY203" i="3"/>
  <c r="CW203" i="3"/>
  <c r="CU203" i="3"/>
  <c r="CS203" i="3"/>
  <c r="CQ203" i="3"/>
  <c r="CO203" i="3"/>
  <c r="CM203" i="3"/>
  <c r="CK203" i="3"/>
  <c r="CI203" i="3"/>
  <c r="CG203" i="3"/>
  <c r="CE203" i="3"/>
  <c r="CC203" i="3"/>
  <c r="CA203" i="3"/>
  <c r="BY203" i="3"/>
  <c r="BW203" i="3"/>
  <c r="BU203" i="3"/>
  <c r="BS203" i="3"/>
  <c r="BQ203" i="3"/>
  <c r="BO203" i="3"/>
  <c r="BM203" i="3"/>
  <c r="EL203" i="3" s="1"/>
  <c r="ER203" i="3" s="1"/>
  <c r="BH203" i="3"/>
  <c r="DE202" i="3"/>
  <c r="DC202" i="3"/>
  <c r="DA202" i="3"/>
  <c r="CY202" i="3"/>
  <c r="CW202" i="3"/>
  <c r="CU202" i="3"/>
  <c r="CS202" i="3"/>
  <c r="CQ202" i="3"/>
  <c r="CO202" i="3"/>
  <c r="CM202" i="3"/>
  <c r="CK202" i="3"/>
  <c r="CI202" i="3"/>
  <c r="CG202" i="3"/>
  <c r="CE202" i="3"/>
  <c r="CC202" i="3"/>
  <c r="CA202" i="3"/>
  <c r="BY202" i="3"/>
  <c r="BW202" i="3"/>
  <c r="BU202" i="3"/>
  <c r="BS202" i="3"/>
  <c r="BQ202" i="3"/>
  <c r="BO202" i="3"/>
  <c r="BM202" i="3"/>
  <c r="EL202" i="3" s="1"/>
  <c r="ER202" i="3" s="1"/>
  <c r="BH202" i="3"/>
  <c r="DE201" i="3"/>
  <c r="DC201" i="3"/>
  <c r="DA201" i="3"/>
  <c r="CY201" i="3"/>
  <c r="CW201" i="3"/>
  <c r="CU201" i="3"/>
  <c r="CS201" i="3"/>
  <c r="CQ201" i="3"/>
  <c r="CO201" i="3"/>
  <c r="CM201" i="3"/>
  <c r="CK201" i="3"/>
  <c r="CI201" i="3"/>
  <c r="CG201" i="3"/>
  <c r="CE201" i="3"/>
  <c r="CC201" i="3"/>
  <c r="CA201" i="3"/>
  <c r="BY201" i="3"/>
  <c r="BW201" i="3"/>
  <c r="BU201" i="3"/>
  <c r="BS201" i="3"/>
  <c r="BQ201" i="3"/>
  <c r="BO201" i="3"/>
  <c r="BM201" i="3"/>
  <c r="BH201" i="3"/>
  <c r="DE200" i="3"/>
  <c r="DC200" i="3"/>
  <c r="DA200" i="3"/>
  <c r="CY200" i="3"/>
  <c r="CW200" i="3"/>
  <c r="CU200" i="3"/>
  <c r="CS200" i="3"/>
  <c r="CQ200" i="3"/>
  <c r="CO200" i="3"/>
  <c r="CM200" i="3"/>
  <c r="CK200" i="3"/>
  <c r="CI200" i="3"/>
  <c r="CG200" i="3"/>
  <c r="CE200" i="3"/>
  <c r="CC200" i="3"/>
  <c r="CA200" i="3"/>
  <c r="BY200" i="3"/>
  <c r="BW200" i="3"/>
  <c r="BU200" i="3"/>
  <c r="BS200" i="3"/>
  <c r="BQ200" i="3"/>
  <c r="BO200" i="3"/>
  <c r="BM200" i="3"/>
  <c r="BH200" i="3"/>
  <c r="DE199" i="3"/>
  <c r="DC199" i="3"/>
  <c r="DA199" i="3"/>
  <c r="CY199" i="3"/>
  <c r="CW199" i="3"/>
  <c r="CU199" i="3"/>
  <c r="CS199" i="3"/>
  <c r="CQ199" i="3"/>
  <c r="CO199" i="3"/>
  <c r="CM199" i="3"/>
  <c r="CK199" i="3"/>
  <c r="CI199" i="3"/>
  <c r="CG199" i="3"/>
  <c r="CE199" i="3"/>
  <c r="CC199" i="3"/>
  <c r="CA199" i="3"/>
  <c r="BY199" i="3"/>
  <c r="BW199" i="3"/>
  <c r="BU199" i="3"/>
  <c r="BS199" i="3"/>
  <c r="BQ199" i="3"/>
  <c r="BO199" i="3"/>
  <c r="BM199" i="3"/>
  <c r="BH199" i="3"/>
  <c r="DE198" i="3"/>
  <c r="DC198" i="3"/>
  <c r="DA198" i="3"/>
  <c r="CY198" i="3"/>
  <c r="CW198" i="3"/>
  <c r="CU198" i="3"/>
  <c r="CS198" i="3"/>
  <c r="CQ198" i="3"/>
  <c r="CO198" i="3"/>
  <c r="CM198" i="3"/>
  <c r="CK198" i="3"/>
  <c r="CI198" i="3"/>
  <c r="CG198" i="3"/>
  <c r="CE198" i="3"/>
  <c r="CC198" i="3"/>
  <c r="CA198" i="3"/>
  <c r="BY198" i="3"/>
  <c r="BW198" i="3"/>
  <c r="BU198" i="3"/>
  <c r="BS198" i="3"/>
  <c r="BQ198" i="3"/>
  <c r="BO198" i="3"/>
  <c r="BM198" i="3"/>
  <c r="EL198" i="3" s="1"/>
  <c r="ER198" i="3" s="1"/>
  <c r="BH198" i="3"/>
  <c r="DE197" i="3"/>
  <c r="DC197" i="3"/>
  <c r="DA197" i="3"/>
  <c r="CY197" i="3"/>
  <c r="CW197" i="3"/>
  <c r="CU197" i="3"/>
  <c r="CS197" i="3"/>
  <c r="CQ197" i="3"/>
  <c r="CO197" i="3"/>
  <c r="CM197" i="3"/>
  <c r="CK197" i="3"/>
  <c r="CI197" i="3"/>
  <c r="CG197" i="3"/>
  <c r="CE197" i="3"/>
  <c r="CC197" i="3"/>
  <c r="CA197" i="3"/>
  <c r="BY197" i="3"/>
  <c r="BW197" i="3"/>
  <c r="BU197" i="3"/>
  <c r="BS197" i="3"/>
  <c r="BQ197" i="3"/>
  <c r="BO197" i="3"/>
  <c r="BM197" i="3"/>
  <c r="BH197" i="3"/>
  <c r="DE196" i="3"/>
  <c r="DC196" i="3"/>
  <c r="DA196" i="3"/>
  <c r="CY196" i="3"/>
  <c r="CW196" i="3"/>
  <c r="CU196" i="3"/>
  <c r="CS196" i="3"/>
  <c r="CQ196" i="3"/>
  <c r="CO196" i="3"/>
  <c r="CM196" i="3"/>
  <c r="CK196" i="3"/>
  <c r="CI196" i="3"/>
  <c r="CG196" i="3"/>
  <c r="CE196" i="3"/>
  <c r="CC196" i="3"/>
  <c r="CA196" i="3"/>
  <c r="BY196" i="3"/>
  <c r="BW196" i="3"/>
  <c r="BU196" i="3"/>
  <c r="BS196" i="3"/>
  <c r="BQ196" i="3"/>
  <c r="BO196" i="3"/>
  <c r="BM196" i="3"/>
  <c r="BH196" i="3"/>
  <c r="DE195" i="3"/>
  <c r="DC195" i="3"/>
  <c r="DA195" i="3"/>
  <c r="CY195" i="3"/>
  <c r="CW195" i="3"/>
  <c r="CU195" i="3"/>
  <c r="CS195" i="3"/>
  <c r="CQ195" i="3"/>
  <c r="CO195" i="3"/>
  <c r="CM195" i="3"/>
  <c r="CK195" i="3"/>
  <c r="CI195" i="3"/>
  <c r="CG195" i="3"/>
  <c r="CE195" i="3"/>
  <c r="CC195" i="3"/>
  <c r="CA195" i="3"/>
  <c r="BY195" i="3"/>
  <c r="BW195" i="3"/>
  <c r="BU195" i="3"/>
  <c r="BS195" i="3"/>
  <c r="BQ195" i="3"/>
  <c r="BO195" i="3"/>
  <c r="BM195" i="3"/>
  <c r="BH195" i="3"/>
  <c r="DE194" i="3"/>
  <c r="DC194" i="3"/>
  <c r="DA194" i="3"/>
  <c r="CY194" i="3"/>
  <c r="CW194" i="3"/>
  <c r="CU194" i="3"/>
  <c r="CS194" i="3"/>
  <c r="CQ194" i="3"/>
  <c r="CO194" i="3"/>
  <c r="CM194" i="3"/>
  <c r="CK194" i="3"/>
  <c r="CI194" i="3"/>
  <c r="CG194" i="3"/>
  <c r="CE194" i="3"/>
  <c r="CC194" i="3"/>
  <c r="CA194" i="3"/>
  <c r="BY194" i="3"/>
  <c r="BW194" i="3"/>
  <c r="BU194" i="3"/>
  <c r="BS194" i="3"/>
  <c r="BQ194" i="3"/>
  <c r="BO194" i="3"/>
  <c r="BM194" i="3"/>
  <c r="BH194" i="3"/>
  <c r="DE193" i="3"/>
  <c r="DC193" i="3"/>
  <c r="DA193" i="3"/>
  <c r="CY193" i="3"/>
  <c r="CW193" i="3"/>
  <c r="CU193" i="3"/>
  <c r="CS193" i="3"/>
  <c r="CQ193" i="3"/>
  <c r="CO193" i="3"/>
  <c r="CM193" i="3"/>
  <c r="CK193" i="3"/>
  <c r="CI193" i="3"/>
  <c r="CG193" i="3"/>
  <c r="CE193" i="3"/>
  <c r="CC193" i="3"/>
  <c r="CA193" i="3"/>
  <c r="BY193" i="3"/>
  <c r="BW193" i="3"/>
  <c r="BU193" i="3"/>
  <c r="BS193" i="3"/>
  <c r="BQ193" i="3"/>
  <c r="BO193" i="3"/>
  <c r="BM193" i="3"/>
  <c r="BH193" i="3"/>
  <c r="DE192" i="3"/>
  <c r="DC192" i="3"/>
  <c r="DA192" i="3"/>
  <c r="CY192" i="3"/>
  <c r="CW192" i="3"/>
  <c r="CU192" i="3"/>
  <c r="CS192" i="3"/>
  <c r="CQ192" i="3"/>
  <c r="CO192" i="3"/>
  <c r="CM192" i="3"/>
  <c r="CK192" i="3"/>
  <c r="CI192" i="3"/>
  <c r="CG192" i="3"/>
  <c r="CE192" i="3"/>
  <c r="CC192" i="3"/>
  <c r="CA192" i="3"/>
  <c r="BY192" i="3"/>
  <c r="BW192" i="3"/>
  <c r="BU192" i="3"/>
  <c r="BS192" i="3"/>
  <c r="BQ192" i="3"/>
  <c r="BO192" i="3"/>
  <c r="BM192" i="3"/>
  <c r="BH192" i="3"/>
  <c r="DE191" i="3"/>
  <c r="DC191" i="3"/>
  <c r="DA191" i="3"/>
  <c r="CY191" i="3"/>
  <c r="CW191" i="3"/>
  <c r="CU191" i="3"/>
  <c r="CS191" i="3"/>
  <c r="CQ191" i="3"/>
  <c r="CO191" i="3"/>
  <c r="CM191" i="3"/>
  <c r="CK191" i="3"/>
  <c r="CI191" i="3"/>
  <c r="CG191" i="3"/>
  <c r="CE191" i="3"/>
  <c r="CC191" i="3"/>
  <c r="CA191" i="3"/>
  <c r="BY191" i="3"/>
  <c r="BW191" i="3"/>
  <c r="BU191" i="3"/>
  <c r="BS191" i="3"/>
  <c r="BQ191" i="3"/>
  <c r="BO191" i="3"/>
  <c r="BL191" i="3"/>
  <c r="BL746" i="3" s="1"/>
  <c r="BK191" i="3"/>
  <c r="EK191" i="3" s="1"/>
  <c r="EQ191" i="3" s="1"/>
  <c r="DE190" i="3"/>
  <c r="DC190" i="3"/>
  <c r="DA190" i="3"/>
  <c r="CY190" i="3"/>
  <c r="CW190" i="3"/>
  <c r="CU190" i="3"/>
  <c r="CS190" i="3"/>
  <c r="CQ190" i="3"/>
  <c r="CO190" i="3"/>
  <c r="CM190" i="3"/>
  <c r="CK190" i="3"/>
  <c r="CI190" i="3"/>
  <c r="CG190" i="3"/>
  <c r="CE190" i="3"/>
  <c r="CC190" i="3"/>
  <c r="CA190" i="3"/>
  <c r="BY190" i="3"/>
  <c r="BW190" i="3"/>
  <c r="BU190" i="3"/>
  <c r="BS190" i="3"/>
  <c r="BQ190" i="3"/>
  <c r="BO190" i="3"/>
  <c r="BM190" i="3"/>
  <c r="EL190" i="3" s="1"/>
  <c r="ER190" i="3" s="1"/>
  <c r="BH190" i="3"/>
  <c r="DE189" i="3"/>
  <c r="DC189" i="3"/>
  <c r="DA189" i="3"/>
  <c r="CY189" i="3"/>
  <c r="CW189" i="3"/>
  <c r="CU189" i="3"/>
  <c r="CS189" i="3"/>
  <c r="CQ189" i="3"/>
  <c r="CO189" i="3"/>
  <c r="CM189" i="3"/>
  <c r="CK189" i="3"/>
  <c r="CI189" i="3"/>
  <c r="CG189" i="3"/>
  <c r="CE189" i="3"/>
  <c r="CC189" i="3"/>
  <c r="CA189" i="3"/>
  <c r="BY189" i="3"/>
  <c r="BW189" i="3"/>
  <c r="BU189" i="3"/>
  <c r="BS189" i="3"/>
  <c r="BQ189" i="3"/>
  <c r="BO189" i="3"/>
  <c r="BM189" i="3"/>
  <c r="BH189" i="3"/>
  <c r="DE188" i="3"/>
  <c r="DC188" i="3"/>
  <c r="DA188" i="3"/>
  <c r="CY188" i="3"/>
  <c r="CW188" i="3"/>
  <c r="CU188" i="3"/>
  <c r="CS188" i="3"/>
  <c r="CQ188" i="3"/>
  <c r="CO188" i="3"/>
  <c r="CM188" i="3"/>
  <c r="CK188" i="3"/>
  <c r="CI188" i="3"/>
  <c r="CG188" i="3"/>
  <c r="CE188" i="3"/>
  <c r="CC188" i="3"/>
  <c r="CA188" i="3"/>
  <c r="BY188" i="3"/>
  <c r="BW188" i="3"/>
  <c r="BU188" i="3"/>
  <c r="BS188" i="3"/>
  <c r="BQ188" i="3"/>
  <c r="BO188" i="3"/>
  <c r="BM188" i="3"/>
  <c r="EL188" i="3" s="1"/>
  <c r="ER188" i="3" s="1"/>
  <c r="BH188" i="3"/>
  <c r="DE187" i="3"/>
  <c r="DC187" i="3"/>
  <c r="DA187" i="3"/>
  <c r="CY187" i="3"/>
  <c r="CW187" i="3"/>
  <c r="CU187" i="3"/>
  <c r="CS187" i="3"/>
  <c r="CQ187" i="3"/>
  <c r="CO187" i="3"/>
  <c r="CM187" i="3"/>
  <c r="CK187" i="3"/>
  <c r="CI187" i="3"/>
  <c r="CG187" i="3"/>
  <c r="CE187" i="3"/>
  <c r="CC187" i="3"/>
  <c r="CA187" i="3"/>
  <c r="BY187" i="3"/>
  <c r="BW187" i="3"/>
  <c r="BU187" i="3"/>
  <c r="BS187" i="3"/>
  <c r="BQ187" i="3"/>
  <c r="BO187" i="3"/>
  <c r="BM187" i="3"/>
  <c r="EL187" i="3" s="1"/>
  <c r="ER187" i="3" s="1"/>
  <c r="BH187" i="3"/>
  <c r="DE186" i="3"/>
  <c r="DC186" i="3"/>
  <c r="DA186" i="3"/>
  <c r="CY186" i="3"/>
  <c r="CW186" i="3"/>
  <c r="CU186" i="3"/>
  <c r="CS186" i="3"/>
  <c r="CQ186" i="3"/>
  <c r="CO186" i="3"/>
  <c r="CM186" i="3"/>
  <c r="CK186" i="3"/>
  <c r="CI186" i="3"/>
  <c r="CG186" i="3"/>
  <c r="CE186" i="3"/>
  <c r="CC186" i="3"/>
  <c r="CA186" i="3"/>
  <c r="BY186" i="3"/>
  <c r="BW186" i="3"/>
  <c r="BU186" i="3"/>
  <c r="BS186" i="3"/>
  <c r="BQ186" i="3"/>
  <c r="BO186" i="3"/>
  <c r="BM186" i="3"/>
  <c r="EL186" i="3" s="1"/>
  <c r="ER186" i="3" s="1"/>
  <c r="BH186" i="3"/>
  <c r="DE185" i="3"/>
  <c r="DC185" i="3"/>
  <c r="DA185" i="3"/>
  <c r="CY185" i="3"/>
  <c r="CW185" i="3"/>
  <c r="CU185" i="3"/>
  <c r="CS185" i="3"/>
  <c r="CQ185" i="3"/>
  <c r="CO185" i="3"/>
  <c r="CM185" i="3"/>
  <c r="CK185" i="3"/>
  <c r="CI185" i="3"/>
  <c r="CG185" i="3"/>
  <c r="CE185" i="3"/>
  <c r="CC185" i="3"/>
  <c r="CA185" i="3"/>
  <c r="BY185" i="3"/>
  <c r="BW185" i="3"/>
  <c r="BU185" i="3"/>
  <c r="BS185" i="3"/>
  <c r="BQ185" i="3"/>
  <c r="BO185" i="3"/>
  <c r="BM185" i="3"/>
  <c r="BH185" i="3"/>
  <c r="DE184" i="3"/>
  <c r="DC184" i="3"/>
  <c r="DA184" i="3"/>
  <c r="CY184" i="3"/>
  <c r="CW184" i="3"/>
  <c r="CU184" i="3"/>
  <c r="CS184" i="3"/>
  <c r="CQ184" i="3"/>
  <c r="CO184" i="3"/>
  <c r="CM184" i="3"/>
  <c r="CK184" i="3"/>
  <c r="CI184" i="3"/>
  <c r="CG184" i="3"/>
  <c r="CE184" i="3"/>
  <c r="CC184" i="3"/>
  <c r="CA184" i="3"/>
  <c r="BY184" i="3"/>
  <c r="BW184" i="3"/>
  <c r="BU184" i="3"/>
  <c r="BS184" i="3"/>
  <c r="BQ184" i="3"/>
  <c r="BO184" i="3"/>
  <c r="BM184" i="3"/>
  <c r="EL184" i="3" s="1"/>
  <c r="ER184" i="3" s="1"/>
  <c r="BH184" i="3"/>
  <c r="DE183" i="3"/>
  <c r="DC183" i="3"/>
  <c r="DA183" i="3"/>
  <c r="CY183" i="3"/>
  <c r="CW183" i="3"/>
  <c r="CU183" i="3"/>
  <c r="CS183" i="3"/>
  <c r="CQ183" i="3"/>
  <c r="CO183" i="3"/>
  <c r="CM183" i="3"/>
  <c r="CK183" i="3"/>
  <c r="CI183" i="3"/>
  <c r="CG183" i="3"/>
  <c r="CE183" i="3"/>
  <c r="CC183" i="3"/>
  <c r="CA183" i="3"/>
  <c r="BY183" i="3"/>
  <c r="BW183" i="3"/>
  <c r="BU183" i="3"/>
  <c r="BS183" i="3"/>
  <c r="BQ183" i="3"/>
  <c r="BO183" i="3"/>
  <c r="BM183" i="3"/>
  <c r="EL183" i="3" s="1"/>
  <c r="ER183" i="3" s="1"/>
  <c r="BH183" i="3"/>
  <c r="DE182" i="3"/>
  <c r="DC182" i="3"/>
  <c r="DA182" i="3"/>
  <c r="CY182" i="3"/>
  <c r="CW182" i="3"/>
  <c r="CU182" i="3"/>
  <c r="CS182" i="3"/>
  <c r="CQ182" i="3"/>
  <c r="CO182" i="3"/>
  <c r="CM182" i="3"/>
  <c r="CK182" i="3"/>
  <c r="CI182" i="3"/>
  <c r="CG182" i="3"/>
  <c r="CE182" i="3"/>
  <c r="CC182" i="3"/>
  <c r="CA182" i="3"/>
  <c r="BY182" i="3"/>
  <c r="BW182" i="3"/>
  <c r="BU182" i="3"/>
  <c r="BS182" i="3"/>
  <c r="BQ182" i="3"/>
  <c r="BO182" i="3"/>
  <c r="BM182" i="3"/>
  <c r="EL182" i="3" s="1"/>
  <c r="ER182" i="3" s="1"/>
  <c r="BH182" i="3"/>
  <c r="DE181" i="3"/>
  <c r="DC181" i="3"/>
  <c r="DA181" i="3"/>
  <c r="CY181" i="3"/>
  <c r="CW181" i="3"/>
  <c r="CU181" i="3"/>
  <c r="CS181" i="3"/>
  <c r="CQ181" i="3"/>
  <c r="CO181" i="3"/>
  <c r="CM181" i="3"/>
  <c r="CK181" i="3"/>
  <c r="CI181" i="3"/>
  <c r="CG181" i="3"/>
  <c r="CE181" i="3"/>
  <c r="CC181" i="3"/>
  <c r="CA181" i="3"/>
  <c r="BY181" i="3"/>
  <c r="BW181" i="3"/>
  <c r="BU181" i="3"/>
  <c r="BS181" i="3"/>
  <c r="BQ181" i="3"/>
  <c r="BO181" i="3"/>
  <c r="BM181" i="3"/>
  <c r="BH181" i="3"/>
  <c r="DE180" i="3"/>
  <c r="DC180" i="3"/>
  <c r="DA180" i="3"/>
  <c r="CY180" i="3"/>
  <c r="CW180" i="3"/>
  <c r="CU180" i="3"/>
  <c r="CS180" i="3"/>
  <c r="CQ180" i="3"/>
  <c r="CO180" i="3"/>
  <c r="CM180" i="3"/>
  <c r="CK180" i="3"/>
  <c r="CI180" i="3"/>
  <c r="CG180" i="3"/>
  <c r="CE180" i="3"/>
  <c r="CC180" i="3"/>
  <c r="CA180" i="3"/>
  <c r="BY180" i="3"/>
  <c r="BW180" i="3"/>
  <c r="BU180" i="3"/>
  <c r="BS180" i="3"/>
  <c r="BQ180" i="3"/>
  <c r="BO180" i="3"/>
  <c r="BM180" i="3"/>
  <c r="EL180" i="3" s="1"/>
  <c r="ER180" i="3" s="1"/>
  <c r="BH180" i="3"/>
  <c r="DE179" i="3"/>
  <c r="DC179" i="3"/>
  <c r="DA179" i="3"/>
  <c r="CY179" i="3"/>
  <c r="CW179" i="3"/>
  <c r="CU179" i="3"/>
  <c r="CS179" i="3"/>
  <c r="CQ179" i="3"/>
  <c r="CO179" i="3"/>
  <c r="CM179" i="3"/>
  <c r="CK179" i="3"/>
  <c r="CI179" i="3"/>
  <c r="CG179" i="3"/>
  <c r="CE179" i="3"/>
  <c r="CC179" i="3"/>
  <c r="CA179" i="3"/>
  <c r="BY179" i="3"/>
  <c r="BW179" i="3"/>
  <c r="BU179" i="3"/>
  <c r="BS179" i="3"/>
  <c r="BQ179" i="3"/>
  <c r="BO179" i="3"/>
  <c r="BM179" i="3"/>
  <c r="EL179" i="3" s="1"/>
  <c r="ER179" i="3" s="1"/>
  <c r="BH179" i="3"/>
  <c r="DE178" i="3"/>
  <c r="DC178" i="3"/>
  <c r="DA178" i="3"/>
  <c r="CY178" i="3"/>
  <c r="CW178" i="3"/>
  <c r="CU178" i="3"/>
  <c r="CS178" i="3"/>
  <c r="CQ178" i="3"/>
  <c r="CO178" i="3"/>
  <c r="CM178" i="3"/>
  <c r="CK178" i="3"/>
  <c r="CI178" i="3"/>
  <c r="CG178" i="3"/>
  <c r="CE178" i="3"/>
  <c r="CC178" i="3"/>
  <c r="CA178" i="3"/>
  <c r="BY178" i="3"/>
  <c r="BW178" i="3"/>
  <c r="BU178" i="3"/>
  <c r="BS178" i="3"/>
  <c r="BQ178" i="3"/>
  <c r="BO178" i="3"/>
  <c r="BM178" i="3"/>
  <c r="EL178" i="3" s="1"/>
  <c r="ER178" i="3" s="1"/>
  <c r="BH178" i="3"/>
  <c r="DE177" i="3"/>
  <c r="DC177" i="3"/>
  <c r="DA177" i="3"/>
  <c r="CY177" i="3"/>
  <c r="CW177" i="3"/>
  <c r="CU177" i="3"/>
  <c r="CS177" i="3"/>
  <c r="CQ177" i="3"/>
  <c r="CO177" i="3"/>
  <c r="CM177" i="3"/>
  <c r="CK177" i="3"/>
  <c r="CI177" i="3"/>
  <c r="CG177" i="3"/>
  <c r="CE177" i="3"/>
  <c r="CC177" i="3"/>
  <c r="CA177" i="3"/>
  <c r="BY177" i="3"/>
  <c r="BW177" i="3"/>
  <c r="BU177" i="3"/>
  <c r="BS177" i="3"/>
  <c r="BQ177" i="3"/>
  <c r="BO177" i="3"/>
  <c r="BM177" i="3"/>
  <c r="EL177" i="3" s="1"/>
  <c r="ER177" i="3" s="1"/>
  <c r="BH177" i="3"/>
  <c r="DE176" i="3"/>
  <c r="DC176" i="3"/>
  <c r="DA176" i="3"/>
  <c r="CY176" i="3"/>
  <c r="CW176" i="3"/>
  <c r="CU176" i="3"/>
  <c r="CS176" i="3"/>
  <c r="CQ176" i="3"/>
  <c r="CO176" i="3"/>
  <c r="CM176" i="3"/>
  <c r="CK176" i="3"/>
  <c r="CI176" i="3"/>
  <c r="CG176" i="3"/>
  <c r="CE176" i="3"/>
  <c r="CC176" i="3"/>
  <c r="CA176" i="3"/>
  <c r="BY176" i="3"/>
  <c r="BW176" i="3"/>
  <c r="BU176" i="3"/>
  <c r="BS176" i="3"/>
  <c r="BQ176" i="3"/>
  <c r="BO176" i="3"/>
  <c r="BM176" i="3"/>
  <c r="EL176" i="3" s="1"/>
  <c r="ER176" i="3" s="1"/>
  <c r="BH176" i="3"/>
  <c r="DE175" i="3"/>
  <c r="DC175" i="3"/>
  <c r="DA175" i="3"/>
  <c r="CY175" i="3"/>
  <c r="CW175" i="3"/>
  <c r="CU175" i="3"/>
  <c r="CS175" i="3"/>
  <c r="CQ175" i="3"/>
  <c r="CO175" i="3"/>
  <c r="CM175" i="3"/>
  <c r="CK175" i="3"/>
  <c r="CI175" i="3"/>
  <c r="CG175" i="3"/>
  <c r="CE175" i="3"/>
  <c r="CC175" i="3"/>
  <c r="CA175" i="3"/>
  <c r="BY175" i="3"/>
  <c r="BW175" i="3"/>
  <c r="BU175" i="3"/>
  <c r="BS175" i="3"/>
  <c r="BQ175" i="3"/>
  <c r="BO175" i="3"/>
  <c r="BM175" i="3"/>
  <c r="EL175" i="3" s="1"/>
  <c r="ER175" i="3" s="1"/>
  <c r="BH175" i="3"/>
  <c r="DE170" i="3"/>
  <c r="DC170" i="3"/>
  <c r="DA170" i="3"/>
  <c r="CY170" i="3"/>
  <c r="CW170" i="3"/>
  <c r="CU170" i="3"/>
  <c r="CS170" i="3"/>
  <c r="CQ170" i="3"/>
  <c r="CO170" i="3"/>
  <c r="CM170" i="3"/>
  <c r="CK170" i="3"/>
  <c r="CI170" i="3"/>
  <c r="CG170" i="3"/>
  <c r="CE170" i="3"/>
  <c r="CC170" i="3"/>
  <c r="CA170" i="3"/>
  <c r="BY170" i="3"/>
  <c r="BW170" i="3"/>
  <c r="BU170" i="3"/>
  <c r="BS170" i="3"/>
  <c r="BQ170" i="3"/>
  <c r="BO170" i="3"/>
  <c r="BM170" i="3"/>
  <c r="EL170" i="3" s="1"/>
  <c r="ER170" i="3" s="1"/>
  <c r="BH170" i="3"/>
  <c r="DE169" i="3"/>
  <c r="DC169" i="3"/>
  <c r="DA169" i="3"/>
  <c r="CY169" i="3"/>
  <c r="CW169" i="3"/>
  <c r="CU169" i="3"/>
  <c r="CS169" i="3"/>
  <c r="CQ169" i="3"/>
  <c r="CO169" i="3"/>
  <c r="CM169" i="3"/>
  <c r="CK169" i="3"/>
  <c r="CI169" i="3"/>
  <c r="CG169" i="3"/>
  <c r="CE169" i="3"/>
  <c r="CC169" i="3"/>
  <c r="CA169" i="3"/>
  <c r="BY169" i="3"/>
  <c r="BW169" i="3"/>
  <c r="BU169" i="3"/>
  <c r="BS169" i="3"/>
  <c r="BQ169" i="3"/>
  <c r="BO169" i="3"/>
  <c r="BM169" i="3"/>
  <c r="EL169" i="3" s="1"/>
  <c r="ER169" i="3" s="1"/>
  <c r="BH169" i="3"/>
  <c r="DE168" i="3"/>
  <c r="DC168" i="3"/>
  <c r="DA168" i="3"/>
  <c r="CY168" i="3"/>
  <c r="CW168" i="3"/>
  <c r="CU168" i="3"/>
  <c r="CS168" i="3"/>
  <c r="CQ168" i="3"/>
  <c r="CO168" i="3"/>
  <c r="CM168" i="3"/>
  <c r="CK168" i="3"/>
  <c r="CI168" i="3"/>
  <c r="CG168" i="3"/>
  <c r="CE168" i="3"/>
  <c r="CC168" i="3"/>
  <c r="CA168" i="3"/>
  <c r="BY168" i="3"/>
  <c r="BW168" i="3"/>
  <c r="BU168" i="3"/>
  <c r="BS168" i="3"/>
  <c r="BQ168" i="3"/>
  <c r="BO168" i="3"/>
  <c r="BM168" i="3"/>
  <c r="EL168" i="3" s="1"/>
  <c r="ER168" i="3" s="1"/>
  <c r="BH168" i="3"/>
  <c r="DE167" i="3"/>
  <c r="DC167" i="3"/>
  <c r="DA167" i="3"/>
  <c r="CY167" i="3"/>
  <c r="CW167" i="3"/>
  <c r="CU167" i="3"/>
  <c r="CS167" i="3"/>
  <c r="CQ167" i="3"/>
  <c r="CO167" i="3"/>
  <c r="CM167" i="3"/>
  <c r="CK167" i="3"/>
  <c r="CI167" i="3"/>
  <c r="CG167" i="3"/>
  <c r="CE167" i="3"/>
  <c r="CC167" i="3"/>
  <c r="CA167" i="3"/>
  <c r="BY167" i="3"/>
  <c r="BW167" i="3"/>
  <c r="BU167" i="3"/>
  <c r="BS167" i="3"/>
  <c r="BQ167" i="3"/>
  <c r="BO167" i="3"/>
  <c r="BM167" i="3"/>
  <c r="EL167" i="3" s="1"/>
  <c r="ER167" i="3" s="1"/>
  <c r="BH167" i="3"/>
  <c r="DE166" i="3"/>
  <c r="DC166" i="3"/>
  <c r="DA166" i="3"/>
  <c r="CY166" i="3"/>
  <c r="CW166" i="3"/>
  <c r="CU166" i="3"/>
  <c r="CS166" i="3"/>
  <c r="CQ166" i="3"/>
  <c r="CO166" i="3"/>
  <c r="CM166" i="3"/>
  <c r="CK166" i="3"/>
  <c r="CI166" i="3"/>
  <c r="CG166" i="3"/>
  <c r="CE166" i="3"/>
  <c r="CC166" i="3"/>
  <c r="CA166" i="3"/>
  <c r="BY166" i="3"/>
  <c r="BW166" i="3"/>
  <c r="BU166" i="3"/>
  <c r="BS166" i="3"/>
  <c r="BQ166" i="3"/>
  <c r="BO166" i="3"/>
  <c r="BM166" i="3"/>
  <c r="BH166" i="3"/>
  <c r="DE165" i="3"/>
  <c r="DC165" i="3"/>
  <c r="DA165" i="3"/>
  <c r="CY165" i="3"/>
  <c r="CW165" i="3"/>
  <c r="CU165" i="3"/>
  <c r="CS165" i="3"/>
  <c r="CQ165" i="3"/>
  <c r="CO165" i="3"/>
  <c r="CM165" i="3"/>
  <c r="CK165" i="3"/>
  <c r="CI165" i="3"/>
  <c r="CG165" i="3"/>
  <c r="CE165" i="3"/>
  <c r="CC165" i="3"/>
  <c r="CA165" i="3"/>
  <c r="BY165" i="3"/>
  <c r="BW165" i="3"/>
  <c r="BU165" i="3"/>
  <c r="BS165" i="3"/>
  <c r="BQ165" i="3"/>
  <c r="BO165" i="3"/>
  <c r="BM165" i="3"/>
  <c r="BH165" i="3"/>
  <c r="DE164" i="3"/>
  <c r="DC164" i="3"/>
  <c r="DA164" i="3"/>
  <c r="CY164" i="3"/>
  <c r="CW164" i="3"/>
  <c r="CU164" i="3"/>
  <c r="CS164" i="3"/>
  <c r="CQ164" i="3"/>
  <c r="CO164" i="3"/>
  <c r="CM164" i="3"/>
  <c r="CK164" i="3"/>
  <c r="CI164" i="3"/>
  <c r="CG164" i="3"/>
  <c r="CE164" i="3"/>
  <c r="CC164" i="3"/>
  <c r="CA164" i="3"/>
  <c r="BY164" i="3"/>
  <c r="BW164" i="3"/>
  <c r="BU164" i="3"/>
  <c r="BS164" i="3"/>
  <c r="BQ164" i="3"/>
  <c r="BO164" i="3"/>
  <c r="BM164" i="3"/>
  <c r="BH164" i="3"/>
  <c r="DE163" i="3"/>
  <c r="DC163" i="3"/>
  <c r="DA163" i="3"/>
  <c r="CY163" i="3"/>
  <c r="CW163" i="3"/>
  <c r="CU163" i="3"/>
  <c r="CS163" i="3"/>
  <c r="CQ163" i="3"/>
  <c r="CO163" i="3"/>
  <c r="CM163" i="3"/>
  <c r="CK163" i="3"/>
  <c r="CI163" i="3"/>
  <c r="CG163" i="3"/>
  <c r="CE163" i="3"/>
  <c r="CC163" i="3"/>
  <c r="CA163" i="3"/>
  <c r="BY163" i="3"/>
  <c r="BW163" i="3"/>
  <c r="BU163" i="3"/>
  <c r="BS163" i="3"/>
  <c r="BQ163" i="3"/>
  <c r="BO163" i="3"/>
  <c r="BM163" i="3"/>
  <c r="BH163" i="3"/>
  <c r="DE162" i="3"/>
  <c r="DC162" i="3"/>
  <c r="DA162" i="3"/>
  <c r="CY162" i="3"/>
  <c r="CW162" i="3"/>
  <c r="CU162" i="3"/>
  <c r="CS162" i="3"/>
  <c r="CQ162" i="3"/>
  <c r="CO162" i="3"/>
  <c r="CM162" i="3"/>
  <c r="CK162" i="3"/>
  <c r="CI162" i="3"/>
  <c r="CG162" i="3"/>
  <c r="CE162" i="3"/>
  <c r="CC162" i="3"/>
  <c r="CA162" i="3"/>
  <c r="BY162" i="3"/>
  <c r="BW162" i="3"/>
  <c r="BU162" i="3"/>
  <c r="BS162" i="3"/>
  <c r="BQ162" i="3"/>
  <c r="BO162" i="3"/>
  <c r="BM162" i="3"/>
  <c r="BH162" i="3"/>
  <c r="DE160" i="3"/>
  <c r="DC160" i="3"/>
  <c r="DA160" i="3"/>
  <c r="CY160" i="3"/>
  <c r="CW160" i="3"/>
  <c r="CU160" i="3"/>
  <c r="CS160" i="3"/>
  <c r="CQ160" i="3"/>
  <c r="CO160" i="3"/>
  <c r="CM160" i="3"/>
  <c r="CK160" i="3"/>
  <c r="CI160" i="3"/>
  <c r="CG160" i="3"/>
  <c r="CE160" i="3"/>
  <c r="CC160" i="3"/>
  <c r="CA160" i="3"/>
  <c r="BY160" i="3"/>
  <c r="BW160" i="3"/>
  <c r="BU160" i="3"/>
  <c r="BS160" i="3"/>
  <c r="BQ160" i="3"/>
  <c r="BO160" i="3"/>
  <c r="BM160" i="3"/>
  <c r="BH160" i="3"/>
  <c r="DE159" i="3"/>
  <c r="DC159" i="3"/>
  <c r="DA159" i="3"/>
  <c r="CY159" i="3"/>
  <c r="CW159" i="3"/>
  <c r="CU159" i="3"/>
  <c r="CS159" i="3"/>
  <c r="CQ159" i="3"/>
  <c r="CO159" i="3"/>
  <c r="CM159" i="3"/>
  <c r="CK159" i="3"/>
  <c r="CI159" i="3"/>
  <c r="CG159" i="3"/>
  <c r="CE159" i="3"/>
  <c r="CC159" i="3"/>
  <c r="CA159" i="3"/>
  <c r="BY159" i="3"/>
  <c r="BW159" i="3"/>
  <c r="BU159" i="3"/>
  <c r="BS159" i="3"/>
  <c r="BQ159" i="3"/>
  <c r="BO159" i="3"/>
  <c r="BM159" i="3"/>
  <c r="EL159" i="3" s="1"/>
  <c r="ER159" i="3" s="1"/>
  <c r="BH159" i="3"/>
  <c r="DE158" i="3"/>
  <c r="DC158" i="3"/>
  <c r="DA158" i="3"/>
  <c r="CY158" i="3"/>
  <c r="CW158" i="3"/>
  <c r="CU158" i="3"/>
  <c r="CS158" i="3"/>
  <c r="CQ158" i="3"/>
  <c r="CO158" i="3"/>
  <c r="CM158" i="3"/>
  <c r="CK158" i="3"/>
  <c r="CI158" i="3"/>
  <c r="CG158" i="3"/>
  <c r="CE158" i="3"/>
  <c r="CC158" i="3"/>
  <c r="CA158" i="3"/>
  <c r="BY158" i="3"/>
  <c r="BW158" i="3"/>
  <c r="BU158" i="3"/>
  <c r="BS158" i="3"/>
  <c r="BQ158" i="3"/>
  <c r="BO158" i="3"/>
  <c r="BM158" i="3"/>
  <c r="BH158" i="3"/>
  <c r="DE157" i="3"/>
  <c r="DC157" i="3"/>
  <c r="DA157" i="3"/>
  <c r="CY157" i="3"/>
  <c r="CW157" i="3"/>
  <c r="CU157" i="3"/>
  <c r="CS157" i="3"/>
  <c r="CQ157" i="3"/>
  <c r="CO157" i="3"/>
  <c r="CM157" i="3"/>
  <c r="CK157" i="3"/>
  <c r="CI157" i="3"/>
  <c r="CG157" i="3"/>
  <c r="CE157" i="3"/>
  <c r="CC157" i="3"/>
  <c r="CA157" i="3"/>
  <c r="BY157" i="3"/>
  <c r="BW157" i="3"/>
  <c r="BU157" i="3"/>
  <c r="BS157" i="3"/>
  <c r="BQ157" i="3"/>
  <c r="BO157" i="3"/>
  <c r="BM157" i="3"/>
  <c r="EL157" i="3" s="1"/>
  <c r="ER157" i="3" s="1"/>
  <c r="BH157" i="3"/>
  <c r="DE156" i="3"/>
  <c r="DC156" i="3"/>
  <c r="DA156" i="3"/>
  <c r="CY156" i="3"/>
  <c r="CW156" i="3"/>
  <c r="CU156" i="3"/>
  <c r="CS156" i="3"/>
  <c r="CQ156" i="3"/>
  <c r="CO156" i="3"/>
  <c r="CM156" i="3"/>
  <c r="CK156" i="3"/>
  <c r="CI156" i="3"/>
  <c r="CG156" i="3"/>
  <c r="CE156" i="3"/>
  <c r="CC156" i="3"/>
  <c r="CA156" i="3"/>
  <c r="BY156" i="3"/>
  <c r="BW156" i="3"/>
  <c r="BU156" i="3"/>
  <c r="BS156" i="3"/>
  <c r="BQ156" i="3"/>
  <c r="BO156" i="3"/>
  <c r="BM156" i="3"/>
  <c r="EL156" i="3" s="1"/>
  <c r="ER156" i="3" s="1"/>
  <c r="BH156" i="3"/>
  <c r="DE155" i="3"/>
  <c r="DC155" i="3"/>
  <c r="DA155" i="3"/>
  <c r="CY155" i="3"/>
  <c r="CW155" i="3"/>
  <c r="CU155" i="3"/>
  <c r="CS155" i="3"/>
  <c r="CQ155" i="3"/>
  <c r="CO155" i="3"/>
  <c r="CM155" i="3"/>
  <c r="CK155" i="3"/>
  <c r="CI155" i="3"/>
  <c r="CG155" i="3"/>
  <c r="CE155" i="3"/>
  <c r="CC155" i="3"/>
  <c r="CA155" i="3"/>
  <c r="BY155" i="3"/>
  <c r="BW155" i="3"/>
  <c r="BU155" i="3"/>
  <c r="BS155" i="3"/>
  <c r="BQ155" i="3"/>
  <c r="BO155" i="3"/>
  <c r="BM155" i="3"/>
  <c r="EL155" i="3" s="1"/>
  <c r="ER155" i="3" s="1"/>
  <c r="BH155" i="3"/>
  <c r="DE145" i="3"/>
  <c r="DC145" i="3"/>
  <c r="DA145" i="3"/>
  <c r="CY145" i="3"/>
  <c r="CW145" i="3"/>
  <c r="CU145" i="3"/>
  <c r="CS145" i="3"/>
  <c r="CQ145" i="3"/>
  <c r="CO145" i="3"/>
  <c r="CM145" i="3"/>
  <c r="CK145" i="3"/>
  <c r="CI145" i="3"/>
  <c r="CG145" i="3"/>
  <c r="CE145" i="3"/>
  <c r="CC145" i="3"/>
  <c r="CA145" i="3"/>
  <c r="BY145" i="3"/>
  <c r="BW145" i="3"/>
  <c r="BU145" i="3"/>
  <c r="BS145" i="3"/>
  <c r="BQ145" i="3"/>
  <c r="BO145" i="3"/>
  <c r="BM145" i="3"/>
  <c r="BH145" i="3"/>
  <c r="DE142" i="3"/>
  <c r="DC142" i="3"/>
  <c r="DA142" i="3"/>
  <c r="CY142" i="3"/>
  <c r="CW142" i="3"/>
  <c r="CU142" i="3"/>
  <c r="CS142" i="3"/>
  <c r="CQ142" i="3"/>
  <c r="CO142" i="3"/>
  <c r="CM142" i="3"/>
  <c r="CK142" i="3"/>
  <c r="CI142" i="3"/>
  <c r="CG142" i="3"/>
  <c r="CE142" i="3"/>
  <c r="CC142" i="3"/>
  <c r="CA142" i="3"/>
  <c r="BY142" i="3"/>
  <c r="BW142" i="3"/>
  <c r="BU142" i="3"/>
  <c r="BS142" i="3"/>
  <c r="BQ142" i="3"/>
  <c r="BO142" i="3"/>
  <c r="BM142" i="3"/>
  <c r="BH142" i="3"/>
  <c r="DE139" i="3"/>
  <c r="DC139" i="3"/>
  <c r="DA139" i="3"/>
  <c r="CY139" i="3"/>
  <c r="CW139" i="3"/>
  <c r="CU139" i="3"/>
  <c r="CS139" i="3"/>
  <c r="CQ139" i="3"/>
  <c r="CO139" i="3"/>
  <c r="CM139" i="3"/>
  <c r="CK139" i="3"/>
  <c r="CI139" i="3"/>
  <c r="CG139" i="3"/>
  <c r="CE139" i="3"/>
  <c r="CC139" i="3"/>
  <c r="CA139" i="3"/>
  <c r="BY139" i="3"/>
  <c r="BW139" i="3"/>
  <c r="BU139" i="3"/>
  <c r="BS139" i="3"/>
  <c r="BQ139" i="3"/>
  <c r="BO139" i="3"/>
  <c r="BM139" i="3"/>
  <c r="EL139" i="3" s="1"/>
  <c r="ER139" i="3" s="1"/>
  <c r="BH139" i="3"/>
  <c r="DE137" i="3"/>
  <c r="DC137" i="3"/>
  <c r="DA137" i="3"/>
  <c r="CY137" i="3"/>
  <c r="CW137" i="3"/>
  <c r="CU137" i="3"/>
  <c r="CS137" i="3"/>
  <c r="CQ137" i="3"/>
  <c r="CO137" i="3"/>
  <c r="CM137" i="3"/>
  <c r="CK137" i="3"/>
  <c r="CI137" i="3"/>
  <c r="CG137" i="3"/>
  <c r="CE137" i="3"/>
  <c r="CC137" i="3"/>
  <c r="CA137" i="3"/>
  <c r="BY137" i="3"/>
  <c r="BW137" i="3"/>
  <c r="BU137" i="3"/>
  <c r="BS137" i="3"/>
  <c r="BQ137" i="3"/>
  <c r="BO137" i="3"/>
  <c r="BM137" i="3"/>
  <c r="EL137" i="3" s="1"/>
  <c r="ER137" i="3" s="1"/>
  <c r="BH137" i="3"/>
  <c r="DE136" i="3"/>
  <c r="DC136" i="3"/>
  <c r="DA136" i="3"/>
  <c r="CY136" i="3"/>
  <c r="CW136" i="3"/>
  <c r="CU136" i="3"/>
  <c r="CS136" i="3"/>
  <c r="CQ136" i="3"/>
  <c r="CO136" i="3"/>
  <c r="CM136" i="3"/>
  <c r="CK136" i="3"/>
  <c r="CI136" i="3"/>
  <c r="CG136" i="3"/>
  <c r="CE136" i="3"/>
  <c r="CC136" i="3"/>
  <c r="CA136" i="3"/>
  <c r="BY136" i="3"/>
  <c r="BW136" i="3"/>
  <c r="BU136" i="3"/>
  <c r="BS136" i="3"/>
  <c r="BQ136" i="3"/>
  <c r="BO136" i="3"/>
  <c r="BM136" i="3"/>
  <c r="EL136" i="3" s="1"/>
  <c r="ER136" i="3" s="1"/>
  <c r="BH136" i="3"/>
  <c r="DE135" i="3"/>
  <c r="DC135" i="3"/>
  <c r="DA135" i="3"/>
  <c r="CY135" i="3"/>
  <c r="CW135" i="3"/>
  <c r="CU135" i="3"/>
  <c r="CS135" i="3"/>
  <c r="CQ135" i="3"/>
  <c r="CO135" i="3"/>
  <c r="CM135" i="3"/>
  <c r="CK135" i="3"/>
  <c r="CI135" i="3"/>
  <c r="CG135" i="3"/>
  <c r="CE135" i="3"/>
  <c r="CC135" i="3"/>
  <c r="CA135" i="3"/>
  <c r="BY135" i="3"/>
  <c r="BW135" i="3"/>
  <c r="BU135" i="3"/>
  <c r="BS135" i="3"/>
  <c r="BQ135" i="3"/>
  <c r="BO135" i="3"/>
  <c r="BM135" i="3"/>
  <c r="EL135" i="3" s="1"/>
  <c r="ER135" i="3" s="1"/>
  <c r="BH135" i="3"/>
  <c r="DE134" i="3"/>
  <c r="DC134" i="3"/>
  <c r="DA134" i="3"/>
  <c r="CY134" i="3"/>
  <c r="CW134" i="3"/>
  <c r="CU134" i="3"/>
  <c r="CS134" i="3"/>
  <c r="CQ134" i="3"/>
  <c r="CO134" i="3"/>
  <c r="CM134" i="3"/>
  <c r="CK134" i="3"/>
  <c r="CI134" i="3"/>
  <c r="CG134" i="3"/>
  <c r="CE134" i="3"/>
  <c r="CC134" i="3"/>
  <c r="CA134" i="3"/>
  <c r="BY134" i="3"/>
  <c r="BW134" i="3"/>
  <c r="BU134" i="3"/>
  <c r="BS134" i="3"/>
  <c r="BQ134" i="3"/>
  <c r="BO134" i="3"/>
  <c r="BM134" i="3"/>
  <c r="EL134" i="3" s="1"/>
  <c r="ER134" i="3" s="1"/>
  <c r="BH134" i="3"/>
  <c r="DE133" i="3"/>
  <c r="DC133" i="3"/>
  <c r="DA133" i="3"/>
  <c r="CY133" i="3"/>
  <c r="CW133" i="3"/>
  <c r="CU133" i="3"/>
  <c r="CS133" i="3"/>
  <c r="CQ133" i="3"/>
  <c r="CO133" i="3"/>
  <c r="CM133" i="3"/>
  <c r="CK133" i="3"/>
  <c r="CI133" i="3"/>
  <c r="CG133" i="3"/>
  <c r="CE133" i="3"/>
  <c r="CC133" i="3"/>
  <c r="CA133" i="3"/>
  <c r="BY133" i="3"/>
  <c r="BW133" i="3"/>
  <c r="BU133" i="3"/>
  <c r="BS133" i="3"/>
  <c r="BQ133" i="3"/>
  <c r="BO133" i="3"/>
  <c r="BM133" i="3"/>
  <c r="EL133" i="3" s="1"/>
  <c r="ER133" i="3" s="1"/>
  <c r="BH133" i="3"/>
  <c r="DE132" i="3"/>
  <c r="DC132" i="3"/>
  <c r="DA132" i="3"/>
  <c r="CY132" i="3"/>
  <c r="CW132" i="3"/>
  <c r="CU132" i="3"/>
  <c r="CS132" i="3"/>
  <c r="CQ132" i="3"/>
  <c r="CO132" i="3"/>
  <c r="CM132" i="3"/>
  <c r="CK132" i="3"/>
  <c r="CI132" i="3"/>
  <c r="CG132" i="3"/>
  <c r="CE132" i="3"/>
  <c r="CC132" i="3"/>
  <c r="CA132" i="3"/>
  <c r="BY132" i="3"/>
  <c r="BW132" i="3"/>
  <c r="BU132" i="3"/>
  <c r="BS132" i="3"/>
  <c r="BQ132" i="3"/>
  <c r="BO132" i="3"/>
  <c r="BM132" i="3"/>
  <c r="EL132" i="3" s="1"/>
  <c r="ER132" i="3" s="1"/>
  <c r="BH132" i="3"/>
  <c r="DE131" i="3"/>
  <c r="DC131" i="3"/>
  <c r="DA131" i="3"/>
  <c r="CY131" i="3"/>
  <c r="CW131" i="3"/>
  <c r="CU131" i="3"/>
  <c r="CS131" i="3"/>
  <c r="CQ131" i="3"/>
  <c r="CO131" i="3"/>
  <c r="CM131" i="3"/>
  <c r="CK131" i="3"/>
  <c r="CI131" i="3"/>
  <c r="CG131" i="3"/>
  <c r="CE131" i="3"/>
  <c r="CC131" i="3"/>
  <c r="CA131" i="3"/>
  <c r="BY131" i="3"/>
  <c r="BW131" i="3"/>
  <c r="BU131" i="3"/>
  <c r="BS131" i="3"/>
  <c r="BQ131" i="3"/>
  <c r="BO131" i="3"/>
  <c r="BM131" i="3"/>
  <c r="EL131" i="3" s="1"/>
  <c r="ER131" i="3" s="1"/>
  <c r="BH131" i="3"/>
  <c r="DE130" i="3"/>
  <c r="DC130" i="3"/>
  <c r="DA130" i="3"/>
  <c r="CY130" i="3"/>
  <c r="CW130" i="3"/>
  <c r="CU130" i="3"/>
  <c r="CS130" i="3"/>
  <c r="CQ130" i="3"/>
  <c r="CO130" i="3"/>
  <c r="CM130" i="3"/>
  <c r="CK130" i="3"/>
  <c r="CI130" i="3"/>
  <c r="CG130" i="3"/>
  <c r="CE130" i="3"/>
  <c r="CC130" i="3"/>
  <c r="CA130" i="3"/>
  <c r="BY130" i="3"/>
  <c r="BW130" i="3"/>
  <c r="BU130" i="3"/>
  <c r="BS130" i="3"/>
  <c r="BQ130" i="3"/>
  <c r="BO130" i="3"/>
  <c r="BM130" i="3"/>
  <c r="EL130" i="3" s="1"/>
  <c r="ER130" i="3" s="1"/>
  <c r="BH130" i="3"/>
  <c r="DE129" i="3"/>
  <c r="DC129" i="3"/>
  <c r="DA129" i="3"/>
  <c r="CY129" i="3"/>
  <c r="CW129" i="3"/>
  <c r="CU129" i="3"/>
  <c r="CS129" i="3"/>
  <c r="CQ129" i="3"/>
  <c r="CO129" i="3"/>
  <c r="CM129" i="3"/>
  <c r="CK129" i="3"/>
  <c r="CI129" i="3"/>
  <c r="CG129" i="3"/>
  <c r="CE129" i="3"/>
  <c r="CC129" i="3"/>
  <c r="CA129" i="3"/>
  <c r="BY129" i="3"/>
  <c r="BW129" i="3"/>
  <c r="BU129" i="3"/>
  <c r="BS129" i="3"/>
  <c r="BQ129" i="3"/>
  <c r="BO129" i="3"/>
  <c r="BM129" i="3"/>
  <c r="EL129" i="3" s="1"/>
  <c r="ER129" i="3" s="1"/>
  <c r="BH129" i="3"/>
  <c r="DE128" i="3"/>
  <c r="DC128" i="3"/>
  <c r="DA128" i="3"/>
  <c r="CY128" i="3"/>
  <c r="CW128" i="3"/>
  <c r="CU128" i="3"/>
  <c r="CS128" i="3"/>
  <c r="CQ128" i="3"/>
  <c r="CO128" i="3"/>
  <c r="CM128" i="3"/>
  <c r="CK128" i="3"/>
  <c r="CI128" i="3"/>
  <c r="CG128" i="3"/>
  <c r="CE128" i="3"/>
  <c r="CC128" i="3"/>
  <c r="CA128" i="3"/>
  <c r="BY128" i="3"/>
  <c r="BW128" i="3"/>
  <c r="BU128" i="3"/>
  <c r="BS128" i="3"/>
  <c r="BQ128" i="3"/>
  <c r="BO128" i="3"/>
  <c r="BM128" i="3"/>
  <c r="EL128" i="3" s="1"/>
  <c r="ER128" i="3" s="1"/>
  <c r="BH128" i="3"/>
  <c r="DE127" i="3"/>
  <c r="DC127" i="3"/>
  <c r="DA127" i="3"/>
  <c r="CY127" i="3"/>
  <c r="CW127" i="3"/>
  <c r="CU127" i="3"/>
  <c r="CS127" i="3"/>
  <c r="CQ127" i="3"/>
  <c r="CO127" i="3"/>
  <c r="CM127" i="3"/>
  <c r="CK127" i="3"/>
  <c r="CI127" i="3"/>
  <c r="CG127" i="3"/>
  <c r="CE127" i="3"/>
  <c r="CC127" i="3"/>
  <c r="CA127" i="3"/>
  <c r="BY127" i="3"/>
  <c r="BW127" i="3"/>
  <c r="BU127" i="3"/>
  <c r="BS127" i="3"/>
  <c r="BQ127" i="3"/>
  <c r="BO127" i="3"/>
  <c r="BM127" i="3"/>
  <c r="EL127" i="3" s="1"/>
  <c r="ER127" i="3" s="1"/>
  <c r="BH127" i="3"/>
  <c r="DE126" i="3"/>
  <c r="DC126" i="3"/>
  <c r="DA126" i="3"/>
  <c r="CY126" i="3"/>
  <c r="CW126" i="3"/>
  <c r="CU126" i="3"/>
  <c r="CS126" i="3"/>
  <c r="CQ126" i="3"/>
  <c r="CO126" i="3"/>
  <c r="CM126" i="3"/>
  <c r="CK126" i="3"/>
  <c r="CI126" i="3"/>
  <c r="CG126" i="3"/>
  <c r="CE126" i="3"/>
  <c r="CC126" i="3"/>
  <c r="CA126" i="3"/>
  <c r="BY126" i="3"/>
  <c r="BW126" i="3"/>
  <c r="BU126" i="3"/>
  <c r="BS126" i="3"/>
  <c r="BQ126" i="3"/>
  <c r="BO126" i="3"/>
  <c r="BM126" i="3"/>
  <c r="EL126" i="3" s="1"/>
  <c r="ER126" i="3" s="1"/>
  <c r="BH126" i="3"/>
  <c r="DE125" i="3"/>
  <c r="DC125" i="3"/>
  <c r="DA125" i="3"/>
  <c r="CY125" i="3"/>
  <c r="CW125" i="3"/>
  <c r="CU125" i="3"/>
  <c r="CS125" i="3"/>
  <c r="CQ125" i="3"/>
  <c r="CO125" i="3"/>
  <c r="CM125" i="3"/>
  <c r="CK125" i="3"/>
  <c r="CI125" i="3"/>
  <c r="CG125" i="3"/>
  <c r="CE125" i="3"/>
  <c r="CC125" i="3"/>
  <c r="CA125" i="3"/>
  <c r="BY125" i="3"/>
  <c r="BW125" i="3"/>
  <c r="BU125" i="3"/>
  <c r="BS125" i="3"/>
  <c r="BQ125" i="3"/>
  <c r="BO125" i="3"/>
  <c r="BM125" i="3"/>
  <c r="BH125" i="3"/>
  <c r="DE124" i="3"/>
  <c r="DC124" i="3"/>
  <c r="DA124" i="3"/>
  <c r="CY124" i="3"/>
  <c r="CW124" i="3"/>
  <c r="CU124" i="3"/>
  <c r="CS124" i="3"/>
  <c r="CQ124" i="3"/>
  <c r="CO124" i="3"/>
  <c r="CM124" i="3"/>
  <c r="CK124" i="3"/>
  <c r="CI124" i="3"/>
  <c r="CG124" i="3"/>
  <c r="CE124" i="3"/>
  <c r="CC124" i="3"/>
  <c r="CA124" i="3"/>
  <c r="BY124" i="3"/>
  <c r="BW124" i="3"/>
  <c r="BU124" i="3"/>
  <c r="BS124" i="3"/>
  <c r="BQ124" i="3"/>
  <c r="BO124" i="3"/>
  <c r="BM124" i="3"/>
  <c r="EL124" i="3" s="1"/>
  <c r="ER124" i="3" s="1"/>
  <c r="BH124" i="3"/>
  <c r="BC124" i="3"/>
  <c r="DE123" i="3"/>
  <c r="DC123" i="3"/>
  <c r="DA123" i="3"/>
  <c r="CY123" i="3"/>
  <c r="CW123" i="3"/>
  <c r="CU123" i="3"/>
  <c r="CS123" i="3"/>
  <c r="CQ123" i="3"/>
  <c r="CO123" i="3"/>
  <c r="CM123" i="3"/>
  <c r="CK123" i="3"/>
  <c r="CI123" i="3"/>
  <c r="CG123" i="3"/>
  <c r="CE123" i="3"/>
  <c r="CC123" i="3"/>
  <c r="CA123" i="3"/>
  <c r="BY123" i="3"/>
  <c r="BW123" i="3"/>
  <c r="BU123" i="3"/>
  <c r="BS123" i="3"/>
  <c r="BQ123" i="3"/>
  <c r="BO123" i="3"/>
  <c r="BM123" i="3"/>
  <c r="EL123" i="3" s="1"/>
  <c r="ER123" i="3" s="1"/>
  <c r="BH123" i="3"/>
  <c r="DE122" i="3"/>
  <c r="DC122" i="3"/>
  <c r="DA122" i="3"/>
  <c r="CY122" i="3"/>
  <c r="CW122" i="3"/>
  <c r="CU122" i="3"/>
  <c r="CS122" i="3"/>
  <c r="CQ122" i="3"/>
  <c r="CO122" i="3"/>
  <c r="CM122" i="3"/>
  <c r="CK122" i="3"/>
  <c r="CI122" i="3"/>
  <c r="CG122" i="3"/>
  <c r="CE122" i="3"/>
  <c r="CC122" i="3"/>
  <c r="CA122" i="3"/>
  <c r="BY122" i="3"/>
  <c r="BW122" i="3"/>
  <c r="BU122" i="3"/>
  <c r="BS122" i="3"/>
  <c r="BQ122" i="3"/>
  <c r="BO122" i="3"/>
  <c r="BM122" i="3"/>
  <c r="BH122" i="3"/>
  <c r="DE121" i="3"/>
  <c r="DC121" i="3"/>
  <c r="DA121" i="3"/>
  <c r="CY121" i="3"/>
  <c r="CW121" i="3"/>
  <c r="CU121" i="3"/>
  <c r="CS121" i="3"/>
  <c r="CQ121" i="3"/>
  <c r="CO121" i="3"/>
  <c r="CM121" i="3"/>
  <c r="CK121" i="3"/>
  <c r="CI121" i="3"/>
  <c r="CG121" i="3"/>
  <c r="CE121" i="3"/>
  <c r="CC121" i="3"/>
  <c r="CA121" i="3"/>
  <c r="BY121" i="3"/>
  <c r="BW121" i="3"/>
  <c r="BU121" i="3"/>
  <c r="BS121" i="3"/>
  <c r="BQ121" i="3"/>
  <c r="BO121" i="3"/>
  <c r="BM121" i="3"/>
  <c r="BH121" i="3"/>
  <c r="BC121" i="3"/>
  <c r="DE120" i="3"/>
  <c r="DC120" i="3"/>
  <c r="DA120" i="3"/>
  <c r="CY120" i="3"/>
  <c r="CW120" i="3"/>
  <c r="CU120" i="3"/>
  <c r="CS120" i="3"/>
  <c r="CQ120" i="3"/>
  <c r="CO120" i="3"/>
  <c r="CM120" i="3"/>
  <c r="CK120" i="3"/>
  <c r="CI120" i="3"/>
  <c r="CG120" i="3"/>
  <c r="CE120" i="3"/>
  <c r="CC120" i="3"/>
  <c r="CA120" i="3"/>
  <c r="BY120" i="3"/>
  <c r="BW120" i="3"/>
  <c r="BU120" i="3"/>
  <c r="BS120" i="3"/>
  <c r="BQ120" i="3"/>
  <c r="BO120" i="3"/>
  <c r="BM120" i="3"/>
  <c r="BH120" i="3"/>
  <c r="DE119" i="3"/>
  <c r="DC119" i="3"/>
  <c r="DA119" i="3"/>
  <c r="CY119" i="3"/>
  <c r="CW119" i="3"/>
  <c r="CU119" i="3"/>
  <c r="CS119" i="3"/>
  <c r="CQ119" i="3"/>
  <c r="CO119" i="3"/>
  <c r="CM119" i="3"/>
  <c r="CK119" i="3"/>
  <c r="CI119" i="3"/>
  <c r="CG119" i="3"/>
  <c r="CE119" i="3"/>
  <c r="CC119" i="3"/>
  <c r="CA119" i="3"/>
  <c r="BY119" i="3"/>
  <c r="BW119" i="3"/>
  <c r="BU119" i="3"/>
  <c r="BS119" i="3"/>
  <c r="BQ119" i="3"/>
  <c r="BO119" i="3"/>
  <c r="BM119" i="3"/>
  <c r="EL119" i="3" s="1"/>
  <c r="ER119" i="3" s="1"/>
  <c r="BH119" i="3"/>
  <c r="DE118" i="3"/>
  <c r="DC118" i="3"/>
  <c r="DA118" i="3"/>
  <c r="CY118" i="3"/>
  <c r="CW118" i="3"/>
  <c r="CU118" i="3"/>
  <c r="CS118" i="3"/>
  <c r="CQ118" i="3"/>
  <c r="CO118" i="3"/>
  <c r="CM118" i="3"/>
  <c r="CK118" i="3"/>
  <c r="CI118" i="3"/>
  <c r="CG118" i="3"/>
  <c r="CE118" i="3"/>
  <c r="CC118" i="3"/>
  <c r="CA118" i="3"/>
  <c r="BY118" i="3"/>
  <c r="BW118" i="3"/>
  <c r="BU118" i="3"/>
  <c r="BS118" i="3"/>
  <c r="BQ118" i="3"/>
  <c r="BO118" i="3"/>
  <c r="BM118" i="3"/>
  <c r="BH118" i="3"/>
  <c r="DE117" i="3"/>
  <c r="DC117" i="3"/>
  <c r="DA117" i="3"/>
  <c r="CY117" i="3"/>
  <c r="CW117" i="3"/>
  <c r="CU117" i="3"/>
  <c r="CS117" i="3"/>
  <c r="CQ117" i="3"/>
  <c r="CO117" i="3"/>
  <c r="CM117" i="3"/>
  <c r="CK117" i="3"/>
  <c r="CI117" i="3"/>
  <c r="CG117" i="3"/>
  <c r="CE117" i="3"/>
  <c r="CC117" i="3"/>
  <c r="CA117" i="3"/>
  <c r="BY117" i="3"/>
  <c r="BW117" i="3"/>
  <c r="BU117" i="3"/>
  <c r="BS117" i="3"/>
  <c r="BQ117" i="3"/>
  <c r="BO117" i="3"/>
  <c r="BM117" i="3"/>
  <c r="BH117" i="3"/>
  <c r="DE116" i="3"/>
  <c r="DC116" i="3"/>
  <c r="DA116" i="3"/>
  <c r="CY116" i="3"/>
  <c r="CW116" i="3"/>
  <c r="CU116" i="3"/>
  <c r="CS116" i="3"/>
  <c r="CQ116" i="3"/>
  <c r="CO116" i="3"/>
  <c r="CM116" i="3"/>
  <c r="CK116" i="3"/>
  <c r="CI116" i="3"/>
  <c r="CG116" i="3"/>
  <c r="CE116" i="3"/>
  <c r="CC116" i="3"/>
  <c r="CA116" i="3"/>
  <c r="BY116" i="3"/>
  <c r="BW116" i="3"/>
  <c r="BU116" i="3"/>
  <c r="BS116" i="3"/>
  <c r="BQ116" i="3"/>
  <c r="BO116" i="3"/>
  <c r="BM116" i="3"/>
  <c r="EL116" i="3" s="1"/>
  <c r="ER116" i="3" s="1"/>
  <c r="BH116" i="3"/>
  <c r="DE113" i="3"/>
  <c r="DC113" i="3"/>
  <c r="DA113" i="3"/>
  <c r="CY113" i="3"/>
  <c r="CW113" i="3"/>
  <c r="CU113" i="3"/>
  <c r="CS113" i="3"/>
  <c r="CQ113" i="3"/>
  <c r="CO113" i="3"/>
  <c r="CM113" i="3"/>
  <c r="CK113" i="3"/>
  <c r="CI113" i="3"/>
  <c r="CG113" i="3"/>
  <c r="CE113" i="3"/>
  <c r="CC113" i="3"/>
  <c r="CA113" i="3"/>
  <c r="BY113" i="3"/>
  <c r="BW113" i="3"/>
  <c r="BU113" i="3"/>
  <c r="BS113" i="3"/>
  <c r="BQ113" i="3"/>
  <c r="BO113" i="3"/>
  <c r="BM113" i="3"/>
  <c r="BH113" i="3"/>
  <c r="DE112" i="3"/>
  <c r="DC112" i="3"/>
  <c r="DA112" i="3"/>
  <c r="CY112" i="3"/>
  <c r="CW112" i="3"/>
  <c r="CU112" i="3"/>
  <c r="CS112" i="3"/>
  <c r="CQ112" i="3"/>
  <c r="CO112" i="3"/>
  <c r="CM112" i="3"/>
  <c r="CK112" i="3"/>
  <c r="CI112" i="3"/>
  <c r="CG112" i="3"/>
  <c r="CE112" i="3"/>
  <c r="CC112" i="3"/>
  <c r="CA112" i="3"/>
  <c r="BY112" i="3"/>
  <c r="BW112" i="3"/>
  <c r="BU112" i="3"/>
  <c r="BS112" i="3"/>
  <c r="BQ112" i="3"/>
  <c r="BO112" i="3"/>
  <c r="BM112" i="3"/>
  <c r="BH112" i="3"/>
  <c r="DE111" i="3"/>
  <c r="DC111" i="3"/>
  <c r="DA111" i="3"/>
  <c r="CY111" i="3"/>
  <c r="CW111" i="3"/>
  <c r="CU111" i="3"/>
  <c r="CS111" i="3"/>
  <c r="CQ111" i="3"/>
  <c r="CO111" i="3"/>
  <c r="CM111" i="3"/>
  <c r="CK111" i="3"/>
  <c r="CI111" i="3"/>
  <c r="CG111" i="3"/>
  <c r="CE111" i="3"/>
  <c r="CC111" i="3"/>
  <c r="CA111" i="3"/>
  <c r="BY111" i="3"/>
  <c r="BW111" i="3"/>
  <c r="BU111" i="3"/>
  <c r="BS111" i="3"/>
  <c r="BQ111" i="3"/>
  <c r="BO111" i="3"/>
  <c r="BM111" i="3"/>
  <c r="EL111" i="3" s="1"/>
  <c r="ER111" i="3" s="1"/>
  <c r="BH111" i="3"/>
  <c r="DE110" i="3"/>
  <c r="DC110" i="3"/>
  <c r="DA110" i="3"/>
  <c r="CY110" i="3"/>
  <c r="CW110" i="3"/>
  <c r="CU110" i="3"/>
  <c r="CS110" i="3"/>
  <c r="CQ110" i="3"/>
  <c r="CO110" i="3"/>
  <c r="CM110" i="3"/>
  <c r="CK110" i="3"/>
  <c r="CI110" i="3"/>
  <c r="CG110" i="3"/>
  <c r="CE110" i="3"/>
  <c r="CC110" i="3"/>
  <c r="CA110" i="3"/>
  <c r="BY110" i="3"/>
  <c r="BW110" i="3"/>
  <c r="BU110" i="3"/>
  <c r="BS110" i="3"/>
  <c r="BQ110" i="3"/>
  <c r="BO110" i="3"/>
  <c r="BM110" i="3"/>
  <c r="EL110" i="3" s="1"/>
  <c r="ER110" i="3" s="1"/>
  <c r="BH110" i="3"/>
  <c r="DE109" i="3"/>
  <c r="DC109" i="3"/>
  <c r="DA109" i="3"/>
  <c r="CY109" i="3"/>
  <c r="CW109" i="3"/>
  <c r="CU109" i="3"/>
  <c r="CS109" i="3"/>
  <c r="CQ109" i="3"/>
  <c r="CO109" i="3"/>
  <c r="CM109" i="3"/>
  <c r="CK109" i="3"/>
  <c r="CI109" i="3"/>
  <c r="CG109" i="3"/>
  <c r="CE109" i="3"/>
  <c r="CC109" i="3"/>
  <c r="CA109" i="3"/>
  <c r="BY109" i="3"/>
  <c r="BW109" i="3"/>
  <c r="BU109" i="3"/>
  <c r="BS109" i="3"/>
  <c r="BQ109" i="3"/>
  <c r="BO109" i="3"/>
  <c r="BM109" i="3"/>
  <c r="EL109" i="3" s="1"/>
  <c r="ER109" i="3" s="1"/>
  <c r="BH109" i="3"/>
  <c r="DE108" i="3"/>
  <c r="DC108" i="3"/>
  <c r="DA108" i="3"/>
  <c r="CY108" i="3"/>
  <c r="CW108" i="3"/>
  <c r="CU108" i="3"/>
  <c r="CS108" i="3"/>
  <c r="CQ108" i="3"/>
  <c r="CO108" i="3"/>
  <c r="CM108" i="3"/>
  <c r="CK108" i="3"/>
  <c r="CI108" i="3"/>
  <c r="CG108" i="3"/>
  <c r="CE108" i="3"/>
  <c r="CC108" i="3"/>
  <c r="CA108" i="3"/>
  <c r="BY108" i="3"/>
  <c r="BW108" i="3"/>
  <c r="BU108" i="3"/>
  <c r="BS108" i="3"/>
  <c r="BQ108" i="3"/>
  <c r="BO108" i="3"/>
  <c r="BM108" i="3"/>
  <c r="EL108" i="3" s="1"/>
  <c r="ER108" i="3" s="1"/>
  <c r="BH108" i="3"/>
  <c r="DE107" i="3"/>
  <c r="DC107" i="3"/>
  <c r="DA107" i="3"/>
  <c r="CY107" i="3"/>
  <c r="CW107" i="3"/>
  <c r="CU107" i="3"/>
  <c r="CS107" i="3"/>
  <c r="CQ107" i="3"/>
  <c r="CO107" i="3"/>
  <c r="CM107" i="3"/>
  <c r="CK107" i="3"/>
  <c r="CI107" i="3"/>
  <c r="CG107" i="3"/>
  <c r="CE107" i="3"/>
  <c r="CC107" i="3"/>
  <c r="CA107" i="3"/>
  <c r="BY107" i="3"/>
  <c r="BW107" i="3"/>
  <c r="BU107" i="3"/>
  <c r="BS107" i="3"/>
  <c r="BQ107" i="3"/>
  <c r="BO107" i="3"/>
  <c r="BM107" i="3"/>
  <c r="EL107" i="3" s="1"/>
  <c r="ER107" i="3" s="1"/>
  <c r="BH107" i="3"/>
  <c r="DE106" i="3"/>
  <c r="DC106" i="3"/>
  <c r="DA106" i="3"/>
  <c r="CY106" i="3"/>
  <c r="CW106" i="3"/>
  <c r="CU106" i="3"/>
  <c r="CS106" i="3"/>
  <c r="CQ106" i="3"/>
  <c r="CO106" i="3"/>
  <c r="CM106" i="3"/>
  <c r="CK106" i="3"/>
  <c r="CI106" i="3"/>
  <c r="CG106" i="3"/>
  <c r="CE106" i="3"/>
  <c r="CC106" i="3"/>
  <c r="CA106" i="3"/>
  <c r="BY106" i="3"/>
  <c r="BW106" i="3"/>
  <c r="BU106" i="3"/>
  <c r="BS106" i="3"/>
  <c r="BQ106" i="3"/>
  <c r="BO106" i="3"/>
  <c r="BM106" i="3"/>
  <c r="BH106" i="3"/>
  <c r="DE105" i="3"/>
  <c r="DC105" i="3"/>
  <c r="DA105" i="3"/>
  <c r="CY105" i="3"/>
  <c r="CW105" i="3"/>
  <c r="CU105" i="3"/>
  <c r="CS105" i="3"/>
  <c r="CQ105" i="3"/>
  <c r="CO105" i="3"/>
  <c r="CM105" i="3"/>
  <c r="CK105" i="3"/>
  <c r="CI105" i="3"/>
  <c r="CG105" i="3"/>
  <c r="CE105" i="3"/>
  <c r="CC105" i="3"/>
  <c r="CA105" i="3"/>
  <c r="BY105" i="3"/>
  <c r="BW105" i="3"/>
  <c r="BU105" i="3"/>
  <c r="BS105" i="3"/>
  <c r="BQ105" i="3"/>
  <c r="BO105" i="3"/>
  <c r="BM105" i="3"/>
  <c r="BH105" i="3"/>
  <c r="DE104" i="3"/>
  <c r="DC104" i="3"/>
  <c r="DA104" i="3"/>
  <c r="CY104" i="3"/>
  <c r="CW104" i="3"/>
  <c r="CU104" i="3"/>
  <c r="CS104" i="3"/>
  <c r="CQ104" i="3"/>
  <c r="CO104" i="3"/>
  <c r="CM104" i="3"/>
  <c r="CK104" i="3"/>
  <c r="CI104" i="3"/>
  <c r="CG104" i="3"/>
  <c r="CE104" i="3"/>
  <c r="CC104" i="3"/>
  <c r="CA104" i="3"/>
  <c r="BY104" i="3"/>
  <c r="BW104" i="3"/>
  <c r="BU104" i="3"/>
  <c r="BS104" i="3"/>
  <c r="BQ104" i="3"/>
  <c r="BO104" i="3"/>
  <c r="BM104" i="3"/>
  <c r="BH104" i="3"/>
  <c r="DE103" i="3"/>
  <c r="DC103" i="3"/>
  <c r="DA103" i="3"/>
  <c r="CY103" i="3"/>
  <c r="CW103" i="3"/>
  <c r="CU103" i="3"/>
  <c r="CS103" i="3"/>
  <c r="CQ103" i="3"/>
  <c r="CO103" i="3"/>
  <c r="CM103" i="3"/>
  <c r="CK103" i="3"/>
  <c r="CI103" i="3"/>
  <c r="CG103" i="3"/>
  <c r="CE103" i="3"/>
  <c r="CC103" i="3"/>
  <c r="CA103" i="3"/>
  <c r="BY103" i="3"/>
  <c r="BW103" i="3"/>
  <c r="BU103" i="3"/>
  <c r="BS103" i="3"/>
  <c r="BQ103" i="3"/>
  <c r="BO103" i="3"/>
  <c r="BM103" i="3"/>
  <c r="BH103" i="3"/>
  <c r="DE102" i="3"/>
  <c r="DC102" i="3"/>
  <c r="DA102" i="3"/>
  <c r="CY102" i="3"/>
  <c r="CW102" i="3"/>
  <c r="CU102" i="3"/>
  <c r="CS102" i="3"/>
  <c r="CQ102" i="3"/>
  <c r="CO102" i="3"/>
  <c r="CM102" i="3"/>
  <c r="CK102" i="3"/>
  <c r="CI102" i="3"/>
  <c r="CG102" i="3"/>
  <c r="CE102" i="3"/>
  <c r="CC102" i="3"/>
  <c r="CA102" i="3"/>
  <c r="BY102" i="3"/>
  <c r="BW102" i="3"/>
  <c r="BU102" i="3"/>
  <c r="BS102" i="3"/>
  <c r="BQ102" i="3"/>
  <c r="BO102" i="3"/>
  <c r="BM102" i="3"/>
  <c r="EL102" i="3" s="1"/>
  <c r="ER102" i="3" s="1"/>
  <c r="BH102" i="3"/>
  <c r="DE101" i="3"/>
  <c r="DC101" i="3"/>
  <c r="DA101" i="3"/>
  <c r="CY101" i="3"/>
  <c r="CW101" i="3"/>
  <c r="CU101" i="3"/>
  <c r="CS101" i="3"/>
  <c r="CQ101" i="3"/>
  <c r="CO101" i="3"/>
  <c r="CM101" i="3"/>
  <c r="CK101" i="3"/>
  <c r="CI101" i="3"/>
  <c r="CG101" i="3"/>
  <c r="CE101" i="3"/>
  <c r="CC101" i="3"/>
  <c r="CA101" i="3"/>
  <c r="BY101" i="3"/>
  <c r="BW101" i="3"/>
  <c r="BU101" i="3"/>
  <c r="BS101" i="3"/>
  <c r="BQ101" i="3"/>
  <c r="BO101" i="3"/>
  <c r="BM101" i="3"/>
  <c r="EL101" i="3" s="1"/>
  <c r="ER101" i="3" s="1"/>
  <c r="BH101" i="3"/>
  <c r="DE100" i="3"/>
  <c r="DC100" i="3"/>
  <c r="DA100" i="3"/>
  <c r="CY100" i="3"/>
  <c r="CW100" i="3"/>
  <c r="CU100" i="3"/>
  <c r="CS100" i="3"/>
  <c r="CQ100" i="3"/>
  <c r="CO100" i="3"/>
  <c r="CM100" i="3"/>
  <c r="CK100" i="3"/>
  <c r="CI100" i="3"/>
  <c r="CG100" i="3"/>
  <c r="CE100" i="3"/>
  <c r="CC100" i="3"/>
  <c r="CA100" i="3"/>
  <c r="BY100" i="3"/>
  <c r="BW100" i="3"/>
  <c r="BU100" i="3"/>
  <c r="BS100" i="3"/>
  <c r="BQ100" i="3"/>
  <c r="BO100" i="3"/>
  <c r="BM100" i="3"/>
  <c r="BH100" i="3"/>
  <c r="DE99" i="3"/>
  <c r="DC99" i="3"/>
  <c r="DA99" i="3"/>
  <c r="CY99" i="3"/>
  <c r="CW99" i="3"/>
  <c r="CU99" i="3"/>
  <c r="CS99" i="3"/>
  <c r="CQ99" i="3"/>
  <c r="CO99" i="3"/>
  <c r="CM99" i="3"/>
  <c r="CK99" i="3"/>
  <c r="CI99" i="3"/>
  <c r="CG99" i="3"/>
  <c r="CE99" i="3"/>
  <c r="CC99" i="3"/>
  <c r="CA99" i="3"/>
  <c r="BY99" i="3"/>
  <c r="BW99" i="3"/>
  <c r="BU99" i="3"/>
  <c r="BS99" i="3"/>
  <c r="BQ99" i="3"/>
  <c r="BO99" i="3"/>
  <c r="BM99" i="3"/>
  <c r="BH99" i="3"/>
  <c r="DE98" i="3"/>
  <c r="DC98" i="3"/>
  <c r="DA98" i="3"/>
  <c r="CY98" i="3"/>
  <c r="CW98" i="3"/>
  <c r="CU98" i="3"/>
  <c r="CS98" i="3"/>
  <c r="CQ98" i="3"/>
  <c r="CO98" i="3"/>
  <c r="CM98" i="3"/>
  <c r="CK98" i="3"/>
  <c r="CI98" i="3"/>
  <c r="CG98" i="3"/>
  <c r="CE98" i="3"/>
  <c r="CC98" i="3"/>
  <c r="CA98" i="3"/>
  <c r="BY98" i="3"/>
  <c r="BW98" i="3"/>
  <c r="BU98" i="3"/>
  <c r="BS98" i="3"/>
  <c r="BQ98" i="3"/>
  <c r="BO98" i="3"/>
  <c r="BM98" i="3"/>
  <c r="EL98" i="3" s="1"/>
  <c r="ER98" i="3" s="1"/>
  <c r="BH98" i="3"/>
  <c r="DE97" i="3"/>
  <c r="DC97" i="3"/>
  <c r="DA97" i="3"/>
  <c r="CY97" i="3"/>
  <c r="CW97" i="3"/>
  <c r="CU97" i="3"/>
  <c r="CS97" i="3"/>
  <c r="CQ97" i="3"/>
  <c r="CO97" i="3"/>
  <c r="CM97" i="3"/>
  <c r="CK97" i="3"/>
  <c r="CI97" i="3"/>
  <c r="CG97" i="3"/>
  <c r="CE97" i="3"/>
  <c r="CC97" i="3"/>
  <c r="CA97" i="3"/>
  <c r="BY97" i="3"/>
  <c r="BW97" i="3"/>
  <c r="BU97" i="3"/>
  <c r="BS97" i="3"/>
  <c r="BQ97" i="3"/>
  <c r="BO97" i="3"/>
  <c r="BM97" i="3"/>
  <c r="EL97" i="3" s="1"/>
  <c r="ER97" i="3" s="1"/>
  <c r="BH97" i="3"/>
  <c r="DE96" i="3"/>
  <c r="DC96" i="3"/>
  <c r="DA96" i="3"/>
  <c r="CY96" i="3"/>
  <c r="CW96" i="3"/>
  <c r="CU96" i="3"/>
  <c r="CS96" i="3"/>
  <c r="CQ96" i="3"/>
  <c r="CO96" i="3"/>
  <c r="CM96" i="3"/>
  <c r="CK96" i="3"/>
  <c r="CI96" i="3"/>
  <c r="CG96" i="3"/>
  <c r="CE96" i="3"/>
  <c r="CC96" i="3"/>
  <c r="CA96" i="3"/>
  <c r="BY96" i="3"/>
  <c r="BW96" i="3"/>
  <c r="BU96" i="3"/>
  <c r="BS96" i="3"/>
  <c r="BQ96" i="3"/>
  <c r="BO96" i="3"/>
  <c r="BM96" i="3"/>
  <c r="BH96" i="3"/>
  <c r="DE95" i="3"/>
  <c r="DC95" i="3"/>
  <c r="DA95" i="3"/>
  <c r="CY95" i="3"/>
  <c r="CW95" i="3"/>
  <c r="CU95" i="3"/>
  <c r="CS95" i="3"/>
  <c r="CQ95" i="3"/>
  <c r="CO95" i="3"/>
  <c r="CM95" i="3"/>
  <c r="CK95" i="3"/>
  <c r="CI95" i="3"/>
  <c r="CG95" i="3"/>
  <c r="CE95" i="3"/>
  <c r="CC95" i="3"/>
  <c r="CA95" i="3"/>
  <c r="BY95" i="3"/>
  <c r="BW95" i="3"/>
  <c r="BU95" i="3"/>
  <c r="BS95" i="3"/>
  <c r="BQ95" i="3"/>
  <c r="BO95" i="3"/>
  <c r="BM95" i="3"/>
  <c r="BH95" i="3"/>
  <c r="DE94" i="3"/>
  <c r="DC94" i="3"/>
  <c r="DA94" i="3"/>
  <c r="CY94" i="3"/>
  <c r="CW94" i="3"/>
  <c r="CU94" i="3"/>
  <c r="CS94" i="3"/>
  <c r="CQ94" i="3"/>
  <c r="CO94" i="3"/>
  <c r="CM94" i="3"/>
  <c r="CK94" i="3"/>
  <c r="CI94" i="3"/>
  <c r="CG94" i="3"/>
  <c r="CE94" i="3"/>
  <c r="CC94" i="3"/>
  <c r="CA94" i="3"/>
  <c r="BY94" i="3"/>
  <c r="BW94" i="3"/>
  <c r="BU94" i="3"/>
  <c r="BS94" i="3"/>
  <c r="BQ94" i="3"/>
  <c r="BO94" i="3"/>
  <c r="BM94" i="3"/>
  <c r="EL94" i="3" s="1"/>
  <c r="ER94" i="3" s="1"/>
  <c r="BH94" i="3"/>
  <c r="DE93" i="3"/>
  <c r="DC93" i="3"/>
  <c r="DA93" i="3"/>
  <c r="CY93" i="3"/>
  <c r="CW93" i="3"/>
  <c r="CU93" i="3"/>
  <c r="CS93" i="3"/>
  <c r="CQ93" i="3"/>
  <c r="CO93" i="3"/>
  <c r="CM93" i="3"/>
  <c r="CK93" i="3"/>
  <c r="CI93" i="3"/>
  <c r="CG93" i="3"/>
  <c r="CE93" i="3"/>
  <c r="CC93" i="3"/>
  <c r="CA93" i="3"/>
  <c r="BY93" i="3"/>
  <c r="BW93" i="3"/>
  <c r="BU93" i="3"/>
  <c r="BS93" i="3"/>
  <c r="BQ93" i="3"/>
  <c r="BO93" i="3"/>
  <c r="BM93" i="3"/>
  <c r="EL93" i="3" s="1"/>
  <c r="ER93" i="3" s="1"/>
  <c r="BH93" i="3"/>
  <c r="DE91" i="3"/>
  <c r="DC91" i="3"/>
  <c r="DA91" i="3"/>
  <c r="CY91" i="3"/>
  <c r="CW91" i="3"/>
  <c r="CU91" i="3"/>
  <c r="CS91" i="3"/>
  <c r="CQ91" i="3"/>
  <c r="CO91" i="3"/>
  <c r="CM91" i="3"/>
  <c r="CK91" i="3"/>
  <c r="CI91" i="3"/>
  <c r="CG91" i="3"/>
  <c r="CE91" i="3"/>
  <c r="CC91" i="3"/>
  <c r="CA91" i="3"/>
  <c r="BY91" i="3"/>
  <c r="BW91" i="3"/>
  <c r="BU91" i="3"/>
  <c r="BS91" i="3"/>
  <c r="BQ91" i="3"/>
  <c r="BO91" i="3"/>
  <c r="BM91" i="3"/>
  <c r="BH91" i="3"/>
  <c r="DE90" i="3"/>
  <c r="DC90" i="3"/>
  <c r="DA90" i="3"/>
  <c r="CY90" i="3"/>
  <c r="CW90" i="3"/>
  <c r="CU90" i="3"/>
  <c r="CS90" i="3"/>
  <c r="CQ90" i="3"/>
  <c r="CO90" i="3"/>
  <c r="CM90" i="3"/>
  <c r="CK90" i="3"/>
  <c r="CI90" i="3"/>
  <c r="CG90" i="3"/>
  <c r="CE90" i="3"/>
  <c r="CC90" i="3"/>
  <c r="CA90" i="3"/>
  <c r="BY90" i="3"/>
  <c r="BW90" i="3"/>
  <c r="BU90" i="3"/>
  <c r="BS90" i="3"/>
  <c r="BQ90" i="3"/>
  <c r="BO90" i="3"/>
  <c r="BM90" i="3"/>
  <c r="EL90" i="3" s="1"/>
  <c r="ER90" i="3" s="1"/>
  <c r="BH90" i="3"/>
  <c r="BC90" i="3"/>
  <c r="DE89" i="3"/>
  <c r="DC89" i="3"/>
  <c r="DA89" i="3"/>
  <c r="CY89" i="3"/>
  <c r="CW89" i="3"/>
  <c r="CU89" i="3"/>
  <c r="CS89" i="3"/>
  <c r="CQ89" i="3"/>
  <c r="CO89" i="3"/>
  <c r="CM89" i="3"/>
  <c r="CK89" i="3"/>
  <c r="CI89" i="3"/>
  <c r="CG89" i="3"/>
  <c r="CE89" i="3"/>
  <c r="CC89" i="3"/>
  <c r="CA89" i="3"/>
  <c r="BY89" i="3"/>
  <c r="BW89" i="3"/>
  <c r="BU89" i="3"/>
  <c r="BS89" i="3"/>
  <c r="BQ89" i="3"/>
  <c r="BO89" i="3"/>
  <c r="BM89" i="3"/>
  <c r="EL89" i="3" s="1"/>
  <c r="ER89" i="3" s="1"/>
  <c r="BH89" i="3"/>
  <c r="DE88" i="3"/>
  <c r="DC88" i="3"/>
  <c r="DA88" i="3"/>
  <c r="CY88" i="3"/>
  <c r="CW88" i="3"/>
  <c r="CU88" i="3"/>
  <c r="CS88" i="3"/>
  <c r="CQ88" i="3"/>
  <c r="CO88" i="3"/>
  <c r="CM88" i="3"/>
  <c r="CK88" i="3"/>
  <c r="CI88" i="3"/>
  <c r="CG88" i="3"/>
  <c r="CE88" i="3"/>
  <c r="CC88" i="3"/>
  <c r="CA88" i="3"/>
  <c r="BY88" i="3"/>
  <c r="BW88" i="3"/>
  <c r="BU88" i="3"/>
  <c r="BS88" i="3"/>
  <c r="BQ88" i="3"/>
  <c r="BO88" i="3"/>
  <c r="BM88" i="3"/>
  <c r="BH88" i="3"/>
  <c r="DE87" i="3"/>
  <c r="DC87" i="3"/>
  <c r="DA87" i="3"/>
  <c r="CY87" i="3"/>
  <c r="CW87" i="3"/>
  <c r="CU87" i="3"/>
  <c r="CS87" i="3"/>
  <c r="CQ87" i="3"/>
  <c r="CO87" i="3"/>
  <c r="CM87" i="3"/>
  <c r="CK87" i="3"/>
  <c r="CI87" i="3"/>
  <c r="CG87" i="3"/>
  <c r="CE87" i="3"/>
  <c r="CC87" i="3"/>
  <c r="CA87" i="3"/>
  <c r="BY87" i="3"/>
  <c r="BW87" i="3"/>
  <c r="BU87" i="3"/>
  <c r="BS87" i="3"/>
  <c r="BQ87" i="3"/>
  <c r="BO87" i="3"/>
  <c r="BM87" i="3"/>
  <c r="BH87" i="3"/>
  <c r="DE86" i="3"/>
  <c r="DC86" i="3"/>
  <c r="DA86" i="3"/>
  <c r="CY86" i="3"/>
  <c r="CW86" i="3"/>
  <c r="CU86" i="3"/>
  <c r="CS86" i="3"/>
  <c r="CQ86" i="3"/>
  <c r="CO86" i="3"/>
  <c r="CM86" i="3"/>
  <c r="CK86" i="3"/>
  <c r="CI86" i="3"/>
  <c r="CG86" i="3"/>
  <c r="CE86" i="3"/>
  <c r="CC86" i="3"/>
  <c r="CA86" i="3"/>
  <c r="BY86" i="3"/>
  <c r="BW86" i="3"/>
  <c r="BU86" i="3"/>
  <c r="BS86" i="3"/>
  <c r="BQ86" i="3"/>
  <c r="BO86" i="3"/>
  <c r="BM86" i="3"/>
  <c r="EL86" i="3" s="1"/>
  <c r="ER86" i="3" s="1"/>
  <c r="BH86" i="3"/>
  <c r="DE85" i="3"/>
  <c r="DC85" i="3"/>
  <c r="DA85" i="3"/>
  <c r="CY85" i="3"/>
  <c r="CW85" i="3"/>
  <c r="CU85" i="3"/>
  <c r="CS85" i="3"/>
  <c r="CQ85" i="3"/>
  <c r="CO85" i="3"/>
  <c r="CM85" i="3"/>
  <c r="CK85" i="3"/>
  <c r="CI85" i="3"/>
  <c r="CG85" i="3"/>
  <c r="CE85" i="3"/>
  <c r="CC85" i="3"/>
  <c r="CA85" i="3"/>
  <c r="BY85" i="3"/>
  <c r="BW85" i="3"/>
  <c r="BU85" i="3"/>
  <c r="BS85" i="3"/>
  <c r="BQ85" i="3"/>
  <c r="BO85" i="3"/>
  <c r="BM85" i="3"/>
  <c r="EL85" i="3" s="1"/>
  <c r="ER85" i="3" s="1"/>
  <c r="BH85" i="3"/>
  <c r="DE84" i="3"/>
  <c r="DC84" i="3"/>
  <c r="DA84" i="3"/>
  <c r="CY84" i="3"/>
  <c r="CW84" i="3"/>
  <c r="CU84" i="3"/>
  <c r="CS84" i="3"/>
  <c r="CQ84" i="3"/>
  <c r="CO84" i="3"/>
  <c r="CM84" i="3"/>
  <c r="CK84" i="3"/>
  <c r="CI84" i="3"/>
  <c r="CG84" i="3"/>
  <c r="CE84" i="3"/>
  <c r="CC84" i="3"/>
  <c r="CA84" i="3"/>
  <c r="BY84" i="3"/>
  <c r="BW84" i="3"/>
  <c r="BU84" i="3"/>
  <c r="BS84" i="3"/>
  <c r="BQ84" i="3"/>
  <c r="BO84" i="3"/>
  <c r="BM84" i="3"/>
  <c r="EL84" i="3" s="1"/>
  <c r="ER84" i="3" s="1"/>
  <c r="BH84" i="3"/>
  <c r="DE83" i="3"/>
  <c r="DC83" i="3"/>
  <c r="DA83" i="3"/>
  <c r="CY83" i="3"/>
  <c r="CW83" i="3"/>
  <c r="CU83" i="3"/>
  <c r="CS83" i="3"/>
  <c r="CQ83" i="3"/>
  <c r="CO83" i="3"/>
  <c r="CM83" i="3"/>
  <c r="CK83" i="3"/>
  <c r="CI83" i="3"/>
  <c r="CG83" i="3"/>
  <c r="CE83" i="3"/>
  <c r="CC83" i="3"/>
  <c r="CA83" i="3"/>
  <c r="BY83" i="3"/>
  <c r="BW83" i="3"/>
  <c r="BU83" i="3"/>
  <c r="BS83" i="3"/>
  <c r="BQ83" i="3"/>
  <c r="BO83" i="3"/>
  <c r="BM83" i="3"/>
  <c r="BK83" i="3"/>
  <c r="DE80" i="3"/>
  <c r="DC80" i="3"/>
  <c r="DA80" i="3"/>
  <c r="CY80" i="3"/>
  <c r="CW80" i="3"/>
  <c r="CU80" i="3"/>
  <c r="CS80" i="3"/>
  <c r="CQ80" i="3"/>
  <c r="CO80" i="3"/>
  <c r="CM80" i="3"/>
  <c r="CK80" i="3"/>
  <c r="CI80" i="3"/>
  <c r="CG80" i="3"/>
  <c r="CE80" i="3"/>
  <c r="CC80" i="3"/>
  <c r="CA80" i="3"/>
  <c r="BY80" i="3"/>
  <c r="BW80" i="3"/>
  <c r="BU80" i="3"/>
  <c r="BS80" i="3"/>
  <c r="BQ80" i="3"/>
  <c r="BO80" i="3"/>
  <c r="BM80" i="3"/>
  <c r="BK80" i="3"/>
  <c r="DE79" i="3"/>
  <c r="DC79" i="3"/>
  <c r="DA79" i="3"/>
  <c r="CY79" i="3"/>
  <c r="CW79" i="3"/>
  <c r="CU79" i="3"/>
  <c r="CS79" i="3"/>
  <c r="CQ79" i="3"/>
  <c r="CO79" i="3"/>
  <c r="CM79" i="3"/>
  <c r="CK79" i="3"/>
  <c r="CI79" i="3"/>
  <c r="CG79" i="3"/>
  <c r="CE79" i="3"/>
  <c r="CC79" i="3"/>
  <c r="CA79" i="3"/>
  <c r="BY79" i="3"/>
  <c r="BW79" i="3"/>
  <c r="BU79" i="3"/>
  <c r="BS79" i="3"/>
  <c r="BQ79" i="3"/>
  <c r="BO79" i="3"/>
  <c r="BM79" i="3"/>
  <c r="BK79" i="3"/>
  <c r="DE78" i="3"/>
  <c r="DC78" i="3"/>
  <c r="DA78" i="3"/>
  <c r="CY78" i="3"/>
  <c r="CW78" i="3"/>
  <c r="CU78" i="3"/>
  <c r="CS78" i="3"/>
  <c r="CQ78" i="3"/>
  <c r="CO78" i="3"/>
  <c r="CM78" i="3"/>
  <c r="CK78" i="3"/>
  <c r="CI78" i="3"/>
  <c r="CG78" i="3"/>
  <c r="CE78" i="3"/>
  <c r="CC78" i="3"/>
  <c r="CA78" i="3"/>
  <c r="BY78" i="3"/>
  <c r="BW78" i="3"/>
  <c r="BU78" i="3"/>
  <c r="BS78" i="3"/>
  <c r="BQ78" i="3"/>
  <c r="BO78" i="3"/>
  <c r="BM78" i="3"/>
  <c r="BK78" i="3"/>
  <c r="DE75" i="3"/>
  <c r="DC75" i="3"/>
  <c r="DA75" i="3"/>
  <c r="CY75" i="3"/>
  <c r="CW75" i="3"/>
  <c r="CU75" i="3"/>
  <c r="CS75" i="3"/>
  <c r="CQ75" i="3"/>
  <c r="CO75" i="3"/>
  <c r="CM75" i="3"/>
  <c r="CK75" i="3"/>
  <c r="CI75" i="3"/>
  <c r="CG75" i="3"/>
  <c r="CE75" i="3"/>
  <c r="CC75" i="3"/>
  <c r="CA75" i="3"/>
  <c r="BY75" i="3"/>
  <c r="BW75" i="3"/>
  <c r="BU75" i="3"/>
  <c r="BS75" i="3"/>
  <c r="BQ75" i="3"/>
  <c r="BO75" i="3"/>
  <c r="BM75" i="3"/>
  <c r="BK75" i="3"/>
  <c r="DE74" i="3"/>
  <c r="DC74" i="3"/>
  <c r="DA74" i="3"/>
  <c r="CY74" i="3"/>
  <c r="CW74" i="3"/>
  <c r="CU74" i="3"/>
  <c r="CS74" i="3"/>
  <c r="CQ74" i="3"/>
  <c r="CO74" i="3"/>
  <c r="CM74" i="3"/>
  <c r="CK74" i="3"/>
  <c r="CI74" i="3"/>
  <c r="CG74" i="3"/>
  <c r="CE74" i="3"/>
  <c r="CC74" i="3"/>
  <c r="CA74" i="3"/>
  <c r="BY74" i="3"/>
  <c r="BW74" i="3"/>
  <c r="BU74" i="3"/>
  <c r="BS74" i="3"/>
  <c r="BQ74" i="3"/>
  <c r="BO74" i="3"/>
  <c r="BM74" i="3"/>
  <c r="EL74" i="3" s="1"/>
  <c r="ER74" i="3" s="1"/>
  <c r="BH74" i="3"/>
  <c r="DE73" i="3"/>
  <c r="DC73" i="3"/>
  <c r="DA73" i="3"/>
  <c r="CY73" i="3"/>
  <c r="CW73" i="3"/>
  <c r="CU73" i="3"/>
  <c r="CS73" i="3"/>
  <c r="CQ73" i="3"/>
  <c r="CO73" i="3"/>
  <c r="CM73" i="3"/>
  <c r="CK73" i="3"/>
  <c r="CI73" i="3"/>
  <c r="CG73" i="3"/>
  <c r="CE73" i="3"/>
  <c r="CC73" i="3"/>
  <c r="CA73" i="3"/>
  <c r="BY73" i="3"/>
  <c r="BW73" i="3"/>
  <c r="BU73" i="3"/>
  <c r="BS73" i="3"/>
  <c r="BQ73" i="3"/>
  <c r="BO73" i="3"/>
  <c r="BM73" i="3"/>
  <c r="EL73" i="3" s="1"/>
  <c r="ER73" i="3" s="1"/>
  <c r="BH73" i="3"/>
  <c r="DE72" i="3"/>
  <c r="DC72" i="3"/>
  <c r="DA72" i="3"/>
  <c r="CY72" i="3"/>
  <c r="CW72" i="3"/>
  <c r="CU72" i="3"/>
  <c r="CS72" i="3"/>
  <c r="CQ72" i="3"/>
  <c r="CO72" i="3"/>
  <c r="CM72" i="3"/>
  <c r="CK72" i="3"/>
  <c r="CI72" i="3"/>
  <c r="CG72" i="3"/>
  <c r="CE72" i="3"/>
  <c r="CC72" i="3"/>
  <c r="CA72" i="3"/>
  <c r="BY72" i="3"/>
  <c r="BW72" i="3"/>
  <c r="BU72" i="3"/>
  <c r="BS72" i="3"/>
  <c r="BQ72" i="3"/>
  <c r="BO72" i="3"/>
  <c r="BM72" i="3"/>
  <c r="EL72" i="3" s="1"/>
  <c r="ER72" i="3" s="1"/>
  <c r="BH72" i="3"/>
  <c r="DE71" i="3"/>
  <c r="DC71" i="3"/>
  <c r="DA71" i="3"/>
  <c r="CY71" i="3"/>
  <c r="CW71" i="3"/>
  <c r="CU71" i="3"/>
  <c r="CS71" i="3"/>
  <c r="CQ71" i="3"/>
  <c r="CO71" i="3"/>
  <c r="CM71" i="3"/>
  <c r="CK71" i="3"/>
  <c r="CI71" i="3"/>
  <c r="CG71" i="3"/>
  <c r="CE71" i="3"/>
  <c r="CC71" i="3"/>
  <c r="CA71" i="3"/>
  <c r="BY71" i="3"/>
  <c r="BW71" i="3"/>
  <c r="BU71" i="3"/>
  <c r="BS71" i="3"/>
  <c r="BQ71" i="3"/>
  <c r="BO71" i="3"/>
  <c r="BM71" i="3"/>
  <c r="EL71" i="3" s="1"/>
  <c r="ER71" i="3" s="1"/>
  <c r="BH71" i="3"/>
  <c r="DE70" i="3"/>
  <c r="DC70" i="3"/>
  <c r="DA70" i="3"/>
  <c r="CY70" i="3"/>
  <c r="CW70" i="3"/>
  <c r="CU70" i="3"/>
  <c r="CS70" i="3"/>
  <c r="CQ70" i="3"/>
  <c r="CO70" i="3"/>
  <c r="CM70" i="3"/>
  <c r="CK70" i="3"/>
  <c r="CI70" i="3"/>
  <c r="CG70" i="3"/>
  <c r="CE70" i="3"/>
  <c r="CC70" i="3"/>
  <c r="CA70" i="3"/>
  <c r="BY70" i="3"/>
  <c r="BW70" i="3"/>
  <c r="BU70" i="3"/>
  <c r="BS70" i="3"/>
  <c r="BQ70" i="3"/>
  <c r="BO70" i="3"/>
  <c r="BM70" i="3"/>
  <c r="EL70" i="3" s="1"/>
  <c r="ER70" i="3" s="1"/>
  <c r="BH70" i="3"/>
  <c r="DE69" i="3"/>
  <c r="DC69" i="3"/>
  <c r="DA69" i="3"/>
  <c r="CY69" i="3"/>
  <c r="CW69" i="3"/>
  <c r="CU69" i="3"/>
  <c r="CS69" i="3"/>
  <c r="CQ69" i="3"/>
  <c r="CO69" i="3"/>
  <c r="CM69" i="3"/>
  <c r="CK69" i="3"/>
  <c r="CI69" i="3"/>
  <c r="CG69" i="3"/>
  <c r="CE69" i="3"/>
  <c r="CC69" i="3"/>
  <c r="CA69" i="3"/>
  <c r="BY69" i="3"/>
  <c r="BW69" i="3"/>
  <c r="BU69" i="3"/>
  <c r="BS69" i="3"/>
  <c r="BQ69" i="3"/>
  <c r="BO69" i="3"/>
  <c r="BM69" i="3"/>
  <c r="EL69" i="3" s="1"/>
  <c r="ER69" i="3" s="1"/>
  <c r="BH69" i="3"/>
  <c r="DE68" i="3"/>
  <c r="DC68" i="3"/>
  <c r="DA68" i="3"/>
  <c r="CY68" i="3"/>
  <c r="CW68" i="3"/>
  <c r="CU68" i="3"/>
  <c r="CS68" i="3"/>
  <c r="CQ68" i="3"/>
  <c r="CO68" i="3"/>
  <c r="CM68" i="3"/>
  <c r="CK68" i="3"/>
  <c r="CI68" i="3"/>
  <c r="CG68" i="3"/>
  <c r="CE68" i="3"/>
  <c r="CC68" i="3"/>
  <c r="CA68" i="3"/>
  <c r="BY68" i="3"/>
  <c r="BW68" i="3"/>
  <c r="BU68" i="3"/>
  <c r="BS68" i="3"/>
  <c r="BQ68" i="3"/>
  <c r="BO68" i="3"/>
  <c r="BM68" i="3"/>
  <c r="EL68" i="3" s="1"/>
  <c r="ER68" i="3" s="1"/>
  <c r="BH68" i="3"/>
  <c r="DE67" i="3"/>
  <c r="DC67" i="3"/>
  <c r="DA67" i="3"/>
  <c r="CY67" i="3"/>
  <c r="CW67" i="3"/>
  <c r="CU67" i="3"/>
  <c r="CS67" i="3"/>
  <c r="CQ67" i="3"/>
  <c r="CO67" i="3"/>
  <c r="CM67" i="3"/>
  <c r="CK67" i="3"/>
  <c r="CI67" i="3"/>
  <c r="CG67" i="3"/>
  <c r="CE67" i="3"/>
  <c r="CC67" i="3"/>
  <c r="CA67" i="3"/>
  <c r="BY67" i="3"/>
  <c r="BW67" i="3"/>
  <c r="BU67" i="3"/>
  <c r="BS67" i="3"/>
  <c r="BQ67" i="3"/>
  <c r="BO67" i="3"/>
  <c r="BM67" i="3"/>
  <c r="EL67" i="3" s="1"/>
  <c r="ER67" i="3" s="1"/>
  <c r="BH67" i="3"/>
  <c r="DE66" i="3"/>
  <c r="DC66" i="3"/>
  <c r="DA66" i="3"/>
  <c r="CY66" i="3"/>
  <c r="CW66" i="3"/>
  <c r="CU66" i="3"/>
  <c r="CS66" i="3"/>
  <c r="CQ66" i="3"/>
  <c r="CO66" i="3"/>
  <c r="CM66" i="3"/>
  <c r="CK66" i="3"/>
  <c r="CI66" i="3"/>
  <c r="CG66" i="3"/>
  <c r="CE66" i="3"/>
  <c r="CC66" i="3"/>
  <c r="CA66" i="3"/>
  <c r="BY66" i="3"/>
  <c r="BW66" i="3"/>
  <c r="BU66" i="3"/>
  <c r="BS66" i="3"/>
  <c r="BQ66" i="3"/>
  <c r="BO66" i="3"/>
  <c r="BM66" i="3"/>
  <c r="EL66" i="3" s="1"/>
  <c r="ER66" i="3" s="1"/>
  <c r="BH66" i="3"/>
  <c r="DE65" i="3"/>
  <c r="DC65" i="3"/>
  <c r="DA65" i="3"/>
  <c r="CY65" i="3"/>
  <c r="CW65" i="3"/>
  <c r="CU65" i="3"/>
  <c r="CS65" i="3"/>
  <c r="CQ65" i="3"/>
  <c r="CO65" i="3"/>
  <c r="CM65" i="3"/>
  <c r="CK65" i="3"/>
  <c r="CI65" i="3"/>
  <c r="CG65" i="3"/>
  <c r="CE65" i="3"/>
  <c r="CC65" i="3"/>
  <c r="CA65" i="3"/>
  <c r="BY65" i="3"/>
  <c r="BW65" i="3"/>
  <c r="BU65" i="3"/>
  <c r="BS65" i="3"/>
  <c r="BQ65" i="3"/>
  <c r="BO65" i="3"/>
  <c r="BM65" i="3"/>
  <c r="EL65" i="3" s="1"/>
  <c r="ER65" i="3" s="1"/>
  <c r="BH65" i="3"/>
  <c r="DE64" i="3"/>
  <c r="DC64" i="3"/>
  <c r="DA64" i="3"/>
  <c r="CY64" i="3"/>
  <c r="CW64" i="3"/>
  <c r="CU64" i="3"/>
  <c r="CS64" i="3"/>
  <c r="CQ64" i="3"/>
  <c r="CO64" i="3"/>
  <c r="CM64" i="3"/>
  <c r="CK64" i="3"/>
  <c r="CI64" i="3"/>
  <c r="CG64" i="3"/>
  <c r="CE64" i="3"/>
  <c r="CC64" i="3"/>
  <c r="CA64" i="3"/>
  <c r="BY64" i="3"/>
  <c r="BW64" i="3"/>
  <c r="BU64" i="3"/>
  <c r="BS64" i="3"/>
  <c r="BQ64" i="3"/>
  <c r="BO64" i="3"/>
  <c r="BM64" i="3"/>
  <c r="EL64" i="3" s="1"/>
  <c r="ER64" i="3" s="1"/>
  <c r="BH64" i="3"/>
  <c r="DE63" i="3"/>
  <c r="DC63" i="3"/>
  <c r="DA63" i="3"/>
  <c r="CY63" i="3"/>
  <c r="CW63" i="3"/>
  <c r="CU63" i="3"/>
  <c r="CS63" i="3"/>
  <c r="CQ63" i="3"/>
  <c r="CO63" i="3"/>
  <c r="CM63" i="3"/>
  <c r="CK63" i="3"/>
  <c r="CI63" i="3"/>
  <c r="CG63" i="3"/>
  <c r="CE63" i="3"/>
  <c r="CC63" i="3"/>
  <c r="CA63" i="3"/>
  <c r="BY63" i="3"/>
  <c r="BW63" i="3"/>
  <c r="BU63" i="3"/>
  <c r="BS63" i="3"/>
  <c r="BQ63" i="3"/>
  <c r="BO63" i="3"/>
  <c r="BM63" i="3"/>
  <c r="EL63" i="3" s="1"/>
  <c r="ER63" i="3" s="1"/>
  <c r="BH63" i="3"/>
  <c r="DE62" i="3"/>
  <c r="DC62" i="3"/>
  <c r="DA62" i="3"/>
  <c r="CY62" i="3"/>
  <c r="CW62" i="3"/>
  <c r="CU62" i="3"/>
  <c r="CS62" i="3"/>
  <c r="CQ62" i="3"/>
  <c r="CO62" i="3"/>
  <c r="CM62" i="3"/>
  <c r="CK62" i="3"/>
  <c r="CI62" i="3"/>
  <c r="CG62" i="3"/>
  <c r="CE62" i="3"/>
  <c r="CC62" i="3"/>
  <c r="CA62" i="3"/>
  <c r="BY62" i="3"/>
  <c r="BW62" i="3"/>
  <c r="BU62" i="3"/>
  <c r="BS62" i="3"/>
  <c r="BQ62" i="3"/>
  <c r="BO62" i="3"/>
  <c r="BM62" i="3"/>
  <c r="EL62" i="3" s="1"/>
  <c r="ER62" i="3" s="1"/>
  <c r="BH62" i="3"/>
  <c r="DE61" i="3"/>
  <c r="DC61" i="3"/>
  <c r="DA61" i="3"/>
  <c r="CY61" i="3"/>
  <c r="CW61" i="3"/>
  <c r="CU61" i="3"/>
  <c r="CS61" i="3"/>
  <c r="CQ61" i="3"/>
  <c r="CO61" i="3"/>
  <c r="CM61" i="3"/>
  <c r="CK61" i="3"/>
  <c r="CI61" i="3"/>
  <c r="CG61" i="3"/>
  <c r="CE61" i="3"/>
  <c r="CC61" i="3"/>
  <c r="CA61" i="3"/>
  <c r="BY61" i="3"/>
  <c r="BW61" i="3"/>
  <c r="BU61" i="3"/>
  <c r="BS61" i="3"/>
  <c r="BQ61" i="3"/>
  <c r="BO61" i="3"/>
  <c r="BM61" i="3"/>
  <c r="EL61" i="3" s="1"/>
  <c r="ER61" i="3" s="1"/>
  <c r="BH61" i="3"/>
  <c r="DE60" i="3"/>
  <c r="DC60" i="3"/>
  <c r="DA60" i="3"/>
  <c r="CY60" i="3"/>
  <c r="CW60" i="3"/>
  <c r="CU60" i="3"/>
  <c r="CS60" i="3"/>
  <c r="CQ60" i="3"/>
  <c r="CO60" i="3"/>
  <c r="CM60" i="3"/>
  <c r="CK60" i="3"/>
  <c r="CI60" i="3"/>
  <c r="CG60" i="3"/>
  <c r="CE60" i="3"/>
  <c r="CC60" i="3"/>
  <c r="CA60" i="3"/>
  <c r="BY60" i="3"/>
  <c r="BW60" i="3"/>
  <c r="BU60" i="3"/>
  <c r="BS60" i="3"/>
  <c r="BQ60" i="3"/>
  <c r="BO60" i="3"/>
  <c r="BM60" i="3"/>
  <c r="EL60" i="3" s="1"/>
  <c r="ER60" i="3" s="1"/>
  <c r="BH60" i="3"/>
  <c r="DE59" i="3"/>
  <c r="DC59" i="3"/>
  <c r="DA59" i="3"/>
  <c r="CY59" i="3"/>
  <c r="CW59" i="3"/>
  <c r="CU59" i="3"/>
  <c r="CS59" i="3"/>
  <c r="CQ59" i="3"/>
  <c r="CO59" i="3"/>
  <c r="CM59" i="3"/>
  <c r="CK59" i="3"/>
  <c r="CI59" i="3"/>
  <c r="CG59" i="3"/>
  <c r="CE59" i="3"/>
  <c r="CC59" i="3"/>
  <c r="CA59" i="3"/>
  <c r="BY59" i="3"/>
  <c r="BW59" i="3"/>
  <c r="BU59" i="3"/>
  <c r="BS59" i="3"/>
  <c r="BQ59" i="3"/>
  <c r="BO59" i="3"/>
  <c r="BM59" i="3"/>
  <c r="EL59" i="3" s="1"/>
  <c r="ER59" i="3" s="1"/>
  <c r="BH59" i="3"/>
  <c r="DE58" i="3"/>
  <c r="DC58" i="3"/>
  <c r="DA58" i="3"/>
  <c r="CY58" i="3"/>
  <c r="CW58" i="3"/>
  <c r="CU58" i="3"/>
  <c r="CS58" i="3"/>
  <c r="CQ58" i="3"/>
  <c r="CO58" i="3"/>
  <c r="CM58" i="3"/>
  <c r="CK58" i="3"/>
  <c r="CI58" i="3"/>
  <c r="CG58" i="3"/>
  <c r="CE58" i="3"/>
  <c r="CC58" i="3"/>
  <c r="CA58" i="3"/>
  <c r="BY58" i="3"/>
  <c r="BW58" i="3"/>
  <c r="BU58" i="3"/>
  <c r="BS58" i="3"/>
  <c r="BQ58" i="3"/>
  <c r="BO58" i="3"/>
  <c r="BM58" i="3"/>
  <c r="EL58" i="3" s="1"/>
  <c r="ER58" i="3" s="1"/>
  <c r="BH58" i="3"/>
  <c r="DE57" i="3"/>
  <c r="DC57" i="3"/>
  <c r="DA57" i="3"/>
  <c r="CY57" i="3"/>
  <c r="CW57" i="3"/>
  <c r="CU57" i="3"/>
  <c r="CS57" i="3"/>
  <c r="CQ57" i="3"/>
  <c r="CO57" i="3"/>
  <c r="CM57" i="3"/>
  <c r="CK57" i="3"/>
  <c r="CI57" i="3"/>
  <c r="CG57" i="3"/>
  <c r="CE57" i="3"/>
  <c r="CC57" i="3"/>
  <c r="CA57" i="3"/>
  <c r="BY57" i="3"/>
  <c r="BW57" i="3"/>
  <c r="BU57" i="3"/>
  <c r="BS57" i="3"/>
  <c r="BQ57" i="3"/>
  <c r="BO57" i="3"/>
  <c r="BM57" i="3"/>
  <c r="EL57" i="3" s="1"/>
  <c r="ER57" i="3" s="1"/>
  <c r="BH57" i="3"/>
  <c r="DE56" i="3"/>
  <c r="DC56" i="3"/>
  <c r="DA56" i="3"/>
  <c r="CY56" i="3"/>
  <c r="CW56" i="3"/>
  <c r="CU56" i="3"/>
  <c r="CS56" i="3"/>
  <c r="CQ56" i="3"/>
  <c r="CO56" i="3"/>
  <c r="CM56" i="3"/>
  <c r="CK56" i="3"/>
  <c r="CI56" i="3"/>
  <c r="CG56" i="3"/>
  <c r="CE56" i="3"/>
  <c r="CC56" i="3"/>
  <c r="CA56" i="3"/>
  <c r="BY56" i="3"/>
  <c r="BW56" i="3"/>
  <c r="BU56" i="3"/>
  <c r="BS56" i="3"/>
  <c r="BQ56" i="3"/>
  <c r="BO56" i="3"/>
  <c r="BM56" i="3"/>
  <c r="EL56" i="3" s="1"/>
  <c r="ER56" i="3" s="1"/>
  <c r="BH56" i="3"/>
  <c r="DE55" i="3"/>
  <c r="DC55" i="3"/>
  <c r="DA55" i="3"/>
  <c r="CY55" i="3"/>
  <c r="CW55" i="3"/>
  <c r="CU55" i="3"/>
  <c r="CS55" i="3"/>
  <c r="CQ55" i="3"/>
  <c r="CO55" i="3"/>
  <c r="CM55" i="3"/>
  <c r="CK55" i="3"/>
  <c r="CI55" i="3"/>
  <c r="CG55" i="3"/>
  <c r="CE55" i="3"/>
  <c r="CC55" i="3"/>
  <c r="CA55" i="3"/>
  <c r="BY55" i="3"/>
  <c r="BW55" i="3"/>
  <c r="BU55" i="3"/>
  <c r="BS55" i="3"/>
  <c r="BQ55" i="3"/>
  <c r="BO55" i="3"/>
  <c r="BM55" i="3"/>
  <c r="EL55" i="3" s="1"/>
  <c r="ER55" i="3" s="1"/>
  <c r="BH55" i="3"/>
  <c r="DE54" i="3"/>
  <c r="DC54" i="3"/>
  <c r="DA54" i="3"/>
  <c r="CY54" i="3"/>
  <c r="CW54" i="3"/>
  <c r="CU54" i="3"/>
  <c r="CS54" i="3"/>
  <c r="CQ54" i="3"/>
  <c r="CO54" i="3"/>
  <c r="CM54" i="3"/>
  <c r="CK54" i="3"/>
  <c r="CI54" i="3"/>
  <c r="CG54" i="3"/>
  <c r="CE54" i="3"/>
  <c r="CC54" i="3"/>
  <c r="CA54" i="3"/>
  <c r="BY54" i="3"/>
  <c r="BW54" i="3"/>
  <c r="BU54" i="3"/>
  <c r="BS54" i="3"/>
  <c r="BQ54" i="3"/>
  <c r="BO54" i="3"/>
  <c r="BM54" i="3"/>
  <c r="EL54" i="3" s="1"/>
  <c r="ER54" i="3" s="1"/>
  <c r="BH54" i="3"/>
  <c r="DE53" i="3"/>
  <c r="DC53" i="3"/>
  <c r="DA53" i="3"/>
  <c r="CY53" i="3"/>
  <c r="CW53" i="3"/>
  <c r="CU53" i="3"/>
  <c r="CS53" i="3"/>
  <c r="CQ53" i="3"/>
  <c r="CO53" i="3"/>
  <c r="CM53" i="3"/>
  <c r="CK53" i="3"/>
  <c r="CI53" i="3"/>
  <c r="CG53" i="3"/>
  <c r="CE53" i="3"/>
  <c r="CC53" i="3"/>
  <c r="CA53" i="3"/>
  <c r="BY53" i="3"/>
  <c r="BW53" i="3"/>
  <c r="BU53" i="3"/>
  <c r="BS53" i="3"/>
  <c r="BQ53" i="3"/>
  <c r="BO53" i="3"/>
  <c r="BM53" i="3"/>
  <c r="EL53" i="3" s="1"/>
  <c r="ER53" i="3" s="1"/>
  <c r="BH53" i="3"/>
  <c r="DE52" i="3"/>
  <c r="DC52" i="3"/>
  <c r="DA52" i="3"/>
  <c r="CY52" i="3"/>
  <c r="CW52" i="3"/>
  <c r="CU52" i="3"/>
  <c r="CS52" i="3"/>
  <c r="CQ52" i="3"/>
  <c r="CO52" i="3"/>
  <c r="CM52" i="3"/>
  <c r="CK52" i="3"/>
  <c r="CI52" i="3"/>
  <c r="CG52" i="3"/>
  <c r="CE52" i="3"/>
  <c r="CC52" i="3"/>
  <c r="CA52" i="3"/>
  <c r="BY52" i="3"/>
  <c r="BW52" i="3"/>
  <c r="BU52" i="3"/>
  <c r="BS52" i="3"/>
  <c r="BQ52" i="3"/>
  <c r="BO52" i="3"/>
  <c r="BM52" i="3"/>
  <c r="EL52" i="3" s="1"/>
  <c r="ER52" i="3" s="1"/>
  <c r="BH52" i="3"/>
  <c r="DE51" i="3"/>
  <c r="DC51" i="3"/>
  <c r="DA51" i="3"/>
  <c r="CY51" i="3"/>
  <c r="CW51" i="3"/>
  <c r="CU51" i="3"/>
  <c r="CS51" i="3"/>
  <c r="CQ51" i="3"/>
  <c r="CO51" i="3"/>
  <c r="CM51" i="3"/>
  <c r="CK51" i="3"/>
  <c r="CI51" i="3"/>
  <c r="CG51" i="3"/>
  <c r="CE51" i="3"/>
  <c r="CC51" i="3"/>
  <c r="CA51" i="3"/>
  <c r="BY51" i="3"/>
  <c r="BW51" i="3"/>
  <c r="BU51" i="3"/>
  <c r="BS51" i="3"/>
  <c r="BQ51" i="3"/>
  <c r="BO51" i="3"/>
  <c r="BM51" i="3"/>
  <c r="EL51" i="3" s="1"/>
  <c r="ER51" i="3" s="1"/>
  <c r="BH51" i="3"/>
  <c r="DE50" i="3"/>
  <c r="DC50" i="3"/>
  <c r="DA50" i="3"/>
  <c r="CY50" i="3"/>
  <c r="CW50" i="3"/>
  <c r="CU50" i="3"/>
  <c r="CS50" i="3"/>
  <c r="CQ50" i="3"/>
  <c r="CO50" i="3"/>
  <c r="CM50" i="3"/>
  <c r="CK50" i="3"/>
  <c r="CI50" i="3"/>
  <c r="CG50" i="3"/>
  <c r="CE50" i="3"/>
  <c r="CC50" i="3"/>
  <c r="CA50" i="3"/>
  <c r="BY50" i="3"/>
  <c r="BW50" i="3"/>
  <c r="BU50" i="3"/>
  <c r="BS50" i="3"/>
  <c r="BQ50" i="3"/>
  <c r="BO50" i="3"/>
  <c r="BM50" i="3"/>
  <c r="EL50" i="3" s="1"/>
  <c r="ER50" i="3" s="1"/>
  <c r="BH50" i="3"/>
  <c r="DE49" i="3"/>
  <c r="DC49" i="3"/>
  <c r="DA49" i="3"/>
  <c r="CY49" i="3"/>
  <c r="CW49" i="3"/>
  <c r="CU49" i="3"/>
  <c r="CS49" i="3"/>
  <c r="CQ49" i="3"/>
  <c r="CO49" i="3"/>
  <c r="CM49" i="3"/>
  <c r="CK49" i="3"/>
  <c r="CI49" i="3"/>
  <c r="CG49" i="3"/>
  <c r="CE49" i="3"/>
  <c r="CC49" i="3"/>
  <c r="CA49" i="3"/>
  <c r="BY49" i="3"/>
  <c r="BW49" i="3"/>
  <c r="BU49" i="3"/>
  <c r="BS49" i="3"/>
  <c r="BQ49" i="3"/>
  <c r="BO49" i="3"/>
  <c r="BM49" i="3"/>
  <c r="EL49" i="3" s="1"/>
  <c r="ER49" i="3" s="1"/>
  <c r="BH49" i="3"/>
  <c r="DE48" i="3"/>
  <c r="DC48" i="3"/>
  <c r="DA48" i="3"/>
  <c r="CY48" i="3"/>
  <c r="CW48" i="3"/>
  <c r="CU48" i="3"/>
  <c r="CS48" i="3"/>
  <c r="CQ48" i="3"/>
  <c r="CO48" i="3"/>
  <c r="CM48" i="3"/>
  <c r="CK48" i="3"/>
  <c r="CI48" i="3"/>
  <c r="CG48" i="3"/>
  <c r="CE48" i="3"/>
  <c r="CC48" i="3"/>
  <c r="CA48" i="3"/>
  <c r="BY48" i="3"/>
  <c r="BW48" i="3"/>
  <c r="BU48" i="3"/>
  <c r="BS48" i="3"/>
  <c r="BQ48" i="3"/>
  <c r="BO48" i="3"/>
  <c r="BM48" i="3"/>
  <c r="EL48" i="3" s="1"/>
  <c r="ER48" i="3" s="1"/>
  <c r="BH48" i="3"/>
  <c r="DE47" i="3"/>
  <c r="DC47" i="3"/>
  <c r="DA47" i="3"/>
  <c r="CY47" i="3"/>
  <c r="CW47" i="3"/>
  <c r="CU47" i="3"/>
  <c r="CS47" i="3"/>
  <c r="CQ47" i="3"/>
  <c r="CO47" i="3"/>
  <c r="CM47" i="3"/>
  <c r="CK47" i="3"/>
  <c r="CI47" i="3"/>
  <c r="CG47" i="3"/>
  <c r="CE47" i="3"/>
  <c r="CC47" i="3"/>
  <c r="CA47" i="3"/>
  <c r="BY47" i="3"/>
  <c r="BW47" i="3"/>
  <c r="BU47" i="3"/>
  <c r="BS47" i="3"/>
  <c r="BQ47" i="3"/>
  <c r="BO47" i="3"/>
  <c r="BM47" i="3"/>
  <c r="EL47" i="3" s="1"/>
  <c r="ER47" i="3" s="1"/>
  <c r="BH47" i="3"/>
  <c r="DE46" i="3"/>
  <c r="DC46" i="3"/>
  <c r="DA46" i="3"/>
  <c r="CY46" i="3"/>
  <c r="CW46" i="3"/>
  <c r="CU46" i="3"/>
  <c r="CS46" i="3"/>
  <c r="CQ46" i="3"/>
  <c r="CO46" i="3"/>
  <c r="CM46" i="3"/>
  <c r="CK46" i="3"/>
  <c r="CI46" i="3"/>
  <c r="CG46" i="3"/>
  <c r="CE46" i="3"/>
  <c r="CC46" i="3"/>
  <c r="CA46" i="3"/>
  <c r="BY46" i="3"/>
  <c r="BW46" i="3"/>
  <c r="BU46" i="3"/>
  <c r="BS46" i="3"/>
  <c r="BQ46" i="3"/>
  <c r="BO46" i="3"/>
  <c r="BM46" i="3"/>
  <c r="EL46" i="3" s="1"/>
  <c r="ER46" i="3" s="1"/>
  <c r="BH46" i="3"/>
  <c r="DE45" i="3"/>
  <c r="DC45" i="3"/>
  <c r="DA45" i="3"/>
  <c r="CY45" i="3"/>
  <c r="CW45" i="3"/>
  <c r="CU45" i="3"/>
  <c r="CS45" i="3"/>
  <c r="CQ45" i="3"/>
  <c r="CO45" i="3"/>
  <c r="CM45" i="3"/>
  <c r="CK45" i="3"/>
  <c r="CI45" i="3"/>
  <c r="CG45" i="3"/>
  <c r="CE45" i="3"/>
  <c r="CC45" i="3"/>
  <c r="CA45" i="3"/>
  <c r="BY45" i="3"/>
  <c r="BW45" i="3"/>
  <c r="BU45" i="3"/>
  <c r="BS45" i="3"/>
  <c r="BQ45" i="3"/>
  <c r="BO45" i="3"/>
  <c r="BM45" i="3"/>
  <c r="EL45" i="3" s="1"/>
  <c r="ER45" i="3" s="1"/>
  <c r="BH45" i="3"/>
  <c r="DE44" i="3"/>
  <c r="DC44" i="3"/>
  <c r="DA44" i="3"/>
  <c r="CY44" i="3"/>
  <c r="CW44" i="3"/>
  <c r="CU44" i="3"/>
  <c r="CS44" i="3"/>
  <c r="CQ44" i="3"/>
  <c r="CO44" i="3"/>
  <c r="CM44" i="3"/>
  <c r="CK44" i="3"/>
  <c r="CI44" i="3"/>
  <c r="CG44" i="3"/>
  <c r="CE44" i="3"/>
  <c r="CC44" i="3"/>
  <c r="CA44" i="3"/>
  <c r="BY44" i="3"/>
  <c r="BW44" i="3"/>
  <c r="BU44" i="3"/>
  <c r="BS44" i="3"/>
  <c r="BQ44" i="3"/>
  <c r="BO44" i="3"/>
  <c r="BM44" i="3"/>
  <c r="EL44" i="3" s="1"/>
  <c r="ER44" i="3" s="1"/>
  <c r="BH44" i="3"/>
  <c r="DE43" i="3"/>
  <c r="DC43" i="3"/>
  <c r="DA43" i="3"/>
  <c r="CY43" i="3"/>
  <c r="CW43" i="3"/>
  <c r="CU43" i="3"/>
  <c r="CS43" i="3"/>
  <c r="CQ43" i="3"/>
  <c r="CO43" i="3"/>
  <c r="CM43" i="3"/>
  <c r="CK43" i="3"/>
  <c r="CI43" i="3"/>
  <c r="CG43" i="3"/>
  <c r="CE43" i="3"/>
  <c r="CC43" i="3"/>
  <c r="CA43" i="3"/>
  <c r="BY43" i="3"/>
  <c r="BW43" i="3"/>
  <c r="BU43" i="3"/>
  <c r="BS43" i="3"/>
  <c r="BQ43" i="3"/>
  <c r="BO43" i="3"/>
  <c r="BM43" i="3"/>
  <c r="EL43" i="3" s="1"/>
  <c r="ER43" i="3" s="1"/>
  <c r="BH43" i="3"/>
  <c r="DE42" i="3"/>
  <c r="DC42" i="3"/>
  <c r="DA42" i="3"/>
  <c r="CY42" i="3"/>
  <c r="CW42" i="3"/>
  <c r="CU42" i="3"/>
  <c r="CS42" i="3"/>
  <c r="CQ42" i="3"/>
  <c r="CO42" i="3"/>
  <c r="CM42" i="3"/>
  <c r="CK42" i="3"/>
  <c r="CI42" i="3"/>
  <c r="CG42" i="3"/>
  <c r="CE42" i="3"/>
  <c r="CC42" i="3"/>
  <c r="CA42" i="3"/>
  <c r="BY42" i="3"/>
  <c r="BW42" i="3"/>
  <c r="BU42" i="3"/>
  <c r="BS42" i="3"/>
  <c r="BQ42" i="3"/>
  <c r="BO42" i="3"/>
  <c r="BM42" i="3"/>
  <c r="EL42" i="3" s="1"/>
  <c r="ER42" i="3" s="1"/>
  <c r="BH42" i="3"/>
  <c r="DE41" i="3"/>
  <c r="DC41" i="3"/>
  <c r="DA41" i="3"/>
  <c r="CY41" i="3"/>
  <c r="CW41" i="3"/>
  <c r="CU41" i="3"/>
  <c r="CS41" i="3"/>
  <c r="CQ41" i="3"/>
  <c r="CO41" i="3"/>
  <c r="CM41" i="3"/>
  <c r="CK41" i="3"/>
  <c r="CI41" i="3"/>
  <c r="CG41" i="3"/>
  <c r="CE41" i="3"/>
  <c r="CC41" i="3"/>
  <c r="CA41" i="3"/>
  <c r="BY41" i="3"/>
  <c r="BW41" i="3"/>
  <c r="BU41" i="3"/>
  <c r="BS41" i="3"/>
  <c r="BQ41" i="3"/>
  <c r="BO41" i="3"/>
  <c r="BM41" i="3"/>
  <c r="EL41" i="3" s="1"/>
  <c r="ER41" i="3" s="1"/>
  <c r="BH41" i="3"/>
  <c r="DE40" i="3"/>
  <c r="DC40" i="3"/>
  <c r="DA40" i="3"/>
  <c r="CY40" i="3"/>
  <c r="CW40" i="3"/>
  <c r="CU40" i="3"/>
  <c r="CS40" i="3"/>
  <c r="CQ40" i="3"/>
  <c r="CO40" i="3"/>
  <c r="CM40" i="3"/>
  <c r="CK40" i="3"/>
  <c r="CI40" i="3"/>
  <c r="CG40" i="3"/>
  <c r="CE40" i="3"/>
  <c r="CC40" i="3"/>
  <c r="CA40" i="3"/>
  <c r="BY40" i="3"/>
  <c r="BW40" i="3"/>
  <c r="BU40" i="3"/>
  <c r="BS40" i="3"/>
  <c r="BQ40" i="3"/>
  <c r="BO40" i="3"/>
  <c r="BM40" i="3"/>
  <c r="EL40" i="3" s="1"/>
  <c r="ER40" i="3" s="1"/>
  <c r="BH40" i="3"/>
  <c r="DE39" i="3"/>
  <c r="DC39" i="3"/>
  <c r="DA39" i="3"/>
  <c r="CY39" i="3"/>
  <c r="CW39" i="3"/>
  <c r="CU39" i="3"/>
  <c r="CS39" i="3"/>
  <c r="CQ39" i="3"/>
  <c r="CO39" i="3"/>
  <c r="CM39" i="3"/>
  <c r="CK39" i="3"/>
  <c r="CI39" i="3"/>
  <c r="CG39" i="3"/>
  <c r="CE39" i="3"/>
  <c r="CC39" i="3"/>
  <c r="CA39" i="3"/>
  <c r="BY39" i="3"/>
  <c r="BW39" i="3"/>
  <c r="BU39" i="3"/>
  <c r="BS39" i="3"/>
  <c r="BQ39" i="3"/>
  <c r="BO39" i="3"/>
  <c r="BM39" i="3"/>
  <c r="EL39" i="3" s="1"/>
  <c r="ER39" i="3" s="1"/>
  <c r="BH39" i="3"/>
  <c r="DE38" i="3"/>
  <c r="DC38" i="3"/>
  <c r="DA38" i="3"/>
  <c r="CY38" i="3"/>
  <c r="CW38" i="3"/>
  <c r="CU38" i="3"/>
  <c r="CS38" i="3"/>
  <c r="CQ38" i="3"/>
  <c r="CO38" i="3"/>
  <c r="CM38" i="3"/>
  <c r="CK38" i="3"/>
  <c r="CI38" i="3"/>
  <c r="CG38" i="3"/>
  <c r="CE38" i="3"/>
  <c r="CC38" i="3"/>
  <c r="CA38" i="3"/>
  <c r="BY38" i="3"/>
  <c r="BW38" i="3"/>
  <c r="BU38" i="3"/>
  <c r="BS38" i="3"/>
  <c r="BQ38" i="3"/>
  <c r="BO38" i="3"/>
  <c r="BM38" i="3"/>
  <c r="EL38" i="3" s="1"/>
  <c r="ER38" i="3" s="1"/>
  <c r="BH38" i="3"/>
  <c r="DE3" i="3"/>
  <c r="DC3" i="3"/>
  <c r="DA3" i="3"/>
  <c r="CY3" i="3"/>
  <c r="CW3" i="3"/>
  <c r="CU3" i="3"/>
  <c r="CS3" i="3"/>
  <c r="CQ3" i="3"/>
  <c r="CO3" i="3"/>
  <c r="CM3" i="3"/>
  <c r="CK3" i="3"/>
  <c r="CI3" i="3"/>
  <c r="CG3" i="3"/>
  <c r="CE3" i="3"/>
  <c r="CC3" i="3"/>
  <c r="BY3" i="3"/>
  <c r="BW3" i="3"/>
  <c r="BU3" i="3"/>
  <c r="BS3" i="3"/>
  <c r="BQ3" i="3"/>
  <c r="BO3" i="3"/>
  <c r="BM3" i="3"/>
  <c r="EL3" i="3" s="1"/>
  <c r="ER3" i="3" s="1"/>
  <c r="BH3" i="3"/>
  <c r="DE22" i="3"/>
  <c r="DC22" i="3"/>
  <c r="DA22" i="3"/>
  <c r="CY22" i="3"/>
  <c r="CW22" i="3"/>
  <c r="CU22" i="3"/>
  <c r="CS22" i="3"/>
  <c r="CQ22" i="3"/>
  <c r="CO22" i="3"/>
  <c r="CM22" i="3"/>
  <c r="CK22" i="3"/>
  <c r="CI22" i="3"/>
  <c r="CG22" i="3"/>
  <c r="CE22" i="3"/>
  <c r="CC22" i="3"/>
  <c r="CA22" i="3"/>
  <c r="BY22" i="3"/>
  <c r="BW22" i="3"/>
  <c r="BU22" i="3"/>
  <c r="BS22" i="3"/>
  <c r="BQ22" i="3"/>
  <c r="BO22" i="3"/>
  <c r="BM22" i="3"/>
  <c r="EL22" i="3" s="1"/>
  <c r="ER22" i="3" s="1"/>
  <c r="BH22" i="3"/>
  <c r="DE2" i="3"/>
  <c r="DC2" i="3"/>
  <c r="DA2" i="3"/>
  <c r="CY2" i="3"/>
  <c r="CW2" i="3"/>
  <c r="CU2" i="3"/>
  <c r="CS2" i="3"/>
  <c r="CQ2" i="3"/>
  <c r="CO2" i="3"/>
  <c r="CM2" i="3"/>
  <c r="CK2" i="3"/>
  <c r="CI2" i="3"/>
  <c r="CG2" i="3"/>
  <c r="CE2" i="3"/>
  <c r="CC2" i="3"/>
  <c r="CA2" i="3"/>
  <c r="BY2" i="3"/>
  <c r="BW2" i="3"/>
  <c r="BU2" i="3"/>
  <c r="BS2" i="3"/>
  <c r="BQ2" i="3"/>
  <c r="BO2" i="3"/>
  <c r="BM2" i="3"/>
  <c r="EL2" i="3" s="1"/>
  <c r="ER2" i="3" s="1"/>
  <c r="BH2" i="3"/>
  <c r="DE21" i="3"/>
  <c r="DC21" i="3"/>
  <c r="DA21" i="3"/>
  <c r="CY21" i="3"/>
  <c r="CW21" i="3"/>
  <c r="CU21" i="3"/>
  <c r="CS21" i="3"/>
  <c r="CQ21" i="3"/>
  <c r="CO21" i="3"/>
  <c r="CM21" i="3"/>
  <c r="CK21" i="3"/>
  <c r="CI21" i="3"/>
  <c r="CG21" i="3"/>
  <c r="CE21" i="3"/>
  <c r="CC21" i="3"/>
  <c r="CA21" i="3"/>
  <c r="BY21" i="3"/>
  <c r="BW21" i="3"/>
  <c r="BU21" i="3"/>
  <c r="BS21" i="3"/>
  <c r="BQ21" i="3"/>
  <c r="BO21" i="3"/>
  <c r="BM21" i="3"/>
  <c r="EL21" i="3" s="1"/>
  <c r="ER21" i="3" s="1"/>
  <c r="BH21" i="3"/>
  <c r="DE20" i="3"/>
  <c r="DC20" i="3"/>
  <c r="DA20" i="3"/>
  <c r="CY20" i="3"/>
  <c r="CW20" i="3"/>
  <c r="CU20" i="3"/>
  <c r="CS20" i="3"/>
  <c r="CQ20" i="3"/>
  <c r="CO20" i="3"/>
  <c r="CM20" i="3"/>
  <c r="CK20" i="3"/>
  <c r="CI20" i="3"/>
  <c r="CG20" i="3"/>
  <c r="CE20" i="3"/>
  <c r="CC20" i="3"/>
  <c r="CA20" i="3"/>
  <c r="BY20" i="3"/>
  <c r="BW20" i="3"/>
  <c r="BU20" i="3"/>
  <c r="BS20" i="3"/>
  <c r="BQ20" i="3"/>
  <c r="BO20" i="3"/>
  <c r="BM20" i="3"/>
  <c r="EL20" i="3" s="1"/>
  <c r="ER20" i="3" s="1"/>
  <c r="BH20" i="3"/>
  <c r="DE19" i="3"/>
  <c r="DC19" i="3"/>
  <c r="DA19" i="3"/>
  <c r="CY19" i="3"/>
  <c r="CW19" i="3"/>
  <c r="CU19" i="3"/>
  <c r="CS19" i="3"/>
  <c r="CQ19" i="3"/>
  <c r="CO19" i="3"/>
  <c r="CM19" i="3"/>
  <c r="CK19" i="3"/>
  <c r="CI19" i="3"/>
  <c r="CG19" i="3"/>
  <c r="CE19" i="3"/>
  <c r="CC19" i="3"/>
  <c r="CA19" i="3"/>
  <c r="BY19" i="3"/>
  <c r="BW19" i="3"/>
  <c r="BU19" i="3"/>
  <c r="BS19" i="3"/>
  <c r="BQ19" i="3"/>
  <c r="BO19" i="3"/>
  <c r="BM19" i="3"/>
  <c r="EL19" i="3" s="1"/>
  <c r="ER19" i="3" s="1"/>
  <c r="BH19" i="3"/>
  <c r="DE18" i="3"/>
  <c r="DC18" i="3"/>
  <c r="DA18" i="3"/>
  <c r="CY18" i="3"/>
  <c r="CW18" i="3"/>
  <c r="CU18" i="3"/>
  <c r="CS18" i="3"/>
  <c r="CQ18" i="3"/>
  <c r="CO18" i="3"/>
  <c r="CM18" i="3"/>
  <c r="CK18" i="3"/>
  <c r="CI18" i="3"/>
  <c r="CG18" i="3"/>
  <c r="CE18" i="3"/>
  <c r="CC18" i="3"/>
  <c r="CA18" i="3"/>
  <c r="BY18" i="3"/>
  <c r="BW18" i="3"/>
  <c r="BU18" i="3"/>
  <c r="BS18" i="3"/>
  <c r="BQ18" i="3"/>
  <c r="BO18" i="3"/>
  <c r="BM18" i="3"/>
  <c r="EL18" i="3" s="1"/>
  <c r="ER18" i="3" s="1"/>
  <c r="BH18" i="3"/>
  <c r="DE17" i="3"/>
  <c r="DC17" i="3"/>
  <c r="DA17" i="3"/>
  <c r="CY17" i="3"/>
  <c r="CW17" i="3"/>
  <c r="CU17" i="3"/>
  <c r="CS17" i="3"/>
  <c r="CQ17" i="3"/>
  <c r="CO17" i="3"/>
  <c r="CM17" i="3"/>
  <c r="CK17" i="3"/>
  <c r="CI17" i="3"/>
  <c r="CG17" i="3"/>
  <c r="CE17" i="3"/>
  <c r="CC17" i="3"/>
  <c r="CA17" i="3"/>
  <c r="BY17" i="3"/>
  <c r="BW17" i="3"/>
  <c r="BU17" i="3"/>
  <c r="BS17" i="3"/>
  <c r="BQ17" i="3"/>
  <c r="BO17" i="3"/>
  <c r="BM17" i="3"/>
  <c r="EL17" i="3" s="1"/>
  <c r="ER17" i="3" s="1"/>
  <c r="BH17" i="3"/>
  <c r="DE16" i="3"/>
  <c r="DC16" i="3"/>
  <c r="DA16" i="3"/>
  <c r="CY16" i="3"/>
  <c r="CW16" i="3"/>
  <c r="CU16" i="3"/>
  <c r="CS16" i="3"/>
  <c r="CQ16" i="3"/>
  <c r="CO16" i="3"/>
  <c r="CM16" i="3"/>
  <c r="CK16" i="3"/>
  <c r="CI16" i="3"/>
  <c r="CG16" i="3"/>
  <c r="CE16" i="3"/>
  <c r="CC16" i="3"/>
  <c r="CA16" i="3"/>
  <c r="BY16" i="3"/>
  <c r="BW16" i="3"/>
  <c r="BU16" i="3"/>
  <c r="BS16" i="3"/>
  <c r="BQ16" i="3"/>
  <c r="BO16" i="3"/>
  <c r="BM16" i="3"/>
  <c r="EL16" i="3" s="1"/>
  <c r="ER16" i="3" s="1"/>
  <c r="BH16" i="3"/>
  <c r="DE15" i="3"/>
  <c r="DC15" i="3"/>
  <c r="DA15" i="3"/>
  <c r="CY15" i="3"/>
  <c r="CW15" i="3"/>
  <c r="CU15" i="3"/>
  <c r="CS15" i="3"/>
  <c r="CQ15" i="3"/>
  <c r="CO15" i="3"/>
  <c r="CM15" i="3"/>
  <c r="CK15" i="3"/>
  <c r="CI15" i="3"/>
  <c r="CG15" i="3"/>
  <c r="CE15" i="3"/>
  <c r="CC15" i="3"/>
  <c r="CA15" i="3"/>
  <c r="BY15" i="3"/>
  <c r="BW15" i="3"/>
  <c r="BU15" i="3"/>
  <c r="BS15" i="3"/>
  <c r="BQ15" i="3"/>
  <c r="BO15" i="3"/>
  <c r="BM15" i="3"/>
  <c r="EL15" i="3" s="1"/>
  <c r="ER15" i="3" s="1"/>
  <c r="BH15" i="3"/>
  <c r="DE14" i="3"/>
  <c r="DC14" i="3"/>
  <c r="DA14" i="3"/>
  <c r="CY14" i="3"/>
  <c r="CW14" i="3"/>
  <c r="CU14" i="3"/>
  <c r="CS14" i="3"/>
  <c r="CQ14" i="3"/>
  <c r="CO14" i="3"/>
  <c r="CM14" i="3"/>
  <c r="CK14" i="3"/>
  <c r="CI14" i="3"/>
  <c r="CG14" i="3"/>
  <c r="CE14" i="3"/>
  <c r="CC14" i="3"/>
  <c r="CA14" i="3"/>
  <c r="BY14" i="3"/>
  <c r="BW14" i="3"/>
  <c r="BU14" i="3"/>
  <c r="BS14" i="3"/>
  <c r="BQ14" i="3"/>
  <c r="BO14" i="3"/>
  <c r="BM14" i="3"/>
  <c r="EL14" i="3" s="1"/>
  <c r="ER14" i="3" s="1"/>
  <c r="BH14" i="3"/>
  <c r="DE13" i="3"/>
  <c r="DC13" i="3"/>
  <c r="DA13" i="3"/>
  <c r="CY13" i="3"/>
  <c r="CW13" i="3"/>
  <c r="CU13" i="3"/>
  <c r="CS13" i="3"/>
  <c r="CQ13" i="3"/>
  <c r="CO13" i="3"/>
  <c r="CM13" i="3"/>
  <c r="CK13" i="3"/>
  <c r="CI13" i="3"/>
  <c r="CG13" i="3"/>
  <c r="CE13" i="3"/>
  <c r="CC13" i="3"/>
  <c r="CA13" i="3"/>
  <c r="BY13" i="3"/>
  <c r="BW13" i="3"/>
  <c r="BU13" i="3"/>
  <c r="BS13" i="3"/>
  <c r="BQ13" i="3"/>
  <c r="BO13" i="3"/>
  <c r="BM13" i="3"/>
  <c r="EL13" i="3" s="1"/>
  <c r="ER13" i="3" s="1"/>
  <c r="BH13" i="3"/>
  <c r="DE12" i="3"/>
  <c r="DC12" i="3"/>
  <c r="DA12" i="3"/>
  <c r="CY12" i="3"/>
  <c r="CW12" i="3"/>
  <c r="CU12" i="3"/>
  <c r="CS12" i="3"/>
  <c r="CQ12" i="3"/>
  <c r="CO12" i="3"/>
  <c r="CM12" i="3"/>
  <c r="CK12" i="3"/>
  <c r="CI12" i="3"/>
  <c r="CG12" i="3"/>
  <c r="CE12" i="3"/>
  <c r="CC12" i="3"/>
  <c r="CA12" i="3"/>
  <c r="BY12" i="3"/>
  <c r="BW12" i="3"/>
  <c r="BU12" i="3"/>
  <c r="BS12" i="3"/>
  <c r="BQ12" i="3"/>
  <c r="BO12" i="3"/>
  <c r="BM12" i="3"/>
  <c r="EL12" i="3" s="1"/>
  <c r="ER12" i="3" s="1"/>
  <c r="BH12" i="3"/>
  <c r="DE11" i="3"/>
  <c r="DC11" i="3"/>
  <c r="DA11" i="3"/>
  <c r="CY11" i="3"/>
  <c r="CW11" i="3"/>
  <c r="CU11" i="3"/>
  <c r="CS11" i="3"/>
  <c r="CQ11" i="3"/>
  <c r="CO11" i="3"/>
  <c r="CM11" i="3"/>
  <c r="CK11" i="3"/>
  <c r="CI11" i="3"/>
  <c r="CG11" i="3"/>
  <c r="CE11" i="3"/>
  <c r="CC11" i="3"/>
  <c r="CA11" i="3"/>
  <c r="BY11" i="3"/>
  <c r="BW11" i="3"/>
  <c r="BU11" i="3"/>
  <c r="BS11" i="3"/>
  <c r="BQ11" i="3"/>
  <c r="BO11" i="3"/>
  <c r="BM11" i="3"/>
  <c r="EL11" i="3" s="1"/>
  <c r="ER11" i="3" s="1"/>
  <c r="BH11" i="3"/>
  <c r="DE10" i="3"/>
  <c r="DC10" i="3"/>
  <c r="DA10" i="3"/>
  <c r="CY10" i="3"/>
  <c r="CW10" i="3"/>
  <c r="CU10" i="3"/>
  <c r="CS10" i="3"/>
  <c r="CQ10" i="3"/>
  <c r="CO10" i="3"/>
  <c r="CM10" i="3"/>
  <c r="CK10" i="3"/>
  <c r="CI10" i="3"/>
  <c r="CG10" i="3"/>
  <c r="CE10" i="3"/>
  <c r="CC10" i="3"/>
  <c r="CA10" i="3"/>
  <c r="BY10" i="3"/>
  <c r="BW10" i="3"/>
  <c r="BU10" i="3"/>
  <c r="BS10" i="3"/>
  <c r="BQ10" i="3"/>
  <c r="BO10" i="3"/>
  <c r="BM10" i="3"/>
  <c r="EL10" i="3" s="1"/>
  <c r="ER10" i="3" s="1"/>
  <c r="BH10" i="3"/>
  <c r="DE171" i="3"/>
  <c r="DC171" i="3"/>
  <c r="DA171" i="3"/>
  <c r="CY171" i="3"/>
  <c r="CW171" i="3"/>
  <c r="CU171" i="3"/>
  <c r="CS171" i="3"/>
  <c r="CQ171" i="3"/>
  <c r="CO171" i="3"/>
  <c r="CM171" i="3"/>
  <c r="CK171" i="3"/>
  <c r="CI171" i="3"/>
  <c r="CG171" i="3"/>
  <c r="CE171" i="3"/>
  <c r="CC171" i="3"/>
  <c r="CA171" i="3"/>
  <c r="BY171" i="3"/>
  <c r="BW171" i="3"/>
  <c r="BU171" i="3"/>
  <c r="BS171" i="3"/>
  <c r="BQ171" i="3"/>
  <c r="BO171" i="3"/>
  <c r="BM171" i="3"/>
  <c r="BH171" i="3"/>
  <c r="DE9" i="3"/>
  <c r="DC9" i="3"/>
  <c r="DA9" i="3"/>
  <c r="CY9" i="3"/>
  <c r="CW9" i="3"/>
  <c r="CU9" i="3"/>
  <c r="CS9" i="3"/>
  <c r="CQ9" i="3"/>
  <c r="CO9" i="3"/>
  <c r="CM9" i="3"/>
  <c r="CK9" i="3"/>
  <c r="CI9" i="3"/>
  <c r="CG9" i="3"/>
  <c r="CE9" i="3"/>
  <c r="CC9" i="3"/>
  <c r="CA9" i="3"/>
  <c r="BY9" i="3"/>
  <c r="BW9" i="3"/>
  <c r="BU9" i="3"/>
  <c r="BS9" i="3"/>
  <c r="BQ9" i="3"/>
  <c r="BO9" i="3"/>
  <c r="BM9" i="3"/>
  <c r="EL9" i="3" s="1"/>
  <c r="ER9" i="3" s="1"/>
  <c r="BH9" i="3"/>
  <c r="DE8" i="3"/>
  <c r="DC8" i="3"/>
  <c r="DA8" i="3"/>
  <c r="CY8" i="3"/>
  <c r="CW8" i="3"/>
  <c r="CU8" i="3"/>
  <c r="CS8" i="3"/>
  <c r="CQ8" i="3"/>
  <c r="CO8" i="3"/>
  <c r="CM8" i="3"/>
  <c r="CK8" i="3"/>
  <c r="CI8" i="3"/>
  <c r="CG8" i="3"/>
  <c r="CE8" i="3"/>
  <c r="CC8" i="3"/>
  <c r="CA8" i="3"/>
  <c r="BY8" i="3"/>
  <c r="BW8" i="3"/>
  <c r="BU8" i="3"/>
  <c r="BS8" i="3"/>
  <c r="BQ8" i="3"/>
  <c r="BO8" i="3"/>
  <c r="BM8" i="3"/>
  <c r="EL8" i="3" s="1"/>
  <c r="ER8" i="3" s="1"/>
  <c r="BH8" i="3"/>
  <c r="DE7" i="3"/>
  <c r="DC7" i="3"/>
  <c r="DA7" i="3"/>
  <c r="CY7" i="3"/>
  <c r="CW7" i="3"/>
  <c r="CU7" i="3"/>
  <c r="CS7" i="3"/>
  <c r="CQ7" i="3"/>
  <c r="CO7" i="3"/>
  <c r="CM7" i="3"/>
  <c r="CK7" i="3"/>
  <c r="CI7" i="3"/>
  <c r="CG7" i="3"/>
  <c r="CE7" i="3"/>
  <c r="CC7" i="3"/>
  <c r="CA7" i="3"/>
  <c r="BY7" i="3"/>
  <c r="BW7" i="3"/>
  <c r="BU7" i="3"/>
  <c r="BS7" i="3"/>
  <c r="BQ7" i="3"/>
  <c r="BO7" i="3"/>
  <c r="BM7" i="3"/>
  <c r="EL7" i="3" s="1"/>
  <c r="ER7" i="3" s="1"/>
  <c r="BH7" i="3"/>
  <c r="DE6" i="3"/>
  <c r="DC6" i="3"/>
  <c r="DA6" i="3"/>
  <c r="CY6" i="3"/>
  <c r="CW6" i="3"/>
  <c r="CU6" i="3"/>
  <c r="CS6" i="3"/>
  <c r="CQ6" i="3"/>
  <c r="CO6" i="3"/>
  <c r="CM6" i="3"/>
  <c r="CK6" i="3"/>
  <c r="CI6" i="3"/>
  <c r="CG6" i="3"/>
  <c r="CE6" i="3"/>
  <c r="CC6" i="3"/>
  <c r="CA6" i="3"/>
  <c r="BY6" i="3"/>
  <c r="BW6" i="3"/>
  <c r="BU6" i="3"/>
  <c r="BS6" i="3"/>
  <c r="BQ6" i="3"/>
  <c r="BO6" i="3"/>
  <c r="BM6" i="3"/>
  <c r="EL6" i="3" s="1"/>
  <c r="ER6" i="3" s="1"/>
  <c r="BH6" i="3"/>
  <c r="DE5" i="3"/>
  <c r="DC5" i="3"/>
  <c r="DA5" i="3"/>
  <c r="CY5" i="3"/>
  <c r="CW5" i="3"/>
  <c r="CU5" i="3"/>
  <c r="CS5" i="3"/>
  <c r="CQ5" i="3"/>
  <c r="CO5" i="3"/>
  <c r="CM5" i="3"/>
  <c r="CK5" i="3"/>
  <c r="CI5" i="3"/>
  <c r="CG5" i="3"/>
  <c r="CE5" i="3"/>
  <c r="CC5" i="3"/>
  <c r="CA5" i="3"/>
  <c r="BY5" i="3"/>
  <c r="BW5" i="3"/>
  <c r="BU5" i="3"/>
  <c r="BS5" i="3"/>
  <c r="BQ5" i="3"/>
  <c r="BO5" i="3"/>
  <c r="BM5" i="3"/>
  <c r="EL5" i="3" s="1"/>
  <c r="ER5" i="3" s="1"/>
  <c r="BH5" i="3"/>
  <c r="DE4" i="3"/>
  <c r="DC4" i="3"/>
  <c r="DA4" i="3"/>
  <c r="CY4" i="3"/>
  <c r="CW4" i="3"/>
  <c r="CU4" i="3"/>
  <c r="CS4" i="3"/>
  <c r="CQ4" i="3"/>
  <c r="CO4" i="3"/>
  <c r="CM4" i="3"/>
  <c r="CK4" i="3"/>
  <c r="CI4" i="3"/>
  <c r="CG4" i="3"/>
  <c r="CE4" i="3"/>
  <c r="CC4" i="3"/>
  <c r="CA4" i="3"/>
  <c r="BY4" i="3"/>
  <c r="BW4" i="3"/>
  <c r="BU4" i="3"/>
  <c r="BS4" i="3"/>
  <c r="BQ4" i="3"/>
  <c r="BO4" i="3"/>
  <c r="BM4" i="3"/>
  <c r="EL4" i="3" s="1"/>
  <c r="ER4" i="3" s="1"/>
  <c r="BH4" i="3"/>
  <c r="DE293" i="3"/>
  <c r="DC293" i="3"/>
  <c r="DA293" i="3"/>
  <c r="CY293" i="3"/>
  <c r="CW293" i="3"/>
  <c r="CU293" i="3"/>
  <c r="CS293" i="3"/>
  <c r="CQ293" i="3"/>
  <c r="CO293" i="3"/>
  <c r="CM293" i="3"/>
  <c r="CK293" i="3"/>
  <c r="CI293" i="3"/>
  <c r="CG293" i="3"/>
  <c r="CE293" i="3"/>
  <c r="CC293" i="3"/>
  <c r="CA293" i="3"/>
  <c r="BY293" i="3"/>
  <c r="BW293" i="3"/>
  <c r="BU293" i="3"/>
  <c r="BS293" i="3"/>
  <c r="BQ293" i="3"/>
  <c r="BO293" i="3"/>
  <c r="BM293" i="3"/>
  <c r="BH293" i="3"/>
  <c r="DE172" i="3"/>
  <c r="DC172" i="3"/>
  <c r="DA172" i="3"/>
  <c r="CY172" i="3"/>
  <c r="CW172" i="3"/>
  <c r="CU172" i="3"/>
  <c r="CS172" i="3"/>
  <c r="CQ172" i="3"/>
  <c r="CO172" i="3"/>
  <c r="CM172" i="3"/>
  <c r="CK172" i="3"/>
  <c r="CI172" i="3"/>
  <c r="CG172" i="3"/>
  <c r="CE172" i="3"/>
  <c r="CC172" i="3"/>
  <c r="CA172" i="3"/>
  <c r="BY172" i="3"/>
  <c r="BW172" i="3"/>
  <c r="BU172" i="3"/>
  <c r="BS172" i="3"/>
  <c r="BQ172" i="3"/>
  <c r="BO172" i="3"/>
  <c r="BM172" i="3"/>
  <c r="EL172" i="3" s="1"/>
  <c r="ER172" i="3" s="1"/>
  <c r="BH172" i="3"/>
  <c r="DE37" i="3"/>
  <c r="DC37" i="3"/>
  <c r="DA37" i="3"/>
  <c r="CY37" i="3"/>
  <c r="CW37" i="3"/>
  <c r="CU37" i="3"/>
  <c r="CS37" i="3"/>
  <c r="CQ37" i="3"/>
  <c r="CO37" i="3"/>
  <c r="CM37" i="3"/>
  <c r="CK37" i="3"/>
  <c r="CI37" i="3"/>
  <c r="CG37" i="3"/>
  <c r="CE37" i="3"/>
  <c r="CC37" i="3"/>
  <c r="CA37" i="3"/>
  <c r="BY37" i="3"/>
  <c r="BW37" i="3"/>
  <c r="BU37" i="3"/>
  <c r="BS37" i="3"/>
  <c r="BQ37" i="3"/>
  <c r="BO37" i="3"/>
  <c r="BM37" i="3"/>
  <c r="EL37" i="3" s="1"/>
  <c r="ER37" i="3" s="1"/>
  <c r="BH37" i="3"/>
  <c r="DE36" i="3"/>
  <c r="DC36" i="3"/>
  <c r="DA36" i="3"/>
  <c r="CY36" i="3"/>
  <c r="CW36" i="3"/>
  <c r="CU36" i="3"/>
  <c r="CS36" i="3"/>
  <c r="CQ36" i="3"/>
  <c r="CO36" i="3"/>
  <c r="CM36" i="3"/>
  <c r="CK36" i="3"/>
  <c r="CI36" i="3"/>
  <c r="CG36" i="3"/>
  <c r="CE36" i="3"/>
  <c r="CC36" i="3"/>
  <c r="CA36" i="3"/>
  <c r="BY36" i="3"/>
  <c r="BW36" i="3"/>
  <c r="BU36" i="3"/>
  <c r="BS36" i="3"/>
  <c r="BQ36" i="3"/>
  <c r="BO36" i="3"/>
  <c r="BM36" i="3"/>
  <c r="EL36" i="3" s="1"/>
  <c r="ER36" i="3" s="1"/>
  <c r="BH36" i="3"/>
  <c r="DE35" i="3"/>
  <c r="DC35" i="3"/>
  <c r="DA35" i="3"/>
  <c r="CY35" i="3"/>
  <c r="CW35" i="3"/>
  <c r="CU35" i="3"/>
  <c r="CS35" i="3"/>
  <c r="CQ35" i="3"/>
  <c r="CO35" i="3"/>
  <c r="CM35" i="3"/>
  <c r="CK35" i="3"/>
  <c r="CI35" i="3"/>
  <c r="CG35" i="3"/>
  <c r="CE35" i="3"/>
  <c r="CC35" i="3"/>
  <c r="CA35" i="3"/>
  <c r="BY35" i="3"/>
  <c r="BW35" i="3"/>
  <c r="BU35" i="3"/>
  <c r="BS35" i="3"/>
  <c r="BQ35" i="3"/>
  <c r="BO35" i="3"/>
  <c r="BM35" i="3"/>
  <c r="EL35" i="3" s="1"/>
  <c r="ER35" i="3" s="1"/>
  <c r="BH35" i="3"/>
  <c r="DE34" i="3"/>
  <c r="DC34" i="3"/>
  <c r="DA34" i="3"/>
  <c r="CY34" i="3"/>
  <c r="CW34" i="3"/>
  <c r="CU34" i="3"/>
  <c r="CS34" i="3"/>
  <c r="CQ34" i="3"/>
  <c r="CO34" i="3"/>
  <c r="CM34" i="3"/>
  <c r="CK34" i="3"/>
  <c r="CI34" i="3"/>
  <c r="CG34" i="3"/>
  <c r="CE34" i="3"/>
  <c r="CC34" i="3"/>
  <c r="CA34" i="3"/>
  <c r="BY34" i="3"/>
  <c r="BW34" i="3"/>
  <c r="BU34" i="3"/>
  <c r="BS34" i="3"/>
  <c r="BQ34" i="3"/>
  <c r="BO34" i="3"/>
  <c r="BM34" i="3"/>
  <c r="EL34" i="3" s="1"/>
  <c r="ER34" i="3" s="1"/>
  <c r="BH34" i="3"/>
  <c r="DE33" i="3"/>
  <c r="DC33" i="3"/>
  <c r="DA33" i="3"/>
  <c r="CY33" i="3"/>
  <c r="CW33" i="3"/>
  <c r="CU33" i="3"/>
  <c r="CS33" i="3"/>
  <c r="CQ33" i="3"/>
  <c r="CO33" i="3"/>
  <c r="CM33" i="3"/>
  <c r="CK33" i="3"/>
  <c r="CI33" i="3"/>
  <c r="CG33" i="3"/>
  <c r="CE33" i="3"/>
  <c r="CC33" i="3"/>
  <c r="CA33" i="3"/>
  <c r="BY33" i="3"/>
  <c r="BW33" i="3"/>
  <c r="BU33" i="3"/>
  <c r="BS33" i="3"/>
  <c r="BQ33" i="3"/>
  <c r="BO33" i="3"/>
  <c r="BM33" i="3"/>
  <c r="EL33" i="3" s="1"/>
  <c r="ER33" i="3" s="1"/>
  <c r="BH33" i="3"/>
  <c r="DE32" i="3"/>
  <c r="DC32" i="3"/>
  <c r="DA32" i="3"/>
  <c r="CY32" i="3"/>
  <c r="CW32" i="3"/>
  <c r="CU32" i="3"/>
  <c r="CS32" i="3"/>
  <c r="CQ32" i="3"/>
  <c r="CO32" i="3"/>
  <c r="CM32" i="3"/>
  <c r="CK32" i="3"/>
  <c r="CI32" i="3"/>
  <c r="CG32" i="3"/>
  <c r="CE32" i="3"/>
  <c r="CC32" i="3"/>
  <c r="CA32" i="3"/>
  <c r="BY32" i="3"/>
  <c r="BW32" i="3"/>
  <c r="BU32" i="3"/>
  <c r="BS32" i="3"/>
  <c r="BQ32" i="3"/>
  <c r="BO32" i="3"/>
  <c r="BM32" i="3"/>
  <c r="EL32" i="3" s="1"/>
  <c r="ER32" i="3" s="1"/>
  <c r="BH32" i="3"/>
  <c r="DE31" i="3"/>
  <c r="DC31" i="3"/>
  <c r="DA31" i="3"/>
  <c r="CY31" i="3"/>
  <c r="CW31" i="3"/>
  <c r="CU31" i="3"/>
  <c r="CS31" i="3"/>
  <c r="CQ31" i="3"/>
  <c r="CO31" i="3"/>
  <c r="CM31" i="3"/>
  <c r="CK31" i="3"/>
  <c r="CI31" i="3"/>
  <c r="CG31" i="3"/>
  <c r="CE31" i="3"/>
  <c r="CC31" i="3"/>
  <c r="CA31" i="3"/>
  <c r="BY31" i="3"/>
  <c r="BW31" i="3"/>
  <c r="BU31" i="3"/>
  <c r="BS31" i="3"/>
  <c r="BQ31" i="3"/>
  <c r="BO31" i="3"/>
  <c r="BM31" i="3"/>
  <c r="EL31" i="3" s="1"/>
  <c r="ER31" i="3" s="1"/>
  <c r="BH31" i="3"/>
  <c r="DE30" i="3"/>
  <c r="DC30" i="3"/>
  <c r="DA30" i="3"/>
  <c r="CY30" i="3"/>
  <c r="CW30" i="3"/>
  <c r="CU30" i="3"/>
  <c r="CS30" i="3"/>
  <c r="CQ30" i="3"/>
  <c r="CO30" i="3"/>
  <c r="CM30" i="3"/>
  <c r="CK30" i="3"/>
  <c r="CI30" i="3"/>
  <c r="CG30" i="3"/>
  <c r="CE30" i="3"/>
  <c r="CC30" i="3"/>
  <c r="CA30" i="3"/>
  <c r="BY30" i="3"/>
  <c r="BW30" i="3"/>
  <c r="BU30" i="3"/>
  <c r="BS30" i="3"/>
  <c r="BQ30" i="3"/>
  <c r="BO30" i="3"/>
  <c r="BM30" i="3"/>
  <c r="EL30" i="3" s="1"/>
  <c r="ER30" i="3" s="1"/>
  <c r="BH30" i="3"/>
  <c r="DE29" i="3"/>
  <c r="DC29" i="3"/>
  <c r="DA29" i="3"/>
  <c r="CY29" i="3"/>
  <c r="CW29" i="3"/>
  <c r="CU29" i="3"/>
  <c r="CS29" i="3"/>
  <c r="CQ29" i="3"/>
  <c r="CO29" i="3"/>
  <c r="CM29" i="3"/>
  <c r="CK29" i="3"/>
  <c r="CI29" i="3"/>
  <c r="CG29" i="3"/>
  <c r="CE29" i="3"/>
  <c r="CC29" i="3"/>
  <c r="CA29" i="3"/>
  <c r="BY29" i="3"/>
  <c r="BW29" i="3"/>
  <c r="BU29" i="3"/>
  <c r="BS29" i="3"/>
  <c r="BQ29" i="3"/>
  <c r="BO29" i="3"/>
  <c r="BM29" i="3"/>
  <c r="EL29" i="3" s="1"/>
  <c r="ER29" i="3" s="1"/>
  <c r="BH29" i="3"/>
  <c r="DE28" i="3"/>
  <c r="DC28" i="3"/>
  <c r="DA28" i="3"/>
  <c r="CY28" i="3"/>
  <c r="CW28" i="3"/>
  <c r="CU28" i="3"/>
  <c r="CS28" i="3"/>
  <c r="CQ28" i="3"/>
  <c r="CO28" i="3"/>
  <c r="CM28" i="3"/>
  <c r="CK28" i="3"/>
  <c r="CI28" i="3"/>
  <c r="CG28" i="3"/>
  <c r="CE28" i="3"/>
  <c r="CC28" i="3"/>
  <c r="CA28" i="3"/>
  <c r="BY28" i="3"/>
  <c r="BW28" i="3"/>
  <c r="BU28" i="3"/>
  <c r="BS28" i="3"/>
  <c r="BQ28" i="3"/>
  <c r="BO28" i="3"/>
  <c r="BM28" i="3"/>
  <c r="EL28" i="3" s="1"/>
  <c r="ER28" i="3" s="1"/>
  <c r="BH28" i="3"/>
  <c r="DE27" i="3"/>
  <c r="DC27" i="3"/>
  <c r="DA27" i="3"/>
  <c r="CY27" i="3"/>
  <c r="CW27" i="3"/>
  <c r="CU27" i="3"/>
  <c r="CS27" i="3"/>
  <c r="CQ27" i="3"/>
  <c r="CO27" i="3"/>
  <c r="CM27" i="3"/>
  <c r="CK27" i="3"/>
  <c r="CI27" i="3"/>
  <c r="CG27" i="3"/>
  <c r="CE27" i="3"/>
  <c r="CC27" i="3"/>
  <c r="CA27" i="3"/>
  <c r="BY27" i="3"/>
  <c r="BW27" i="3"/>
  <c r="BU27" i="3"/>
  <c r="BS27" i="3"/>
  <c r="BQ27" i="3"/>
  <c r="BO27" i="3"/>
  <c r="BM27" i="3"/>
  <c r="EL27" i="3" s="1"/>
  <c r="ER27" i="3" s="1"/>
  <c r="BH27" i="3"/>
  <c r="DE26" i="3"/>
  <c r="DC26" i="3"/>
  <c r="DA26" i="3"/>
  <c r="CY26" i="3"/>
  <c r="CW26" i="3"/>
  <c r="CU26" i="3"/>
  <c r="CS26" i="3"/>
  <c r="CQ26" i="3"/>
  <c r="CO26" i="3"/>
  <c r="CM26" i="3"/>
  <c r="CK26" i="3"/>
  <c r="CI26" i="3"/>
  <c r="CG26" i="3"/>
  <c r="CE26" i="3"/>
  <c r="CC26" i="3"/>
  <c r="CA26" i="3"/>
  <c r="BY26" i="3"/>
  <c r="BW26" i="3"/>
  <c r="BU26" i="3"/>
  <c r="BS26" i="3"/>
  <c r="BQ26" i="3"/>
  <c r="BO26" i="3"/>
  <c r="BM26" i="3"/>
  <c r="EL26" i="3" s="1"/>
  <c r="ER26" i="3" s="1"/>
  <c r="BH26" i="3"/>
  <c r="DE25" i="3"/>
  <c r="DC25" i="3"/>
  <c r="DA25" i="3"/>
  <c r="CY25" i="3"/>
  <c r="CW25" i="3"/>
  <c r="CU25" i="3"/>
  <c r="CS25" i="3"/>
  <c r="CQ25" i="3"/>
  <c r="CO25" i="3"/>
  <c r="CM25" i="3"/>
  <c r="CK25" i="3"/>
  <c r="CI25" i="3"/>
  <c r="CG25" i="3"/>
  <c r="CE25" i="3"/>
  <c r="CC25" i="3"/>
  <c r="CA25" i="3"/>
  <c r="BY25" i="3"/>
  <c r="BW25" i="3"/>
  <c r="BU25" i="3"/>
  <c r="BS25" i="3"/>
  <c r="BQ25" i="3"/>
  <c r="BO25" i="3"/>
  <c r="BM25" i="3"/>
  <c r="EL25" i="3" s="1"/>
  <c r="ER25" i="3" s="1"/>
  <c r="BH25" i="3"/>
  <c r="DE24" i="3"/>
  <c r="DC24" i="3"/>
  <c r="DA24" i="3"/>
  <c r="CY24" i="3"/>
  <c r="CW24" i="3"/>
  <c r="CU24" i="3"/>
  <c r="CS24" i="3"/>
  <c r="CQ24" i="3"/>
  <c r="CO24" i="3"/>
  <c r="CM24" i="3"/>
  <c r="CK24" i="3"/>
  <c r="CI24" i="3"/>
  <c r="CG24" i="3"/>
  <c r="CE24" i="3"/>
  <c r="CC24" i="3"/>
  <c r="CA24" i="3"/>
  <c r="BY24" i="3"/>
  <c r="BW24" i="3"/>
  <c r="BU24" i="3"/>
  <c r="BS24" i="3"/>
  <c r="BQ24" i="3"/>
  <c r="BO24" i="3"/>
  <c r="BM24" i="3"/>
  <c r="EL24" i="3" s="1"/>
  <c r="ER24" i="3" s="1"/>
  <c r="BH24" i="3"/>
  <c r="DE23" i="3"/>
  <c r="DC23" i="3"/>
  <c r="DA23" i="3"/>
  <c r="CY23" i="3"/>
  <c r="CW23" i="3"/>
  <c r="CU23" i="3"/>
  <c r="CS23" i="3"/>
  <c r="CQ23" i="3"/>
  <c r="CO23" i="3"/>
  <c r="CM23" i="3"/>
  <c r="CK23" i="3"/>
  <c r="CI23" i="3"/>
  <c r="CG23" i="3"/>
  <c r="CE23" i="3"/>
  <c r="CC23" i="3"/>
  <c r="CA23" i="3"/>
  <c r="BY23" i="3"/>
  <c r="BW23" i="3"/>
  <c r="BU23" i="3"/>
  <c r="BS23" i="3"/>
  <c r="BQ23" i="3"/>
  <c r="BO23" i="3"/>
  <c r="BM23" i="3"/>
  <c r="EL23" i="3" s="1"/>
  <c r="ER23" i="3" s="1"/>
  <c r="BH23" i="3"/>
  <c r="DE141" i="3"/>
  <c r="DC141" i="3"/>
  <c r="DA141" i="3"/>
  <c r="CY141" i="3"/>
  <c r="CW141" i="3"/>
  <c r="CU141" i="3"/>
  <c r="CS141" i="3"/>
  <c r="CQ141" i="3"/>
  <c r="CO141" i="3"/>
  <c r="CM141" i="3"/>
  <c r="CK141" i="3"/>
  <c r="CI141" i="3"/>
  <c r="CG141" i="3"/>
  <c r="CE141" i="3"/>
  <c r="CC141" i="3"/>
  <c r="CA141" i="3"/>
  <c r="BY141" i="3"/>
  <c r="BW141" i="3"/>
  <c r="BU141" i="3"/>
  <c r="BS141" i="3"/>
  <c r="BQ141" i="3"/>
  <c r="BO141" i="3"/>
  <c r="BM141" i="3"/>
  <c r="EM23" i="3" l="1"/>
  <c r="ES23" i="3" s="1"/>
  <c r="EM24" i="3"/>
  <c r="EM25" i="3"/>
  <c r="EM26" i="3"/>
  <c r="EM27" i="3"/>
  <c r="EM28" i="3"/>
  <c r="EM29" i="3"/>
  <c r="EM30" i="3"/>
  <c r="EM31" i="3"/>
  <c r="EM32" i="3"/>
  <c r="EM33" i="3"/>
  <c r="EM34" i="3"/>
  <c r="EM35" i="3"/>
  <c r="EM36" i="3"/>
  <c r="EM37" i="3"/>
  <c r="EM172" i="3"/>
  <c r="ES172" i="3" s="1"/>
  <c r="EM4" i="3"/>
  <c r="EM5" i="3"/>
  <c r="ES5" i="3" s="1"/>
  <c r="EM6" i="3"/>
  <c r="EM7" i="3"/>
  <c r="EM8" i="3"/>
  <c r="EM9" i="3"/>
  <c r="EM10" i="3"/>
  <c r="EM12" i="3"/>
  <c r="EM14" i="3"/>
  <c r="EM15" i="3"/>
  <c r="EM17" i="3"/>
  <c r="EM18" i="3"/>
  <c r="EM19" i="3"/>
  <c r="EM20" i="3"/>
  <c r="EM21" i="3"/>
  <c r="EM22" i="3"/>
  <c r="EM3" i="3"/>
  <c r="EM235" i="3"/>
  <c r="ES235" i="3" s="1"/>
  <c r="EM242" i="3"/>
  <c r="ES242" i="3" s="1"/>
  <c r="EM244" i="3"/>
  <c r="EM632" i="3"/>
  <c r="ES632" i="3" s="1"/>
  <c r="EM633" i="3"/>
  <c r="EM634" i="3"/>
  <c r="EM635" i="3"/>
  <c r="EM636" i="3"/>
  <c r="EM637" i="3"/>
  <c r="EM638" i="3"/>
  <c r="EM639" i="3"/>
  <c r="EM640" i="3"/>
  <c r="EM641" i="3"/>
  <c r="EM642" i="3"/>
  <c r="EM643" i="3"/>
  <c r="EM644" i="3"/>
  <c r="EM645" i="3"/>
  <c r="ES645" i="3" s="1"/>
  <c r="EM646" i="3"/>
  <c r="EM647" i="3"/>
  <c r="EM648" i="3"/>
  <c r="EM649" i="3"/>
  <c r="EM650" i="3"/>
  <c r="EM651" i="3"/>
  <c r="EM652" i="3"/>
  <c r="EM653" i="3"/>
  <c r="EM655" i="3"/>
  <c r="ES655" i="3" s="1"/>
  <c r="EM656" i="3"/>
  <c r="EM152" i="3"/>
  <c r="ES152" i="3" s="1"/>
  <c r="EM659" i="3"/>
  <c r="EM212" i="3"/>
  <c r="ES212" i="3" s="1"/>
  <c r="EM211" i="3"/>
  <c r="ES211" i="3" s="1"/>
  <c r="EM154" i="3"/>
  <c r="ES154" i="3" s="1"/>
  <c r="EM239" i="3"/>
  <c r="ES239" i="3" s="1"/>
  <c r="EM90" i="3"/>
  <c r="ES90" i="3" s="1"/>
  <c r="EM94" i="3"/>
  <c r="EM97" i="3"/>
  <c r="EM101" i="3"/>
  <c r="EM102" i="3"/>
  <c r="EM107" i="3"/>
  <c r="ES107" i="3" s="1"/>
  <c r="EM111" i="3"/>
  <c r="ES111" i="3" s="1"/>
  <c r="EM116" i="3"/>
  <c r="ES116" i="3" s="1"/>
  <c r="EM119" i="3"/>
  <c r="EM124" i="3"/>
  <c r="ES124" i="3" s="1"/>
  <c r="EM126" i="3"/>
  <c r="ES126" i="3" s="1"/>
  <c r="EM127" i="3"/>
  <c r="ES127" i="3" s="1"/>
  <c r="EM128" i="3"/>
  <c r="ES128" i="3" s="1"/>
  <c r="EM129" i="3"/>
  <c r="EM130" i="3"/>
  <c r="EM131" i="3"/>
  <c r="EM132" i="3"/>
  <c r="EM133" i="3"/>
  <c r="EM134" i="3"/>
  <c r="ES134" i="3" s="1"/>
  <c r="EM135" i="3"/>
  <c r="EM136" i="3"/>
  <c r="EM137" i="3"/>
  <c r="ES137" i="3" s="1"/>
  <c r="EM155" i="3"/>
  <c r="EM156" i="3"/>
  <c r="EM159" i="3"/>
  <c r="EM169" i="3"/>
  <c r="ES169" i="3" s="1"/>
  <c r="EM170" i="3"/>
  <c r="ES170" i="3" s="1"/>
  <c r="EM175" i="3"/>
  <c r="EM176" i="3"/>
  <c r="EM177" i="3"/>
  <c r="EM178" i="3"/>
  <c r="EM179" i="3"/>
  <c r="EM180" i="3"/>
  <c r="EM182" i="3"/>
  <c r="EM183" i="3"/>
  <c r="EM184" i="3"/>
  <c r="EM186" i="3"/>
  <c r="EM187" i="3"/>
  <c r="EM188" i="3"/>
  <c r="EM190" i="3"/>
  <c r="EM198" i="3"/>
  <c r="ES198" i="3" s="1"/>
  <c r="EM202" i="3"/>
  <c r="EM203" i="3"/>
  <c r="EM205" i="3"/>
  <c r="ES205" i="3" s="1"/>
  <c r="EM210" i="3"/>
  <c r="EM218" i="3"/>
  <c r="EM221" i="3"/>
  <c r="ES221" i="3" s="1"/>
  <c r="EM222" i="3"/>
  <c r="ES222" i="3" s="1"/>
  <c r="EM223" i="3"/>
  <c r="EM224" i="3"/>
  <c r="EM225" i="3"/>
  <c r="EM226" i="3"/>
  <c r="ES226" i="3" s="1"/>
  <c r="EM230" i="3"/>
  <c r="EM232" i="3"/>
  <c r="ES232" i="3" s="1"/>
  <c r="EM333" i="3"/>
  <c r="ES333" i="3" s="1"/>
  <c r="EM335" i="3"/>
  <c r="EM336" i="3"/>
  <c r="EM337" i="3"/>
  <c r="EM338" i="3"/>
  <c r="EM339" i="3"/>
  <c r="EM340" i="3"/>
  <c r="EM341" i="3"/>
  <c r="EM342" i="3"/>
  <c r="EM343" i="3"/>
  <c r="EM344" i="3"/>
  <c r="EM345" i="3"/>
  <c r="EM346" i="3"/>
  <c r="EM347" i="3"/>
  <c r="EM348" i="3"/>
  <c r="EM349" i="3"/>
  <c r="EM350" i="3"/>
  <c r="EM351" i="3"/>
  <c r="EM352" i="3"/>
  <c r="EM353" i="3"/>
  <c r="EM354" i="3"/>
  <c r="EM355" i="3"/>
  <c r="EM356" i="3"/>
  <c r="EM357" i="3"/>
  <c r="EM358" i="3"/>
  <c r="EM359" i="3"/>
  <c r="EM360" i="3"/>
  <c r="EM361" i="3"/>
  <c r="EM362" i="3"/>
  <c r="EM363" i="3"/>
  <c r="EM364" i="3"/>
  <c r="EM365" i="3"/>
  <c r="EM366" i="3"/>
  <c r="EM367" i="3"/>
  <c r="EM368" i="3"/>
  <c r="EM369" i="3"/>
  <c r="EM370" i="3"/>
  <c r="EM371" i="3"/>
  <c r="EM372" i="3"/>
  <c r="EM373" i="3"/>
  <c r="EM374" i="3"/>
  <c r="EM375" i="3"/>
  <c r="EM376" i="3"/>
  <c r="EM377" i="3"/>
  <c r="EM378" i="3"/>
  <c r="EM379" i="3"/>
  <c r="EM380" i="3"/>
  <c r="EM381" i="3"/>
  <c r="EM382" i="3"/>
  <c r="EM383" i="3"/>
  <c r="EM384" i="3"/>
  <c r="EM385" i="3"/>
  <c r="EM386" i="3"/>
  <c r="EM387" i="3"/>
  <c r="EM388" i="3"/>
  <c r="EM389" i="3"/>
  <c r="EM390" i="3"/>
  <c r="EM391" i="3"/>
  <c r="EM392" i="3"/>
  <c r="EM393" i="3"/>
  <c r="EM394" i="3"/>
  <c r="EM395" i="3"/>
  <c r="EM396" i="3"/>
  <c r="EM397" i="3"/>
  <c r="EM398" i="3"/>
  <c r="EM399" i="3"/>
  <c r="EM400" i="3"/>
  <c r="EM401" i="3"/>
  <c r="EM402" i="3"/>
  <c r="EM403" i="3"/>
  <c r="EM404" i="3"/>
  <c r="EM405" i="3"/>
  <c r="EM406" i="3"/>
  <c r="EM407" i="3"/>
  <c r="EM408" i="3"/>
  <c r="EM409" i="3"/>
  <c r="EM410" i="3"/>
  <c r="EM411" i="3"/>
  <c r="EM412" i="3"/>
  <c r="EM413" i="3"/>
  <c r="EM414" i="3"/>
  <c r="EM415" i="3"/>
  <c r="EM416" i="3"/>
  <c r="EM417" i="3"/>
  <c r="EM418" i="3"/>
  <c r="EM419" i="3"/>
  <c r="EM420" i="3"/>
  <c r="EM421" i="3"/>
  <c r="EM422" i="3"/>
  <c r="EM423" i="3"/>
  <c r="EM424" i="3"/>
  <c r="EM425" i="3"/>
  <c r="EM426" i="3"/>
  <c r="EM427" i="3"/>
  <c r="EM428" i="3"/>
  <c r="EM429" i="3"/>
  <c r="EM430" i="3"/>
  <c r="EM431" i="3"/>
  <c r="EM432" i="3"/>
  <c r="EM433" i="3"/>
  <c r="EM434" i="3"/>
  <c r="EM435" i="3"/>
  <c r="EM436" i="3"/>
  <c r="EM437" i="3"/>
  <c r="EM438" i="3"/>
  <c r="EM439" i="3"/>
  <c r="EM440" i="3"/>
  <c r="EM441" i="3"/>
  <c r="EM442" i="3"/>
  <c r="EM443" i="3"/>
  <c r="EM444" i="3"/>
  <c r="EM445" i="3"/>
  <c r="EM446" i="3"/>
  <c r="EM447" i="3"/>
  <c r="EM448" i="3"/>
  <c r="EM449" i="3"/>
  <c r="EM450" i="3"/>
  <c r="EM451" i="3"/>
  <c r="EM452" i="3"/>
  <c r="EM453" i="3"/>
  <c r="EM454" i="3"/>
  <c r="EM455" i="3"/>
  <c r="EM456" i="3"/>
  <c r="EM457" i="3"/>
  <c r="EM458" i="3"/>
  <c r="EM459" i="3"/>
  <c r="EM460" i="3"/>
  <c r="EM461" i="3"/>
  <c r="EM462" i="3"/>
  <c r="EM463" i="3"/>
  <c r="EM464" i="3"/>
  <c r="EM465" i="3"/>
  <c r="EM466" i="3"/>
  <c r="EM467" i="3"/>
  <c r="EM468" i="3"/>
  <c r="EM469" i="3"/>
  <c r="EM470" i="3"/>
  <c r="EM471" i="3"/>
  <c r="EM472" i="3"/>
  <c r="EM473" i="3"/>
  <c r="EM474" i="3"/>
  <c r="EM475" i="3"/>
  <c r="EM476" i="3"/>
  <c r="EM477" i="3"/>
  <c r="EM478" i="3"/>
  <c r="EM479" i="3"/>
  <c r="EM480" i="3"/>
  <c r="EM481" i="3"/>
  <c r="EM482" i="3"/>
  <c r="EM483" i="3"/>
  <c r="EM484" i="3"/>
  <c r="EM485" i="3"/>
  <c r="EM486" i="3"/>
  <c r="EM487" i="3"/>
  <c r="EM488" i="3"/>
  <c r="EM489" i="3"/>
  <c r="EM490" i="3"/>
  <c r="EM491" i="3"/>
  <c r="EM492" i="3"/>
  <c r="EM493" i="3"/>
  <c r="EM494" i="3"/>
  <c r="EM495" i="3"/>
  <c r="EM496" i="3"/>
  <c r="EM497" i="3"/>
  <c r="EM498" i="3"/>
  <c r="EM499" i="3"/>
  <c r="EM500" i="3"/>
  <c r="EM501" i="3"/>
  <c r="EM502" i="3"/>
  <c r="EM503" i="3"/>
  <c r="EM504" i="3"/>
  <c r="EM505" i="3"/>
  <c r="EM506" i="3"/>
  <c r="EM507" i="3"/>
  <c r="EM508" i="3"/>
  <c r="EM509" i="3"/>
  <c r="EM510" i="3"/>
  <c r="EM511" i="3"/>
  <c r="EM512" i="3"/>
  <c r="EM513" i="3"/>
  <c r="EM514" i="3"/>
  <c r="EM515" i="3"/>
  <c r="EM516" i="3"/>
  <c r="EM517" i="3"/>
  <c r="EM518" i="3"/>
  <c r="EM519" i="3"/>
  <c r="EM520" i="3"/>
  <c r="EM521" i="3"/>
  <c r="EM522" i="3"/>
  <c r="EM523" i="3"/>
  <c r="EM524" i="3"/>
  <c r="EM525" i="3"/>
  <c r="EM526" i="3"/>
  <c r="EM527" i="3"/>
  <c r="EM528" i="3"/>
  <c r="EM529" i="3"/>
  <c r="EM530" i="3"/>
  <c r="EM531" i="3"/>
  <c r="EM532" i="3"/>
  <c r="EM533" i="3"/>
  <c r="EM534" i="3"/>
  <c r="EM535" i="3"/>
  <c r="EM536" i="3"/>
  <c r="EM537" i="3"/>
  <c r="EM538" i="3"/>
  <c r="EM539" i="3"/>
  <c r="EM540" i="3"/>
  <c r="EM541" i="3"/>
  <c r="EM542" i="3"/>
  <c r="EM543" i="3"/>
  <c r="EM544" i="3"/>
  <c r="EM545" i="3"/>
  <c r="EM546" i="3"/>
  <c r="EM547" i="3"/>
  <c r="EM548" i="3"/>
  <c r="EM549" i="3"/>
  <c r="EM550" i="3"/>
  <c r="EM551" i="3"/>
  <c r="EM552" i="3"/>
  <c r="EM553" i="3"/>
  <c r="EM554" i="3"/>
  <c r="EM555" i="3"/>
  <c r="EM556" i="3"/>
  <c r="EM557" i="3"/>
  <c r="EM558" i="3"/>
  <c r="EM559" i="3"/>
  <c r="EM560" i="3"/>
  <c r="EM561" i="3"/>
  <c r="EM562" i="3"/>
  <c r="EM563" i="3"/>
  <c r="EM564" i="3"/>
  <c r="EM565" i="3"/>
  <c r="EM566" i="3"/>
  <c r="EM567" i="3"/>
  <c r="EM568" i="3"/>
  <c r="EM569" i="3"/>
  <c r="EM570" i="3"/>
  <c r="EM571" i="3"/>
  <c r="EM572" i="3"/>
  <c r="EM573" i="3"/>
  <c r="EM574" i="3"/>
  <c r="EM575" i="3"/>
  <c r="EM576" i="3"/>
  <c r="EM577" i="3"/>
  <c r="EM578" i="3"/>
  <c r="EM579" i="3"/>
  <c r="EM580" i="3"/>
  <c r="EM581" i="3"/>
  <c r="EM582" i="3"/>
  <c r="EM583" i="3"/>
  <c r="EM584" i="3"/>
  <c r="EM585" i="3"/>
  <c r="EM586" i="3"/>
  <c r="EM587" i="3"/>
  <c r="EM588" i="3"/>
  <c r="EM589" i="3"/>
  <c r="EM590" i="3"/>
  <c r="EM591" i="3"/>
  <c r="EM592" i="3"/>
  <c r="EM593" i="3"/>
  <c r="EM594" i="3"/>
  <c r="EM595" i="3"/>
  <c r="EM596" i="3"/>
  <c r="EM597" i="3"/>
  <c r="EM598" i="3"/>
  <c r="EM599" i="3"/>
  <c r="EM600" i="3"/>
  <c r="EM601" i="3"/>
  <c r="EM602" i="3"/>
  <c r="EM604" i="3"/>
  <c r="EM173" i="3"/>
  <c r="ES173" i="3" s="1"/>
  <c r="EM607" i="3"/>
  <c r="EM609" i="3"/>
  <c r="ES609" i="3" s="1"/>
  <c r="EM610" i="3"/>
  <c r="EM611" i="3"/>
  <c r="EM612" i="3"/>
  <c r="EM613" i="3"/>
  <c r="EM614" i="3"/>
  <c r="EM615" i="3"/>
  <c r="EM616" i="3"/>
  <c r="EM617" i="3"/>
  <c r="EM618" i="3"/>
  <c r="EM619" i="3"/>
  <c r="EM620" i="3"/>
  <c r="EM621" i="3"/>
  <c r="EM622" i="3"/>
  <c r="EM623" i="3"/>
  <c r="EM624" i="3"/>
  <c r="EM625" i="3"/>
  <c r="EM626" i="3"/>
  <c r="EM627" i="3"/>
  <c r="EM628" i="3"/>
  <c r="EM629" i="3"/>
  <c r="EM630" i="3"/>
  <c r="EM2" i="3"/>
  <c r="ES2" i="3" s="1"/>
  <c r="BH79" i="3"/>
  <c r="J32" i="1" s="1"/>
  <c r="EK79" i="3"/>
  <c r="BH256" i="3"/>
  <c r="BH257" i="3"/>
  <c r="EK257" i="3"/>
  <c r="BH260" i="3"/>
  <c r="EK260" i="3"/>
  <c r="EQ260" i="3" s="1"/>
  <c r="BH261" i="3"/>
  <c r="J39" i="1" s="1"/>
  <c r="EK261" i="3"/>
  <c r="BH262" i="3"/>
  <c r="EK262" i="3"/>
  <c r="BH75" i="3"/>
  <c r="J175" i="1" s="1"/>
  <c r="BH78" i="3"/>
  <c r="EK78" i="3"/>
  <c r="BH80" i="3"/>
  <c r="EK80" i="3"/>
  <c r="BH83" i="3"/>
  <c r="J31" i="1" s="1"/>
  <c r="EK83" i="3"/>
  <c r="EL260" i="3"/>
  <c r="ER260" i="3" s="1"/>
  <c r="EM254" i="3"/>
  <c r="EM255" i="3"/>
  <c r="ES255" i="3" s="1"/>
  <c r="EM273" i="3"/>
  <c r="EM280" i="3"/>
  <c r="EM281" i="3"/>
  <c r="EM284" i="3"/>
  <c r="EM289" i="3"/>
  <c r="ES289" i="3" s="1"/>
  <c r="EM290" i="3"/>
  <c r="ES290" i="3" s="1"/>
  <c r="EM291" i="3"/>
  <c r="EM292" i="3"/>
  <c r="EM301" i="3"/>
  <c r="ES301" i="3" s="1"/>
  <c r="EM304" i="3"/>
  <c r="ES304" i="3" s="1"/>
  <c r="EM306" i="3"/>
  <c r="EM317" i="3"/>
  <c r="ES317" i="3" s="1"/>
  <c r="EM326" i="3"/>
  <c r="ES326" i="3" s="1"/>
  <c r="EM327" i="3"/>
  <c r="ES327" i="3" s="1"/>
  <c r="EM328" i="3"/>
  <c r="ES328" i="3" s="1"/>
  <c r="EM330" i="3"/>
  <c r="ES330" i="3" s="1"/>
  <c r="EN657" i="3"/>
  <c r="EN658" i="3"/>
  <c r="EM669" i="3"/>
  <c r="ES669" i="3" s="1"/>
  <c r="EM670" i="3"/>
  <c r="ES670" i="3" s="1"/>
  <c r="EM671" i="3"/>
  <c r="ES671" i="3" s="1"/>
  <c r="EM673" i="3"/>
  <c r="ES673" i="3" s="1"/>
  <c r="EM674" i="3"/>
  <c r="EM675" i="3"/>
  <c r="EM676" i="3"/>
  <c r="EM680" i="3"/>
  <c r="EM682" i="3"/>
  <c r="EM683" i="3"/>
  <c r="EM684" i="3"/>
  <c r="EM685" i="3"/>
  <c r="EM687" i="3"/>
  <c r="EM688" i="3"/>
  <c r="EM689" i="3"/>
  <c r="ES689" i="3" s="1"/>
  <c r="EM690" i="3"/>
  <c r="EM691" i="3"/>
  <c r="ES691" i="3" s="1"/>
  <c r="EM694" i="3"/>
  <c r="EM696" i="3"/>
  <c r="EM697" i="3"/>
  <c r="EM699" i="3"/>
  <c r="EM700" i="3"/>
  <c r="EM701" i="3"/>
  <c r="EM702" i="3"/>
  <c r="EM38" i="3"/>
  <c r="EM39" i="3"/>
  <c r="EM40" i="3"/>
  <c r="EM41" i="3"/>
  <c r="EM42" i="3"/>
  <c r="EM43" i="3"/>
  <c r="EM44" i="3"/>
  <c r="EM45" i="3"/>
  <c r="EM46" i="3"/>
  <c r="EM47" i="3"/>
  <c r="EM48" i="3"/>
  <c r="EM49" i="3"/>
  <c r="EM50" i="3"/>
  <c r="EM51" i="3"/>
  <c r="EM52" i="3"/>
  <c r="EM53" i="3"/>
  <c r="EM54" i="3"/>
  <c r="EM55" i="3"/>
  <c r="EM56" i="3"/>
  <c r="EM57" i="3"/>
  <c r="EM58" i="3"/>
  <c r="EM59" i="3"/>
  <c r="EM60" i="3"/>
  <c r="EM61" i="3"/>
  <c r="EM62" i="3"/>
  <c r="EM63" i="3"/>
  <c r="EM64" i="3"/>
  <c r="EM65" i="3"/>
  <c r="EM66" i="3"/>
  <c r="EM67" i="3"/>
  <c r="EM68" i="3"/>
  <c r="EM69" i="3"/>
  <c r="EM70" i="3"/>
  <c r="EM71" i="3"/>
  <c r="EM72" i="3"/>
  <c r="EM73" i="3"/>
  <c r="EM74" i="3"/>
  <c r="EM84" i="3"/>
  <c r="ES84" i="3" s="1"/>
  <c r="EM85" i="3"/>
  <c r="EM89" i="3"/>
  <c r="EM123" i="3"/>
  <c r="BH259" i="3"/>
  <c r="DP685" i="3"/>
  <c r="DN685" i="3"/>
  <c r="DO685" i="3"/>
  <c r="DM685" i="3"/>
  <c r="DT685" i="3"/>
  <c r="DR685" i="3"/>
  <c r="DS685" i="3"/>
  <c r="DQ685" i="3"/>
  <c r="DZ685" i="3"/>
  <c r="DX685" i="3"/>
  <c r="DY685" i="3"/>
  <c r="DW685" i="3"/>
  <c r="DN689" i="3"/>
  <c r="DO689" i="3"/>
  <c r="DM689" i="3"/>
  <c r="DL689" i="3"/>
  <c r="DU689" i="3"/>
  <c r="DS689" i="3"/>
  <c r="DT689" i="3"/>
  <c r="DR689" i="3"/>
  <c r="DY689" i="3"/>
  <c r="EA689" i="3"/>
  <c r="DZ689" i="3"/>
  <c r="DX689" i="3"/>
  <c r="DO691" i="3"/>
  <c r="DM691" i="3"/>
  <c r="DN691" i="3"/>
  <c r="DL691" i="3"/>
  <c r="DU691" i="3"/>
  <c r="DS691" i="3"/>
  <c r="DT691" i="3"/>
  <c r="DR691" i="3"/>
  <c r="EA691" i="3"/>
  <c r="DY691" i="3"/>
  <c r="DZ691" i="3"/>
  <c r="DX691" i="3"/>
  <c r="J88" i="1"/>
  <c r="J195" i="1"/>
  <c r="J35" i="1"/>
  <c r="J162" i="1"/>
  <c r="J116" i="1"/>
  <c r="J143" i="1"/>
  <c r="J182" i="1"/>
  <c r="J163" i="1"/>
  <c r="J137" i="1"/>
  <c r="J168" i="1"/>
  <c r="J161" i="1"/>
  <c r="J142" i="1"/>
  <c r="J170" i="1"/>
  <c r="J38" i="1"/>
  <c r="J126" i="1"/>
  <c r="J130" i="1"/>
  <c r="J134" i="1"/>
  <c r="J8" i="1"/>
  <c r="J97" i="1"/>
  <c r="J54" i="1"/>
  <c r="J40" i="1"/>
  <c r="J160" i="1"/>
  <c r="J41" i="1"/>
  <c r="J50" i="1"/>
  <c r="J169" i="1"/>
  <c r="J159" i="1"/>
  <c r="J197" i="1"/>
  <c r="J70" i="1"/>
  <c r="J153" i="1"/>
  <c r="J81" i="1"/>
  <c r="J157" i="1"/>
  <c r="J86" i="1"/>
  <c r="J34" i="1"/>
  <c r="J95" i="1"/>
  <c r="J9" i="1"/>
  <c r="J166" i="1"/>
  <c r="J148" i="1"/>
  <c r="J43" i="1"/>
  <c r="J52" i="1"/>
  <c r="J98" i="1"/>
  <c r="J19" i="1"/>
  <c r="J185" i="1"/>
  <c r="J101" i="1"/>
  <c r="J103" i="1"/>
  <c r="J76" i="1"/>
  <c r="J77" i="1"/>
  <c r="J63" i="1"/>
  <c r="J59" i="1"/>
  <c r="J96" i="1"/>
  <c r="J4" i="1"/>
  <c r="M4" i="1" s="1"/>
  <c r="DC746" i="3"/>
  <c r="CK746" i="3"/>
  <c r="BH258" i="3"/>
  <c r="BK746" i="3"/>
  <c r="CE746" i="3"/>
  <c r="DE746" i="3"/>
  <c r="CG746" i="3"/>
  <c r="CI746" i="3"/>
  <c r="CC746" i="3"/>
  <c r="DA746" i="3"/>
  <c r="BS746" i="3"/>
  <c r="BU746" i="3"/>
  <c r="CS746" i="3"/>
  <c r="BO746" i="3"/>
  <c r="BW746" i="3"/>
  <c r="CU746" i="3"/>
  <c r="CM746" i="3"/>
  <c r="BY746" i="3"/>
  <c r="CW746" i="3"/>
  <c r="BQ746" i="3"/>
  <c r="CQ746" i="3"/>
  <c r="CA746" i="3"/>
  <c r="CY746" i="3"/>
  <c r="CO746" i="3"/>
  <c r="DP81" i="3"/>
  <c r="DN81" i="3"/>
  <c r="DM81" i="3"/>
  <c r="DL81" i="3"/>
  <c r="DK81" i="3"/>
  <c r="EM81" i="3" s="1"/>
  <c r="ES81" i="3" s="1"/>
  <c r="DO81" i="3"/>
  <c r="DQ81" i="3"/>
  <c r="DS81" i="3"/>
  <c r="DR81" i="3"/>
  <c r="BI394" i="3"/>
  <c r="BI18" i="3"/>
  <c r="BI341" i="3"/>
  <c r="BI370" i="3"/>
  <c r="BI380" i="3"/>
  <c r="BI386" i="3"/>
  <c r="BI390" i="3"/>
  <c r="BI467" i="3"/>
  <c r="BI326" i="3"/>
  <c r="BI586" i="3"/>
  <c r="BI525" i="3"/>
  <c r="BI622" i="3"/>
  <c r="BI623" i="3"/>
  <c r="BI624" i="3"/>
  <c r="BI395" i="3"/>
  <c r="BI396" i="3"/>
  <c r="BI434" i="3"/>
  <c r="BI450" i="3"/>
  <c r="BI494" i="3"/>
  <c r="BI511" i="3"/>
  <c r="BI522" i="3"/>
  <c r="BI524" i="3"/>
  <c r="BI553" i="3"/>
  <c r="BI580" i="3"/>
  <c r="BI585" i="3"/>
  <c r="BI293" i="3"/>
  <c r="J146" i="1" s="1"/>
  <c r="BI8" i="3"/>
  <c r="BI17" i="3"/>
  <c r="BI72" i="3"/>
  <c r="BI393" i="3"/>
  <c r="BI125" i="3"/>
  <c r="J69" i="1" s="1"/>
  <c r="BI292" i="3"/>
  <c r="J183" i="1" s="1"/>
  <c r="BI318" i="3"/>
  <c r="BI322" i="3"/>
  <c r="J131" i="1" s="1"/>
  <c r="BI324" i="3"/>
  <c r="J133" i="1" s="1"/>
  <c r="BI665" i="3"/>
  <c r="BI309" i="3"/>
  <c r="BI98" i="3"/>
  <c r="J187" i="1" s="1"/>
  <c r="BI109" i="3"/>
  <c r="BI113" i="3"/>
  <c r="J144" i="1" s="1"/>
  <c r="BI119" i="3"/>
  <c r="BI526" i="3"/>
  <c r="BI75" i="3"/>
  <c r="BI336" i="3"/>
  <c r="BI340" i="3"/>
  <c r="BI55" i="3"/>
  <c r="BI64" i="3"/>
  <c r="BI68" i="3"/>
  <c r="BI71" i="3"/>
  <c r="BI73" i="3"/>
  <c r="BI74" i="3"/>
  <c r="J57" i="1" s="1"/>
  <c r="BI120" i="3"/>
  <c r="J24" i="1" s="1"/>
  <c r="BI121" i="3"/>
  <c r="BI122" i="3"/>
  <c r="J22" i="1" s="1"/>
  <c r="BI170" i="3"/>
  <c r="BI175" i="3"/>
  <c r="BI238" i="3"/>
  <c r="BI240" i="3"/>
  <c r="J102" i="1" s="1"/>
  <c r="BI241" i="3"/>
  <c r="BI270" i="3"/>
  <c r="J117" i="1" s="1"/>
  <c r="BI294" i="3"/>
  <c r="BI360" i="3"/>
  <c r="BI369" i="3"/>
  <c r="BI410" i="3"/>
  <c r="BI425" i="3"/>
  <c r="BI426" i="3"/>
  <c r="BI430" i="3"/>
  <c r="BI433" i="3"/>
  <c r="BI435" i="3"/>
  <c r="BI436" i="3"/>
  <c r="BI479" i="3"/>
  <c r="BI486" i="3"/>
  <c r="BI490" i="3"/>
  <c r="BI493" i="3"/>
  <c r="BI495" i="3"/>
  <c r="BI496" i="3"/>
  <c r="BI541" i="3"/>
  <c r="BI549" i="3"/>
  <c r="BI551" i="3"/>
  <c r="BI554" i="3"/>
  <c r="BI597" i="3"/>
  <c r="BI603" i="3"/>
  <c r="BI607" i="3"/>
  <c r="BI614" i="3"/>
  <c r="BI618" i="3"/>
  <c r="BI621" i="3"/>
  <c r="BI653" i="3"/>
  <c r="BI212" i="3"/>
  <c r="J100" i="1" s="1"/>
  <c r="BI206" i="3"/>
  <c r="BI662" i="3"/>
  <c r="BI664" i="3"/>
  <c r="BI666" i="3"/>
  <c r="BI667" i="3"/>
  <c r="BI23" i="3"/>
  <c r="BI24" i="3"/>
  <c r="BI25" i="3"/>
  <c r="BI26" i="3"/>
  <c r="BI27" i="3"/>
  <c r="BI28" i="3"/>
  <c r="BI29" i="3"/>
  <c r="BI51" i="3"/>
  <c r="BI52" i="3"/>
  <c r="BI96" i="3"/>
  <c r="BI135" i="3"/>
  <c r="J206" i="1" s="1"/>
  <c r="BI159" i="3"/>
  <c r="BI162" i="3"/>
  <c r="J84" i="1" s="1"/>
  <c r="BI180" i="3"/>
  <c r="BI184" i="3"/>
  <c r="BI213" i="3"/>
  <c r="J188" i="1" s="1"/>
  <c r="BI215" i="3"/>
  <c r="J20" i="1" s="1"/>
  <c r="BI217" i="3"/>
  <c r="J156" i="1" s="1"/>
  <c r="BI219" i="3"/>
  <c r="BI221" i="3"/>
  <c r="BI223" i="3"/>
  <c r="BI225" i="3"/>
  <c r="BI227" i="3"/>
  <c r="J11" i="1" s="1"/>
  <c r="BI228" i="3"/>
  <c r="J192" i="1" s="1"/>
  <c r="BI230" i="3"/>
  <c r="J207" i="1" s="1"/>
  <c r="BI229" i="3"/>
  <c r="J205" i="1" s="1"/>
  <c r="BI285" i="3"/>
  <c r="J152" i="1" s="1"/>
  <c r="BI301" i="3"/>
  <c r="BI303" i="3"/>
  <c r="BI307" i="3"/>
  <c r="BI310" i="3"/>
  <c r="J124" i="1" s="1"/>
  <c r="BI311" i="3"/>
  <c r="BI374" i="3"/>
  <c r="BI377" i="3"/>
  <c r="BI378" i="3"/>
  <c r="BI402" i="3"/>
  <c r="BI406" i="3"/>
  <c r="BI409" i="3"/>
  <c r="BI411" i="3"/>
  <c r="BI412" i="3"/>
  <c r="BI442" i="3"/>
  <c r="BI446" i="3"/>
  <c r="BI449" i="3"/>
  <c r="BI451" i="3"/>
  <c r="BI452" i="3"/>
  <c r="BI475" i="3"/>
  <c r="BI477" i="3"/>
  <c r="BI480" i="3"/>
  <c r="BI502" i="3"/>
  <c r="BI506" i="3"/>
  <c r="BI510" i="3"/>
  <c r="BI512" i="3"/>
  <c r="BI537" i="3"/>
  <c r="BI539" i="3"/>
  <c r="BI561" i="3"/>
  <c r="BI566" i="3"/>
  <c r="BI568" i="3"/>
  <c r="BI569" i="3"/>
  <c r="BI591" i="3"/>
  <c r="BI593" i="3"/>
  <c r="BI595" i="3"/>
  <c r="BI637" i="3"/>
  <c r="BI646" i="3"/>
  <c r="BI684" i="3"/>
  <c r="BI692" i="3"/>
  <c r="BI696" i="3"/>
  <c r="BI698" i="3"/>
  <c r="BI699" i="3"/>
  <c r="BI30" i="3"/>
  <c r="BI38" i="3"/>
  <c r="BI256" i="3"/>
  <c r="BI262" i="3"/>
  <c r="BI365" i="3"/>
  <c r="BI418" i="3"/>
  <c r="BI422" i="3"/>
  <c r="BI459" i="3"/>
  <c r="BI463" i="3"/>
  <c r="BI517" i="3"/>
  <c r="BI574" i="3"/>
  <c r="BI104" i="3"/>
  <c r="BI129" i="3"/>
  <c r="BI196" i="3"/>
  <c r="BI198" i="3"/>
  <c r="J3" i="1" s="1"/>
  <c r="BI202" i="3"/>
  <c r="BI204" i="3"/>
  <c r="J149" i="1" s="1"/>
  <c r="BI349" i="3"/>
  <c r="BI354" i="3"/>
  <c r="BI355" i="3"/>
  <c r="BI533" i="3"/>
  <c r="BI598" i="3"/>
  <c r="BI609" i="3"/>
  <c r="BI630" i="3"/>
  <c r="BI633" i="3"/>
  <c r="BI636" i="3"/>
  <c r="BI638" i="3"/>
  <c r="BI639" i="3"/>
  <c r="BI247" i="3"/>
  <c r="J107" i="1" s="1"/>
  <c r="BI92" i="3"/>
  <c r="BI706" i="3"/>
  <c r="BI676" i="3"/>
  <c r="BI680" i="3"/>
  <c r="BI682" i="3"/>
  <c r="BI685" i="3"/>
  <c r="BI88" i="3"/>
  <c r="J56" i="1" s="1"/>
  <c r="BI327" i="3"/>
  <c r="BI368" i="3"/>
  <c r="BI464" i="3"/>
  <c r="BI545" i="3"/>
  <c r="BI32" i="3"/>
  <c r="BI36" i="3"/>
  <c r="BI20" i="3"/>
  <c r="BI2" i="3"/>
  <c r="BJ2" i="3" s="1"/>
  <c r="BI39" i="3"/>
  <c r="BI41" i="3"/>
  <c r="BI42" i="3"/>
  <c r="BI43" i="3"/>
  <c r="BI44" i="3"/>
  <c r="BI46" i="3"/>
  <c r="BI47" i="3"/>
  <c r="BI59" i="3"/>
  <c r="BI63" i="3"/>
  <c r="BI65" i="3"/>
  <c r="BI66" i="3"/>
  <c r="BI79" i="3"/>
  <c r="BI80" i="3"/>
  <c r="BI93" i="3"/>
  <c r="J147" i="1" s="1"/>
  <c r="BI94" i="3"/>
  <c r="J53" i="1" s="1"/>
  <c r="BI103" i="3"/>
  <c r="J25" i="1" s="1"/>
  <c r="BI145" i="3"/>
  <c r="J74" i="1" s="1"/>
  <c r="BI155" i="3"/>
  <c r="J12" i="1" s="1"/>
  <c r="BI156" i="3"/>
  <c r="BI167" i="3"/>
  <c r="BI179" i="3"/>
  <c r="BI190" i="3"/>
  <c r="J176" i="1" s="1"/>
  <c r="BI205" i="3"/>
  <c r="BI207" i="3"/>
  <c r="BI235" i="3"/>
  <c r="J196" i="1" s="1"/>
  <c r="BI236" i="3"/>
  <c r="J165" i="1" s="1"/>
  <c r="BI250" i="3"/>
  <c r="J55" i="1" s="1"/>
  <c r="BI251" i="3"/>
  <c r="J158" i="1" s="1"/>
  <c r="BI260" i="3"/>
  <c r="BI280" i="3"/>
  <c r="J7" i="1" s="1"/>
  <c r="M7" i="1" s="1"/>
  <c r="BI289" i="3"/>
  <c r="J172" i="1" s="1"/>
  <c r="BI314" i="3"/>
  <c r="J127" i="1" s="1"/>
  <c r="BI316" i="3"/>
  <c r="J129" i="1" s="1"/>
  <c r="BI319" i="3"/>
  <c r="BI330" i="3"/>
  <c r="BI332" i="3"/>
  <c r="BI333" i="3"/>
  <c r="J201" i="1" s="1"/>
  <c r="BI345" i="3"/>
  <c r="BI346" i="3"/>
  <c r="BI362" i="3"/>
  <c r="BI363" i="3"/>
  <c r="BI364" i="3"/>
  <c r="BI372" i="3"/>
  <c r="BI373" i="3"/>
  <c r="BI375" i="3"/>
  <c r="BI382" i="3"/>
  <c r="BI384" i="3"/>
  <c r="BI387" i="3"/>
  <c r="BI398" i="3"/>
  <c r="BI401" i="3"/>
  <c r="BI403" i="3"/>
  <c r="BI404" i="3"/>
  <c r="BI414" i="3"/>
  <c r="BI417" i="3"/>
  <c r="BI419" i="3"/>
  <c r="BI420" i="3"/>
  <c r="BI427" i="3"/>
  <c r="BI428" i="3"/>
  <c r="BI438" i="3"/>
  <c r="BI441" i="3"/>
  <c r="BI443" i="3"/>
  <c r="BI444" i="3"/>
  <c r="BI455" i="3"/>
  <c r="BI457" i="3"/>
  <c r="BI460" i="3"/>
  <c r="BI471" i="3"/>
  <c r="BI472" i="3"/>
  <c r="BI482" i="3"/>
  <c r="BI485" i="3"/>
  <c r="BI487" i="3"/>
  <c r="BI488" i="3"/>
  <c r="BI498" i="3"/>
  <c r="BI501" i="3"/>
  <c r="BI503" i="3"/>
  <c r="BI504" i="3"/>
  <c r="BI515" i="3"/>
  <c r="BI516" i="3"/>
  <c r="BI518" i="3"/>
  <c r="BI529" i="3"/>
  <c r="BI531" i="3"/>
  <c r="BI534" i="3"/>
  <c r="BI543" i="3"/>
  <c r="BI546" i="3"/>
  <c r="BI557" i="3"/>
  <c r="BI559" i="3"/>
  <c r="BI562" i="3"/>
  <c r="BI563" i="3"/>
  <c r="BI588" i="3"/>
  <c r="BI589" i="3"/>
  <c r="BI600" i="3"/>
  <c r="BI601" i="3"/>
  <c r="BI704" i="3"/>
  <c r="BI604" i="3"/>
  <c r="BI173" i="3"/>
  <c r="J89" i="1" s="1"/>
  <c r="BI605" i="3"/>
  <c r="BI613" i="3"/>
  <c r="BI615" i="3"/>
  <c r="BI616" i="3"/>
  <c r="BI626" i="3"/>
  <c r="BI629" i="3"/>
  <c r="BI246" i="3"/>
  <c r="J106" i="1" s="1"/>
  <c r="BI631" i="3"/>
  <c r="BI641" i="3"/>
  <c r="BI645" i="3"/>
  <c r="BI647" i="3"/>
  <c r="BI648" i="3"/>
  <c r="BI654" i="3"/>
  <c r="BI151" i="3"/>
  <c r="BI153" i="3"/>
  <c r="J79" i="1" s="1"/>
  <c r="BI657" i="3"/>
  <c r="BI658" i="3"/>
  <c r="BI77" i="3"/>
  <c r="BI76" i="3"/>
  <c r="J58" i="1" s="1"/>
  <c r="BI674" i="3"/>
  <c r="BJ674" i="3" s="1"/>
  <c r="BI677" i="3"/>
  <c r="BI688" i="3"/>
  <c r="BI690" i="3"/>
  <c r="BI693" i="3"/>
  <c r="BI702" i="3"/>
  <c r="BI140" i="3"/>
  <c r="J71" i="1" s="1"/>
  <c r="BI31" i="3"/>
  <c r="BI33" i="3"/>
  <c r="BI34" i="3"/>
  <c r="BI4" i="3"/>
  <c r="BI6" i="3"/>
  <c r="BI9" i="3"/>
  <c r="BI171" i="3"/>
  <c r="J87" i="1" s="1"/>
  <c r="BI10" i="3"/>
  <c r="BI12" i="3"/>
  <c r="BI14" i="3"/>
  <c r="BI16" i="3"/>
  <c r="BI19" i="3"/>
  <c r="BI48" i="3"/>
  <c r="BI56" i="3"/>
  <c r="BI61" i="3"/>
  <c r="BI62" i="3"/>
  <c r="BI67" i="3"/>
  <c r="BI69" i="3"/>
  <c r="BI70" i="3"/>
  <c r="BI78" i="3"/>
  <c r="BI91" i="3"/>
  <c r="J29" i="1" s="1"/>
  <c r="BI100" i="3"/>
  <c r="BI101" i="3"/>
  <c r="J6" i="1" s="1"/>
  <c r="BI106" i="3"/>
  <c r="BI107" i="3"/>
  <c r="J66" i="1" s="1"/>
  <c r="BI111" i="3"/>
  <c r="BI118" i="3"/>
  <c r="J67" i="1" s="1"/>
  <c r="BI127" i="3"/>
  <c r="BI133" i="3"/>
  <c r="BI137" i="3"/>
  <c r="BI158" i="3"/>
  <c r="J82" i="1" s="1"/>
  <c r="BI165" i="3"/>
  <c r="J179" i="1" s="1"/>
  <c r="BI169" i="3"/>
  <c r="BI178" i="3"/>
  <c r="BI182" i="3"/>
  <c r="J93" i="1" s="1"/>
  <c r="BI185" i="3"/>
  <c r="BI186" i="3"/>
  <c r="J42" i="1" s="1"/>
  <c r="BI187" i="3"/>
  <c r="BI193" i="3"/>
  <c r="J28" i="1" s="1"/>
  <c r="BI200" i="3"/>
  <c r="BI201" i="3"/>
  <c r="J51" i="1" s="1"/>
  <c r="BI210" i="3"/>
  <c r="BI233" i="3"/>
  <c r="J177" i="1" s="1"/>
  <c r="BI234" i="3"/>
  <c r="J26" i="1" s="1"/>
  <c r="BI242" i="3"/>
  <c r="BI243" i="3"/>
  <c r="BI253" i="3"/>
  <c r="J110" i="1" s="1"/>
  <c r="BI255" i="3"/>
  <c r="J181" i="1" s="1"/>
  <c r="BI258" i="3"/>
  <c r="BI265" i="3"/>
  <c r="J115" i="1" s="1"/>
  <c r="BI267" i="3"/>
  <c r="J151" i="1" s="1"/>
  <c r="BI268" i="3"/>
  <c r="BI271" i="3"/>
  <c r="J118" i="1" s="1"/>
  <c r="BI274" i="3"/>
  <c r="BI278" i="3"/>
  <c r="J154" i="1" s="1"/>
  <c r="BI282" i="3"/>
  <c r="J44" i="1" s="1"/>
  <c r="BI283" i="3"/>
  <c r="J49" i="1" s="1"/>
  <c r="BI287" i="3"/>
  <c r="BI291" i="3"/>
  <c r="J120" i="1" s="1"/>
  <c r="BI296" i="3"/>
  <c r="BI302" i="3"/>
  <c r="J122" i="1" s="1"/>
  <c r="BI304" i="3"/>
  <c r="BI306" i="3"/>
  <c r="J123" i="1" s="1"/>
  <c r="BI312" i="3"/>
  <c r="J125" i="1" s="1"/>
  <c r="BI315" i="3"/>
  <c r="J128" i="1" s="1"/>
  <c r="BI320" i="3"/>
  <c r="BI323" i="3"/>
  <c r="J132" i="1" s="1"/>
  <c r="BI328" i="3"/>
  <c r="BI331" i="3"/>
  <c r="J27" i="1" s="1"/>
  <c r="BI334" i="3"/>
  <c r="J135" i="1" s="1"/>
  <c r="BI337" i="3"/>
  <c r="BI338" i="3"/>
  <c r="BI339" i="3"/>
  <c r="BI342" i="3"/>
  <c r="BI350" i="3"/>
  <c r="BI361" i="3"/>
  <c r="BI376" i="3"/>
  <c r="BI381" i="3"/>
  <c r="BI383" i="3"/>
  <c r="BI388" i="3"/>
  <c r="BI391" i="3"/>
  <c r="BI392" i="3"/>
  <c r="BI397" i="3"/>
  <c r="BI399" i="3"/>
  <c r="BI400" i="3"/>
  <c r="BI405" i="3"/>
  <c r="BI407" i="3"/>
  <c r="BI408" i="3"/>
  <c r="BI413" i="3"/>
  <c r="BI415" i="3"/>
  <c r="BI416" i="3"/>
  <c r="BI421" i="3"/>
  <c r="BI423" i="3"/>
  <c r="BI424" i="3"/>
  <c r="BI429" i="3"/>
  <c r="BI431" i="3"/>
  <c r="BI432" i="3"/>
  <c r="BI437" i="3"/>
  <c r="BI439" i="3"/>
  <c r="BI440" i="3"/>
  <c r="BI445" i="3"/>
  <c r="BI447" i="3"/>
  <c r="BI448" i="3"/>
  <c r="BI453" i="3"/>
  <c r="BI456" i="3"/>
  <c r="BI461" i="3"/>
  <c r="BI469" i="3"/>
  <c r="BI470" i="3"/>
  <c r="BI476" i="3"/>
  <c r="BI481" i="3"/>
  <c r="BI483" i="3"/>
  <c r="BI484" i="3"/>
  <c r="BI489" i="3"/>
  <c r="BI491" i="3"/>
  <c r="BI492" i="3"/>
  <c r="BI497" i="3"/>
  <c r="BI499" i="3"/>
  <c r="BI500" i="3"/>
  <c r="BI505" i="3"/>
  <c r="BI507" i="3"/>
  <c r="BI508" i="3"/>
  <c r="BI509" i="3"/>
  <c r="BI513" i="3"/>
  <c r="BI519" i="3"/>
  <c r="BI523" i="3"/>
  <c r="BI527" i="3"/>
  <c r="BI530" i="3"/>
  <c r="BI535" i="3"/>
  <c r="BI538" i="3"/>
  <c r="BI542" i="3"/>
  <c r="BI547" i="3"/>
  <c r="BI550" i="3"/>
  <c r="BI555" i="3"/>
  <c r="BI558" i="3"/>
  <c r="BI564" i="3"/>
  <c r="BI567" i="3"/>
  <c r="BI570" i="3"/>
  <c r="BI571" i="3"/>
  <c r="BI576" i="3"/>
  <c r="BI581" i="3"/>
  <c r="BI582" i="3"/>
  <c r="BI583" i="3"/>
  <c r="BI584" i="3"/>
  <c r="BI587" i="3"/>
  <c r="BI592" i="3"/>
  <c r="BI594" i="3"/>
  <c r="BI599" i="3"/>
  <c r="BI150" i="3"/>
  <c r="BI148" i="3"/>
  <c r="J75" i="1" s="1"/>
  <c r="BI606" i="3"/>
  <c r="BI174" i="3"/>
  <c r="J90" i="1" s="1"/>
  <c r="BI245" i="3"/>
  <c r="J105" i="1" s="1"/>
  <c r="BI610" i="3"/>
  <c r="BI611" i="3"/>
  <c r="BI612" i="3"/>
  <c r="BI617" i="3"/>
  <c r="BI619" i="3"/>
  <c r="BI620" i="3"/>
  <c r="BI625" i="3"/>
  <c r="BI627" i="3"/>
  <c r="BI628" i="3"/>
  <c r="BI632" i="3"/>
  <c r="BI634" i="3"/>
  <c r="BI635" i="3"/>
  <c r="BI640" i="3"/>
  <c r="BI642" i="3"/>
  <c r="BI643" i="3"/>
  <c r="BI644" i="3"/>
  <c r="BI649" i="3"/>
  <c r="BI650" i="3"/>
  <c r="BI651" i="3"/>
  <c r="BI249" i="3"/>
  <c r="J109" i="1" s="1"/>
  <c r="BI655" i="3"/>
  <c r="BI656" i="3"/>
  <c r="BI248" i="3"/>
  <c r="J108" i="1" s="1"/>
  <c r="BI154" i="3"/>
  <c r="J80" i="1" s="1"/>
  <c r="BI82" i="3"/>
  <c r="J62" i="1" s="1"/>
  <c r="BI663" i="3"/>
  <c r="BI668" i="3"/>
  <c r="BI670" i="3"/>
  <c r="BI673" i="3"/>
  <c r="BI678" i="3"/>
  <c r="BI681" i="3"/>
  <c r="BI686" i="3"/>
  <c r="BI689" i="3"/>
  <c r="BI694" i="3"/>
  <c r="BI697" i="3"/>
  <c r="BI700" i="3"/>
  <c r="BI703" i="3"/>
  <c r="BI272" i="3"/>
  <c r="BI141" i="3"/>
  <c r="BI35" i="3"/>
  <c r="BI37" i="3"/>
  <c r="BI172" i="3"/>
  <c r="BI5" i="3"/>
  <c r="BI7" i="3"/>
  <c r="BI11" i="3"/>
  <c r="BI13" i="3"/>
  <c r="BI15" i="3"/>
  <c r="BI21" i="3"/>
  <c r="BI22" i="3"/>
  <c r="BI3" i="3"/>
  <c r="BI40" i="3"/>
  <c r="BI45" i="3"/>
  <c r="BI49" i="3"/>
  <c r="BI50" i="3"/>
  <c r="BI53" i="3"/>
  <c r="BI54" i="3"/>
  <c r="BI57" i="3"/>
  <c r="BI58" i="3"/>
  <c r="BI60" i="3"/>
  <c r="BI83" i="3"/>
  <c r="BI84" i="3"/>
  <c r="J16" i="1" s="1"/>
  <c r="BI85" i="3"/>
  <c r="BI86" i="3"/>
  <c r="J23" i="1" s="1"/>
  <c r="BI87" i="3"/>
  <c r="BI89" i="3"/>
  <c r="BI90" i="3"/>
  <c r="J184" i="1" s="1"/>
  <c r="BI95" i="3"/>
  <c r="J64" i="1" s="1"/>
  <c r="BI97" i="3"/>
  <c r="J15" i="1" s="1"/>
  <c r="BI99" i="3"/>
  <c r="J37" i="1" s="1"/>
  <c r="BI102" i="3"/>
  <c r="BI105" i="3"/>
  <c r="J65" i="1" s="1"/>
  <c r="BI108" i="3"/>
  <c r="BI110" i="3"/>
  <c r="BI112" i="3"/>
  <c r="BI116" i="3"/>
  <c r="BI117" i="3"/>
  <c r="BI123" i="3"/>
  <c r="J68" i="1" s="1"/>
  <c r="BI124" i="3"/>
  <c r="J14" i="1" s="1"/>
  <c r="M14" i="1" s="1"/>
  <c r="BI126" i="3"/>
  <c r="BI128" i="3"/>
  <c r="BI130" i="3"/>
  <c r="BI131" i="3"/>
  <c r="BI132" i="3"/>
  <c r="BI134" i="3"/>
  <c r="BI136" i="3"/>
  <c r="BI139" i="3"/>
  <c r="BI142" i="3"/>
  <c r="J72" i="1" s="1"/>
  <c r="BI157" i="3"/>
  <c r="BI160" i="3"/>
  <c r="J83" i="1" s="1"/>
  <c r="BI163" i="3"/>
  <c r="J85" i="1" s="1"/>
  <c r="BI164" i="3"/>
  <c r="J150" i="1" s="1"/>
  <c r="BI166" i="3"/>
  <c r="BI168" i="3"/>
  <c r="BI176" i="3"/>
  <c r="J91" i="1" s="1"/>
  <c r="BI177" i="3"/>
  <c r="BI181" i="3"/>
  <c r="J92" i="1" s="1"/>
  <c r="BI183" i="3"/>
  <c r="J94" i="1" s="1"/>
  <c r="BI188" i="3"/>
  <c r="J180" i="1" s="1"/>
  <c r="BI189" i="3"/>
  <c r="J138" i="1" s="1"/>
  <c r="BI192" i="3"/>
  <c r="BI194" i="3"/>
  <c r="J141" i="1" s="1"/>
  <c r="BI195" i="3"/>
  <c r="J18" i="1" s="1"/>
  <c r="BI197" i="3"/>
  <c r="J13" i="1" s="1"/>
  <c r="BI199" i="3"/>
  <c r="J5" i="1" s="1"/>
  <c r="BI203" i="3"/>
  <c r="J48" i="1" s="1"/>
  <c r="BI208" i="3"/>
  <c r="J30" i="1" s="1"/>
  <c r="BI214" i="3"/>
  <c r="J189" i="1" s="1"/>
  <c r="BI216" i="3"/>
  <c r="BI218" i="3"/>
  <c r="BI220" i="3"/>
  <c r="BI222" i="3"/>
  <c r="BI224" i="3"/>
  <c r="BI226" i="3"/>
  <c r="BI231" i="3"/>
  <c r="BI232" i="3"/>
  <c r="J45" i="1" s="1"/>
  <c r="BI237" i="3"/>
  <c r="BI239" i="3"/>
  <c r="BI244" i="3"/>
  <c r="J104" i="1" s="1"/>
  <c r="BI254" i="3"/>
  <c r="J17" i="1" s="1"/>
  <c r="BI257" i="3"/>
  <c r="BI259" i="3"/>
  <c r="BI261" i="3"/>
  <c r="BI264" i="3"/>
  <c r="J114" i="1" s="1"/>
  <c r="BI266" i="3"/>
  <c r="BI269" i="3"/>
  <c r="J140" i="1" s="1"/>
  <c r="BI273" i="3"/>
  <c r="BI275" i="3"/>
  <c r="J119" i="1" s="1"/>
  <c r="BI276" i="3"/>
  <c r="BI277" i="3"/>
  <c r="J155" i="1" s="1"/>
  <c r="BI279" i="3"/>
  <c r="J178" i="1" s="1"/>
  <c r="BI281" i="3"/>
  <c r="J21" i="1" s="1"/>
  <c r="BI284" i="3"/>
  <c r="J164" i="1" s="1"/>
  <c r="BI286" i="3"/>
  <c r="J139" i="1" s="1"/>
  <c r="BI288" i="3"/>
  <c r="J36" i="1" s="1"/>
  <c r="BI290" i="3"/>
  <c r="J46" i="1" s="1"/>
  <c r="BI295" i="3"/>
  <c r="J167" i="1" s="1"/>
  <c r="BI299" i="3"/>
  <c r="J121" i="1" s="1"/>
  <c r="BI300" i="3"/>
  <c r="BI308" i="3"/>
  <c r="J186" i="1" s="1"/>
  <c r="BI313" i="3"/>
  <c r="BI317" i="3"/>
  <c r="BI321" i="3"/>
  <c r="BI325" i="3"/>
  <c r="BI329" i="3"/>
  <c r="BI335" i="3"/>
  <c r="J136" i="1" s="1"/>
  <c r="BI343" i="3"/>
  <c r="BI344" i="3"/>
  <c r="BI347" i="3"/>
  <c r="BI348" i="3"/>
  <c r="BI351" i="3"/>
  <c r="BI352" i="3"/>
  <c r="BI353" i="3"/>
  <c r="BI356" i="3"/>
  <c r="BI357" i="3"/>
  <c r="BI358" i="3"/>
  <c r="BI359" i="3"/>
  <c r="BI366" i="3"/>
  <c r="BI367" i="3"/>
  <c r="BI371" i="3"/>
  <c r="BI379" i="3"/>
  <c r="BI385" i="3"/>
  <c r="BI389" i="3"/>
  <c r="BI454" i="3"/>
  <c r="BI458" i="3"/>
  <c r="BI462" i="3"/>
  <c r="BI465" i="3"/>
  <c r="BI466" i="3"/>
  <c r="BI468" i="3"/>
  <c r="BI473" i="3"/>
  <c r="BI474" i="3"/>
  <c r="BI478" i="3"/>
  <c r="BI514" i="3"/>
  <c r="BI520" i="3"/>
  <c r="BI521" i="3"/>
  <c r="BI528" i="3"/>
  <c r="BI532" i="3"/>
  <c r="BI536" i="3"/>
  <c r="BI540" i="3"/>
  <c r="BI544" i="3"/>
  <c r="BI548" i="3"/>
  <c r="BI552" i="3"/>
  <c r="BI556" i="3"/>
  <c r="BI560" i="3"/>
  <c r="BI565" i="3"/>
  <c r="BI572" i="3"/>
  <c r="BI573" i="3"/>
  <c r="BI575" i="3"/>
  <c r="BI577" i="3"/>
  <c r="BI578" i="3"/>
  <c r="BI579" i="3"/>
  <c r="BI590" i="3"/>
  <c r="BI596" i="3"/>
  <c r="BI602" i="3"/>
  <c r="BI705" i="3"/>
  <c r="BI608" i="3"/>
  <c r="BI652" i="3"/>
  <c r="BI152" i="3"/>
  <c r="J78" i="1" s="1"/>
  <c r="BI659" i="3"/>
  <c r="BI211" i="3"/>
  <c r="J99" i="1" s="1"/>
  <c r="BI209" i="3"/>
  <c r="BI660" i="3"/>
  <c r="BI661" i="3"/>
  <c r="BI669" i="3"/>
  <c r="BI671" i="3"/>
  <c r="BI672" i="3"/>
  <c r="BI675" i="3"/>
  <c r="BI679" i="3"/>
  <c r="BI683" i="3"/>
  <c r="BI687" i="3"/>
  <c r="BI691" i="3"/>
  <c r="BI695" i="3"/>
  <c r="BI701" i="3"/>
  <c r="BM191" i="3"/>
  <c r="BH141" i="3"/>
  <c r="BH191" i="3"/>
  <c r="EN689" i="3" l="1"/>
  <c r="ET689" i="3" s="1"/>
  <c r="EN691" i="3"/>
  <c r="EO691" i="3" s="1"/>
  <c r="EP691" i="3" s="1"/>
  <c r="EH691" i="3"/>
  <c r="EI691" i="3" s="1"/>
  <c r="EN645" i="3"/>
  <c r="ET645" i="3" s="1"/>
  <c r="EN123" i="3"/>
  <c r="ES123" i="3"/>
  <c r="EN85" i="3"/>
  <c r="ET85" i="3" s="1"/>
  <c r="ES85" i="3"/>
  <c r="EN74" i="3"/>
  <c r="ES74" i="3"/>
  <c r="EN72" i="3"/>
  <c r="ES72" i="3"/>
  <c r="EN70" i="3"/>
  <c r="ES70" i="3"/>
  <c r="EN68" i="3"/>
  <c r="ES68" i="3"/>
  <c r="EN66" i="3"/>
  <c r="ES66" i="3"/>
  <c r="EN64" i="3"/>
  <c r="ES64" i="3"/>
  <c r="EN62" i="3"/>
  <c r="ET62" i="3" s="1"/>
  <c r="ES62" i="3"/>
  <c r="EN60" i="3"/>
  <c r="ES60" i="3"/>
  <c r="EN58" i="3"/>
  <c r="ES58" i="3"/>
  <c r="EN56" i="3"/>
  <c r="ES56" i="3"/>
  <c r="EN54" i="3"/>
  <c r="ES54" i="3"/>
  <c r="EN52" i="3"/>
  <c r="ES52" i="3"/>
  <c r="EN50" i="3"/>
  <c r="ES50" i="3"/>
  <c r="EN48" i="3"/>
  <c r="ET48" i="3" s="1"/>
  <c r="ES48" i="3"/>
  <c r="EN46" i="3"/>
  <c r="ES46" i="3"/>
  <c r="EN44" i="3"/>
  <c r="ES44" i="3"/>
  <c r="EN42" i="3"/>
  <c r="ES42" i="3"/>
  <c r="EN40" i="3"/>
  <c r="ES40" i="3"/>
  <c r="EN38" i="3"/>
  <c r="ES38" i="3"/>
  <c r="EN701" i="3"/>
  <c r="ES701" i="3"/>
  <c r="EN699" i="3"/>
  <c r="ES699" i="3"/>
  <c r="EN696" i="3"/>
  <c r="ES696" i="3"/>
  <c r="EN694" i="3"/>
  <c r="ES694" i="3"/>
  <c r="EN690" i="3"/>
  <c r="ES690" i="3"/>
  <c r="EN688" i="3"/>
  <c r="ES688" i="3"/>
  <c r="EN685" i="3"/>
  <c r="ET685" i="3" s="1"/>
  <c r="ES685" i="3"/>
  <c r="EN683" i="3"/>
  <c r="ES683" i="3"/>
  <c r="EN680" i="3"/>
  <c r="ES680" i="3"/>
  <c r="EN675" i="3"/>
  <c r="ES675" i="3"/>
  <c r="EO658" i="3"/>
  <c r="EP658" i="3" s="1"/>
  <c r="ET658" i="3"/>
  <c r="EN292" i="3"/>
  <c r="ET292" i="3" s="1"/>
  <c r="ES292" i="3"/>
  <c r="EN284" i="3"/>
  <c r="ES284" i="3"/>
  <c r="EN280" i="3"/>
  <c r="ES280" i="3"/>
  <c r="EL262" i="3"/>
  <c r="ER262" i="3" s="1"/>
  <c r="EQ262" i="3"/>
  <c r="EL261" i="3"/>
  <c r="ER261" i="3" s="1"/>
  <c r="EQ261" i="3"/>
  <c r="EL257" i="3"/>
  <c r="ER257" i="3" s="1"/>
  <c r="EQ257" i="3"/>
  <c r="EN630" i="3"/>
  <c r="ES630" i="3"/>
  <c r="EN628" i="3"/>
  <c r="ES628" i="3"/>
  <c r="EN626" i="3"/>
  <c r="ES626" i="3"/>
  <c r="EN624" i="3"/>
  <c r="ES624" i="3"/>
  <c r="EN622" i="3"/>
  <c r="ES622" i="3"/>
  <c r="EN620" i="3"/>
  <c r="ES620" i="3"/>
  <c r="EN618" i="3"/>
  <c r="ES618" i="3"/>
  <c r="EN616" i="3"/>
  <c r="ES616" i="3"/>
  <c r="EN614" i="3"/>
  <c r="ES614" i="3"/>
  <c r="EN612" i="3"/>
  <c r="ES612" i="3"/>
  <c r="EN610" i="3"/>
  <c r="ET610" i="3" s="1"/>
  <c r="ES610" i="3"/>
  <c r="EN607" i="3"/>
  <c r="ET607" i="3" s="1"/>
  <c r="ES607" i="3"/>
  <c r="EN604" i="3"/>
  <c r="ES604" i="3"/>
  <c r="EN601" i="3"/>
  <c r="ES601" i="3"/>
  <c r="EN599" i="3"/>
  <c r="ES599" i="3"/>
  <c r="EN597" i="3"/>
  <c r="ES597" i="3"/>
  <c r="EN595" i="3"/>
  <c r="ES595" i="3"/>
  <c r="EN593" i="3"/>
  <c r="ES593" i="3"/>
  <c r="EN591" i="3"/>
  <c r="ES591" i="3"/>
  <c r="EN589" i="3"/>
  <c r="ES589" i="3"/>
  <c r="EN587" i="3"/>
  <c r="ES587" i="3"/>
  <c r="EN585" i="3"/>
  <c r="ES585" i="3"/>
  <c r="EN583" i="3"/>
  <c r="ES583" i="3"/>
  <c r="EN581" i="3"/>
  <c r="ES581" i="3"/>
  <c r="EN579" i="3"/>
  <c r="ES579" i="3"/>
  <c r="EN577" i="3"/>
  <c r="ES577" i="3"/>
  <c r="EN575" i="3"/>
  <c r="ES575" i="3"/>
  <c r="EN573" i="3"/>
  <c r="ES573" i="3"/>
  <c r="EN571" i="3"/>
  <c r="ES571" i="3"/>
  <c r="EN569" i="3"/>
  <c r="ES569" i="3"/>
  <c r="EN567" i="3"/>
  <c r="ES567" i="3"/>
  <c r="EN565" i="3"/>
  <c r="ES565" i="3"/>
  <c r="EN563" i="3"/>
  <c r="ES563" i="3"/>
  <c r="EN561" i="3"/>
  <c r="ES561" i="3"/>
  <c r="EN559" i="3"/>
  <c r="ES559" i="3"/>
  <c r="EN557" i="3"/>
  <c r="ES557" i="3"/>
  <c r="EN555" i="3"/>
  <c r="ES555" i="3"/>
  <c r="EN553" i="3"/>
  <c r="ES553" i="3"/>
  <c r="EN551" i="3"/>
  <c r="ES551" i="3"/>
  <c r="EN549" i="3"/>
  <c r="ES549" i="3"/>
  <c r="EN547" i="3"/>
  <c r="ES547" i="3"/>
  <c r="EN545" i="3"/>
  <c r="ES545" i="3"/>
  <c r="EN543" i="3"/>
  <c r="ES543" i="3"/>
  <c r="EN541" i="3"/>
  <c r="ES541" i="3"/>
  <c r="EN539" i="3"/>
  <c r="ES539" i="3"/>
  <c r="EN537" i="3"/>
  <c r="ES537" i="3"/>
  <c r="EN535" i="3"/>
  <c r="ES535" i="3"/>
  <c r="EN533" i="3"/>
  <c r="ES533" i="3"/>
  <c r="EN531" i="3"/>
  <c r="ES531" i="3"/>
  <c r="EN529" i="3"/>
  <c r="ES529" i="3"/>
  <c r="EN527" i="3"/>
  <c r="ES527" i="3"/>
  <c r="EN525" i="3"/>
  <c r="ES525" i="3"/>
  <c r="EN523" i="3"/>
  <c r="ES523" i="3"/>
  <c r="EN521" i="3"/>
  <c r="ES521" i="3"/>
  <c r="EN519" i="3"/>
  <c r="ES519" i="3"/>
  <c r="EN517" i="3"/>
  <c r="ES517" i="3"/>
  <c r="EN515" i="3"/>
  <c r="ES515" i="3"/>
  <c r="EN513" i="3"/>
  <c r="ES513" i="3"/>
  <c r="EN511" i="3"/>
  <c r="ET511" i="3" s="1"/>
  <c r="ES511" i="3"/>
  <c r="EN509" i="3"/>
  <c r="ES509" i="3"/>
  <c r="EN507" i="3"/>
  <c r="ES507" i="3"/>
  <c r="EN505" i="3"/>
  <c r="ES505" i="3"/>
  <c r="EN503" i="3"/>
  <c r="ES503" i="3"/>
  <c r="EN501" i="3"/>
  <c r="ES501" i="3"/>
  <c r="EN499" i="3"/>
  <c r="ES499" i="3"/>
  <c r="EN497" i="3"/>
  <c r="ES497" i="3"/>
  <c r="EN495" i="3"/>
  <c r="ES495" i="3"/>
  <c r="EN493" i="3"/>
  <c r="ES493" i="3"/>
  <c r="EN491" i="3"/>
  <c r="ES491" i="3"/>
  <c r="EN489" i="3"/>
  <c r="ES489" i="3"/>
  <c r="EN487" i="3"/>
  <c r="ES487" i="3"/>
  <c r="EN485" i="3"/>
  <c r="ES485" i="3"/>
  <c r="EN483" i="3"/>
  <c r="ES483" i="3"/>
  <c r="EN481" i="3"/>
  <c r="ES481" i="3"/>
  <c r="EN479" i="3"/>
  <c r="ES479" i="3"/>
  <c r="EN477" i="3"/>
  <c r="ES477" i="3"/>
  <c r="EN475" i="3"/>
  <c r="ES475" i="3"/>
  <c r="EN473" i="3"/>
  <c r="ES473" i="3"/>
  <c r="EN471" i="3"/>
  <c r="ES471" i="3"/>
  <c r="EN469" i="3"/>
  <c r="ES469" i="3"/>
  <c r="EN467" i="3"/>
  <c r="ES467" i="3"/>
  <c r="EN465" i="3"/>
  <c r="ES465" i="3"/>
  <c r="EN463" i="3"/>
  <c r="ES463" i="3"/>
  <c r="EN461" i="3"/>
  <c r="ES461" i="3"/>
  <c r="EN459" i="3"/>
  <c r="ES459" i="3"/>
  <c r="EN457" i="3"/>
  <c r="ES457" i="3"/>
  <c r="EN455" i="3"/>
  <c r="ES455" i="3"/>
  <c r="EN453" i="3"/>
  <c r="ES453" i="3"/>
  <c r="EN451" i="3"/>
  <c r="ES451" i="3"/>
  <c r="EN449" i="3"/>
  <c r="ES449" i="3"/>
  <c r="EN447" i="3"/>
  <c r="ES447" i="3"/>
  <c r="EN445" i="3"/>
  <c r="ES445" i="3"/>
  <c r="EN443" i="3"/>
  <c r="ES443" i="3"/>
  <c r="EN441" i="3"/>
  <c r="ES441" i="3"/>
  <c r="EN439" i="3"/>
  <c r="ES439" i="3"/>
  <c r="EN437" i="3"/>
  <c r="ES437" i="3"/>
  <c r="EN435" i="3"/>
  <c r="ES435" i="3"/>
  <c r="EN433" i="3"/>
  <c r="ES433" i="3"/>
  <c r="EN431" i="3"/>
  <c r="ES431" i="3"/>
  <c r="EN429" i="3"/>
  <c r="ES429" i="3"/>
  <c r="EN427" i="3"/>
  <c r="ES427" i="3"/>
  <c r="EN425" i="3"/>
  <c r="ES425" i="3"/>
  <c r="EN423" i="3"/>
  <c r="ES423" i="3"/>
  <c r="EN421" i="3"/>
  <c r="ES421" i="3"/>
  <c r="EN419" i="3"/>
  <c r="ES419" i="3"/>
  <c r="EN417" i="3"/>
  <c r="ES417" i="3"/>
  <c r="EN415" i="3"/>
  <c r="ES415" i="3"/>
  <c r="EN413" i="3"/>
  <c r="ES413" i="3"/>
  <c r="EN411" i="3"/>
  <c r="ES411" i="3"/>
  <c r="EN409" i="3"/>
  <c r="ES409" i="3"/>
  <c r="EN407" i="3"/>
  <c r="ES407" i="3"/>
  <c r="EN405" i="3"/>
  <c r="ES405" i="3"/>
  <c r="EN403" i="3"/>
  <c r="ES403" i="3"/>
  <c r="EN401" i="3"/>
  <c r="ES401" i="3"/>
  <c r="EN399" i="3"/>
  <c r="ES399" i="3"/>
  <c r="EN397" i="3"/>
  <c r="ES397" i="3"/>
  <c r="EN395" i="3"/>
  <c r="ES395" i="3"/>
  <c r="EN393" i="3"/>
  <c r="ES393" i="3"/>
  <c r="EN391" i="3"/>
  <c r="ES391" i="3"/>
  <c r="EN389" i="3"/>
  <c r="ES389" i="3"/>
  <c r="EN387" i="3"/>
  <c r="ES387" i="3"/>
  <c r="EN385" i="3"/>
  <c r="ES385" i="3"/>
  <c r="EN383" i="3"/>
  <c r="ES383" i="3"/>
  <c r="EN381" i="3"/>
  <c r="ES381" i="3"/>
  <c r="EN379" i="3"/>
  <c r="ES379" i="3"/>
  <c r="EN377" i="3"/>
  <c r="ES377" i="3"/>
  <c r="EN375" i="3"/>
  <c r="ES375" i="3"/>
  <c r="EN373" i="3"/>
  <c r="ES373" i="3"/>
  <c r="EN371" i="3"/>
  <c r="ES371" i="3"/>
  <c r="EN369" i="3"/>
  <c r="ES369" i="3"/>
  <c r="EN367" i="3"/>
  <c r="ES367" i="3"/>
  <c r="EN365" i="3"/>
  <c r="ES365" i="3"/>
  <c r="EN363" i="3"/>
  <c r="ES363" i="3"/>
  <c r="EN361" i="3"/>
  <c r="ES361" i="3"/>
  <c r="EN359" i="3"/>
  <c r="ES359" i="3"/>
  <c r="EN357" i="3"/>
  <c r="ES357" i="3"/>
  <c r="EN355" i="3"/>
  <c r="ET355" i="3" s="1"/>
  <c r="ES355" i="3"/>
  <c r="EN353" i="3"/>
  <c r="ES353" i="3"/>
  <c r="EN351" i="3"/>
  <c r="ES351" i="3"/>
  <c r="EN349" i="3"/>
  <c r="ES349" i="3"/>
  <c r="EN347" i="3"/>
  <c r="ES347" i="3"/>
  <c r="EN345" i="3"/>
  <c r="ES345" i="3"/>
  <c r="EN343" i="3"/>
  <c r="ES343" i="3"/>
  <c r="EN341" i="3"/>
  <c r="ES341" i="3"/>
  <c r="EN339" i="3"/>
  <c r="ES339" i="3"/>
  <c r="EN337" i="3"/>
  <c r="ES337" i="3"/>
  <c r="EN335" i="3"/>
  <c r="ES335" i="3"/>
  <c r="EN224" i="3"/>
  <c r="ET224" i="3" s="1"/>
  <c r="ES224" i="3"/>
  <c r="EN218" i="3"/>
  <c r="ET218" i="3" s="1"/>
  <c r="ES218" i="3"/>
  <c r="EN202" i="3"/>
  <c r="ES202" i="3"/>
  <c r="EN190" i="3"/>
  <c r="ES190" i="3"/>
  <c r="EN187" i="3"/>
  <c r="ES187" i="3"/>
  <c r="EN184" i="3"/>
  <c r="ET184" i="3" s="1"/>
  <c r="ES184" i="3"/>
  <c r="EN182" i="3"/>
  <c r="ES182" i="3"/>
  <c r="EN179" i="3"/>
  <c r="ES179" i="3"/>
  <c r="EN177" i="3"/>
  <c r="ES177" i="3"/>
  <c r="EN175" i="3"/>
  <c r="ES175" i="3"/>
  <c r="EN156" i="3"/>
  <c r="ES156" i="3"/>
  <c r="EN135" i="3"/>
  <c r="ES135" i="3"/>
  <c r="EN133" i="3"/>
  <c r="ES133" i="3"/>
  <c r="EN131" i="3"/>
  <c r="ET131" i="3" s="1"/>
  <c r="ES131" i="3"/>
  <c r="EN129" i="3"/>
  <c r="ES129" i="3"/>
  <c r="EN101" i="3"/>
  <c r="ES101" i="3"/>
  <c r="EN94" i="3"/>
  <c r="ES94" i="3"/>
  <c r="EN652" i="3"/>
  <c r="ES652" i="3"/>
  <c r="EN650" i="3"/>
  <c r="ES650" i="3"/>
  <c r="EN648" i="3"/>
  <c r="ES648" i="3"/>
  <c r="EN646" i="3"/>
  <c r="ES646" i="3"/>
  <c r="EN644" i="3"/>
  <c r="ES644" i="3"/>
  <c r="EN642" i="3"/>
  <c r="ES642" i="3"/>
  <c r="EN640" i="3"/>
  <c r="ES640" i="3"/>
  <c r="EN638" i="3"/>
  <c r="ES638" i="3"/>
  <c r="EN636" i="3"/>
  <c r="ES636" i="3"/>
  <c r="EN634" i="3"/>
  <c r="ES634" i="3"/>
  <c r="EN3" i="3"/>
  <c r="ES3" i="3"/>
  <c r="EN21" i="3"/>
  <c r="ES21" i="3"/>
  <c r="EN19" i="3"/>
  <c r="ES19" i="3"/>
  <c r="EN17" i="3"/>
  <c r="ES17" i="3"/>
  <c r="EN14" i="3"/>
  <c r="ET14" i="3" s="1"/>
  <c r="ES14" i="3"/>
  <c r="EN10" i="3"/>
  <c r="ES10" i="3"/>
  <c r="EN8" i="3"/>
  <c r="ET8" i="3" s="1"/>
  <c r="ES8" i="3"/>
  <c r="EN6" i="3"/>
  <c r="ES6" i="3"/>
  <c r="EN4" i="3"/>
  <c r="ES4" i="3"/>
  <c r="EN37" i="3"/>
  <c r="ES37" i="3"/>
  <c r="EN35" i="3"/>
  <c r="ES35" i="3"/>
  <c r="EN33" i="3"/>
  <c r="ES33" i="3"/>
  <c r="EN31" i="3"/>
  <c r="ES31" i="3"/>
  <c r="EN29" i="3"/>
  <c r="ES29" i="3"/>
  <c r="EN27" i="3"/>
  <c r="ES27" i="3"/>
  <c r="EN25" i="3"/>
  <c r="ES25" i="3"/>
  <c r="EN89" i="3"/>
  <c r="ES89" i="3"/>
  <c r="EN73" i="3"/>
  <c r="ES73" i="3"/>
  <c r="EN71" i="3"/>
  <c r="ES71" i="3"/>
  <c r="EN69" i="3"/>
  <c r="ES69" i="3"/>
  <c r="EN67" i="3"/>
  <c r="ES67" i="3"/>
  <c r="EN65" i="3"/>
  <c r="ES65" i="3"/>
  <c r="EN63" i="3"/>
  <c r="ES63" i="3"/>
  <c r="EN61" i="3"/>
  <c r="ES61" i="3"/>
  <c r="EN59" i="3"/>
  <c r="ES59" i="3"/>
  <c r="EN57" i="3"/>
  <c r="ES57" i="3"/>
  <c r="EN55" i="3"/>
  <c r="ES55" i="3"/>
  <c r="EN53" i="3"/>
  <c r="ES53" i="3"/>
  <c r="EN51" i="3"/>
  <c r="ES51" i="3"/>
  <c r="EN49" i="3"/>
  <c r="ES49" i="3"/>
  <c r="EN47" i="3"/>
  <c r="ES47" i="3"/>
  <c r="EN45" i="3"/>
  <c r="ES45" i="3"/>
  <c r="EN43" i="3"/>
  <c r="ES43" i="3"/>
  <c r="EN41" i="3"/>
  <c r="ES41" i="3"/>
  <c r="EN39" i="3"/>
  <c r="ES39" i="3"/>
  <c r="EN702" i="3"/>
  <c r="ES702" i="3"/>
  <c r="EN700" i="3"/>
  <c r="ES700" i="3"/>
  <c r="EN697" i="3"/>
  <c r="ES697" i="3"/>
  <c r="ES695" i="3"/>
  <c r="EN687" i="3"/>
  <c r="ES687" i="3"/>
  <c r="EN684" i="3"/>
  <c r="ES684" i="3"/>
  <c r="EN682" i="3"/>
  <c r="ES682" i="3"/>
  <c r="EN676" i="3"/>
  <c r="ES676" i="3"/>
  <c r="EN674" i="3"/>
  <c r="ES674" i="3"/>
  <c r="EO657" i="3"/>
  <c r="EP657" i="3" s="1"/>
  <c r="ET657" i="3"/>
  <c r="EN306" i="3"/>
  <c r="ES306" i="3"/>
  <c r="EN291" i="3"/>
  <c r="ET291" i="3" s="1"/>
  <c r="ES291" i="3"/>
  <c r="EN281" i="3"/>
  <c r="ET281" i="3" s="1"/>
  <c r="ES281" i="3"/>
  <c r="EN273" i="3"/>
  <c r="ES273" i="3"/>
  <c r="EN254" i="3"/>
  <c r="ES254" i="3"/>
  <c r="EL83" i="3"/>
  <c r="ER83" i="3" s="1"/>
  <c r="EQ83" i="3"/>
  <c r="EL80" i="3"/>
  <c r="ER80" i="3" s="1"/>
  <c r="EQ80" i="3"/>
  <c r="EL78" i="3"/>
  <c r="ER78" i="3" s="1"/>
  <c r="EQ78" i="3"/>
  <c r="EL79" i="3"/>
  <c r="ER79" i="3" s="1"/>
  <c r="EQ79" i="3"/>
  <c r="EN629" i="3"/>
  <c r="ES629" i="3"/>
  <c r="EN627" i="3"/>
  <c r="ES627" i="3"/>
  <c r="EN625" i="3"/>
  <c r="ES625" i="3"/>
  <c r="EN623" i="3"/>
  <c r="ES623" i="3"/>
  <c r="EN621" i="3"/>
  <c r="ES621" i="3"/>
  <c r="EN619" i="3"/>
  <c r="ES619" i="3"/>
  <c r="EN617" i="3"/>
  <c r="ES617" i="3"/>
  <c r="EN615" i="3"/>
  <c r="ES615" i="3"/>
  <c r="EN613" i="3"/>
  <c r="ES613" i="3"/>
  <c r="EN611" i="3"/>
  <c r="ES611" i="3"/>
  <c r="EN602" i="3"/>
  <c r="ES602" i="3"/>
  <c r="EN600" i="3"/>
  <c r="ES600" i="3"/>
  <c r="EN598" i="3"/>
  <c r="ES598" i="3"/>
  <c r="EN596" i="3"/>
  <c r="ES596" i="3"/>
  <c r="EN594" i="3"/>
  <c r="ES594" i="3"/>
  <c r="EN592" i="3"/>
  <c r="ES592" i="3"/>
  <c r="EN590" i="3"/>
  <c r="ES590" i="3"/>
  <c r="EN588" i="3"/>
  <c r="ES588" i="3"/>
  <c r="EN586" i="3"/>
  <c r="ES586" i="3"/>
  <c r="EN584" i="3"/>
  <c r="ES584" i="3"/>
  <c r="EN582" i="3"/>
  <c r="ES582" i="3"/>
  <c r="EN580" i="3"/>
  <c r="ES580" i="3"/>
  <c r="EN578" i="3"/>
  <c r="ES578" i="3"/>
  <c r="EN576" i="3"/>
  <c r="ES576" i="3"/>
  <c r="EN574" i="3"/>
  <c r="ES574" i="3"/>
  <c r="EN572" i="3"/>
  <c r="ES572" i="3"/>
  <c r="EN570" i="3"/>
  <c r="ES570" i="3"/>
  <c r="EN568" i="3"/>
  <c r="ES568" i="3"/>
  <c r="EN566" i="3"/>
  <c r="ES566" i="3"/>
  <c r="EN564" i="3"/>
  <c r="ES564" i="3"/>
  <c r="EN562" i="3"/>
  <c r="ES562" i="3"/>
  <c r="EN560" i="3"/>
  <c r="ES560" i="3"/>
  <c r="EN558" i="3"/>
  <c r="ES558" i="3"/>
  <c r="EN556" i="3"/>
  <c r="ES556" i="3"/>
  <c r="EN554" i="3"/>
  <c r="ES554" i="3"/>
  <c r="EN552" i="3"/>
  <c r="ES552" i="3"/>
  <c r="EN550" i="3"/>
  <c r="ES550" i="3"/>
  <c r="EN548" i="3"/>
  <c r="ES548" i="3"/>
  <c r="EN546" i="3"/>
  <c r="ES546" i="3"/>
  <c r="EN544" i="3"/>
  <c r="ES544" i="3"/>
  <c r="EN542" i="3"/>
  <c r="ES542" i="3"/>
  <c r="EN540" i="3"/>
  <c r="ES540" i="3"/>
  <c r="EN538" i="3"/>
  <c r="ES538" i="3"/>
  <c r="EN536" i="3"/>
  <c r="ES536" i="3"/>
  <c r="EN534" i="3"/>
  <c r="ES534" i="3"/>
  <c r="EN532" i="3"/>
  <c r="ET532" i="3" s="1"/>
  <c r="ES532" i="3"/>
  <c r="EN530" i="3"/>
  <c r="ES530" i="3"/>
  <c r="EN528" i="3"/>
  <c r="ES528" i="3"/>
  <c r="EN526" i="3"/>
  <c r="ES526" i="3"/>
  <c r="EN524" i="3"/>
  <c r="ES524" i="3"/>
  <c r="EN522" i="3"/>
  <c r="ES522" i="3"/>
  <c r="EN520" i="3"/>
  <c r="ES520" i="3"/>
  <c r="EN518" i="3"/>
  <c r="ES518" i="3"/>
  <c r="EN516" i="3"/>
  <c r="ES516" i="3"/>
  <c r="EN514" i="3"/>
  <c r="ES514" i="3"/>
  <c r="EN512" i="3"/>
  <c r="ES512" i="3"/>
  <c r="EN510" i="3"/>
  <c r="ES510" i="3"/>
  <c r="EN508" i="3"/>
  <c r="ES508" i="3"/>
  <c r="EN506" i="3"/>
  <c r="ES506" i="3"/>
  <c r="EN504" i="3"/>
  <c r="ES504" i="3"/>
  <c r="EN502" i="3"/>
  <c r="ES502" i="3"/>
  <c r="EN500" i="3"/>
  <c r="ES500" i="3"/>
  <c r="EN498" i="3"/>
  <c r="ES498" i="3"/>
  <c r="EN496" i="3"/>
  <c r="ES496" i="3"/>
  <c r="EN494" i="3"/>
  <c r="ET494" i="3" s="1"/>
  <c r="ES494" i="3"/>
  <c r="EN492" i="3"/>
  <c r="ES492" i="3"/>
  <c r="EN490" i="3"/>
  <c r="ES490" i="3"/>
  <c r="EN488" i="3"/>
  <c r="ES488" i="3"/>
  <c r="EN486" i="3"/>
  <c r="ES486" i="3"/>
  <c r="EN484" i="3"/>
  <c r="ES484" i="3"/>
  <c r="EN482" i="3"/>
  <c r="ES482" i="3"/>
  <c r="EN480" i="3"/>
  <c r="ET480" i="3" s="1"/>
  <c r="ES480" i="3"/>
  <c r="EN478" i="3"/>
  <c r="ES478" i="3"/>
  <c r="EN476" i="3"/>
  <c r="ES476" i="3"/>
  <c r="EN474" i="3"/>
  <c r="ES474" i="3"/>
  <c r="EN472" i="3"/>
  <c r="ES472" i="3"/>
  <c r="EN470" i="3"/>
  <c r="ES470" i="3"/>
  <c r="EN468" i="3"/>
  <c r="ES468" i="3"/>
  <c r="EN466" i="3"/>
  <c r="ES466" i="3"/>
  <c r="EN464" i="3"/>
  <c r="ES464" i="3"/>
  <c r="EN462" i="3"/>
  <c r="ES462" i="3"/>
  <c r="EN460" i="3"/>
  <c r="ES460" i="3"/>
  <c r="EN458" i="3"/>
  <c r="ES458" i="3"/>
  <c r="EN456" i="3"/>
  <c r="ES456" i="3"/>
  <c r="EN454" i="3"/>
  <c r="ES454" i="3"/>
  <c r="EN452" i="3"/>
  <c r="ET452" i="3" s="1"/>
  <c r="ES452" i="3"/>
  <c r="EN450" i="3"/>
  <c r="ES450" i="3"/>
  <c r="EN448" i="3"/>
  <c r="ES448" i="3"/>
  <c r="EN446" i="3"/>
  <c r="ES446" i="3"/>
  <c r="EN444" i="3"/>
  <c r="ES444" i="3"/>
  <c r="EN442" i="3"/>
  <c r="ES442" i="3"/>
  <c r="EN440" i="3"/>
  <c r="ES440" i="3"/>
  <c r="EN438" i="3"/>
  <c r="ET438" i="3" s="1"/>
  <c r="ES438" i="3"/>
  <c r="EN436" i="3"/>
  <c r="ES436" i="3"/>
  <c r="EN434" i="3"/>
  <c r="ES434" i="3"/>
  <c r="EN432" i="3"/>
  <c r="ES432" i="3"/>
  <c r="EN430" i="3"/>
  <c r="ES430" i="3"/>
  <c r="EN428" i="3"/>
  <c r="ES428" i="3"/>
  <c r="EN426" i="3"/>
  <c r="ES426" i="3"/>
  <c r="EN424" i="3"/>
  <c r="ET424" i="3" s="1"/>
  <c r="ES424" i="3"/>
  <c r="EN422" i="3"/>
  <c r="ES422" i="3"/>
  <c r="EN420" i="3"/>
  <c r="ES420" i="3"/>
  <c r="EN418" i="3"/>
  <c r="ES418" i="3"/>
  <c r="EN416" i="3"/>
  <c r="ES416" i="3"/>
  <c r="EN414" i="3"/>
  <c r="ES414" i="3"/>
  <c r="EN412" i="3"/>
  <c r="ES412" i="3"/>
  <c r="EN410" i="3"/>
  <c r="ET410" i="3" s="1"/>
  <c r="ES410" i="3"/>
  <c r="EN408" i="3"/>
  <c r="ES408" i="3"/>
  <c r="EN406" i="3"/>
  <c r="ES406" i="3"/>
  <c r="EN404" i="3"/>
  <c r="ES404" i="3"/>
  <c r="EN402" i="3"/>
  <c r="ES402" i="3"/>
  <c r="EN400" i="3"/>
  <c r="ES400" i="3"/>
  <c r="EN398" i="3"/>
  <c r="ES398" i="3"/>
  <c r="EN396" i="3"/>
  <c r="ET396" i="3" s="1"/>
  <c r="ES396" i="3"/>
  <c r="EN394" i="3"/>
  <c r="ES394" i="3"/>
  <c r="EN392" i="3"/>
  <c r="ES392" i="3"/>
  <c r="EN390" i="3"/>
  <c r="ES390" i="3"/>
  <c r="EN388" i="3"/>
  <c r="ES388" i="3"/>
  <c r="EN386" i="3"/>
  <c r="ES386" i="3"/>
  <c r="EN384" i="3"/>
  <c r="ES384" i="3"/>
  <c r="EN382" i="3"/>
  <c r="ET382" i="3" s="1"/>
  <c r="ES382" i="3"/>
  <c r="EN380" i="3"/>
  <c r="ES380" i="3"/>
  <c r="EN378" i="3"/>
  <c r="ES378" i="3"/>
  <c r="EN376" i="3"/>
  <c r="ES376" i="3"/>
  <c r="EN374" i="3"/>
  <c r="ES374" i="3"/>
  <c r="EN372" i="3"/>
  <c r="ES372" i="3"/>
  <c r="EN370" i="3"/>
  <c r="ES370" i="3"/>
  <c r="EN368" i="3"/>
  <c r="ES368" i="3"/>
  <c r="EN366" i="3"/>
  <c r="ES366" i="3"/>
  <c r="EN364" i="3"/>
  <c r="ES364" i="3"/>
  <c r="EN362" i="3"/>
  <c r="ES362" i="3"/>
  <c r="EN360" i="3"/>
  <c r="ES360" i="3"/>
  <c r="EN358" i="3"/>
  <c r="ES358" i="3"/>
  <c r="EN356" i="3"/>
  <c r="ES356" i="3"/>
  <c r="EN354" i="3"/>
  <c r="ET354" i="3" s="1"/>
  <c r="ES354" i="3"/>
  <c r="EN352" i="3"/>
  <c r="ES352" i="3"/>
  <c r="EN350" i="3"/>
  <c r="ES350" i="3"/>
  <c r="EN348" i="3"/>
  <c r="ES348" i="3"/>
  <c r="EN346" i="3"/>
  <c r="ES346" i="3"/>
  <c r="EN344" i="3"/>
  <c r="ES344" i="3"/>
  <c r="EN342" i="3"/>
  <c r="ES342" i="3"/>
  <c r="EN340" i="3"/>
  <c r="ES340" i="3"/>
  <c r="EN338" i="3"/>
  <c r="ES338" i="3"/>
  <c r="EN336" i="3"/>
  <c r="ES336" i="3"/>
  <c r="EN230" i="3"/>
  <c r="ET230" i="3" s="1"/>
  <c r="ES230" i="3"/>
  <c r="EN225" i="3"/>
  <c r="ET225" i="3" s="1"/>
  <c r="ES225" i="3"/>
  <c r="EN223" i="3"/>
  <c r="ET223" i="3" s="1"/>
  <c r="ES223" i="3"/>
  <c r="EN210" i="3"/>
  <c r="ES210" i="3"/>
  <c r="EN203" i="3"/>
  <c r="ES203" i="3"/>
  <c r="EN188" i="3"/>
  <c r="ET188" i="3" s="1"/>
  <c r="ES188" i="3"/>
  <c r="EN186" i="3"/>
  <c r="ET186" i="3" s="1"/>
  <c r="ES186" i="3"/>
  <c r="EN183" i="3"/>
  <c r="ES183" i="3"/>
  <c r="EN180" i="3"/>
  <c r="ET180" i="3" s="1"/>
  <c r="ES180" i="3"/>
  <c r="EN178" i="3"/>
  <c r="ET178" i="3" s="1"/>
  <c r="ES178" i="3"/>
  <c r="EN176" i="3"/>
  <c r="ET176" i="3" s="1"/>
  <c r="ES176" i="3"/>
  <c r="EN159" i="3"/>
  <c r="ET159" i="3" s="1"/>
  <c r="ES159" i="3"/>
  <c r="EN155" i="3"/>
  <c r="ET155" i="3" s="1"/>
  <c r="ES155" i="3"/>
  <c r="EN136" i="3"/>
  <c r="ES136" i="3"/>
  <c r="EN132" i="3"/>
  <c r="ES132" i="3"/>
  <c r="EN130" i="3"/>
  <c r="ES130" i="3"/>
  <c r="EN119" i="3"/>
  <c r="ES119" i="3"/>
  <c r="EN102" i="3"/>
  <c r="ES102" i="3"/>
  <c r="EN97" i="3"/>
  <c r="ES97" i="3"/>
  <c r="EN659" i="3"/>
  <c r="ES659" i="3"/>
  <c r="EN656" i="3"/>
  <c r="ET656" i="3" s="1"/>
  <c r="ES656" i="3"/>
  <c r="EN653" i="3"/>
  <c r="ES653" i="3"/>
  <c r="EN651" i="3"/>
  <c r="ES651" i="3"/>
  <c r="EN649" i="3"/>
  <c r="ES649" i="3"/>
  <c r="EN647" i="3"/>
  <c r="ES647" i="3"/>
  <c r="EN643" i="3"/>
  <c r="ES643" i="3"/>
  <c r="EN641" i="3"/>
  <c r="ES641" i="3"/>
  <c r="EN639" i="3"/>
  <c r="ES639" i="3"/>
  <c r="EN637" i="3"/>
  <c r="ES637" i="3"/>
  <c r="EN635" i="3"/>
  <c r="ES635" i="3"/>
  <c r="EN633" i="3"/>
  <c r="ET633" i="3" s="1"/>
  <c r="ES633" i="3"/>
  <c r="EN244" i="3"/>
  <c r="ES244" i="3"/>
  <c r="EN22" i="3"/>
  <c r="ES22" i="3"/>
  <c r="EN20" i="3"/>
  <c r="ES20" i="3"/>
  <c r="EN18" i="3"/>
  <c r="ES18" i="3"/>
  <c r="EN15" i="3"/>
  <c r="ET15" i="3" s="1"/>
  <c r="ES15" i="3"/>
  <c r="EN12" i="3"/>
  <c r="ES12" i="3"/>
  <c r="EN9" i="3"/>
  <c r="ES9" i="3"/>
  <c r="EN7" i="3"/>
  <c r="ES7" i="3"/>
  <c r="EN36" i="3"/>
  <c r="ES36" i="3"/>
  <c r="EN34" i="3"/>
  <c r="ES34" i="3"/>
  <c r="EN32" i="3"/>
  <c r="ES32" i="3"/>
  <c r="EN30" i="3"/>
  <c r="ES30" i="3"/>
  <c r="EN28" i="3"/>
  <c r="ES28" i="3"/>
  <c r="EN26" i="3"/>
  <c r="ES26" i="3"/>
  <c r="EN24" i="3"/>
  <c r="ET24" i="3" s="1"/>
  <c r="ES24" i="3"/>
  <c r="J60" i="1"/>
  <c r="M60" i="1" s="1"/>
  <c r="J173" i="1"/>
  <c r="M173" i="1" s="1"/>
  <c r="J47" i="1"/>
  <c r="M47" i="1" s="1"/>
  <c r="J33" i="1"/>
  <c r="M33" i="1" s="1"/>
  <c r="J113" i="1"/>
  <c r="M113" i="1" s="1"/>
  <c r="J111" i="1"/>
  <c r="M111" i="1" s="1"/>
  <c r="J112" i="1"/>
  <c r="M112" i="1" s="1"/>
  <c r="EN2" i="3"/>
  <c r="EN81" i="3"/>
  <c r="BM746" i="3"/>
  <c r="EL191" i="3"/>
  <c r="DH691" i="3"/>
  <c r="EH689" i="3"/>
  <c r="EI689" i="3" s="1"/>
  <c r="DH689" i="3"/>
  <c r="EH685" i="3"/>
  <c r="EI685" i="3" s="1"/>
  <c r="DH685" i="3"/>
  <c r="J174" i="1"/>
  <c r="M174" i="1" s="1"/>
  <c r="J171" i="1"/>
  <c r="M171" i="1" s="1"/>
  <c r="EH81" i="3"/>
  <c r="H211" i="3"/>
  <c r="H152" i="3"/>
  <c r="H335" i="3"/>
  <c r="H308" i="3"/>
  <c r="H299" i="3"/>
  <c r="H290" i="3"/>
  <c r="H286" i="3"/>
  <c r="H277" i="3"/>
  <c r="H275" i="3"/>
  <c r="H269" i="3"/>
  <c r="H264" i="3"/>
  <c r="H259" i="3"/>
  <c r="H232" i="3"/>
  <c r="H214" i="3"/>
  <c r="H203" i="3"/>
  <c r="H194" i="3"/>
  <c r="H189" i="3"/>
  <c r="H183" i="3"/>
  <c r="H164" i="3"/>
  <c r="H160" i="3"/>
  <c r="H142" i="3"/>
  <c r="H123" i="3"/>
  <c r="H105" i="3"/>
  <c r="H99" i="3"/>
  <c r="H95" i="3"/>
  <c r="H86" i="3"/>
  <c r="H141" i="3"/>
  <c r="H82" i="3"/>
  <c r="H248" i="3"/>
  <c r="H174" i="3"/>
  <c r="H148" i="3"/>
  <c r="H331" i="3"/>
  <c r="H323" i="3"/>
  <c r="H315" i="3"/>
  <c r="H306" i="3"/>
  <c r="H302" i="3"/>
  <c r="H291" i="3"/>
  <c r="H283" i="3"/>
  <c r="H278" i="3"/>
  <c r="H271" i="3"/>
  <c r="H267" i="3"/>
  <c r="H258" i="3"/>
  <c r="H253" i="3"/>
  <c r="H233" i="3"/>
  <c r="H201" i="3"/>
  <c r="H193" i="3"/>
  <c r="H186" i="3"/>
  <c r="H182" i="3"/>
  <c r="H158" i="3"/>
  <c r="H118" i="3"/>
  <c r="H107" i="3"/>
  <c r="H91" i="3"/>
  <c r="H171" i="3"/>
  <c r="H76" i="3"/>
  <c r="H153" i="3"/>
  <c r="H246" i="3"/>
  <c r="H333" i="3"/>
  <c r="H316" i="3"/>
  <c r="H289" i="3"/>
  <c r="H260" i="3"/>
  <c r="H250" i="3"/>
  <c r="H235" i="3"/>
  <c r="H145" i="3"/>
  <c r="H94" i="3"/>
  <c r="H80" i="3"/>
  <c r="H247" i="3"/>
  <c r="H204" i="3"/>
  <c r="H256" i="3"/>
  <c r="H310" i="3"/>
  <c r="H285" i="3"/>
  <c r="H230" i="3"/>
  <c r="H162" i="3"/>
  <c r="H135" i="3"/>
  <c r="H212" i="3"/>
  <c r="H270" i="3"/>
  <c r="H240" i="3"/>
  <c r="H120" i="3"/>
  <c r="H113" i="3"/>
  <c r="H98" i="3"/>
  <c r="H322" i="3"/>
  <c r="H292" i="3"/>
  <c r="H293" i="3"/>
  <c r="H209" i="3"/>
  <c r="H329" i="3"/>
  <c r="H321" i="3"/>
  <c r="H313" i="3"/>
  <c r="H295" i="3"/>
  <c r="H288" i="3"/>
  <c r="H284" i="3"/>
  <c r="H279" i="3"/>
  <c r="H276" i="3"/>
  <c r="H266" i="3"/>
  <c r="H261" i="3"/>
  <c r="H257" i="3"/>
  <c r="H244" i="3"/>
  <c r="H231" i="3"/>
  <c r="H208" i="3"/>
  <c r="H192" i="3"/>
  <c r="H188" i="3"/>
  <c r="H181" i="3"/>
  <c r="H176" i="3"/>
  <c r="H166" i="3"/>
  <c r="H163" i="3"/>
  <c r="H157" i="3"/>
  <c r="H139" i="3"/>
  <c r="H134" i="3"/>
  <c r="H117" i="3"/>
  <c r="H112" i="3"/>
  <c r="H102" i="3"/>
  <c r="H90" i="3"/>
  <c r="H87" i="3"/>
  <c r="H85" i="3"/>
  <c r="H83" i="3"/>
  <c r="H172" i="3"/>
  <c r="H272" i="3"/>
  <c r="H154" i="3"/>
  <c r="H249" i="3"/>
  <c r="H245" i="3"/>
  <c r="H150" i="3"/>
  <c r="H334" i="3"/>
  <c r="H312" i="3"/>
  <c r="H296" i="3"/>
  <c r="H287" i="3"/>
  <c r="H282" i="3"/>
  <c r="H274" i="3"/>
  <c r="H268" i="3"/>
  <c r="H265" i="3"/>
  <c r="H255" i="3"/>
  <c r="H243" i="3"/>
  <c r="H234" i="3"/>
  <c r="H210" i="3"/>
  <c r="H200" i="3"/>
  <c r="H185" i="3"/>
  <c r="H165" i="3"/>
  <c r="H106" i="3"/>
  <c r="H100" i="3"/>
  <c r="H78" i="3"/>
  <c r="H140" i="3"/>
  <c r="H77" i="3"/>
  <c r="H151" i="3"/>
  <c r="H173" i="3"/>
  <c r="H314" i="3"/>
  <c r="H251" i="3"/>
  <c r="H236" i="3"/>
  <c r="H190" i="3"/>
  <c r="H103" i="3"/>
  <c r="H93" i="3"/>
  <c r="H79" i="3"/>
  <c r="H88" i="3"/>
  <c r="H92" i="3"/>
  <c r="H202" i="3"/>
  <c r="H196" i="3"/>
  <c r="H104" i="3"/>
  <c r="H262" i="3"/>
  <c r="H311" i="3"/>
  <c r="H307" i="3"/>
  <c r="H229" i="3"/>
  <c r="H228" i="3"/>
  <c r="H217" i="3"/>
  <c r="H213" i="3"/>
  <c r="H180" i="3"/>
  <c r="H159" i="3"/>
  <c r="H96" i="3"/>
  <c r="H206" i="3"/>
  <c r="H294" i="3"/>
  <c r="H238" i="3"/>
  <c r="H121" i="3"/>
  <c r="H74" i="3"/>
  <c r="H75" i="3"/>
  <c r="H309" i="3"/>
  <c r="H324" i="3"/>
  <c r="H125" i="3"/>
  <c r="H216" i="3"/>
  <c r="H199" i="3"/>
  <c r="H195" i="3"/>
  <c r="H124" i="3"/>
  <c r="H97" i="3"/>
  <c r="H187" i="3"/>
  <c r="H332" i="3"/>
  <c r="H280" i="3"/>
  <c r="H207" i="3"/>
  <c r="H155" i="3"/>
  <c r="H281" i="3"/>
  <c r="H254" i="3"/>
  <c r="H197" i="3"/>
  <c r="H84" i="3"/>
  <c r="H101" i="3"/>
  <c r="H198" i="3"/>
  <c r="H227" i="3"/>
  <c r="H215" i="3"/>
  <c r="H122" i="3"/>
  <c r="DH81" i="3"/>
  <c r="EG81" i="3" s="1"/>
  <c r="BJ701" i="3"/>
  <c r="EG701" i="3" s="1"/>
  <c r="H701" i="3"/>
  <c r="BJ691" i="3"/>
  <c r="H691" i="3"/>
  <c r="BJ683" i="3"/>
  <c r="EG683" i="3" s="1"/>
  <c r="H683" i="3"/>
  <c r="BJ675" i="3"/>
  <c r="H675" i="3"/>
  <c r="BJ671" i="3"/>
  <c r="H671" i="3"/>
  <c r="BJ661" i="3"/>
  <c r="H661" i="3"/>
  <c r="BJ659" i="3"/>
  <c r="H659" i="3"/>
  <c r="BJ652" i="3"/>
  <c r="H652" i="3"/>
  <c r="BJ705" i="3"/>
  <c r="H705" i="3"/>
  <c r="BJ596" i="3"/>
  <c r="H596" i="3"/>
  <c r="BJ579" i="3"/>
  <c r="H579" i="3"/>
  <c r="BJ577" i="3"/>
  <c r="H577" i="3"/>
  <c r="BJ573" i="3"/>
  <c r="H573" i="3"/>
  <c r="BJ565" i="3"/>
  <c r="H565" i="3"/>
  <c r="BJ556" i="3"/>
  <c r="H556" i="3"/>
  <c r="BJ548" i="3"/>
  <c r="H548" i="3"/>
  <c r="BJ540" i="3"/>
  <c r="H540" i="3"/>
  <c r="BJ532" i="3"/>
  <c r="H532" i="3"/>
  <c r="BJ521" i="3"/>
  <c r="H521" i="3"/>
  <c r="BJ514" i="3"/>
  <c r="H514" i="3"/>
  <c r="BJ474" i="3"/>
  <c r="EG474" i="3" s="1"/>
  <c r="H474" i="3"/>
  <c r="BJ468" i="3"/>
  <c r="EG468" i="3" s="1"/>
  <c r="H468" i="3"/>
  <c r="BJ465" i="3"/>
  <c r="H465" i="3"/>
  <c r="BJ458" i="3"/>
  <c r="H458" i="3"/>
  <c r="BJ389" i="3"/>
  <c r="H389" i="3"/>
  <c r="BJ379" i="3"/>
  <c r="H379" i="3"/>
  <c r="BJ367" i="3"/>
  <c r="H367" i="3"/>
  <c r="BJ359" i="3"/>
  <c r="H359" i="3"/>
  <c r="BJ357" i="3"/>
  <c r="H357" i="3"/>
  <c r="BJ353" i="3"/>
  <c r="EG353" i="3" s="1"/>
  <c r="H353" i="3"/>
  <c r="BJ351" i="3"/>
  <c r="H351" i="3"/>
  <c r="BJ347" i="3"/>
  <c r="H347" i="3"/>
  <c r="BJ343" i="3"/>
  <c r="H343" i="3"/>
  <c r="BJ300" i="3"/>
  <c r="H300" i="3"/>
  <c r="BJ273" i="3"/>
  <c r="H273" i="3"/>
  <c r="BJ237" i="3"/>
  <c r="H237" i="3"/>
  <c r="BJ224" i="3"/>
  <c r="H224" i="3"/>
  <c r="BJ220" i="3"/>
  <c r="H220" i="3"/>
  <c r="BJ131" i="3"/>
  <c r="H131" i="3"/>
  <c r="BJ128" i="3"/>
  <c r="H128" i="3"/>
  <c r="BJ108" i="3"/>
  <c r="H108" i="3"/>
  <c r="BJ58" i="3"/>
  <c r="H58" i="3"/>
  <c r="BJ54" i="3"/>
  <c r="H54" i="3"/>
  <c r="BJ50" i="3"/>
  <c r="H50" i="3"/>
  <c r="BJ45" i="3"/>
  <c r="H45" i="3"/>
  <c r="BJ3" i="3"/>
  <c r="H3" i="3"/>
  <c r="BJ21" i="3"/>
  <c r="H21" i="3"/>
  <c r="BJ13" i="3"/>
  <c r="H13" i="3"/>
  <c r="BJ7" i="3"/>
  <c r="H7" i="3"/>
  <c r="BJ35" i="3"/>
  <c r="H35" i="3"/>
  <c r="BJ700" i="3"/>
  <c r="EG700" i="3" s="1"/>
  <c r="H700" i="3"/>
  <c r="BJ694" i="3"/>
  <c r="H694" i="3"/>
  <c r="BJ686" i="3"/>
  <c r="H686" i="3"/>
  <c r="BJ678" i="3"/>
  <c r="H678" i="3"/>
  <c r="BJ670" i="3"/>
  <c r="H670" i="3"/>
  <c r="BJ663" i="3"/>
  <c r="H663" i="3"/>
  <c r="BJ656" i="3"/>
  <c r="H656" i="3"/>
  <c r="BJ650" i="3"/>
  <c r="H650" i="3"/>
  <c r="BJ644" i="3"/>
  <c r="H644" i="3"/>
  <c r="BJ642" i="3"/>
  <c r="H642" i="3"/>
  <c r="BJ635" i="3"/>
  <c r="H635" i="3"/>
  <c r="BJ632" i="3"/>
  <c r="H632" i="3"/>
  <c r="BJ627" i="3"/>
  <c r="H627" i="3"/>
  <c r="BJ620" i="3"/>
  <c r="H620" i="3"/>
  <c r="BJ617" i="3"/>
  <c r="H617" i="3"/>
  <c r="BJ611" i="3"/>
  <c r="H611" i="3"/>
  <c r="BJ606" i="3"/>
  <c r="H606" i="3"/>
  <c r="BJ594" i="3"/>
  <c r="H594" i="3"/>
  <c r="BJ587" i="3"/>
  <c r="H587" i="3"/>
  <c r="BJ583" i="3"/>
  <c r="H583" i="3"/>
  <c r="BJ581" i="3"/>
  <c r="H581" i="3"/>
  <c r="BJ571" i="3"/>
  <c r="H571" i="3"/>
  <c r="BJ567" i="3"/>
  <c r="H567" i="3"/>
  <c r="BJ558" i="3"/>
  <c r="H558" i="3"/>
  <c r="BJ550" i="3"/>
  <c r="H550" i="3"/>
  <c r="BJ542" i="3"/>
  <c r="H542" i="3"/>
  <c r="BJ535" i="3"/>
  <c r="H535" i="3"/>
  <c r="BJ527" i="3"/>
  <c r="H527" i="3"/>
  <c r="BJ519" i="3"/>
  <c r="H519" i="3"/>
  <c r="BJ509" i="3"/>
  <c r="EG509" i="3" s="1"/>
  <c r="H509" i="3"/>
  <c r="BJ507" i="3"/>
  <c r="H507" i="3"/>
  <c r="BJ500" i="3"/>
  <c r="H500" i="3"/>
  <c r="BJ497" i="3"/>
  <c r="H497" i="3"/>
  <c r="BJ491" i="3"/>
  <c r="H491" i="3"/>
  <c r="BJ484" i="3"/>
  <c r="H484" i="3"/>
  <c r="BJ481" i="3"/>
  <c r="H481" i="3"/>
  <c r="BJ470" i="3"/>
  <c r="EG470" i="3" s="1"/>
  <c r="H470" i="3"/>
  <c r="BJ461" i="3"/>
  <c r="H461" i="3"/>
  <c r="BJ453" i="3"/>
  <c r="H453" i="3"/>
  <c r="BJ447" i="3"/>
  <c r="H447" i="3"/>
  <c r="BJ440" i="3"/>
  <c r="H440" i="3"/>
  <c r="BJ437" i="3"/>
  <c r="H437" i="3"/>
  <c r="BJ431" i="3"/>
  <c r="H431" i="3"/>
  <c r="BJ424" i="3"/>
  <c r="H424" i="3"/>
  <c r="BJ421" i="3"/>
  <c r="H421" i="3"/>
  <c r="BJ415" i="3"/>
  <c r="H415" i="3"/>
  <c r="BJ408" i="3"/>
  <c r="H408" i="3"/>
  <c r="BJ405" i="3"/>
  <c r="H405" i="3"/>
  <c r="BJ399" i="3"/>
  <c r="H399" i="3"/>
  <c r="BJ392" i="3"/>
  <c r="H392" i="3"/>
  <c r="BJ388" i="3"/>
  <c r="H388" i="3"/>
  <c r="BJ381" i="3"/>
  <c r="H381" i="3"/>
  <c r="BJ361" i="3"/>
  <c r="H361" i="3"/>
  <c r="BJ342" i="3"/>
  <c r="H342" i="3"/>
  <c r="BJ338" i="3"/>
  <c r="H338" i="3"/>
  <c r="BJ328" i="3"/>
  <c r="H328" i="3"/>
  <c r="BJ320" i="3"/>
  <c r="H320" i="3"/>
  <c r="BJ304" i="3"/>
  <c r="H304" i="3"/>
  <c r="BJ178" i="3"/>
  <c r="H178" i="3"/>
  <c r="BJ137" i="3"/>
  <c r="H137" i="3"/>
  <c r="BJ127" i="3"/>
  <c r="H127" i="3"/>
  <c r="BJ111" i="3"/>
  <c r="H111" i="3"/>
  <c r="BJ69" i="3"/>
  <c r="H69" i="3"/>
  <c r="BJ62" i="3"/>
  <c r="H62" i="3"/>
  <c r="BJ56" i="3"/>
  <c r="H56" i="3"/>
  <c r="BJ19" i="3"/>
  <c r="H19" i="3"/>
  <c r="BJ14" i="3"/>
  <c r="H14" i="3"/>
  <c r="BJ10" i="3"/>
  <c r="H10" i="3"/>
  <c r="BJ9" i="3"/>
  <c r="H9" i="3"/>
  <c r="BJ4" i="3"/>
  <c r="H4" i="3"/>
  <c r="BJ33" i="3"/>
  <c r="H33" i="3"/>
  <c r="BJ693" i="3"/>
  <c r="H693" i="3"/>
  <c r="BJ688" i="3"/>
  <c r="EG688" i="3" s="1"/>
  <c r="H688" i="3"/>
  <c r="H674" i="3"/>
  <c r="BJ657" i="3"/>
  <c r="H657" i="3"/>
  <c r="BJ648" i="3"/>
  <c r="H648" i="3"/>
  <c r="BJ645" i="3"/>
  <c r="H645" i="3"/>
  <c r="BJ631" i="3"/>
  <c r="H631" i="3"/>
  <c r="BJ629" i="3"/>
  <c r="H629" i="3"/>
  <c r="BJ616" i="3"/>
  <c r="H616" i="3"/>
  <c r="BJ613" i="3"/>
  <c r="H613" i="3"/>
  <c r="BJ704" i="3"/>
  <c r="H704" i="3"/>
  <c r="BJ600" i="3"/>
  <c r="H600" i="3"/>
  <c r="BJ588" i="3"/>
  <c r="H588" i="3"/>
  <c r="BJ562" i="3"/>
  <c r="H562" i="3"/>
  <c r="BJ557" i="3"/>
  <c r="H557" i="3"/>
  <c r="BJ543" i="3"/>
  <c r="H543" i="3"/>
  <c r="BJ531" i="3"/>
  <c r="H531" i="3"/>
  <c r="BJ518" i="3"/>
  <c r="H518" i="3"/>
  <c r="BJ515" i="3"/>
  <c r="H515" i="3"/>
  <c r="BJ503" i="3"/>
  <c r="H503" i="3"/>
  <c r="BJ498" i="3"/>
  <c r="H498" i="3"/>
  <c r="BJ487" i="3"/>
  <c r="H487" i="3"/>
  <c r="BJ482" i="3"/>
  <c r="H482" i="3"/>
  <c r="BJ471" i="3"/>
  <c r="EG471" i="3" s="1"/>
  <c r="H471" i="3"/>
  <c r="BJ457" i="3"/>
  <c r="H457" i="3"/>
  <c r="BJ444" i="3"/>
  <c r="H444" i="3"/>
  <c r="BJ441" i="3"/>
  <c r="H441" i="3"/>
  <c r="BJ428" i="3"/>
  <c r="H428" i="3"/>
  <c r="BJ420" i="3"/>
  <c r="H420" i="3"/>
  <c r="BJ417" i="3"/>
  <c r="H417" i="3"/>
  <c r="BJ404" i="3"/>
  <c r="H404" i="3"/>
  <c r="BJ401" i="3"/>
  <c r="H401" i="3"/>
  <c r="BJ387" i="3"/>
  <c r="H387" i="3"/>
  <c r="BJ382" i="3"/>
  <c r="H382" i="3"/>
  <c r="BJ373" i="3"/>
  <c r="H373" i="3"/>
  <c r="BJ364" i="3"/>
  <c r="H364" i="3"/>
  <c r="BJ362" i="3"/>
  <c r="H362" i="3"/>
  <c r="BJ345" i="3"/>
  <c r="H345" i="3"/>
  <c r="BJ319" i="3"/>
  <c r="H319" i="3"/>
  <c r="BJ167" i="3"/>
  <c r="H167" i="3"/>
  <c r="BJ65" i="3"/>
  <c r="H65" i="3"/>
  <c r="BJ59" i="3"/>
  <c r="H59" i="3"/>
  <c r="BJ46" i="3"/>
  <c r="H46" i="3"/>
  <c r="BJ43" i="3"/>
  <c r="H43" i="3"/>
  <c r="BJ41" i="3"/>
  <c r="H41" i="3"/>
  <c r="H2" i="3"/>
  <c r="BJ36" i="3"/>
  <c r="H36" i="3"/>
  <c r="BJ545" i="3"/>
  <c r="H545" i="3"/>
  <c r="BJ368" i="3"/>
  <c r="H368" i="3"/>
  <c r="BJ682" i="3"/>
  <c r="H682" i="3"/>
  <c r="BJ676" i="3"/>
  <c r="H676" i="3"/>
  <c r="BJ639" i="3"/>
  <c r="H639" i="3"/>
  <c r="BJ636" i="3"/>
  <c r="H636" i="3"/>
  <c r="BJ630" i="3"/>
  <c r="EG630" i="3" s="1"/>
  <c r="H630" i="3"/>
  <c r="BJ598" i="3"/>
  <c r="H598" i="3"/>
  <c r="BJ355" i="3"/>
  <c r="H355" i="3"/>
  <c r="BJ349" i="3"/>
  <c r="H349" i="3"/>
  <c r="BJ517" i="3"/>
  <c r="H517" i="3"/>
  <c r="BJ459" i="3"/>
  <c r="H459" i="3"/>
  <c r="BJ418" i="3"/>
  <c r="H418" i="3"/>
  <c r="BJ38" i="3"/>
  <c r="H38" i="3"/>
  <c r="BJ699" i="3"/>
  <c r="EG699" i="3" s="1"/>
  <c r="H699" i="3"/>
  <c r="BJ696" i="3"/>
  <c r="EG696" i="3" s="1"/>
  <c r="H696" i="3"/>
  <c r="BJ684" i="3"/>
  <c r="EG684" i="3" s="1"/>
  <c r="H684" i="3"/>
  <c r="BJ637" i="3"/>
  <c r="H637" i="3"/>
  <c r="BJ593" i="3"/>
  <c r="H593" i="3"/>
  <c r="BJ569" i="3"/>
  <c r="H569" i="3"/>
  <c r="BJ566" i="3"/>
  <c r="H566" i="3"/>
  <c r="BJ539" i="3"/>
  <c r="H539" i="3"/>
  <c r="BJ512" i="3"/>
  <c r="H512" i="3"/>
  <c r="BJ506" i="3"/>
  <c r="H506" i="3"/>
  <c r="BJ480" i="3"/>
  <c r="H480" i="3"/>
  <c r="BJ475" i="3"/>
  <c r="EG475" i="3" s="1"/>
  <c r="H475" i="3"/>
  <c r="BJ451" i="3"/>
  <c r="H451" i="3"/>
  <c r="BJ446" i="3"/>
  <c r="H446" i="3"/>
  <c r="BJ412" i="3"/>
  <c r="H412" i="3"/>
  <c r="BJ409" i="3"/>
  <c r="H409" i="3"/>
  <c r="BJ402" i="3"/>
  <c r="H402" i="3"/>
  <c r="BJ377" i="3"/>
  <c r="H377" i="3"/>
  <c r="BJ301" i="3"/>
  <c r="H301" i="3"/>
  <c r="BJ225" i="3"/>
  <c r="H225" i="3"/>
  <c r="BJ221" i="3"/>
  <c r="H221" i="3"/>
  <c r="BJ51" i="3"/>
  <c r="H51" i="3"/>
  <c r="BJ28" i="3"/>
  <c r="H28" i="3"/>
  <c r="BJ26" i="3"/>
  <c r="H26" i="3"/>
  <c r="BJ24" i="3"/>
  <c r="H24" i="3"/>
  <c r="BJ667" i="3"/>
  <c r="H667" i="3"/>
  <c r="BJ664" i="3"/>
  <c r="H664" i="3"/>
  <c r="BJ653" i="3"/>
  <c r="H653" i="3"/>
  <c r="BJ618" i="3"/>
  <c r="H618" i="3"/>
  <c r="BJ607" i="3"/>
  <c r="H607" i="3"/>
  <c r="BJ597" i="3"/>
  <c r="H597" i="3"/>
  <c r="BJ551" i="3"/>
  <c r="H551" i="3"/>
  <c r="BJ541" i="3"/>
  <c r="H541" i="3"/>
  <c r="BJ495" i="3"/>
  <c r="H495" i="3"/>
  <c r="BJ490" i="3"/>
  <c r="H490" i="3"/>
  <c r="BJ479" i="3"/>
  <c r="EG479" i="3" s="1"/>
  <c r="H479" i="3"/>
  <c r="BJ435" i="3"/>
  <c r="H435" i="3"/>
  <c r="BJ430" i="3"/>
  <c r="H430" i="3"/>
  <c r="BJ425" i="3"/>
  <c r="H425" i="3"/>
  <c r="BJ369" i="3"/>
  <c r="H369" i="3"/>
  <c r="BJ241" i="3"/>
  <c r="H241" i="3"/>
  <c r="BJ170" i="3"/>
  <c r="H170" i="3"/>
  <c r="BJ71" i="3"/>
  <c r="H71" i="3"/>
  <c r="BJ64" i="3"/>
  <c r="H64" i="3"/>
  <c r="BJ340" i="3"/>
  <c r="H340" i="3"/>
  <c r="BJ119" i="3"/>
  <c r="EG119" i="3" s="1"/>
  <c r="H119" i="3"/>
  <c r="BJ109" i="3"/>
  <c r="H109" i="3"/>
  <c r="BJ318" i="3"/>
  <c r="H318" i="3"/>
  <c r="BJ72" i="3"/>
  <c r="H72" i="3"/>
  <c r="BJ8" i="3"/>
  <c r="H8" i="3"/>
  <c r="BJ585" i="3"/>
  <c r="H585" i="3"/>
  <c r="BJ553" i="3"/>
  <c r="H553" i="3"/>
  <c r="BJ522" i="3"/>
  <c r="H522" i="3"/>
  <c r="BJ494" i="3"/>
  <c r="H494" i="3"/>
  <c r="BJ434" i="3"/>
  <c r="H434" i="3"/>
  <c r="BJ395" i="3"/>
  <c r="H395" i="3"/>
  <c r="BJ623" i="3"/>
  <c r="H623" i="3"/>
  <c r="BJ525" i="3"/>
  <c r="H525" i="3"/>
  <c r="BJ326" i="3"/>
  <c r="H326" i="3"/>
  <c r="BJ390" i="3"/>
  <c r="H390" i="3"/>
  <c r="BJ380" i="3"/>
  <c r="H380" i="3"/>
  <c r="BJ341" i="3"/>
  <c r="H341" i="3"/>
  <c r="BJ394" i="3"/>
  <c r="H394" i="3"/>
  <c r="BJ695" i="3"/>
  <c r="DI695" i="3" s="1"/>
  <c r="H695" i="3"/>
  <c r="BJ687" i="3"/>
  <c r="EG687" i="3" s="1"/>
  <c r="H687" i="3"/>
  <c r="BJ679" i="3"/>
  <c r="H679" i="3"/>
  <c r="BJ672" i="3"/>
  <c r="H672" i="3"/>
  <c r="BJ669" i="3"/>
  <c r="H669" i="3"/>
  <c r="BJ660" i="3"/>
  <c r="H660" i="3"/>
  <c r="BJ608" i="3"/>
  <c r="H608" i="3"/>
  <c r="BJ602" i="3"/>
  <c r="H602" i="3"/>
  <c r="BJ590" i="3"/>
  <c r="H590" i="3"/>
  <c r="BJ578" i="3"/>
  <c r="H578" i="3"/>
  <c r="BJ575" i="3"/>
  <c r="H575" i="3"/>
  <c r="BJ572" i="3"/>
  <c r="H572" i="3"/>
  <c r="BJ560" i="3"/>
  <c r="H560" i="3"/>
  <c r="BJ552" i="3"/>
  <c r="H552" i="3"/>
  <c r="BJ544" i="3"/>
  <c r="H544" i="3"/>
  <c r="BJ536" i="3"/>
  <c r="H536" i="3"/>
  <c r="BJ528" i="3"/>
  <c r="H528" i="3"/>
  <c r="BJ520" i="3"/>
  <c r="H520" i="3"/>
  <c r="BJ478" i="3"/>
  <c r="EG478" i="3" s="1"/>
  <c r="H478" i="3"/>
  <c r="BJ473" i="3"/>
  <c r="EG473" i="3" s="1"/>
  <c r="H473" i="3"/>
  <c r="BJ466" i="3"/>
  <c r="EG466" i="3" s="1"/>
  <c r="H466" i="3"/>
  <c r="BJ462" i="3"/>
  <c r="H462" i="3"/>
  <c r="BJ454" i="3"/>
  <c r="H454" i="3"/>
  <c r="BJ385" i="3"/>
  <c r="H385" i="3"/>
  <c r="BJ371" i="3"/>
  <c r="H371" i="3"/>
  <c r="BJ366" i="3"/>
  <c r="H366" i="3"/>
  <c r="BJ358" i="3"/>
  <c r="H358" i="3"/>
  <c r="BJ356" i="3"/>
  <c r="H356" i="3"/>
  <c r="BJ352" i="3"/>
  <c r="H352" i="3"/>
  <c r="BJ348" i="3"/>
  <c r="H348" i="3"/>
  <c r="BJ344" i="3"/>
  <c r="H344" i="3"/>
  <c r="BJ325" i="3"/>
  <c r="H325" i="3"/>
  <c r="BJ317" i="3"/>
  <c r="H317" i="3"/>
  <c r="BJ239" i="3"/>
  <c r="H239" i="3"/>
  <c r="BJ226" i="3"/>
  <c r="H226" i="3"/>
  <c r="BJ222" i="3"/>
  <c r="H222" i="3"/>
  <c r="BJ218" i="3"/>
  <c r="H218" i="3"/>
  <c r="BJ177" i="3"/>
  <c r="H177" i="3"/>
  <c r="BJ168" i="3"/>
  <c r="H168" i="3"/>
  <c r="BJ136" i="3"/>
  <c r="H136" i="3"/>
  <c r="BJ132" i="3"/>
  <c r="H132" i="3"/>
  <c r="BJ130" i="3"/>
  <c r="H130" i="3"/>
  <c r="BJ126" i="3"/>
  <c r="H126" i="3"/>
  <c r="BJ116" i="3"/>
  <c r="H116" i="3"/>
  <c r="BJ110" i="3"/>
  <c r="H110" i="3"/>
  <c r="BJ89" i="3"/>
  <c r="H89" i="3"/>
  <c r="BJ60" i="3"/>
  <c r="H60" i="3"/>
  <c r="BJ57" i="3"/>
  <c r="H57" i="3"/>
  <c r="BJ53" i="3"/>
  <c r="H53" i="3"/>
  <c r="BJ49" i="3"/>
  <c r="H49" i="3"/>
  <c r="BJ40" i="3"/>
  <c r="H40" i="3"/>
  <c r="BJ22" i="3"/>
  <c r="H22" i="3"/>
  <c r="BJ15" i="3"/>
  <c r="H15" i="3"/>
  <c r="BJ11" i="3"/>
  <c r="H11" i="3"/>
  <c r="BJ5" i="3"/>
  <c r="H5" i="3"/>
  <c r="BJ37" i="3"/>
  <c r="H37" i="3"/>
  <c r="BJ703" i="3"/>
  <c r="H703" i="3"/>
  <c r="BJ697" i="3"/>
  <c r="EG697" i="3" s="1"/>
  <c r="H697" i="3"/>
  <c r="BJ689" i="3"/>
  <c r="H689" i="3"/>
  <c r="BJ681" i="3"/>
  <c r="H681" i="3"/>
  <c r="BJ673" i="3"/>
  <c r="H673" i="3"/>
  <c r="BJ668" i="3"/>
  <c r="H668" i="3"/>
  <c r="BJ655" i="3"/>
  <c r="H655" i="3"/>
  <c r="BJ651" i="3"/>
  <c r="H651" i="3"/>
  <c r="BJ649" i="3"/>
  <c r="H649" i="3"/>
  <c r="BJ643" i="3"/>
  <c r="H643" i="3"/>
  <c r="BJ640" i="3"/>
  <c r="H640" i="3"/>
  <c r="BJ634" i="3"/>
  <c r="H634" i="3"/>
  <c r="BJ628" i="3"/>
  <c r="H628" i="3"/>
  <c r="BJ625" i="3"/>
  <c r="H625" i="3"/>
  <c r="BJ619" i="3"/>
  <c r="H619" i="3"/>
  <c r="BJ612" i="3"/>
  <c r="H612" i="3"/>
  <c r="BJ610" i="3"/>
  <c r="H610" i="3"/>
  <c r="BJ599" i="3"/>
  <c r="H599" i="3"/>
  <c r="BJ592" i="3"/>
  <c r="H592" i="3"/>
  <c r="BJ584" i="3"/>
  <c r="EG584" i="3" s="1"/>
  <c r="H584" i="3"/>
  <c r="BJ582" i="3"/>
  <c r="H582" i="3"/>
  <c r="BJ576" i="3"/>
  <c r="H576" i="3"/>
  <c r="BJ570" i="3"/>
  <c r="H570" i="3"/>
  <c r="BJ564" i="3"/>
  <c r="H564" i="3"/>
  <c r="BJ555" i="3"/>
  <c r="H555" i="3"/>
  <c r="BJ547" i="3"/>
  <c r="H547" i="3"/>
  <c r="BJ538" i="3"/>
  <c r="H538" i="3"/>
  <c r="BJ530" i="3"/>
  <c r="H530" i="3"/>
  <c r="BJ523" i="3"/>
  <c r="H523" i="3"/>
  <c r="BJ513" i="3"/>
  <c r="H513" i="3"/>
  <c r="BJ508" i="3"/>
  <c r="H508" i="3"/>
  <c r="BJ505" i="3"/>
  <c r="H505" i="3"/>
  <c r="BJ499" i="3"/>
  <c r="H499" i="3"/>
  <c r="BJ492" i="3"/>
  <c r="H492" i="3"/>
  <c r="BJ489" i="3"/>
  <c r="H489" i="3"/>
  <c r="BJ483" i="3"/>
  <c r="H483" i="3"/>
  <c r="BJ476" i="3"/>
  <c r="EG476" i="3" s="1"/>
  <c r="H476" i="3"/>
  <c r="BJ469" i="3"/>
  <c r="EG469" i="3" s="1"/>
  <c r="H469" i="3"/>
  <c r="BJ456" i="3"/>
  <c r="H456" i="3"/>
  <c r="BJ448" i="3"/>
  <c r="H448" i="3"/>
  <c r="BJ445" i="3"/>
  <c r="H445" i="3"/>
  <c r="BJ439" i="3"/>
  <c r="H439" i="3"/>
  <c r="BJ432" i="3"/>
  <c r="H432" i="3"/>
  <c r="BJ429" i="3"/>
  <c r="H429" i="3"/>
  <c r="BJ423" i="3"/>
  <c r="H423" i="3"/>
  <c r="BJ416" i="3"/>
  <c r="H416" i="3"/>
  <c r="BJ413" i="3"/>
  <c r="H413" i="3"/>
  <c r="BJ407" i="3"/>
  <c r="H407" i="3"/>
  <c r="BJ400" i="3"/>
  <c r="H400" i="3"/>
  <c r="BJ397" i="3"/>
  <c r="H397" i="3"/>
  <c r="BJ391" i="3"/>
  <c r="H391" i="3"/>
  <c r="BJ383" i="3"/>
  <c r="H383" i="3"/>
  <c r="BJ376" i="3"/>
  <c r="H376" i="3"/>
  <c r="BJ350" i="3"/>
  <c r="H350" i="3"/>
  <c r="BJ339" i="3"/>
  <c r="H339" i="3"/>
  <c r="BJ337" i="3"/>
  <c r="H337" i="3"/>
  <c r="BJ242" i="3"/>
  <c r="H242" i="3"/>
  <c r="BJ169" i="3"/>
  <c r="H169" i="3"/>
  <c r="BJ133" i="3"/>
  <c r="H133" i="3"/>
  <c r="BJ70" i="3"/>
  <c r="H70" i="3"/>
  <c r="BJ67" i="3"/>
  <c r="H67" i="3"/>
  <c r="BJ61" i="3"/>
  <c r="H61" i="3"/>
  <c r="BJ48" i="3"/>
  <c r="H48" i="3"/>
  <c r="BJ16" i="3"/>
  <c r="H16" i="3"/>
  <c r="BJ12" i="3"/>
  <c r="H12" i="3"/>
  <c r="BJ6" i="3"/>
  <c r="H6" i="3"/>
  <c r="BJ34" i="3"/>
  <c r="H34" i="3"/>
  <c r="BJ31" i="3"/>
  <c r="H31" i="3"/>
  <c r="BJ702" i="3"/>
  <c r="EG702" i="3" s="1"/>
  <c r="H702" i="3"/>
  <c r="BJ690" i="3"/>
  <c r="EG690" i="3" s="1"/>
  <c r="H690" i="3"/>
  <c r="BJ677" i="3"/>
  <c r="H677" i="3"/>
  <c r="BJ658" i="3"/>
  <c r="H658" i="3"/>
  <c r="BJ654" i="3"/>
  <c r="H654" i="3"/>
  <c r="BJ647" i="3"/>
  <c r="H647" i="3"/>
  <c r="BJ641" i="3"/>
  <c r="H641" i="3"/>
  <c r="BJ626" i="3"/>
  <c r="H626" i="3"/>
  <c r="BJ615" i="3"/>
  <c r="H615" i="3"/>
  <c r="BJ605" i="3"/>
  <c r="H605" i="3"/>
  <c r="BJ604" i="3"/>
  <c r="H604" i="3"/>
  <c r="BJ601" i="3"/>
  <c r="H601" i="3"/>
  <c r="BJ589" i="3"/>
  <c r="H589" i="3"/>
  <c r="BJ563" i="3"/>
  <c r="H563" i="3"/>
  <c r="BJ559" i="3"/>
  <c r="H559" i="3"/>
  <c r="BJ546" i="3"/>
  <c r="H546" i="3"/>
  <c r="BJ534" i="3"/>
  <c r="H534" i="3"/>
  <c r="BJ529" i="3"/>
  <c r="H529" i="3"/>
  <c r="BJ516" i="3"/>
  <c r="H516" i="3"/>
  <c r="BJ504" i="3"/>
  <c r="H504" i="3"/>
  <c r="BJ501" i="3"/>
  <c r="H501" i="3"/>
  <c r="BJ488" i="3"/>
  <c r="H488" i="3"/>
  <c r="BJ485" i="3"/>
  <c r="H485" i="3"/>
  <c r="BJ472" i="3"/>
  <c r="EG472" i="3" s="1"/>
  <c r="H472" i="3"/>
  <c r="BJ460" i="3"/>
  <c r="H460" i="3"/>
  <c r="BJ455" i="3"/>
  <c r="H455" i="3"/>
  <c r="BJ443" i="3"/>
  <c r="H443" i="3"/>
  <c r="BJ438" i="3"/>
  <c r="H438" i="3"/>
  <c r="BJ427" i="3"/>
  <c r="H427" i="3"/>
  <c r="BJ419" i="3"/>
  <c r="H419" i="3"/>
  <c r="BJ414" i="3"/>
  <c r="H414" i="3"/>
  <c r="BJ403" i="3"/>
  <c r="H403" i="3"/>
  <c r="BJ398" i="3"/>
  <c r="H398" i="3"/>
  <c r="BJ384" i="3"/>
  <c r="H384" i="3"/>
  <c r="BJ375" i="3"/>
  <c r="H375" i="3"/>
  <c r="BJ372" i="3"/>
  <c r="H372" i="3"/>
  <c r="BJ363" i="3"/>
  <c r="H363" i="3"/>
  <c r="BJ346" i="3"/>
  <c r="H346" i="3"/>
  <c r="BJ330" i="3"/>
  <c r="H330" i="3"/>
  <c r="BJ205" i="3"/>
  <c r="H205" i="3"/>
  <c r="BJ179" i="3"/>
  <c r="H179" i="3"/>
  <c r="BJ156" i="3"/>
  <c r="H156" i="3"/>
  <c r="BJ66" i="3"/>
  <c r="H66" i="3"/>
  <c r="BJ63" i="3"/>
  <c r="H63" i="3"/>
  <c r="BJ47" i="3"/>
  <c r="H47" i="3"/>
  <c r="BJ44" i="3"/>
  <c r="EG44" i="3" s="1"/>
  <c r="H44" i="3"/>
  <c r="BJ42" i="3"/>
  <c r="H42" i="3"/>
  <c r="BJ39" i="3"/>
  <c r="H39" i="3"/>
  <c r="BJ20" i="3"/>
  <c r="H20" i="3"/>
  <c r="BJ32" i="3"/>
  <c r="H32" i="3"/>
  <c r="BJ464" i="3"/>
  <c r="H464" i="3"/>
  <c r="BJ327" i="3"/>
  <c r="H327" i="3"/>
  <c r="BJ685" i="3"/>
  <c r="H685" i="3"/>
  <c r="BJ680" i="3"/>
  <c r="H680" i="3"/>
  <c r="BJ706" i="3"/>
  <c r="H706" i="3"/>
  <c r="BJ638" i="3"/>
  <c r="H638" i="3"/>
  <c r="BJ633" i="3"/>
  <c r="H633" i="3"/>
  <c r="BJ609" i="3"/>
  <c r="H609" i="3"/>
  <c r="BJ533" i="3"/>
  <c r="H533" i="3"/>
  <c r="BJ354" i="3"/>
  <c r="H354" i="3"/>
  <c r="BJ129" i="3"/>
  <c r="H129" i="3"/>
  <c r="BJ574" i="3"/>
  <c r="H574" i="3"/>
  <c r="BJ463" i="3"/>
  <c r="H463" i="3"/>
  <c r="BJ422" i="3"/>
  <c r="H422" i="3"/>
  <c r="BJ365" i="3"/>
  <c r="H365" i="3"/>
  <c r="BJ30" i="3"/>
  <c r="H30" i="3"/>
  <c r="BJ698" i="3"/>
  <c r="H698" i="3"/>
  <c r="BJ692" i="3"/>
  <c r="H692" i="3"/>
  <c r="BJ646" i="3"/>
  <c r="H646" i="3"/>
  <c r="BJ595" i="3"/>
  <c r="H595" i="3"/>
  <c r="BJ591" i="3"/>
  <c r="H591" i="3"/>
  <c r="BJ568" i="3"/>
  <c r="H568" i="3"/>
  <c r="BJ561" i="3"/>
  <c r="H561" i="3"/>
  <c r="BJ537" i="3"/>
  <c r="H537" i="3"/>
  <c r="BJ510" i="3"/>
  <c r="H510" i="3"/>
  <c r="BJ502" i="3"/>
  <c r="H502" i="3"/>
  <c r="BJ477" i="3"/>
  <c r="EG477" i="3" s="1"/>
  <c r="H477" i="3"/>
  <c r="BJ452" i="3"/>
  <c r="H452" i="3"/>
  <c r="BJ449" i="3"/>
  <c r="H449" i="3"/>
  <c r="BJ442" i="3"/>
  <c r="H442" i="3"/>
  <c r="BJ411" i="3"/>
  <c r="H411" i="3"/>
  <c r="BJ406" i="3"/>
  <c r="H406" i="3"/>
  <c r="BJ378" i="3"/>
  <c r="H378" i="3"/>
  <c r="BJ374" i="3"/>
  <c r="H374" i="3"/>
  <c r="BJ303" i="3"/>
  <c r="H303" i="3"/>
  <c r="BJ223" i="3"/>
  <c r="H223" i="3"/>
  <c r="BJ219" i="3"/>
  <c r="H219" i="3"/>
  <c r="BJ184" i="3"/>
  <c r="H184" i="3"/>
  <c r="BJ52" i="3"/>
  <c r="H52" i="3"/>
  <c r="BJ29" i="3"/>
  <c r="H29" i="3"/>
  <c r="BJ27" i="3"/>
  <c r="H27" i="3"/>
  <c r="BJ25" i="3"/>
  <c r="H25" i="3"/>
  <c r="BJ23" i="3"/>
  <c r="H23" i="3"/>
  <c r="BJ666" i="3"/>
  <c r="H666" i="3"/>
  <c r="BJ662" i="3"/>
  <c r="H662" i="3"/>
  <c r="BJ621" i="3"/>
  <c r="H621" i="3"/>
  <c r="BJ614" i="3"/>
  <c r="H614" i="3"/>
  <c r="BJ603" i="3"/>
  <c r="H603" i="3"/>
  <c r="BJ554" i="3"/>
  <c r="H554" i="3"/>
  <c r="BJ549" i="3"/>
  <c r="H549" i="3"/>
  <c r="BJ496" i="3"/>
  <c r="H496" i="3"/>
  <c r="BJ493" i="3"/>
  <c r="H493" i="3"/>
  <c r="BJ486" i="3"/>
  <c r="H486" i="3"/>
  <c r="BJ436" i="3"/>
  <c r="H436" i="3"/>
  <c r="BJ433" i="3"/>
  <c r="H433" i="3"/>
  <c r="BJ426" i="3"/>
  <c r="H426" i="3"/>
  <c r="BJ410" i="3"/>
  <c r="H410" i="3"/>
  <c r="BJ360" i="3"/>
  <c r="H360" i="3"/>
  <c r="BJ175" i="3"/>
  <c r="H175" i="3"/>
  <c r="BJ73" i="3"/>
  <c r="H73" i="3"/>
  <c r="BJ68" i="3"/>
  <c r="H68" i="3"/>
  <c r="BJ55" i="3"/>
  <c r="H55" i="3"/>
  <c r="BJ336" i="3"/>
  <c r="H336" i="3"/>
  <c r="BJ526" i="3"/>
  <c r="H526" i="3"/>
  <c r="BJ665" i="3"/>
  <c r="H665" i="3"/>
  <c r="BJ393" i="3"/>
  <c r="H393" i="3"/>
  <c r="BJ17" i="3"/>
  <c r="H17" i="3"/>
  <c r="BJ580" i="3"/>
  <c r="H580" i="3"/>
  <c r="BJ524" i="3"/>
  <c r="H524" i="3"/>
  <c r="BJ511" i="3"/>
  <c r="H511" i="3"/>
  <c r="BJ450" i="3"/>
  <c r="H450" i="3"/>
  <c r="BJ396" i="3"/>
  <c r="H396" i="3"/>
  <c r="BJ624" i="3"/>
  <c r="H624" i="3"/>
  <c r="BJ622" i="3"/>
  <c r="H622" i="3"/>
  <c r="BJ586" i="3"/>
  <c r="H586" i="3"/>
  <c r="BJ467" i="3"/>
  <c r="EG467" i="3" s="1"/>
  <c r="H467" i="3"/>
  <c r="BJ386" i="3"/>
  <c r="H386" i="3"/>
  <c r="BJ370" i="3"/>
  <c r="H370" i="3"/>
  <c r="BJ18" i="3"/>
  <c r="H18" i="3"/>
  <c r="BJ74" i="3"/>
  <c r="K57" i="1" s="1"/>
  <c r="BJ135" i="3"/>
  <c r="K206" i="1" s="1"/>
  <c r="M184" i="1"/>
  <c r="M187" i="1"/>
  <c r="M68" i="1"/>
  <c r="M53" i="1"/>
  <c r="M133" i="1"/>
  <c r="M139" i="1"/>
  <c r="M49" i="1"/>
  <c r="M129" i="1"/>
  <c r="M119" i="1"/>
  <c r="M185" i="1"/>
  <c r="M141" i="1"/>
  <c r="M130" i="1"/>
  <c r="M178" i="1"/>
  <c r="M104" i="1"/>
  <c r="M30" i="1"/>
  <c r="M91" i="1"/>
  <c r="M98" i="1"/>
  <c r="M12" i="1"/>
  <c r="M148" i="1"/>
  <c r="M22" i="1"/>
  <c r="M55" i="1"/>
  <c r="M170" i="1"/>
  <c r="M182" i="1"/>
  <c r="M121" i="1"/>
  <c r="M110" i="1"/>
  <c r="M155" i="1"/>
  <c r="M48" i="1"/>
  <c r="M128" i="1"/>
  <c r="M118" i="1"/>
  <c r="M51" i="1"/>
  <c r="M74" i="1"/>
  <c r="M162" i="1"/>
  <c r="M34" i="1"/>
  <c r="M64" i="1"/>
  <c r="M42" i="1"/>
  <c r="M126" i="1"/>
  <c r="M163" i="1"/>
  <c r="M5" i="1"/>
  <c r="M86" i="1"/>
  <c r="M15" i="1"/>
  <c r="M125" i="1"/>
  <c r="M158" i="1"/>
  <c r="M25" i="1"/>
  <c r="M41" i="1"/>
  <c r="M37" i="1"/>
  <c r="M84" i="1"/>
  <c r="M56" i="1"/>
  <c r="M50" i="1"/>
  <c r="M13" i="1"/>
  <c r="M150" i="1"/>
  <c r="M123" i="1"/>
  <c r="M115" i="1"/>
  <c r="M140" i="1"/>
  <c r="M201" i="1"/>
  <c r="M116" i="1"/>
  <c r="M161" i="1"/>
  <c r="M169" i="1"/>
  <c r="M188" i="1"/>
  <c r="M117" i="1"/>
  <c r="M28" i="1"/>
  <c r="M165" i="1"/>
  <c r="M83" i="1"/>
  <c r="M46" i="1"/>
  <c r="M6" i="1"/>
  <c r="M151" i="1"/>
  <c r="M66" i="1"/>
  <c r="M85" i="1"/>
  <c r="M9" i="1"/>
  <c r="M147" i="1"/>
  <c r="M167" i="1"/>
  <c r="M166" i="1"/>
  <c r="M32" i="1"/>
  <c r="M143" i="1"/>
  <c r="M36" i="1"/>
  <c r="M180" i="1"/>
  <c r="M153" i="1"/>
  <c r="M135" i="1"/>
  <c r="M176" i="1"/>
  <c r="M164" i="1"/>
  <c r="M19" i="1"/>
  <c r="M70" i="1"/>
  <c r="M26" i="1"/>
  <c r="M179" i="1"/>
  <c r="M52" i="1"/>
  <c r="M186" i="1"/>
  <c r="M67" i="1"/>
  <c r="M122" i="1"/>
  <c r="M20" i="1"/>
  <c r="M81" i="1"/>
  <c r="M181" i="1"/>
  <c r="M8" i="1"/>
  <c r="M114" i="1"/>
  <c r="M72" i="1"/>
  <c r="M23" i="1"/>
  <c r="M159" i="1"/>
  <c r="M136" i="1"/>
  <c r="M94" i="1"/>
  <c r="M27" i="1"/>
  <c r="M29" i="1"/>
  <c r="M149" i="1"/>
  <c r="M18" i="1"/>
  <c r="M197" i="1"/>
  <c r="M93" i="1"/>
  <c r="M137" i="1"/>
  <c r="M92" i="1"/>
  <c r="M44" i="1"/>
  <c r="M127" i="1"/>
  <c r="M43" i="1"/>
  <c r="M45" i="1"/>
  <c r="M196" i="1"/>
  <c r="M35" i="1"/>
  <c r="M95" i="1"/>
  <c r="M138" i="1"/>
  <c r="M120" i="1"/>
  <c r="M152" i="1"/>
  <c r="M39" i="1"/>
  <c r="M195" i="1"/>
  <c r="M103" i="1"/>
  <c r="M160" i="1"/>
  <c r="M207" i="1"/>
  <c r="M134" i="1"/>
  <c r="M21" i="1"/>
  <c r="M17" i="1"/>
  <c r="M189" i="1"/>
  <c r="M65" i="1"/>
  <c r="M132" i="1"/>
  <c r="M154" i="1"/>
  <c r="M177" i="1"/>
  <c r="M82" i="1"/>
  <c r="M172" i="1"/>
  <c r="M3" i="1"/>
  <c r="BJ98" i="3"/>
  <c r="K187" i="1" s="1"/>
  <c r="BI191" i="3"/>
  <c r="J10" i="1" s="1"/>
  <c r="BJ152" i="3"/>
  <c r="K78" i="1" s="1"/>
  <c r="M78" i="1"/>
  <c r="BJ172" i="3"/>
  <c r="K88" i="1" s="1"/>
  <c r="M88" i="1"/>
  <c r="BJ211" i="3"/>
  <c r="K99" i="1" s="1"/>
  <c r="M99" i="1"/>
  <c r="BJ249" i="3"/>
  <c r="K109" i="1" s="1"/>
  <c r="M109" i="1"/>
  <c r="BJ150" i="3"/>
  <c r="K76" i="1" s="1"/>
  <c r="M76" i="1"/>
  <c r="M205" i="1"/>
  <c r="BJ230" i="3"/>
  <c r="K207" i="1" s="1"/>
  <c r="BJ140" i="3"/>
  <c r="K71" i="1" s="1"/>
  <c r="M71" i="1"/>
  <c r="BJ151" i="3"/>
  <c r="K77" i="1" s="1"/>
  <c r="M77" i="1"/>
  <c r="BJ248" i="3"/>
  <c r="K108" i="1" s="1"/>
  <c r="M108" i="1"/>
  <c r="BJ174" i="3"/>
  <c r="K90" i="1" s="1"/>
  <c r="M90" i="1"/>
  <c r="M192" i="1"/>
  <c r="BJ228" i="3"/>
  <c r="M157" i="1"/>
  <c r="BJ159" i="3"/>
  <c r="K157" i="1" s="1"/>
  <c r="M31" i="1"/>
  <c r="BJ154" i="3"/>
  <c r="K80" i="1" s="1"/>
  <c r="M80" i="1"/>
  <c r="BJ245" i="3"/>
  <c r="K105" i="1" s="1"/>
  <c r="M105" i="1"/>
  <c r="BJ171" i="3"/>
  <c r="K87" i="1" s="1"/>
  <c r="M87" i="1"/>
  <c r="BJ209" i="3"/>
  <c r="K97" i="1" s="1"/>
  <c r="M97" i="1"/>
  <c r="BJ148" i="3"/>
  <c r="K75" i="1" s="1"/>
  <c r="M75" i="1"/>
  <c r="BJ246" i="3"/>
  <c r="K106" i="1" s="1"/>
  <c r="M106" i="1"/>
  <c r="BJ92" i="3"/>
  <c r="K63" i="1" s="1"/>
  <c r="M63" i="1"/>
  <c r="BJ293" i="3"/>
  <c r="K146" i="1" s="1"/>
  <c r="M146" i="1"/>
  <c r="BJ247" i="3"/>
  <c r="K107" i="1" s="1"/>
  <c r="M107" i="1"/>
  <c r="BJ153" i="3"/>
  <c r="K79" i="1" s="1"/>
  <c r="M79" i="1"/>
  <c r="BJ206" i="3"/>
  <c r="K96" i="1" s="1"/>
  <c r="M96" i="1"/>
  <c r="BJ212" i="3"/>
  <c r="K100" i="1" s="1"/>
  <c r="M100" i="1"/>
  <c r="BJ272" i="3"/>
  <c r="K54" i="1" s="1"/>
  <c r="M54" i="1"/>
  <c r="BJ173" i="3"/>
  <c r="K89" i="1" s="1"/>
  <c r="M89" i="1"/>
  <c r="M16" i="1"/>
  <c r="BJ82" i="3"/>
  <c r="K62" i="1" s="1"/>
  <c r="M62" i="1"/>
  <c r="BJ213" i="3"/>
  <c r="K188" i="1" s="1"/>
  <c r="BJ311" i="3"/>
  <c r="K38" i="1" s="1"/>
  <c r="M38" i="1"/>
  <c r="M69" i="1"/>
  <c r="BJ125" i="3"/>
  <c r="K69" i="1" s="1"/>
  <c r="M102" i="1"/>
  <c r="BJ240" i="3"/>
  <c r="K102" i="1" s="1"/>
  <c r="BJ322" i="3"/>
  <c r="K131" i="1" s="1"/>
  <c r="M131" i="1"/>
  <c r="M101" i="1"/>
  <c r="BJ238" i="3"/>
  <c r="K101" i="1" s="1"/>
  <c r="M144" i="1"/>
  <c r="BJ113" i="3"/>
  <c r="K144" i="1" s="1"/>
  <c r="BJ76" i="3"/>
  <c r="K58" i="1" s="1"/>
  <c r="M58" i="1"/>
  <c r="M24" i="1"/>
  <c r="BJ120" i="3"/>
  <c r="BJ310" i="3"/>
  <c r="K124" i="1" s="1"/>
  <c r="M124" i="1"/>
  <c r="M11" i="1"/>
  <c r="BJ227" i="3"/>
  <c r="M206" i="1"/>
  <c r="BJ292" i="3"/>
  <c r="K183" i="1" s="1"/>
  <c r="M183" i="1"/>
  <c r="BJ307" i="3"/>
  <c r="K142" i="1" s="1"/>
  <c r="M142" i="1"/>
  <c r="M156" i="1"/>
  <c r="BJ217" i="3"/>
  <c r="BJ77" i="3"/>
  <c r="K59" i="1" s="1"/>
  <c r="M59" i="1"/>
  <c r="M40" i="1"/>
  <c r="BJ96" i="3"/>
  <c r="K40" i="1" s="1"/>
  <c r="M168" i="1"/>
  <c r="BJ294" i="3"/>
  <c r="K168" i="1" s="1"/>
  <c r="BJ309" i="3"/>
  <c r="K170" i="1" s="1"/>
  <c r="BJ215" i="3"/>
  <c r="K20" i="1" s="1"/>
  <c r="BJ180" i="3"/>
  <c r="K34" i="1" s="1"/>
  <c r="BJ75" i="3"/>
  <c r="M175" i="1"/>
  <c r="M57" i="1"/>
  <c r="BJ324" i="3"/>
  <c r="K133" i="1" s="1"/>
  <c r="BJ121" i="3"/>
  <c r="BJ270" i="3"/>
  <c r="K117" i="1" s="1"/>
  <c r="BJ122" i="3"/>
  <c r="BJ229" i="3"/>
  <c r="BJ285" i="3"/>
  <c r="K152" i="1" s="1"/>
  <c r="BJ162" i="3"/>
  <c r="K84" i="1" s="1"/>
  <c r="BJ329" i="3"/>
  <c r="K134" i="1" s="1"/>
  <c r="BJ321" i="3"/>
  <c r="K130" i="1" s="1"/>
  <c r="BJ313" i="3"/>
  <c r="K126" i="1" s="1"/>
  <c r="BJ295" i="3"/>
  <c r="K167" i="1" s="1"/>
  <c r="BJ288" i="3"/>
  <c r="K36" i="1" s="1"/>
  <c r="BJ284" i="3"/>
  <c r="K164" i="1" s="1"/>
  <c r="BJ279" i="3"/>
  <c r="K178" i="1" s="1"/>
  <c r="BJ276" i="3"/>
  <c r="K163" i="1" s="1"/>
  <c r="BJ266" i="3"/>
  <c r="K116" i="1" s="1"/>
  <c r="BJ261" i="3"/>
  <c r="K39" i="1" s="1"/>
  <c r="BJ257" i="3"/>
  <c r="K33" i="1" s="1"/>
  <c r="BJ254" i="3"/>
  <c r="K17" i="1" s="1"/>
  <c r="BJ232" i="3"/>
  <c r="K45" i="1" s="1"/>
  <c r="BJ214" i="3"/>
  <c r="K189" i="1" s="1"/>
  <c r="BJ203" i="3"/>
  <c r="K48" i="1" s="1"/>
  <c r="BJ199" i="3"/>
  <c r="BJ195" i="3"/>
  <c r="BJ192" i="3"/>
  <c r="BJ188" i="3"/>
  <c r="K180" i="1" s="1"/>
  <c r="BJ181" i="3"/>
  <c r="K92" i="1" s="1"/>
  <c r="BJ176" i="3"/>
  <c r="K91" i="1" s="1"/>
  <c r="BJ166" i="3"/>
  <c r="K86" i="1" s="1"/>
  <c r="BJ163" i="3"/>
  <c r="K85" i="1" s="1"/>
  <c r="BJ157" i="3"/>
  <c r="K81" i="1" s="1"/>
  <c r="BJ139" i="3"/>
  <c r="K153" i="1" s="1"/>
  <c r="BJ134" i="3"/>
  <c r="K70" i="1" s="1"/>
  <c r="BJ124" i="3"/>
  <c r="K14" i="1" s="1"/>
  <c r="BJ117" i="3"/>
  <c r="BJ112" i="3"/>
  <c r="K159" i="1" s="1"/>
  <c r="BJ102" i="3"/>
  <c r="K41" i="1" s="1"/>
  <c r="BJ97" i="3"/>
  <c r="K15" i="1" s="1"/>
  <c r="BJ90" i="3"/>
  <c r="K184" i="1" s="1"/>
  <c r="BJ87" i="3"/>
  <c r="K35" i="1" s="1"/>
  <c r="BJ85" i="3"/>
  <c r="K195" i="1" s="1"/>
  <c r="BJ83" i="3"/>
  <c r="K31" i="1" s="1"/>
  <c r="BJ331" i="3"/>
  <c r="BJ323" i="3"/>
  <c r="K132" i="1" s="1"/>
  <c r="BJ315" i="3"/>
  <c r="K128" i="1" s="1"/>
  <c r="BJ306" i="3"/>
  <c r="BJ302" i="3"/>
  <c r="K122" i="1" s="1"/>
  <c r="BJ291" i="3"/>
  <c r="K120" i="1" s="1"/>
  <c r="BJ283" i="3"/>
  <c r="K49" i="1" s="1"/>
  <c r="BJ278" i="3"/>
  <c r="K154" i="1" s="1"/>
  <c r="BJ271" i="3"/>
  <c r="K118" i="1" s="1"/>
  <c r="BJ267" i="3"/>
  <c r="K151" i="1" s="1"/>
  <c r="BJ258" i="3"/>
  <c r="BJ253" i="3"/>
  <c r="K110" i="1" s="1"/>
  <c r="BJ233" i="3"/>
  <c r="K177" i="1" s="1"/>
  <c r="BJ201" i="3"/>
  <c r="BJ193" i="3"/>
  <c r="K28" i="1" s="1"/>
  <c r="BJ186" i="3"/>
  <c r="K42" i="1" s="1"/>
  <c r="BJ182" i="3"/>
  <c r="BJ158" i="3"/>
  <c r="K82" i="1" s="1"/>
  <c r="BJ118" i="3"/>
  <c r="BJ107" i="3"/>
  <c r="K66" i="1" s="1"/>
  <c r="BJ101" i="3"/>
  <c r="K6" i="1" s="1"/>
  <c r="BJ91" i="3"/>
  <c r="BJ333" i="3"/>
  <c r="K201" i="1" s="1"/>
  <c r="BJ316" i="3"/>
  <c r="K129" i="1" s="1"/>
  <c r="BJ289" i="3"/>
  <c r="K172" i="1" s="1"/>
  <c r="BJ260" i="3"/>
  <c r="K112" i="1" s="1"/>
  <c r="BJ250" i="3"/>
  <c r="BJ235" i="3"/>
  <c r="K196" i="1" s="1"/>
  <c r="BJ145" i="3"/>
  <c r="BJ94" i="3"/>
  <c r="K53" i="1" s="1"/>
  <c r="BJ80" i="3"/>
  <c r="K60" i="1" s="1"/>
  <c r="BJ204" i="3"/>
  <c r="BJ198" i="3"/>
  <c r="K3" i="1" s="1"/>
  <c r="BJ262" i="3"/>
  <c r="K113" i="1" s="1"/>
  <c r="BJ335" i="3"/>
  <c r="BJ308" i="3"/>
  <c r="K186" i="1" s="1"/>
  <c r="BJ299" i="3"/>
  <c r="K121" i="1" s="1"/>
  <c r="BJ290" i="3"/>
  <c r="K46" i="1" s="1"/>
  <c r="BJ286" i="3"/>
  <c r="K139" i="1" s="1"/>
  <c r="BJ281" i="3"/>
  <c r="K21" i="1" s="1"/>
  <c r="BJ277" i="3"/>
  <c r="K155" i="1" s="1"/>
  <c r="BJ275" i="3"/>
  <c r="K119" i="1" s="1"/>
  <c r="BJ269" i="3"/>
  <c r="K140" i="1" s="1"/>
  <c r="BJ264" i="3"/>
  <c r="K114" i="1" s="1"/>
  <c r="BJ259" i="3"/>
  <c r="BJ244" i="3"/>
  <c r="K104" i="1" s="1"/>
  <c r="BJ231" i="3"/>
  <c r="K185" i="1" s="1"/>
  <c r="BJ216" i="3"/>
  <c r="BJ208" i="3"/>
  <c r="BJ197" i="3"/>
  <c r="BJ194" i="3"/>
  <c r="BJ189" i="3"/>
  <c r="K138" i="1" s="1"/>
  <c r="BJ183" i="3"/>
  <c r="BJ164" i="3"/>
  <c r="K150" i="1" s="1"/>
  <c r="BJ160" i="3"/>
  <c r="K83" i="1" s="1"/>
  <c r="BJ142" i="3"/>
  <c r="K72" i="1" s="1"/>
  <c r="BJ123" i="3"/>
  <c r="BJ105" i="3"/>
  <c r="K65" i="1" s="1"/>
  <c r="BJ99" i="3"/>
  <c r="K37" i="1" s="1"/>
  <c r="BJ95" i="3"/>
  <c r="K64" i="1" s="1"/>
  <c r="BJ86" i="3"/>
  <c r="K23" i="1" s="1"/>
  <c r="BJ84" i="3"/>
  <c r="K16" i="1" s="1"/>
  <c r="BJ141" i="3"/>
  <c r="K171" i="1" s="1"/>
  <c r="BJ334" i="3"/>
  <c r="BJ312" i="3"/>
  <c r="K125" i="1" s="1"/>
  <c r="BJ296" i="3"/>
  <c r="K161" i="1" s="1"/>
  <c r="BJ287" i="3"/>
  <c r="K137" i="1" s="1"/>
  <c r="BJ282" i="3"/>
  <c r="K44" i="1" s="1"/>
  <c r="BJ274" i="3"/>
  <c r="K182" i="1" s="1"/>
  <c r="BJ268" i="3"/>
  <c r="K143" i="1" s="1"/>
  <c r="BJ265" i="3"/>
  <c r="K115" i="1" s="1"/>
  <c r="BJ255" i="3"/>
  <c r="K181" i="1" s="1"/>
  <c r="BJ243" i="3"/>
  <c r="BJ234" i="3"/>
  <c r="K26" i="1" s="1"/>
  <c r="BJ210" i="3"/>
  <c r="BJ200" i="3"/>
  <c r="BJ187" i="3"/>
  <c r="K9" i="1" s="1"/>
  <c r="BJ185" i="3"/>
  <c r="K95" i="1" s="1"/>
  <c r="BJ165" i="3"/>
  <c r="K179" i="1" s="1"/>
  <c r="BJ106" i="3"/>
  <c r="K169" i="1" s="1"/>
  <c r="BJ100" i="3"/>
  <c r="K160" i="1" s="1"/>
  <c r="BJ78" i="3"/>
  <c r="K47" i="1" s="1"/>
  <c r="BJ332" i="3"/>
  <c r="BJ314" i="3"/>
  <c r="K127" i="1" s="1"/>
  <c r="BJ280" i="3"/>
  <c r="K7" i="1" s="1"/>
  <c r="BJ251" i="3"/>
  <c r="K158" i="1" s="1"/>
  <c r="BJ236" i="3"/>
  <c r="BJ207" i="3"/>
  <c r="BJ190" i="3"/>
  <c r="K176" i="1" s="1"/>
  <c r="BJ155" i="3"/>
  <c r="K12" i="1" s="1"/>
  <c r="BJ103" i="3"/>
  <c r="K25" i="1" s="1"/>
  <c r="BJ93" i="3"/>
  <c r="K147" i="1" s="1"/>
  <c r="BJ79" i="3"/>
  <c r="K32" i="1" s="1"/>
  <c r="BJ88" i="3"/>
  <c r="K56" i="1" s="1"/>
  <c r="BJ202" i="3"/>
  <c r="K52" i="1" s="1"/>
  <c r="BJ196" i="3"/>
  <c r="BJ104" i="3"/>
  <c r="K50" i="1" s="1"/>
  <c r="BJ256" i="3"/>
  <c r="EO689" i="3" l="1"/>
  <c r="EP689" i="3" s="1"/>
  <c r="EO645" i="3"/>
  <c r="EP645" i="3" s="1"/>
  <c r="ET691" i="3"/>
  <c r="EG685" i="3"/>
  <c r="EG689" i="3"/>
  <c r="EO685" i="3"/>
  <c r="EP685" i="3" s="1"/>
  <c r="EO2" i="3"/>
  <c r="ET2" i="3"/>
  <c r="EO26" i="3"/>
  <c r="EP26" i="3" s="1"/>
  <c r="ET26" i="3"/>
  <c r="EO28" i="3"/>
  <c r="EP28" i="3" s="1"/>
  <c r="ET28" i="3"/>
  <c r="EO30" i="3"/>
  <c r="EP30" i="3" s="1"/>
  <c r="ET30" i="3"/>
  <c r="EO32" i="3"/>
  <c r="EP32" i="3" s="1"/>
  <c r="ET32" i="3"/>
  <c r="EO34" i="3"/>
  <c r="EP34" i="3" s="1"/>
  <c r="ET34" i="3"/>
  <c r="EO36" i="3"/>
  <c r="EP36" i="3" s="1"/>
  <c r="ET36" i="3"/>
  <c r="EO7" i="3"/>
  <c r="ET7" i="3"/>
  <c r="EO9" i="3"/>
  <c r="EP9" i="3" s="1"/>
  <c r="ET9" i="3"/>
  <c r="EO12" i="3"/>
  <c r="ET12" i="3"/>
  <c r="EO18" i="3"/>
  <c r="ET18" i="3"/>
  <c r="EO20" i="3"/>
  <c r="EP20" i="3" s="1"/>
  <c r="ET20" i="3"/>
  <c r="EO22" i="3"/>
  <c r="EP22" i="3" s="1"/>
  <c r="ET22" i="3"/>
  <c r="EO244" i="3"/>
  <c r="EP244" i="3" s="1"/>
  <c r="ET244" i="3"/>
  <c r="EO635" i="3"/>
  <c r="EP635" i="3" s="1"/>
  <c r="ET635" i="3"/>
  <c r="EO637" i="3"/>
  <c r="EP637" i="3" s="1"/>
  <c r="ET637" i="3"/>
  <c r="EO639" i="3"/>
  <c r="EP639" i="3" s="1"/>
  <c r="ET639" i="3"/>
  <c r="EO641" i="3"/>
  <c r="EP641" i="3" s="1"/>
  <c r="ET641" i="3"/>
  <c r="EO643" i="3"/>
  <c r="EP643" i="3" s="1"/>
  <c r="ET643" i="3"/>
  <c r="EO647" i="3"/>
  <c r="EP647" i="3" s="1"/>
  <c r="ET647" i="3"/>
  <c r="EO649" i="3"/>
  <c r="EP649" i="3" s="1"/>
  <c r="ET649" i="3"/>
  <c r="EO651" i="3"/>
  <c r="EP651" i="3" s="1"/>
  <c r="ET651" i="3"/>
  <c r="EO653" i="3"/>
  <c r="EP653" i="3" s="1"/>
  <c r="ET653" i="3"/>
  <c r="EO659" i="3"/>
  <c r="ET659" i="3"/>
  <c r="EO97" i="3"/>
  <c r="EP97" i="3" s="1"/>
  <c r="ET97" i="3"/>
  <c r="EO102" i="3"/>
  <c r="EP102" i="3" s="1"/>
  <c r="ET102" i="3"/>
  <c r="EO119" i="3"/>
  <c r="EP119" i="3" s="1"/>
  <c r="ET119" i="3"/>
  <c r="EO130" i="3"/>
  <c r="EP130" i="3" s="1"/>
  <c r="ET130" i="3"/>
  <c r="EO132" i="3"/>
  <c r="ET132" i="3"/>
  <c r="EO136" i="3"/>
  <c r="ET136" i="3"/>
  <c r="EO183" i="3"/>
  <c r="EP183" i="3" s="1"/>
  <c r="ET183" i="3"/>
  <c r="EO203" i="3"/>
  <c r="ET203" i="3"/>
  <c r="EO210" i="3"/>
  <c r="EP210" i="3" s="1"/>
  <c r="ET210" i="3"/>
  <c r="EO336" i="3"/>
  <c r="EP336" i="3" s="1"/>
  <c r="ET336" i="3"/>
  <c r="EO338" i="3"/>
  <c r="ET338" i="3"/>
  <c r="EO340" i="3"/>
  <c r="EP340" i="3" s="1"/>
  <c r="ET340" i="3"/>
  <c r="EO342" i="3"/>
  <c r="EP342" i="3" s="1"/>
  <c r="ET342" i="3"/>
  <c r="EO344" i="3"/>
  <c r="EP344" i="3" s="1"/>
  <c r="ET344" i="3"/>
  <c r="EO346" i="3"/>
  <c r="EP346" i="3" s="1"/>
  <c r="ET346" i="3"/>
  <c r="EO348" i="3"/>
  <c r="EP348" i="3" s="1"/>
  <c r="ET348" i="3"/>
  <c r="EO350" i="3"/>
  <c r="EP350" i="3" s="1"/>
  <c r="ET350" i="3"/>
  <c r="EO352" i="3"/>
  <c r="EP352" i="3" s="1"/>
  <c r="ET352" i="3"/>
  <c r="EO356" i="3"/>
  <c r="ET356" i="3"/>
  <c r="EO358" i="3"/>
  <c r="EP358" i="3" s="1"/>
  <c r="ET358" i="3"/>
  <c r="EO360" i="3"/>
  <c r="EP360" i="3" s="1"/>
  <c r="ET360" i="3"/>
  <c r="EO362" i="3"/>
  <c r="EP362" i="3" s="1"/>
  <c r="ET362" i="3"/>
  <c r="EO364" i="3"/>
  <c r="EP364" i="3" s="1"/>
  <c r="ET364" i="3"/>
  <c r="EO366" i="3"/>
  <c r="EP366" i="3" s="1"/>
  <c r="ET366" i="3"/>
  <c r="EO368" i="3"/>
  <c r="EP368" i="3" s="1"/>
  <c r="ET368" i="3"/>
  <c r="EO370" i="3"/>
  <c r="EP370" i="3" s="1"/>
  <c r="ET370" i="3"/>
  <c r="EO372" i="3"/>
  <c r="EP372" i="3" s="1"/>
  <c r="ET372" i="3"/>
  <c r="EO374" i="3"/>
  <c r="EP374" i="3" s="1"/>
  <c r="ET374" i="3"/>
  <c r="EO376" i="3"/>
  <c r="EP376" i="3" s="1"/>
  <c r="ET376" i="3"/>
  <c r="EO378" i="3"/>
  <c r="EP378" i="3" s="1"/>
  <c r="ET378" i="3"/>
  <c r="EO380" i="3"/>
  <c r="EP380" i="3" s="1"/>
  <c r="ET380" i="3"/>
  <c r="EO384" i="3"/>
  <c r="EP384" i="3" s="1"/>
  <c r="ET384" i="3"/>
  <c r="EO386" i="3"/>
  <c r="EP386" i="3" s="1"/>
  <c r="ET386" i="3"/>
  <c r="EO388" i="3"/>
  <c r="EP388" i="3" s="1"/>
  <c r="ET388" i="3"/>
  <c r="EO390" i="3"/>
  <c r="EP390" i="3" s="1"/>
  <c r="ET390" i="3"/>
  <c r="EO392" i="3"/>
  <c r="EP392" i="3" s="1"/>
  <c r="ET392" i="3"/>
  <c r="EO394" i="3"/>
  <c r="EP394" i="3" s="1"/>
  <c r="ET394" i="3"/>
  <c r="EO398" i="3"/>
  <c r="EP398" i="3" s="1"/>
  <c r="ET398" i="3"/>
  <c r="EO400" i="3"/>
  <c r="EP400" i="3" s="1"/>
  <c r="ET400" i="3"/>
  <c r="EO402" i="3"/>
  <c r="EP402" i="3" s="1"/>
  <c r="ET402" i="3"/>
  <c r="EO404" i="3"/>
  <c r="EP404" i="3" s="1"/>
  <c r="ET404" i="3"/>
  <c r="EO406" i="3"/>
  <c r="EP406" i="3" s="1"/>
  <c r="ET406" i="3"/>
  <c r="EO408" i="3"/>
  <c r="EP408" i="3" s="1"/>
  <c r="ET408" i="3"/>
  <c r="EO412" i="3"/>
  <c r="EP412" i="3" s="1"/>
  <c r="ET412" i="3"/>
  <c r="EO414" i="3"/>
  <c r="EP414" i="3" s="1"/>
  <c r="ET414" i="3"/>
  <c r="EO416" i="3"/>
  <c r="EP416" i="3" s="1"/>
  <c r="ET416" i="3"/>
  <c r="EO418" i="3"/>
  <c r="EP418" i="3" s="1"/>
  <c r="ET418" i="3"/>
  <c r="EO420" i="3"/>
  <c r="EP420" i="3" s="1"/>
  <c r="ET420" i="3"/>
  <c r="EO422" i="3"/>
  <c r="EP422" i="3" s="1"/>
  <c r="ET422" i="3"/>
  <c r="EO426" i="3"/>
  <c r="EP426" i="3" s="1"/>
  <c r="ET426" i="3"/>
  <c r="EO428" i="3"/>
  <c r="EP428" i="3" s="1"/>
  <c r="ET428" i="3"/>
  <c r="EO430" i="3"/>
  <c r="EP430" i="3" s="1"/>
  <c r="ET430" i="3"/>
  <c r="EO432" i="3"/>
  <c r="EP432" i="3" s="1"/>
  <c r="ET432" i="3"/>
  <c r="EO434" i="3"/>
  <c r="EP434" i="3" s="1"/>
  <c r="ET434" i="3"/>
  <c r="EO436" i="3"/>
  <c r="EP436" i="3" s="1"/>
  <c r="ET436" i="3"/>
  <c r="EO440" i="3"/>
  <c r="EP440" i="3" s="1"/>
  <c r="ET440" i="3"/>
  <c r="EO442" i="3"/>
  <c r="EP442" i="3" s="1"/>
  <c r="ET442" i="3"/>
  <c r="EO444" i="3"/>
  <c r="EP444" i="3" s="1"/>
  <c r="ET444" i="3"/>
  <c r="EO446" i="3"/>
  <c r="EP446" i="3" s="1"/>
  <c r="ET446" i="3"/>
  <c r="EO448" i="3"/>
  <c r="EP448" i="3" s="1"/>
  <c r="ET448" i="3"/>
  <c r="EO450" i="3"/>
  <c r="EP450" i="3" s="1"/>
  <c r="ET450" i="3"/>
  <c r="EO454" i="3"/>
  <c r="EP454" i="3" s="1"/>
  <c r="ET454" i="3"/>
  <c r="EO456" i="3"/>
  <c r="EP456" i="3" s="1"/>
  <c r="ET456" i="3"/>
  <c r="EO458" i="3"/>
  <c r="EP458" i="3" s="1"/>
  <c r="ET458" i="3"/>
  <c r="EO460" i="3"/>
  <c r="EP460" i="3" s="1"/>
  <c r="ET460" i="3"/>
  <c r="EO462" i="3"/>
  <c r="EP462" i="3" s="1"/>
  <c r="ET462" i="3"/>
  <c r="EO464" i="3"/>
  <c r="EP464" i="3" s="1"/>
  <c r="ET464" i="3"/>
  <c r="EO466" i="3"/>
  <c r="EP466" i="3" s="1"/>
  <c r="ET466" i="3"/>
  <c r="EO468" i="3"/>
  <c r="EP468" i="3" s="1"/>
  <c r="ET468" i="3"/>
  <c r="EO470" i="3"/>
  <c r="EP470" i="3" s="1"/>
  <c r="ET470" i="3"/>
  <c r="EO472" i="3"/>
  <c r="EP472" i="3" s="1"/>
  <c r="ET472" i="3"/>
  <c r="EO474" i="3"/>
  <c r="EP474" i="3" s="1"/>
  <c r="ET474" i="3"/>
  <c r="EO476" i="3"/>
  <c r="EP476" i="3" s="1"/>
  <c r="ET476" i="3"/>
  <c r="EO478" i="3"/>
  <c r="EP478" i="3" s="1"/>
  <c r="ET478" i="3"/>
  <c r="EO482" i="3"/>
  <c r="EP482" i="3" s="1"/>
  <c r="ET482" i="3"/>
  <c r="EO484" i="3"/>
  <c r="EP484" i="3" s="1"/>
  <c r="ET484" i="3"/>
  <c r="EO486" i="3"/>
  <c r="EP486" i="3" s="1"/>
  <c r="ET486" i="3"/>
  <c r="EO488" i="3"/>
  <c r="EP488" i="3" s="1"/>
  <c r="ET488" i="3"/>
  <c r="EO490" i="3"/>
  <c r="EP490" i="3" s="1"/>
  <c r="ET490" i="3"/>
  <c r="EO492" i="3"/>
  <c r="EP492" i="3" s="1"/>
  <c r="ET492" i="3"/>
  <c r="EO496" i="3"/>
  <c r="EP496" i="3" s="1"/>
  <c r="ET496" i="3"/>
  <c r="EO498" i="3"/>
  <c r="EP498" i="3" s="1"/>
  <c r="ET498" i="3"/>
  <c r="EO500" i="3"/>
  <c r="EP500" i="3" s="1"/>
  <c r="ET500" i="3"/>
  <c r="EO502" i="3"/>
  <c r="EP502" i="3" s="1"/>
  <c r="ET502" i="3"/>
  <c r="EO504" i="3"/>
  <c r="EP504" i="3" s="1"/>
  <c r="ET504" i="3"/>
  <c r="EO506" i="3"/>
  <c r="EP506" i="3" s="1"/>
  <c r="ET506" i="3"/>
  <c r="EO508" i="3"/>
  <c r="EP508" i="3" s="1"/>
  <c r="ET508" i="3"/>
  <c r="EO510" i="3"/>
  <c r="EP510" i="3" s="1"/>
  <c r="ET510" i="3"/>
  <c r="EO512" i="3"/>
  <c r="ET512" i="3"/>
  <c r="EO514" i="3"/>
  <c r="ET514" i="3"/>
  <c r="EO516" i="3"/>
  <c r="ET516" i="3"/>
  <c r="EO518" i="3"/>
  <c r="EP518" i="3" s="1"/>
  <c r="ET518" i="3"/>
  <c r="EO520" i="3"/>
  <c r="EP520" i="3" s="1"/>
  <c r="ET520" i="3"/>
  <c r="EO522" i="3"/>
  <c r="EP522" i="3" s="1"/>
  <c r="ET522" i="3"/>
  <c r="EO524" i="3"/>
  <c r="EP524" i="3" s="1"/>
  <c r="ET524" i="3"/>
  <c r="EO526" i="3"/>
  <c r="EP526" i="3" s="1"/>
  <c r="ET526" i="3"/>
  <c r="EO528" i="3"/>
  <c r="EP528" i="3" s="1"/>
  <c r="ET528" i="3"/>
  <c r="EO530" i="3"/>
  <c r="EP530" i="3" s="1"/>
  <c r="ET530" i="3"/>
  <c r="EO534" i="3"/>
  <c r="EP534" i="3" s="1"/>
  <c r="ET534" i="3"/>
  <c r="EO536" i="3"/>
  <c r="EP536" i="3" s="1"/>
  <c r="ET536" i="3"/>
  <c r="EO538" i="3"/>
  <c r="EP538" i="3" s="1"/>
  <c r="ET538" i="3"/>
  <c r="EO540" i="3"/>
  <c r="EP540" i="3" s="1"/>
  <c r="ET540" i="3"/>
  <c r="EO542" i="3"/>
  <c r="EP542" i="3" s="1"/>
  <c r="ET542" i="3"/>
  <c r="EO544" i="3"/>
  <c r="EP544" i="3" s="1"/>
  <c r="ET544" i="3"/>
  <c r="EO546" i="3"/>
  <c r="EP546" i="3" s="1"/>
  <c r="ET546" i="3"/>
  <c r="EO548" i="3"/>
  <c r="EP548" i="3" s="1"/>
  <c r="ET548" i="3"/>
  <c r="EO550" i="3"/>
  <c r="EP550" i="3" s="1"/>
  <c r="ET550" i="3"/>
  <c r="EO552" i="3"/>
  <c r="EP552" i="3" s="1"/>
  <c r="ET552" i="3"/>
  <c r="EO554" i="3"/>
  <c r="EP554" i="3" s="1"/>
  <c r="ET554" i="3"/>
  <c r="EO556" i="3"/>
  <c r="EP556" i="3" s="1"/>
  <c r="ET556" i="3"/>
  <c r="EO558" i="3"/>
  <c r="EP558" i="3" s="1"/>
  <c r="ET558" i="3"/>
  <c r="EO560" i="3"/>
  <c r="EP560" i="3" s="1"/>
  <c r="ET560" i="3"/>
  <c r="EO562" i="3"/>
  <c r="EP562" i="3" s="1"/>
  <c r="ET562" i="3"/>
  <c r="EO564" i="3"/>
  <c r="EP564" i="3" s="1"/>
  <c r="ET564" i="3"/>
  <c r="EO566" i="3"/>
  <c r="EP566" i="3" s="1"/>
  <c r="ET566" i="3"/>
  <c r="EO568" i="3"/>
  <c r="EP568" i="3" s="1"/>
  <c r="ET568" i="3"/>
  <c r="EO570" i="3"/>
  <c r="EP570" i="3" s="1"/>
  <c r="ET570" i="3"/>
  <c r="EO572" i="3"/>
  <c r="EP572" i="3" s="1"/>
  <c r="ET572" i="3"/>
  <c r="EO574" i="3"/>
  <c r="EP574" i="3" s="1"/>
  <c r="ET574" i="3"/>
  <c r="EO576" i="3"/>
  <c r="EP576" i="3" s="1"/>
  <c r="ET576" i="3"/>
  <c r="EO578" i="3"/>
  <c r="EP578" i="3" s="1"/>
  <c r="ET578" i="3"/>
  <c r="EO580" i="3"/>
  <c r="EP580" i="3" s="1"/>
  <c r="ET580" i="3"/>
  <c r="EO582" i="3"/>
  <c r="EP582" i="3" s="1"/>
  <c r="ET582" i="3"/>
  <c r="EO584" i="3"/>
  <c r="EP584" i="3" s="1"/>
  <c r="ET584" i="3"/>
  <c r="EO586" i="3"/>
  <c r="EP586" i="3" s="1"/>
  <c r="ET586" i="3"/>
  <c r="EO588" i="3"/>
  <c r="EP588" i="3" s="1"/>
  <c r="ET588" i="3"/>
  <c r="EO590" i="3"/>
  <c r="EP590" i="3" s="1"/>
  <c r="ET590" i="3"/>
  <c r="EO592" i="3"/>
  <c r="EP592" i="3" s="1"/>
  <c r="ET592" i="3"/>
  <c r="EO594" i="3"/>
  <c r="EP594" i="3" s="1"/>
  <c r="ET594" i="3"/>
  <c r="EO596" i="3"/>
  <c r="EP596" i="3" s="1"/>
  <c r="ET596" i="3"/>
  <c r="EO598" i="3"/>
  <c r="EP598" i="3" s="1"/>
  <c r="ET598" i="3"/>
  <c r="EO600" i="3"/>
  <c r="EP600" i="3" s="1"/>
  <c r="ET600" i="3"/>
  <c r="EO602" i="3"/>
  <c r="EP602" i="3" s="1"/>
  <c r="ET602" i="3"/>
  <c r="EO611" i="3"/>
  <c r="ET611" i="3"/>
  <c r="EO613" i="3"/>
  <c r="EP613" i="3" s="1"/>
  <c r="ET613" i="3"/>
  <c r="EO615" i="3"/>
  <c r="EP615" i="3" s="1"/>
  <c r="ET615" i="3"/>
  <c r="EO617" i="3"/>
  <c r="EP617" i="3" s="1"/>
  <c r="ET617" i="3"/>
  <c r="EO619" i="3"/>
  <c r="EP619" i="3" s="1"/>
  <c r="ET619" i="3"/>
  <c r="EO621" i="3"/>
  <c r="EP621" i="3" s="1"/>
  <c r="ET621" i="3"/>
  <c r="EO623" i="3"/>
  <c r="EP623" i="3" s="1"/>
  <c r="ET623" i="3"/>
  <c r="EO625" i="3"/>
  <c r="EP625" i="3" s="1"/>
  <c r="ET625" i="3"/>
  <c r="EO627" i="3"/>
  <c r="EP627" i="3" s="1"/>
  <c r="ET627" i="3"/>
  <c r="EO629" i="3"/>
  <c r="EP629" i="3" s="1"/>
  <c r="ET629" i="3"/>
  <c r="EM191" i="3"/>
  <c r="ES191" i="3" s="1"/>
  <c r="ER191" i="3"/>
  <c r="EO81" i="3"/>
  <c r="EP81" i="3" s="1"/>
  <c r="ET81" i="3"/>
  <c r="EO254" i="3"/>
  <c r="EP254" i="3" s="1"/>
  <c r="ET254" i="3"/>
  <c r="EO273" i="3"/>
  <c r="ET273" i="3"/>
  <c r="EO306" i="3"/>
  <c r="EP306" i="3" s="1"/>
  <c r="ET306" i="3"/>
  <c r="EO674" i="3"/>
  <c r="EP674" i="3" s="1"/>
  <c r="ET674" i="3"/>
  <c r="EO676" i="3"/>
  <c r="EP676" i="3" s="1"/>
  <c r="ET676" i="3"/>
  <c r="EO682" i="3"/>
  <c r="EP682" i="3" s="1"/>
  <c r="ET682" i="3"/>
  <c r="EO684" i="3"/>
  <c r="EP684" i="3" s="1"/>
  <c r="ET684" i="3"/>
  <c r="EO687" i="3"/>
  <c r="EP687" i="3" s="1"/>
  <c r="ET687" i="3"/>
  <c r="EP695" i="3"/>
  <c r="ET695" i="3"/>
  <c r="EO697" i="3"/>
  <c r="EP697" i="3" s="1"/>
  <c r="ET697" i="3"/>
  <c r="EO700" i="3"/>
  <c r="EP700" i="3" s="1"/>
  <c r="ET700" i="3"/>
  <c r="EO702" i="3"/>
  <c r="EP702" i="3" s="1"/>
  <c r="ET702" i="3"/>
  <c r="EO39" i="3"/>
  <c r="EP39" i="3" s="1"/>
  <c r="ET39" i="3"/>
  <c r="EO41" i="3"/>
  <c r="EP41" i="3" s="1"/>
  <c r="ET41" i="3"/>
  <c r="EO43" i="3"/>
  <c r="EP43" i="3" s="1"/>
  <c r="ET43" i="3"/>
  <c r="EO45" i="3"/>
  <c r="EP45" i="3" s="1"/>
  <c r="ET45" i="3"/>
  <c r="EO47" i="3"/>
  <c r="EP47" i="3" s="1"/>
  <c r="ET47" i="3"/>
  <c r="EO49" i="3"/>
  <c r="ET49" i="3"/>
  <c r="EO51" i="3"/>
  <c r="EP51" i="3" s="1"/>
  <c r="ET51" i="3"/>
  <c r="EO53" i="3"/>
  <c r="EP53" i="3" s="1"/>
  <c r="ET53" i="3"/>
  <c r="EO55" i="3"/>
  <c r="EP55" i="3" s="1"/>
  <c r="ET55" i="3"/>
  <c r="EO57" i="3"/>
  <c r="EP57" i="3" s="1"/>
  <c r="ET57" i="3"/>
  <c r="EO59" i="3"/>
  <c r="EP59" i="3" s="1"/>
  <c r="ET59" i="3"/>
  <c r="EO61" i="3"/>
  <c r="EP61" i="3" s="1"/>
  <c r="ET61" i="3"/>
  <c r="EO63" i="3"/>
  <c r="ET63" i="3"/>
  <c r="EO65" i="3"/>
  <c r="EP65" i="3" s="1"/>
  <c r="ET65" i="3"/>
  <c r="EO67" i="3"/>
  <c r="EP67" i="3" s="1"/>
  <c r="ET67" i="3"/>
  <c r="EO69" i="3"/>
  <c r="EP69" i="3" s="1"/>
  <c r="ET69" i="3"/>
  <c r="EO71" i="3"/>
  <c r="EP71" i="3" s="1"/>
  <c r="ET71" i="3"/>
  <c r="EO73" i="3"/>
  <c r="EP73" i="3" s="1"/>
  <c r="ET73" i="3"/>
  <c r="EO89" i="3"/>
  <c r="EP89" i="3" s="1"/>
  <c r="ET89" i="3"/>
  <c r="EO25" i="3"/>
  <c r="ET25" i="3"/>
  <c r="EO27" i="3"/>
  <c r="EP27" i="3" s="1"/>
  <c r="ET27" i="3"/>
  <c r="EO29" i="3"/>
  <c r="EP29" i="3" s="1"/>
  <c r="ET29" i="3"/>
  <c r="EO31" i="3"/>
  <c r="EP31" i="3" s="1"/>
  <c r="ET31" i="3"/>
  <c r="EO33" i="3"/>
  <c r="EP33" i="3" s="1"/>
  <c r="ET33" i="3"/>
  <c r="EO35" i="3"/>
  <c r="EP35" i="3" s="1"/>
  <c r="ET35" i="3"/>
  <c r="EO37" i="3"/>
  <c r="EP37" i="3" s="1"/>
  <c r="ET37" i="3"/>
  <c r="EO4" i="3"/>
  <c r="ET4" i="3"/>
  <c r="EO6" i="3"/>
  <c r="EP6" i="3" s="1"/>
  <c r="ET6" i="3"/>
  <c r="EO10" i="3"/>
  <c r="EP10" i="3" s="1"/>
  <c r="ET10" i="3"/>
  <c r="EO17" i="3"/>
  <c r="EP17" i="3" s="1"/>
  <c r="ET17" i="3"/>
  <c r="EO19" i="3"/>
  <c r="EP19" i="3" s="1"/>
  <c r="ET19" i="3"/>
  <c r="EO21" i="3"/>
  <c r="EP21" i="3" s="1"/>
  <c r="ET21" i="3"/>
  <c r="EO3" i="3"/>
  <c r="EP3" i="3" s="1"/>
  <c r="ET3" i="3"/>
  <c r="EO634" i="3"/>
  <c r="ET634" i="3"/>
  <c r="EO636" i="3"/>
  <c r="EP636" i="3" s="1"/>
  <c r="ET636" i="3"/>
  <c r="EO638" i="3"/>
  <c r="EP638" i="3" s="1"/>
  <c r="ET638" i="3"/>
  <c r="EO640" i="3"/>
  <c r="EP640" i="3" s="1"/>
  <c r="ET640" i="3"/>
  <c r="EO642" i="3"/>
  <c r="EP642" i="3" s="1"/>
  <c r="ET642" i="3"/>
  <c r="EO644" i="3"/>
  <c r="EP644" i="3" s="1"/>
  <c r="ET644" i="3"/>
  <c r="EO646" i="3"/>
  <c r="EP646" i="3" s="1"/>
  <c r="ET646" i="3"/>
  <c r="EO648" i="3"/>
  <c r="EP648" i="3" s="1"/>
  <c r="ET648" i="3"/>
  <c r="EO650" i="3"/>
  <c r="EP650" i="3" s="1"/>
  <c r="ET650" i="3"/>
  <c r="EO652" i="3"/>
  <c r="EP652" i="3" s="1"/>
  <c r="ET652" i="3"/>
  <c r="EO94" i="3"/>
  <c r="ET94" i="3"/>
  <c r="EO101" i="3"/>
  <c r="EP101" i="3" s="1"/>
  <c r="ET101" i="3"/>
  <c r="EO129" i="3"/>
  <c r="EP129" i="3" s="1"/>
  <c r="ET129" i="3"/>
  <c r="EO133" i="3"/>
  <c r="ET133" i="3"/>
  <c r="EO135" i="3"/>
  <c r="EP135" i="3" s="1"/>
  <c r="ET135" i="3"/>
  <c r="EO156" i="3"/>
  <c r="EP156" i="3" s="1"/>
  <c r="ET156" i="3"/>
  <c r="EO175" i="3"/>
  <c r="EP175" i="3" s="1"/>
  <c r="ET175" i="3"/>
  <c r="EO177" i="3"/>
  <c r="EP177" i="3" s="1"/>
  <c r="ET177" i="3"/>
  <c r="EO179" i="3"/>
  <c r="EP179" i="3" s="1"/>
  <c r="ET179" i="3"/>
  <c r="EO182" i="3"/>
  <c r="EP182" i="3" s="1"/>
  <c r="ET182" i="3"/>
  <c r="EO187" i="3"/>
  <c r="EP187" i="3" s="1"/>
  <c r="ET187" i="3"/>
  <c r="EO190" i="3"/>
  <c r="ET190" i="3"/>
  <c r="EO202" i="3"/>
  <c r="EP202" i="3" s="1"/>
  <c r="ET202" i="3"/>
  <c r="EO335" i="3"/>
  <c r="EP335" i="3" s="1"/>
  <c r="ET335" i="3"/>
  <c r="EO337" i="3"/>
  <c r="EP337" i="3" s="1"/>
  <c r="ET337" i="3"/>
  <c r="EO339" i="3"/>
  <c r="EP339" i="3" s="1"/>
  <c r="ET339" i="3"/>
  <c r="EO341" i="3"/>
  <c r="EP341" i="3" s="1"/>
  <c r="ET341" i="3"/>
  <c r="EO343" i="3"/>
  <c r="EP343" i="3" s="1"/>
  <c r="ET343" i="3"/>
  <c r="EO345" i="3"/>
  <c r="EP345" i="3" s="1"/>
  <c r="ET345" i="3"/>
  <c r="EO347" i="3"/>
  <c r="EP347" i="3" s="1"/>
  <c r="ET347" i="3"/>
  <c r="EO349" i="3"/>
  <c r="EP349" i="3" s="1"/>
  <c r="ET349" i="3"/>
  <c r="EO351" i="3"/>
  <c r="EP351" i="3" s="1"/>
  <c r="ET351" i="3"/>
  <c r="EO353" i="3"/>
  <c r="EP353" i="3" s="1"/>
  <c r="ET353" i="3"/>
  <c r="EO357" i="3"/>
  <c r="ET357" i="3"/>
  <c r="EO359" i="3"/>
  <c r="EP359" i="3" s="1"/>
  <c r="ET359" i="3"/>
  <c r="EO361" i="3"/>
  <c r="EP361" i="3" s="1"/>
  <c r="ET361" i="3"/>
  <c r="EO363" i="3"/>
  <c r="EP363" i="3" s="1"/>
  <c r="ET363" i="3"/>
  <c r="EO365" i="3"/>
  <c r="EP365" i="3" s="1"/>
  <c r="ET365" i="3"/>
  <c r="EO367" i="3"/>
  <c r="EP367" i="3" s="1"/>
  <c r="ET367" i="3"/>
  <c r="EO369" i="3"/>
  <c r="EP369" i="3" s="1"/>
  <c r="ET369" i="3"/>
  <c r="EO371" i="3"/>
  <c r="EP371" i="3" s="1"/>
  <c r="ET371" i="3"/>
  <c r="EO373" i="3"/>
  <c r="EP373" i="3" s="1"/>
  <c r="ET373" i="3"/>
  <c r="EO375" i="3"/>
  <c r="EP375" i="3" s="1"/>
  <c r="ET375" i="3"/>
  <c r="EO377" i="3"/>
  <c r="EP377" i="3" s="1"/>
  <c r="ET377" i="3"/>
  <c r="EO379" i="3"/>
  <c r="EP379" i="3" s="1"/>
  <c r="ET379" i="3"/>
  <c r="EO381" i="3"/>
  <c r="EP381" i="3" s="1"/>
  <c r="ET381" i="3"/>
  <c r="EO383" i="3"/>
  <c r="ET383" i="3"/>
  <c r="EO385" i="3"/>
  <c r="EP385" i="3" s="1"/>
  <c r="ET385" i="3"/>
  <c r="EO387" i="3"/>
  <c r="EP387" i="3" s="1"/>
  <c r="ET387" i="3"/>
  <c r="EO389" i="3"/>
  <c r="EP389" i="3" s="1"/>
  <c r="ET389" i="3"/>
  <c r="EO391" i="3"/>
  <c r="EP391" i="3" s="1"/>
  <c r="ET391" i="3"/>
  <c r="EO393" i="3"/>
  <c r="EP393" i="3" s="1"/>
  <c r="ET393" i="3"/>
  <c r="EO395" i="3"/>
  <c r="EP395" i="3" s="1"/>
  <c r="ET395" i="3"/>
  <c r="EO397" i="3"/>
  <c r="ET397" i="3"/>
  <c r="EO399" i="3"/>
  <c r="EP399" i="3" s="1"/>
  <c r="ET399" i="3"/>
  <c r="EO401" i="3"/>
  <c r="EP401" i="3" s="1"/>
  <c r="ET401" i="3"/>
  <c r="EO403" i="3"/>
  <c r="EP403" i="3" s="1"/>
  <c r="ET403" i="3"/>
  <c r="EO405" i="3"/>
  <c r="EP405" i="3" s="1"/>
  <c r="ET405" i="3"/>
  <c r="EO407" i="3"/>
  <c r="EP407" i="3" s="1"/>
  <c r="ET407" i="3"/>
  <c r="EO409" i="3"/>
  <c r="EP409" i="3" s="1"/>
  <c r="ET409" i="3"/>
  <c r="EO411" i="3"/>
  <c r="ET411" i="3"/>
  <c r="EO413" i="3"/>
  <c r="EP413" i="3" s="1"/>
  <c r="ET413" i="3"/>
  <c r="EO415" i="3"/>
  <c r="EP415" i="3" s="1"/>
  <c r="ET415" i="3"/>
  <c r="EO417" i="3"/>
  <c r="EP417" i="3" s="1"/>
  <c r="ET417" i="3"/>
  <c r="EO419" i="3"/>
  <c r="EP419" i="3" s="1"/>
  <c r="ET419" i="3"/>
  <c r="EO421" i="3"/>
  <c r="EP421" i="3" s="1"/>
  <c r="ET421" i="3"/>
  <c r="EO423" i="3"/>
  <c r="EP423" i="3" s="1"/>
  <c r="ET423" i="3"/>
  <c r="EO425" i="3"/>
  <c r="ET425" i="3"/>
  <c r="EO427" i="3"/>
  <c r="EP427" i="3" s="1"/>
  <c r="ET427" i="3"/>
  <c r="EO429" i="3"/>
  <c r="EP429" i="3" s="1"/>
  <c r="ET429" i="3"/>
  <c r="EO431" i="3"/>
  <c r="EP431" i="3" s="1"/>
  <c r="ET431" i="3"/>
  <c r="EO433" i="3"/>
  <c r="EP433" i="3" s="1"/>
  <c r="ET433" i="3"/>
  <c r="EO435" i="3"/>
  <c r="EP435" i="3" s="1"/>
  <c r="ET435" i="3"/>
  <c r="EO437" i="3"/>
  <c r="EP437" i="3" s="1"/>
  <c r="ET437" i="3"/>
  <c r="EO439" i="3"/>
  <c r="ET439" i="3"/>
  <c r="EO441" i="3"/>
  <c r="EP441" i="3" s="1"/>
  <c r="ET441" i="3"/>
  <c r="EO443" i="3"/>
  <c r="EP443" i="3" s="1"/>
  <c r="ET443" i="3"/>
  <c r="EO445" i="3"/>
  <c r="EP445" i="3" s="1"/>
  <c r="ET445" i="3"/>
  <c r="EO447" i="3"/>
  <c r="EP447" i="3" s="1"/>
  <c r="ET447" i="3"/>
  <c r="EO449" i="3"/>
  <c r="EP449" i="3" s="1"/>
  <c r="ET449" i="3"/>
  <c r="EO451" i="3"/>
  <c r="EP451" i="3" s="1"/>
  <c r="ET451" i="3"/>
  <c r="EO453" i="3"/>
  <c r="ET453" i="3"/>
  <c r="EO455" i="3"/>
  <c r="EP455" i="3" s="1"/>
  <c r="ET455" i="3"/>
  <c r="EO457" i="3"/>
  <c r="EP457" i="3" s="1"/>
  <c r="ET457" i="3"/>
  <c r="EO459" i="3"/>
  <c r="EP459" i="3" s="1"/>
  <c r="ET459" i="3"/>
  <c r="EO461" i="3"/>
  <c r="EP461" i="3" s="1"/>
  <c r="ET461" i="3"/>
  <c r="EO463" i="3"/>
  <c r="EP463" i="3" s="1"/>
  <c r="ET463" i="3"/>
  <c r="EO465" i="3"/>
  <c r="EP465" i="3" s="1"/>
  <c r="ET465" i="3"/>
  <c r="EO467" i="3"/>
  <c r="EP467" i="3" s="1"/>
  <c r="ET467" i="3"/>
  <c r="EO469" i="3"/>
  <c r="EP469" i="3" s="1"/>
  <c r="ET469" i="3"/>
  <c r="EO471" i="3"/>
  <c r="EP471" i="3" s="1"/>
  <c r="ET471" i="3"/>
  <c r="EO473" i="3"/>
  <c r="EP473" i="3" s="1"/>
  <c r="ET473" i="3"/>
  <c r="EO475" i="3"/>
  <c r="EP475" i="3" s="1"/>
  <c r="ET475" i="3"/>
  <c r="EO477" i="3"/>
  <c r="EP477" i="3" s="1"/>
  <c r="ET477" i="3"/>
  <c r="EO479" i="3"/>
  <c r="EP479" i="3" s="1"/>
  <c r="ET479" i="3"/>
  <c r="EO481" i="3"/>
  <c r="ET481" i="3"/>
  <c r="EO483" i="3"/>
  <c r="EP483" i="3" s="1"/>
  <c r="ET483" i="3"/>
  <c r="EO485" i="3"/>
  <c r="EP485" i="3" s="1"/>
  <c r="ET485" i="3"/>
  <c r="EO487" i="3"/>
  <c r="EP487" i="3" s="1"/>
  <c r="ET487" i="3"/>
  <c r="EO489" i="3"/>
  <c r="EP489" i="3" s="1"/>
  <c r="ET489" i="3"/>
  <c r="EO491" i="3"/>
  <c r="EP491" i="3" s="1"/>
  <c r="ET491" i="3"/>
  <c r="EO493" i="3"/>
  <c r="EP493" i="3" s="1"/>
  <c r="ET493" i="3"/>
  <c r="EO495" i="3"/>
  <c r="ET495" i="3"/>
  <c r="EO497" i="3"/>
  <c r="EP497" i="3" s="1"/>
  <c r="ET497" i="3"/>
  <c r="EO499" i="3"/>
  <c r="EP499" i="3" s="1"/>
  <c r="ET499" i="3"/>
  <c r="EO501" i="3"/>
  <c r="EP501" i="3" s="1"/>
  <c r="ET501" i="3"/>
  <c r="EO503" i="3"/>
  <c r="EP503" i="3" s="1"/>
  <c r="ET503" i="3"/>
  <c r="EO505" i="3"/>
  <c r="EP505" i="3" s="1"/>
  <c r="ET505" i="3"/>
  <c r="EO507" i="3"/>
  <c r="EP507" i="3" s="1"/>
  <c r="ET507" i="3"/>
  <c r="EO509" i="3"/>
  <c r="EP509" i="3" s="1"/>
  <c r="ET509" i="3"/>
  <c r="EO513" i="3"/>
  <c r="ET513" i="3"/>
  <c r="EO515" i="3"/>
  <c r="EP515" i="3" s="1"/>
  <c r="ET515" i="3"/>
  <c r="EO517" i="3"/>
  <c r="EP517" i="3" s="1"/>
  <c r="ET517" i="3"/>
  <c r="EO519" i="3"/>
  <c r="EP519" i="3" s="1"/>
  <c r="ET519" i="3"/>
  <c r="EO521" i="3"/>
  <c r="EP521" i="3" s="1"/>
  <c r="ET521" i="3"/>
  <c r="EO523" i="3"/>
  <c r="EP523" i="3" s="1"/>
  <c r="ET523" i="3"/>
  <c r="EO525" i="3"/>
  <c r="EP525" i="3" s="1"/>
  <c r="ET525" i="3"/>
  <c r="EO527" i="3"/>
  <c r="EP527" i="3" s="1"/>
  <c r="ET527" i="3"/>
  <c r="EO529" i="3"/>
  <c r="EP529" i="3" s="1"/>
  <c r="ET529" i="3"/>
  <c r="EO531" i="3"/>
  <c r="EP531" i="3" s="1"/>
  <c r="ET531" i="3"/>
  <c r="EO533" i="3"/>
  <c r="ET533" i="3"/>
  <c r="EO535" i="3"/>
  <c r="EP535" i="3" s="1"/>
  <c r="ET535" i="3"/>
  <c r="EO537" i="3"/>
  <c r="EP537" i="3" s="1"/>
  <c r="ET537" i="3"/>
  <c r="EO539" i="3"/>
  <c r="EP539" i="3" s="1"/>
  <c r="ET539" i="3"/>
  <c r="EO541" i="3"/>
  <c r="EP541" i="3" s="1"/>
  <c r="ET541" i="3"/>
  <c r="EO543" i="3"/>
  <c r="EP543" i="3" s="1"/>
  <c r="ET543" i="3"/>
  <c r="EO545" i="3"/>
  <c r="EP545" i="3" s="1"/>
  <c r="ET545" i="3"/>
  <c r="EO547" i="3"/>
  <c r="EP547" i="3" s="1"/>
  <c r="ET547" i="3"/>
  <c r="EO549" i="3"/>
  <c r="EP549" i="3" s="1"/>
  <c r="ET549" i="3"/>
  <c r="EO551" i="3"/>
  <c r="EP551" i="3" s="1"/>
  <c r="ET551" i="3"/>
  <c r="EO553" i="3"/>
  <c r="EP553" i="3" s="1"/>
  <c r="ET553" i="3"/>
  <c r="EO555" i="3"/>
  <c r="EP555" i="3" s="1"/>
  <c r="ET555" i="3"/>
  <c r="EO557" i="3"/>
  <c r="EP557" i="3" s="1"/>
  <c r="ET557" i="3"/>
  <c r="EO559" i="3"/>
  <c r="EP559" i="3" s="1"/>
  <c r="ET559" i="3"/>
  <c r="EO561" i="3"/>
  <c r="EP561" i="3" s="1"/>
  <c r="ET561" i="3"/>
  <c r="EO563" i="3"/>
  <c r="EP563" i="3" s="1"/>
  <c r="ET563" i="3"/>
  <c r="EO565" i="3"/>
  <c r="EP565" i="3" s="1"/>
  <c r="ET565" i="3"/>
  <c r="EO567" i="3"/>
  <c r="EP567" i="3" s="1"/>
  <c r="ET567" i="3"/>
  <c r="EO569" i="3"/>
  <c r="EP569" i="3" s="1"/>
  <c r="ET569" i="3"/>
  <c r="EO571" i="3"/>
  <c r="EP571" i="3" s="1"/>
  <c r="ET571" i="3"/>
  <c r="EO573" i="3"/>
  <c r="EP573" i="3" s="1"/>
  <c r="ET573" i="3"/>
  <c r="EO575" i="3"/>
  <c r="EP575" i="3" s="1"/>
  <c r="ET575" i="3"/>
  <c r="EO577" i="3"/>
  <c r="EP577" i="3" s="1"/>
  <c r="ET577" i="3"/>
  <c r="EO579" i="3"/>
  <c r="EP579" i="3" s="1"/>
  <c r="ET579" i="3"/>
  <c r="EO581" i="3"/>
  <c r="EP581" i="3" s="1"/>
  <c r="ET581" i="3"/>
  <c r="EO583" i="3"/>
  <c r="EP583" i="3" s="1"/>
  <c r="ET583" i="3"/>
  <c r="EO585" i="3"/>
  <c r="EP585" i="3" s="1"/>
  <c r="ET585" i="3"/>
  <c r="EO587" i="3"/>
  <c r="EP587" i="3" s="1"/>
  <c r="ET587" i="3"/>
  <c r="EO589" i="3"/>
  <c r="EP589" i="3" s="1"/>
  <c r="ET589" i="3"/>
  <c r="EO591" i="3"/>
  <c r="EP591" i="3" s="1"/>
  <c r="ET591" i="3"/>
  <c r="EO593" i="3"/>
  <c r="EP593" i="3" s="1"/>
  <c r="ET593" i="3"/>
  <c r="EO595" i="3"/>
  <c r="EP595" i="3" s="1"/>
  <c r="ET595" i="3"/>
  <c r="EO597" i="3"/>
  <c r="EP597" i="3" s="1"/>
  <c r="ET597" i="3"/>
  <c r="EO599" i="3"/>
  <c r="EP599" i="3" s="1"/>
  <c r="ET599" i="3"/>
  <c r="EO601" i="3"/>
  <c r="EP601" i="3" s="1"/>
  <c r="ET601" i="3"/>
  <c r="EO604" i="3"/>
  <c r="ET604" i="3"/>
  <c r="EO612" i="3"/>
  <c r="EP612" i="3" s="1"/>
  <c r="ET612" i="3"/>
  <c r="EO614" i="3"/>
  <c r="EP614" i="3" s="1"/>
  <c r="ET614" i="3"/>
  <c r="EO616" i="3"/>
  <c r="EP616" i="3" s="1"/>
  <c r="ET616" i="3"/>
  <c r="EO618" i="3"/>
  <c r="EP618" i="3" s="1"/>
  <c r="ET618" i="3"/>
  <c r="EO620" i="3"/>
  <c r="EP620" i="3" s="1"/>
  <c r="ET620" i="3"/>
  <c r="EO622" i="3"/>
  <c r="EP622" i="3" s="1"/>
  <c r="ET622" i="3"/>
  <c r="EO624" i="3"/>
  <c r="EP624" i="3" s="1"/>
  <c r="ET624" i="3"/>
  <c r="EO626" i="3"/>
  <c r="EP626" i="3" s="1"/>
  <c r="ET626" i="3"/>
  <c r="EO628" i="3"/>
  <c r="EP628" i="3" s="1"/>
  <c r="ET628" i="3"/>
  <c r="EO630" i="3"/>
  <c r="EP630" i="3" s="1"/>
  <c r="ET630" i="3"/>
  <c r="EO280" i="3"/>
  <c r="EP280" i="3" s="1"/>
  <c r="ET280" i="3"/>
  <c r="EO284" i="3"/>
  <c r="ET284" i="3"/>
  <c r="EO675" i="3"/>
  <c r="EP675" i="3" s="1"/>
  <c r="ET675" i="3"/>
  <c r="EO680" i="3"/>
  <c r="EP680" i="3" s="1"/>
  <c r="ET680" i="3"/>
  <c r="EO683" i="3"/>
  <c r="EP683" i="3" s="1"/>
  <c r="ET683" i="3"/>
  <c r="EO688" i="3"/>
  <c r="EP688" i="3" s="1"/>
  <c r="ET688" i="3"/>
  <c r="EO690" i="3"/>
  <c r="EP690" i="3" s="1"/>
  <c r="ET690" i="3"/>
  <c r="EO694" i="3"/>
  <c r="ET694" i="3"/>
  <c r="EO696" i="3"/>
  <c r="EP696" i="3" s="1"/>
  <c r="ET696" i="3"/>
  <c r="EO699" i="3"/>
  <c r="EP699" i="3" s="1"/>
  <c r="ET699" i="3"/>
  <c r="EO701" i="3"/>
  <c r="EP701" i="3" s="1"/>
  <c r="ET701" i="3"/>
  <c r="EO38" i="3"/>
  <c r="EP38" i="3" s="1"/>
  <c r="ET38" i="3"/>
  <c r="EO40" i="3"/>
  <c r="EP40" i="3" s="1"/>
  <c r="ET40" i="3"/>
  <c r="EO42" i="3"/>
  <c r="EP42" i="3" s="1"/>
  <c r="ET42" i="3"/>
  <c r="EO44" i="3"/>
  <c r="EP44" i="3" s="1"/>
  <c r="ET44" i="3"/>
  <c r="EO46" i="3"/>
  <c r="EP46" i="3" s="1"/>
  <c r="ET46" i="3"/>
  <c r="EO50" i="3"/>
  <c r="EP50" i="3" s="1"/>
  <c r="ET50" i="3"/>
  <c r="EO52" i="3"/>
  <c r="EP52" i="3" s="1"/>
  <c r="ET52" i="3"/>
  <c r="EO54" i="3"/>
  <c r="EP54" i="3" s="1"/>
  <c r="ET54" i="3"/>
  <c r="EO56" i="3"/>
  <c r="EP56" i="3" s="1"/>
  <c r="ET56" i="3"/>
  <c r="EO58" i="3"/>
  <c r="EP58" i="3" s="1"/>
  <c r="ET58" i="3"/>
  <c r="EO60" i="3"/>
  <c r="EP60" i="3" s="1"/>
  <c r="ET60" i="3"/>
  <c r="EO64" i="3"/>
  <c r="EP64" i="3" s="1"/>
  <c r="ET64" i="3"/>
  <c r="EO66" i="3"/>
  <c r="EP66" i="3" s="1"/>
  <c r="ET66" i="3"/>
  <c r="EO68" i="3"/>
  <c r="EP68" i="3" s="1"/>
  <c r="ET68" i="3"/>
  <c r="EO70" i="3"/>
  <c r="EP70" i="3" s="1"/>
  <c r="ET70" i="3"/>
  <c r="EO72" i="3"/>
  <c r="EP72" i="3" s="1"/>
  <c r="ET72" i="3"/>
  <c r="EO74" i="3"/>
  <c r="EP74" i="3" s="1"/>
  <c r="ET74" i="3"/>
  <c r="EO123" i="3"/>
  <c r="EP123" i="3" s="1"/>
  <c r="ET123" i="3"/>
  <c r="K173" i="1"/>
  <c r="EK256" i="3"/>
  <c r="K148" i="1"/>
  <c r="EK196" i="3"/>
  <c r="EQ196" i="3" s="1"/>
  <c r="K43" i="1"/>
  <c r="EK200" i="3"/>
  <c r="K135" i="1"/>
  <c r="EK334" i="3"/>
  <c r="EQ334" i="3" s="1"/>
  <c r="K13" i="1"/>
  <c r="EK197" i="3"/>
  <c r="EQ197" i="3" s="1"/>
  <c r="K19" i="1"/>
  <c r="EK216" i="3"/>
  <c r="EQ216" i="3" s="1"/>
  <c r="K149" i="1"/>
  <c r="DG204" i="3"/>
  <c r="EK204" i="3"/>
  <c r="EQ204" i="3" s="1"/>
  <c r="K51" i="1"/>
  <c r="EK201" i="3"/>
  <c r="K18" i="1"/>
  <c r="EK195" i="3"/>
  <c r="EQ195" i="3" s="1"/>
  <c r="K22" i="1"/>
  <c r="EK122" i="3"/>
  <c r="EQ122" i="3" s="1"/>
  <c r="K162" i="1"/>
  <c r="EK121" i="3"/>
  <c r="K175" i="1"/>
  <c r="EK75" i="3"/>
  <c r="EQ75" i="3" s="1"/>
  <c r="K156" i="1"/>
  <c r="EK217" i="3"/>
  <c r="EQ217" i="3" s="1"/>
  <c r="K192" i="1"/>
  <c r="EK228" i="3"/>
  <c r="EQ228" i="3" s="1"/>
  <c r="K4" i="1"/>
  <c r="EK207" i="3"/>
  <c r="EQ207" i="3" s="1"/>
  <c r="K165" i="1"/>
  <c r="EK236" i="3"/>
  <c r="EQ236" i="3" s="1"/>
  <c r="K8" i="1"/>
  <c r="EK332" i="3"/>
  <c r="EQ332" i="3" s="1"/>
  <c r="K103" i="1"/>
  <c r="EK243" i="3"/>
  <c r="K141" i="1"/>
  <c r="EK194" i="3"/>
  <c r="EQ194" i="3" s="1"/>
  <c r="K30" i="1"/>
  <c r="EK208" i="3"/>
  <c r="EQ208" i="3" s="1"/>
  <c r="K111" i="1"/>
  <c r="EK259" i="3"/>
  <c r="K74" i="1"/>
  <c r="EK145" i="3"/>
  <c r="K67" i="1"/>
  <c r="EK118" i="3"/>
  <c r="K174" i="1"/>
  <c r="EK258" i="3"/>
  <c r="K197" i="1"/>
  <c r="EK117" i="3"/>
  <c r="K5" i="1"/>
  <c r="EK199" i="3"/>
  <c r="K11" i="1"/>
  <c r="EK227" i="3"/>
  <c r="K24" i="1"/>
  <c r="EK120" i="3"/>
  <c r="EG691" i="3"/>
  <c r="K29" i="1"/>
  <c r="EG306" i="3"/>
  <c r="K123" i="1"/>
  <c r="EG210" i="3"/>
  <c r="K98" i="1"/>
  <c r="EG123" i="3"/>
  <c r="K68" i="1"/>
  <c r="EG183" i="3"/>
  <c r="K94" i="1"/>
  <c r="EG335" i="3"/>
  <c r="K136" i="1"/>
  <c r="K55" i="1"/>
  <c r="EG182" i="3"/>
  <c r="K93" i="1"/>
  <c r="K27" i="1"/>
  <c r="K166" i="1"/>
  <c r="K205" i="1"/>
  <c r="L206" i="1"/>
  <c r="L57" i="1"/>
  <c r="EG74" i="3"/>
  <c r="I20" i="3"/>
  <c r="EG20" i="3"/>
  <c r="I21" i="3"/>
  <c r="EG21" i="3"/>
  <c r="EI81" i="3"/>
  <c r="I202" i="3"/>
  <c r="G52" i="1" s="1"/>
  <c r="L52" i="1"/>
  <c r="I190" i="3"/>
  <c r="G176" i="1" s="1"/>
  <c r="L176" i="1"/>
  <c r="I165" i="3"/>
  <c r="G179" i="1" s="1"/>
  <c r="L179" i="1"/>
  <c r="I210" i="3"/>
  <c r="G98" i="1" s="1"/>
  <c r="L98" i="1"/>
  <c r="I265" i="3"/>
  <c r="G115" i="1" s="1"/>
  <c r="L115" i="1"/>
  <c r="I287" i="3"/>
  <c r="G137" i="1" s="1"/>
  <c r="L137" i="1"/>
  <c r="I312" i="3"/>
  <c r="G125" i="1" s="1"/>
  <c r="L125" i="1"/>
  <c r="I86" i="3"/>
  <c r="G23" i="1" s="1"/>
  <c r="L23" i="1"/>
  <c r="I123" i="3"/>
  <c r="G68" i="1" s="1"/>
  <c r="L68" i="1"/>
  <c r="I183" i="3"/>
  <c r="G94" i="1" s="1"/>
  <c r="L94" i="1"/>
  <c r="I208" i="3"/>
  <c r="G30" i="1" s="1"/>
  <c r="L30" i="1"/>
  <c r="I231" i="3"/>
  <c r="G185" i="1" s="1"/>
  <c r="L185" i="1"/>
  <c r="I269" i="3"/>
  <c r="G140" i="1" s="1"/>
  <c r="L140" i="1"/>
  <c r="I286" i="3"/>
  <c r="G139" i="1" s="1"/>
  <c r="L139" i="1"/>
  <c r="I335" i="3"/>
  <c r="G136" i="1" s="1"/>
  <c r="L136" i="1"/>
  <c r="I80" i="3"/>
  <c r="G60" i="1" s="1"/>
  <c r="L60" i="1"/>
  <c r="I250" i="3"/>
  <c r="G55" i="1" s="1"/>
  <c r="L55" i="1"/>
  <c r="I333" i="3"/>
  <c r="G201" i="1" s="1"/>
  <c r="L201" i="1"/>
  <c r="I118" i="3"/>
  <c r="G67" i="1" s="1"/>
  <c r="L67" i="1"/>
  <c r="I193" i="3"/>
  <c r="G28" i="1" s="1"/>
  <c r="L28" i="1"/>
  <c r="I258" i="3"/>
  <c r="G174" i="1" s="1"/>
  <c r="L174" i="1"/>
  <c r="I283" i="3"/>
  <c r="G49" i="1" s="1"/>
  <c r="L49" i="1"/>
  <c r="I331" i="3"/>
  <c r="G27" i="1" s="1"/>
  <c r="L27" i="1"/>
  <c r="I90" i="3"/>
  <c r="G184" i="1" s="1"/>
  <c r="L184" i="1"/>
  <c r="I117" i="3"/>
  <c r="G197" i="1" s="1"/>
  <c r="L197" i="1"/>
  <c r="I157" i="3"/>
  <c r="G81" i="1" s="1"/>
  <c r="L81" i="1"/>
  <c r="I181" i="3"/>
  <c r="G92" i="1" s="1"/>
  <c r="L92" i="1"/>
  <c r="I254" i="3"/>
  <c r="G17" i="1" s="1"/>
  <c r="L17" i="1"/>
  <c r="I276" i="3"/>
  <c r="G163" i="1" s="1"/>
  <c r="L163" i="1"/>
  <c r="I295" i="3"/>
  <c r="G167" i="1" s="1"/>
  <c r="L167" i="1"/>
  <c r="I229" i="3"/>
  <c r="G205" i="1" s="1"/>
  <c r="L205" i="1"/>
  <c r="I309" i="3"/>
  <c r="G170" i="1" s="1"/>
  <c r="L170" i="1"/>
  <c r="I307" i="3"/>
  <c r="G142" i="1" s="1"/>
  <c r="L142" i="1"/>
  <c r="I238" i="3"/>
  <c r="G101" i="1" s="1"/>
  <c r="L101" i="1"/>
  <c r="I82" i="3"/>
  <c r="G62" i="1" s="1"/>
  <c r="L62" i="1"/>
  <c r="I174" i="3"/>
  <c r="G90" i="1" s="1"/>
  <c r="L90" i="1"/>
  <c r="I248" i="3"/>
  <c r="G108" i="1" s="1"/>
  <c r="L108" i="1"/>
  <c r="I140" i="3"/>
  <c r="G71" i="1" s="1"/>
  <c r="L71" i="1"/>
  <c r="I150" i="3"/>
  <c r="G76" i="1" s="1"/>
  <c r="L76" i="1"/>
  <c r="I211" i="3"/>
  <c r="G99" i="1" s="1"/>
  <c r="L99" i="1"/>
  <c r="I152" i="3"/>
  <c r="G78" i="1" s="1"/>
  <c r="L78" i="1"/>
  <c r="I104" i="3"/>
  <c r="G50" i="1" s="1"/>
  <c r="L50" i="1"/>
  <c r="I79" i="3"/>
  <c r="G32" i="1" s="1"/>
  <c r="L32" i="1"/>
  <c r="I103" i="3"/>
  <c r="G25" i="1" s="1"/>
  <c r="L25" i="1"/>
  <c r="I236" i="3"/>
  <c r="G165" i="1" s="1"/>
  <c r="L165" i="1"/>
  <c r="I100" i="3"/>
  <c r="G160" i="1" s="1"/>
  <c r="L160" i="1"/>
  <c r="I243" i="3"/>
  <c r="G103" i="1" s="1"/>
  <c r="L103" i="1"/>
  <c r="I274" i="3"/>
  <c r="G182" i="1" s="1"/>
  <c r="L182" i="1"/>
  <c r="I141" i="3"/>
  <c r="G171" i="1" s="1"/>
  <c r="L171" i="1"/>
  <c r="I99" i="3"/>
  <c r="G37" i="1" s="1"/>
  <c r="L37" i="1"/>
  <c r="I160" i="3"/>
  <c r="G83" i="1" s="1"/>
  <c r="L83" i="1"/>
  <c r="I194" i="3"/>
  <c r="G141" i="1" s="1"/>
  <c r="L141" i="1"/>
  <c r="I259" i="3"/>
  <c r="G111" i="1" s="1"/>
  <c r="L111" i="1"/>
  <c r="I277" i="3"/>
  <c r="G155" i="1" s="1"/>
  <c r="L155" i="1"/>
  <c r="I299" i="3"/>
  <c r="G121" i="1" s="1"/>
  <c r="L121" i="1"/>
  <c r="I145" i="3"/>
  <c r="G74" i="1" s="1"/>
  <c r="L74" i="1"/>
  <c r="I289" i="3"/>
  <c r="G172" i="1" s="1"/>
  <c r="L172" i="1"/>
  <c r="I182" i="3"/>
  <c r="G93" i="1" s="1"/>
  <c r="L93" i="1"/>
  <c r="I233" i="3"/>
  <c r="G177" i="1" s="1"/>
  <c r="L177" i="1"/>
  <c r="I271" i="3"/>
  <c r="G118" i="1" s="1"/>
  <c r="L118" i="1"/>
  <c r="I302" i="3"/>
  <c r="G122" i="1" s="1"/>
  <c r="L122" i="1"/>
  <c r="I315" i="3"/>
  <c r="G128" i="1" s="1"/>
  <c r="L128" i="1"/>
  <c r="I85" i="3"/>
  <c r="G195" i="1" s="1"/>
  <c r="L195" i="1"/>
  <c r="I102" i="3"/>
  <c r="G41" i="1" s="1"/>
  <c r="L41" i="1"/>
  <c r="I134" i="3"/>
  <c r="G70" i="1" s="1"/>
  <c r="L70" i="1"/>
  <c r="I166" i="3"/>
  <c r="G86" i="1" s="1"/>
  <c r="L86" i="1"/>
  <c r="I192" i="3"/>
  <c r="G166" i="1" s="1"/>
  <c r="L166" i="1"/>
  <c r="I214" i="3"/>
  <c r="G189" i="1" s="1"/>
  <c r="L189" i="1"/>
  <c r="I261" i="3"/>
  <c r="G39" i="1" s="1"/>
  <c r="L39" i="1"/>
  <c r="I284" i="3"/>
  <c r="G164" i="1" s="1"/>
  <c r="L164" i="1"/>
  <c r="I321" i="3"/>
  <c r="G130" i="1" s="1"/>
  <c r="L130" i="1"/>
  <c r="I162" i="3"/>
  <c r="G84" i="1" s="1"/>
  <c r="L84" i="1"/>
  <c r="I270" i="3"/>
  <c r="G117" i="1" s="1"/>
  <c r="L117" i="1"/>
  <c r="I324" i="3"/>
  <c r="G133" i="1" s="1"/>
  <c r="L133" i="1"/>
  <c r="I180" i="3"/>
  <c r="G34" i="1" s="1"/>
  <c r="L34" i="1"/>
  <c r="I77" i="3"/>
  <c r="G59" i="1" s="1"/>
  <c r="L59" i="1"/>
  <c r="I292" i="3"/>
  <c r="G183" i="1" s="1"/>
  <c r="L183" i="1"/>
  <c r="I120" i="3"/>
  <c r="G24" i="1" s="1"/>
  <c r="L24" i="1"/>
  <c r="I113" i="3"/>
  <c r="G144" i="1" s="1"/>
  <c r="L144" i="1"/>
  <c r="I240" i="3"/>
  <c r="G102" i="1" s="1"/>
  <c r="L102" i="1"/>
  <c r="I125" i="3"/>
  <c r="G69" i="1" s="1"/>
  <c r="L69" i="1"/>
  <c r="I213" i="3"/>
  <c r="G188" i="1" s="1"/>
  <c r="L188" i="1"/>
  <c r="I151" i="3"/>
  <c r="G77" i="1" s="1"/>
  <c r="L77" i="1"/>
  <c r="I249" i="3"/>
  <c r="G109" i="1" s="1"/>
  <c r="L109" i="1"/>
  <c r="I172" i="3"/>
  <c r="G88" i="1" s="1"/>
  <c r="L88" i="1"/>
  <c r="I98" i="3"/>
  <c r="G187" i="1" s="1"/>
  <c r="L187" i="1"/>
  <c r="I256" i="3"/>
  <c r="G173" i="1" s="1"/>
  <c r="L173" i="1"/>
  <c r="I196" i="3"/>
  <c r="G148" i="1" s="1"/>
  <c r="L148" i="1"/>
  <c r="I88" i="3"/>
  <c r="G56" i="1" s="1"/>
  <c r="L56" i="1"/>
  <c r="I93" i="3"/>
  <c r="G147" i="1" s="1"/>
  <c r="L147" i="1"/>
  <c r="I155" i="3"/>
  <c r="G12" i="1" s="1"/>
  <c r="L12" i="1"/>
  <c r="I251" i="3"/>
  <c r="G158" i="1" s="1"/>
  <c r="L158" i="1"/>
  <c r="I314" i="3"/>
  <c r="G127" i="1" s="1"/>
  <c r="L127" i="1"/>
  <c r="I78" i="3"/>
  <c r="G47" i="1" s="1"/>
  <c r="L47" i="1"/>
  <c r="I106" i="3"/>
  <c r="G169" i="1" s="1"/>
  <c r="L169" i="1"/>
  <c r="I185" i="3"/>
  <c r="G95" i="1" s="1"/>
  <c r="L95" i="1"/>
  <c r="I200" i="3"/>
  <c r="G43" i="1" s="1"/>
  <c r="L43" i="1"/>
  <c r="I234" i="3"/>
  <c r="G26" i="1" s="1"/>
  <c r="L26" i="1"/>
  <c r="I255" i="3"/>
  <c r="G181" i="1" s="1"/>
  <c r="L181" i="1"/>
  <c r="I268" i="3"/>
  <c r="G143" i="1" s="1"/>
  <c r="L143" i="1"/>
  <c r="I282" i="3"/>
  <c r="G44" i="1" s="1"/>
  <c r="L44" i="1"/>
  <c r="I296" i="3"/>
  <c r="G161" i="1" s="1"/>
  <c r="L161" i="1"/>
  <c r="I334" i="3"/>
  <c r="G135" i="1" s="1"/>
  <c r="L135" i="1"/>
  <c r="I84" i="3"/>
  <c r="G16" i="1" s="1"/>
  <c r="L16" i="1"/>
  <c r="I95" i="3"/>
  <c r="G64" i="1" s="1"/>
  <c r="L64" i="1"/>
  <c r="I105" i="3"/>
  <c r="G65" i="1" s="1"/>
  <c r="L65" i="1"/>
  <c r="I142" i="3"/>
  <c r="G72" i="1" s="1"/>
  <c r="L72" i="1"/>
  <c r="I164" i="3"/>
  <c r="G150" i="1" s="1"/>
  <c r="L150" i="1"/>
  <c r="I189" i="3"/>
  <c r="G138" i="1" s="1"/>
  <c r="L138" i="1"/>
  <c r="I197" i="3"/>
  <c r="G13" i="1" s="1"/>
  <c r="L13" i="1"/>
  <c r="I216" i="3"/>
  <c r="G19" i="1" s="1"/>
  <c r="L19" i="1"/>
  <c r="I244" i="3"/>
  <c r="G104" i="1" s="1"/>
  <c r="L104" i="1"/>
  <c r="I264" i="3"/>
  <c r="G114" i="1" s="1"/>
  <c r="L114" i="1"/>
  <c r="I275" i="3"/>
  <c r="G119" i="1" s="1"/>
  <c r="L119" i="1"/>
  <c r="I281" i="3"/>
  <c r="G21" i="1" s="1"/>
  <c r="L21" i="1"/>
  <c r="I290" i="3"/>
  <c r="G46" i="1" s="1"/>
  <c r="L46" i="1"/>
  <c r="I308" i="3"/>
  <c r="G186" i="1" s="1"/>
  <c r="L186" i="1"/>
  <c r="I262" i="3"/>
  <c r="G113" i="1" s="1"/>
  <c r="L113" i="1"/>
  <c r="I204" i="3"/>
  <c r="G149" i="1" s="1"/>
  <c r="L149" i="1"/>
  <c r="I94" i="3"/>
  <c r="G53" i="1" s="1"/>
  <c r="L53" i="1"/>
  <c r="I235" i="3"/>
  <c r="G196" i="1" s="1"/>
  <c r="L196" i="1"/>
  <c r="I260" i="3"/>
  <c r="G112" i="1" s="1"/>
  <c r="L112" i="1"/>
  <c r="I316" i="3"/>
  <c r="G129" i="1" s="1"/>
  <c r="L129" i="1"/>
  <c r="I91" i="3"/>
  <c r="G29" i="1" s="1"/>
  <c r="L29" i="1"/>
  <c r="I107" i="3"/>
  <c r="G66" i="1" s="1"/>
  <c r="L66" i="1"/>
  <c r="I158" i="3"/>
  <c r="G82" i="1" s="1"/>
  <c r="L82" i="1"/>
  <c r="I186" i="3"/>
  <c r="G42" i="1" s="1"/>
  <c r="L42" i="1"/>
  <c r="I201" i="3"/>
  <c r="G51" i="1" s="1"/>
  <c r="L51" i="1"/>
  <c r="I253" i="3"/>
  <c r="G110" i="1" s="1"/>
  <c r="L110" i="1"/>
  <c r="I267" i="3"/>
  <c r="G151" i="1" s="1"/>
  <c r="L151" i="1"/>
  <c r="I278" i="3"/>
  <c r="G154" i="1" s="1"/>
  <c r="L154" i="1"/>
  <c r="I291" i="3"/>
  <c r="G120" i="1" s="1"/>
  <c r="L120" i="1"/>
  <c r="I306" i="3"/>
  <c r="G123" i="1" s="1"/>
  <c r="L123" i="1"/>
  <c r="I323" i="3"/>
  <c r="G132" i="1" s="1"/>
  <c r="L132" i="1"/>
  <c r="I83" i="3"/>
  <c r="G31" i="1" s="1"/>
  <c r="L31" i="1"/>
  <c r="I87" i="3"/>
  <c r="G35" i="1" s="1"/>
  <c r="L35" i="1"/>
  <c r="I97" i="3"/>
  <c r="G15" i="1" s="1"/>
  <c r="L15" i="1"/>
  <c r="I112" i="3"/>
  <c r="G159" i="1" s="1"/>
  <c r="L159" i="1"/>
  <c r="I124" i="3"/>
  <c r="G14" i="1" s="1"/>
  <c r="L14" i="1"/>
  <c r="I139" i="3"/>
  <c r="G153" i="1" s="1"/>
  <c r="L153" i="1"/>
  <c r="I163" i="3"/>
  <c r="G85" i="1" s="1"/>
  <c r="L85" i="1"/>
  <c r="I176" i="3"/>
  <c r="G91" i="1" s="1"/>
  <c r="L91" i="1"/>
  <c r="I188" i="3"/>
  <c r="G180" i="1" s="1"/>
  <c r="L180" i="1"/>
  <c r="I195" i="3"/>
  <c r="G18" i="1" s="1"/>
  <c r="L18" i="1"/>
  <c r="I203" i="3"/>
  <c r="G48" i="1" s="1"/>
  <c r="L48" i="1"/>
  <c r="I232" i="3"/>
  <c r="G45" i="1" s="1"/>
  <c r="L45" i="1"/>
  <c r="I257" i="3"/>
  <c r="G33" i="1" s="1"/>
  <c r="L33" i="1"/>
  <c r="I266" i="3"/>
  <c r="G116" i="1" s="1"/>
  <c r="L116" i="1"/>
  <c r="I279" i="3"/>
  <c r="G178" i="1" s="1"/>
  <c r="L178" i="1"/>
  <c r="I288" i="3"/>
  <c r="G36" i="1" s="1"/>
  <c r="L36" i="1"/>
  <c r="I313" i="3"/>
  <c r="G126" i="1" s="1"/>
  <c r="L126" i="1"/>
  <c r="I329" i="3"/>
  <c r="G134" i="1" s="1"/>
  <c r="L134" i="1"/>
  <c r="I285" i="3"/>
  <c r="G152" i="1" s="1"/>
  <c r="L152" i="1"/>
  <c r="I122" i="3"/>
  <c r="G22" i="1" s="1"/>
  <c r="L22" i="1"/>
  <c r="I121" i="3"/>
  <c r="G162" i="1" s="1"/>
  <c r="L162" i="1"/>
  <c r="I75" i="3"/>
  <c r="G175" i="1" s="1"/>
  <c r="L175" i="1"/>
  <c r="I215" i="3"/>
  <c r="G20" i="1" s="1"/>
  <c r="L20" i="1"/>
  <c r="I294" i="3"/>
  <c r="G168" i="1" s="1"/>
  <c r="L168" i="1"/>
  <c r="I96" i="3"/>
  <c r="G40" i="1" s="1"/>
  <c r="L40" i="1"/>
  <c r="I217" i="3"/>
  <c r="G156" i="1" s="1"/>
  <c r="L156" i="1"/>
  <c r="I310" i="3"/>
  <c r="G124" i="1" s="1"/>
  <c r="L124" i="1"/>
  <c r="I76" i="3"/>
  <c r="G58" i="1" s="1"/>
  <c r="L58" i="1"/>
  <c r="I322" i="3"/>
  <c r="G131" i="1" s="1"/>
  <c r="L131" i="1"/>
  <c r="I311" i="3"/>
  <c r="G38" i="1" s="1"/>
  <c r="L38" i="1"/>
  <c r="I173" i="3"/>
  <c r="G89" i="1" s="1"/>
  <c r="L89" i="1"/>
  <c r="I272" i="3"/>
  <c r="G54" i="1" s="1"/>
  <c r="L54" i="1"/>
  <c r="I212" i="3"/>
  <c r="G100" i="1" s="1"/>
  <c r="L100" i="1"/>
  <c r="I206" i="3"/>
  <c r="G96" i="1" s="1"/>
  <c r="L96" i="1"/>
  <c r="I153" i="3"/>
  <c r="G79" i="1" s="1"/>
  <c r="L79" i="1"/>
  <c r="I247" i="3"/>
  <c r="G107" i="1" s="1"/>
  <c r="L107" i="1"/>
  <c r="I293" i="3"/>
  <c r="G146" i="1" s="1"/>
  <c r="L146" i="1"/>
  <c r="I92" i="3"/>
  <c r="G63" i="1" s="1"/>
  <c r="L63" i="1"/>
  <c r="I246" i="3"/>
  <c r="G106" i="1" s="1"/>
  <c r="L106" i="1"/>
  <c r="I148" i="3"/>
  <c r="G75" i="1" s="1"/>
  <c r="L75" i="1"/>
  <c r="I209" i="3"/>
  <c r="G97" i="1" s="1"/>
  <c r="L97" i="1"/>
  <c r="I171" i="3"/>
  <c r="G87" i="1" s="1"/>
  <c r="L87" i="1"/>
  <c r="I245" i="3"/>
  <c r="G105" i="1" s="1"/>
  <c r="L105" i="1"/>
  <c r="I154" i="3"/>
  <c r="G80" i="1" s="1"/>
  <c r="L80" i="1"/>
  <c r="I159" i="3"/>
  <c r="G157" i="1" s="1"/>
  <c r="L157" i="1"/>
  <c r="I228" i="3"/>
  <c r="G192" i="1" s="1"/>
  <c r="L192" i="1"/>
  <c r="I230" i="3"/>
  <c r="G207" i="1" s="1"/>
  <c r="L207" i="1"/>
  <c r="I207" i="3"/>
  <c r="G4" i="1" s="1"/>
  <c r="L4" i="1"/>
  <c r="I280" i="3"/>
  <c r="G7" i="1" s="1"/>
  <c r="L7" i="1"/>
  <c r="I332" i="3"/>
  <c r="G8" i="1" s="1"/>
  <c r="L8" i="1"/>
  <c r="I187" i="3"/>
  <c r="G9" i="1" s="1"/>
  <c r="L9" i="1"/>
  <c r="I198" i="3"/>
  <c r="G3" i="1" s="1"/>
  <c r="L3" i="1"/>
  <c r="I101" i="3"/>
  <c r="G6" i="1" s="1"/>
  <c r="L6" i="1"/>
  <c r="I199" i="3"/>
  <c r="G5" i="1" s="1"/>
  <c r="L5" i="1"/>
  <c r="I227" i="3"/>
  <c r="G11" i="1" s="1"/>
  <c r="L11" i="1"/>
  <c r="H191" i="3"/>
  <c r="I135" i="3"/>
  <c r="G206" i="1" s="1"/>
  <c r="DG18" i="3"/>
  <c r="I18" i="3"/>
  <c r="DG370" i="3"/>
  <c r="I370" i="3"/>
  <c r="DG386" i="3"/>
  <c r="I386" i="3"/>
  <c r="DG467" i="3"/>
  <c r="I467" i="3"/>
  <c r="DG586" i="3"/>
  <c r="I586" i="3"/>
  <c r="DG622" i="3"/>
  <c r="I622" i="3"/>
  <c r="DG624" i="3"/>
  <c r="I624" i="3"/>
  <c r="DG396" i="3"/>
  <c r="I396" i="3"/>
  <c r="DG450" i="3"/>
  <c r="I450" i="3"/>
  <c r="DG511" i="3"/>
  <c r="I511" i="3"/>
  <c r="DG524" i="3"/>
  <c r="I524" i="3"/>
  <c r="DG580" i="3"/>
  <c r="I580" i="3"/>
  <c r="DG17" i="3"/>
  <c r="I17" i="3"/>
  <c r="DG393" i="3"/>
  <c r="I393" i="3"/>
  <c r="DG665" i="3"/>
  <c r="I665" i="3"/>
  <c r="DG526" i="3"/>
  <c r="I526" i="3"/>
  <c r="DG336" i="3"/>
  <c r="I336" i="3"/>
  <c r="DG55" i="3"/>
  <c r="I55" i="3"/>
  <c r="DG68" i="3"/>
  <c r="I68" i="3"/>
  <c r="DG73" i="3"/>
  <c r="I73" i="3"/>
  <c r="DG175" i="3"/>
  <c r="I175" i="3"/>
  <c r="DG360" i="3"/>
  <c r="I360" i="3"/>
  <c r="DG410" i="3"/>
  <c r="I410" i="3"/>
  <c r="DG426" i="3"/>
  <c r="I426" i="3"/>
  <c r="DG433" i="3"/>
  <c r="I433" i="3"/>
  <c r="DG436" i="3"/>
  <c r="I436" i="3"/>
  <c r="DG486" i="3"/>
  <c r="I486" i="3"/>
  <c r="DG493" i="3"/>
  <c r="I493" i="3"/>
  <c r="DG496" i="3"/>
  <c r="I496" i="3"/>
  <c r="DG549" i="3"/>
  <c r="I549" i="3"/>
  <c r="DG554" i="3"/>
  <c r="I554" i="3"/>
  <c r="DG603" i="3"/>
  <c r="I603" i="3"/>
  <c r="DG614" i="3"/>
  <c r="I614" i="3"/>
  <c r="DG621" i="3"/>
  <c r="I621" i="3"/>
  <c r="DG662" i="3"/>
  <c r="I662" i="3"/>
  <c r="DG666" i="3"/>
  <c r="I666" i="3"/>
  <c r="DG23" i="3"/>
  <c r="I23" i="3"/>
  <c r="DG25" i="3"/>
  <c r="I25" i="3"/>
  <c r="DG27" i="3"/>
  <c r="I27" i="3"/>
  <c r="DG29" i="3"/>
  <c r="I29" i="3"/>
  <c r="DG52" i="3"/>
  <c r="I52" i="3"/>
  <c r="DG184" i="3"/>
  <c r="I184" i="3"/>
  <c r="DG219" i="3"/>
  <c r="I219" i="3"/>
  <c r="DG223" i="3"/>
  <c r="I223" i="3"/>
  <c r="DG303" i="3"/>
  <c r="I303" i="3"/>
  <c r="DG374" i="3"/>
  <c r="I374" i="3"/>
  <c r="DG378" i="3"/>
  <c r="I378" i="3"/>
  <c r="DG406" i="3"/>
  <c r="I406" i="3"/>
  <c r="DG411" i="3"/>
  <c r="I411" i="3"/>
  <c r="DG442" i="3"/>
  <c r="I442" i="3"/>
  <c r="DG449" i="3"/>
  <c r="I449" i="3"/>
  <c r="DG452" i="3"/>
  <c r="I452" i="3"/>
  <c r="DG477" i="3"/>
  <c r="I477" i="3"/>
  <c r="DG502" i="3"/>
  <c r="I502" i="3"/>
  <c r="DG510" i="3"/>
  <c r="I510" i="3"/>
  <c r="DG537" i="3"/>
  <c r="I537" i="3"/>
  <c r="DG561" i="3"/>
  <c r="I561" i="3"/>
  <c r="DG568" i="3"/>
  <c r="I568" i="3"/>
  <c r="DG591" i="3"/>
  <c r="I591" i="3"/>
  <c r="DG595" i="3"/>
  <c r="I595" i="3"/>
  <c r="DG646" i="3"/>
  <c r="I646" i="3"/>
  <c r="DG692" i="3"/>
  <c r="I692" i="3"/>
  <c r="DG698" i="3"/>
  <c r="I698" i="3"/>
  <c r="DG30" i="3"/>
  <c r="I30" i="3"/>
  <c r="DG365" i="3"/>
  <c r="I365" i="3"/>
  <c r="DG422" i="3"/>
  <c r="I422" i="3"/>
  <c r="DG463" i="3"/>
  <c r="I463" i="3"/>
  <c r="DG574" i="3"/>
  <c r="I574" i="3"/>
  <c r="DG129" i="3"/>
  <c r="I129" i="3"/>
  <c r="DG354" i="3"/>
  <c r="I354" i="3"/>
  <c r="DG533" i="3"/>
  <c r="I533" i="3"/>
  <c r="DG609" i="3"/>
  <c r="I609" i="3"/>
  <c r="DG633" i="3"/>
  <c r="I633" i="3"/>
  <c r="DG638" i="3"/>
  <c r="I638" i="3"/>
  <c r="DG706" i="3"/>
  <c r="I706" i="3"/>
  <c r="DG680" i="3"/>
  <c r="DI680" i="3" s="1"/>
  <c r="I680" i="3"/>
  <c r="DG685" i="3"/>
  <c r="I685" i="3"/>
  <c r="DG327" i="3"/>
  <c r="I327" i="3"/>
  <c r="DG464" i="3"/>
  <c r="I464" i="3"/>
  <c r="DG32" i="3"/>
  <c r="I32" i="3"/>
  <c r="DG39" i="3"/>
  <c r="I39" i="3"/>
  <c r="DG42" i="3"/>
  <c r="I42" i="3"/>
  <c r="DG44" i="3"/>
  <c r="I44" i="3"/>
  <c r="DG47" i="3"/>
  <c r="I47" i="3"/>
  <c r="DG63" i="3"/>
  <c r="I63" i="3"/>
  <c r="DG66" i="3"/>
  <c r="I66" i="3"/>
  <c r="DG156" i="3"/>
  <c r="I156" i="3"/>
  <c r="DG179" i="3"/>
  <c r="I179" i="3"/>
  <c r="DG205" i="3"/>
  <c r="I205" i="3"/>
  <c r="DG330" i="3"/>
  <c r="I330" i="3"/>
  <c r="DG346" i="3"/>
  <c r="I346" i="3"/>
  <c r="DG363" i="3"/>
  <c r="I363" i="3"/>
  <c r="DG372" i="3"/>
  <c r="I372" i="3"/>
  <c r="DG375" i="3"/>
  <c r="I375" i="3"/>
  <c r="DG384" i="3"/>
  <c r="I384" i="3"/>
  <c r="DG398" i="3"/>
  <c r="I398" i="3"/>
  <c r="DG403" i="3"/>
  <c r="I403" i="3"/>
  <c r="DG414" i="3"/>
  <c r="I414" i="3"/>
  <c r="DG419" i="3"/>
  <c r="I419" i="3"/>
  <c r="DG427" i="3"/>
  <c r="I427" i="3"/>
  <c r="DG438" i="3"/>
  <c r="I438" i="3"/>
  <c r="DG443" i="3"/>
  <c r="I443" i="3"/>
  <c r="DG455" i="3"/>
  <c r="I455" i="3"/>
  <c r="DG460" i="3"/>
  <c r="I460" i="3"/>
  <c r="DG472" i="3"/>
  <c r="I472" i="3"/>
  <c r="DG485" i="3"/>
  <c r="I485" i="3"/>
  <c r="DG488" i="3"/>
  <c r="I488" i="3"/>
  <c r="DG501" i="3"/>
  <c r="I501" i="3"/>
  <c r="DG504" i="3"/>
  <c r="I504" i="3"/>
  <c r="DG516" i="3"/>
  <c r="I516" i="3"/>
  <c r="DG529" i="3"/>
  <c r="I529" i="3"/>
  <c r="DG534" i="3"/>
  <c r="I534" i="3"/>
  <c r="DG546" i="3"/>
  <c r="I546" i="3"/>
  <c r="DG559" i="3"/>
  <c r="I559" i="3"/>
  <c r="DG563" i="3"/>
  <c r="I563" i="3"/>
  <c r="DG589" i="3"/>
  <c r="I589" i="3"/>
  <c r="DG601" i="3"/>
  <c r="I601" i="3"/>
  <c r="DG604" i="3"/>
  <c r="I604" i="3"/>
  <c r="DG605" i="3"/>
  <c r="I605" i="3"/>
  <c r="DG615" i="3"/>
  <c r="I615" i="3"/>
  <c r="DG626" i="3"/>
  <c r="I626" i="3"/>
  <c r="DG641" i="3"/>
  <c r="I641" i="3"/>
  <c r="DG647" i="3"/>
  <c r="I647" i="3"/>
  <c r="DG654" i="3"/>
  <c r="I654" i="3"/>
  <c r="DG658" i="3"/>
  <c r="I658" i="3"/>
  <c r="DG677" i="3"/>
  <c r="I677" i="3"/>
  <c r="I690" i="3"/>
  <c r="I702" i="3"/>
  <c r="DG31" i="3"/>
  <c r="I31" i="3"/>
  <c r="DG34" i="3"/>
  <c r="I34" i="3"/>
  <c r="DG6" i="3"/>
  <c r="I6" i="3"/>
  <c r="DG12" i="3"/>
  <c r="I12" i="3"/>
  <c r="DG16" i="3"/>
  <c r="I16" i="3"/>
  <c r="DG48" i="3"/>
  <c r="I48" i="3"/>
  <c r="DG61" i="3"/>
  <c r="I61" i="3"/>
  <c r="DG67" i="3"/>
  <c r="I67" i="3"/>
  <c r="DG70" i="3"/>
  <c r="I70" i="3"/>
  <c r="DG133" i="3"/>
  <c r="I133" i="3"/>
  <c r="DG169" i="3"/>
  <c r="I169" i="3"/>
  <c r="DG242" i="3"/>
  <c r="I242" i="3"/>
  <c r="DG337" i="3"/>
  <c r="I337" i="3"/>
  <c r="DG339" i="3"/>
  <c r="I339" i="3"/>
  <c r="DG350" i="3"/>
  <c r="I350" i="3"/>
  <c r="DG376" i="3"/>
  <c r="I376" i="3"/>
  <c r="DG383" i="3"/>
  <c r="I383" i="3"/>
  <c r="DG391" i="3"/>
  <c r="I391" i="3"/>
  <c r="DG397" i="3"/>
  <c r="I397" i="3"/>
  <c r="DG400" i="3"/>
  <c r="I400" i="3"/>
  <c r="DG407" i="3"/>
  <c r="I407" i="3"/>
  <c r="DG413" i="3"/>
  <c r="I413" i="3"/>
  <c r="DG416" i="3"/>
  <c r="I416" i="3"/>
  <c r="DG423" i="3"/>
  <c r="I423" i="3"/>
  <c r="DG429" i="3"/>
  <c r="I429" i="3"/>
  <c r="DG432" i="3"/>
  <c r="I432" i="3"/>
  <c r="DG439" i="3"/>
  <c r="I439" i="3"/>
  <c r="DG445" i="3"/>
  <c r="I445" i="3"/>
  <c r="DG448" i="3"/>
  <c r="I448" i="3"/>
  <c r="DG456" i="3"/>
  <c r="I456" i="3"/>
  <c r="DG469" i="3"/>
  <c r="I469" i="3"/>
  <c r="DG476" i="3"/>
  <c r="I476" i="3"/>
  <c r="DG483" i="3"/>
  <c r="I483" i="3"/>
  <c r="DG489" i="3"/>
  <c r="I489" i="3"/>
  <c r="DG492" i="3"/>
  <c r="I492" i="3"/>
  <c r="DG499" i="3"/>
  <c r="I499" i="3"/>
  <c r="DG505" i="3"/>
  <c r="I505" i="3"/>
  <c r="DG74" i="3"/>
  <c r="I74" i="3"/>
  <c r="G57" i="1" s="1"/>
  <c r="DG508" i="3"/>
  <c r="I508" i="3"/>
  <c r="DG513" i="3"/>
  <c r="I513" i="3"/>
  <c r="DG523" i="3"/>
  <c r="I523" i="3"/>
  <c r="DG530" i="3"/>
  <c r="I530" i="3"/>
  <c r="DG538" i="3"/>
  <c r="I538" i="3"/>
  <c r="DG547" i="3"/>
  <c r="I547" i="3"/>
  <c r="DG555" i="3"/>
  <c r="I555" i="3"/>
  <c r="DG564" i="3"/>
  <c r="I564" i="3"/>
  <c r="DG570" i="3"/>
  <c r="I570" i="3"/>
  <c r="DG576" i="3"/>
  <c r="I576" i="3"/>
  <c r="DG582" i="3"/>
  <c r="I582" i="3"/>
  <c r="DG584" i="3"/>
  <c r="I584" i="3"/>
  <c r="DG592" i="3"/>
  <c r="I592" i="3"/>
  <c r="DG599" i="3"/>
  <c r="I599" i="3"/>
  <c r="DG610" i="3"/>
  <c r="I610" i="3"/>
  <c r="DG612" i="3"/>
  <c r="I612" i="3"/>
  <c r="DG619" i="3"/>
  <c r="I619" i="3"/>
  <c r="DG625" i="3"/>
  <c r="I625" i="3"/>
  <c r="DG628" i="3"/>
  <c r="I628" i="3"/>
  <c r="DG634" i="3"/>
  <c r="I634" i="3"/>
  <c r="DG640" i="3"/>
  <c r="I640" i="3"/>
  <c r="DG643" i="3"/>
  <c r="I643" i="3"/>
  <c r="DG649" i="3"/>
  <c r="I649" i="3"/>
  <c r="DG651" i="3"/>
  <c r="I651" i="3"/>
  <c r="DG655" i="3"/>
  <c r="I655" i="3"/>
  <c r="DG668" i="3"/>
  <c r="I668" i="3"/>
  <c r="DG673" i="3"/>
  <c r="I673" i="3"/>
  <c r="DG681" i="3"/>
  <c r="I681" i="3"/>
  <c r="DG689" i="3"/>
  <c r="I689" i="3"/>
  <c r="I697" i="3"/>
  <c r="DG703" i="3"/>
  <c r="I703" i="3"/>
  <c r="DG37" i="3"/>
  <c r="I37" i="3"/>
  <c r="DG5" i="3"/>
  <c r="I5" i="3"/>
  <c r="DG11" i="3"/>
  <c r="I11" i="3"/>
  <c r="DG15" i="3"/>
  <c r="I15" i="3"/>
  <c r="DG22" i="3"/>
  <c r="I22" i="3"/>
  <c r="DG40" i="3"/>
  <c r="I40" i="3"/>
  <c r="DG49" i="3"/>
  <c r="I49" i="3"/>
  <c r="DG53" i="3"/>
  <c r="I53" i="3"/>
  <c r="DG57" i="3"/>
  <c r="I57" i="3"/>
  <c r="DG60" i="3"/>
  <c r="I60" i="3"/>
  <c r="DG89" i="3"/>
  <c r="I89" i="3"/>
  <c r="DG110" i="3"/>
  <c r="I110" i="3"/>
  <c r="DG116" i="3"/>
  <c r="I116" i="3"/>
  <c r="DG126" i="3"/>
  <c r="I126" i="3"/>
  <c r="DG130" i="3"/>
  <c r="I130" i="3"/>
  <c r="DG132" i="3"/>
  <c r="I132" i="3"/>
  <c r="DG136" i="3"/>
  <c r="I136" i="3"/>
  <c r="DG168" i="3"/>
  <c r="I168" i="3"/>
  <c r="DG177" i="3"/>
  <c r="I177" i="3"/>
  <c r="DG218" i="3"/>
  <c r="I218" i="3"/>
  <c r="DG222" i="3"/>
  <c r="I222" i="3"/>
  <c r="DG226" i="3"/>
  <c r="I226" i="3"/>
  <c r="DG239" i="3"/>
  <c r="I239" i="3"/>
  <c r="DG317" i="3"/>
  <c r="I317" i="3"/>
  <c r="DG325" i="3"/>
  <c r="I325" i="3"/>
  <c r="DG344" i="3"/>
  <c r="I344" i="3"/>
  <c r="DG348" i="3"/>
  <c r="I348" i="3"/>
  <c r="DG352" i="3"/>
  <c r="I352" i="3"/>
  <c r="DG356" i="3"/>
  <c r="I356" i="3"/>
  <c r="DG358" i="3"/>
  <c r="I358" i="3"/>
  <c r="DG366" i="3"/>
  <c r="I366" i="3"/>
  <c r="DG371" i="3"/>
  <c r="I371" i="3"/>
  <c r="DG385" i="3"/>
  <c r="I385" i="3"/>
  <c r="DG454" i="3"/>
  <c r="I454" i="3"/>
  <c r="DG462" i="3"/>
  <c r="I462" i="3"/>
  <c r="DG466" i="3"/>
  <c r="I466" i="3"/>
  <c r="DG473" i="3"/>
  <c r="I473" i="3"/>
  <c r="DG478" i="3"/>
  <c r="I478" i="3"/>
  <c r="DG520" i="3"/>
  <c r="I520" i="3"/>
  <c r="DG528" i="3"/>
  <c r="I528" i="3"/>
  <c r="DG536" i="3"/>
  <c r="I536" i="3"/>
  <c r="DG544" i="3"/>
  <c r="I544" i="3"/>
  <c r="DG552" i="3"/>
  <c r="I552" i="3"/>
  <c r="DG560" i="3"/>
  <c r="I560" i="3"/>
  <c r="DG572" i="3"/>
  <c r="I572" i="3"/>
  <c r="DG575" i="3"/>
  <c r="I575" i="3"/>
  <c r="DG578" i="3"/>
  <c r="I578" i="3"/>
  <c r="DG590" i="3"/>
  <c r="I590" i="3"/>
  <c r="DG602" i="3"/>
  <c r="I602" i="3"/>
  <c r="DG608" i="3"/>
  <c r="I608" i="3"/>
  <c r="DG660" i="3"/>
  <c r="I660" i="3"/>
  <c r="DG669" i="3"/>
  <c r="I669" i="3"/>
  <c r="DG672" i="3"/>
  <c r="I672" i="3"/>
  <c r="DG679" i="3"/>
  <c r="I679" i="3"/>
  <c r="I687" i="3"/>
  <c r="I695" i="3"/>
  <c r="DG394" i="3"/>
  <c r="I394" i="3"/>
  <c r="DG341" i="3"/>
  <c r="I341" i="3"/>
  <c r="DG380" i="3"/>
  <c r="I380" i="3"/>
  <c r="DG390" i="3"/>
  <c r="I390" i="3"/>
  <c r="DG326" i="3"/>
  <c r="I326" i="3"/>
  <c r="DG525" i="3"/>
  <c r="I525" i="3"/>
  <c r="DG623" i="3"/>
  <c r="I623" i="3"/>
  <c r="DG395" i="3"/>
  <c r="I395" i="3"/>
  <c r="DG434" i="3"/>
  <c r="I434" i="3"/>
  <c r="DG494" i="3"/>
  <c r="I494" i="3"/>
  <c r="DG522" i="3"/>
  <c r="I522" i="3"/>
  <c r="DG553" i="3"/>
  <c r="I553" i="3"/>
  <c r="DG585" i="3"/>
  <c r="I585" i="3"/>
  <c r="DG8" i="3"/>
  <c r="I8" i="3"/>
  <c r="DG72" i="3"/>
  <c r="I72" i="3"/>
  <c r="DG318" i="3"/>
  <c r="I318" i="3"/>
  <c r="DG109" i="3"/>
  <c r="I109" i="3"/>
  <c r="DG119" i="3"/>
  <c r="I119" i="3"/>
  <c r="DG340" i="3"/>
  <c r="I340" i="3"/>
  <c r="DG64" i="3"/>
  <c r="I64" i="3"/>
  <c r="DG71" i="3"/>
  <c r="I71" i="3"/>
  <c r="DG170" i="3"/>
  <c r="I170" i="3"/>
  <c r="DG241" i="3"/>
  <c r="I241" i="3"/>
  <c r="DG369" i="3"/>
  <c r="I369" i="3"/>
  <c r="DG425" i="3"/>
  <c r="I425" i="3"/>
  <c r="DG430" i="3"/>
  <c r="I430" i="3"/>
  <c r="DG435" i="3"/>
  <c r="I435" i="3"/>
  <c r="DG479" i="3"/>
  <c r="I479" i="3"/>
  <c r="DG490" i="3"/>
  <c r="I490" i="3"/>
  <c r="DG495" i="3"/>
  <c r="I495" i="3"/>
  <c r="DG541" i="3"/>
  <c r="I541" i="3"/>
  <c r="DG551" i="3"/>
  <c r="I551" i="3"/>
  <c r="DG597" i="3"/>
  <c r="I597" i="3"/>
  <c r="DG607" i="3"/>
  <c r="I607" i="3"/>
  <c r="DG618" i="3"/>
  <c r="I618" i="3"/>
  <c r="DG653" i="3"/>
  <c r="EF653" i="3" s="1"/>
  <c r="I653" i="3"/>
  <c r="DG664" i="3"/>
  <c r="I664" i="3"/>
  <c r="DG667" i="3"/>
  <c r="I667" i="3"/>
  <c r="DG24" i="3"/>
  <c r="I24" i="3"/>
  <c r="DG26" i="3"/>
  <c r="I26" i="3"/>
  <c r="DG28" i="3"/>
  <c r="I28" i="3"/>
  <c r="DG51" i="3"/>
  <c r="I51" i="3"/>
  <c r="DG221" i="3"/>
  <c r="I221" i="3"/>
  <c r="DG225" i="3"/>
  <c r="I225" i="3"/>
  <c r="DG301" i="3"/>
  <c r="I301" i="3"/>
  <c r="DG377" i="3"/>
  <c r="I377" i="3"/>
  <c r="DG402" i="3"/>
  <c r="I402" i="3"/>
  <c r="DG409" i="3"/>
  <c r="I409" i="3"/>
  <c r="DG412" i="3"/>
  <c r="I412" i="3"/>
  <c r="DG446" i="3"/>
  <c r="I446" i="3"/>
  <c r="DG451" i="3"/>
  <c r="I451" i="3"/>
  <c r="DG475" i="3"/>
  <c r="I475" i="3"/>
  <c r="DG480" i="3"/>
  <c r="I480" i="3"/>
  <c r="DG506" i="3"/>
  <c r="I506" i="3"/>
  <c r="DG512" i="3"/>
  <c r="I512" i="3"/>
  <c r="DG539" i="3"/>
  <c r="I539" i="3"/>
  <c r="DG566" i="3"/>
  <c r="I566" i="3"/>
  <c r="DG569" i="3"/>
  <c r="I569" i="3"/>
  <c r="DG593" i="3"/>
  <c r="I593" i="3"/>
  <c r="DG637" i="3"/>
  <c r="I637" i="3"/>
  <c r="I684" i="3"/>
  <c r="I696" i="3"/>
  <c r="I699" i="3"/>
  <c r="DG38" i="3"/>
  <c r="I38" i="3"/>
  <c r="DG418" i="3"/>
  <c r="I418" i="3"/>
  <c r="DG459" i="3"/>
  <c r="I459" i="3"/>
  <c r="DG517" i="3"/>
  <c r="I517" i="3"/>
  <c r="DG349" i="3"/>
  <c r="I349" i="3"/>
  <c r="DG355" i="3"/>
  <c r="I355" i="3"/>
  <c r="DG598" i="3"/>
  <c r="I598" i="3"/>
  <c r="DG630" i="3"/>
  <c r="I630" i="3"/>
  <c r="DG636" i="3"/>
  <c r="I636" i="3"/>
  <c r="DG639" i="3"/>
  <c r="I639" i="3"/>
  <c r="DG676" i="3"/>
  <c r="DI676" i="3" s="1"/>
  <c r="I676" i="3"/>
  <c r="DG682" i="3"/>
  <c r="DI682" i="3" s="1"/>
  <c r="I682" i="3"/>
  <c r="DG368" i="3"/>
  <c r="I368" i="3"/>
  <c r="DG545" i="3"/>
  <c r="I545" i="3"/>
  <c r="DG36" i="3"/>
  <c r="I36" i="3"/>
  <c r="DG2" i="3"/>
  <c r="I2" i="3"/>
  <c r="DG41" i="3"/>
  <c r="I41" i="3"/>
  <c r="DG43" i="3"/>
  <c r="I43" i="3"/>
  <c r="DG46" i="3"/>
  <c r="I46" i="3"/>
  <c r="DG59" i="3"/>
  <c r="I59" i="3"/>
  <c r="DG65" i="3"/>
  <c r="I65" i="3"/>
  <c r="DG167" i="3"/>
  <c r="I167" i="3"/>
  <c r="DG319" i="3"/>
  <c r="I319" i="3"/>
  <c r="DG345" i="3"/>
  <c r="I345" i="3"/>
  <c r="DG362" i="3"/>
  <c r="I362" i="3"/>
  <c r="DG364" i="3"/>
  <c r="I364" i="3"/>
  <c r="DG373" i="3"/>
  <c r="I373" i="3"/>
  <c r="DG382" i="3"/>
  <c r="I382" i="3"/>
  <c r="DG387" i="3"/>
  <c r="I387" i="3"/>
  <c r="DG401" i="3"/>
  <c r="I401" i="3"/>
  <c r="DG404" i="3"/>
  <c r="I404" i="3"/>
  <c r="DG417" i="3"/>
  <c r="I417" i="3"/>
  <c r="DG420" i="3"/>
  <c r="I420" i="3"/>
  <c r="DG428" i="3"/>
  <c r="I428" i="3"/>
  <c r="DG441" i="3"/>
  <c r="I441" i="3"/>
  <c r="DG444" i="3"/>
  <c r="I444" i="3"/>
  <c r="DG457" i="3"/>
  <c r="I457" i="3"/>
  <c r="DG471" i="3"/>
  <c r="I471" i="3"/>
  <c r="DG482" i="3"/>
  <c r="I482" i="3"/>
  <c r="DG487" i="3"/>
  <c r="I487" i="3"/>
  <c r="DG498" i="3"/>
  <c r="I498" i="3"/>
  <c r="DG503" i="3"/>
  <c r="I503" i="3"/>
  <c r="DG515" i="3"/>
  <c r="I515" i="3"/>
  <c r="DG518" i="3"/>
  <c r="I518" i="3"/>
  <c r="DG531" i="3"/>
  <c r="I531" i="3"/>
  <c r="DG543" i="3"/>
  <c r="I543" i="3"/>
  <c r="DG557" i="3"/>
  <c r="I557" i="3"/>
  <c r="DG562" i="3"/>
  <c r="I562" i="3"/>
  <c r="DG588" i="3"/>
  <c r="I588" i="3"/>
  <c r="DG600" i="3"/>
  <c r="I600" i="3"/>
  <c r="DG704" i="3"/>
  <c r="I704" i="3"/>
  <c r="DG613" i="3"/>
  <c r="I613" i="3"/>
  <c r="DG616" i="3"/>
  <c r="I616" i="3"/>
  <c r="DG629" i="3"/>
  <c r="EF629" i="3" s="1"/>
  <c r="I629" i="3"/>
  <c r="DG631" i="3"/>
  <c r="I631" i="3"/>
  <c r="DG645" i="3"/>
  <c r="I645" i="3"/>
  <c r="DG648" i="3"/>
  <c r="I648" i="3"/>
  <c r="DG657" i="3"/>
  <c r="I657" i="3"/>
  <c r="DG674" i="3"/>
  <c r="DI674" i="3" s="1"/>
  <c r="I674" i="3"/>
  <c r="I688" i="3"/>
  <c r="DG693" i="3"/>
  <c r="I693" i="3"/>
  <c r="DG33" i="3"/>
  <c r="I33" i="3"/>
  <c r="DG4" i="3"/>
  <c r="I4" i="3"/>
  <c r="DG9" i="3"/>
  <c r="I9" i="3"/>
  <c r="DG10" i="3"/>
  <c r="I10" i="3"/>
  <c r="DG14" i="3"/>
  <c r="I14" i="3"/>
  <c r="DG19" i="3"/>
  <c r="I19" i="3"/>
  <c r="DG56" i="3"/>
  <c r="I56" i="3"/>
  <c r="DG62" i="3"/>
  <c r="I62" i="3"/>
  <c r="DG69" i="3"/>
  <c r="I69" i="3"/>
  <c r="DG111" i="3"/>
  <c r="I111" i="3"/>
  <c r="DG127" i="3"/>
  <c r="I127" i="3"/>
  <c r="DG137" i="3"/>
  <c r="I137" i="3"/>
  <c r="DG178" i="3"/>
  <c r="I178" i="3"/>
  <c r="DG304" i="3"/>
  <c r="I304" i="3"/>
  <c r="DG320" i="3"/>
  <c r="I320" i="3"/>
  <c r="DG328" i="3"/>
  <c r="I328" i="3"/>
  <c r="DG338" i="3"/>
  <c r="I338" i="3"/>
  <c r="DG342" i="3"/>
  <c r="I342" i="3"/>
  <c r="DG361" i="3"/>
  <c r="I361" i="3"/>
  <c r="DG381" i="3"/>
  <c r="I381" i="3"/>
  <c r="DG388" i="3"/>
  <c r="I388" i="3"/>
  <c r="DG392" i="3"/>
  <c r="I392" i="3"/>
  <c r="DG399" i="3"/>
  <c r="I399" i="3"/>
  <c r="DG405" i="3"/>
  <c r="I405" i="3"/>
  <c r="DG408" i="3"/>
  <c r="I408" i="3"/>
  <c r="DG415" i="3"/>
  <c r="I415" i="3"/>
  <c r="DG421" i="3"/>
  <c r="I421" i="3"/>
  <c r="DG424" i="3"/>
  <c r="I424" i="3"/>
  <c r="DG431" i="3"/>
  <c r="I431" i="3"/>
  <c r="DG437" i="3"/>
  <c r="I437" i="3"/>
  <c r="DG440" i="3"/>
  <c r="I440" i="3"/>
  <c r="DG447" i="3"/>
  <c r="I447" i="3"/>
  <c r="DG453" i="3"/>
  <c r="I453" i="3"/>
  <c r="DG461" i="3"/>
  <c r="I461" i="3"/>
  <c r="DG470" i="3"/>
  <c r="I470" i="3"/>
  <c r="DG481" i="3"/>
  <c r="I481" i="3"/>
  <c r="DG484" i="3"/>
  <c r="I484" i="3"/>
  <c r="DG491" i="3"/>
  <c r="I491" i="3"/>
  <c r="DG497" i="3"/>
  <c r="I497" i="3"/>
  <c r="DG500" i="3"/>
  <c r="I500" i="3"/>
  <c r="DG507" i="3"/>
  <c r="I507" i="3"/>
  <c r="DG509" i="3"/>
  <c r="I509" i="3"/>
  <c r="DG519" i="3"/>
  <c r="I519" i="3"/>
  <c r="DG527" i="3"/>
  <c r="I527" i="3"/>
  <c r="DG535" i="3"/>
  <c r="I535" i="3"/>
  <c r="DG542" i="3"/>
  <c r="I542" i="3"/>
  <c r="DG550" i="3"/>
  <c r="I550" i="3"/>
  <c r="DG558" i="3"/>
  <c r="I558" i="3"/>
  <c r="DG567" i="3"/>
  <c r="I567" i="3"/>
  <c r="DG571" i="3"/>
  <c r="I571" i="3"/>
  <c r="DG581" i="3"/>
  <c r="I581" i="3"/>
  <c r="DG583" i="3"/>
  <c r="I583" i="3"/>
  <c r="DG587" i="3"/>
  <c r="I587" i="3"/>
  <c r="DG594" i="3"/>
  <c r="I594" i="3"/>
  <c r="DG606" i="3"/>
  <c r="I606" i="3"/>
  <c r="DG611" i="3"/>
  <c r="I611" i="3"/>
  <c r="DG617" i="3"/>
  <c r="I617" i="3"/>
  <c r="DG620" i="3"/>
  <c r="I620" i="3"/>
  <c r="DG627" i="3"/>
  <c r="I627" i="3"/>
  <c r="DG632" i="3"/>
  <c r="I632" i="3"/>
  <c r="DG635" i="3"/>
  <c r="I635" i="3"/>
  <c r="DG642" i="3"/>
  <c r="I642" i="3"/>
  <c r="DG644" i="3"/>
  <c r="I644" i="3"/>
  <c r="DG650" i="3"/>
  <c r="I650" i="3"/>
  <c r="DG656" i="3"/>
  <c r="I656" i="3"/>
  <c r="DG663" i="3"/>
  <c r="I663" i="3"/>
  <c r="DG670" i="3"/>
  <c r="I670" i="3"/>
  <c r="DG678" i="3"/>
  <c r="I678" i="3"/>
  <c r="DG686" i="3"/>
  <c r="I686" i="3"/>
  <c r="DG694" i="3"/>
  <c r="I694" i="3"/>
  <c r="I700" i="3"/>
  <c r="DG35" i="3"/>
  <c r="I35" i="3"/>
  <c r="DG7" i="3"/>
  <c r="I7" i="3"/>
  <c r="DG13" i="3"/>
  <c r="I13" i="3"/>
  <c r="DG3" i="3"/>
  <c r="I3" i="3"/>
  <c r="DG45" i="3"/>
  <c r="I45" i="3"/>
  <c r="DG50" i="3"/>
  <c r="I50" i="3"/>
  <c r="DG54" i="3"/>
  <c r="I54" i="3"/>
  <c r="DG58" i="3"/>
  <c r="I58" i="3"/>
  <c r="DG108" i="3"/>
  <c r="I108" i="3"/>
  <c r="DG128" i="3"/>
  <c r="I128" i="3"/>
  <c r="DG131" i="3"/>
  <c r="I131" i="3"/>
  <c r="DG220" i="3"/>
  <c r="I220" i="3"/>
  <c r="DG224" i="3"/>
  <c r="I224" i="3"/>
  <c r="DG237" i="3"/>
  <c r="I237" i="3"/>
  <c r="DG273" i="3"/>
  <c r="I273" i="3"/>
  <c r="DG300" i="3"/>
  <c r="I300" i="3"/>
  <c r="DG343" i="3"/>
  <c r="DR343" i="3" s="1"/>
  <c r="I343" i="3"/>
  <c r="DG347" i="3"/>
  <c r="I347" i="3"/>
  <c r="DG351" i="3"/>
  <c r="I351" i="3"/>
  <c r="DG353" i="3"/>
  <c r="I353" i="3"/>
  <c r="DG357" i="3"/>
  <c r="I357" i="3"/>
  <c r="DG359" i="3"/>
  <c r="I359" i="3"/>
  <c r="DG367" i="3"/>
  <c r="I367" i="3"/>
  <c r="DG379" i="3"/>
  <c r="I379" i="3"/>
  <c r="DG389" i="3"/>
  <c r="I389" i="3"/>
  <c r="DG458" i="3"/>
  <c r="I458" i="3"/>
  <c r="DG465" i="3"/>
  <c r="I465" i="3"/>
  <c r="DG468" i="3"/>
  <c r="I468" i="3"/>
  <c r="DG474" i="3"/>
  <c r="I474" i="3"/>
  <c r="DG514" i="3"/>
  <c r="I514" i="3"/>
  <c r="DG521" i="3"/>
  <c r="I521" i="3"/>
  <c r="DG532" i="3"/>
  <c r="I532" i="3"/>
  <c r="DG540" i="3"/>
  <c r="I540" i="3"/>
  <c r="DG548" i="3"/>
  <c r="I548" i="3"/>
  <c r="DG556" i="3"/>
  <c r="I556" i="3"/>
  <c r="DG565" i="3"/>
  <c r="I565" i="3"/>
  <c r="DG573" i="3"/>
  <c r="I573" i="3"/>
  <c r="DG577" i="3"/>
  <c r="I577" i="3"/>
  <c r="DG579" i="3"/>
  <c r="I579" i="3"/>
  <c r="DG596" i="3"/>
  <c r="I596" i="3"/>
  <c r="DG705" i="3"/>
  <c r="I705" i="3"/>
  <c r="DG652" i="3"/>
  <c r="I652" i="3"/>
  <c r="DG659" i="3"/>
  <c r="I659" i="3"/>
  <c r="DG661" i="3"/>
  <c r="I661" i="3"/>
  <c r="DG671" i="3"/>
  <c r="I671" i="3"/>
  <c r="DG675" i="3"/>
  <c r="DI675" i="3" s="1"/>
  <c r="I675" i="3"/>
  <c r="I683" i="3"/>
  <c r="DG691" i="3"/>
  <c r="I691" i="3"/>
  <c r="I701" i="3"/>
  <c r="DG135" i="3"/>
  <c r="DW135" i="3" s="1"/>
  <c r="DG227" i="3"/>
  <c r="DP227" i="3" s="1"/>
  <c r="DG113" i="3"/>
  <c r="DW113" i="3" s="1"/>
  <c r="DG240" i="3"/>
  <c r="DK240" i="3" s="1"/>
  <c r="DG98" i="3"/>
  <c r="DU98" i="3" s="1"/>
  <c r="DG217" i="3"/>
  <c r="DN217" i="3" s="1"/>
  <c r="DG180" i="3"/>
  <c r="EB180" i="3" s="1"/>
  <c r="DG159" i="3"/>
  <c r="EA159" i="3" s="1"/>
  <c r="DG215" i="3"/>
  <c r="DK215" i="3" s="1"/>
  <c r="EM215" i="3" s="1"/>
  <c r="ES215" i="3" s="1"/>
  <c r="DG238" i="3"/>
  <c r="EC238" i="3" s="1"/>
  <c r="DG228" i="3"/>
  <c r="DL228" i="3" s="1"/>
  <c r="DG230" i="3"/>
  <c r="ED230" i="3" s="1"/>
  <c r="M10" i="1"/>
  <c r="DG213" i="3"/>
  <c r="DK213" i="3" s="1"/>
  <c r="BJ191" i="3"/>
  <c r="K10" i="1" s="1"/>
  <c r="DG206" i="3"/>
  <c r="DG92" i="3"/>
  <c r="DG171" i="3"/>
  <c r="DG174" i="3"/>
  <c r="DG140" i="3"/>
  <c r="DG173" i="3"/>
  <c r="DG153" i="3"/>
  <c r="DG246" i="3"/>
  <c r="DG82" i="3"/>
  <c r="DG248" i="3"/>
  <c r="DG272" i="3"/>
  <c r="DG247" i="3"/>
  <c r="DG148" i="3"/>
  <c r="DG211" i="3"/>
  <c r="DG151" i="3"/>
  <c r="DG249" i="3"/>
  <c r="DG245" i="3"/>
  <c r="DG152" i="3"/>
  <c r="DG150" i="3"/>
  <c r="DG212" i="3"/>
  <c r="DG293" i="3"/>
  <c r="DG209" i="3"/>
  <c r="DG96" i="3"/>
  <c r="DR96" i="3" s="1"/>
  <c r="DG154" i="3"/>
  <c r="DG172" i="3"/>
  <c r="DG75" i="3"/>
  <c r="DG125" i="3"/>
  <c r="DG311" i="3"/>
  <c r="DG322" i="3"/>
  <c r="DG292" i="3"/>
  <c r="DG324" i="3"/>
  <c r="DG307" i="3"/>
  <c r="DG309" i="3"/>
  <c r="DG310" i="3"/>
  <c r="DG120" i="3"/>
  <c r="DG76" i="3"/>
  <c r="DG294" i="3"/>
  <c r="DG77" i="3"/>
  <c r="DG122" i="3"/>
  <c r="DG270" i="3"/>
  <c r="DG121" i="3"/>
  <c r="DG162" i="3"/>
  <c r="DG285" i="3"/>
  <c r="DG229" i="3"/>
  <c r="DG256" i="3"/>
  <c r="DG262" i="3"/>
  <c r="DG198" i="3"/>
  <c r="DG104" i="3"/>
  <c r="DG196" i="3"/>
  <c r="DG202" i="3"/>
  <c r="DG88" i="3"/>
  <c r="DG79" i="3"/>
  <c r="DG93" i="3"/>
  <c r="DG103" i="3"/>
  <c r="DG155" i="3"/>
  <c r="DG190" i="3"/>
  <c r="DG207" i="3"/>
  <c r="DG236" i="3"/>
  <c r="DG251" i="3"/>
  <c r="DG280" i="3"/>
  <c r="DG314" i="3"/>
  <c r="DG332" i="3"/>
  <c r="DG78" i="3"/>
  <c r="DG100" i="3"/>
  <c r="DG106" i="3"/>
  <c r="DG165" i="3"/>
  <c r="DG185" i="3"/>
  <c r="DG187" i="3"/>
  <c r="DG200" i="3"/>
  <c r="DG234" i="3"/>
  <c r="DG243" i="3"/>
  <c r="DG255" i="3"/>
  <c r="DG265" i="3"/>
  <c r="DG268" i="3"/>
  <c r="DG274" i="3"/>
  <c r="DG282" i="3"/>
  <c r="DG287" i="3"/>
  <c r="DG296" i="3"/>
  <c r="DG312" i="3"/>
  <c r="DG334" i="3"/>
  <c r="DG141" i="3"/>
  <c r="DG84" i="3"/>
  <c r="DG86" i="3"/>
  <c r="DG95" i="3"/>
  <c r="DG99" i="3"/>
  <c r="DG105" i="3"/>
  <c r="DG123" i="3"/>
  <c r="DG142" i="3"/>
  <c r="DG160" i="3"/>
  <c r="DG164" i="3"/>
  <c r="DG189" i="3"/>
  <c r="DG194" i="3"/>
  <c r="DG197" i="3"/>
  <c r="DG208" i="3"/>
  <c r="DG216" i="3"/>
  <c r="DG231" i="3"/>
  <c r="DG244" i="3"/>
  <c r="DG259" i="3"/>
  <c r="DG264" i="3"/>
  <c r="DG269" i="3"/>
  <c r="DG275" i="3"/>
  <c r="DG277" i="3"/>
  <c r="DG281" i="3"/>
  <c r="DG286" i="3"/>
  <c r="DG290" i="3"/>
  <c r="DG299" i="3"/>
  <c r="DG308" i="3"/>
  <c r="DG335" i="3"/>
  <c r="DG80" i="3"/>
  <c r="DG94" i="3"/>
  <c r="DG145" i="3"/>
  <c r="DG235" i="3"/>
  <c r="DG250" i="3"/>
  <c r="DG260" i="3"/>
  <c r="DG289" i="3"/>
  <c r="DG316" i="3"/>
  <c r="DG333" i="3"/>
  <c r="DG91" i="3"/>
  <c r="DG101" i="3"/>
  <c r="DG107" i="3"/>
  <c r="DG118" i="3"/>
  <c r="DG158" i="3"/>
  <c r="DG186" i="3"/>
  <c r="DG193" i="3"/>
  <c r="DG201" i="3"/>
  <c r="DG233" i="3"/>
  <c r="DG253" i="3"/>
  <c r="DG258" i="3"/>
  <c r="DG267" i="3"/>
  <c r="DG271" i="3"/>
  <c r="DG278" i="3"/>
  <c r="DG283" i="3"/>
  <c r="DG291" i="3"/>
  <c r="DG302" i="3"/>
  <c r="DG306" i="3"/>
  <c r="DG315" i="3"/>
  <c r="DG323" i="3"/>
  <c r="DG331" i="3"/>
  <c r="DG83" i="3"/>
  <c r="DT83" i="3" s="1"/>
  <c r="DG85" i="3"/>
  <c r="DG87" i="3"/>
  <c r="DG90" i="3"/>
  <c r="DG97" i="3"/>
  <c r="DG102" i="3"/>
  <c r="DG112" i="3"/>
  <c r="DG117" i="3"/>
  <c r="DG124" i="3"/>
  <c r="DG134" i="3"/>
  <c r="DG139" i="3"/>
  <c r="DG157" i="3"/>
  <c r="DG163" i="3"/>
  <c r="DG166" i="3"/>
  <c r="DG176" i="3"/>
  <c r="DG181" i="3"/>
  <c r="DG188" i="3"/>
  <c r="DG192" i="3"/>
  <c r="DG195" i="3"/>
  <c r="DG199" i="3"/>
  <c r="DG203" i="3"/>
  <c r="DG214" i="3"/>
  <c r="DG232" i="3"/>
  <c r="DG254" i="3"/>
  <c r="DG257" i="3"/>
  <c r="DG261" i="3"/>
  <c r="DG266" i="3"/>
  <c r="DG276" i="3"/>
  <c r="DG279" i="3"/>
  <c r="DG284" i="3"/>
  <c r="DG288" i="3"/>
  <c r="DG295" i="3"/>
  <c r="DG313" i="3"/>
  <c r="DG321" i="3"/>
  <c r="DG329" i="3"/>
  <c r="DI746" i="3" l="1"/>
  <c r="EL120" i="3"/>
  <c r="EQ120" i="3"/>
  <c r="EL227" i="3"/>
  <c r="EQ227" i="3"/>
  <c r="EL199" i="3"/>
  <c r="EQ199" i="3"/>
  <c r="EL117" i="3"/>
  <c r="EQ117" i="3"/>
  <c r="EL258" i="3"/>
  <c r="ER258" i="3" s="1"/>
  <c r="EQ258" i="3"/>
  <c r="EL118" i="3"/>
  <c r="EQ118" i="3"/>
  <c r="EL145" i="3"/>
  <c r="EQ145" i="3"/>
  <c r="EL259" i="3"/>
  <c r="ER259" i="3" s="1"/>
  <c r="EQ259" i="3"/>
  <c r="EL243" i="3"/>
  <c r="EQ243" i="3"/>
  <c r="EL121" i="3"/>
  <c r="EQ121" i="3"/>
  <c r="EL201" i="3"/>
  <c r="EQ201" i="3"/>
  <c r="EL200" i="3"/>
  <c r="EQ200" i="3"/>
  <c r="EL256" i="3"/>
  <c r="ER256" i="3" s="1"/>
  <c r="EQ256" i="3"/>
  <c r="EL75" i="3"/>
  <c r="ER75" i="3" s="1"/>
  <c r="EK746" i="3"/>
  <c r="EK748" i="3" s="1"/>
  <c r="EH695" i="3"/>
  <c r="EI695" i="3" s="1"/>
  <c r="DH695" i="3"/>
  <c r="EG695" i="3" s="1"/>
  <c r="EH675" i="3"/>
  <c r="EI675" i="3" s="1"/>
  <c r="DH675" i="3"/>
  <c r="EG675" i="3" s="1"/>
  <c r="DP694" i="3"/>
  <c r="DR694" i="3"/>
  <c r="DT694" i="3"/>
  <c r="DV694" i="3"/>
  <c r="DX694" i="3"/>
  <c r="DZ694" i="3"/>
  <c r="EB694" i="3"/>
  <c r="ED694" i="3"/>
  <c r="EF694" i="3"/>
  <c r="DO694" i="3"/>
  <c r="DQ694" i="3"/>
  <c r="DS694" i="3"/>
  <c r="DU694" i="3"/>
  <c r="DW694" i="3"/>
  <c r="DY694" i="3"/>
  <c r="EA694" i="3"/>
  <c r="EC694" i="3"/>
  <c r="EE694" i="3"/>
  <c r="DN694" i="3"/>
  <c r="EP694" i="3" s="1"/>
  <c r="DN686" i="3"/>
  <c r="DL686" i="3"/>
  <c r="DM686" i="3"/>
  <c r="DK686" i="3"/>
  <c r="EM686" i="3" s="1"/>
  <c r="DT693" i="3"/>
  <c r="DM693" i="3"/>
  <c r="DO693" i="3"/>
  <c r="DQ693" i="3"/>
  <c r="DS693" i="3"/>
  <c r="DL693" i="3"/>
  <c r="DN693" i="3"/>
  <c r="DP693" i="3"/>
  <c r="DR693" i="3"/>
  <c r="DK693" i="3"/>
  <c r="EM693" i="3" s="1"/>
  <c r="EH674" i="3"/>
  <c r="EI674" i="3" s="1"/>
  <c r="DH674" i="3"/>
  <c r="EG674" i="3" s="1"/>
  <c r="EH682" i="3"/>
  <c r="EI682" i="3" s="1"/>
  <c r="DH682" i="3"/>
  <c r="EG682" i="3" s="1"/>
  <c r="EH676" i="3"/>
  <c r="EI676" i="3" s="1"/>
  <c r="DH676" i="3"/>
  <c r="EG676" i="3" s="1"/>
  <c r="EH680" i="3"/>
  <c r="EI680" i="3" s="1"/>
  <c r="DH680" i="3"/>
  <c r="EG680" i="3" s="1"/>
  <c r="DK698" i="3"/>
  <c r="DM698" i="3"/>
  <c r="DO698" i="3"/>
  <c r="DQ698" i="3"/>
  <c r="DS698" i="3"/>
  <c r="DU698" i="3"/>
  <c r="DW698" i="3"/>
  <c r="DJ698" i="3"/>
  <c r="EL698" i="3" s="1"/>
  <c r="ER698" i="3" s="1"/>
  <c r="DL698" i="3"/>
  <c r="DN698" i="3"/>
  <c r="DP698" i="3"/>
  <c r="DR698" i="3"/>
  <c r="DT698" i="3"/>
  <c r="DV698" i="3"/>
  <c r="DX698" i="3"/>
  <c r="DM692" i="3"/>
  <c r="DK692" i="3"/>
  <c r="DL692" i="3"/>
  <c r="DJ692" i="3"/>
  <c r="EL692" i="3" s="1"/>
  <c r="DK192" i="3"/>
  <c r="DM192" i="3"/>
  <c r="DJ192" i="3"/>
  <c r="EL192" i="3" s="1"/>
  <c r="DL192" i="3"/>
  <c r="DN192" i="3"/>
  <c r="DL331" i="3"/>
  <c r="DN331" i="3"/>
  <c r="DP331" i="3"/>
  <c r="DR331" i="3"/>
  <c r="DT331" i="3"/>
  <c r="DV331" i="3"/>
  <c r="DX331" i="3"/>
  <c r="DZ331" i="3"/>
  <c r="EB331" i="3"/>
  <c r="DJ331" i="3"/>
  <c r="EL331" i="3" s="1"/>
  <c r="ER331" i="3" s="1"/>
  <c r="DK331" i="3"/>
  <c r="DM331" i="3"/>
  <c r="DO331" i="3"/>
  <c r="DQ331" i="3"/>
  <c r="DS331" i="3"/>
  <c r="DU331" i="3"/>
  <c r="DW331" i="3"/>
  <c r="DY331" i="3"/>
  <c r="EA331" i="3"/>
  <c r="EC331" i="3"/>
  <c r="DK91" i="3"/>
  <c r="DM91" i="3"/>
  <c r="DJ91" i="3"/>
  <c r="EL91" i="3" s="1"/>
  <c r="DL91" i="3"/>
  <c r="DN91" i="3"/>
  <c r="DL250" i="3"/>
  <c r="DN250" i="3"/>
  <c r="DP250" i="3"/>
  <c r="DR250" i="3"/>
  <c r="DT250" i="3"/>
  <c r="DV250" i="3"/>
  <c r="DX250" i="3"/>
  <c r="DZ250" i="3"/>
  <c r="EB250" i="3"/>
  <c r="ED250" i="3"/>
  <c r="EF250" i="3"/>
  <c r="DK250" i="3"/>
  <c r="DM250" i="3"/>
  <c r="DO250" i="3"/>
  <c r="DQ250" i="3"/>
  <c r="DS250" i="3"/>
  <c r="DU250" i="3"/>
  <c r="DW250" i="3"/>
  <c r="DY250" i="3"/>
  <c r="EA250" i="3"/>
  <c r="EC250" i="3"/>
  <c r="EE250" i="3"/>
  <c r="DJ250" i="3"/>
  <c r="EL250" i="3" s="1"/>
  <c r="ER250" i="3" s="1"/>
  <c r="DL229" i="3"/>
  <c r="DN229" i="3"/>
  <c r="DP229" i="3"/>
  <c r="DR229" i="3"/>
  <c r="DT229" i="3"/>
  <c r="DV229" i="3"/>
  <c r="DX229" i="3"/>
  <c r="DZ229" i="3"/>
  <c r="EB229" i="3"/>
  <c r="ED229" i="3"/>
  <c r="EF229" i="3"/>
  <c r="DK229" i="3"/>
  <c r="DM229" i="3"/>
  <c r="DO229" i="3"/>
  <c r="DQ229" i="3"/>
  <c r="DS229" i="3"/>
  <c r="DU229" i="3"/>
  <c r="DW229" i="3"/>
  <c r="DY229" i="3"/>
  <c r="EA229" i="3"/>
  <c r="EC229" i="3"/>
  <c r="EE229" i="3"/>
  <c r="DJ229" i="3"/>
  <c r="EL229" i="3" s="1"/>
  <c r="ER229" i="3" s="1"/>
  <c r="DH343" i="3"/>
  <c r="EG343" i="3" s="1"/>
  <c r="EH343" i="3"/>
  <c r="EI343" i="3" s="1"/>
  <c r="DH629" i="3"/>
  <c r="EG629" i="3" s="1"/>
  <c r="EH629" i="3"/>
  <c r="EI629" i="3" s="1"/>
  <c r="DH653" i="3"/>
  <c r="EG653" i="3" s="1"/>
  <c r="EH653" i="3"/>
  <c r="EI653" i="3" s="1"/>
  <c r="I191" i="3"/>
  <c r="G10" i="1" s="1"/>
  <c r="L10" i="1"/>
  <c r="DY671" i="3"/>
  <c r="DV671" i="3"/>
  <c r="DU671" i="3"/>
  <c r="DO671" i="3"/>
  <c r="DS671" i="3"/>
  <c r="DZ671" i="3"/>
  <c r="DL671" i="3"/>
  <c r="EN671" i="3" s="1"/>
  <c r="ET671" i="3" s="1"/>
  <c r="DT671" i="3"/>
  <c r="DR671" i="3"/>
  <c r="DQ671" i="3"/>
  <c r="DN671" i="3"/>
  <c r="DX671" i="3"/>
  <c r="DW671" i="3"/>
  <c r="DP671" i="3"/>
  <c r="DM671" i="3"/>
  <c r="DS661" i="3"/>
  <c r="DK661" i="3"/>
  <c r="DQ661" i="3"/>
  <c r="DO661" i="3"/>
  <c r="DP661" i="3"/>
  <c r="DL661" i="3"/>
  <c r="DM661" i="3"/>
  <c r="DR661" i="3"/>
  <c r="DN661" i="3"/>
  <c r="DJ661" i="3"/>
  <c r="EL661" i="3" s="1"/>
  <c r="DN659" i="3"/>
  <c r="EP659" i="3" s="1"/>
  <c r="DP659" i="3"/>
  <c r="DO659" i="3"/>
  <c r="DQ659" i="3"/>
  <c r="EE652" i="3"/>
  <c r="EF652" i="3"/>
  <c r="DL705" i="3"/>
  <c r="DM705" i="3"/>
  <c r="DJ705" i="3"/>
  <c r="EL705" i="3" s="1"/>
  <c r="ER705" i="3" s="1"/>
  <c r="DK705" i="3"/>
  <c r="DZ596" i="3"/>
  <c r="EF596" i="3"/>
  <c r="DY596" i="3"/>
  <c r="EB596" i="3"/>
  <c r="EC596" i="3"/>
  <c r="EE596" i="3"/>
  <c r="ED596" i="3"/>
  <c r="EA596" i="3"/>
  <c r="EB579" i="3"/>
  <c r="ED579" i="3"/>
  <c r="DZ579" i="3"/>
  <c r="EA579" i="3"/>
  <c r="DY579" i="3"/>
  <c r="EC579" i="3"/>
  <c r="EE579" i="3"/>
  <c r="EF579" i="3"/>
  <c r="DZ577" i="3"/>
  <c r="DX577" i="3"/>
  <c r="EF577" i="3"/>
  <c r="EB577" i="3"/>
  <c r="ED577" i="3"/>
  <c r="EA577" i="3"/>
  <c r="EC577" i="3"/>
  <c r="DY577" i="3"/>
  <c r="EE577" i="3"/>
  <c r="EA573" i="3"/>
  <c r="EE573" i="3"/>
  <c r="DY573" i="3"/>
  <c r="ED573" i="3"/>
  <c r="DW573" i="3"/>
  <c r="DZ573" i="3"/>
  <c r="EC573" i="3"/>
  <c r="EB573" i="3"/>
  <c r="DX573" i="3"/>
  <c r="DV573" i="3"/>
  <c r="DX565" i="3"/>
  <c r="EC565" i="3"/>
  <c r="DT565" i="3"/>
  <c r="DY565" i="3"/>
  <c r="DV565" i="3"/>
  <c r="EB565" i="3"/>
  <c r="DU565" i="3"/>
  <c r="EA565" i="3"/>
  <c r="DW565" i="3"/>
  <c r="DZ565" i="3"/>
  <c r="DY556" i="3"/>
  <c r="EA556" i="3"/>
  <c r="DW556" i="3"/>
  <c r="DV556" i="3"/>
  <c r="DS556" i="3"/>
  <c r="DZ556" i="3"/>
  <c r="DT556" i="3"/>
  <c r="DX556" i="3"/>
  <c r="DU556" i="3"/>
  <c r="EB556" i="3"/>
  <c r="DR548" i="3"/>
  <c r="DQ548" i="3"/>
  <c r="DT548" i="3"/>
  <c r="DP548" i="3"/>
  <c r="DO548" i="3"/>
  <c r="DS548" i="3"/>
  <c r="DZ540" i="3"/>
  <c r="DU540" i="3"/>
  <c r="DY540" i="3"/>
  <c r="ED540" i="3"/>
  <c r="EC540" i="3"/>
  <c r="DX540" i="3"/>
  <c r="DT540" i="3"/>
  <c r="EA540" i="3"/>
  <c r="DW540" i="3"/>
  <c r="EB540" i="3"/>
  <c r="EE540" i="3"/>
  <c r="DV540" i="3"/>
  <c r="DR532" i="3"/>
  <c r="DW532" i="3"/>
  <c r="DS532" i="3"/>
  <c r="DU532" i="3"/>
  <c r="DP532" i="3"/>
  <c r="DX532" i="3"/>
  <c r="DT532" i="3"/>
  <c r="DO532" i="3"/>
  <c r="DN532" i="3"/>
  <c r="DV532" i="3"/>
  <c r="DQ532" i="3"/>
  <c r="DM532" i="3"/>
  <c r="EO532" i="3" s="1"/>
  <c r="DX521" i="3"/>
  <c r="DV521" i="3"/>
  <c r="DY521" i="3"/>
  <c r="DR521" i="3"/>
  <c r="DT521" i="3"/>
  <c r="DU521" i="3"/>
  <c r="DQ521" i="3"/>
  <c r="DW521" i="3"/>
  <c r="DS521" i="3"/>
  <c r="DZ521" i="3"/>
  <c r="DO514" i="3"/>
  <c r="DU514" i="3"/>
  <c r="DT514" i="3"/>
  <c r="DP514" i="3"/>
  <c r="DS514" i="3"/>
  <c r="DV514" i="3"/>
  <c r="DR514" i="3"/>
  <c r="DN514" i="3"/>
  <c r="EP514" i="3" s="1"/>
  <c r="DQ514" i="3"/>
  <c r="DW514" i="3"/>
  <c r="ED465" i="3"/>
  <c r="DZ465" i="3"/>
  <c r="EF465" i="3"/>
  <c r="EA465" i="3"/>
  <c r="EB465" i="3"/>
  <c r="EE465" i="3"/>
  <c r="EC465" i="3"/>
  <c r="DV458" i="3"/>
  <c r="DZ458" i="3"/>
  <c r="DT458" i="3"/>
  <c r="DY458" i="3"/>
  <c r="DX458" i="3"/>
  <c r="DS458" i="3"/>
  <c r="EA458" i="3"/>
  <c r="DW458" i="3"/>
  <c r="EB458" i="3"/>
  <c r="DU458" i="3"/>
  <c r="DX389" i="3"/>
  <c r="EB389" i="3"/>
  <c r="DU389" i="3"/>
  <c r="ED389" i="3"/>
  <c r="DZ389" i="3"/>
  <c r="DV389" i="3"/>
  <c r="EE389" i="3"/>
  <c r="EA389" i="3"/>
  <c r="DW389" i="3"/>
  <c r="DT389" i="3"/>
  <c r="EC389" i="3"/>
  <c r="DY389" i="3"/>
  <c r="EB379" i="3"/>
  <c r="EE379" i="3"/>
  <c r="EF379" i="3"/>
  <c r="EC379" i="3"/>
  <c r="DZ379" i="3"/>
  <c r="DY379" i="3"/>
  <c r="EA379" i="3"/>
  <c r="ED379" i="3"/>
  <c r="EE367" i="3"/>
  <c r="DX367" i="3"/>
  <c r="DZ367" i="3"/>
  <c r="DT367" i="3"/>
  <c r="EB367" i="3"/>
  <c r="DW367" i="3"/>
  <c r="DS367" i="3"/>
  <c r="EC367" i="3"/>
  <c r="DY367" i="3"/>
  <c r="ED367" i="3"/>
  <c r="DV367" i="3"/>
  <c r="EF367" i="3"/>
  <c r="EA367" i="3"/>
  <c r="DU367" i="3"/>
  <c r="DQ359" i="3"/>
  <c r="DX359" i="3"/>
  <c r="DU359" i="3"/>
  <c r="EC359" i="3"/>
  <c r="EA359" i="3"/>
  <c r="EF359" i="3"/>
  <c r="ED359" i="3"/>
  <c r="DY359" i="3"/>
  <c r="DT359" i="3"/>
  <c r="DP359" i="3"/>
  <c r="DR359" i="3"/>
  <c r="DS359" i="3"/>
  <c r="DO359" i="3"/>
  <c r="DZ359" i="3"/>
  <c r="DW359" i="3"/>
  <c r="EE359" i="3"/>
  <c r="DV359" i="3"/>
  <c r="EB359" i="3"/>
  <c r="EF357" i="3"/>
  <c r="ED357" i="3"/>
  <c r="DV357" i="3"/>
  <c r="DT357" i="3"/>
  <c r="EA357" i="3"/>
  <c r="DW357" i="3"/>
  <c r="EB357" i="3"/>
  <c r="DX357" i="3"/>
  <c r="EE357" i="3"/>
  <c r="DS357" i="3"/>
  <c r="DR357" i="3"/>
  <c r="DO357" i="3"/>
  <c r="DP357" i="3"/>
  <c r="DY357" i="3"/>
  <c r="DU357" i="3"/>
  <c r="DZ357" i="3"/>
  <c r="DN357" i="3"/>
  <c r="EP357" i="3" s="1"/>
  <c r="EC357" i="3"/>
  <c r="DQ357" i="3"/>
  <c r="EB351" i="3"/>
  <c r="ED351" i="3"/>
  <c r="EA351" i="3"/>
  <c r="EE351" i="3"/>
  <c r="EF351" i="3"/>
  <c r="DZ351" i="3"/>
  <c r="EC351" i="3"/>
  <c r="DW347" i="3"/>
  <c r="DX347" i="3"/>
  <c r="EB347" i="3"/>
  <c r="ED347" i="3"/>
  <c r="DY347" i="3"/>
  <c r="EA347" i="3"/>
  <c r="EF347" i="3"/>
  <c r="DV347" i="3"/>
  <c r="DZ347" i="3"/>
  <c r="EC347" i="3"/>
  <c r="EE347" i="3"/>
  <c r="DN300" i="3"/>
  <c r="DL300" i="3"/>
  <c r="DY300" i="3"/>
  <c r="DW300" i="3"/>
  <c r="DU300" i="3"/>
  <c r="DS300" i="3"/>
  <c r="EE300" i="3"/>
  <c r="EC300" i="3"/>
  <c r="EA300" i="3"/>
  <c r="DQ300" i="3"/>
  <c r="DM300" i="3"/>
  <c r="EB300" i="3"/>
  <c r="DZ300" i="3"/>
  <c r="ED300" i="3"/>
  <c r="DK300" i="3"/>
  <c r="EM300" i="3" s="1"/>
  <c r="ES300" i="3" s="1"/>
  <c r="DR300" i="3"/>
  <c r="DP300" i="3"/>
  <c r="DX300" i="3"/>
  <c r="DV300" i="3"/>
  <c r="DT300" i="3"/>
  <c r="DO300" i="3"/>
  <c r="EF300" i="3"/>
  <c r="DN273" i="3"/>
  <c r="EP273" i="3" s="1"/>
  <c r="DR273" i="3"/>
  <c r="DP273" i="3"/>
  <c r="DW273" i="3"/>
  <c r="DS273" i="3"/>
  <c r="DQ273" i="3"/>
  <c r="DT273" i="3"/>
  <c r="DU273" i="3"/>
  <c r="DV273" i="3"/>
  <c r="DO273" i="3"/>
  <c r="DK237" i="3"/>
  <c r="EM237" i="3" s="1"/>
  <c r="ES237" i="3" s="1"/>
  <c r="DM237" i="3"/>
  <c r="DO237" i="3"/>
  <c r="DX237" i="3"/>
  <c r="DP237" i="3"/>
  <c r="ED237" i="3"/>
  <c r="DZ237" i="3"/>
  <c r="DR237" i="3"/>
  <c r="DU237" i="3"/>
  <c r="DV237" i="3"/>
  <c r="DT237" i="3"/>
  <c r="EB237" i="3"/>
  <c r="EA237" i="3"/>
  <c r="DS237" i="3"/>
  <c r="EC237" i="3"/>
  <c r="DY237" i="3"/>
  <c r="DW237" i="3"/>
  <c r="DQ237" i="3"/>
  <c r="DN237" i="3"/>
  <c r="DL237" i="3"/>
  <c r="DM224" i="3"/>
  <c r="EO224" i="3" s="1"/>
  <c r="DV224" i="3"/>
  <c r="DR224" i="3"/>
  <c r="DU224" i="3"/>
  <c r="DQ224" i="3"/>
  <c r="DT224" i="3"/>
  <c r="DO224" i="3"/>
  <c r="DP224" i="3"/>
  <c r="DS224" i="3"/>
  <c r="DN224" i="3"/>
  <c r="DL220" i="3"/>
  <c r="DK220" i="3"/>
  <c r="EM220" i="3" s="1"/>
  <c r="ES220" i="3" s="1"/>
  <c r="DT220" i="3"/>
  <c r="DR220" i="3"/>
  <c r="DS220" i="3"/>
  <c r="DM220" i="3"/>
  <c r="DQ220" i="3"/>
  <c r="DO220" i="3"/>
  <c r="DP220" i="3"/>
  <c r="DN220" i="3"/>
  <c r="DX131" i="3"/>
  <c r="DU131" i="3"/>
  <c r="DZ131" i="3"/>
  <c r="DR131" i="3"/>
  <c r="DY131" i="3"/>
  <c r="EE131" i="3"/>
  <c r="DO131" i="3"/>
  <c r="DT131" i="3"/>
  <c r="DM131" i="3"/>
  <c r="EO131" i="3" s="1"/>
  <c r="EA131" i="3"/>
  <c r="EF131" i="3"/>
  <c r="ED131" i="3"/>
  <c r="DV131" i="3"/>
  <c r="DN131" i="3"/>
  <c r="DQ131" i="3"/>
  <c r="DW131" i="3"/>
  <c r="EB131" i="3"/>
  <c r="EC131" i="3"/>
  <c r="DS131" i="3"/>
  <c r="DP131" i="3"/>
  <c r="DQ128" i="3"/>
  <c r="DV128" i="3"/>
  <c r="DN128" i="3"/>
  <c r="DM128" i="3"/>
  <c r="DT128" i="3"/>
  <c r="DW128" i="3"/>
  <c r="DP128" i="3"/>
  <c r="DR128" i="3"/>
  <c r="DU128" i="3"/>
  <c r="DS128" i="3"/>
  <c r="DL128" i="3"/>
  <c r="EN128" i="3" s="1"/>
  <c r="ET128" i="3" s="1"/>
  <c r="DO128" i="3"/>
  <c r="DN108" i="3"/>
  <c r="EA108" i="3"/>
  <c r="DS108" i="3"/>
  <c r="DK108" i="3"/>
  <c r="EM108" i="3" s="1"/>
  <c r="ES108" i="3" s="1"/>
  <c r="DR108" i="3"/>
  <c r="DX108" i="3"/>
  <c r="EC108" i="3"/>
  <c r="DM108" i="3"/>
  <c r="EB108" i="3"/>
  <c r="DY108" i="3"/>
  <c r="DT108" i="3"/>
  <c r="EE108" i="3"/>
  <c r="DW108" i="3"/>
  <c r="DO108" i="3"/>
  <c r="DZ108" i="3"/>
  <c r="EF108" i="3"/>
  <c r="DP108" i="3"/>
  <c r="DU108" i="3"/>
  <c r="DV108" i="3"/>
  <c r="DL108" i="3"/>
  <c r="ED108" i="3"/>
  <c r="DQ108" i="3"/>
  <c r="EA58" i="3"/>
  <c r="ED58" i="3"/>
  <c r="DY58" i="3"/>
  <c r="EC58" i="3"/>
  <c r="EF58" i="3"/>
  <c r="EE58" i="3"/>
  <c r="DW58" i="3"/>
  <c r="DZ58" i="3"/>
  <c r="EB58" i="3"/>
  <c r="DX58" i="3"/>
  <c r="EE54" i="3"/>
  <c r="EC54" i="3"/>
  <c r="DU54" i="3"/>
  <c r="EB54" i="3"/>
  <c r="DT54" i="3"/>
  <c r="DS54" i="3"/>
  <c r="DW54" i="3"/>
  <c r="DY54" i="3"/>
  <c r="EF54" i="3"/>
  <c r="DX54" i="3"/>
  <c r="EA54" i="3"/>
  <c r="DZ54" i="3"/>
  <c r="DV54" i="3"/>
  <c r="ED54" i="3"/>
  <c r="DP50" i="3"/>
  <c r="EE50" i="3"/>
  <c r="DW50" i="3"/>
  <c r="DO50" i="3"/>
  <c r="DZ50" i="3"/>
  <c r="DR50" i="3"/>
  <c r="DQ50" i="3"/>
  <c r="DT50" i="3"/>
  <c r="DX50" i="3"/>
  <c r="EF50" i="3"/>
  <c r="EC50" i="3"/>
  <c r="EA50" i="3"/>
  <c r="DS50" i="3"/>
  <c r="ED50" i="3"/>
  <c r="DV50" i="3"/>
  <c r="DY50" i="3"/>
  <c r="EB50" i="3"/>
  <c r="DU50" i="3"/>
  <c r="DZ45" i="3"/>
  <c r="EC45" i="3"/>
  <c r="DU45" i="3"/>
  <c r="DX45" i="3"/>
  <c r="EB45" i="3"/>
  <c r="ED45" i="3"/>
  <c r="DV45" i="3"/>
  <c r="DY45" i="3"/>
  <c r="EF45" i="3"/>
  <c r="EA45" i="3"/>
  <c r="DW45" i="3"/>
  <c r="EE45" i="3"/>
  <c r="DS3" i="3"/>
  <c r="DV3" i="3"/>
  <c r="DY3" i="3"/>
  <c r="DQ3" i="3"/>
  <c r="DW3" i="3"/>
  <c r="DX3" i="3"/>
  <c r="DR3" i="3"/>
  <c r="DU3" i="3"/>
  <c r="DT3" i="3"/>
  <c r="DP3" i="3"/>
  <c r="DN13" i="3"/>
  <c r="DL13" i="3"/>
  <c r="DM13" i="3"/>
  <c r="DK13" i="3"/>
  <c r="EM13" i="3" s="1"/>
  <c r="DW7" i="3"/>
  <c r="DR7" i="3"/>
  <c r="DU7" i="3"/>
  <c r="DP7" i="3"/>
  <c r="DT7" i="3"/>
  <c r="DV7" i="3"/>
  <c r="DN7" i="3"/>
  <c r="EP7" i="3" s="1"/>
  <c r="DQ7" i="3"/>
  <c r="DS7" i="3"/>
  <c r="DO7" i="3"/>
  <c r="EE35" i="3"/>
  <c r="EF35" i="3"/>
  <c r="DX35" i="3"/>
  <c r="DZ35" i="3"/>
  <c r="EC35" i="3"/>
  <c r="EA35" i="3"/>
  <c r="EB35" i="3"/>
  <c r="DY35" i="3"/>
  <c r="ED35" i="3"/>
  <c r="DR678" i="3"/>
  <c r="DY678" i="3"/>
  <c r="DZ678" i="3"/>
  <c r="DL678" i="3"/>
  <c r="DX678" i="3"/>
  <c r="DK678" i="3"/>
  <c r="EM678" i="3" s="1"/>
  <c r="DM678" i="3"/>
  <c r="DN678" i="3"/>
  <c r="DT678" i="3"/>
  <c r="DS678" i="3"/>
  <c r="DQ678" i="3"/>
  <c r="DW678" i="3"/>
  <c r="DM670" i="3"/>
  <c r="DO670" i="3"/>
  <c r="DS670" i="3"/>
  <c r="DU670" i="3"/>
  <c r="DL670" i="3"/>
  <c r="EN670" i="3" s="1"/>
  <c r="DQ670" i="3"/>
  <c r="DT670" i="3"/>
  <c r="DN670" i="3"/>
  <c r="DP670" i="3"/>
  <c r="DR670" i="3"/>
  <c r="DQ663" i="3"/>
  <c r="DS663" i="3"/>
  <c r="DU663" i="3"/>
  <c r="DN663" i="3"/>
  <c r="EB663" i="3"/>
  <c r="EA663" i="3"/>
  <c r="DZ663" i="3"/>
  <c r="DY663" i="3"/>
  <c r="DV663" i="3"/>
  <c r="DX663" i="3"/>
  <c r="DW663" i="3"/>
  <c r="DM663" i="3"/>
  <c r="DO663" i="3"/>
  <c r="DR663" i="3"/>
  <c r="DL663" i="3"/>
  <c r="DJ663" i="3"/>
  <c r="EL663" i="3" s="1"/>
  <c r="ER663" i="3" s="1"/>
  <c r="EC663" i="3"/>
  <c r="DT663" i="3"/>
  <c r="DP663" i="3"/>
  <c r="DK663" i="3"/>
  <c r="EE656" i="3"/>
  <c r="EA656" i="3"/>
  <c r="ED656" i="3"/>
  <c r="DN656" i="3"/>
  <c r="DO656" i="3"/>
  <c r="DT656" i="3"/>
  <c r="DS656" i="3"/>
  <c r="EB656" i="3"/>
  <c r="DX656" i="3"/>
  <c r="DR656" i="3"/>
  <c r="EC656" i="3"/>
  <c r="EF656" i="3"/>
  <c r="DY656" i="3"/>
  <c r="DW656" i="3"/>
  <c r="DM656" i="3"/>
  <c r="EO656" i="3" s="1"/>
  <c r="DU656" i="3"/>
  <c r="DQ656" i="3"/>
  <c r="DZ656" i="3"/>
  <c r="DV656" i="3"/>
  <c r="DP656" i="3"/>
  <c r="EE650" i="3"/>
  <c r="EC650" i="3"/>
  <c r="EF650" i="3"/>
  <c r="ED650" i="3"/>
  <c r="EA644" i="3"/>
  <c r="DZ644" i="3"/>
  <c r="EE644" i="3"/>
  <c r="DX644" i="3"/>
  <c r="ED644" i="3"/>
  <c r="DY644" i="3"/>
  <c r="EC644" i="3"/>
  <c r="EB644" i="3"/>
  <c r="EF644" i="3"/>
  <c r="DW644" i="3"/>
  <c r="EE642" i="3"/>
  <c r="DZ642" i="3"/>
  <c r="EF642" i="3"/>
  <c r="DX642" i="3"/>
  <c r="EB642" i="3"/>
  <c r="EC642" i="3"/>
  <c r="EA642" i="3"/>
  <c r="DW642" i="3"/>
  <c r="DV642" i="3"/>
  <c r="DY642" i="3"/>
  <c r="ED642" i="3"/>
  <c r="DX635" i="3"/>
  <c r="DV635" i="3"/>
  <c r="DW635" i="3"/>
  <c r="EC635" i="3"/>
  <c r="EA635" i="3"/>
  <c r="EF635" i="3"/>
  <c r="DT635" i="3"/>
  <c r="DP635" i="3"/>
  <c r="DY635" i="3"/>
  <c r="ED635" i="3"/>
  <c r="DO635" i="3"/>
  <c r="DZ635" i="3"/>
  <c r="DR635" i="3"/>
  <c r="EB635" i="3"/>
  <c r="DQ635" i="3"/>
  <c r="EE635" i="3"/>
  <c r="DS635" i="3"/>
  <c r="DU635" i="3"/>
  <c r="DO632" i="3"/>
  <c r="DM632" i="3"/>
  <c r="ED632" i="3"/>
  <c r="DZ632" i="3"/>
  <c r="DN632" i="3"/>
  <c r="DX632" i="3"/>
  <c r="DV632" i="3"/>
  <c r="DT632" i="3"/>
  <c r="EA632" i="3"/>
  <c r="DW632" i="3"/>
  <c r="DQ632" i="3"/>
  <c r="DS632" i="3"/>
  <c r="DL632" i="3"/>
  <c r="EN632" i="3" s="1"/>
  <c r="ET632" i="3" s="1"/>
  <c r="EF632" i="3"/>
  <c r="EB632" i="3"/>
  <c r="EC632" i="3"/>
  <c r="DU632" i="3"/>
  <c r="DP632" i="3"/>
  <c r="EE632" i="3"/>
  <c r="DR632" i="3"/>
  <c r="DY632" i="3"/>
  <c r="EE627" i="3"/>
  <c r="EF627" i="3"/>
  <c r="ED627" i="3"/>
  <c r="EC620" i="3"/>
  <c r="EA620" i="3"/>
  <c r="ED620" i="3"/>
  <c r="EB620" i="3"/>
  <c r="DX620" i="3"/>
  <c r="DW620" i="3"/>
  <c r="DY620" i="3"/>
  <c r="EF620" i="3"/>
  <c r="EE620" i="3"/>
  <c r="DZ620" i="3"/>
  <c r="EA617" i="3"/>
  <c r="EF617" i="3"/>
  <c r="DU617" i="3"/>
  <c r="DY617" i="3"/>
  <c r="EC617" i="3"/>
  <c r="DV617" i="3"/>
  <c r="DW617" i="3"/>
  <c r="DZ617" i="3"/>
  <c r="DT617" i="3"/>
  <c r="EE617" i="3"/>
  <c r="DX617" i="3"/>
  <c r="EB617" i="3"/>
  <c r="ED617" i="3"/>
  <c r="EA611" i="3"/>
  <c r="EE611" i="3"/>
  <c r="DZ611" i="3"/>
  <c r="DW611" i="3"/>
  <c r="EC611" i="3"/>
  <c r="DU611" i="3"/>
  <c r="DY611" i="3"/>
  <c r="EF611" i="3"/>
  <c r="DN611" i="3"/>
  <c r="EP611" i="3" s="1"/>
  <c r="DX611" i="3"/>
  <c r="DO611" i="3"/>
  <c r="DT611" i="3"/>
  <c r="DV611" i="3"/>
  <c r="EB611" i="3"/>
  <c r="DP611" i="3"/>
  <c r="DQ611" i="3"/>
  <c r="ED611" i="3"/>
  <c r="DR611" i="3"/>
  <c r="DS611" i="3"/>
  <c r="EC606" i="3"/>
  <c r="ED606" i="3"/>
  <c r="EB606" i="3"/>
  <c r="DS606" i="3"/>
  <c r="DZ606" i="3"/>
  <c r="DX606" i="3"/>
  <c r="DO606" i="3"/>
  <c r="DR606" i="3"/>
  <c r="DK606" i="3"/>
  <c r="EM606" i="3" s="1"/>
  <c r="ES606" i="3" s="1"/>
  <c r="DL606" i="3"/>
  <c r="DQ606" i="3"/>
  <c r="EA606" i="3"/>
  <c r="DV606" i="3"/>
  <c r="DY606" i="3"/>
  <c r="DW606" i="3"/>
  <c r="DU606" i="3"/>
  <c r="DM606" i="3"/>
  <c r="DN606" i="3"/>
  <c r="DP606" i="3"/>
  <c r="DT606" i="3"/>
  <c r="EF606" i="3"/>
  <c r="EE606" i="3"/>
  <c r="DX594" i="3"/>
  <c r="DZ594" i="3"/>
  <c r="EE594" i="3"/>
  <c r="EB594" i="3"/>
  <c r="EF594" i="3"/>
  <c r="DW594" i="3"/>
  <c r="EA594" i="3"/>
  <c r="ED594" i="3"/>
  <c r="EC594" i="3"/>
  <c r="DY594" i="3"/>
  <c r="DW587" i="3"/>
  <c r="DX587" i="3"/>
  <c r="ED587" i="3"/>
  <c r="EA587" i="3"/>
  <c r="DZ587" i="3"/>
  <c r="EE587" i="3"/>
  <c r="EB587" i="3"/>
  <c r="DT587" i="3"/>
  <c r="EF587" i="3"/>
  <c r="EC587" i="3"/>
  <c r="DY587" i="3"/>
  <c r="DV587" i="3"/>
  <c r="DU587" i="3"/>
  <c r="DZ583" i="3"/>
  <c r="EF583" i="3"/>
  <c r="EC583" i="3"/>
  <c r="EB583" i="3"/>
  <c r="EE583" i="3"/>
  <c r="ED583" i="3"/>
  <c r="EA583" i="3"/>
  <c r="ED581" i="3"/>
  <c r="EF581" i="3"/>
  <c r="EB581" i="3"/>
  <c r="DZ581" i="3"/>
  <c r="EC581" i="3"/>
  <c r="EA581" i="3"/>
  <c r="EE581" i="3"/>
  <c r="DX571" i="3"/>
  <c r="DZ571" i="3"/>
  <c r="EE571" i="3"/>
  <c r="DW571" i="3"/>
  <c r="DY571" i="3"/>
  <c r="ED571" i="3"/>
  <c r="EB571" i="3"/>
  <c r="DV571" i="3"/>
  <c r="EA571" i="3"/>
  <c r="EC571" i="3"/>
  <c r="DU567" i="3"/>
  <c r="ED567" i="3"/>
  <c r="DX567" i="3"/>
  <c r="DY567" i="3"/>
  <c r="DW567" i="3"/>
  <c r="EB567" i="3"/>
  <c r="DV567" i="3"/>
  <c r="EA567" i="3"/>
  <c r="EC567" i="3"/>
  <c r="DZ567" i="3"/>
  <c r="DT558" i="3"/>
  <c r="EA558" i="3"/>
  <c r="DW558" i="3"/>
  <c r="DZ558" i="3"/>
  <c r="DV558" i="3"/>
  <c r="DU558" i="3"/>
  <c r="EC558" i="3"/>
  <c r="DY558" i="3"/>
  <c r="EB558" i="3"/>
  <c r="DX558" i="3"/>
  <c r="EA550" i="3"/>
  <c r="DZ550" i="3"/>
  <c r="DX550" i="3"/>
  <c r="DV550" i="3"/>
  <c r="EC550" i="3"/>
  <c r="DY550" i="3"/>
  <c r="DT550" i="3"/>
  <c r="DU550" i="3"/>
  <c r="DW550" i="3"/>
  <c r="EB550" i="3"/>
  <c r="DY542" i="3"/>
  <c r="DX542" i="3"/>
  <c r="DZ542" i="3"/>
  <c r="DS542" i="3"/>
  <c r="DT542" i="3"/>
  <c r="DV542" i="3"/>
  <c r="DW542" i="3"/>
  <c r="DU542" i="3"/>
  <c r="EA542" i="3"/>
  <c r="DR542" i="3"/>
  <c r="DP535" i="3"/>
  <c r="DR535" i="3"/>
  <c r="DX535" i="3"/>
  <c r="DZ535" i="3"/>
  <c r="DV535" i="3"/>
  <c r="EA535" i="3"/>
  <c r="DT535" i="3"/>
  <c r="DQ535" i="3"/>
  <c r="DS535" i="3"/>
  <c r="DY535" i="3"/>
  <c r="DW535" i="3"/>
  <c r="DU535" i="3"/>
  <c r="DQ527" i="3"/>
  <c r="DY527" i="3"/>
  <c r="DV527" i="3"/>
  <c r="DR527" i="3"/>
  <c r="DS527" i="3"/>
  <c r="DZ527" i="3"/>
  <c r="DX527" i="3"/>
  <c r="DT527" i="3"/>
  <c r="DU527" i="3"/>
  <c r="DW527" i="3"/>
  <c r="DT519" i="3"/>
  <c r="DV519" i="3"/>
  <c r="DP519" i="3"/>
  <c r="DX519" i="3"/>
  <c r="DO519" i="3"/>
  <c r="DQ519" i="3"/>
  <c r="DW519" i="3"/>
  <c r="DS519" i="3"/>
  <c r="DU519" i="3"/>
  <c r="DR519" i="3"/>
  <c r="EC507" i="3"/>
  <c r="EF507" i="3"/>
  <c r="EA507" i="3"/>
  <c r="ED507" i="3"/>
  <c r="EE507" i="3"/>
  <c r="EB507" i="3"/>
  <c r="DZ507" i="3"/>
  <c r="DY500" i="3"/>
  <c r="DW500" i="3"/>
  <c r="DS500" i="3"/>
  <c r="DX500" i="3"/>
  <c r="EF500" i="3"/>
  <c r="ED500" i="3"/>
  <c r="DV500" i="3"/>
  <c r="EC500" i="3"/>
  <c r="DZ500" i="3"/>
  <c r="DT500" i="3"/>
  <c r="EA500" i="3"/>
  <c r="DU500" i="3"/>
  <c r="EB500" i="3"/>
  <c r="EE500" i="3"/>
  <c r="DT497" i="3"/>
  <c r="DX497" i="3"/>
  <c r="EF497" i="3"/>
  <c r="DQ497" i="3"/>
  <c r="DU497" i="3"/>
  <c r="ED497" i="3"/>
  <c r="EC497" i="3"/>
  <c r="DR497" i="3"/>
  <c r="DP497" i="3"/>
  <c r="DW497" i="3"/>
  <c r="EA497" i="3"/>
  <c r="DS497" i="3"/>
  <c r="EE497" i="3"/>
  <c r="DY497" i="3"/>
  <c r="EB497" i="3"/>
  <c r="DZ497" i="3"/>
  <c r="DV497" i="3"/>
  <c r="EB491" i="3"/>
  <c r="ED491" i="3"/>
  <c r="DX491" i="3"/>
  <c r="EC491" i="3"/>
  <c r="DY491" i="3"/>
  <c r="EF491" i="3"/>
  <c r="DZ491" i="3"/>
  <c r="EE491" i="3"/>
  <c r="EA491" i="3"/>
  <c r="EE484" i="3"/>
  <c r="EB484" i="3"/>
  <c r="DU484" i="3"/>
  <c r="DX484" i="3"/>
  <c r="EF484" i="3"/>
  <c r="DW484" i="3"/>
  <c r="DZ484" i="3"/>
  <c r="DS484" i="3"/>
  <c r="ED484" i="3"/>
  <c r="DQ484" i="3"/>
  <c r="DV484" i="3"/>
  <c r="DT484" i="3"/>
  <c r="DR484" i="3"/>
  <c r="EC484" i="3"/>
  <c r="EA484" i="3"/>
  <c r="DY484" i="3"/>
  <c r="DT481" i="3"/>
  <c r="DZ481" i="3"/>
  <c r="EB481" i="3"/>
  <c r="DR481" i="3"/>
  <c r="DS481" i="3"/>
  <c r="DO481" i="3"/>
  <c r="EC481" i="3"/>
  <c r="EA481" i="3"/>
  <c r="DV481" i="3"/>
  <c r="DX481" i="3"/>
  <c r="EE481" i="3"/>
  <c r="ED481" i="3"/>
  <c r="DY481" i="3"/>
  <c r="DU481" i="3"/>
  <c r="DQ481" i="3"/>
  <c r="DP481" i="3"/>
  <c r="DN481" i="3"/>
  <c r="EP481" i="3" s="1"/>
  <c r="DW481" i="3"/>
  <c r="EF481" i="3"/>
  <c r="DY461" i="3"/>
  <c r="DX461" i="3"/>
  <c r="DZ461" i="3"/>
  <c r="EA461" i="3"/>
  <c r="EB461" i="3"/>
  <c r="DW461" i="3"/>
  <c r="ED461" i="3"/>
  <c r="DV461" i="3"/>
  <c r="EE461" i="3"/>
  <c r="EC461" i="3"/>
  <c r="DS453" i="3"/>
  <c r="DU453" i="3"/>
  <c r="DP453" i="3"/>
  <c r="DN453" i="3"/>
  <c r="EP453" i="3" s="1"/>
  <c r="DR453" i="3"/>
  <c r="DT453" i="3"/>
  <c r="DW453" i="3"/>
  <c r="DO453" i="3"/>
  <c r="DV453" i="3"/>
  <c r="DQ453" i="3"/>
  <c r="DV447" i="3"/>
  <c r="DY447" i="3"/>
  <c r="EF447" i="3"/>
  <c r="EB447" i="3"/>
  <c r="DZ447" i="3"/>
  <c r="EE447" i="3"/>
  <c r="EC447" i="3"/>
  <c r="ED447" i="3"/>
  <c r="DW447" i="3"/>
  <c r="EA447" i="3"/>
  <c r="DX447" i="3"/>
  <c r="DY440" i="3"/>
  <c r="EF440" i="3"/>
  <c r="EB440" i="3"/>
  <c r="DW440" i="3"/>
  <c r="ED440" i="3"/>
  <c r="DP440" i="3"/>
  <c r="DT440" i="3"/>
  <c r="DR440" i="3"/>
  <c r="DZ440" i="3"/>
  <c r="DX440" i="3"/>
  <c r="DV440" i="3"/>
  <c r="DO440" i="3"/>
  <c r="DQ440" i="3"/>
  <c r="DU440" i="3"/>
  <c r="EE440" i="3"/>
  <c r="EC440" i="3"/>
  <c r="EA440" i="3"/>
  <c r="DS440" i="3"/>
  <c r="EB437" i="3"/>
  <c r="EC437" i="3"/>
  <c r="DZ437" i="3"/>
  <c r="EF437" i="3"/>
  <c r="EA437" i="3"/>
  <c r="EE437" i="3"/>
  <c r="ED437" i="3"/>
  <c r="DV431" i="3"/>
  <c r="EC431" i="3"/>
  <c r="EF431" i="3"/>
  <c r="DW431" i="3"/>
  <c r="DY431" i="3"/>
  <c r="DX431" i="3"/>
  <c r="DU431" i="3"/>
  <c r="DT431" i="3"/>
  <c r="EE431" i="3"/>
  <c r="DZ431" i="3"/>
  <c r="EB431" i="3"/>
  <c r="EA431" i="3"/>
  <c r="ED431" i="3"/>
  <c r="DS424" i="3"/>
  <c r="DM424" i="3"/>
  <c r="EO424" i="3" s="1"/>
  <c r="EC424" i="3"/>
  <c r="EA424" i="3"/>
  <c r="DV424" i="3"/>
  <c r="DW424" i="3"/>
  <c r="DY424" i="3"/>
  <c r="EF424" i="3"/>
  <c r="EB424" i="3"/>
  <c r="DU424" i="3"/>
  <c r="DT424" i="3"/>
  <c r="EE424" i="3"/>
  <c r="DO424" i="3"/>
  <c r="DZ424" i="3"/>
  <c r="DQ424" i="3"/>
  <c r="DR424" i="3"/>
  <c r="DP424" i="3"/>
  <c r="DX424" i="3"/>
  <c r="DN424" i="3"/>
  <c r="ED424" i="3"/>
  <c r="EB421" i="3"/>
  <c r="ED421" i="3"/>
  <c r="EE421" i="3"/>
  <c r="DX421" i="3"/>
  <c r="DY421" i="3"/>
  <c r="DZ421" i="3"/>
  <c r="EF421" i="3"/>
  <c r="EA421" i="3"/>
  <c r="EC421" i="3"/>
  <c r="DZ415" i="3"/>
  <c r="EC415" i="3"/>
  <c r="EF415" i="3"/>
  <c r="DS415" i="3"/>
  <c r="DV415" i="3"/>
  <c r="EE415" i="3"/>
  <c r="EB415" i="3"/>
  <c r="DY415" i="3"/>
  <c r="DU415" i="3"/>
  <c r="DX415" i="3"/>
  <c r="DR415" i="3"/>
  <c r="ED415" i="3"/>
  <c r="EA415" i="3"/>
  <c r="DT415" i="3"/>
  <c r="DW415" i="3"/>
  <c r="EE408" i="3"/>
  <c r="EC408" i="3"/>
  <c r="EA408" i="3"/>
  <c r="DY408" i="3"/>
  <c r="DZ408" i="3"/>
  <c r="ED408" i="3"/>
  <c r="EF408" i="3"/>
  <c r="EB408" i="3"/>
  <c r="DY405" i="3"/>
  <c r="ED405" i="3"/>
  <c r="DW405" i="3"/>
  <c r="DV405" i="3"/>
  <c r="DZ405" i="3"/>
  <c r="EA405" i="3"/>
  <c r="EC405" i="3"/>
  <c r="EE405" i="3"/>
  <c r="EF405" i="3"/>
  <c r="EB405" i="3"/>
  <c r="DX405" i="3"/>
  <c r="DP399" i="3"/>
  <c r="DZ399" i="3"/>
  <c r="EE399" i="3"/>
  <c r="EF399" i="3"/>
  <c r="DY399" i="3"/>
  <c r="DW399" i="3"/>
  <c r="DQ399" i="3"/>
  <c r="EB399" i="3"/>
  <c r="DR399" i="3"/>
  <c r="DV399" i="3"/>
  <c r="EA399" i="3"/>
  <c r="EC399" i="3"/>
  <c r="ED399" i="3"/>
  <c r="DU399" i="3"/>
  <c r="DX399" i="3"/>
  <c r="DT399" i="3"/>
  <c r="DS399" i="3"/>
  <c r="DZ392" i="3"/>
  <c r="EE392" i="3"/>
  <c r="EF392" i="3"/>
  <c r="ED392" i="3"/>
  <c r="DW392" i="3"/>
  <c r="EA392" i="3"/>
  <c r="EB392" i="3"/>
  <c r="DX392" i="3"/>
  <c r="EC392" i="3"/>
  <c r="DY392" i="3"/>
  <c r="DV388" i="3"/>
  <c r="DW388" i="3"/>
  <c r="DY388" i="3"/>
  <c r="DX388" i="3"/>
  <c r="EB388" i="3"/>
  <c r="DZ388" i="3"/>
  <c r="DT388" i="3"/>
  <c r="ED388" i="3"/>
  <c r="DS388" i="3"/>
  <c r="DU388" i="3"/>
  <c r="EA388" i="3"/>
  <c r="EC388" i="3"/>
  <c r="EF381" i="3"/>
  <c r="EE381" i="3"/>
  <c r="EA381" i="3"/>
  <c r="DZ381" i="3"/>
  <c r="EC381" i="3"/>
  <c r="ED381" i="3"/>
  <c r="EB381" i="3"/>
  <c r="EA361" i="3"/>
  <c r="EE361" i="3"/>
  <c r="DW361" i="3"/>
  <c r="DZ361" i="3"/>
  <c r="DP361" i="3"/>
  <c r="EC361" i="3"/>
  <c r="DT361" i="3"/>
  <c r="DV361" i="3"/>
  <c r="EB361" i="3"/>
  <c r="DY361" i="3"/>
  <c r="DU361" i="3"/>
  <c r="DQ361" i="3"/>
  <c r="ED361" i="3"/>
  <c r="DX361" i="3"/>
  <c r="DR361" i="3"/>
  <c r="DS361" i="3"/>
  <c r="EF361" i="3"/>
  <c r="EB342" i="3"/>
  <c r="DQ342" i="3"/>
  <c r="DU342" i="3"/>
  <c r="DX342" i="3"/>
  <c r="DY342" i="3"/>
  <c r="DZ342" i="3"/>
  <c r="DR342" i="3"/>
  <c r="EC342" i="3"/>
  <c r="ED342" i="3"/>
  <c r="DS342" i="3"/>
  <c r="EF342" i="3"/>
  <c r="EA342" i="3"/>
  <c r="DW342" i="3"/>
  <c r="DT342" i="3"/>
  <c r="EE342" i="3"/>
  <c r="DV342" i="3"/>
  <c r="EF338" i="3"/>
  <c r="DS338" i="3"/>
  <c r="EB338" i="3"/>
  <c r="DN338" i="3"/>
  <c r="EP338" i="3" s="1"/>
  <c r="ED338" i="3"/>
  <c r="EE338" i="3"/>
  <c r="DX338" i="3"/>
  <c r="DY338" i="3"/>
  <c r="DZ338" i="3"/>
  <c r="DT338" i="3"/>
  <c r="DR338" i="3"/>
  <c r="EC338" i="3"/>
  <c r="DO338" i="3"/>
  <c r="DP338" i="3"/>
  <c r="DQ338" i="3"/>
  <c r="EA338" i="3"/>
  <c r="DW338" i="3"/>
  <c r="DU338" i="3"/>
  <c r="DV338" i="3"/>
  <c r="DO328" i="3"/>
  <c r="DL328" i="3"/>
  <c r="EN328" i="3" s="1"/>
  <c r="ET328" i="3" s="1"/>
  <c r="DR328" i="3"/>
  <c r="DT328" i="3"/>
  <c r="DN328" i="3"/>
  <c r="DQ328" i="3"/>
  <c r="DU328" i="3"/>
  <c r="DM328" i="3"/>
  <c r="DP328" i="3"/>
  <c r="DS328" i="3"/>
  <c r="DR320" i="3"/>
  <c r="DQ320" i="3"/>
  <c r="DK320" i="3"/>
  <c r="EM320" i="3" s="1"/>
  <c r="ES320" i="3" s="1"/>
  <c r="DO320" i="3"/>
  <c r="DL320" i="3"/>
  <c r="DM320" i="3"/>
  <c r="DT320" i="3"/>
  <c r="DN320" i="3"/>
  <c r="DS320" i="3"/>
  <c r="DP320" i="3"/>
  <c r="DR304" i="3"/>
  <c r="DV304" i="3"/>
  <c r="ED304" i="3"/>
  <c r="EB304" i="3"/>
  <c r="DX304" i="3"/>
  <c r="DU304" i="3"/>
  <c r="EC304" i="3"/>
  <c r="DY304" i="3"/>
  <c r="DW304" i="3"/>
  <c r="DM304" i="3"/>
  <c r="DO304" i="3"/>
  <c r="DS304" i="3"/>
  <c r="DQ304" i="3"/>
  <c r="DN304" i="3"/>
  <c r="EE304" i="3"/>
  <c r="EA304" i="3"/>
  <c r="DL304" i="3"/>
  <c r="EN304" i="3" s="1"/>
  <c r="DP304" i="3"/>
  <c r="DT304" i="3"/>
  <c r="EF304" i="3"/>
  <c r="DZ304" i="3"/>
  <c r="DW178" i="3"/>
  <c r="DS178" i="3"/>
  <c r="EC178" i="3"/>
  <c r="DY178" i="3"/>
  <c r="DU178" i="3"/>
  <c r="EF178" i="3"/>
  <c r="DM178" i="3"/>
  <c r="EO178" i="3" s="1"/>
  <c r="ED178" i="3"/>
  <c r="DN178" i="3"/>
  <c r="DO178" i="3"/>
  <c r="DX178" i="3"/>
  <c r="DP178" i="3"/>
  <c r="EB178" i="3"/>
  <c r="DZ178" i="3"/>
  <c r="DV178" i="3"/>
  <c r="DT178" i="3"/>
  <c r="EA178" i="3"/>
  <c r="DQ178" i="3"/>
  <c r="EE178" i="3"/>
  <c r="DR178" i="3"/>
  <c r="DQ137" i="3"/>
  <c r="DP137" i="3"/>
  <c r="DS137" i="3"/>
  <c r="DL137" i="3"/>
  <c r="EN137" i="3" s="1"/>
  <c r="ET137" i="3" s="1"/>
  <c r="DT137" i="3"/>
  <c r="DM137" i="3"/>
  <c r="DR137" i="3"/>
  <c r="DO137" i="3"/>
  <c r="DN137" i="3"/>
  <c r="DU137" i="3"/>
  <c r="DX127" i="3"/>
  <c r="DW127" i="3"/>
  <c r="DR127" i="3"/>
  <c r="EB127" i="3"/>
  <c r="DV127" i="3"/>
  <c r="DS127" i="3"/>
  <c r="DZ127" i="3"/>
  <c r="DT127" i="3"/>
  <c r="DP127" i="3"/>
  <c r="DQ127" i="3"/>
  <c r="EA127" i="3"/>
  <c r="EF127" i="3"/>
  <c r="DU127" i="3"/>
  <c r="DY127" i="3"/>
  <c r="DL127" i="3"/>
  <c r="EN127" i="3" s="1"/>
  <c r="ET127" i="3" s="1"/>
  <c r="EC127" i="3"/>
  <c r="DM127" i="3"/>
  <c r="DO127" i="3"/>
  <c r="DN127" i="3"/>
  <c r="EE127" i="3"/>
  <c r="ED127" i="3"/>
  <c r="DW111" i="3"/>
  <c r="EA111" i="3"/>
  <c r="ED111" i="3"/>
  <c r="DV111" i="3"/>
  <c r="DY111" i="3"/>
  <c r="DZ111" i="3"/>
  <c r="DQ111" i="3"/>
  <c r="EF111" i="3"/>
  <c r="DS111" i="3"/>
  <c r="DT111" i="3"/>
  <c r="DL111" i="3"/>
  <c r="EN111" i="3" s="1"/>
  <c r="ET111" i="3" s="1"/>
  <c r="DX111" i="3"/>
  <c r="DO111" i="3"/>
  <c r="DP111" i="3"/>
  <c r="DM111" i="3"/>
  <c r="DU111" i="3"/>
  <c r="EE111" i="3"/>
  <c r="EB111" i="3"/>
  <c r="DR111" i="3"/>
  <c r="EC111" i="3"/>
  <c r="DN111" i="3"/>
  <c r="DX69" i="3"/>
  <c r="EC69" i="3"/>
  <c r="EA69" i="3"/>
  <c r="DZ69" i="3"/>
  <c r="EE69" i="3"/>
  <c r="DU69" i="3"/>
  <c r="DY69" i="3"/>
  <c r="DV69" i="3"/>
  <c r="EF69" i="3"/>
  <c r="DT69" i="3"/>
  <c r="DW69" i="3"/>
  <c r="ED69" i="3"/>
  <c r="EB69" i="3"/>
  <c r="DM62" i="3"/>
  <c r="EO62" i="3" s="1"/>
  <c r="DS62" i="3"/>
  <c r="EA62" i="3"/>
  <c r="EE62" i="3"/>
  <c r="EF62" i="3"/>
  <c r="DR62" i="3"/>
  <c r="ED62" i="3"/>
  <c r="DV62" i="3"/>
  <c r="DN62" i="3"/>
  <c r="DT62" i="3"/>
  <c r="DP62" i="3"/>
  <c r="EB62" i="3"/>
  <c r="DX62" i="3"/>
  <c r="DO62" i="3"/>
  <c r="DY62" i="3"/>
  <c r="DQ62" i="3"/>
  <c r="EC62" i="3"/>
  <c r="DW62" i="3"/>
  <c r="DU62" i="3"/>
  <c r="DZ62" i="3"/>
  <c r="DV56" i="3"/>
  <c r="DU56" i="3"/>
  <c r="EC56" i="3"/>
  <c r="DX56" i="3"/>
  <c r="DW56" i="3"/>
  <c r="ED56" i="3"/>
  <c r="EA56" i="3"/>
  <c r="DZ56" i="3"/>
  <c r="DY56" i="3"/>
  <c r="EE56" i="3"/>
  <c r="EF56" i="3"/>
  <c r="EB56" i="3"/>
  <c r="EE19" i="3"/>
  <c r="DX19" i="3"/>
  <c r="DY19" i="3"/>
  <c r="DZ19" i="3"/>
  <c r="DT19" i="3"/>
  <c r="DP19" i="3"/>
  <c r="EA19" i="3"/>
  <c r="DV19" i="3"/>
  <c r="EF19" i="3"/>
  <c r="EB19" i="3"/>
  <c r="EC19" i="3"/>
  <c r="ED19" i="3"/>
  <c r="DR19" i="3"/>
  <c r="DW19" i="3"/>
  <c r="DQ19" i="3"/>
  <c r="DS19" i="3"/>
  <c r="DU19" i="3"/>
  <c r="DV14" i="3"/>
  <c r="EC14" i="3"/>
  <c r="DO14" i="3"/>
  <c r="DZ14" i="3"/>
  <c r="EE14" i="3"/>
  <c r="DT14" i="3"/>
  <c r="DS14" i="3"/>
  <c r="DU14" i="3"/>
  <c r="EF14" i="3"/>
  <c r="DY14" i="3"/>
  <c r="DX14" i="3"/>
  <c r="DP14" i="3"/>
  <c r="ED14" i="3"/>
  <c r="DM14" i="3"/>
  <c r="EO14" i="3" s="1"/>
  <c r="DQ14" i="3"/>
  <c r="EB14" i="3"/>
  <c r="DN14" i="3"/>
  <c r="DR14" i="3"/>
  <c r="EA14" i="3"/>
  <c r="DW14" i="3"/>
  <c r="DT10" i="3"/>
  <c r="DW10" i="3"/>
  <c r="DQ10" i="3"/>
  <c r="DP10" i="3"/>
  <c r="DS10" i="3"/>
  <c r="DX10" i="3"/>
  <c r="DV10" i="3"/>
  <c r="DU10" i="3"/>
  <c r="DO10" i="3"/>
  <c r="DR10" i="3"/>
  <c r="DS9" i="3"/>
  <c r="ED9" i="3"/>
  <c r="EB9" i="3"/>
  <c r="DT9" i="3"/>
  <c r="DY9" i="3"/>
  <c r="DR9" i="3"/>
  <c r="DQ9" i="3"/>
  <c r="DP9" i="3"/>
  <c r="DZ9" i="3"/>
  <c r="EA9" i="3"/>
  <c r="DW9" i="3"/>
  <c r="DX9" i="3"/>
  <c r="EC9" i="3"/>
  <c r="DU9" i="3"/>
  <c r="DV9" i="3"/>
  <c r="DW4" i="3"/>
  <c r="DS4" i="3"/>
  <c r="DN4" i="3"/>
  <c r="EP4" i="3" s="1"/>
  <c r="DP4" i="3"/>
  <c r="DV4" i="3"/>
  <c r="DQ4" i="3"/>
  <c r="DU4" i="3"/>
  <c r="DO4" i="3"/>
  <c r="DR4" i="3"/>
  <c r="DT4" i="3"/>
  <c r="EA33" i="3"/>
  <c r="EC33" i="3"/>
  <c r="DV33" i="3"/>
  <c r="DW33" i="3"/>
  <c r="EB33" i="3"/>
  <c r="DX33" i="3"/>
  <c r="DY33" i="3"/>
  <c r="EF33" i="3"/>
  <c r="EE33" i="3"/>
  <c r="ED33" i="3"/>
  <c r="DZ33" i="3"/>
  <c r="EE657" i="3"/>
  <c r="DY657" i="3"/>
  <c r="EC657" i="3"/>
  <c r="ED657" i="3"/>
  <c r="DS657" i="3"/>
  <c r="DQ657" i="3"/>
  <c r="EF657" i="3"/>
  <c r="DU657" i="3"/>
  <c r="DR657" i="3"/>
  <c r="EA657" i="3"/>
  <c r="DV657" i="3"/>
  <c r="EB657" i="3"/>
  <c r="DZ657" i="3"/>
  <c r="DX657" i="3"/>
  <c r="DW657" i="3"/>
  <c r="DT657" i="3"/>
  <c r="EB648" i="3"/>
  <c r="ED648" i="3"/>
  <c r="EC648" i="3"/>
  <c r="EF648" i="3"/>
  <c r="EA648" i="3"/>
  <c r="EE648" i="3"/>
  <c r="ED645" i="3"/>
  <c r="EE645" i="3"/>
  <c r="EA645" i="3"/>
  <c r="EF645" i="3"/>
  <c r="DX645" i="3"/>
  <c r="EB645" i="3"/>
  <c r="DY645" i="3"/>
  <c r="EC645" i="3"/>
  <c r="DZ645" i="3"/>
  <c r="DQ631" i="3"/>
  <c r="DO631" i="3"/>
  <c r="EF631" i="3"/>
  <c r="ED631" i="3"/>
  <c r="EB631" i="3"/>
  <c r="DZ631" i="3"/>
  <c r="DK631" i="3"/>
  <c r="EM631" i="3" s="1"/>
  <c r="ES631" i="3" s="1"/>
  <c r="DN631" i="3"/>
  <c r="DS631" i="3"/>
  <c r="DV631" i="3"/>
  <c r="DR631" i="3"/>
  <c r="DW631" i="3"/>
  <c r="EE631" i="3"/>
  <c r="EC631" i="3"/>
  <c r="EA631" i="3"/>
  <c r="DM631" i="3"/>
  <c r="DP631" i="3"/>
  <c r="DL631" i="3"/>
  <c r="DX631" i="3"/>
  <c r="DT631" i="3"/>
  <c r="DY631" i="3"/>
  <c r="DU631" i="3"/>
  <c r="EE616" i="3"/>
  <c r="EA616" i="3"/>
  <c r="EF616" i="3"/>
  <c r="EB616" i="3"/>
  <c r="DV616" i="3"/>
  <c r="DY616" i="3"/>
  <c r="DU616" i="3"/>
  <c r="EC616" i="3"/>
  <c r="DS616" i="3"/>
  <c r="DX616" i="3"/>
  <c r="DZ616" i="3"/>
  <c r="DT616" i="3"/>
  <c r="DW616" i="3"/>
  <c r="ED616" i="3"/>
  <c r="ED613" i="3"/>
  <c r="DQ613" i="3"/>
  <c r="DS613" i="3"/>
  <c r="DP613" i="3"/>
  <c r="EA613" i="3"/>
  <c r="DX613" i="3"/>
  <c r="DU613" i="3"/>
  <c r="DY613" i="3"/>
  <c r="DW613" i="3"/>
  <c r="EF613" i="3"/>
  <c r="EE613" i="3"/>
  <c r="DZ613" i="3"/>
  <c r="EC613" i="3"/>
  <c r="DV613" i="3"/>
  <c r="EB613" i="3"/>
  <c r="DR613" i="3"/>
  <c r="DT613" i="3"/>
  <c r="DK704" i="3"/>
  <c r="DL704" i="3"/>
  <c r="DJ704" i="3"/>
  <c r="EL704" i="3" s="1"/>
  <c r="DM704" i="3"/>
  <c r="EE600" i="3"/>
  <c r="EF600" i="3"/>
  <c r="ED600" i="3"/>
  <c r="EC600" i="3"/>
  <c r="EB600" i="3"/>
  <c r="EA588" i="3"/>
  <c r="DZ588" i="3"/>
  <c r="DV588" i="3"/>
  <c r="DY588" i="3"/>
  <c r="EE588" i="3"/>
  <c r="DW588" i="3"/>
  <c r="EB588" i="3"/>
  <c r="DX588" i="3"/>
  <c r="ED588" i="3"/>
  <c r="DT588" i="3"/>
  <c r="EC588" i="3"/>
  <c r="DU588" i="3"/>
  <c r="EF588" i="3"/>
  <c r="DY562" i="3"/>
  <c r="EB562" i="3"/>
  <c r="EC562" i="3"/>
  <c r="DX562" i="3"/>
  <c r="DW562" i="3"/>
  <c r="EA562" i="3"/>
  <c r="DZ562" i="3"/>
  <c r="DU557" i="3"/>
  <c r="EC557" i="3"/>
  <c r="DX557" i="3"/>
  <c r="DT557" i="3"/>
  <c r="EA557" i="3"/>
  <c r="DV557" i="3"/>
  <c r="EB557" i="3"/>
  <c r="DW557" i="3"/>
  <c r="DZ557" i="3"/>
  <c r="DY557" i="3"/>
  <c r="DV543" i="3"/>
  <c r="DT543" i="3"/>
  <c r="DZ543" i="3"/>
  <c r="EB543" i="3"/>
  <c r="DX543" i="3"/>
  <c r="DY543" i="3"/>
  <c r="DU543" i="3"/>
  <c r="DW543" i="3"/>
  <c r="EC543" i="3"/>
  <c r="EA543" i="3"/>
  <c r="EF531" i="3"/>
  <c r="EA531" i="3"/>
  <c r="EE531" i="3"/>
  <c r="DW531" i="3"/>
  <c r="DV531" i="3"/>
  <c r="DZ531" i="3"/>
  <c r="ED531" i="3"/>
  <c r="DX531" i="3"/>
  <c r="DY531" i="3"/>
  <c r="DU531" i="3"/>
  <c r="EB531" i="3"/>
  <c r="DS531" i="3"/>
  <c r="DT531" i="3"/>
  <c r="EC531" i="3"/>
  <c r="DV518" i="3"/>
  <c r="DT518" i="3"/>
  <c r="DW518" i="3"/>
  <c r="DU518" i="3"/>
  <c r="DP518" i="3"/>
  <c r="DO518" i="3"/>
  <c r="DR518" i="3"/>
  <c r="DQ518" i="3"/>
  <c r="DS518" i="3"/>
  <c r="DX518" i="3"/>
  <c r="EE515" i="3"/>
  <c r="EB515" i="3"/>
  <c r="DX515" i="3"/>
  <c r="EF515" i="3"/>
  <c r="DY515" i="3"/>
  <c r="EC515" i="3"/>
  <c r="DZ515" i="3"/>
  <c r="ED515" i="3"/>
  <c r="EA515" i="3"/>
  <c r="EA503" i="3"/>
  <c r="DW503" i="3"/>
  <c r="EC503" i="3"/>
  <c r="EB503" i="3"/>
  <c r="DY503" i="3"/>
  <c r="EF503" i="3"/>
  <c r="DV503" i="3"/>
  <c r="ED503" i="3"/>
  <c r="EE503" i="3"/>
  <c r="DZ503" i="3"/>
  <c r="DX503" i="3"/>
  <c r="DW498" i="3"/>
  <c r="EA498" i="3"/>
  <c r="DQ498" i="3"/>
  <c r="DS498" i="3"/>
  <c r="DY498" i="3"/>
  <c r="DR498" i="3"/>
  <c r="DV498" i="3"/>
  <c r="EE498" i="3"/>
  <c r="EC498" i="3"/>
  <c r="EB498" i="3"/>
  <c r="ED498" i="3"/>
  <c r="DX498" i="3"/>
  <c r="DZ498" i="3"/>
  <c r="DT498" i="3"/>
  <c r="EF498" i="3"/>
  <c r="DU498" i="3"/>
  <c r="EC487" i="3"/>
  <c r="ED487" i="3"/>
  <c r="DT487" i="3"/>
  <c r="EA487" i="3"/>
  <c r="EB487" i="3"/>
  <c r="EE487" i="3"/>
  <c r="DU487" i="3"/>
  <c r="DW487" i="3"/>
  <c r="DZ487" i="3"/>
  <c r="DV487" i="3"/>
  <c r="DY487" i="3"/>
  <c r="DX487" i="3"/>
  <c r="EF487" i="3"/>
  <c r="DR482" i="3"/>
  <c r="DT482" i="3"/>
  <c r="DZ482" i="3"/>
  <c r="DS482" i="3"/>
  <c r="EC482" i="3"/>
  <c r="DY482" i="3"/>
  <c r="EA482" i="3"/>
  <c r="EB482" i="3"/>
  <c r="DP482" i="3"/>
  <c r="DX482" i="3"/>
  <c r="EE482" i="3"/>
  <c r="DO482" i="3"/>
  <c r="DW482" i="3"/>
  <c r="DU482" i="3"/>
  <c r="DV482" i="3"/>
  <c r="EF482" i="3"/>
  <c r="ED482" i="3"/>
  <c r="DQ482" i="3"/>
  <c r="DS457" i="3"/>
  <c r="DX457" i="3"/>
  <c r="DW457" i="3"/>
  <c r="EA457" i="3"/>
  <c r="DZ457" i="3"/>
  <c r="DY457" i="3"/>
  <c r="DU457" i="3"/>
  <c r="DT457" i="3"/>
  <c r="DV457" i="3"/>
  <c r="DR457" i="3"/>
  <c r="EA444" i="3"/>
  <c r="DZ444" i="3"/>
  <c r="EF444" i="3"/>
  <c r="DT444" i="3"/>
  <c r="DW444" i="3"/>
  <c r="DS444" i="3"/>
  <c r="DY444" i="3"/>
  <c r="EB444" i="3"/>
  <c r="DX444" i="3"/>
  <c r="ED444" i="3"/>
  <c r="EE444" i="3"/>
  <c r="DU444" i="3"/>
  <c r="EC444" i="3"/>
  <c r="DV444" i="3"/>
  <c r="DU441" i="3"/>
  <c r="DV441" i="3"/>
  <c r="DZ441" i="3"/>
  <c r="DQ441" i="3"/>
  <c r="DS441" i="3"/>
  <c r="ED441" i="3"/>
  <c r="EE441" i="3"/>
  <c r="EB441" i="3"/>
  <c r="EF441" i="3"/>
  <c r="DX441" i="3"/>
  <c r="EC441" i="3"/>
  <c r="DY441" i="3"/>
  <c r="DT441" i="3"/>
  <c r="DW441" i="3"/>
  <c r="DR441" i="3"/>
  <c r="DP441" i="3"/>
  <c r="EA441" i="3"/>
  <c r="DV428" i="3"/>
  <c r="DT428" i="3"/>
  <c r="DQ428" i="3"/>
  <c r="DR428" i="3"/>
  <c r="EF428" i="3"/>
  <c r="DX428" i="3"/>
  <c r="DY428" i="3"/>
  <c r="EA428" i="3"/>
  <c r="EE428" i="3"/>
  <c r="DZ428" i="3"/>
  <c r="EB428" i="3"/>
  <c r="DW428" i="3"/>
  <c r="DS428" i="3"/>
  <c r="EC428" i="3"/>
  <c r="ED428" i="3"/>
  <c r="DU428" i="3"/>
  <c r="EE420" i="3"/>
  <c r="ED420" i="3"/>
  <c r="DX420" i="3"/>
  <c r="DZ420" i="3"/>
  <c r="EC420" i="3"/>
  <c r="DY420" i="3"/>
  <c r="EA420" i="3"/>
  <c r="EF420" i="3"/>
  <c r="EB420" i="3"/>
  <c r="DW420" i="3"/>
  <c r="DV417" i="3"/>
  <c r="EA417" i="3"/>
  <c r="DY417" i="3"/>
  <c r="EE417" i="3"/>
  <c r="ED417" i="3"/>
  <c r="DZ417" i="3"/>
  <c r="DT417" i="3"/>
  <c r="EC417" i="3"/>
  <c r="DU417" i="3"/>
  <c r="DW417" i="3"/>
  <c r="EF417" i="3"/>
  <c r="EB417" i="3"/>
  <c r="DX417" i="3"/>
  <c r="EA404" i="3"/>
  <c r="EE404" i="3"/>
  <c r="DV404" i="3"/>
  <c r="DY404" i="3"/>
  <c r="DW404" i="3"/>
  <c r="DU404" i="3"/>
  <c r="EC404" i="3"/>
  <c r="EF404" i="3"/>
  <c r="EB404" i="3"/>
  <c r="DX404" i="3"/>
  <c r="DZ404" i="3"/>
  <c r="ED404" i="3"/>
  <c r="ED401" i="3"/>
  <c r="DS401" i="3"/>
  <c r="DY401" i="3"/>
  <c r="EF401" i="3"/>
  <c r="DT401" i="3"/>
  <c r="DZ401" i="3"/>
  <c r="EB401" i="3"/>
  <c r="DU401" i="3"/>
  <c r="EE401" i="3"/>
  <c r="DW401" i="3"/>
  <c r="DV401" i="3"/>
  <c r="DR401" i="3"/>
  <c r="DX401" i="3"/>
  <c r="EC401" i="3"/>
  <c r="EA401" i="3"/>
  <c r="DS387" i="3"/>
  <c r="DY387" i="3"/>
  <c r="DV387" i="3"/>
  <c r="DX387" i="3"/>
  <c r="DZ387" i="3"/>
  <c r="DU387" i="3"/>
  <c r="EC387" i="3"/>
  <c r="DT387" i="3"/>
  <c r="DW387" i="3"/>
  <c r="EB387" i="3"/>
  <c r="EA387" i="3"/>
  <c r="DR387" i="3"/>
  <c r="DR382" i="3"/>
  <c r="DS382" i="3"/>
  <c r="DQ382" i="3"/>
  <c r="DU382" i="3"/>
  <c r="DT382" i="3"/>
  <c r="DM382" i="3"/>
  <c r="EO382" i="3" s="1"/>
  <c r="DP382" i="3"/>
  <c r="DX382" i="3"/>
  <c r="DO382" i="3"/>
  <c r="DV382" i="3"/>
  <c r="DN382" i="3"/>
  <c r="DW382" i="3"/>
  <c r="EF373" i="3"/>
  <c r="DY373" i="3"/>
  <c r="DW373" i="3"/>
  <c r="DV373" i="3"/>
  <c r="EA373" i="3"/>
  <c r="DX373" i="3"/>
  <c r="EE373" i="3"/>
  <c r="ED373" i="3"/>
  <c r="DZ373" i="3"/>
  <c r="EC373" i="3"/>
  <c r="EB373" i="3"/>
  <c r="EE364" i="3"/>
  <c r="ED364" i="3"/>
  <c r="DU364" i="3"/>
  <c r="DX364" i="3"/>
  <c r="EC364" i="3"/>
  <c r="DV364" i="3"/>
  <c r="EF364" i="3"/>
  <c r="DY364" i="3"/>
  <c r="DW364" i="3"/>
  <c r="DS364" i="3"/>
  <c r="DZ364" i="3"/>
  <c r="EA364" i="3"/>
  <c r="DR364" i="3"/>
  <c r="DT364" i="3"/>
  <c r="EB364" i="3"/>
  <c r="DV362" i="3"/>
  <c r="DY362" i="3"/>
  <c r="DR362" i="3"/>
  <c r="DW362" i="3"/>
  <c r="EB362" i="3"/>
  <c r="DU362" i="3"/>
  <c r="DS362" i="3"/>
  <c r="DQ362" i="3"/>
  <c r="EC362" i="3"/>
  <c r="DX362" i="3"/>
  <c r="DT362" i="3"/>
  <c r="DZ362" i="3"/>
  <c r="EE362" i="3"/>
  <c r="EA362" i="3"/>
  <c r="ED362" i="3"/>
  <c r="DY345" i="3"/>
  <c r="DX345" i="3"/>
  <c r="EA345" i="3"/>
  <c r="EE345" i="3"/>
  <c r="EB345" i="3"/>
  <c r="DZ345" i="3"/>
  <c r="DT345" i="3"/>
  <c r="EC345" i="3"/>
  <c r="DV345" i="3"/>
  <c r="DU345" i="3"/>
  <c r="DW345" i="3"/>
  <c r="ED345" i="3"/>
  <c r="EF345" i="3"/>
  <c r="DS319" i="3"/>
  <c r="DP319" i="3"/>
  <c r="DL319" i="3"/>
  <c r="DT319" i="3"/>
  <c r="DO319" i="3"/>
  <c r="DQ319" i="3"/>
  <c r="DR319" i="3"/>
  <c r="DK319" i="3"/>
  <c r="EM319" i="3" s="1"/>
  <c r="ES319" i="3" s="1"/>
  <c r="DM319" i="3"/>
  <c r="DN319" i="3"/>
  <c r="DK167" i="3"/>
  <c r="EM167" i="3" s="1"/>
  <c r="ES167" i="3" s="1"/>
  <c r="DV167" i="3"/>
  <c r="DX167" i="3"/>
  <c r="DW167" i="3"/>
  <c r="DN167" i="3"/>
  <c r="DR167" i="3"/>
  <c r="DT167" i="3"/>
  <c r="DU167" i="3"/>
  <c r="DM167" i="3"/>
  <c r="DP167" i="3"/>
  <c r="DL167" i="3"/>
  <c r="DY167" i="3"/>
  <c r="DQ167" i="3"/>
  <c r="DO167" i="3"/>
  <c r="DS167" i="3"/>
  <c r="DV65" i="3"/>
  <c r="EB65" i="3"/>
  <c r="DZ65" i="3"/>
  <c r="EF65" i="3"/>
  <c r="DS65" i="3"/>
  <c r="DT65" i="3"/>
  <c r="EA65" i="3"/>
  <c r="DY65" i="3"/>
  <c r="ED65" i="3"/>
  <c r="DP65" i="3"/>
  <c r="DU65" i="3"/>
  <c r="EE65" i="3"/>
  <c r="EC65" i="3"/>
  <c r="DQ65" i="3"/>
  <c r="DR65" i="3"/>
  <c r="DW65" i="3"/>
  <c r="DX65" i="3"/>
  <c r="DX59" i="3"/>
  <c r="DY59" i="3"/>
  <c r="DZ59" i="3"/>
  <c r="EF59" i="3"/>
  <c r="EB59" i="3"/>
  <c r="ED59" i="3"/>
  <c r="EA59" i="3"/>
  <c r="EC59" i="3"/>
  <c r="EE59" i="3"/>
  <c r="EA46" i="3"/>
  <c r="EE46" i="3"/>
  <c r="EF46" i="3"/>
  <c r="DZ46" i="3"/>
  <c r="DX46" i="3"/>
  <c r="DU46" i="3"/>
  <c r="DW46" i="3"/>
  <c r="EC46" i="3"/>
  <c r="EB46" i="3"/>
  <c r="ED46" i="3"/>
  <c r="DY46" i="3"/>
  <c r="EA43" i="3"/>
  <c r="DZ43" i="3"/>
  <c r="EE43" i="3"/>
  <c r="EF43" i="3"/>
  <c r="EB43" i="3"/>
  <c r="EC43" i="3"/>
  <c r="ED43" i="3"/>
  <c r="EC41" i="3"/>
  <c r="DU41" i="3"/>
  <c r="EB41" i="3"/>
  <c r="DX41" i="3"/>
  <c r="DT41" i="3"/>
  <c r="EF41" i="3"/>
  <c r="DZ41" i="3"/>
  <c r="DV41" i="3"/>
  <c r="ED41" i="3"/>
  <c r="DY41" i="3"/>
  <c r="EA41" i="3"/>
  <c r="EE41" i="3"/>
  <c r="DW41" i="3"/>
  <c r="DU2" i="3"/>
  <c r="DS2" i="3"/>
  <c r="DW2" i="3"/>
  <c r="DT2" i="3"/>
  <c r="DO2" i="3"/>
  <c r="DN2" i="3"/>
  <c r="EP2" i="3" s="1"/>
  <c r="DR2" i="3"/>
  <c r="DV2" i="3"/>
  <c r="DQ2" i="3"/>
  <c r="DP2" i="3"/>
  <c r="EC36" i="3"/>
  <c r="DY36" i="3"/>
  <c r="EA36" i="3"/>
  <c r="EB36" i="3"/>
  <c r="DZ36" i="3"/>
  <c r="EF36" i="3"/>
  <c r="ED36" i="3"/>
  <c r="EE36" i="3"/>
  <c r="EA545" i="3"/>
  <c r="DT545" i="3"/>
  <c r="DV545" i="3"/>
  <c r="DY545" i="3"/>
  <c r="DU545" i="3"/>
  <c r="DW545" i="3"/>
  <c r="DZ545" i="3"/>
  <c r="DS545" i="3"/>
  <c r="EB545" i="3"/>
  <c r="DX545" i="3"/>
  <c r="DY368" i="3"/>
  <c r="DT368" i="3"/>
  <c r="DX368" i="3"/>
  <c r="EB368" i="3"/>
  <c r="EF368" i="3"/>
  <c r="EE368" i="3"/>
  <c r="EC368" i="3"/>
  <c r="EA368" i="3"/>
  <c r="DW368" i="3"/>
  <c r="DU368" i="3"/>
  <c r="DV368" i="3"/>
  <c r="DZ368" i="3"/>
  <c r="ED368" i="3"/>
  <c r="EE639" i="3"/>
  <c r="DX639" i="3"/>
  <c r="EC639" i="3"/>
  <c r="DU639" i="3"/>
  <c r="DS639" i="3"/>
  <c r="EF639" i="3"/>
  <c r="EA639" i="3"/>
  <c r="DZ639" i="3"/>
  <c r="DW639" i="3"/>
  <c r="DV639" i="3"/>
  <c r="ED639" i="3"/>
  <c r="DY639" i="3"/>
  <c r="EB639" i="3"/>
  <c r="DT639" i="3"/>
  <c r="DS636" i="3"/>
  <c r="DX636" i="3"/>
  <c r="DT636" i="3"/>
  <c r="EA636" i="3"/>
  <c r="DY636" i="3"/>
  <c r="DV636" i="3"/>
  <c r="DW636" i="3"/>
  <c r="EF636" i="3"/>
  <c r="DZ636" i="3"/>
  <c r="EB636" i="3"/>
  <c r="EE636" i="3"/>
  <c r="EC636" i="3"/>
  <c r="DP636" i="3"/>
  <c r="DR636" i="3"/>
  <c r="DQ636" i="3"/>
  <c r="DU636" i="3"/>
  <c r="ED636" i="3"/>
  <c r="EF598" i="3"/>
  <c r="ED598" i="3"/>
  <c r="EA598" i="3"/>
  <c r="EE598" i="3"/>
  <c r="EB598" i="3"/>
  <c r="EC598" i="3"/>
  <c r="DP355" i="3"/>
  <c r="EE355" i="3"/>
  <c r="EA355" i="3"/>
  <c r="DW355" i="3"/>
  <c r="EF355" i="3"/>
  <c r="EC355" i="3"/>
  <c r="DV355" i="3"/>
  <c r="DO355" i="3"/>
  <c r="DU355" i="3"/>
  <c r="DS355" i="3"/>
  <c r="DQ355" i="3"/>
  <c r="DY355" i="3"/>
  <c r="DN355" i="3"/>
  <c r="ED355" i="3"/>
  <c r="DR355" i="3"/>
  <c r="DM355" i="3"/>
  <c r="EO355" i="3" s="1"/>
  <c r="DT355" i="3"/>
  <c r="EB355" i="3"/>
  <c r="DZ355" i="3"/>
  <c r="DX355" i="3"/>
  <c r="EC349" i="3"/>
  <c r="DZ349" i="3"/>
  <c r="DY349" i="3"/>
  <c r="EB349" i="3"/>
  <c r="EF349" i="3"/>
  <c r="ED349" i="3"/>
  <c r="EE349" i="3"/>
  <c r="EA349" i="3"/>
  <c r="DX349" i="3"/>
  <c r="DS517" i="3"/>
  <c r="DP517" i="3"/>
  <c r="DT517" i="3"/>
  <c r="DO517" i="3"/>
  <c r="DU517" i="3"/>
  <c r="DW517" i="3"/>
  <c r="DX517" i="3"/>
  <c r="DR517" i="3"/>
  <c r="DV517" i="3"/>
  <c r="DQ517" i="3"/>
  <c r="EB459" i="3"/>
  <c r="DT459" i="3"/>
  <c r="DU459" i="3"/>
  <c r="DV459" i="3"/>
  <c r="DW459" i="3"/>
  <c r="DY459" i="3"/>
  <c r="DX459" i="3"/>
  <c r="EA459" i="3"/>
  <c r="DZ459" i="3"/>
  <c r="EC459" i="3"/>
  <c r="EE418" i="3"/>
  <c r="EF418" i="3"/>
  <c r="EB418" i="3"/>
  <c r="ED418" i="3"/>
  <c r="DW418" i="3"/>
  <c r="DV418" i="3"/>
  <c r="DU418" i="3"/>
  <c r="EA418" i="3"/>
  <c r="DZ418" i="3"/>
  <c r="DY418" i="3"/>
  <c r="EC418" i="3"/>
  <c r="DX418" i="3"/>
  <c r="DY38" i="3"/>
  <c r="DZ38" i="3"/>
  <c r="DX38" i="3"/>
  <c r="DV38" i="3"/>
  <c r="DU38" i="3"/>
  <c r="DW38" i="3"/>
  <c r="EA38" i="3"/>
  <c r="EC38" i="3"/>
  <c r="EE38" i="3"/>
  <c r="EF38" i="3"/>
  <c r="EB38" i="3"/>
  <c r="ED38" i="3"/>
  <c r="EF637" i="3"/>
  <c r="DR637" i="3"/>
  <c r="EA637" i="3"/>
  <c r="DW637" i="3"/>
  <c r="EC637" i="3"/>
  <c r="DQ637" i="3"/>
  <c r="ED637" i="3"/>
  <c r="DV637" i="3"/>
  <c r="DU637" i="3"/>
  <c r="EE637" i="3"/>
  <c r="DY637" i="3"/>
  <c r="DS637" i="3"/>
  <c r="DT637" i="3"/>
  <c r="DX637" i="3"/>
  <c r="DZ637" i="3"/>
  <c r="EB637" i="3"/>
  <c r="DY593" i="3"/>
  <c r="EB593" i="3"/>
  <c r="DZ593" i="3"/>
  <c r="EE593" i="3"/>
  <c r="EA593" i="3"/>
  <c r="EF593" i="3"/>
  <c r="DW593" i="3"/>
  <c r="ED593" i="3"/>
  <c r="DX593" i="3"/>
  <c r="EC593" i="3"/>
  <c r="DY569" i="3"/>
  <c r="DW569" i="3"/>
  <c r="EB569" i="3"/>
  <c r="DZ569" i="3"/>
  <c r="EA569" i="3"/>
  <c r="EC569" i="3"/>
  <c r="DU569" i="3"/>
  <c r="ED569" i="3"/>
  <c r="DV569" i="3"/>
  <c r="DX569" i="3"/>
  <c r="EA566" i="3"/>
  <c r="EB566" i="3"/>
  <c r="DX566" i="3"/>
  <c r="DW566" i="3"/>
  <c r="DT566" i="3"/>
  <c r="DV566" i="3"/>
  <c r="DZ566" i="3"/>
  <c r="DY566" i="3"/>
  <c r="DU566" i="3"/>
  <c r="EC566" i="3"/>
  <c r="EE539" i="3"/>
  <c r="EA539" i="3"/>
  <c r="EC539" i="3"/>
  <c r="DU539" i="3"/>
  <c r="DV539" i="3"/>
  <c r="ED539" i="3"/>
  <c r="DY539" i="3"/>
  <c r="DW539" i="3"/>
  <c r="DT539" i="3"/>
  <c r="DZ539" i="3"/>
  <c r="EB539" i="3"/>
  <c r="DX539" i="3"/>
  <c r="DT512" i="3"/>
  <c r="DR512" i="3"/>
  <c r="DN512" i="3"/>
  <c r="EP512" i="3" s="1"/>
  <c r="DO512" i="3"/>
  <c r="DP512" i="3"/>
  <c r="DQ512" i="3"/>
  <c r="DU512" i="3"/>
  <c r="DW512" i="3"/>
  <c r="DV512" i="3"/>
  <c r="DS512" i="3"/>
  <c r="EA506" i="3"/>
  <c r="DZ506" i="3"/>
  <c r="EE506" i="3"/>
  <c r="EB506" i="3"/>
  <c r="ED506" i="3"/>
  <c r="EF506" i="3"/>
  <c r="DY506" i="3"/>
  <c r="EC506" i="3"/>
  <c r="DO480" i="3"/>
  <c r="EB480" i="3"/>
  <c r="DQ480" i="3"/>
  <c r="DN480" i="3"/>
  <c r="DT480" i="3"/>
  <c r="DZ480" i="3"/>
  <c r="DU480" i="3"/>
  <c r="EC480" i="3"/>
  <c r="DM480" i="3"/>
  <c r="EO480" i="3" s="1"/>
  <c r="ED480" i="3"/>
  <c r="EF480" i="3"/>
  <c r="DY480" i="3"/>
  <c r="DS480" i="3"/>
  <c r="EA480" i="3"/>
  <c r="DX480" i="3"/>
  <c r="DR480" i="3"/>
  <c r="EE480" i="3"/>
  <c r="DP480" i="3"/>
  <c r="DW480" i="3"/>
  <c r="DV480" i="3"/>
  <c r="EC451" i="3"/>
  <c r="EF451" i="3"/>
  <c r="EB451" i="3"/>
  <c r="DZ451" i="3"/>
  <c r="EE451" i="3"/>
  <c r="ED451" i="3"/>
  <c r="EA451" i="3"/>
  <c r="EB446" i="3"/>
  <c r="DZ446" i="3"/>
  <c r="ED446" i="3"/>
  <c r="EF446" i="3"/>
  <c r="DY446" i="3"/>
  <c r="DU446" i="3"/>
  <c r="DV446" i="3"/>
  <c r="EC446" i="3"/>
  <c r="EA446" i="3"/>
  <c r="DW446" i="3"/>
  <c r="DX446" i="3"/>
  <c r="EE446" i="3"/>
  <c r="EA412" i="3"/>
  <c r="EE412" i="3"/>
  <c r="DP412" i="3"/>
  <c r="DX412" i="3"/>
  <c r="DZ412" i="3"/>
  <c r="EB412" i="3"/>
  <c r="DT412" i="3"/>
  <c r="EF412" i="3"/>
  <c r="ED412" i="3"/>
  <c r="DW412" i="3"/>
  <c r="EC412" i="3"/>
  <c r="DQ412" i="3"/>
  <c r="DO412" i="3"/>
  <c r="DU412" i="3"/>
  <c r="DS412" i="3"/>
  <c r="DY412" i="3"/>
  <c r="DR412" i="3"/>
  <c r="DV412" i="3"/>
  <c r="ED409" i="3"/>
  <c r="EA409" i="3"/>
  <c r="EC409" i="3"/>
  <c r="DZ409" i="3"/>
  <c r="EB409" i="3"/>
  <c r="EE409" i="3"/>
  <c r="EF409" i="3"/>
  <c r="EA402" i="3"/>
  <c r="DV402" i="3"/>
  <c r="DY402" i="3"/>
  <c r="DX402" i="3"/>
  <c r="DS402" i="3"/>
  <c r="ED402" i="3"/>
  <c r="DT402" i="3"/>
  <c r="DW402" i="3"/>
  <c r="EE402" i="3"/>
  <c r="EB402" i="3"/>
  <c r="DU402" i="3"/>
  <c r="EF402" i="3"/>
  <c r="EC402" i="3"/>
  <c r="DZ402" i="3"/>
  <c r="EE377" i="3"/>
  <c r="EF377" i="3"/>
  <c r="EA377" i="3"/>
  <c r="DZ377" i="3"/>
  <c r="DY377" i="3"/>
  <c r="EC377" i="3"/>
  <c r="EB377" i="3"/>
  <c r="ED377" i="3"/>
  <c r="DX377" i="3"/>
  <c r="EE301" i="3"/>
  <c r="DX301" i="3"/>
  <c r="DO301" i="3"/>
  <c r="EC301" i="3"/>
  <c r="DP301" i="3"/>
  <c r="DZ301" i="3"/>
  <c r="DQ301" i="3"/>
  <c r="DY301" i="3"/>
  <c r="DT301" i="3"/>
  <c r="DV301" i="3"/>
  <c r="DL301" i="3"/>
  <c r="EN301" i="3" s="1"/>
  <c r="DS301" i="3"/>
  <c r="DN301" i="3"/>
  <c r="ED301" i="3"/>
  <c r="EA301" i="3"/>
  <c r="DR301" i="3"/>
  <c r="DU301" i="3"/>
  <c r="DW301" i="3"/>
  <c r="EF301" i="3"/>
  <c r="DM301" i="3"/>
  <c r="EB301" i="3"/>
  <c r="DR225" i="3"/>
  <c r="DT225" i="3"/>
  <c r="DU225" i="3"/>
  <c r="DS225" i="3"/>
  <c r="DV225" i="3"/>
  <c r="DN225" i="3"/>
  <c r="DQ225" i="3"/>
  <c r="DP225" i="3"/>
  <c r="DM225" i="3"/>
  <c r="EO225" i="3" s="1"/>
  <c r="DO225" i="3"/>
  <c r="DO221" i="3"/>
  <c r="DQ221" i="3"/>
  <c r="DP221" i="3"/>
  <c r="DL221" i="3"/>
  <c r="EN221" i="3" s="1"/>
  <c r="DU221" i="3"/>
  <c r="DN221" i="3"/>
  <c r="DT221" i="3"/>
  <c r="DR221" i="3"/>
  <c r="DM221" i="3"/>
  <c r="DS221" i="3"/>
  <c r="DQ51" i="3"/>
  <c r="DV51" i="3"/>
  <c r="DR51" i="3"/>
  <c r="DP51" i="3"/>
  <c r="ED51" i="3"/>
  <c r="DX51" i="3"/>
  <c r="DY51" i="3"/>
  <c r="DU51" i="3"/>
  <c r="EF51" i="3"/>
  <c r="DZ51" i="3"/>
  <c r="EC51" i="3"/>
  <c r="EA51" i="3"/>
  <c r="DT51" i="3"/>
  <c r="EB51" i="3"/>
  <c r="EE51" i="3"/>
  <c r="DW51" i="3"/>
  <c r="DS51" i="3"/>
  <c r="EB28" i="3"/>
  <c r="DQ28" i="3"/>
  <c r="DZ28" i="3"/>
  <c r="DY28" i="3"/>
  <c r="DX28" i="3"/>
  <c r="EA28" i="3"/>
  <c r="DR28" i="3"/>
  <c r="DU28" i="3"/>
  <c r="DS28" i="3"/>
  <c r="ED28" i="3"/>
  <c r="EC28" i="3"/>
  <c r="DW28" i="3"/>
  <c r="EE28" i="3"/>
  <c r="DV28" i="3"/>
  <c r="DT28" i="3"/>
  <c r="DY26" i="3"/>
  <c r="DT26" i="3"/>
  <c r="DV26" i="3"/>
  <c r="DW26" i="3"/>
  <c r="DZ26" i="3"/>
  <c r="DU26" i="3"/>
  <c r="EB26" i="3"/>
  <c r="DO26" i="3"/>
  <c r="EA26" i="3"/>
  <c r="DX26" i="3"/>
  <c r="DS26" i="3"/>
  <c r="DR26" i="3"/>
  <c r="DQ26" i="3"/>
  <c r="EC26" i="3"/>
  <c r="DP26" i="3"/>
  <c r="DS24" i="3"/>
  <c r="DT24" i="3"/>
  <c r="DN24" i="3"/>
  <c r="DW24" i="3"/>
  <c r="DO24" i="3"/>
  <c r="EA24" i="3"/>
  <c r="DV24" i="3"/>
  <c r="DZ24" i="3"/>
  <c r="DP24" i="3"/>
  <c r="DR24" i="3"/>
  <c r="DU24" i="3"/>
  <c r="DM24" i="3"/>
  <c r="EO24" i="3" s="1"/>
  <c r="DY24" i="3"/>
  <c r="DQ24" i="3"/>
  <c r="DX24" i="3"/>
  <c r="DQ667" i="3"/>
  <c r="DM667" i="3"/>
  <c r="DT667" i="3"/>
  <c r="DS667" i="3"/>
  <c r="DR667" i="3"/>
  <c r="DO667" i="3"/>
  <c r="DP667" i="3"/>
  <c r="DK667" i="3"/>
  <c r="EM667" i="3" s="1"/>
  <c r="ES667" i="3" s="1"/>
  <c r="DL667" i="3"/>
  <c r="DN667" i="3"/>
  <c r="DP664" i="3"/>
  <c r="DT664" i="3"/>
  <c r="DO664" i="3"/>
  <c r="DX664" i="3"/>
  <c r="DY664" i="3"/>
  <c r="EA664" i="3"/>
  <c r="EC664" i="3"/>
  <c r="DJ664" i="3"/>
  <c r="EL664" i="3" s="1"/>
  <c r="ER664" i="3" s="1"/>
  <c r="EF664" i="3"/>
  <c r="DR664" i="3"/>
  <c r="ED664" i="3"/>
  <c r="EE664" i="3"/>
  <c r="DZ664" i="3"/>
  <c r="DW664" i="3"/>
  <c r="DV664" i="3"/>
  <c r="DU664" i="3"/>
  <c r="EB664" i="3"/>
  <c r="DL664" i="3"/>
  <c r="DK664" i="3"/>
  <c r="DQ664" i="3"/>
  <c r="DS664" i="3"/>
  <c r="DM664" i="3"/>
  <c r="DN664" i="3"/>
  <c r="EB618" i="3"/>
  <c r="EC618" i="3"/>
  <c r="DY618" i="3"/>
  <c r="DU618" i="3"/>
  <c r="EA618" i="3"/>
  <c r="DV618" i="3"/>
  <c r="DZ618" i="3"/>
  <c r="EF618" i="3"/>
  <c r="ED618" i="3"/>
  <c r="DW618" i="3"/>
  <c r="EE618" i="3"/>
  <c r="DX618" i="3"/>
  <c r="DR607" i="3"/>
  <c r="DM607" i="3"/>
  <c r="EO607" i="3" s="1"/>
  <c r="DT607" i="3"/>
  <c r="DX607" i="3"/>
  <c r="DW607" i="3"/>
  <c r="DS607" i="3"/>
  <c r="DO607" i="3"/>
  <c r="DQ607" i="3"/>
  <c r="DV607" i="3"/>
  <c r="DP607" i="3"/>
  <c r="DN607" i="3"/>
  <c r="DU607" i="3"/>
  <c r="EB597" i="3"/>
  <c r="EE597" i="3"/>
  <c r="EA597" i="3"/>
  <c r="EC597" i="3"/>
  <c r="ED597" i="3"/>
  <c r="EF597" i="3"/>
  <c r="DS551" i="3"/>
  <c r="DT551" i="3"/>
  <c r="DV551" i="3"/>
  <c r="EA551" i="3"/>
  <c r="EB551" i="3"/>
  <c r="DZ551" i="3"/>
  <c r="DX551" i="3"/>
  <c r="DW551" i="3"/>
  <c r="DU551" i="3"/>
  <c r="DY551" i="3"/>
  <c r="DV541" i="3"/>
  <c r="DX541" i="3"/>
  <c r="EC541" i="3"/>
  <c r="DY541" i="3"/>
  <c r="DU541" i="3"/>
  <c r="DZ541" i="3"/>
  <c r="DT541" i="3"/>
  <c r="EE541" i="3"/>
  <c r="EA541" i="3"/>
  <c r="DW541" i="3"/>
  <c r="ED541" i="3"/>
  <c r="EB541" i="3"/>
  <c r="DR495" i="3"/>
  <c r="DZ495" i="3"/>
  <c r="DT495" i="3"/>
  <c r="ED495" i="3"/>
  <c r="EB495" i="3"/>
  <c r="DV495" i="3"/>
  <c r="DS495" i="3"/>
  <c r="EE495" i="3"/>
  <c r="DN495" i="3"/>
  <c r="EP495" i="3" s="1"/>
  <c r="DU495" i="3"/>
  <c r="EA495" i="3"/>
  <c r="DX495" i="3"/>
  <c r="DO495" i="3"/>
  <c r="DW495" i="3"/>
  <c r="DQ495" i="3"/>
  <c r="EC495" i="3"/>
  <c r="DY495" i="3"/>
  <c r="EF495" i="3"/>
  <c r="DP495" i="3"/>
  <c r="EE490" i="3"/>
  <c r="EF490" i="3"/>
  <c r="DY490" i="3"/>
  <c r="DX490" i="3"/>
  <c r="EC490" i="3"/>
  <c r="ED490" i="3"/>
  <c r="EA490" i="3"/>
  <c r="EB490" i="3"/>
  <c r="DZ490" i="3"/>
  <c r="DW490" i="3"/>
  <c r="EC435" i="3"/>
  <c r="EA435" i="3"/>
  <c r="ED435" i="3"/>
  <c r="DY435" i="3"/>
  <c r="DZ435" i="3"/>
  <c r="EE435" i="3"/>
  <c r="EF435" i="3"/>
  <c r="EB435" i="3"/>
  <c r="DX435" i="3"/>
  <c r="DS430" i="3"/>
  <c r="DW430" i="3"/>
  <c r="DY430" i="3"/>
  <c r="EA430" i="3"/>
  <c r="EE430" i="3"/>
  <c r="ED430" i="3"/>
  <c r="DT430" i="3"/>
  <c r="DV430" i="3"/>
  <c r="DU430" i="3"/>
  <c r="DZ430" i="3"/>
  <c r="EF430" i="3"/>
  <c r="DX430" i="3"/>
  <c r="EB430" i="3"/>
  <c r="EC430" i="3"/>
  <c r="DX425" i="3"/>
  <c r="DV425" i="3"/>
  <c r="DQ425" i="3"/>
  <c r="EF425" i="3"/>
  <c r="DS425" i="3"/>
  <c r="EB425" i="3"/>
  <c r="EE425" i="3"/>
  <c r="EA425" i="3"/>
  <c r="DY425" i="3"/>
  <c r="DP425" i="3"/>
  <c r="DW425" i="3"/>
  <c r="DO425" i="3"/>
  <c r="DU425" i="3"/>
  <c r="ED425" i="3"/>
  <c r="DN425" i="3"/>
  <c r="EP425" i="3" s="1"/>
  <c r="EC425" i="3"/>
  <c r="DT425" i="3"/>
  <c r="DR425" i="3"/>
  <c r="DZ425" i="3"/>
  <c r="EF369" i="3"/>
  <c r="ED369" i="3"/>
  <c r="EC369" i="3"/>
  <c r="DX369" i="3"/>
  <c r="DZ369" i="3"/>
  <c r="EE369" i="3"/>
  <c r="DW369" i="3"/>
  <c r="DT369" i="3"/>
  <c r="DY369" i="3"/>
  <c r="EA369" i="3"/>
  <c r="DU369" i="3"/>
  <c r="DV369" i="3"/>
  <c r="EB369" i="3"/>
  <c r="EB241" i="3"/>
  <c r="DO241" i="3"/>
  <c r="DY241" i="3"/>
  <c r="DU241" i="3"/>
  <c r="DP241" i="3"/>
  <c r="DZ241" i="3"/>
  <c r="ED241" i="3"/>
  <c r="DV241" i="3"/>
  <c r="DW241" i="3"/>
  <c r="DQ241" i="3"/>
  <c r="DK241" i="3"/>
  <c r="EM241" i="3" s="1"/>
  <c r="ES241" i="3" s="1"/>
  <c r="DT241" i="3"/>
  <c r="DM241" i="3"/>
  <c r="DN241" i="3"/>
  <c r="DX241" i="3"/>
  <c r="DL241" i="3"/>
  <c r="DR241" i="3"/>
  <c r="EC241" i="3"/>
  <c r="EA241" i="3"/>
  <c r="DS241" i="3"/>
  <c r="DQ170" i="3"/>
  <c r="DP170" i="3"/>
  <c r="EC170" i="3"/>
  <c r="DO170" i="3"/>
  <c r="DL170" i="3"/>
  <c r="EN170" i="3" s="1"/>
  <c r="ET170" i="3" s="1"/>
  <c r="DY170" i="3"/>
  <c r="DN170" i="3"/>
  <c r="DZ170" i="3"/>
  <c r="DV170" i="3"/>
  <c r="ED170" i="3"/>
  <c r="EA170" i="3"/>
  <c r="EF170" i="3"/>
  <c r="DR170" i="3"/>
  <c r="DW170" i="3"/>
  <c r="DS170" i="3"/>
  <c r="DX170" i="3"/>
  <c r="EB170" i="3"/>
  <c r="EE170" i="3"/>
  <c r="DT170" i="3"/>
  <c r="DU170" i="3"/>
  <c r="DM170" i="3"/>
  <c r="EB71" i="3"/>
  <c r="EF71" i="3"/>
  <c r="DX71" i="3"/>
  <c r="DV71" i="3"/>
  <c r="DZ71" i="3"/>
  <c r="DY71" i="3"/>
  <c r="EC71" i="3"/>
  <c r="EE71" i="3"/>
  <c r="DW71" i="3"/>
  <c r="EA71" i="3"/>
  <c r="ED71" i="3"/>
  <c r="DY64" i="3"/>
  <c r="DU64" i="3"/>
  <c r="DQ64" i="3"/>
  <c r="DW64" i="3"/>
  <c r="DV64" i="3"/>
  <c r="DR64" i="3"/>
  <c r="EE64" i="3"/>
  <c r="DX64" i="3"/>
  <c r="DS64" i="3"/>
  <c r="EF64" i="3"/>
  <c r="ED64" i="3"/>
  <c r="DZ64" i="3"/>
  <c r="EA64" i="3"/>
  <c r="DO64" i="3"/>
  <c r="DT64" i="3"/>
  <c r="DP64" i="3"/>
  <c r="EB64" i="3"/>
  <c r="EC64" i="3"/>
  <c r="DQ340" i="3"/>
  <c r="EA340" i="3"/>
  <c r="EE340" i="3"/>
  <c r="DY340" i="3"/>
  <c r="DU340" i="3"/>
  <c r="DZ340" i="3"/>
  <c r="DT340" i="3"/>
  <c r="DP340" i="3"/>
  <c r="EB340" i="3"/>
  <c r="DV340" i="3"/>
  <c r="DW340" i="3"/>
  <c r="ED340" i="3"/>
  <c r="DX340" i="3"/>
  <c r="DR340" i="3"/>
  <c r="DS340" i="3"/>
  <c r="EC340" i="3"/>
  <c r="EF340" i="3"/>
  <c r="DW109" i="3"/>
  <c r="DK109" i="3"/>
  <c r="EM109" i="3" s="1"/>
  <c r="ES109" i="3" s="1"/>
  <c r="DZ109" i="3"/>
  <c r="DP109" i="3"/>
  <c r="DT109" i="3"/>
  <c r="DU109" i="3"/>
  <c r="DM109" i="3"/>
  <c r="DS109" i="3"/>
  <c r="DV109" i="3"/>
  <c r="EA109" i="3"/>
  <c r="DR109" i="3"/>
  <c r="DL109" i="3"/>
  <c r="DN109" i="3"/>
  <c r="ED109" i="3"/>
  <c r="DQ109" i="3"/>
  <c r="EC109" i="3"/>
  <c r="DY109" i="3"/>
  <c r="DO109" i="3"/>
  <c r="EB109" i="3"/>
  <c r="DX109" i="3"/>
  <c r="DK318" i="3"/>
  <c r="EM318" i="3" s="1"/>
  <c r="ES318" i="3" s="1"/>
  <c r="DO318" i="3"/>
  <c r="DT318" i="3"/>
  <c r="DP318" i="3"/>
  <c r="DL318" i="3"/>
  <c r="DQ318" i="3"/>
  <c r="DM318" i="3"/>
  <c r="DR318" i="3"/>
  <c r="DN318" i="3"/>
  <c r="DS318" i="3"/>
  <c r="EF72" i="3"/>
  <c r="EE72" i="3"/>
  <c r="DY72" i="3"/>
  <c r="EC72" i="3"/>
  <c r="ED72" i="3"/>
  <c r="EB72" i="3"/>
  <c r="EA72" i="3"/>
  <c r="DX72" i="3"/>
  <c r="DW72" i="3"/>
  <c r="DZ72" i="3"/>
  <c r="DT8" i="3"/>
  <c r="DU8" i="3"/>
  <c r="DV8" i="3"/>
  <c r="DN8" i="3"/>
  <c r="DR8" i="3"/>
  <c r="DO8" i="3"/>
  <c r="DS8" i="3"/>
  <c r="DM8" i="3"/>
  <c r="EO8" i="3" s="1"/>
  <c r="DQ8" i="3"/>
  <c r="DP8" i="3"/>
  <c r="EC585" i="3"/>
  <c r="EE585" i="3"/>
  <c r="DT585" i="3"/>
  <c r="EB585" i="3"/>
  <c r="DY585" i="3"/>
  <c r="EF585" i="3"/>
  <c r="ED585" i="3"/>
  <c r="EA585" i="3"/>
  <c r="DV585" i="3"/>
  <c r="DW585" i="3"/>
  <c r="DX585" i="3"/>
  <c r="DZ585" i="3"/>
  <c r="DU585" i="3"/>
  <c r="EB553" i="3"/>
  <c r="DZ553" i="3"/>
  <c r="DX553" i="3"/>
  <c r="DT553" i="3"/>
  <c r="DY553" i="3"/>
  <c r="DU553" i="3"/>
  <c r="DV553" i="3"/>
  <c r="EA553" i="3"/>
  <c r="DW553" i="3"/>
  <c r="DS553" i="3"/>
  <c r="DZ522" i="3"/>
  <c r="DX522" i="3"/>
  <c r="DV522" i="3"/>
  <c r="DU522" i="3"/>
  <c r="DW522" i="3"/>
  <c r="DY522" i="3"/>
  <c r="DT522" i="3"/>
  <c r="DR522" i="3"/>
  <c r="DQ522" i="3"/>
  <c r="DS522" i="3"/>
  <c r="DR494" i="3"/>
  <c r="DP494" i="3"/>
  <c r="DY494" i="3"/>
  <c r="EF494" i="3"/>
  <c r="ED494" i="3"/>
  <c r="DV494" i="3"/>
  <c r="EE494" i="3"/>
  <c r="EB494" i="3"/>
  <c r="EA494" i="3"/>
  <c r="DO494" i="3"/>
  <c r="DM494" i="3"/>
  <c r="EO494" i="3" s="1"/>
  <c r="DN494" i="3"/>
  <c r="DW494" i="3"/>
  <c r="DU494" i="3"/>
  <c r="DS494" i="3"/>
  <c r="DT494" i="3"/>
  <c r="EC494" i="3"/>
  <c r="DX494" i="3"/>
  <c r="DQ494" i="3"/>
  <c r="DZ494" i="3"/>
  <c r="EF434" i="3"/>
  <c r="EA434" i="3"/>
  <c r="DW434" i="3"/>
  <c r="DX434" i="3"/>
  <c r="EC434" i="3"/>
  <c r="ED434" i="3"/>
  <c r="DY434" i="3"/>
  <c r="DZ434" i="3"/>
  <c r="EE434" i="3"/>
  <c r="EB434" i="3"/>
  <c r="EF395" i="3"/>
  <c r="DZ395" i="3"/>
  <c r="ED395" i="3"/>
  <c r="EA395" i="3"/>
  <c r="EC395" i="3"/>
  <c r="EB395" i="3"/>
  <c r="EE395" i="3"/>
  <c r="ED623" i="3"/>
  <c r="EF623" i="3"/>
  <c r="EE623" i="3"/>
  <c r="EC623" i="3"/>
  <c r="DZ623" i="3"/>
  <c r="EA623" i="3"/>
  <c r="EB623" i="3"/>
  <c r="DY525" i="3"/>
  <c r="DV525" i="3"/>
  <c r="DQ525" i="3"/>
  <c r="DZ525" i="3"/>
  <c r="DU525" i="3"/>
  <c r="DS525" i="3"/>
  <c r="DR525" i="3"/>
  <c r="DX525" i="3"/>
  <c r="DT525" i="3"/>
  <c r="DW525" i="3"/>
  <c r="DU326" i="3"/>
  <c r="DN326" i="3"/>
  <c r="DO326" i="3"/>
  <c r="DT326" i="3"/>
  <c r="DQ326" i="3"/>
  <c r="DS326" i="3"/>
  <c r="DR326" i="3"/>
  <c r="DL326" i="3"/>
  <c r="EN326" i="3" s="1"/>
  <c r="ET326" i="3" s="1"/>
  <c r="DM326" i="3"/>
  <c r="DP326" i="3"/>
  <c r="EB390" i="3"/>
  <c r="EE390" i="3"/>
  <c r="DY390" i="3"/>
  <c r="EC390" i="3"/>
  <c r="DV390" i="3"/>
  <c r="DW390" i="3"/>
  <c r="EA390" i="3"/>
  <c r="DX390" i="3"/>
  <c r="DZ390" i="3"/>
  <c r="DU390" i="3"/>
  <c r="ED390" i="3"/>
  <c r="EF390" i="3"/>
  <c r="DZ380" i="3"/>
  <c r="EA380" i="3"/>
  <c r="EF380" i="3"/>
  <c r="ED380" i="3"/>
  <c r="EB380" i="3"/>
  <c r="EC380" i="3"/>
  <c r="EE380" i="3"/>
  <c r="DU341" i="3"/>
  <c r="DY341" i="3"/>
  <c r="DZ341" i="3"/>
  <c r="DW341" i="3"/>
  <c r="EF341" i="3"/>
  <c r="ED341" i="3"/>
  <c r="DQ341" i="3"/>
  <c r="EE341" i="3"/>
  <c r="EC341" i="3"/>
  <c r="EA341" i="3"/>
  <c r="DV341" i="3"/>
  <c r="DX341" i="3"/>
  <c r="DR341" i="3"/>
  <c r="DS341" i="3"/>
  <c r="DT341" i="3"/>
  <c r="DP341" i="3"/>
  <c r="EB341" i="3"/>
  <c r="EF394" i="3"/>
  <c r="EA394" i="3"/>
  <c r="EC394" i="3"/>
  <c r="EE394" i="3"/>
  <c r="EB394" i="3"/>
  <c r="DY394" i="3"/>
  <c r="ED394" i="3"/>
  <c r="DZ394" i="3"/>
  <c r="DY679" i="3"/>
  <c r="DK679" i="3"/>
  <c r="EM679" i="3" s="1"/>
  <c r="ES679" i="3" s="1"/>
  <c r="DQ679" i="3"/>
  <c r="DR679" i="3"/>
  <c r="DX679" i="3"/>
  <c r="DW679" i="3"/>
  <c r="DL679" i="3"/>
  <c r="DN679" i="3"/>
  <c r="DT679" i="3"/>
  <c r="DZ679" i="3"/>
  <c r="DM679" i="3"/>
  <c r="DS679" i="3"/>
  <c r="DX672" i="3"/>
  <c r="DN672" i="3"/>
  <c r="DT672" i="3"/>
  <c r="DZ672" i="3"/>
  <c r="DM672" i="3"/>
  <c r="DK672" i="3"/>
  <c r="EM672" i="3" s="1"/>
  <c r="ES672" i="3" s="1"/>
  <c r="DR672" i="3"/>
  <c r="DW672" i="3"/>
  <c r="DS672" i="3"/>
  <c r="DL672" i="3"/>
  <c r="DY672" i="3"/>
  <c r="DQ672" i="3"/>
  <c r="DO669" i="3"/>
  <c r="DM669" i="3"/>
  <c r="DL669" i="3"/>
  <c r="EN669" i="3" s="1"/>
  <c r="DP669" i="3"/>
  <c r="DN669" i="3"/>
  <c r="DJ660" i="3"/>
  <c r="EL660" i="3" s="1"/>
  <c r="ER660" i="3" s="1"/>
  <c r="DM660" i="3"/>
  <c r="DL660" i="3"/>
  <c r="DK660" i="3"/>
  <c r="DN660" i="3"/>
  <c r="DW608" i="3"/>
  <c r="DU608" i="3"/>
  <c r="DO608" i="3"/>
  <c r="DM608" i="3"/>
  <c r="EC608" i="3"/>
  <c r="DP608" i="3"/>
  <c r="DL608" i="3"/>
  <c r="ED608" i="3"/>
  <c r="DZ608" i="3"/>
  <c r="EF608" i="3"/>
  <c r="DT608" i="3"/>
  <c r="DV608" i="3"/>
  <c r="DQ608" i="3"/>
  <c r="DS608" i="3"/>
  <c r="DR608" i="3"/>
  <c r="DN608" i="3"/>
  <c r="DX608" i="3"/>
  <c r="EE608" i="3"/>
  <c r="EA608" i="3"/>
  <c r="DY608" i="3"/>
  <c r="DK608" i="3"/>
  <c r="EM608" i="3" s="1"/>
  <c r="EB608" i="3"/>
  <c r="ED602" i="3"/>
  <c r="EE602" i="3"/>
  <c r="EF602" i="3"/>
  <c r="EC602" i="3"/>
  <c r="DX590" i="3"/>
  <c r="EB590" i="3"/>
  <c r="EE590" i="3"/>
  <c r="DV590" i="3"/>
  <c r="EF590" i="3"/>
  <c r="DU590" i="3"/>
  <c r="DZ590" i="3"/>
  <c r="EC590" i="3"/>
  <c r="ED590" i="3"/>
  <c r="DW590" i="3"/>
  <c r="DY590" i="3"/>
  <c r="EA590" i="3"/>
  <c r="EF578" i="3"/>
  <c r="DX578" i="3"/>
  <c r="EE578" i="3"/>
  <c r="DY578" i="3"/>
  <c r="ED578" i="3"/>
  <c r="EA578" i="3"/>
  <c r="EC578" i="3"/>
  <c r="EB578" i="3"/>
  <c r="DZ578" i="3"/>
  <c r="DY575" i="3"/>
  <c r="DZ575" i="3"/>
  <c r="ED575" i="3"/>
  <c r="DV575" i="3"/>
  <c r="EB575" i="3"/>
  <c r="DX575" i="3"/>
  <c r="EA575" i="3"/>
  <c r="EC575" i="3"/>
  <c r="EE575" i="3"/>
  <c r="DW575" i="3"/>
  <c r="DW572" i="3"/>
  <c r="DX572" i="3"/>
  <c r="EE572" i="3"/>
  <c r="EC572" i="3"/>
  <c r="ED572" i="3"/>
  <c r="EA572" i="3"/>
  <c r="DY572" i="3"/>
  <c r="EB572" i="3"/>
  <c r="DV572" i="3"/>
  <c r="DZ572" i="3"/>
  <c r="DZ560" i="3"/>
  <c r="DY560" i="3"/>
  <c r="DV560" i="3"/>
  <c r="EA560" i="3"/>
  <c r="DW560" i="3"/>
  <c r="DT560" i="3"/>
  <c r="DX560" i="3"/>
  <c r="EB560" i="3"/>
  <c r="EC560" i="3"/>
  <c r="DU560" i="3"/>
  <c r="ED552" i="3"/>
  <c r="DX552" i="3"/>
  <c r="DZ552" i="3"/>
  <c r="DY552" i="3"/>
  <c r="DW552" i="3"/>
  <c r="EB552" i="3"/>
  <c r="EF552" i="3"/>
  <c r="EA552" i="3"/>
  <c r="EC552" i="3"/>
  <c r="EE552" i="3"/>
  <c r="DT544" i="3"/>
  <c r="EA544" i="3"/>
  <c r="DU544" i="3"/>
  <c r="DS544" i="3"/>
  <c r="DY544" i="3"/>
  <c r="DW544" i="3"/>
  <c r="DV544" i="3"/>
  <c r="DR544" i="3"/>
  <c r="DZ544" i="3"/>
  <c r="DX544" i="3"/>
  <c r="DS536" i="3"/>
  <c r="DZ536" i="3"/>
  <c r="DY536" i="3"/>
  <c r="DV536" i="3"/>
  <c r="DW536" i="3"/>
  <c r="EB536" i="3"/>
  <c r="DX536" i="3"/>
  <c r="EA536" i="3"/>
  <c r="DT536" i="3"/>
  <c r="DQ536" i="3"/>
  <c r="DU536" i="3"/>
  <c r="DR536" i="3"/>
  <c r="DY528" i="3"/>
  <c r="DQ528" i="3"/>
  <c r="DW528" i="3"/>
  <c r="DZ528" i="3"/>
  <c r="DR528" i="3"/>
  <c r="DV528" i="3"/>
  <c r="DS528" i="3"/>
  <c r="DX528" i="3"/>
  <c r="DT528" i="3"/>
  <c r="DU528" i="3"/>
  <c r="DY520" i="3"/>
  <c r="DU520" i="3"/>
  <c r="DW520" i="3"/>
  <c r="DZ520" i="3"/>
  <c r="EA520" i="3"/>
  <c r="DR520" i="3"/>
  <c r="DO520" i="3"/>
  <c r="DV520" i="3"/>
  <c r="DS520" i="3"/>
  <c r="DQ520" i="3"/>
  <c r="DX520" i="3"/>
  <c r="DP520" i="3"/>
  <c r="EC520" i="3"/>
  <c r="EB520" i="3"/>
  <c r="DT520" i="3"/>
  <c r="ED462" i="3"/>
  <c r="DZ462" i="3"/>
  <c r="EE462" i="3"/>
  <c r="DW462" i="3"/>
  <c r="DY462" i="3"/>
  <c r="EB462" i="3"/>
  <c r="EF462" i="3"/>
  <c r="DX462" i="3"/>
  <c r="EC462" i="3"/>
  <c r="EA462" i="3"/>
  <c r="DR454" i="3"/>
  <c r="DW454" i="3"/>
  <c r="DP454" i="3"/>
  <c r="DX454" i="3"/>
  <c r="DT454" i="3"/>
  <c r="DS454" i="3"/>
  <c r="DO454" i="3"/>
  <c r="DV454" i="3"/>
  <c r="DU454" i="3"/>
  <c r="DQ454" i="3"/>
  <c r="DY385" i="3"/>
  <c r="DW385" i="3"/>
  <c r="DU385" i="3"/>
  <c r="DS385" i="3"/>
  <c r="DX385" i="3"/>
  <c r="EA385" i="3"/>
  <c r="DR385" i="3"/>
  <c r="DZ385" i="3"/>
  <c r="DV385" i="3"/>
  <c r="DT385" i="3"/>
  <c r="DQ385" i="3"/>
  <c r="DP385" i="3"/>
  <c r="DV371" i="3"/>
  <c r="EB371" i="3"/>
  <c r="EE371" i="3"/>
  <c r="DZ371" i="3"/>
  <c r="EF371" i="3"/>
  <c r="DU371" i="3"/>
  <c r="DW371" i="3"/>
  <c r="DY371" i="3"/>
  <c r="EC371" i="3"/>
  <c r="ED371" i="3"/>
  <c r="DX371" i="3"/>
  <c r="EA371" i="3"/>
  <c r="ED366" i="3"/>
  <c r="DT366" i="3"/>
  <c r="DX366" i="3"/>
  <c r="DZ366" i="3"/>
  <c r="EB366" i="3"/>
  <c r="EA366" i="3"/>
  <c r="DW366" i="3"/>
  <c r="EE366" i="3"/>
  <c r="DV366" i="3"/>
  <c r="DU366" i="3"/>
  <c r="DY366" i="3"/>
  <c r="DS366" i="3"/>
  <c r="EC366" i="3"/>
  <c r="EF366" i="3"/>
  <c r="DU358" i="3"/>
  <c r="EB358" i="3"/>
  <c r="DO358" i="3"/>
  <c r="DS358" i="3"/>
  <c r="DV358" i="3"/>
  <c r="DW358" i="3"/>
  <c r="DT358" i="3"/>
  <c r="EA358" i="3"/>
  <c r="DY358" i="3"/>
  <c r="DQ358" i="3"/>
  <c r="DZ358" i="3"/>
  <c r="DX358" i="3"/>
  <c r="EC358" i="3"/>
  <c r="DR358" i="3"/>
  <c r="DP358" i="3"/>
  <c r="DR356" i="3"/>
  <c r="DU356" i="3"/>
  <c r="DO356" i="3"/>
  <c r="DZ356" i="3"/>
  <c r="DV356" i="3"/>
  <c r="DQ356" i="3"/>
  <c r="DY356" i="3"/>
  <c r="DW356" i="3"/>
  <c r="DP356" i="3"/>
  <c r="EA356" i="3"/>
  <c r="EB356" i="3"/>
  <c r="DT356" i="3"/>
  <c r="DX356" i="3"/>
  <c r="DN356" i="3"/>
  <c r="EP356" i="3" s="1"/>
  <c r="DS356" i="3"/>
  <c r="EE352" i="3"/>
  <c r="EA352" i="3"/>
  <c r="EF352" i="3"/>
  <c r="DZ352" i="3"/>
  <c r="EC352" i="3"/>
  <c r="ED352" i="3"/>
  <c r="EB352" i="3"/>
  <c r="DW348" i="3"/>
  <c r="DZ348" i="3"/>
  <c r="EE348" i="3"/>
  <c r="DY348" i="3"/>
  <c r="ED348" i="3"/>
  <c r="EF348" i="3"/>
  <c r="EA348" i="3"/>
  <c r="EC348" i="3"/>
  <c r="DX348" i="3"/>
  <c r="EB348" i="3"/>
  <c r="DU344" i="3"/>
  <c r="DY344" i="3"/>
  <c r="DV344" i="3"/>
  <c r="EE344" i="3"/>
  <c r="DW344" i="3"/>
  <c r="ED344" i="3"/>
  <c r="DZ344" i="3"/>
  <c r="DS344" i="3"/>
  <c r="EF344" i="3"/>
  <c r="DX344" i="3"/>
  <c r="DT344" i="3"/>
  <c r="EC344" i="3"/>
  <c r="EA344" i="3"/>
  <c r="EB344" i="3"/>
  <c r="DM325" i="3"/>
  <c r="DS325" i="3"/>
  <c r="DN325" i="3"/>
  <c r="DO325" i="3"/>
  <c r="DP325" i="3"/>
  <c r="DK325" i="3"/>
  <c r="EM325" i="3" s="1"/>
  <c r="ES325" i="3" s="1"/>
  <c r="DQ325" i="3"/>
  <c r="DT325" i="3"/>
  <c r="DR325" i="3"/>
  <c r="DL325" i="3"/>
  <c r="DM317" i="3"/>
  <c r="DN317" i="3"/>
  <c r="DQ317" i="3"/>
  <c r="DP317" i="3"/>
  <c r="DL317" i="3"/>
  <c r="EN317" i="3" s="1"/>
  <c r="DV317" i="3"/>
  <c r="DR317" i="3"/>
  <c r="DO317" i="3"/>
  <c r="DU317" i="3"/>
  <c r="DT317" i="3"/>
  <c r="DW317" i="3"/>
  <c r="DS317" i="3"/>
  <c r="EE239" i="3"/>
  <c r="DQ239" i="3"/>
  <c r="DZ239" i="3"/>
  <c r="DN239" i="3"/>
  <c r="DU239" i="3"/>
  <c r="EB239" i="3"/>
  <c r="DT239" i="3"/>
  <c r="DL239" i="3"/>
  <c r="EN239" i="3" s="1"/>
  <c r="ET239" i="3" s="1"/>
  <c r="DS239" i="3"/>
  <c r="EC239" i="3"/>
  <c r="DV239" i="3"/>
  <c r="DW239" i="3"/>
  <c r="ED239" i="3"/>
  <c r="DR239" i="3"/>
  <c r="DO239" i="3"/>
  <c r="DX239" i="3"/>
  <c r="DP239" i="3"/>
  <c r="EA239" i="3"/>
  <c r="DM239" i="3"/>
  <c r="DY239" i="3"/>
  <c r="DR226" i="3"/>
  <c r="DN226" i="3"/>
  <c r="DS226" i="3"/>
  <c r="DM226" i="3"/>
  <c r="DQ226" i="3"/>
  <c r="DP226" i="3"/>
  <c r="DO226" i="3"/>
  <c r="DT226" i="3"/>
  <c r="DL226" i="3"/>
  <c r="EN226" i="3" s="1"/>
  <c r="ET226" i="3" s="1"/>
  <c r="DU226" i="3"/>
  <c r="DL222" i="3"/>
  <c r="EN222" i="3" s="1"/>
  <c r="ET222" i="3" s="1"/>
  <c r="DT222" i="3"/>
  <c r="DU222" i="3"/>
  <c r="DQ222" i="3"/>
  <c r="DN222" i="3"/>
  <c r="DM222" i="3"/>
  <c r="DP222" i="3"/>
  <c r="DO222" i="3"/>
  <c r="DR222" i="3"/>
  <c r="DS222" i="3"/>
  <c r="DN218" i="3"/>
  <c r="DT218" i="3"/>
  <c r="DU218" i="3"/>
  <c r="DM218" i="3"/>
  <c r="EO218" i="3" s="1"/>
  <c r="DV218" i="3"/>
  <c r="DO218" i="3"/>
  <c r="DS218" i="3"/>
  <c r="DR218" i="3"/>
  <c r="DQ218" i="3"/>
  <c r="DP218" i="3"/>
  <c r="ED177" i="3"/>
  <c r="EB177" i="3"/>
  <c r="DZ177" i="3"/>
  <c r="DV177" i="3"/>
  <c r="DY177" i="3"/>
  <c r="EA177" i="3"/>
  <c r="DT177" i="3"/>
  <c r="EC177" i="3"/>
  <c r="EE177" i="3"/>
  <c r="DS177" i="3"/>
  <c r="DX177" i="3"/>
  <c r="DU177" i="3"/>
  <c r="DQ177" i="3"/>
  <c r="EF177" i="3"/>
  <c r="DW177" i="3"/>
  <c r="DP177" i="3"/>
  <c r="DR177" i="3"/>
  <c r="EC168" i="3"/>
  <c r="EA168" i="3"/>
  <c r="DV168" i="3"/>
  <c r="DM168" i="3"/>
  <c r="EB168" i="3"/>
  <c r="DW168" i="3"/>
  <c r="DS168" i="3"/>
  <c r="DT168" i="3"/>
  <c r="DN168" i="3"/>
  <c r="DU168" i="3"/>
  <c r="DL168" i="3"/>
  <c r="EE168" i="3"/>
  <c r="DQ168" i="3"/>
  <c r="EF168" i="3"/>
  <c r="DK168" i="3"/>
  <c r="EM168" i="3" s="1"/>
  <c r="DX168" i="3"/>
  <c r="DZ168" i="3"/>
  <c r="DO168" i="3"/>
  <c r="DR168" i="3"/>
  <c r="DY168" i="3"/>
  <c r="DP168" i="3"/>
  <c r="ED168" i="3"/>
  <c r="EB136" i="3"/>
  <c r="DW136" i="3"/>
  <c r="DP136" i="3"/>
  <c r="DZ136" i="3"/>
  <c r="DO136" i="3"/>
  <c r="DS136" i="3"/>
  <c r="EE136" i="3"/>
  <c r="EA136" i="3"/>
  <c r="DN136" i="3"/>
  <c r="EP136" i="3" s="1"/>
  <c r="DY136" i="3"/>
  <c r="DQ136" i="3"/>
  <c r="DT136" i="3"/>
  <c r="DX136" i="3"/>
  <c r="DR136" i="3"/>
  <c r="EF136" i="3"/>
  <c r="DV136" i="3"/>
  <c r="EC136" i="3"/>
  <c r="DU136" i="3"/>
  <c r="ED136" i="3"/>
  <c r="DO132" i="3"/>
  <c r="DN132" i="3"/>
  <c r="EP132" i="3" s="1"/>
  <c r="DS132" i="3"/>
  <c r="EE132" i="3"/>
  <c r="DW132" i="3"/>
  <c r="DQ132" i="3"/>
  <c r="EB132" i="3"/>
  <c r="DV132" i="3"/>
  <c r="DY132" i="3"/>
  <c r="DR132" i="3"/>
  <c r="ED132" i="3"/>
  <c r="DP132" i="3"/>
  <c r="EA132" i="3"/>
  <c r="DX132" i="3"/>
  <c r="EF132" i="3"/>
  <c r="DZ132" i="3"/>
  <c r="DT132" i="3"/>
  <c r="DU132" i="3"/>
  <c r="EC132" i="3"/>
  <c r="DX130" i="3"/>
  <c r="DQ130" i="3"/>
  <c r="DT130" i="3"/>
  <c r="DR130" i="3"/>
  <c r="ED130" i="3"/>
  <c r="DZ130" i="3"/>
  <c r="DV130" i="3"/>
  <c r="EB130" i="3"/>
  <c r="DY130" i="3"/>
  <c r="DS130" i="3"/>
  <c r="DW130" i="3"/>
  <c r="EF130" i="3"/>
  <c r="EE130" i="3"/>
  <c r="EC130" i="3"/>
  <c r="EA130" i="3"/>
  <c r="DP130" i="3"/>
  <c r="DU130" i="3"/>
  <c r="EC126" i="3"/>
  <c r="DS126" i="3"/>
  <c r="EA126" i="3"/>
  <c r="DZ126" i="3"/>
  <c r="EF126" i="3"/>
  <c r="EB126" i="3"/>
  <c r="DT126" i="3"/>
  <c r="DR126" i="3"/>
  <c r="DN126" i="3"/>
  <c r="ED126" i="3"/>
  <c r="DM126" i="3"/>
  <c r="DU126" i="3"/>
  <c r="DV126" i="3"/>
  <c r="DX126" i="3"/>
  <c r="DO126" i="3"/>
  <c r="DQ126" i="3"/>
  <c r="DW126" i="3"/>
  <c r="DP126" i="3"/>
  <c r="DL126" i="3"/>
  <c r="EN126" i="3" s="1"/>
  <c r="EE126" i="3"/>
  <c r="DY126" i="3"/>
  <c r="DX116" i="3"/>
  <c r="DO116" i="3"/>
  <c r="DQ116" i="3"/>
  <c r="DT116" i="3"/>
  <c r="DV116" i="3"/>
  <c r="DW116" i="3"/>
  <c r="DN116" i="3"/>
  <c r="DS116" i="3"/>
  <c r="EC116" i="3"/>
  <c r="EA116" i="3"/>
  <c r="EE116" i="3"/>
  <c r="DY116" i="3"/>
  <c r="DP116" i="3"/>
  <c r="DR116" i="3"/>
  <c r="DU116" i="3"/>
  <c r="DM116" i="3"/>
  <c r="DZ116" i="3"/>
  <c r="ED116" i="3"/>
  <c r="EB116" i="3"/>
  <c r="DL116" i="3"/>
  <c r="EN116" i="3" s="1"/>
  <c r="DK110" i="3"/>
  <c r="EM110" i="3" s="1"/>
  <c r="ES110" i="3" s="1"/>
  <c r="DO110" i="3"/>
  <c r="DY110" i="3"/>
  <c r="DS110" i="3"/>
  <c r="DW110" i="3"/>
  <c r="DM110" i="3"/>
  <c r="DQ110" i="3"/>
  <c r="DR110" i="3"/>
  <c r="DP110" i="3"/>
  <c r="DT110" i="3"/>
  <c r="DU110" i="3"/>
  <c r="DV110" i="3"/>
  <c r="DX110" i="3"/>
  <c r="DN110" i="3"/>
  <c r="DL110" i="3"/>
  <c r="EE89" i="3"/>
  <c r="DU89" i="3"/>
  <c r="EF89" i="3"/>
  <c r="DS89" i="3"/>
  <c r="EA89" i="3"/>
  <c r="DW89" i="3"/>
  <c r="DZ89" i="3"/>
  <c r="DR89" i="3"/>
  <c r="DX89" i="3"/>
  <c r="DQ89" i="3"/>
  <c r="EB89" i="3"/>
  <c r="ED89" i="3"/>
  <c r="DY89" i="3"/>
  <c r="DT89" i="3"/>
  <c r="DV89" i="3"/>
  <c r="DP89" i="3"/>
  <c r="EC89" i="3"/>
  <c r="DO89" i="3"/>
  <c r="EB60" i="3"/>
  <c r="ED60" i="3"/>
  <c r="DY60" i="3"/>
  <c r="EC60" i="3"/>
  <c r="EF60" i="3"/>
  <c r="EE60" i="3"/>
  <c r="EA60" i="3"/>
  <c r="DZ60" i="3"/>
  <c r="DW57" i="3"/>
  <c r="EB57" i="3"/>
  <c r="DX57" i="3"/>
  <c r="EC57" i="3"/>
  <c r="EF57" i="3"/>
  <c r="EE57" i="3"/>
  <c r="ED57" i="3"/>
  <c r="DZ57" i="3"/>
  <c r="DV57" i="3"/>
  <c r="EA57" i="3"/>
  <c r="DY57" i="3"/>
  <c r="DU53" i="3"/>
  <c r="DV53" i="3"/>
  <c r="DW53" i="3"/>
  <c r="EA53" i="3"/>
  <c r="DS53" i="3"/>
  <c r="ED53" i="3"/>
  <c r="DX53" i="3"/>
  <c r="DR53" i="3"/>
  <c r="DT53" i="3"/>
  <c r="EB53" i="3"/>
  <c r="EF53" i="3"/>
  <c r="DZ53" i="3"/>
  <c r="EC53" i="3"/>
  <c r="DY53" i="3"/>
  <c r="EE53" i="3"/>
  <c r="DN49" i="3"/>
  <c r="EP49" i="3" s="1"/>
  <c r="DO49" i="3"/>
  <c r="DY49" i="3"/>
  <c r="EA49" i="3"/>
  <c r="DP49" i="3"/>
  <c r="EB49" i="3"/>
  <c r="DU49" i="3"/>
  <c r="DR49" i="3"/>
  <c r="DS49" i="3"/>
  <c r="DX49" i="3"/>
  <c r="EC49" i="3"/>
  <c r="EE49" i="3"/>
  <c r="DT49" i="3"/>
  <c r="EF49" i="3"/>
  <c r="DZ49" i="3"/>
  <c r="DV49" i="3"/>
  <c r="DQ49" i="3"/>
  <c r="DW49" i="3"/>
  <c r="ED49" i="3"/>
  <c r="EB40" i="3"/>
  <c r="DU40" i="3"/>
  <c r="ED40" i="3"/>
  <c r="EE40" i="3"/>
  <c r="DY40" i="3"/>
  <c r="DX40" i="3"/>
  <c r="DW40" i="3"/>
  <c r="DZ40" i="3"/>
  <c r="DT40" i="3"/>
  <c r="EA40" i="3"/>
  <c r="DS40" i="3"/>
  <c r="EF40" i="3"/>
  <c r="DV40" i="3"/>
  <c r="EC40" i="3"/>
  <c r="EF22" i="3"/>
  <c r="EB22" i="3"/>
  <c r="DX22" i="3"/>
  <c r="DY22" i="3"/>
  <c r="EA22" i="3"/>
  <c r="DZ22" i="3"/>
  <c r="DU22" i="3"/>
  <c r="EE22" i="3"/>
  <c r="EC22" i="3"/>
  <c r="ED22" i="3"/>
  <c r="DW22" i="3"/>
  <c r="DV22" i="3"/>
  <c r="DT22" i="3"/>
  <c r="DT15" i="3"/>
  <c r="EE15" i="3"/>
  <c r="DW15" i="3"/>
  <c r="DO15" i="3"/>
  <c r="DM15" i="3"/>
  <c r="EO15" i="3" s="1"/>
  <c r="DY15" i="3"/>
  <c r="DN15" i="3"/>
  <c r="DZ15" i="3"/>
  <c r="DU15" i="3"/>
  <c r="EF15" i="3"/>
  <c r="DQ15" i="3"/>
  <c r="EB15" i="3"/>
  <c r="DX15" i="3"/>
  <c r="DV15" i="3"/>
  <c r="DR15" i="3"/>
  <c r="DP15" i="3"/>
  <c r="EC15" i="3"/>
  <c r="EA15" i="3"/>
  <c r="DS15" i="3"/>
  <c r="ED15" i="3"/>
  <c r="DM11" i="3"/>
  <c r="DN11" i="3"/>
  <c r="DK11" i="3"/>
  <c r="DL11" i="3"/>
  <c r="DP5" i="3"/>
  <c r="DO5" i="3"/>
  <c r="DR5" i="3"/>
  <c r="DL5" i="3"/>
  <c r="DM5" i="3"/>
  <c r="DT5" i="3"/>
  <c r="DN5" i="3"/>
  <c r="DS5" i="3"/>
  <c r="DQ5" i="3"/>
  <c r="DU5" i="3"/>
  <c r="EB37" i="3"/>
  <c r="EC37" i="3"/>
  <c r="ED37" i="3"/>
  <c r="EA37" i="3"/>
  <c r="DZ37" i="3"/>
  <c r="EF37" i="3"/>
  <c r="EE37" i="3"/>
  <c r="DL703" i="3"/>
  <c r="DM703" i="3"/>
  <c r="DK703" i="3"/>
  <c r="DJ703" i="3"/>
  <c r="EL703" i="3" s="1"/>
  <c r="ER703" i="3" s="1"/>
  <c r="DM681" i="3"/>
  <c r="DK681" i="3"/>
  <c r="DJ681" i="3"/>
  <c r="EL681" i="3" s="1"/>
  <c r="ER681" i="3" s="1"/>
  <c r="DL681" i="3"/>
  <c r="DR673" i="3"/>
  <c r="DL673" i="3"/>
  <c r="EN673" i="3" s="1"/>
  <c r="ET673" i="3" s="1"/>
  <c r="DT673" i="3"/>
  <c r="DN673" i="3"/>
  <c r="DX673" i="3"/>
  <c r="DY673" i="3"/>
  <c r="DO673" i="3"/>
  <c r="DS673" i="3"/>
  <c r="DZ673" i="3"/>
  <c r="DU673" i="3"/>
  <c r="DM673" i="3"/>
  <c r="EA673" i="3"/>
  <c r="DV668" i="3"/>
  <c r="DT668" i="3"/>
  <c r="DW668" i="3"/>
  <c r="EC668" i="3"/>
  <c r="DY668" i="3"/>
  <c r="DO668" i="3"/>
  <c r="DS668" i="3"/>
  <c r="DP668" i="3"/>
  <c r="ED668" i="3"/>
  <c r="EA668" i="3"/>
  <c r="EB668" i="3"/>
  <c r="DU668" i="3"/>
  <c r="DN668" i="3"/>
  <c r="DR668" i="3"/>
  <c r="DZ668" i="3"/>
  <c r="DK668" i="3"/>
  <c r="EM668" i="3" s="1"/>
  <c r="ES668" i="3" s="1"/>
  <c r="DX668" i="3"/>
  <c r="DQ668" i="3"/>
  <c r="DL668" i="3"/>
  <c r="DM668" i="3"/>
  <c r="ED655" i="3"/>
  <c r="DX655" i="3"/>
  <c r="DU655" i="3"/>
  <c r="DW655" i="3"/>
  <c r="EF655" i="3"/>
  <c r="DM655" i="3"/>
  <c r="DS655" i="3"/>
  <c r="DP655" i="3"/>
  <c r="DT655" i="3"/>
  <c r="DZ655" i="3"/>
  <c r="EA655" i="3"/>
  <c r="EC655" i="3"/>
  <c r="EE655" i="3"/>
  <c r="EB655" i="3"/>
  <c r="DV655" i="3"/>
  <c r="DQ655" i="3"/>
  <c r="DO655" i="3"/>
  <c r="DY655" i="3"/>
  <c r="DN655" i="3"/>
  <c r="DL655" i="3"/>
  <c r="EN655" i="3" s="1"/>
  <c r="DR655" i="3"/>
  <c r="EF651" i="3"/>
  <c r="EE651" i="3"/>
  <c r="ED651" i="3"/>
  <c r="EC649" i="3"/>
  <c r="EF649" i="3"/>
  <c r="EE649" i="3"/>
  <c r="EB649" i="3"/>
  <c r="ED649" i="3"/>
  <c r="EC643" i="3"/>
  <c r="EA643" i="3"/>
  <c r="EE643" i="3"/>
  <c r="DV643" i="3"/>
  <c r="DY643" i="3"/>
  <c r="DZ643" i="3"/>
  <c r="DW643" i="3"/>
  <c r="ED643" i="3"/>
  <c r="EB643" i="3"/>
  <c r="DX643" i="3"/>
  <c r="EF643" i="3"/>
  <c r="EC640" i="3"/>
  <c r="DU640" i="3"/>
  <c r="DY640" i="3"/>
  <c r="EE640" i="3"/>
  <c r="DW640" i="3"/>
  <c r="DT640" i="3"/>
  <c r="EF640" i="3"/>
  <c r="DX640" i="3"/>
  <c r="ED640" i="3"/>
  <c r="EA640" i="3"/>
  <c r="EB640" i="3"/>
  <c r="DV640" i="3"/>
  <c r="DZ640" i="3"/>
  <c r="DR634" i="3"/>
  <c r="DN634" i="3"/>
  <c r="EP634" i="3" s="1"/>
  <c r="DS634" i="3"/>
  <c r="EE634" i="3"/>
  <c r="DP634" i="3"/>
  <c r="EF634" i="3"/>
  <c r="ED634" i="3"/>
  <c r="EB634" i="3"/>
  <c r="DZ634" i="3"/>
  <c r="DX634" i="3"/>
  <c r="DV634" i="3"/>
  <c r="DW634" i="3"/>
  <c r="EC634" i="3"/>
  <c r="EA634" i="3"/>
  <c r="DU634" i="3"/>
  <c r="DQ634" i="3"/>
  <c r="DO634" i="3"/>
  <c r="DT634" i="3"/>
  <c r="DY634" i="3"/>
  <c r="EF628" i="3"/>
  <c r="EE628" i="3"/>
  <c r="EC625" i="3"/>
  <c r="EB625" i="3"/>
  <c r="EE625" i="3"/>
  <c r="EF625" i="3"/>
  <c r="ED625" i="3"/>
  <c r="ED619" i="3"/>
  <c r="EF619" i="3"/>
  <c r="DX619" i="3"/>
  <c r="EC619" i="3"/>
  <c r="DY619" i="3"/>
  <c r="EE619" i="3"/>
  <c r="DZ619" i="3"/>
  <c r="DV619" i="3"/>
  <c r="EA619" i="3"/>
  <c r="DW619" i="3"/>
  <c r="EB619" i="3"/>
  <c r="EB612" i="3"/>
  <c r="DX612" i="3"/>
  <c r="DT612" i="3"/>
  <c r="DV612" i="3"/>
  <c r="DO612" i="3"/>
  <c r="DZ612" i="3"/>
  <c r="DS612" i="3"/>
  <c r="ED612" i="3"/>
  <c r="DR612" i="3"/>
  <c r="DP612" i="3"/>
  <c r="DW612" i="3"/>
  <c r="DQ612" i="3"/>
  <c r="EE612" i="3"/>
  <c r="DU612" i="3"/>
  <c r="EF612" i="3"/>
  <c r="EC612" i="3"/>
  <c r="EA612" i="3"/>
  <c r="DY612" i="3"/>
  <c r="DW610" i="3"/>
  <c r="DO610" i="3"/>
  <c r="DN610" i="3"/>
  <c r="EA610" i="3"/>
  <c r="DS610" i="3"/>
  <c r="DV610" i="3"/>
  <c r="EB610" i="3"/>
  <c r="DX610" i="3"/>
  <c r="DZ610" i="3"/>
  <c r="ED610" i="3"/>
  <c r="DT610" i="3"/>
  <c r="DY610" i="3"/>
  <c r="EC610" i="3"/>
  <c r="DP610" i="3"/>
  <c r="DR610" i="3"/>
  <c r="DU610" i="3"/>
  <c r="EE610" i="3"/>
  <c r="DM610" i="3"/>
  <c r="EO610" i="3" s="1"/>
  <c r="EF610" i="3"/>
  <c r="DQ610" i="3"/>
  <c r="EB599" i="3"/>
  <c r="ED599" i="3"/>
  <c r="EE599" i="3"/>
  <c r="EF599" i="3"/>
  <c r="EC599" i="3"/>
  <c r="DY592" i="3"/>
  <c r="DV592" i="3"/>
  <c r="EA592" i="3"/>
  <c r="EC592" i="3"/>
  <c r="ED592" i="3"/>
  <c r="EF592" i="3"/>
  <c r="DX592" i="3"/>
  <c r="EE592" i="3"/>
  <c r="DW592" i="3"/>
  <c r="DZ592" i="3"/>
  <c r="EB592" i="3"/>
  <c r="EA582" i="3"/>
  <c r="EC582" i="3"/>
  <c r="EE582" i="3"/>
  <c r="ED582" i="3"/>
  <c r="EF582" i="3"/>
  <c r="EB582" i="3"/>
  <c r="DZ582" i="3"/>
  <c r="DZ576" i="3"/>
  <c r="DW576" i="3"/>
  <c r="EC576" i="3"/>
  <c r="EF576" i="3"/>
  <c r="DX576" i="3"/>
  <c r="ED576" i="3"/>
  <c r="EA576" i="3"/>
  <c r="EE576" i="3"/>
  <c r="DY576" i="3"/>
  <c r="EB576" i="3"/>
  <c r="DZ570" i="3"/>
  <c r="DV570" i="3"/>
  <c r="DY570" i="3"/>
  <c r="DX570" i="3"/>
  <c r="DW570" i="3"/>
  <c r="DU570" i="3"/>
  <c r="EB570" i="3"/>
  <c r="EC570" i="3"/>
  <c r="ED570" i="3"/>
  <c r="EA570" i="3"/>
  <c r="DZ564" i="3"/>
  <c r="DY564" i="3"/>
  <c r="DW564" i="3"/>
  <c r="DX564" i="3"/>
  <c r="DU564" i="3"/>
  <c r="DT564" i="3"/>
  <c r="EA564" i="3"/>
  <c r="EB564" i="3"/>
  <c r="DV564" i="3"/>
  <c r="EC564" i="3"/>
  <c r="EA555" i="3"/>
  <c r="DX555" i="3"/>
  <c r="DT555" i="3"/>
  <c r="DW555" i="3"/>
  <c r="DV555" i="3"/>
  <c r="EB555" i="3"/>
  <c r="DY555" i="3"/>
  <c r="DZ555" i="3"/>
  <c r="EC555" i="3"/>
  <c r="DU555" i="3"/>
  <c r="DY547" i="3"/>
  <c r="EB547" i="3"/>
  <c r="DT547" i="3"/>
  <c r="EA547" i="3"/>
  <c r="ED547" i="3"/>
  <c r="DV547" i="3"/>
  <c r="DU547" i="3"/>
  <c r="EC547" i="3"/>
  <c r="DX547" i="3"/>
  <c r="EE547" i="3"/>
  <c r="DW547" i="3"/>
  <c r="DZ547" i="3"/>
  <c r="DT538" i="3"/>
  <c r="EB538" i="3"/>
  <c r="EC538" i="3"/>
  <c r="DX538" i="3"/>
  <c r="DU538" i="3"/>
  <c r="DZ538" i="3"/>
  <c r="EE538" i="3"/>
  <c r="DW538" i="3"/>
  <c r="DY538" i="3"/>
  <c r="ED538" i="3"/>
  <c r="DV538" i="3"/>
  <c r="EA538" i="3"/>
  <c r="DW530" i="3"/>
  <c r="DZ530" i="3"/>
  <c r="DV530" i="3"/>
  <c r="DU530" i="3"/>
  <c r="DX530" i="3"/>
  <c r="DS530" i="3"/>
  <c r="DR530" i="3"/>
  <c r="DY530" i="3"/>
  <c r="DQ530" i="3"/>
  <c r="DT530" i="3"/>
  <c r="DS523" i="3"/>
  <c r="DV523" i="3"/>
  <c r="DY523" i="3"/>
  <c r="DQ523" i="3"/>
  <c r="DT523" i="3"/>
  <c r="DW523" i="3"/>
  <c r="DZ523" i="3"/>
  <c r="DR523" i="3"/>
  <c r="DU523" i="3"/>
  <c r="DX523" i="3"/>
  <c r="DO513" i="3"/>
  <c r="DT513" i="3"/>
  <c r="DW513" i="3"/>
  <c r="DS513" i="3"/>
  <c r="DP513" i="3"/>
  <c r="DQ513" i="3"/>
  <c r="DR513" i="3"/>
  <c r="DU513" i="3"/>
  <c r="DV513" i="3"/>
  <c r="DN513" i="3"/>
  <c r="EP513" i="3" s="1"/>
  <c r="EC508" i="3"/>
  <c r="DZ508" i="3"/>
  <c r="ED508" i="3"/>
  <c r="EF508" i="3"/>
  <c r="EE508" i="3"/>
  <c r="EB508" i="3"/>
  <c r="EA508" i="3"/>
  <c r="EB505" i="3"/>
  <c r="DX505" i="3"/>
  <c r="EA505" i="3"/>
  <c r="EC505" i="3"/>
  <c r="ED505" i="3"/>
  <c r="EE505" i="3"/>
  <c r="EF505" i="3"/>
  <c r="DY505" i="3"/>
  <c r="DZ505" i="3"/>
  <c r="EE499" i="3"/>
  <c r="EF499" i="3"/>
  <c r="ED499" i="3"/>
  <c r="EA499" i="3"/>
  <c r="DW499" i="3"/>
  <c r="DY499" i="3"/>
  <c r="DR499" i="3"/>
  <c r="DZ499" i="3"/>
  <c r="EB499" i="3"/>
  <c r="DT499" i="3"/>
  <c r="DS499" i="3"/>
  <c r="DX499" i="3"/>
  <c r="DU499" i="3"/>
  <c r="EC499" i="3"/>
  <c r="DV499" i="3"/>
  <c r="EE492" i="3"/>
  <c r="DY492" i="3"/>
  <c r="DZ492" i="3"/>
  <c r="EF492" i="3"/>
  <c r="EC492" i="3"/>
  <c r="ED492" i="3"/>
  <c r="EB492" i="3"/>
  <c r="EA492" i="3"/>
  <c r="EA489" i="3"/>
  <c r="DV489" i="3"/>
  <c r="EC489" i="3"/>
  <c r="DW489" i="3"/>
  <c r="DZ489" i="3"/>
  <c r="EB489" i="3"/>
  <c r="DY489" i="3"/>
  <c r="EE489" i="3"/>
  <c r="ED489" i="3"/>
  <c r="DX489" i="3"/>
  <c r="EF489" i="3"/>
  <c r="DQ483" i="3"/>
  <c r="ED483" i="3"/>
  <c r="EC483" i="3"/>
  <c r="DY483" i="3"/>
  <c r="DT483" i="3"/>
  <c r="DP483" i="3"/>
  <c r="EB483" i="3"/>
  <c r="DU483" i="3"/>
  <c r="EF483" i="3"/>
  <c r="DS483" i="3"/>
  <c r="EA483" i="3"/>
  <c r="DR483" i="3"/>
  <c r="DZ483" i="3"/>
  <c r="DX483" i="3"/>
  <c r="DW483" i="3"/>
  <c r="EE483" i="3"/>
  <c r="DV483" i="3"/>
  <c r="DW456" i="3"/>
  <c r="DY456" i="3"/>
  <c r="DS456" i="3"/>
  <c r="DR456" i="3"/>
  <c r="DT456" i="3"/>
  <c r="DQ456" i="3"/>
  <c r="DV456" i="3"/>
  <c r="DZ456" i="3"/>
  <c r="DX456" i="3"/>
  <c r="DU456" i="3"/>
  <c r="EE448" i="3"/>
  <c r="DW448" i="3"/>
  <c r="DZ448" i="3"/>
  <c r="DX448" i="3"/>
  <c r="EF448" i="3"/>
  <c r="EC448" i="3"/>
  <c r="EA448" i="3"/>
  <c r="ED448" i="3"/>
  <c r="EB448" i="3"/>
  <c r="DY448" i="3"/>
  <c r="DV445" i="3"/>
  <c r="DZ445" i="3"/>
  <c r="EC445" i="3"/>
  <c r="DU445" i="3"/>
  <c r="DX445" i="3"/>
  <c r="EF445" i="3"/>
  <c r="EA445" i="3"/>
  <c r="EE445" i="3"/>
  <c r="DY445" i="3"/>
  <c r="ED445" i="3"/>
  <c r="DT445" i="3"/>
  <c r="EB445" i="3"/>
  <c r="DW445" i="3"/>
  <c r="DQ439" i="3"/>
  <c r="DY439" i="3"/>
  <c r="DN439" i="3"/>
  <c r="EP439" i="3" s="1"/>
  <c r="DZ439" i="3"/>
  <c r="DU439" i="3"/>
  <c r="DR439" i="3"/>
  <c r="DV439" i="3"/>
  <c r="EC439" i="3"/>
  <c r="DO439" i="3"/>
  <c r="DW439" i="3"/>
  <c r="EE439" i="3"/>
  <c r="DT439" i="3"/>
  <c r="EB439" i="3"/>
  <c r="EF439" i="3"/>
  <c r="ED439" i="3"/>
  <c r="DS439" i="3"/>
  <c r="EA439" i="3"/>
  <c r="DP439" i="3"/>
  <c r="DX439" i="3"/>
  <c r="EA432" i="3"/>
  <c r="EF432" i="3"/>
  <c r="DX432" i="3"/>
  <c r="DW432" i="3"/>
  <c r="EB432" i="3"/>
  <c r="EE432" i="3"/>
  <c r="DZ432" i="3"/>
  <c r="DU432" i="3"/>
  <c r="EC432" i="3"/>
  <c r="DV432" i="3"/>
  <c r="ED432" i="3"/>
  <c r="DY432" i="3"/>
  <c r="EB429" i="3"/>
  <c r="EF429" i="3"/>
  <c r="DX429" i="3"/>
  <c r="EE429" i="3"/>
  <c r="DY429" i="3"/>
  <c r="DT429" i="3"/>
  <c r="DV429" i="3"/>
  <c r="ED429" i="3"/>
  <c r="DW429" i="3"/>
  <c r="EC429" i="3"/>
  <c r="DU429" i="3"/>
  <c r="DR429" i="3"/>
  <c r="DZ429" i="3"/>
  <c r="DS429" i="3"/>
  <c r="EA429" i="3"/>
  <c r="DZ423" i="3"/>
  <c r="EC423" i="3"/>
  <c r="EA423" i="3"/>
  <c r="EB423" i="3"/>
  <c r="EF423" i="3"/>
  <c r="ED423" i="3"/>
  <c r="EE423" i="3"/>
  <c r="DZ416" i="3"/>
  <c r="DV416" i="3"/>
  <c r="EE416" i="3"/>
  <c r="DW416" i="3"/>
  <c r="ED416" i="3"/>
  <c r="DX416" i="3"/>
  <c r="EF416" i="3"/>
  <c r="DY416" i="3"/>
  <c r="EC416" i="3"/>
  <c r="EA416" i="3"/>
  <c r="DS416" i="3"/>
  <c r="DT416" i="3"/>
  <c r="EB416" i="3"/>
  <c r="DU416" i="3"/>
  <c r="EC413" i="3"/>
  <c r="EE413" i="3"/>
  <c r="DU413" i="3"/>
  <c r="ED413" i="3"/>
  <c r="DV413" i="3"/>
  <c r="DP413" i="3"/>
  <c r="DX413" i="3"/>
  <c r="EF413" i="3"/>
  <c r="DW413" i="3"/>
  <c r="DY413" i="3"/>
  <c r="DQ413" i="3"/>
  <c r="DZ413" i="3"/>
  <c r="DR413" i="3"/>
  <c r="DT413" i="3"/>
  <c r="EB413" i="3"/>
  <c r="DS413" i="3"/>
  <c r="EA413" i="3"/>
  <c r="EA407" i="3"/>
  <c r="ED407" i="3"/>
  <c r="DZ407" i="3"/>
  <c r="EE407" i="3"/>
  <c r="EC407" i="3"/>
  <c r="EB407" i="3"/>
  <c r="EF407" i="3"/>
  <c r="DY407" i="3"/>
  <c r="DX407" i="3"/>
  <c r="EE400" i="3"/>
  <c r="EB400" i="3"/>
  <c r="DW400" i="3"/>
  <c r="DX400" i="3"/>
  <c r="EC400" i="3"/>
  <c r="DS400" i="3"/>
  <c r="DT400" i="3"/>
  <c r="EF400" i="3"/>
  <c r="DR400" i="3"/>
  <c r="DZ400" i="3"/>
  <c r="DQ400" i="3"/>
  <c r="DY400" i="3"/>
  <c r="EA400" i="3"/>
  <c r="DV400" i="3"/>
  <c r="ED400" i="3"/>
  <c r="DU400" i="3"/>
  <c r="DX397" i="3"/>
  <c r="DY397" i="3"/>
  <c r="DQ397" i="3"/>
  <c r="DT397" i="3"/>
  <c r="DU397" i="3"/>
  <c r="DN397" i="3"/>
  <c r="EP397" i="3" s="1"/>
  <c r="DV397" i="3"/>
  <c r="ED397" i="3"/>
  <c r="DS397" i="3"/>
  <c r="EA397" i="3"/>
  <c r="EE397" i="3"/>
  <c r="EC397" i="3"/>
  <c r="EB397" i="3"/>
  <c r="EF397" i="3"/>
  <c r="DP397" i="3"/>
  <c r="DR397" i="3"/>
  <c r="DZ397" i="3"/>
  <c r="DO397" i="3"/>
  <c r="DW397" i="3"/>
  <c r="ED391" i="3"/>
  <c r="DV391" i="3"/>
  <c r="DZ391" i="3"/>
  <c r="EC391" i="3"/>
  <c r="EF391" i="3"/>
  <c r="DY391" i="3"/>
  <c r="DW391" i="3"/>
  <c r="EE391" i="3"/>
  <c r="EB391" i="3"/>
  <c r="EA391" i="3"/>
  <c r="DX391" i="3"/>
  <c r="DV383" i="3"/>
  <c r="DN383" i="3"/>
  <c r="EP383" i="3" s="1"/>
  <c r="DS383" i="3"/>
  <c r="DX383" i="3"/>
  <c r="DR383" i="3"/>
  <c r="DW383" i="3"/>
  <c r="DO383" i="3"/>
  <c r="DU383" i="3"/>
  <c r="DP383" i="3"/>
  <c r="DQ383" i="3"/>
  <c r="DY383" i="3"/>
  <c r="DT383" i="3"/>
  <c r="EE376" i="3"/>
  <c r="EA376" i="3"/>
  <c r="EC376" i="3"/>
  <c r="EF376" i="3"/>
  <c r="ED376" i="3"/>
  <c r="DX376" i="3"/>
  <c r="EB376" i="3"/>
  <c r="DZ376" i="3"/>
  <c r="DY376" i="3"/>
  <c r="EC350" i="3"/>
  <c r="DZ350" i="3"/>
  <c r="DY350" i="3"/>
  <c r="EF350" i="3"/>
  <c r="ED350" i="3"/>
  <c r="EA350" i="3"/>
  <c r="EB350" i="3"/>
  <c r="EE350" i="3"/>
  <c r="DQ339" i="3"/>
  <c r="EC339" i="3"/>
  <c r="EF339" i="3"/>
  <c r="DT339" i="3"/>
  <c r="EB339" i="3"/>
  <c r="EE339" i="3"/>
  <c r="DY339" i="3"/>
  <c r="DU339" i="3"/>
  <c r="DX339" i="3"/>
  <c r="DP339" i="3"/>
  <c r="DR339" i="3"/>
  <c r="DZ339" i="3"/>
  <c r="DO339" i="3"/>
  <c r="DW339" i="3"/>
  <c r="DV339" i="3"/>
  <c r="ED339" i="3"/>
  <c r="DS339" i="3"/>
  <c r="EA339" i="3"/>
  <c r="EC337" i="3"/>
  <c r="DZ337" i="3"/>
  <c r="ED337" i="3"/>
  <c r="EF337" i="3"/>
  <c r="EA337" i="3"/>
  <c r="EB337" i="3"/>
  <c r="EE337" i="3"/>
  <c r="EC242" i="3"/>
  <c r="DX242" i="3"/>
  <c r="EB242" i="3"/>
  <c r="DL242" i="3"/>
  <c r="EN242" i="3" s="1"/>
  <c r="ET242" i="3" s="1"/>
  <c r="DZ242" i="3"/>
  <c r="DY242" i="3"/>
  <c r="DR242" i="3"/>
  <c r="DQ242" i="3"/>
  <c r="EE242" i="3"/>
  <c r="DM242" i="3"/>
  <c r="DU242" i="3"/>
  <c r="DP242" i="3"/>
  <c r="DT242" i="3"/>
  <c r="DV242" i="3"/>
  <c r="DO242" i="3"/>
  <c r="DW242" i="3"/>
  <c r="DN242" i="3"/>
  <c r="ED242" i="3"/>
  <c r="DS242" i="3"/>
  <c r="EA242" i="3"/>
  <c r="DQ169" i="3"/>
  <c r="DL169" i="3"/>
  <c r="EN169" i="3" s="1"/>
  <c r="ET169" i="3" s="1"/>
  <c r="DT169" i="3"/>
  <c r="DM169" i="3"/>
  <c r="DN169" i="3"/>
  <c r="DU169" i="3"/>
  <c r="DW169" i="3"/>
  <c r="DV169" i="3"/>
  <c r="DY169" i="3"/>
  <c r="DR169" i="3"/>
  <c r="DP169" i="3"/>
  <c r="DO169" i="3"/>
  <c r="DZ169" i="3"/>
  <c r="DX169" i="3"/>
  <c r="DS169" i="3"/>
  <c r="EF133" i="3"/>
  <c r="EE133" i="3"/>
  <c r="DP133" i="3"/>
  <c r="EC133" i="3"/>
  <c r="DW133" i="3"/>
  <c r="DT133" i="3"/>
  <c r="DX133" i="3"/>
  <c r="EB133" i="3"/>
  <c r="DU133" i="3"/>
  <c r="DO133" i="3"/>
  <c r="EA133" i="3"/>
  <c r="DY133" i="3"/>
  <c r="DR133" i="3"/>
  <c r="DZ133" i="3"/>
  <c r="DS133" i="3"/>
  <c r="DQ133" i="3"/>
  <c r="DN133" i="3"/>
  <c r="EP133" i="3" s="1"/>
  <c r="DV133" i="3"/>
  <c r="ED133" i="3"/>
  <c r="DW70" i="3"/>
  <c r="EB70" i="3"/>
  <c r="DY70" i="3"/>
  <c r="ED70" i="3"/>
  <c r="DV70" i="3"/>
  <c r="EE70" i="3"/>
  <c r="EC70" i="3"/>
  <c r="DU70" i="3"/>
  <c r="DZ70" i="3"/>
  <c r="DX70" i="3"/>
  <c r="EA70" i="3"/>
  <c r="EF70" i="3"/>
  <c r="ED67" i="3"/>
  <c r="DY67" i="3"/>
  <c r="EF67" i="3"/>
  <c r="DX67" i="3"/>
  <c r="EA67" i="3"/>
  <c r="DZ67" i="3"/>
  <c r="EE67" i="3"/>
  <c r="EC67" i="3"/>
  <c r="DU67" i="3"/>
  <c r="EB67" i="3"/>
  <c r="DT67" i="3"/>
  <c r="DS67" i="3"/>
  <c r="DR67" i="3"/>
  <c r="DV67" i="3"/>
  <c r="DW67" i="3"/>
  <c r="DZ61" i="3"/>
  <c r="EF61" i="3"/>
  <c r="EE61" i="3"/>
  <c r="EB61" i="3"/>
  <c r="EA61" i="3"/>
  <c r="ED61" i="3"/>
  <c r="EC61" i="3"/>
  <c r="EE48" i="3"/>
  <c r="EB48" i="3"/>
  <c r="DO48" i="3"/>
  <c r="ED48" i="3"/>
  <c r="DV48" i="3"/>
  <c r="DN48" i="3"/>
  <c r="DY48" i="3"/>
  <c r="DQ48" i="3"/>
  <c r="EF48" i="3"/>
  <c r="DP48" i="3"/>
  <c r="DS48" i="3"/>
  <c r="DZ48" i="3"/>
  <c r="DR48" i="3"/>
  <c r="EC48" i="3"/>
  <c r="DU48" i="3"/>
  <c r="DM48" i="3"/>
  <c r="EO48" i="3" s="1"/>
  <c r="DX48" i="3"/>
  <c r="EA48" i="3"/>
  <c r="DW48" i="3"/>
  <c r="DT48" i="3"/>
  <c r="DO16" i="3"/>
  <c r="EB16" i="3"/>
  <c r="DT16" i="3"/>
  <c r="DW16" i="3"/>
  <c r="DY16" i="3"/>
  <c r="DQ16" i="3"/>
  <c r="ED16" i="3"/>
  <c r="DV16" i="3"/>
  <c r="DN16" i="3"/>
  <c r="DL16" i="3"/>
  <c r="EC16" i="3"/>
  <c r="DU16" i="3"/>
  <c r="DM16" i="3"/>
  <c r="DZ16" i="3"/>
  <c r="DR16" i="3"/>
  <c r="DP16" i="3"/>
  <c r="DK16" i="3"/>
  <c r="EM16" i="3" s="1"/>
  <c r="ES16" i="3" s="1"/>
  <c r="EA16" i="3"/>
  <c r="DX16" i="3"/>
  <c r="DS16" i="3"/>
  <c r="DQ12" i="3"/>
  <c r="DT12" i="3"/>
  <c r="DR12" i="3"/>
  <c r="DS12" i="3"/>
  <c r="DU12" i="3"/>
  <c r="DV12" i="3"/>
  <c r="DN12" i="3"/>
  <c r="EP12" i="3" s="1"/>
  <c r="DW12" i="3"/>
  <c r="DP12" i="3"/>
  <c r="DO12" i="3"/>
  <c r="DV6" i="3"/>
  <c r="DO6" i="3"/>
  <c r="DX6" i="3"/>
  <c r="DP6" i="3"/>
  <c r="DQ6" i="3"/>
  <c r="DW6" i="3"/>
  <c r="DT6" i="3"/>
  <c r="DU6" i="3"/>
  <c r="DR6" i="3"/>
  <c r="DS6" i="3"/>
  <c r="DW34" i="3"/>
  <c r="EE34" i="3"/>
  <c r="DZ34" i="3"/>
  <c r="DY34" i="3"/>
  <c r="ED34" i="3"/>
  <c r="EC34" i="3"/>
  <c r="EF34" i="3"/>
  <c r="DX34" i="3"/>
  <c r="EA34" i="3"/>
  <c r="EB34" i="3"/>
  <c r="EF31" i="3"/>
  <c r="EC31" i="3"/>
  <c r="DU31" i="3"/>
  <c r="DZ31" i="3"/>
  <c r="EE31" i="3"/>
  <c r="EB31" i="3"/>
  <c r="DY31" i="3"/>
  <c r="ED31" i="3"/>
  <c r="DV31" i="3"/>
  <c r="DW31" i="3"/>
  <c r="DT31" i="3"/>
  <c r="DX31" i="3"/>
  <c r="EA31" i="3"/>
  <c r="DJ677" i="3"/>
  <c r="EL677" i="3" s="1"/>
  <c r="ER677" i="3" s="1"/>
  <c r="DK677" i="3"/>
  <c r="DM677" i="3"/>
  <c r="DL677" i="3"/>
  <c r="EE658" i="3"/>
  <c r="DT658" i="3"/>
  <c r="DU658" i="3"/>
  <c r="DZ658" i="3"/>
  <c r="ED658" i="3"/>
  <c r="DP658" i="3"/>
  <c r="DQ658" i="3"/>
  <c r="DY658" i="3"/>
  <c r="EA658" i="3"/>
  <c r="EC658" i="3"/>
  <c r="DV658" i="3"/>
  <c r="EF658" i="3"/>
  <c r="DS658" i="3"/>
  <c r="DR658" i="3"/>
  <c r="DX658" i="3"/>
  <c r="EB658" i="3"/>
  <c r="DW658" i="3"/>
  <c r="EA654" i="3"/>
  <c r="DQ654" i="3"/>
  <c r="EE654" i="3"/>
  <c r="DT654" i="3"/>
  <c r="DV654" i="3"/>
  <c r="DS654" i="3"/>
  <c r="DL654" i="3"/>
  <c r="DN654" i="3"/>
  <c r="DR654" i="3"/>
  <c r="DP654" i="3"/>
  <c r="DU654" i="3"/>
  <c r="DY654" i="3"/>
  <c r="EC654" i="3"/>
  <c r="EB654" i="3"/>
  <c r="DW654" i="3"/>
  <c r="DX654" i="3"/>
  <c r="DZ654" i="3"/>
  <c r="DK654" i="3"/>
  <c r="EM654" i="3" s="1"/>
  <c r="ES654" i="3" s="1"/>
  <c r="DM654" i="3"/>
  <c r="EF654" i="3"/>
  <c r="ED654" i="3"/>
  <c r="DO654" i="3"/>
  <c r="EA647" i="3"/>
  <c r="EE647" i="3"/>
  <c r="DZ647" i="3"/>
  <c r="EB647" i="3"/>
  <c r="EC647" i="3"/>
  <c r="EF647" i="3"/>
  <c r="ED647" i="3"/>
  <c r="DV641" i="3"/>
  <c r="EE641" i="3"/>
  <c r="EA641" i="3"/>
  <c r="EC641" i="3"/>
  <c r="ED641" i="3"/>
  <c r="DY641" i="3"/>
  <c r="DX641" i="3"/>
  <c r="DW641" i="3"/>
  <c r="EB641" i="3"/>
  <c r="EF641" i="3"/>
  <c r="DZ641" i="3"/>
  <c r="DU641" i="3"/>
  <c r="ED626" i="3"/>
  <c r="EC626" i="3"/>
  <c r="EE626" i="3"/>
  <c r="EF626" i="3"/>
  <c r="EF615" i="3"/>
  <c r="DU615" i="3"/>
  <c r="EB615" i="3"/>
  <c r="DZ615" i="3"/>
  <c r="DX615" i="3"/>
  <c r="EE615" i="3"/>
  <c r="EA615" i="3"/>
  <c r="DR615" i="3"/>
  <c r="ED615" i="3"/>
  <c r="DS615" i="3"/>
  <c r="DV615" i="3"/>
  <c r="DT615" i="3"/>
  <c r="EC615" i="3"/>
  <c r="DY615" i="3"/>
  <c r="DW615" i="3"/>
  <c r="DL605" i="3"/>
  <c r="DR605" i="3"/>
  <c r="DT605" i="3"/>
  <c r="DK605" i="3"/>
  <c r="EM605" i="3" s="1"/>
  <c r="ES605" i="3" s="1"/>
  <c r="DV605" i="3"/>
  <c r="DS605" i="3"/>
  <c r="DO605" i="3"/>
  <c r="DM605" i="3"/>
  <c r="DQ605" i="3"/>
  <c r="DN605" i="3"/>
  <c r="DU605" i="3"/>
  <c r="DP605" i="3"/>
  <c r="DR604" i="3"/>
  <c r="DY604" i="3"/>
  <c r="DZ604" i="3"/>
  <c r="DU604" i="3"/>
  <c r="EE604" i="3"/>
  <c r="EC604" i="3"/>
  <c r="DS604" i="3"/>
  <c r="DP604" i="3"/>
  <c r="ED604" i="3"/>
  <c r="DV604" i="3"/>
  <c r="EF604" i="3"/>
  <c r="DX604" i="3"/>
  <c r="EA604" i="3"/>
  <c r="DW604" i="3"/>
  <c r="DQ604" i="3"/>
  <c r="EB604" i="3"/>
  <c r="DT604" i="3"/>
  <c r="DN604" i="3"/>
  <c r="EP604" i="3" s="1"/>
  <c r="DO604" i="3"/>
  <c r="ED601" i="3"/>
  <c r="EE601" i="3"/>
  <c r="EF601" i="3"/>
  <c r="EC601" i="3"/>
  <c r="EC589" i="3"/>
  <c r="DV589" i="3"/>
  <c r="DX589" i="3"/>
  <c r="EE589" i="3"/>
  <c r="EA589" i="3"/>
  <c r="DY589" i="3"/>
  <c r="DW589" i="3"/>
  <c r="EF589" i="3"/>
  <c r="DZ589" i="3"/>
  <c r="ED589" i="3"/>
  <c r="EB589" i="3"/>
  <c r="DU589" i="3"/>
  <c r="EA563" i="3"/>
  <c r="EC563" i="3"/>
  <c r="DY563" i="3"/>
  <c r="DW563" i="3"/>
  <c r="DX563" i="3"/>
  <c r="EB563" i="3"/>
  <c r="DZ563" i="3"/>
  <c r="DU563" i="3"/>
  <c r="DT563" i="3"/>
  <c r="DV563" i="3"/>
  <c r="EB559" i="3"/>
  <c r="DT559" i="3"/>
  <c r="DX559" i="3"/>
  <c r="DU559" i="3"/>
  <c r="EC559" i="3"/>
  <c r="DW559" i="3"/>
  <c r="DV559" i="3"/>
  <c r="DZ559" i="3"/>
  <c r="DY559" i="3"/>
  <c r="EA559" i="3"/>
  <c r="EB546" i="3"/>
  <c r="DZ546" i="3"/>
  <c r="DT546" i="3"/>
  <c r="DV546" i="3"/>
  <c r="EA546" i="3"/>
  <c r="DU546" i="3"/>
  <c r="DY546" i="3"/>
  <c r="DX546" i="3"/>
  <c r="DS546" i="3"/>
  <c r="DW546" i="3"/>
  <c r="DS534" i="3"/>
  <c r="DO534" i="3"/>
  <c r="DR534" i="3"/>
  <c r="DT534" i="3"/>
  <c r="DY534" i="3"/>
  <c r="DP534" i="3"/>
  <c r="DX534" i="3"/>
  <c r="DU534" i="3"/>
  <c r="DW534" i="3"/>
  <c r="DQ534" i="3"/>
  <c r="DZ534" i="3"/>
  <c r="DV534" i="3"/>
  <c r="DZ529" i="3"/>
  <c r="DS529" i="3"/>
  <c r="DV529" i="3"/>
  <c r="DR529" i="3"/>
  <c r="DX529" i="3"/>
  <c r="DW529" i="3"/>
  <c r="DU529" i="3"/>
  <c r="DQ529" i="3"/>
  <c r="DT529" i="3"/>
  <c r="EA529" i="3"/>
  <c r="DY529" i="3"/>
  <c r="EB529" i="3"/>
  <c r="DQ516" i="3"/>
  <c r="DR516" i="3"/>
  <c r="DX516" i="3"/>
  <c r="EA516" i="3"/>
  <c r="DT516" i="3"/>
  <c r="DV516" i="3"/>
  <c r="DW516" i="3"/>
  <c r="DO516" i="3"/>
  <c r="DZ516" i="3"/>
  <c r="DU516" i="3"/>
  <c r="DP516" i="3"/>
  <c r="DN516" i="3"/>
  <c r="EP516" i="3" s="1"/>
  <c r="EB516" i="3"/>
  <c r="DY516" i="3"/>
  <c r="DS516" i="3"/>
  <c r="EE504" i="3"/>
  <c r="DZ504" i="3"/>
  <c r="EF504" i="3"/>
  <c r="ED504" i="3"/>
  <c r="DX504" i="3"/>
  <c r="DW504" i="3"/>
  <c r="DY504" i="3"/>
  <c r="EC504" i="3"/>
  <c r="EB504" i="3"/>
  <c r="EA504" i="3"/>
  <c r="EC501" i="3"/>
  <c r="DU501" i="3"/>
  <c r="DW501" i="3"/>
  <c r="DY501" i="3"/>
  <c r="EA501" i="3"/>
  <c r="EB501" i="3"/>
  <c r="DZ501" i="3"/>
  <c r="ED501" i="3"/>
  <c r="DT501" i="3"/>
  <c r="EE501" i="3"/>
  <c r="EF501" i="3"/>
  <c r="DV501" i="3"/>
  <c r="DX501" i="3"/>
  <c r="EC488" i="3"/>
  <c r="DY488" i="3"/>
  <c r="EA488" i="3"/>
  <c r="DW488" i="3"/>
  <c r="EF488" i="3"/>
  <c r="EE488" i="3"/>
  <c r="DZ488" i="3"/>
  <c r="DU488" i="3"/>
  <c r="DV488" i="3"/>
  <c r="DX488" i="3"/>
  <c r="ED488" i="3"/>
  <c r="EB488" i="3"/>
  <c r="EF485" i="3"/>
  <c r="DZ485" i="3"/>
  <c r="DT485" i="3"/>
  <c r="DX485" i="3"/>
  <c r="EB485" i="3"/>
  <c r="ED485" i="3"/>
  <c r="EE485" i="3"/>
  <c r="EC485" i="3"/>
  <c r="DS485" i="3"/>
  <c r="DW485" i="3"/>
  <c r="DV485" i="3"/>
  <c r="DR485" i="3"/>
  <c r="DU485" i="3"/>
  <c r="DY485" i="3"/>
  <c r="EA485" i="3"/>
  <c r="EC460" i="3"/>
  <c r="DX460" i="3"/>
  <c r="DY460" i="3"/>
  <c r="EA460" i="3"/>
  <c r="DZ460" i="3"/>
  <c r="DU460" i="3"/>
  <c r="DV460" i="3"/>
  <c r="DW460" i="3"/>
  <c r="ED460" i="3"/>
  <c r="EB460" i="3"/>
  <c r="DU455" i="3"/>
  <c r="DS455" i="3"/>
  <c r="DQ455" i="3"/>
  <c r="DP455" i="3"/>
  <c r="DV455" i="3"/>
  <c r="DW455" i="3"/>
  <c r="DY455" i="3"/>
  <c r="DT455" i="3"/>
  <c r="DR455" i="3"/>
  <c r="DX455" i="3"/>
  <c r="DR443" i="3"/>
  <c r="DU443" i="3"/>
  <c r="EA443" i="3"/>
  <c r="EC443" i="3"/>
  <c r="DX443" i="3"/>
  <c r="DT443" i="3"/>
  <c r="EF443" i="3"/>
  <c r="EE443" i="3"/>
  <c r="DY443" i="3"/>
  <c r="DW443" i="3"/>
  <c r="DS443" i="3"/>
  <c r="DV443" i="3"/>
  <c r="EB443" i="3"/>
  <c r="ED443" i="3"/>
  <c r="DZ443" i="3"/>
  <c r="DR438" i="3"/>
  <c r="DZ438" i="3"/>
  <c r="EB438" i="3"/>
  <c r="ED438" i="3"/>
  <c r="DO438" i="3"/>
  <c r="DQ438" i="3"/>
  <c r="DP438" i="3"/>
  <c r="EA438" i="3"/>
  <c r="EE438" i="3"/>
  <c r="DM438" i="3"/>
  <c r="EO438" i="3" s="1"/>
  <c r="EC438" i="3"/>
  <c r="DW438" i="3"/>
  <c r="DS438" i="3"/>
  <c r="EF438" i="3"/>
  <c r="DN438" i="3"/>
  <c r="DX438" i="3"/>
  <c r="DT438" i="3"/>
  <c r="DY438" i="3"/>
  <c r="DU438" i="3"/>
  <c r="DV438" i="3"/>
  <c r="EF427" i="3"/>
  <c r="EA427" i="3"/>
  <c r="DX427" i="3"/>
  <c r="DW427" i="3"/>
  <c r="DP427" i="3"/>
  <c r="DY427" i="3"/>
  <c r="EE427" i="3"/>
  <c r="EC427" i="3"/>
  <c r="DU427" i="3"/>
  <c r="DS427" i="3"/>
  <c r="DR427" i="3"/>
  <c r="DV427" i="3"/>
  <c r="EB427" i="3"/>
  <c r="ED427" i="3"/>
  <c r="DT427" i="3"/>
  <c r="DZ427" i="3"/>
  <c r="DQ427" i="3"/>
  <c r="DY419" i="3"/>
  <c r="EA419" i="3"/>
  <c r="EF419" i="3"/>
  <c r="EB419" i="3"/>
  <c r="DX419" i="3"/>
  <c r="EE419" i="3"/>
  <c r="EC419" i="3"/>
  <c r="ED419" i="3"/>
  <c r="DZ419" i="3"/>
  <c r="DV419" i="3"/>
  <c r="DW419" i="3"/>
  <c r="DR414" i="3"/>
  <c r="DV414" i="3"/>
  <c r="DY414" i="3"/>
  <c r="EC414" i="3"/>
  <c r="EE414" i="3"/>
  <c r="DT414" i="3"/>
  <c r="EF414" i="3"/>
  <c r="ED414" i="3"/>
  <c r="DZ414" i="3"/>
  <c r="DU414" i="3"/>
  <c r="EB414" i="3"/>
  <c r="DS414" i="3"/>
  <c r="DQ414" i="3"/>
  <c r="DW414" i="3"/>
  <c r="EA414" i="3"/>
  <c r="DX414" i="3"/>
  <c r="DU403" i="3"/>
  <c r="EB403" i="3"/>
  <c r="EF403" i="3"/>
  <c r="DY403" i="3"/>
  <c r="EC403" i="3"/>
  <c r="DX403" i="3"/>
  <c r="DT403" i="3"/>
  <c r="EA403" i="3"/>
  <c r="DV403" i="3"/>
  <c r="ED403" i="3"/>
  <c r="DW403" i="3"/>
  <c r="EE403" i="3"/>
  <c r="DZ403" i="3"/>
  <c r="EE398" i="3"/>
  <c r="DS398" i="3"/>
  <c r="EA398" i="3"/>
  <c r="EF398" i="3"/>
  <c r="DZ398" i="3"/>
  <c r="DW398" i="3"/>
  <c r="DR398" i="3"/>
  <c r="DO398" i="3"/>
  <c r="DV398" i="3"/>
  <c r="ED398" i="3"/>
  <c r="DU398" i="3"/>
  <c r="EC398" i="3"/>
  <c r="DQ398" i="3"/>
  <c r="DY398" i="3"/>
  <c r="DP398" i="3"/>
  <c r="DX398" i="3"/>
  <c r="DT398" i="3"/>
  <c r="EB398" i="3"/>
  <c r="DW384" i="3"/>
  <c r="DR384" i="3"/>
  <c r="DO384" i="3"/>
  <c r="DU384" i="3"/>
  <c r="DQ384" i="3"/>
  <c r="DY384" i="3"/>
  <c r="DZ384" i="3"/>
  <c r="DS384" i="3"/>
  <c r="DP384" i="3"/>
  <c r="DT384" i="3"/>
  <c r="DV384" i="3"/>
  <c r="DX384" i="3"/>
  <c r="EF375" i="3"/>
  <c r="EE375" i="3"/>
  <c r="EC375" i="3"/>
  <c r="EB375" i="3"/>
  <c r="DX375" i="3"/>
  <c r="DY375" i="3"/>
  <c r="DZ375" i="3"/>
  <c r="DW375" i="3"/>
  <c r="ED375" i="3"/>
  <c r="EA375" i="3"/>
  <c r="EA372" i="3"/>
  <c r="EE372" i="3"/>
  <c r="DW372" i="3"/>
  <c r="DV372" i="3"/>
  <c r="EC372" i="3"/>
  <c r="ED372" i="3"/>
  <c r="DZ372" i="3"/>
  <c r="DX372" i="3"/>
  <c r="EF372" i="3"/>
  <c r="EB372" i="3"/>
  <c r="DY372" i="3"/>
  <c r="DT363" i="3"/>
  <c r="EC363" i="3"/>
  <c r="EE363" i="3"/>
  <c r="DU363" i="3"/>
  <c r="DZ363" i="3"/>
  <c r="EB363" i="3"/>
  <c r="DY363" i="3"/>
  <c r="DQ363" i="3"/>
  <c r="DR363" i="3"/>
  <c r="ED363" i="3"/>
  <c r="EF363" i="3"/>
  <c r="DW363" i="3"/>
  <c r="DV363" i="3"/>
  <c r="DX363" i="3"/>
  <c r="DS363" i="3"/>
  <c r="EA363" i="3"/>
  <c r="DW346" i="3"/>
  <c r="EB346" i="3"/>
  <c r="DX346" i="3"/>
  <c r="EF346" i="3"/>
  <c r="EA346" i="3"/>
  <c r="ED346" i="3"/>
  <c r="EE346" i="3"/>
  <c r="DY346" i="3"/>
  <c r="DV346" i="3"/>
  <c r="DU346" i="3"/>
  <c r="EC346" i="3"/>
  <c r="DZ346" i="3"/>
  <c r="DT330" i="3"/>
  <c r="DU330" i="3"/>
  <c r="DP330" i="3"/>
  <c r="DL330" i="3"/>
  <c r="EN330" i="3" s="1"/>
  <c r="ET330" i="3" s="1"/>
  <c r="DS330" i="3"/>
  <c r="DO330" i="3"/>
  <c r="DR330" i="3"/>
  <c r="DQ330" i="3"/>
  <c r="DN330" i="3"/>
  <c r="DM330" i="3"/>
  <c r="DS205" i="3"/>
  <c r="DL205" i="3"/>
  <c r="EN205" i="3" s="1"/>
  <c r="DP205" i="3"/>
  <c r="DR205" i="3"/>
  <c r="DO205" i="3"/>
  <c r="DN205" i="3"/>
  <c r="DQ205" i="3"/>
  <c r="DT205" i="3"/>
  <c r="DM205" i="3"/>
  <c r="DU205" i="3"/>
  <c r="DV179" i="3"/>
  <c r="EB179" i="3"/>
  <c r="DQ179" i="3"/>
  <c r="ED179" i="3"/>
  <c r="DY179" i="3"/>
  <c r="DT179" i="3"/>
  <c r="EE179" i="3"/>
  <c r="DU179" i="3"/>
  <c r="EC179" i="3"/>
  <c r="DZ179" i="3"/>
  <c r="EF179" i="3"/>
  <c r="DP179" i="3"/>
  <c r="DW179" i="3"/>
  <c r="DR179" i="3"/>
  <c r="DX179" i="3"/>
  <c r="DS179" i="3"/>
  <c r="EA179" i="3"/>
  <c r="DY156" i="3"/>
  <c r="EE156" i="3"/>
  <c r="DT156" i="3"/>
  <c r="DW156" i="3"/>
  <c r="EB156" i="3"/>
  <c r="ED156" i="3"/>
  <c r="EF156" i="3"/>
  <c r="DX156" i="3"/>
  <c r="EA156" i="3"/>
  <c r="EC156" i="3"/>
  <c r="DZ156" i="3"/>
  <c r="DU156" i="3"/>
  <c r="DV156" i="3"/>
  <c r="DQ66" i="3"/>
  <c r="DY66" i="3"/>
  <c r="DR66" i="3"/>
  <c r="DZ66" i="3"/>
  <c r="EE66" i="3"/>
  <c r="DW66" i="3"/>
  <c r="EF66" i="3"/>
  <c r="DX66" i="3"/>
  <c r="EA66" i="3"/>
  <c r="DS66" i="3"/>
  <c r="EB66" i="3"/>
  <c r="DT66" i="3"/>
  <c r="ED66" i="3"/>
  <c r="EC66" i="3"/>
  <c r="DV66" i="3"/>
  <c r="DU66" i="3"/>
  <c r="EB63" i="3"/>
  <c r="DY63" i="3"/>
  <c r="EE63" i="3"/>
  <c r="DW63" i="3"/>
  <c r="DO63" i="3"/>
  <c r="DZ63" i="3"/>
  <c r="DR63" i="3"/>
  <c r="EC63" i="3"/>
  <c r="EF63" i="3"/>
  <c r="DP63" i="3"/>
  <c r="EA63" i="3"/>
  <c r="DS63" i="3"/>
  <c r="ED63" i="3"/>
  <c r="DV63" i="3"/>
  <c r="DN63" i="3"/>
  <c r="EP63" i="3" s="1"/>
  <c r="DU63" i="3"/>
  <c r="DX63" i="3"/>
  <c r="DT63" i="3"/>
  <c r="DQ63" i="3"/>
  <c r="EB47" i="3"/>
  <c r="EE47" i="3"/>
  <c r="DY47" i="3"/>
  <c r="ED47" i="3"/>
  <c r="DV47" i="3"/>
  <c r="DW47" i="3"/>
  <c r="EC47" i="3"/>
  <c r="DU47" i="3"/>
  <c r="DZ47" i="3"/>
  <c r="EF47" i="3"/>
  <c r="DX47" i="3"/>
  <c r="EA47" i="3"/>
  <c r="ED42" i="3"/>
  <c r="DW42" i="3"/>
  <c r="EE42" i="3"/>
  <c r="DV42" i="3"/>
  <c r="EB42" i="3"/>
  <c r="DT42" i="3"/>
  <c r="EC42" i="3"/>
  <c r="DU42" i="3"/>
  <c r="EF42" i="3"/>
  <c r="DX42" i="3"/>
  <c r="DP42" i="3"/>
  <c r="DY42" i="3"/>
  <c r="DQ42" i="3"/>
  <c r="DS42" i="3"/>
  <c r="DR42" i="3"/>
  <c r="EA42" i="3"/>
  <c r="DZ42" i="3"/>
  <c r="DS39" i="3"/>
  <c r="EA39" i="3"/>
  <c r="EB39" i="3"/>
  <c r="DY39" i="3"/>
  <c r="DZ39" i="3"/>
  <c r="DX39" i="3"/>
  <c r="DU39" i="3"/>
  <c r="DT39" i="3"/>
  <c r="DV39" i="3"/>
  <c r="DW39" i="3"/>
  <c r="DU32" i="3"/>
  <c r="DZ32" i="3"/>
  <c r="EC32" i="3"/>
  <c r="EB32" i="3"/>
  <c r="EE32" i="3"/>
  <c r="DW32" i="3"/>
  <c r="EF32" i="3"/>
  <c r="DX32" i="3"/>
  <c r="EA32" i="3"/>
  <c r="DV32" i="3"/>
  <c r="DY32" i="3"/>
  <c r="ED32" i="3"/>
  <c r="EE464" i="3"/>
  <c r="EB464" i="3"/>
  <c r="ED464" i="3"/>
  <c r="EA464" i="3"/>
  <c r="DZ464" i="3"/>
  <c r="EC464" i="3"/>
  <c r="EF464" i="3"/>
  <c r="DY464" i="3"/>
  <c r="DM327" i="3"/>
  <c r="DT327" i="3"/>
  <c r="DL327" i="3"/>
  <c r="EN327" i="3" s="1"/>
  <c r="DQ327" i="3"/>
  <c r="DP327" i="3"/>
  <c r="DO327" i="3"/>
  <c r="DU327" i="3"/>
  <c r="DS327" i="3"/>
  <c r="DR327" i="3"/>
  <c r="DN327" i="3"/>
  <c r="DL706" i="3"/>
  <c r="DM706" i="3"/>
  <c r="DJ706" i="3"/>
  <c r="EL706" i="3" s="1"/>
  <c r="ER706" i="3" s="1"/>
  <c r="DK706" i="3"/>
  <c r="DS638" i="3"/>
  <c r="DR638" i="3"/>
  <c r="EC638" i="3"/>
  <c r="EF638" i="3"/>
  <c r="DV638" i="3"/>
  <c r="EB638" i="3"/>
  <c r="DZ638" i="3"/>
  <c r="DW638" i="3"/>
  <c r="EE638" i="3"/>
  <c r="EA638" i="3"/>
  <c r="ED638" i="3"/>
  <c r="DY638" i="3"/>
  <c r="DX638" i="3"/>
  <c r="DT638" i="3"/>
  <c r="DU638" i="3"/>
  <c r="DW633" i="3"/>
  <c r="EF633" i="3"/>
  <c r="DM633" i="3"/>
  <c r="EO633" i="3" s="1"/>
  <c r="DO633" i="3"/>
  <c r="DQ633" i="3"/>
  <c r="DU633" i="3"/>
  <c r="EE633" i="3"/>
  <c r="DS633" i="3"/>
  <c r="DN633" i="3"/>
  <c r="EA633" i="3"/>
  <c r="DR633" i="3"/>
  <c r="DV633" i="3"/>
  <c r="DX633" i="3"/>
  <c r="EB633" i="3"/>
  <c r="ED633" i="3"/>
  <c r="DZ633" i="3"/>
  <c r="DT633" i="3"/>
  <c r="EC633" i="3"/>
  <c r="DY633" i="3"/>
  <c r="DP633" i="3"/>
  <c r="DO609" i="3"/>
  <c r="DN609" i="3"/>
  <c r="DP609" i="3"/>
  <c r="DX609" i="3"/>
  <c r="DW609" i="3"/>
  <c r="EB609" i="3"/>
  <c r="DV609" i="3"/>
  <c r="EC609" i="3"/>
  <c r="EA609" i="3"/>
  <c r="DS609" i="3"/>
  <c r="DQ609" i="3"/>
  <c r="ED609" i="3"/>
  <c r="DR609" i="3"/>
  <c r="EE609" i="3"/>
  <c r="DT609" i="3"/>
  <c r="DU609" i="3"/>
  <c r="DY609" i="3"/>
  <c r="DZ609" i="3"/>
  <c r="EF609" i="3"/>
  <c r="DL609" i="3"/>
  <c r="EN609" i="3" s="1"/>
  <c r="ET609" i="3" s="1"/>
  <c r="DM609" i="3"/>
  <c r="DV533" i="3"/>
  <c r="DW533" i="3"/>
  <c r="DR533" i="3"/>
  <c r="DP533" i="3"/>
  <c r="DO533" i="3"/>
  <c r="DT533" i="3"/>
  <c r="DU533" i="3"/>
  <c r="DN533" i="3"/>
  <c r="EP533" i="3" s="1"/>
  <c r="DX533" i="3"/>
  <c r="DY533" i="3"/>
  <c r="DQ533" i="3"/>
  <c r="DS533" i="3"/>
  <c r="DZ354" i="3"/>
  <c r="DX354" i="3"/>
  <c r="DY354" i="3"/>
  <c r="DW354" i="3"/>
  <c r="DN354" i="3"/>
  <c r="DT354" i="3"/>
  <c r="DV354" i="3"/>
  <c r="DU354" i="3"/>
  <c r="DS354" i="3"/>
  <c r="DQ354" i="3"/>
  <c r="EA354" i="3"/>
  <c r="DP354" i="3"/>
  <c r="DR354" i="3"/>
  <c r="DO354" i="3"/>
  <c r="DM354" i="3"/>
  <c r="EO354" i="3" s="1"/>
  <c r="EE129" i="3"/>
  <c r="EB129" i="3"/>
  <c r="ED129" i="3"/>
  <c r="DZ129" i="3"/>
  <c r="EF129" i="3"/>
  <c r="EC129" i="3"/>
  <c r="EA129" i="3"/>
  <c r="EE574" i="3"/>
  <c r="ED574" i="3"/>
  <c r="EB574" i="3"/>
  <c r="DZ574" i="3"/>
  <c r="DX574" i="3"/>
  <c r="DW574" i="3"/>
  <c r="EA574" i="3"/>
  <c r="DV574" i="3"/>
  <c r="EC574" i="3"/>
  <c r="DY574" i="3"/>
  <c r="EA463" i="3"/>
  <c r="DX463" i="3"/>
  <c r="DZ463" i="3"/>
  <c r="ED463" i="3"/>
  <c r="DY463" i="3"/>
  <c r="EE463" i="3"/>
  <c r="EB463" i="3"/>
  <c r="EF463" i="3"/>
  <c r="EC463" i="3"/>
  <c r="DY422" i="3"/>
  <c r="EC422" i="3"/>
  <c r="EE422" i="3"/>
  <c r="ED422" i="3"/>
  <c r="DZ422" i="3"/>
  <c r="EF422" i="3"/>
  <c r="EA422" i="3"/>
  <c r="EB422" i="3"/>
  <c r="DR365" i="3"/>
  <c r="DY365" i="3"/>
  <c r="DZ365" i="3"/>
  <c r="EA365" i="3"/>
  <c r="DV365" i="3"/>
  <c r="DX365" i="3"/>
  <c r="DU365" i="3"/>
  <c r="DT365" i="3"/>
  <c r="EE365" i="3"/>
  <c r="EF365" i="3"/>
  <c r="ED365" i="3"/>
  <c r="EC365" i="3"/>
  <c r="EB365" i="3"/>
  <c r="DW365" i="3"/>
  <c r="DS365" i="3"/>
  <c r="DT30" i="3"/>
  <c r="DV30" i="3"/>
  <c r="DW30" i="3"/>
  <c r="DZ30" i="3"/>
  <c r="EA30" i="3"/>
  <c r="EC30" i="3"/>
  <c r="DX30" i="3"/>
  <c r="DU30" i="3"/>
  <c r="EF30" i="3"/>
  <c r="EB30" i="3"/>
  <c r="DY30" i="3"/>
  <c r="DS30" i="3"/>
  <c r="ED30" i="3"/>
  <c r="EE30" i="3"/>
  <c r="EA646" i="3"/>
  <c r="EC646" i="3"/>
  <c r="EF646" i="3"/>
  <c r="EB646" i="3"/>
  <c r="EE646" i="3"/>
  <c r="ED646" i="3"/>
  <c r="DY646" i="3"/>
  <c r="DZ646" i="3"/>
  <c r="ED595" i="3"/>
  <c r="EC595" i="3"/>
  <c r="EF595" i="3"/>
  <c r="EB595" i="3"/>
  <c r="EA595" i="3"/>
  <c r="EE595" i="3"/>
  <c r="DZ595" i="3"/>
  <c r="DY595" i="3"/>
  <c r="DY591" i="3"/>
  <c r="DX591" i="3"/>
  <c r="DZ591" i="3"/>
  <c r="EB591" i="3"/>
  <c r="DW591" i="3"/>
  <c r="EC591" i="3"/>
  <c r="EF591" i="3"/>
  <c r="EE591" i="3"/>
  <c r="DV591" i="3"/>
  <c r="EA591" i="3"/>
  <c r="ED591" i="3"/>
  <c r="DV568" i="3"/>
  <c r="DW568" i="3"/>
  <c r="DX568" i="3"/>
  <c r="DY568" i="3"/>
  <c r="EB568" i="3"/>
  <c r="ED568" i="3"/>
  <c r="EA568" i="3"/>
  <c r="DZ568" i="3"/>
  <c r="EC568" i="3"/>
  <c r="DU568" i="3"/>
  <c r="DT561" i="3"/>
  <c r="DW561" i="3"/>
  <c r="EB561" i="3"/>
  <c r="EA561" i="3"/>
  <c r="DX561" i="3"/>
  <c r="DV561" i="3"/>
  <c r="DY561" i="3"/>
  <c r="DU561" i="3"/>
  <c r="EC561" i="3"/>
  <c r="DZ561" i="3"/>
  <c r="EC537" i="3"/>
  <c r="DW537" i="3"/>
  <c r="DT537" i="3"/>
  <c r="DV537" i="3"/>
  <c r="DU537" i="3"/>
  <c r="DX537" i="3"/>
  <c r="DY537" i="3"/>
  <c r="EA537" i="3"/>
  <c r="DZ537" i="3"/>
  <c r="EB537" i="3"/>
  <c r="DS510" i="3"/>
  <c r="DT510" i="3"/>
  <c r="DR510" i="3"/>
  <c r="DU510" i="3"/>
  <c r="DV510" i="3"/>
  <c r="DQ510" i="3"/>
  <c r="DW510" i="3"/>
  <c r="DV502" i="3"/>
  <c r="DX502" i="3"/>
  <c r="DW502" i="3"/>
  <c r="EA502" i="3"/>
  <c r="EF502" i="3"/>
  <c r="DU502" i="3"/>
  <c r="DZ502" i="3"/>
  <c r="DY502" i="3"/>
  <c r="EC502" i="3"/>
  <c r="EE502" i="3"/>
  <c r="EB502" i="3"/>
  <c r="ED502" i="3"/>
  <c r="DT452" i="3"/>
  <c r="DQ452" i="3"/>
  <c r="DM452" i="3"/>
  <c r="EO452" i="3" s="1"/>
  <c r="DP452" i="3"/>
  <c r="DU452" i="3"/>
  <c r="DV452" i="3"/>
  <c r="DO452" i="3"/>
  <c r="DR452" i="3"/>
  <c r="DN452" i="3"/>
  <c r="DS452" i="3"/>
  <c r="EE449" i="3"/>
  <c r="EA449" i="3"/>
  <c r="DX449" i="3"/>
  <c r="DY449" i="3"/>
  <c r="EC449" i="3"/>
  <c r="DZ449" i="3"/>
  <c r="EB449" i="3"/>
  <c r="EF449" i="3"/>
  <c r="ED449" i="3"/>
  <c r="DX442" i="3"/>
  <c r="EF442" i="3"/>
  <c r="DY442" i="3"/>
  <c r="DU442" i="3"/>
  <c r="DZ442" i="3"/>
  <c r="DW442" i="3"/>
  <c r="DQ442" i="3"/>
  <c r="EB442" i="3"/>
  <c r="DS442" i="3"/>
  <c r="EA442" i="3"/>
  <c r="DV442" i="3"/>
  <c r="EE442" i="3"/>
  <c r="DT442" i="3"/>
  <c r="EC442" i="3"/>
  <c r="ED442" i="3"/>
  <c r="DR442" i="3"/>
  <c r="DQ411" i="3"/>
  <c r="DN411" i="3"/>
  <c r="EP411" i="3" s="1"/>
  <c r="DY411" i="3"/>
  <c r="DS411" i="3"/>
  <c r="EF411" i="3"/>
  <c r="DP411" i="3"/>
  <c r="DT411" i="3"/>
  <c r="DR411" i="3"/>
  <c r="EB411" i="3"/>
  <c r="DV411" i="3"/>
  <c r="EC411" i="3"/>
  <c r="EE411" i="3"/>
  <c r="DU411" i="3"/>
  <c r="DO411" i="3"/>
  <c r="DX411" i="3"/>
  <c r="EA411" i="3"/>
  <c r="DW411" i="3"/>
  <c r="ED411" i="3"/>
  <c r="DZ411" i="3"/>
  <c r="EE406" i="3"/>
  <c r="DX406" i="3"/>
  <c r="DZ406" i="3"/>
  <c r="EC406" i="3"/>
  <c r="EB406" i="3"/>
  <c r="EF406" i="3"/>
  <c r="ED406" i="3"/>
  <c r="DW406" i="3"/>
  <c r="DY406" i="3"/>
  <c r="EA406" i="3"/>
  <c r="EA378" i="3"/>
  <c r="DZ378" i="3"/>
  <c r="EC378" i="3"/>
  <c r="ED378" i="3"/>
  <c r="DY378" i="3"/>
  <c r="EE378" i="3"/>
  <c r="EF378" i="3"/>
  <c r="EB378" i="3"/>
  <c r="EE374" i="3"/>
  <c r="EF374" i="3"/>
  <c r="EB374" i="3"/>
  <c r="EA374" i="3"/>
  <c r="DW374" i="3"/>
  <c r="DX374" i="3"/>
  <c r="EC374" i="3"/>
  <c r="ED374" i="3"/>
  <c r="DZ374" i="3"/>
  <c r="DY374" i="3"/>
  <c r="DT303" i="3"/>
  <c r="DU303" i="3"/>
  <c r="EE303" i="3"/>
  <c r="DV303" i="3"/>
  <c r="DW303" i="3"/>
  <c r="DR303" i="3"/>
  <c r="DX303" i="3"/>
  <c r="EC303" i="3"/>
  <c r="DY303" i="3"/>
  <c r="DO303" i="3"/>
  <c r="EB303" i="3"/>
  <c r="DS303" i="3"/>
  <c r="EA303" i="3"/>
  <c r="DZ303" i="3"/>
  <c r="DN303" i="3"/>
  <c r="DM303" i="3"/>
  <c r="DQ303" i="3"/>
  <c r="ED303" i="3"/>
  <c r="EF303" i="3"/>
  <c r="DL303" i="3"/>
  <c r="DK303" i="3"/>
  <c r="EM303" i="3" s="1"/>
  <c r="ES303" i="3" s="1"/>
  <c r="DP303" i="3"/>
  <c r="DV223" i="3"/>
  <c r="DS223" i="3"/>
  <c r="DR223" i="3"/>
  <c r="DM223" i="3"/>
  <c r="EO223" i="3" s="1"/>
  <c r="DT223" i="3"/>
  <c r="DQ223" i="3"/>
  <c r="DN223" i="3"/>
  <c r="DO223" i="3"/>
  <c r="DP223" i="3"/>
  <c r="DU223" i="3"/>
  <c r="DS219" i="3"/>
  <c r="DR219" i="3"/>
  <c r="DT219" i="3"/>
  <c r="DL219" i="3"/>
  <c r="DQ219" i="3"/>
  <c r="DO219" i="3"/>
  <c r="DP219" i="3"/>
  <c r="DN219" i="3"/>
  <c r="DK219" i="3"/>
  <c r="EM219" i="3" s="1"/>
  <c r="ES219" i="3" s="1"/>
  <c r="DM219" i="3"/>
  <c r="EC184" i="3"/>
  <c r="ED184" i="3"/>
  <c r="DZ184" i="3"/>
  <c r="DQ184" i="3"/>
  <c r="EB184" i="3"/>
  <c r="DT184" i="3"/>
  <c r="EF184" i="3"/>
  <c r="EE184" i="3"/>
  <c r="DO184" i="3"/>
  <c r="DU184" i="3"/>
  <c r="DR184" i="3"/>
  <c r="DV184" i="3"/>
  <c r="DN184" i="3"/>
  <c r="DM184" i="3"/>
  <c r="EO184" i="3" s="1"/>
  <c r="DX184" i="3"/>
  <c r="DP184" i="3"/>
  <c r="DY184" i="3"/>
  <c r="EA184" i="3"/>
  <c r="DW184" i="3"/>
  <c r="DS184" i="3"/>
  <c r="DS52" i="3"/>
  <c r="ED52" i="3"/>
  <c r="DX52" i="3"/>
  <c r="DY52" i="3"/>
  <c r="DR52" i="3"/>
  <c r="EC52" i="3"/>
  <c r="DW52" i="3"/>
  <c r="DQ52" i="3"/>
  <c r="EB52" i="3"/>
  <c r="DT52" i="3"/>
  <c r="DZ52" i="3"/>
  <c r="DV52" i="3"/>
  <c r="EF52" i="3"/>
  <c r="EE52" i="3"/>
  <c r="EA52" i="3"/>
  <c r="DU52" i="3"/>
  <c r="DX29" i="3"/>
  <c r="DZ29" i="3"/>
  <c r="EA29" i="3"/>
  <c r="EB29" i="3"/>
  <c r="DT29" i="3"/>
  <c r="DR29" i="3"/>
  <c r="EC29" i="3"/>
  <c r="DU29" i="3"/>
  <c r="DY29" i="3"/>
  <c r="ED29" i="3"/>
  <c r="DS29" i="3"/>
  <c r="DV29" i="3"/>
  <c r="EE29" i="3"/>
  <c r="DW29" i="3"/>
  <c r="EF29" i="3"/>
  <c r="DQ27" i="3"/>
  <c r="EA27" i="3"/>
  <c r="DR27" i="3"/>
  <c r="DP27" i="3"/>
  <c r="DW27" i="3"/>
  <c r="DT27" i="3"/>
  <c r="DV27" i="3"/>
  <c r="DS27" i="3"/>
  <c r="DY27" i="3"/>
  <c r="DZ27" i="3"/>
  <c r="DX27" i="3"/>
  <c r="EB27" i="3"/>
  <c r="EC27" i="3"/>
  <c r="DU27" i="3"/>
  <c r="ED27" i="3"/>
  <c r="DT25" i="3"/>
  <c r="DV25" i="3"/>
  <c r="DY25" i="3"/>
  <c r="DO25" i="3"/>
  <c r="DU25" i="3"/>
  <c r="DR25" i="3"/>
  <c r="EA25" i="3"/>
  <c r="EB25" i="3"/>
  <c r="DN25" i="3"/>
  <c r="EP25" i="3" s="1"/>
  <c r="DQ25" i="3"/>
  <c r="DZ25" i="3"/>
  <c r="DS25" i="3"/>
  <c r="DP25" i="3"/>
  <c r="DW25" i="3"/>
  <c r="DX25" i="3"/>
  <c r="DT23" i="3"/>
  <c r="DY23" i="3"/>
  <c r="DV23" i="3"/>
  <c r="DM23" i="3"/>
  <c r="DX23" i="3"/>
  <c r="DU23" i="3"/>
  <c r="DQ23" i="3"/>
  <c r="DO23" i="3"/>
  <c r="DZ23" i="3"/>
  <c r="DW23" i="3"/>
  <c r="DS23" i="3"/>
  <c r="DN23" i="3"/>
  <c r="DP23" i="3"/>
  <c r="DR23" i="3"/>
  <c r="DL23" i="3"/>
  <c r="EN23" i="3" s="1"/>
  <c r="DX666" i="3"/>
  <c r="DQ666" i="3"/>
  <c r="DS666" i="3"/>
  <c r="DP666" i="3"/>
  <c r="DR666" i="3"/>
  <c r="DJ666" i="3"/>
  <c r="EL666" i="3" s="1"/>
  <c r="ER666" i="3" s="1"/>
  <c r="DN666" i="3"/>
  <c r="DO666" i="3"/>
  <c r="DT666" i="3"/>
  <c r="DL666" i="3"/>
  <c r="DU666" i="3"/>
  <c r="DW666" i="3"/>
  <c r="DK666" i="3"/>
  <c r="DM666" i="3"/>
  <c r="DV666" i="3"/>
  <c r="DM662" i="3"/>
  <c r="DO662" i="3"/>
  <c r="DQ662" i="3"/>
  <c r="DL662" i="3"/>
  <c r="DN662" i="3"/>
  <c r="DR662" i="3"/>
  <c r="DS662" i="3"/>
  <c r="DJ662" i="3"/>
  <c r="EL662" i="3" s="1"/>
  <c r="ER662" i="3" s="1"/>
  <c r="DP662" i="3"/>
  <c r="DK662" i="3"/>
  <c r="EE621" i="3"/>
  <c r="DZ621" i="3"/>
  <c r="EA621" i="3"/>
  <c r="EB621" i="3"/>
  <c r="ED621" i="3"/>
  <c r="EF621" i="3"/>
  <c r="EC621" i="3"/>
  <c r="DX621" i="3"/>
  <c r="DY621" i="3"/>
  <c r="DZ614" i="3"/>
  <c r="DU614" i="3"/>
  <c r="DR614" i="3"/>
  <c r="ED614" i="3"/>
  <c r="DW614" i="3"/>
  <c r="DY614" i="3"/>
  <c r="EE614" i="3"/>
  <c r="DX614" i="3"/>
  <c r="EF614" i="3"/>
  <c r="DT614" i="3"/>
  <c r="DV614" i="3"/>
  <c r="EB614" i="3"/>
  <c r="DS614" i="3"/>
  <c r="EA614" i="3"/>
  <c r="EC614" i="3"/>
  <c r="DQ614" i="3"/>
  <c r="DT603" i="3"/>
  <c r="DR603" i="3"/>
  <c r="DL603" i="3"/>
  <c r="DP603" i="3"/>
  <c r="DN603" i="3"/>
  <c r="DO603" i="3"/>
  <c r="DK603" i="3"/>
  <c r="EM603" i="3" s="1"/>
  <c r="DQ603" i="3"/>
  <c r="DM603" i="3"/>
  <c r="DS603" i="3"/>
  <c r="EB554" i="3"/>
  <c r="ED554" i="3"/>
  <c r="EC554" i="3"/>
  <c r="EA554" i="3"/>
  <c r="DZ554" i="3"/>
  <c r="DY554" i="3"/>
  <c r="DX554" i="3"/>
  <c r="DT554" i="3"/>
  <c r="DW554" i="3"/>
  <c r="DV554" i="3"/>
  <c r="EE554" i="3"/>
  <c r="DU554" i="3"/>
  <c r="DW549" i="3"/>
  <c r="DU549" i="3"/>
  <c r="DZ549" i="3"/>
  <c r="DX549" i="3"/>
  <c r="DY549" i="3"/>
  <c r="DV549" i="3"/>
  <c r="ED496" i="3"/>
  <c r="DO496" i="3"/>
  <c r="DZ496" i="3"/>
  <c r="EB496" i="3"/>
  <c r="DR496" i="3"/>
  <c r="DP496" i="3"/>
  <c r="DV496" i="3"/>
  <c r="DT496" i="3"/>
  <c r="EA496" i="3"/>
  <c r="DQ496" i="3"/>
  <c r="EF496" i="3"/>
  <c r="DW496" i="3"/>
  <c r="DU496" i="3"/>
  <c r="DS496" i="3"/>
  <c r="EE496" i="3"/>
  <c r="EC496" i="3"/>
  <c r="DY496" i="3"/>
  <c r="DX496" i="3"/>
  <c r="DZ493" i="3"/>
  <c r="EE493" i="3"/>
  <c r="EB493" i="3"/>
  <c r="EC493" i="3"/>
  <c r="EA493" i="3"/>
  <c r="EF493" i="3"/>
  <c r="ED493" i="3"/>
  <c r="DY486" i="3"/>
  <c r="DS486" i="3"/>
  <c r="EF486" i="3"/>
  <c r="DV486" i="3"/>
  <c r="DX486" i="3"/>
  <c r="EC486" i="3"/>
  <c r="EE486" i="3"/>
  <c r="EA486" i="3"/>
  <c r="DU486" i="3"/>
  <c r="DW486" i="3"/>
  <c r="DT486" i="3"/>
  <c r="EB486" i="3"/>
  <c r="ED486" i="3"/>
  <c r="DZ486" i="3"/>
  <c r="EB436" i="3"/>
  <c r="DZ436" i="3"/>
  <c r="EC436" i="3"/>
  <c r="DY436" i="3"/>
  <c r="EF436" i="3"/>
  <c r="EA436" i="3"/>
  <c r="EE436" i="3"/>
  <c r="ED436" i="3"/>
  <c r="EE433" i="3"/>
  <c r="EC433" i="3"/>
  <c r="EA433" i="3"/>
  <c r="DZ433" i="3"/>
  <c r="DW433" i="3"/>
  <c r="DY433" i="3"/>
  <c r="EF433" i="3"/>
  <c r="EB433" i="3"/>
  <c r="DV433" i="3"/>
  <c r="ED433" i="3"/>
  <c r="DX433" i="3"/>
  <c r="EE426" i="3"/>
  <c r="EF426" i="3"/>
  <c r="ED426" i="3"/>
  <c r="EB426" i="3"/>
  <c r="DZ426" i="3"/>
  <c r="EA426" i="3"/>
  <c r="DV426" i="3"/>
  <c r="DT426" i="3"/>
  <c r="DW426" i="3"/>
  <c r="DY426" i="3"/>
  <c r="DP426" i="3"/>
  <c r="EC426" i="3"/>
  <c r="DS426" i="3"/>
  <c r="DQ426" i="3"/>
  <c r="DO426" i="3"/>
  <c r="DU426" i="3"/>
  <c r="DX426" i="3"/>
  <c r="DR426" i="3"/>
  <c r="DT410" i="3"/>
  <c r="EF410" i="3"/>
  <c r="EC410" i="3"/>
  <c r="DP410" i="3"/>
  <c r="EE410" i="3"/>
  <c r="DS410" i="3"/>
  <c r="DQ410" i="3"/>
  <c r="DO410" i="3"/>
  <c r="DM410" i="3"/>
  <c r="EO410" i="3" s="1"/>
  <c r="DW410" i="3"/>
  <c r="DR410" i="3"/>
  <c r="DV410" i="3"/>
  <c r="EA410" i="3"/>
  <c r="DN410" i="3"/>
  <c r="ED410" i="3"/>
  <c r="EB410" i="3"/>
  <c r="DZ410" i="3"/>
  <c r="DX410" i="3"/>
  <c r="DY410" i="3"/>
  <c r="DU410" i="3"/>
  <c r="DU360" i="3"/>
  <c r="DV360" i="3"/>
  <c r="DT360" i="3"/>
  <c r="DS360" i="3"/>
  <c r="EA360" i="3"/>
  <c r="DW360" i="3"/>
  <c r="EB360" i="3"/>
  <c r="DX360" i="3"/>
  <c r="EC360" i="3"/>
  <c r="DZ360" i="3"/>
  <c r="DY360" i="3"/>
  <c r="DR360" i="3"/>
  <c r="DQ360" i="3"/>
  <c r="ED360" i="3"/>
  <c r="DP360" i="3"/>
  <c r="DU175" i="3"/>
  <c r="DS175" i="3"/>
  <c r="DW175" i="3"/>
  <c r="EE175" i="3"/>
  <c r="DY175" i="3"/>
  <c r="ED175" i="3"/>
  <c r="EB175" i="3"/>
  <c r="EF175" i="3"/>
  <c r="DT175" i="3"/>
  <c r="DV175" i="3"/>
  <c r="EA175" i="3"/>
  <c r="EC175" i="3"/>
  <c r="DZ175" i="3"/>
  <c r="DX175" i="3"/>
  <c r="EB73" i="3"/>
  <c r="DY73" i="3"/>
  <c r="EF73" i="3"/>
  <c r="EA73" i="3"/>
  <c r="EE73" i="3"/>
  <c r="DZ73" i="3"/>
  <c r="EC73" i="3"/>
  <c r="ED73" i="3"/>
  <c r="DX73" i="3"/>
  <c r="DT68" i="3"/>
  <c r="ED68" i="3"/>
  <c r="DY68" i="3"/>
  <c r="DW68" i="3"/>
  <c r="EA68" i="3"/>
  <c r="EC68" i="3"/>
  <c r="DV68" i="3"/>
  <c r="DX68" i="3"/>
  <c r="DS68" i="3"/>
  <c r="DU68" i="3"/>
  <c r="EE68" i="3"/>
  <c r="DZ68" i="3"/>
  <c r="EB68" i="3"/>
  <c r="EF68" i="3"/>
  <c r="DW55" i="3"/>
  <c r="EA55" i="3"/>
  <c r="DX55" i="3"/>
  <c r="EE55" i="3"/>
  <c r="DY55" i="3"/>
  <c r="DV55" i="3"/>
  <c r="DZ55" i="3"/>
  <c r="ED55" i="3"/>
  <c r="DU55" i="3"/>
  <c r="EF55" i="3"/>
  <c r="DT55" i="3"/>
  <c r="EC55" i="3"/>
  <c r="EB55" i="3"/>
  <c r="ED336" i="3"/>
  <c r="EF336" i="3"/>
  <c r="DZ336" i="3"/>
  <c r="EC336" i="3"/>
  <c r="DY336" i="3"/>
  <c r="EB336" i="3"/>
  <c r="EE336" i="3"/>
  <c r="EA336" i="3"/>
  <c r="DV526" i="3"/>
  <c r="DR526" i="3"/>
  <c r="DW526" i="3"/>
  <c r="DU526" i="3"/>
  <c r="DQ526" i="3"/>
  <c r="DT526" i="3"/>
  <c r="DY526" i="3"/>
  <c r="DZ526" i="3"/>
  <c r="DS526" i="3"/>
  <c r="DX526" i="3"/>
  <c r="DO665" i="3"/>
  <c r="DN665" i="3"/>
  <c r="DR665" i="3"/>
  <c r="DK665" i="3"/>
  <c r="DM665" i="3"/>
  <c r="DP665" i="3"/>
  <c r="DQ665" i="3"/>
  <c r="DS665" i="3"/>
  <c r="DL665" i="3"/>
  <c r="DJ665" i="3"/>
  <c r="EL665" i="3" s="1"/>
  <c r="ED393" i="3"/>
  <c r="EC393" i="3"/>
  <c r="DY393" i="3"/>
  <c r="EE393" i="3"/>
  <c r="EF393" i="3"/>
  <c r="EB393" i="3"/>
  <c r="EA393" i="3"/>
  <c r="DZ393" i="3"/>
  <c r="DX393" i="3"/>
  <c r="DW17" i="3"/>
  <c r="DZ17" i="3"/>
  <c r="DT17" i="3"/>
  <c r="DV17" i="3"/>
  <c r="EA17" i="3"/>
  <c r="ED17" i="3"/>
  <c r="DQ17" i="3"/>
  <c r="DS17" i="3"/>
  <c r="EB17" i="3"/>
  <c r="EE17" i="3"/>
  <c r="EC17" i="3"/>
  <c r="DY17" i="3"/>
  <c r="EF17" i="3"/>
  <c r="DX17" i="3"/>
  <c r="DR17" i="3"/>
  <c r="DP17" i="3"/>
  <c r="DU17" i="3"/>
  <c r="EF580" i="3"/>
  <c r="ED580" i="3"/>
  <c r="DZ580" i="3"/>
  <c r="EE580" i="3"/>
  <c r="DY580" i="3"/>
  <c r="EB580" i="3"/>
  <c r="EA580" i="3"/>
  <c r="EC580" i="3"/>
  <c r="EA524" i="3"/>
  <c r="DX524" i="3"/>
  <c r="DZ524" i="3"/>
  <c r="EB524" i="3"/>
  <c r="DY524" i="3"/>
  <c r="ED524" i="3"/>
  <c r="DR524" i="3"/>
  <c r="EC524" i="3"/>
  <c r="DQ524" i="3"/>
  <c r="DV524" i="3"/>
  <c r="DU524" i="3"/>
  <c r="EE524" i="3"/>
  <c r="DS524" i="3"/>
  <c r="DT524" i="3"/>
  <c r="DW524" i="3"/>
  <c r="DT511" i="3"/>
  <c r="DM511" i="3"/>
  <c r="EO511" i="3" s="1"/>
  <c r="DU511" i="3"/>
  <c r="DQ511" i="3"/>
  <c r="DP511" i="3"/>
  <c r="DV511" i="3"/>
  <c r="DS511" i="3"/>
  <c r="DO511" i="3"/>
  <c r="DR511" i="3"/>
  <c r="DN511" i="3"/>
  <c r="DZ450" i="3"/>
  <c r="EA450" i="3"/>
  <c r="EE450" i="3"/>
  <c r="ED450" i="3"/>
  <c r="EC450" i="3"/>
  <c r="DY450" i="3"/>
  <c r="EF450" i="3"/>
  <c r="EB450" i="3"/>
  <c r="DN396" i="3"/>
  <c r="DS396" i="3"/>
  <c r="DY396" i="3"/>
  <c r="DU396" i="3"/>
  <c r="ED396" i="3"/>
  <c r="DP396" i="3"/>
  <c r="EC396" i="3"/>
  <c r="EE396" i="3"/>
  <c r="DZ396" i="3"/>
  <c r="DM396" i="3"/>
  <c r="EO396" i="3" s="1"/>
  <c r="DX396" i="3"/>
  <c r="DR396" i="3"/>
  <c r="DW396" i="3"/>
  <c r="EA396" i="3"/>
  <c r="DQ396" i="3"/>
  <c r="EF396" i="3"/>
  <c r="DT396" i="3"/>
  <c r="DV396" i="3"/>
  <c r="DO396" i="3"/>
  <c r="EB396" i="3"/>
  <c r="EF624" i="3"/>
  <c r="ED624" i="3"/>
  <c r="EA624" i="3"/>
  <c r="EB624" i="3"/>
  <c r="EC624" i="3"/>
  <c r="EE624" i="3"/>
  <c r="EC622" i="3"/>
  <c r="EA622" i="3"/>
  <c r="EF622" i="3"/>
  <c r="DZ622" i="3"/>
  <c r="ED622" i="3"/>
  <c r="DY622" i="3"/>
  <c r="EE622" i="3"/>
  <c r="EB622" i="3"/>
  <c r="ED586" i="3"/>
  <c r="EB586" i="3"/>
  <c r="DU586" i="3"/>
  <c r="EC586" i="3"/>
  <c r="EA586" i="3"/>
  <c r="DX586" i="3"/>
  <c r="DZ586" i="3"/>
  <c r="DV586" i="3"/>
  <c r="DY586" i="3"/>
  <c r="EE586" i="3"/>
  <c r="EF586" i="3"/>
  <c r="DT586" i="3"/>
  <c r="DW586" i="3"/>
  <c r="DX386" i="3"/>
  <c r="EB386" i="3"/>
  <c r="DU386" i="3"/>
  <c r="DQ386" i="3"/>
  <c r="DZ386" i="3"/>
  <c r="DW386" i="3"/>
  <c r="DT386" i="3"/>
  <c r="EA386" i="3"/>
  <c r="DY386" i="3"/>
  <c r="DV386" i="3"/>
  <c r="DS386" i="3"/>
  <c r="DR386" i="3"/>
  <c r="EF370" i="3"/>
  <c r="EA370" i="3"/>
  <c r="EC370" i="3"/>
  <c r="DZ370" i="3"/>
  <c r="DX370" i="3"/>
  <c r="DU370" i="3"/>
  <c r="ED370" i="3"/>
  <c r="EE370" i="3"/>
  <c r="DW370" i="3"/>
  <c r="EB370" i="3"/>
  <c r="DY370" i="3"/>
  <c r="DV370" i="3"/>
  <c r="EF18" i="3"/>
  <c r="DN18" i="3"/>
  <c r="EP18" i="3" s="1"/>
  <c r="DR18" i="3"/>
  <c r="DO18" i="3"/>
  <c r="DW18" i="3"/>
  <c r="DU18" i="3"/>
  <c r="DY18" i="3"/>
  <c r="ED18" i="3"/>
  <c r="DQ18" i="3"/>
  <c r="EE18" i="3"/>
  <c r="DP18" i="3"/>
  <c r="EA18" i="3"/>
  <c r="DT18" i="3"/>
  <c r="DZ18" i="3"/>
  <c r="DS18" i="3"/>
  <c r="DX18" i="3"/>
  <c r="DV18" i="3"/>
  <c r="EC18" i="3"/>
  <c r="EB18" i="3"/>
  <c r="DZ135" i="3"/>
  <c r="DX135" i="3"/>
  <c r="EB135" i="3"/>
  <c r="EF135" i="3"/>
  <c r="EE135" i="3"/>
  <c r="DY135" i="3"/>
  <c r="DQ135" i="3"/>
  <c r="DT135" i="3"/>
  <c r="EA135" i="3"/>
  <c r="DU135" i="3"/>
  <c r="EC135" i="3"/>
  <c r="DS135" i="3"/>
  <c r="DR135" i="3"/>
  <c r="DV135" i="3"/>
  <c r="ED135" i="3"/>
  <c r="EB159" i="3"/>
  <c r="DS227" i="3"/>
  <c r="ED227" i="3"/>
  <c r="EB227" i="3"/>
  <c r="DR180" i="3"/>
  <c r="DZ180" i="3"/>
  <c r="EA180" i="3"/>
  <c r="EE180" i="3"/>
  <c r="DW180" i="3"/>
  <c r="EC180" i="3"/>
  <c r="DO180" i="3"/>
  <c r="DU180" i="3"/>
  <c r="DV227" i="3"/>
  <c r="DR227" i="3"/>
  <c r="DN159" i="3"/>
  <c r="DR159" i="3"/>
  <c r="DN180" i="3"/>
  <c r="DS159" i="3"/>
  <c r="DM159" i="3"/>
  <c r="EO159" i="3" s="1"/>
  <c r="DO159" i="3"/>
  <c r="DP159" i="3"/>
  <c r="ED180" i="3"/>
  <c r="DT159" i="3"/>
  <c r="DW227" i="3"/>
  <c r="DN227" i="3"/>
  <c r="DY159" i="3"/>
  <c r="EA227" i="3"/>
  <c r="DX159" i="3"/>
  <c r="DQ227" i="3"/>
  <c r="EC227" i="3"/>
  <c r="DW159" i="3"/>
  <c r="DJ113" i="3"/>
  <c r="EL113" i="3" s="1"/>
  <c r="ER113" i="3" s="1"/>
  <c r="DN113" i="3"/>
  <c r="DQ215" i="3"/>
  <c r="DX180" i="3"/>
  <c r="DN213" i="3"/>
  <c r="EF180" i="3"/>
  <c r="EF159" i="3"/>
  <c r="DM180" i="3"/>
  <c r="EO180" i="3" s="1"/>
  <c r="DS180" i="3"/>
  <c r="DY180" i="3"/>
  <c r="DP180" i="3"/>
  <c r="DQ180" i="3"/>
  <c r="DT180" i="3"/>
  <c r="EA238" i="3"/>
  <c r="DZ227" i="3"/>
  <c r="DQ159" i="3"/>
  <c r="DM113" i="3"/>
  <c r="EE227" i="3"/>
  <c r="DV159" i="3"/>
  <c r="EB230" i="3"/>
  <c r="DX227" i="3"/>
  <c r="DZ159" i="3"/>
  <c r="DQ230" i="3"/>
  <c r="EF227" i="3"/>
  <c r="ED159" i="3"/>
  <c r="DV113" i="3"/>
  <c r="DU240" i="3"/>
  <c r="DO240" i="3"/>
  <c r="DT227" i="3"/>
  <c r="DU227" i="3"/>
  <c r="EC159" i="3"/>
  <c r="DW238" i="3"/>
  <c r="DO227" i="3"/>
  <c r="DY227" i="3"/>
  <c r="EE159" i="3"/>
  <c r="DU159" i="3"/>
  <c r="DM240" i="3"/>
  <c r="DQ240" i="3"/>
  <c r="DM215" i="3"/>
  <c r="DT238" i="3"/>
  <c r="DY98" i="3"/>
  <c r="DX228" i="3"/>
  <c r="DQ98" i="3"/>
  <c r="DR240" i="3"/>
  <c r="DR238" i="3"/>
  <c r="DL238" i="3"/>
  <c r="DZ240" i="3"/>
  <c r="DM228" i="3"/>
  <c r="DS98" i="3"/>
  <c r="DJ217" i="3"/>
  <c r="EL217" i="3" s="1"/>
  <c r="ER217" i="3" s="1"/>
  <c r="DM98" i="3"/>
  <c r="DW240" i="3"/>
  <c r="EE98" i="3"/>
  <c r="EA240" i="3"/>
  <c r="DZ228" i="3"/>
  <c r="DO215" i="3"/>
  <c r="DV180" i="3"/>
  <c r="DQ113" i="3"/>
  <c r="DW98" i="3"/>
  <c r="EC228" i="3"/>
  <c r="DN238" i="3"/>
  <c r="DT228" i="3"/>
  <c r="DS215" i="3"/>
  <c r="DU113" i="3"/>
  <c r="DO98" i="3"/>
  <c r="DJ228" i="3"/>
  <c r="EL228" i="3" s="1"/>
  <c r="ER228" i="3" s="1"/>
  <c r="DS240" i="3"/>
  <c r="DV238" i="3"/>
  <c r="DN215" i="3"/>
  <c r="DX113" i="3"/>
  <c r="DY230" i="3"/>
  <c r="EA98" i="3"/>
  <c r="DO217" i="3"/>
  <c r="DU228" i="3"/>
  <c r="DJ240" i="3"/>
  <c r="EL240" i="3" s="1"/>
  <c r="DS238" i="3"/>
  <c r="DX230" i="3"/>
  <c r="DR215" i="3"/>
  <c r="DP113" i="3"/>
  <c r="EF230" i="3"/>
  <c r="DR217" i="3"/>
  <c r="EC230" i="3"/>
  <c r="DM230" i="3"/>
  <c r="EO230" i="3" s="1"/>
  <c r="DR228" i="3"/>
  <c r="DQ217" i="3"/>
  <c r="DL98" i="3"/>
  <c r="ED228" i="3"/>
  <c r="DO228" i="3"/>
  <c r="DL217" i="3"/>
  <c r="DP98" i="3"/>
  <c r="DY240" i="3"/>
  <c r="DZ238" i="3"/>
  <c r="EB238" i="3"/>
  <c r="DQ228" i="3"/>
  <c r="DS228" i="3"/>
  <c r="DT98" i="3"/>
  <c r="EC240" i="3"/>
  <c r="DJ238" i="3"/>
  <c r="EL238" i="3" s="1"/>
  <c r="ER238" i="3" s="1"/>
  <c r="DO230" i="3"/>
  <c r="DN230" i="3"/>
  <c r="DW228" i="3"/>
  <c r="DV98" i="3"/>
  <c r="DX98" i="3"/>
  <c r="DT240" i="3"/>
  <c r="DP240" i="3"/>
  <c r="DP238" i="3"/>
  <c r="DQ238" i="3"/>
  <c r="DW230" i="3"/>
  <c r="DR230" i="3"/>
  <c r="EF228" i="3"/>
  <c r="EA228" i="3"/>
  <c r="DP217" i="3"/>
  <c r="DL215" i="3"/>
  <c r="EN215" i="3" s="1"/>
  <c r="DK113" i="3"/>
  <c r="DZ98" i="3"/>
  <c r="EB98" i="3"/>
  <c r="EB240" i="3"/>
  <c r="DN240" i="3"/>
  <c r="DX238" i="3"/>
  <c r="DU238" i="3"/>
  <c r="EE230" i="3"/>
  <c r="DV230" i="3"/>
  <c r="DP228" i="3"/>
  <c r="EE228" i="3"/>
  <c r="DK217" i="3"/>
  <c r="DP215" i="3"/>
  <c r="DT113" i="3"/>
  <c r="DO113" i="3"/>
  <c r="ED98" i="3"/>
  <c r="EF98" i="3"/>
  <c r="DG191" i="3"/>
  <c r="DN191" i="3" s="1"/>
  <c r="DM217" i="3"/>
  <c r="DK228" i="3"/>
  <c r="DN98" i="3"/>
  <c r="EA230" i="3"/>
  <c r="DR98" i="3"/>
  <c r="DM238" i="3"/>
  <c r="DL240" i="3"/>
  <c r="DV240" i="3"/>
  <c r="DK238" i="3"/>
  <c r="DY238" i="3"/>
  <c r="DP230" i="3"/>
  <c r="DZ230" i="3"/>
  <c r="DN228" i="3"/>
  <c r="EB228" i="3"/>
  <c r="DS217" i="3"/>
  <c r="DT215" i="3"/>
  <c r="DL113" i="3"/>
  <c r="DS113" i="3"/>
  <c r="EC98" i="3"/>
  <c r="DK98" i="3"/>
  <c r="EM98" i="3" s="1"/>
  <c r="ES98" i="3" s="1"/>
  <c r="DS230" i="3"/>
  <c r="DU230" i="3"/>
  <c r="DY228" i="3"/>
  <c r="DX240" i="3"/>
  <c r="DO238" i="3"/>
  <c r="DT230" i="3"/>
  <c r="DV228" i="3"/>
  <c r="DR113" i="3"/>
  <c r="DR213" i="3"/>
  <c r="DK142" i="3"/>
  <c r="DW142" i="3"/>
  <c r="DL142" i="3"/>
  <c r="DX142" i="3"/>
  <c r="DN142" i="3"/>
  <c r="DZ142" i="3"/>
  <c r="EA142" i="3"/>
  <c r="DP142" i="3"/>
  <c r="EC142" i="3"/>
  <c r="DR142" i="3"/>
  <c r="EE142" i="3"/>
  <c r="DT142" i="3"/>
  <c r="EF142" i="3"/>
  <c r="DU142" i="3"/>
  <c r="DV142" i="3"/>
  <c r="DM142" i="3"/>
  <c r="DY142" i="3"/>
  <c r="DO142" i="3"/>
  <c r="EB142" i="3"/>
  <c r="DQ142" i="3"/>
  <c r="ED142" i="3"/>
  <c r="DS142" i="3"/>
  <c r="DJ142" i="3"/>
  <c r="EL142" i="3" s="1"/>
  <c r="DS213" i="3"/>
  <c r="DJ213" i="3"/>
  <c r="EL213" i="3" s="1"/>
  <c r="DQ213" i="3"/>
  <c r="DL213" i="3"/>
  <c r="DO213" i="3"/>
  <c r="DP213" i="3"/>
  <c r="DM213" i="3"/>
  <c r="DM96" i="3"/>
  <c r="DL96" i="3"/>
  <c r="DN96" i="3"/>
  <c r="DJ96" i="3"/>
  <c r="EL96" i="3" s="1"/>
  <c r="ER96" i="3" s="1"/>
  <c r="DY154" i="3"/>
  <c r="EB154" i="3"/>
  <c r="EE154" i="3"/>
  <c r="DZ154" i="3"/>
  <c r="EF154" i="3"/>
  <c r="EA154" i="3"/>
  <c r="DP154" i="3"/>
  <c r="DU154" i="3"/>
  <c r="DW154" i="3"/>
  <c r="DN154" i="3"/>
  <c r="DL154" i="3"/>
  <c r="EN154" i="3" s="1"/>
  <c r="ET154" i="3" s="1"/>
  <c r="DS154" i="3"/>
  <c r="DQ154" i="3"/>
  <c r="DO154" i="3"/>
  <c r="ED154" i="3"/>
  <c r="DM154" i="3"/>
  <c r="DX154" i="3"/>
  <c r="DV154" i="3"/>
  <c r="DR154" i="3"/>
  <c r="DT154" i="3"/>
  <c r="EC154" i="3"/>
  <c r="DO152" i="3"/>
  <c r="DR152" i="3"/>
  <c r="DS152" i="3"/>
  <c r="DM152" i="3"/>
  <c r="DQ152" i="3"/>
  <c r="DP152" i="3"/>
  <c r="DN152" i="3"/>
  <c r="DL152" i="3"/>
  <c r="EN152" i="3" s="1"/>
  <c r="DR247" i="3"/>
  <c r="DQ247" i="3"/>
  <c r="DV247" i="3"/>
  <c r="DS247" i="3"/>
  <c r="DT247" i="3"/>
  <c r="DO247" i="3"/>
  <c r="DM247" i="3"/>
  <c r="DP247" i="3"/>
  <c r="DZ247" i="3"/>
  <c r="DW247" i="3"/>
  <c r="EA247" i="3"/>
  <c r="EC247" i="3"/>
  <c r="DY247" i="3"/>
  <c r="DU247" i="3"/>
  <c r="DK247" i="3"/>
  <c r="EB247" i="3"/>
  <c r="DX247" i="3"/>
  <c r="DN247" i="3"/>
  <c r="DL247" i="3"/>
  <c r="DJ247" i="3"/>
  <c r="EL247" i="3" s="1"/>
  <c r="ER247" i="3" s="1"/>
  <c r="ED173" i="3"/>
  <c r="EE173" i="3"/>
  <c r="EB173" i="3"/>
  <c r="DW173" i="3"/>
  <c r="DT173" i="3"/>
  <c r="EC173" i="3"/>
  <c r="DR173" i="3"/>
  <c r="EA173" i="3"/>
  <c r="DP173" i="3"/>
  <c r="DY173" i="3"/>
  <c r="DN173" i="3"/>
  <c r="DM173" i="3"/>
  <c r="EF173" i="3"/>
  <c r="DZ173" i="3"/>
  <c r="DX173" i="3"/>
  <c r="DV173" i="3"/>
  <c r="DU173" i="3"/>
  <c r="DS173" i="3"/>
  <c r="DQ173" i="3"/>
  <c r="DO173" i="3"/>
  <c r="DL173" i="3"/>
  <c r="EN173" i="3" s="1"/>
  <c r="ET173" i="3" s="1"/>
  <c r="DQ96" i="3"/>
  <c r="DO245" i="3"/>
  <c r="EF245" i="3"/>
  <c r="DM245" i="3"/>
  <c r="DX245" i="3"/>
  <c r="DW245" i="3"/>
  <c r="DQ245" i="3"/>
  <c r="DK245" i="3"/>
  <c r="EE245" i="3"/>
  <c r="EA245" i="3"/>
  <c r="EC245" i="3"/>
  <c r="DL245" i="3"/>
  <c r="DY245" i="3"/>
  <c r="DJ245" i="3"/>
  <c r="EL245" i="3" s="1"/>
  <c r="DU245" i="3"/>
  <c r="DS245" i="3"/>
  <c r="DZ245" i="3"/>
  <c r="DV245" i="3"/>
  <c r="DT245" i="3"/>
  <c r="DR245" i="3"/>
  <c r="DP245" i="3"/>
  <c r="DN245" i="3"/>
  <c r="ED245" i="3"/>
  <c r="EB245" i="3"/>
  <c r="DL272" i="3"/>
  <c r="DK272" i="3"/>
  <c r="DJ272" i="3"/>
  <c r="EL272" i="3" s="1"/>
  <c r="ER272" i="3" s="1"/>
  <c r="DP272" i="3"/>
  <c r="DO272" i="3"/>
  <c r="EB272" i="3"/>
  <c r="DU272" i="3"/>
  <c r="DZ272" i="3"/>
  <c r="DQ272" i="3"/>
  <c r="DS272" i="3"/>
  <c r="DX272" i="3"/>
  <c r="DV272" i="3"/>
  <c r="DM272" i="3"/>
  <c r="DT272" i="3"/>
  <c r="DR272" i="3"/>
  <c r="EE272" i="3"/>
  <c r="DN272" i="3"/>
  <c r="EC272" i="3"/>
  <c r="ED272" i="3"/>
  <c r="EA272" i="3"/>
  <c r="DW272" i="3"/>
  <c r="EF272" i="3"/>
  <c r="DY272" i="3"/>
  <c r="DM140" i="3"/>
  <c r="DL140" i="3"/>
  <c r="DK140" i="3"/>
  <c r="DJ140" i="3"/>
  <c r="EL140" i="3" s="1"/>
  <c r="ER140" i="3" s="1"/>
  <c r="DQ140" i="3"/>
  <c r="DP140" i="3"/>
  <c r="DO140" i="3"/>
  <c r="ED140" i="3"/>
  <c r="EF140" i="3"/>
  <c r="EB140" i="3"/>
  <c r="DT140" i="3"/>
  <c r="DZ140" i="3"/>
  <c r="EE140" i="3"/>
  <c r="EA140" i="3"/>
  <c r="DX140" i="3"/>
  <c r="EC140" i="3"/>
  <c r="DV140" i="3"/>
  <c r="DY140" i="3"/>
  <c r="DR140" i="3"/>
  <c r="DN140" i="3"/>
  <c r="DW140" i="3"/>
  <c r="DU140" i="3"/>
  <c r="DS140" i="3"/>
  <c r="DK96" i="3"/>
  <c r="EC209" i="3"/>
  <c r="DP209" i="3"/>
  <c r="DL209" i="3"/>
  <c r="DT209" i="3"/>
  <c r="DV209" i="3"/>
  <c r="EA209" i="3"/>
  <c r="DR209" i="3"/>
  <c r="DY209" i="3"/>
  <c r="DW209" i="3"/>
  <c r="DS209" i="3"/>
  <c r="DO209" i="3"/>
  <c r="DQ209" i="3"/>
  <c r="DM209" i="3"/>
  <c r="DK209" i="3"/>
  <c r="DX209" i="3"/>
  <c r="DZ209" i="3"/>
  <c r="DU209" i="3"/>
  <c r="EB209" i="3"/>
  <c r="DJ209" i="3"/>
  <c r="EL209" i="3" s="1"/>
  <c r="ER209" i="3" s="1"/>
  <c r="DN209" i="3"/>
  <c r="DP249" i="3"/>
  <c r="ED249" i="3"/>
  <c r="EA249" i="3"/>
  <c r="DX249" i="3"/>
  <c r="DS249" i="3"/>
  <c r="DV249" i="3"/>
  <c r="DQ249" i="3"/>
  <c r="DM249" i="3"/>
  <c r="DT249" i="3"/>
  <c r="EB249" i="3"/>
  <c r="DW249" i="3"/>
  <c r="DU249" i="3"/>
  <c r="DK249" i="3"/>
  <c r="EF249" i="3"/>
  <c r="DZ249" i="3"/>
  <c r="DR249" i="3"/>
  <c r="DL249" i="3"/>
  <c r="DN249" i="3"/>
  <c r="DJ249" i="3"/>
  <c r="EL249" i="3" s="1"/>
  <c r="EE249" i="3"/>
  <c r="DY249" i="3"/>
  <c r="EC249" i="3"/>
  <c r="DO249" i="3"/>
  <c r="DO248" i="3"/>
  <c r="DS248" i="3"/>
  <c r="DN248" i="3"/>
  <c r="DQ248" i="3"/>
  <c r="DJ248" i="3"/>
  <c r="EL248" i="3" s="1"/>
  <c r="ER248" i="3" s="1"/>
  <c r="DM248" i="3"/>
  <c r="DL248" i="3"/>
  <c r="DR248" i="3"/>
  <c r="DK248" i="3"/>
  <c r="DP248" i="3"/>
  <c r="DR174" i="3"/>
  <c r="DN174" i="3"/>
  <c r="DV174" i="3"/>
  <c r="DP174" i="3"/>
  <c r="DT174" i="3"/>
  <c r="ED174" i="3"/>
  <c r="DY174" i="3"/>
  <c r="DS174" i="3"/>
  <c r="EA174" i="3"/>
  <c r="DQ174" i="3"/>
  <c r="DZ174" i="3"/>
  <c r="EC174" i="3"/>
  <c r="DO174" i="3"/>
  <c r="EE174" i="3"/>
  <c r="EB174" i="3"/>
  <c r="DM174" i="3"/>
  <c r="DL174" i="3"/>
  <c r="DK174" i="3"/>
  <c r="EM174" i="3" s="1"/>
  <c r="ES174" i="3" s="1"/>
  <c r="DW174" i="3"/>
  <c r="EF174" i="3"/>
  <c r="DU174" i="3"/>
  <c r="DX174" i="3"/>
  <c r="DO96" i="3"/>
  <c r="DS96" i="3"/>
  <c r="EA293" i="3"/>
  <c r="DT293" i="3"/>
  <c r="DU293" i="3"/>
  <c r="DJ293" i="3"/>
  <c r="EL293" i="3" s="1"/>
  <c r="ER293" i="3" s="1"/>
  <c r="EE293" i="3"/>
  <c r="DR293" i="3"/>
  <c r="EC293" i="3"/>
  <c r="DP293" i="3"/>
  <c r="DY293" i="3"/>
  <c r="DL293" i="3"/>
  <c r="DS293" i="3"/>
  <c r="DK293" i="3"/>
  <c r="ED293" i="3"/>
  <c r="EB293" i="3"/>
  <c r="DZ293" i="3"/>
  <c r="DX293" i="3"/>
  <c r="DQ293" i="3"/>
  <c r="DM293" i="3"/>
  <c r="EF293" i="3"/>
  <c r="DW293" i="3"/>
  <c r="DV293" i="3"/>
  <c r="DO293" i="3"/>
  <c r="DN293" i="3"/>
  <c r="DJ151" i="3"/>
  <c r="EL151" i="3" s="1"/>
  <c r="ER151" i="3" s="1"/>
  <c r="DK151" i="3"/>
  <c r="DO151" i="3"/>
  <c r="DR151" i="3"/>
  <c r="DP151" i="3"/>
  <c r="DN151" i="3"/>
  <c r="DL151" i="3"/>
  <c r="DQ151" i="3"/>
  <c r="DS151" i="3"/>
  <c r="DM151" i="3"/>
  <c r="DM82" i="3"/>
  <c r="DK82" i="3"/>
  <c r="DR82" i="3"/>
  <c r="DQ82" i="3"/>
  <c r="DL82" i="3"/>
  <c r="DS82" i="3"/>
  <c r="DO82" i="3"/>
  <c r="DP82" i="3"/>
  <c r="DN82" i="3"/>
  <c r="DJ82" i="3"/>
  <c r="EL82" i="3" s="1"/>
  <c r="DW171" i="3"/>
  <c r="DR171" i="3"/>
  <c r="DK171" i="3"/>
  <c r="DN171" i="3"/>
  <c r="DS171" i="3"/>
  <c r="DJ171" i="3"/>
  <c r="EL171" i="3" s="1"/>
  <c r="ER171" i="3" s="1"/>
  <c r="DL171" i="3"/>
  <c r="DU171" i="3"/>
  <c r="DT171" i="3"/>
  <c r="DM171" i="3"/>
  <c r="DX171" i="3"/>
  <c r="DQ171" i="3"/>
  <c r="DP171" i="3"/>
  <c r="DO171" i="3"/>
  <c r="DV171" i="3"/>
  <c r="EA212" i="3"/>
  <c r="EE212" i="3"/>
  <c r="DZ212" i="3"/>
  <c r="DX212" i="3"/>
  <c r="DP212" i="3"/>
  <c r="DN212" i="3"/>
  <c r="DL212" i="3"/>
  <c r="EN212" i="3" s="1"/>
  <c r="ET212" i="3" s="1"/>
  <c r="DV212" i="3"/>
  <c r="DO212" i="3"/>
  <c r="DY212" i="3"/>
  <c r="DQ212" i="3"/>
  <c r="EB212" i="3"/>
  <c r="DT212" i="3"/>
  <c r="DM212" i="3"/>
  <c r="EF212" i="3"/>
  <c r="ED212" i="3"/>
  <c r="DR212" i="3"/>
  <c r="DS212" i="3"/>
  <c r="DW212" i="3"/>
  <c r="DU212" i="3"/>
  <c r="EC212" i="3"/>
  <c r="EB211" i="3"/>
  <c r="DU211" i="3"/>
  <c r="DS211" i="3"/>
  <c r="DY211" i="3"/>
  <c r="DT211" i="3"/>
  <c r="EC211" i="3"/>
  <c r="EA211" i="3"/>
  <c r="DW211" i="3"/>
  <c r="DQ211" i="3"/>
  <c r="EF211" i="3"/>
  <c r="ED211" i="3"/>
  <c r="DZ211" i="3"/>
  <c r="DV211" i="3"/>
  <c r="DR211" i="3"/>
  <c r="DN211" i="3"/>
  <c r="DP211" i="3"/>
  <c r="DX211" i="3"/>
  <c r="EE211" i="3"/>
  <c r="DO211" i="3"/>
  <c r="DM211" i="3"/>
  <c r="DL211" i="3"/>
  <c r="EN211" i="3" s="1"/>
  <c r="DT246" i="3"/>
  <c r="DK246" i="3"/>
  <c r="DL246" i="3"/>
  <c r="EC246" i="3"/>
  <c r="DS246" i="3"/>
  <c r="DQ246" i="3"/>
  <c r="DO246" i="3"/>
  <c r="DP246" i="3"/>
  <c r="DN246" i="3"/>
  <c r="DJ246" i="3"/>
  <c r="EL246" i="3" s="1"/>
  <c r="EE246" i="3"/>
  <c r="EF246" i="3"/>
  <c r="ED246" i="3"/>
  <c r="EB246" i="3"/>
  <c r="DR246" i="3"/>
  <c r="DM246" i="3"/>
  <c r="DV246" i="3"/>
  <c r="DZ246" i="3"/>
  <c r="DY246" i="3"/>
  <c r="DX246" i="3"/>
  <c r="DW246" i="3"/>
  <c r="DU246" i="3"/>
  <c r="EA246" i="3"/>
  <c r="DP92" i="3"/>
  <c r="DO92" i="3"/>
  <c r="DN92" i="3"/>
  <c r="DK92" i="3"/>
  <c r="DL92" i="3"/>
  <c r="DJ92" i="3"/>
  <c r="EL92" i="3" s="1"/>
  <c r="DT92" i="3"/>
  <c r="DQ92" i="3"/>
  <c r="DR92" i="3"/>
  <c r="DS92" i="3"/>
  <c r="EE92" i="3"/>
  <c r="EC92" i="3"/>
  <c r="EA92" i="3"/>
  <c r="DY92" i="3"/>
  <c r="DW92" i="3"/>
  <c r="ED92" i="3"/>
  <c r="EF92" i="3"/>
  <c r="DU92" i="3"/>
  <c r="EB92" i="3"/>
  <c r="DM92" i="3"/>
  <c r="DZ92" i="3"/>
  <c r="DV92" i="3"/>
  <c r="DX92" i="3"/>
  <c r="DP96" i="3"/>
  <c r="DM172" i="3"/>
  <c r="DN172" i="3"/>
  <c r="DT172" i="3"/>
  <c r="DS172" i="3"/>
  <c r="DP172" i="3"/>
  <c r="DQ172" i="3"/>
  <c r="DU172" i="3"/>
  <c r="DL172" i="3"/>
  <c r="EN172" i="3" s="1"/>
  <c r="ET172" i="3" s="1"/>
  <c r="DR172" i="3"/>
  <c r="DO172" i="3"/>
  <c r="DV150" i="3"/>
  <c r="DU150" i="3"/>
  <c r="DS150" i="3"/>
  <c r="DT150" i="3"/>
  <c r="DO150" i="3"/>
  <c r="DK150" i="3"/>
  <c r="EM150" i="3" s="1"/>
  <c r="ES150" i="3" s="1"/>
  <c r="DL150" i="3"/>
  <c r="DY150" i="3"/>
  <c r="DW150" i="3"/>
  <c r="DQ150" i="3"/>
  <c r="DP150" i="3"/>
  <c r="DN150" i="3"/>
  <c r="DX150" i="3"/>
  <c r="DR150" i="3"/>
  <c r="DM150" i="3"/>
  <c r="DW148" i="3"/>
  <c r="EA148" i="3"/>
  <c r="DS148" i="3"/>
  <c r="DZ148" i="3"/>
  <c r="DT148" i="3"/>
  <c r="DR148" i="3"/>
  <c r="EF148" i="3"/>
  <c r="EB148" i="3"/>
  <c r="DX148" i="3"/>
  <c r="DV148" i="3"/>
  <c r="EC148" i="3"/>
  <c r="DK148" i="3"/>
  <c r="DP148" i="3"/>
  <c r="DU148" i="3"/>
  <c r="DN148" i="3"/>
  <c r="EE148" i="3"/>
  <c r="DY148" i="3"/>
  <c r="ED148" i="3"/>
  <c r="DQ148" i="3"/>
  <c r="DO148" i="3"/>
  <c r="DL148" i="3"/>
  <c r="DM148" i="3"/>
  <c r="DJ148" i="3"/>
  <c r="EL148" i="3" s="1"/>
  <c r="ER148" i="3" s="1"/>
  <c r="DW153" i="3"/>
  <c r="DV153" i="3"/>
  <c r="EB153" i="3"/>
  <c r="DZ153" i="3"/>
  <c r="EC153" i="3"/>
  <c r="DK153" i="3"/>
  <c r="DR153" i="3"/>
  <c r="DN153" i="3"/>
  <c r="DP153" i="3"/>
  <c r="EA153" i="3"/>
  <c r="DL153" i="3"/>
  <c r="DY153" i="3"/>
  <c r="DJ153" i="3"/>
  <c r="EL153" i="3" s="1"/>
  <c r="ER153" i="3" s="1"/>
  <c r="DU153" i="3"/>
  <c r="DQ153" i="3"/>
  <c r="DS153" i="3"/>
  <c r="DO153" i="3"/>
  <c r="DM153" i="3"/>
  <c r="DX153" i="3"/>
  <c r="DT153" i="3"/>
  <c r="DU206" i="3"/>
  <c r="EC206" i="3"/>
  <c r="DZ206" i="3"/>
  <c r="DX206" i="3"/>
  <c r="DV206" i="3"/>
  <c r="EB206" i="3"/>
  <c r="DO206" i="3"/>
  <c r="DM206" i="3"/>
  <c r="DP206" i="3"/>
  <c r="EA206" i="3"/>
  <c r="DN206" i="3"/>
  <c r="DK206" i="3"/>
  <c r="DR206" i="3"/>
  <c r="DY206" i="3"/>
  <c r="DW206" i="3"/>
  <c r="DQ206" i="3"/>
  <c r="DL206" i="3"/>
  <c r="DT206" i="3"/>
  <c r="DS206" i="3"/>
  <c r="DJ206" i="3"/>
  <c r="EL206" i="3" s="1"/>
  <c r="DL294" i="3"/>
  <c r="DW294" i="3"/>
  <c r="EB294" i="3"/>
  <c r="DU294" i="3"/>
  <c r="DN294" i="3"/>
  <c r="DJ294" i="3"/>
  <c r="EL294" i="3" s="1"/>
  <c r="ER294" i="3" s="1"/>
  <c r="DT294" i="3"/>
  <c r="DR294" i="3"/>
  <c r="DP294" i="3"/>
  <c r="DK294" i="3"/>
  <c r="DS294" i="3"/>
  <c r="EA294" i="3"/>
  <c r="EF294" i="3"/>
  <c r="EC294" i="3"/>
  <c r="DY294" i="3"/>
  <c r="DQ294" i="3"/>
  <c r="DM294" i="3"/>
  <c r="DZ294" i="3"/>
  <c r="EE294" i="3"/>
  <c r="DO294" i="3"/>
  <c r="DX294" i="3"/>
  <c r="DV294" i="3"/>
  <c r="ED294" i="3"/>
  <c r="DS76" i="3"/>
  <c r="DP76" i="3"/>
  <c r="EA76" i="3"/>
  <c r="DV76" i="3"/>
  <c r="DU76" i="3"/>
  <c r="DL76" i="3"/>
  <c r="DM76" i="3"/>
  <c r="DQ76" i="3"/>
  <c r="DJ76" i="3"/>
  <c r="DO76" i="3"/>
  <c r="DK76" i="3"/>
  <c r="EC76" i="3"/>
  <c r="DT76" i="3"/>
  <c r="DY76" i="3"/>
  <c r="DR76" i="3"/>
  <c r="DW76" i="3"/>
  <c r="EB76" i="3"/>
  <c r="DZ76" i="3"/>
  <c r="DX76" i="3"/>
  <c r="DN76" i="3"/>
  <c r="DX292" i="3"/>
  <c r="DU292" i="3"/>
  <c r="DP292" i="3"/>
  <c r="DS292" i="3"/>
  <c r="EF292" i="3"/>
  <c r="DO292" i="3"/>
  <c r="DR292" i="3"/>
  <c r="DN292" i="3"/>
  <c r="EE292" i="3"/>
  <c r="DW292" i="3"/>
  <c r="DM292" i="3"/>
  <c r="EO292" i="3" s="1"/>
  <c r="EC292" i="3"/>
  <c r="ED292" i="3"/>
  <c r="EB292" i="3"/>
  <c r="DZ292" i="3"/>
  <c r="DQ292" i="3"/>
  <c r="DY292" i="3"/>
  <c r="DV292" i="3"/>
  <c r="DT292" i="3"/>
  <c r="EA292" i="3"/>
  <c r="DK324" i="3"/>
  <c r="DM324" i="3"/>
  <c r="DR324" i="3"/>
  <c r="DP324" i="3"/>
  <c r="DN324" i="3"/>
  <c r="DS324" i="3"/>
  <c r="DQ324" i="3"/>
  <c r="DO324" i="3"/>
  <c r="DL324" i="3"/>
  <c r="DJ324" i="3"/>
  <c r="EL324" i="3" s="1"/>
  <c r="ER324" i="3" s="1"/>
  <c r="DX120" i="3"/>
  <c r="EA120" i="3"/>
  <c r="DV120" i="3"/>
  <c r="EE120" i="3"/>
  <c r="DR120" i="3"/>
  <c r="DY120" i="3"/>
  <c r="DW120" i="3"/>
  <c r="EC120" i="3"/>
  <c r="DU120" i="3"/>
  <c r="DT120" i="3"/>
  <c r="EB120" i="3"/>
  <c r="ED120" i="3"/>
  <c r="DZ120" i="3"/>
  <c r="DS120" i="3"/>
  <c r="DQ120" i="3"/>
  <c r="EF120" i="3"/>
  <c r="DQ322" i="3"/>
  <c r="DS322" i="3"/>
  <c r="DO322" i="3"/>
  <c r="DJ322" i="3"/>
  <c r="EL322" i="3" s="1"/>
  <c r="ER322" i="3" s="1"/>
  <c r="DM322" i="3"/>
  <c r="DK322" i="3"/>
  <c r="DL322" i="3"/>
  <c r="DR322" i="3"/>
  <c r="DP322" i="3"/>
  <c r="DN322" i="3"/>
  <c r="DO311" i="3"/>
  <c r="DL311" i="3"/>
  <c r="DJ311" i="3"/>
  <c r="EL311" i="3" s="1"/>
  <c r="ER311" i="3" s="1"/>
  <c r="DS311" i="3"/>
  <c r="DM311" i="3"/>
  <c r="DK311" i="3"/>
  <c r="DQ311" i="3"/>
  <c r="DR311" i="3"/>
  <c r="DP311" i="3"/>
  <c r="DN311" i="3"/>
  <c r="DT310" i="3"/>
  <c r="DS310" i="3"/>
  <c r="EF310" i="3"/>
  <c r="EC310" i="3"/>
  <c r="ED310" i="3"/>
  <c r="EA310" i="3"/>
  <c r="EB310" i="3"/>
  <c r="DY310" i="3"/>
  <c r="DJ310" i="3"/>
  <c r="EL310" i="3" s="1"/>
  <c r="ER310" i="3" s="1"/>
  <c r="EE310" i="3"/>
  <c r="DW310" i="3"/>
  <c r="DU310" i="3"/>
  <c r="DV310" i="3"/>
  <c r="DR310" i="3"/>
  <c r="DP310" i="3"/>
  <c r="DN310" i="3"/>
  <c r="DL310" i="3"/>
  <c r="DZ310" i="3"/>
  <c r="DX310" i="3"/>
  <c r="DQ310" i="3"/>
  <c r="DO310" i="3"/>
  <c r="DM310" i="3"/>
  <c r="DK310" i="3"/>
  <c r="DT309" i="3"/>
  <c r="DU309" i="3"/>
  <c r="DS309" i="3"/>
  <c r="DR309" i="3"/>
  <c r="DP309" i="3"/>
  <c r="DN309" i="3"/>
  <c r="DL309" i="3"/>
  <c r="DJ309" i="3"/>
  <c r="EL309" i="3" s="1"/>
  <c r="ER309" i="3" s="1"/>
  <c r="DO309" i="3"/>
  <c r="DM309" i="3"/>
  <c r="DK309" i="3"/>
  <c r="DQ309" i="3"/>
  <c r="DK125" i="3"/>
  <c r="DN125" i="3"/>
  <c r="DL125" i="3"/>
  <c r="DJ125" i="3"/>
  <c r="EL125" i="3" s="1"/>
  <c r="ER125" i="3" s="1"/>
  <c r="DM125" i="3"/>
  <c r="DO125" i="3"/>
  <c r="DP125" i="3"/>
  <c r="DS307" i="3"/>
  <c r="DJ307" i="3"/>
  <c r="EL307" i="3" s="1"/>
  <c r="ER307" i="3" s="1"/>
  <c r="DL307" i="3"/>
  <c r="DK307" i="3"/>
  <c r="DR307" i="3"/>
  <c r="DP307" i="3"/>
  <c r="DN307" i="3"/>
  <c r="DO307" i="3"/>
  <c r="DM307" i="3"/>
  <c r="DQ307" i="3"/>
  <c r="DW75" i="3"/>
  <c r="DT75" i="3"/>
  <c r="DO75" i="3"/>
  <c r="DL75" i="3"/>
  <c r="DZ75" i="3"/>
  <c r="EC75" i="3"/>
  <c r="DV75" i="3"/>
  <c r="EA75" i="3"/>
  <c r="DR75" i="3"/>
  <c r="DY75" i="3"/>
  <c r="DU75" i="3"/>
  <c r="DS75" i="3"/>
  <c r="DN75" i="3"/>
  <c r="DP75" i="3"/>
  <c r="ED75" i="3"/>
  <c r="DK75" i="3"/>
  <c r="EB75" i="3"/>
  <c r="DX75" i="3"/>
  <c r="DQ75" i="3"/>
  <c r="DM75" i="3"/>
  <c r="EB77" i="3"/>
  <c r="EA77" i="3"/>
  <c r="DV77" i="3"/>
  <c r="DZ77" i="3"/>
  <c r="DR77" i="3"/>
  <c r="DW77" i="3"/>
  <c r="DX77" i="3"/>
  <c r="DT77" i="3"/>
  <c r="DP77" i="3"/>
  <c r="EC77" i="3"/>
  <c r="DY77" i="3"/>
  <c r="DM77" i="3"/>
  <c r="DK77" i="3"/>
  <c r="DU77" i="3"/>
  <c r="DQ77" i="3"/>
  <c r="DS77" i="3"/>
  <c r="DO77" i="3"/>
  <c r="DN77" i="3"/>
  <c r="DL77" i="3"/>
  <c r="DJ77" i="3"/>
  <c r="EL77" i="3" s="1"/>
  <c r="ER77" i="3" s="1"/>
  <c r="EC121" i="3"/>
  <c r="DY121" i="3"/>
  <c r="DU121" i="3"/>
  <c r="DQ121" i="3"/>
  <c r="DM121" i="3"/>
  <c r="DZ121" i="3"/>
  <c r="DR121" i="3"/>
  <c r="EF121" i="3"/>
  <c r="DX121" i="3"/>
  <c r="DP121" i="3"/>
  <c r="EE121" i="3"/>
  <c r="EA121" i="3"/>
  <c r="DW121" i="3"/>
  <c r="DS121" i="3"/>
  <c r="DO121" i="3"/>
  <c r="ED121" i="3"/>
  <c r="DV121" i="3"/>
  <c r="DN121" i="3"/>
  <c r="EB121" i="3"/>
  <c r="DT121" i="3"/>
  <c r="DR270" i="3"/>
  <c r="DN270" i="3"/>
  <c r="DJ270" i="3"/>
  <c r="EL270" i="3" s="1"/>
  <c r="ER270" i="3" s="1"/>
  <c r="DO270" i="3"/>
  <c r="DU270" i="3"/>
  <c r="DQ270" i="3"/>
  <c r="DT270" i="3"/>
  <c r="DP270" i="3"/>
  <c r="DL270" i="3"/>
  <c r="DS270" i="3"/>
  <c r="DK270" i="3"/>
  <c r="DM270" i="3"/>
  <c r="ED122" i="3"/>
  <c r="DZ122" i="3"/>
  <c r="DV122" i="3"/>
  <c r="DR122" i="3"/>
  <c r="DN122" i="3"/>
  <c r="DJ122" i="3"/>
  <c r="EL122" i="3" s="1"/>
  <c r="ER122" i="3" s="1"/>
  <c r="DY122" i="3"/>
  <c r="DQ122" i="3"/>
  <c r="EE122" i="3"/>
  <c r="DW122" i="3"/>
  <c r="DO122" i="3"/>
  <c r="EF122" i="3"/>
  <c r="EB122" i="3"/>
  <c r="DX122" i="3"/>
  <c r="DT122" i="3"/>
  <c r="DP122" i="3"/>
  <c r="DL122" i="3"/>
  <c r="EC122" i="3"/>
  <c r="DU122" i="3"/>
  <c r="DM122" i="3"/>
  <c r="EA122" i="3"/>
  <c r="DS122" i="3"/>
  <c r="DK122" i="3"/>
  <c r="EF285" i="3"/>
  <c r="EB285" i="3"/>
  <c r="DX285" i="3"/>
  <c r="DT285" i="3"/>
  <c r="DP285" i="3"/>
  <c r="DL285" i="3"/>
  <c r="EC285" i="3"/>
  <c r="DU285" i="3"/>
  <c r="DM285" i="3"/>
  <c r="DS285" i="3"/>
  <c r="DW285" i="3"/>
  <c r="ED285" i="3"/>
  <c r="DZ285" i="3"/>
  <c r="DV285" i="3"/>
  <c r="DR285" i="3"/>
  <c r="DN285" i="3"/>
  <c r="DJ285" i="3"/>
  <c r="EL285" i="3" s="1"/>
  <c r="ER285" i="3" s="1"/>
  <c r="DY285" i="3"/>
  <c r="DQ285" i="3"/>
  <c r="DK285" i="3"/>
  <c r="EA285" i="3"/>
  <c r="DO285" i="3"/>
  <c r="EE285" i="3"/>
  <c r="DR162" i="3"/>
  <c r="DN162" i="3"/>
  <c r="DJ162" i="3"/>
  <c r="EL162" i="3" s="1"/>
  <c r="ER162" i="3" s="1"/>
  <c r="DO162" i="3"/>
  <c r="DQ162" i="3"/>
  <c r="DP162" i="3"/>
  <c r="DL162" i="3"/>
  <c r="DS162" i="3"/>
  <c r="DK162" i="3"/>
  <c r="DM162" i="3"/>
  <c r="DO204" i="3"/>
  <c r="DP204" i="3"/>
  <c r="DL204" i="3"/>
  <c r="DQ204" i="3"/>
  <c r="DK204" i="3"/>
  <c r="DR204" i="3"/>
  <c r="DN204" i="3"/>
  <c r="DJ204" i="3"/>
  <c r="EL204" i="3" s="1"/>
  <c r="ER204" i="3" s="1"/>
  <c r="DM204" i="3"/>
  <c r="DS204" i="3"/>
  <c r="ED198" i="3"/>
  <c r="DZ198" i="3"/>
  <c r="DV198" i="3"/>
  <c r="DR198" i="3"/>
  <c r="DN198" i="3"/>
  <c r="EC198" i="3"/>
  <c r="DU198" i="3"/>
  <c r="DM198" i="3"/>
  <c r="EA198" i="3"/>
  <c r="DS198" i="3"/>
  <c r="EF198" i="3"/>
  <c r="DX198" i="3"/>
  <c r="DP198" i="3"/>
  <c r="DY198" i="3"/>
  <c r="EE198" i="3"/>
  <c r="DO198" i="3"/>
  <c r="EB198" i="3"/>
  <c r="DT198" i="3"/>
  <c r="DL198" i="3"/>
  <c r="EN198" i="3" s="1"/>
  <c r="ET198" i="3" s="1"/>
  <c r="DQ198" i="3"/>
  <c r="DW198" i="3"/>
  <c r="DO262" i="3"/>
  <c r="EA262" i="3"/>
  <c r="DK262" i="3"/>
  <c r="EM262" i="3" s="1"/>
  <c r="ES262" i="3" s="1"/>
  <c r="DS262" i="3"/>
  <c r="DW262" i="3"/>
  <c r="ED262" i="3"/>
  <c r="DZ262" i="3"/>
  <c r="DV262" i="3"/>
  <c r="DR262" i="3"/>
  <c r="DN262" i="3"/>
  <c r="DM262" i="3"/>
  <c r="DU262" i="3"/>
  <c r="EC262" i="3"/>
  <c r="EB262" i="3"/>
  <c r="DX262" i="3"/>
  <c r="DT262" i="3"/>
  <c r="DP262" i="3"/>
  <c r="DL262" i="3"/>
  <c r="DQ262" i="3"/>
  <c r="DY262" i="3"/>
  <c r="DW256" i="3"/>
  <c r="DK256" i="3"/>
  <c r="EA256" i="3"/>
  <c r="DS256" i="3"/>
  <c r="DO256" i="3"/>
  <c r="EB256" i="3"/>
  <c r="DX256" i="3"/>
  <c r="DT256" i="3"/>
  <c r="DP256" i="3"/>
  <c r="DL256" i="3"/>
  <c r="DQ256" i="3"/>
  <c r="DY256" i="3"/>
  <c r="ED256" i="3"/>
  <c r="DZ256" i="3"/>
  <c r="DV256" i="3"/>
  <c r="DR256" i="3"/>
  <c r="DN256" i="3"/>
  <c r="DM256" i="3"/>
  <c r="DU256" i="3"/>
  <c r="EC256" i="3"/>
  <c r="DR329" i="3"/>
  <c r="DN329" i="3"/>
  <c r="DJ329" i="3"/>
  <c r="EL329" i="3" s="1"/>
  <c r="ER329" i="3" s="1"/>
  <c r="DQ329" i="3"/>
  <c r="DM329" i="3"/>
  <c r="DP329" i="3"/>
  <c r="DL329" i="3"/>
  <c r="DS329" i="3"/>
  <c r="DO329" i="3"/>
  <c r="DK329" i="3"/>
  <c r="DR321" i="3"/>
  <c r="DN321" i="3"/>
  <c r="DJ321" i="3"/>
  <c r="EL321" i="3" s="1"/>
  <c r="ER321" i="3" s="1"/>
  <c r="DQ321" i="3"/>
  <c r="DM321" i="3"/>
  <c r="DP321" i="3"/>
  <c r="DL321" i="3"/>
  <c r="DS321" i="3"/>
  <c r="DO321" i="3"/>
  <c r="DK321" i="3"/>
  <c r="DR313" i="3"/>
  <c r="DN313" i="3"/>
  <c r="DJ313" i="3"/>
  <c r="EL313" i="3" s="1"/>
  <c r="ER313" i="3" s="1"/>
  <c r="DS313" i="3"/>
  <c r="DO313" i="3"/>
  <c r="DK313" i="3"/>
  <c r="DT313" i="3"/>
  <c r="DP313" i="3"/>
  <c r="DL313" i="3"/>
  <c r="DU313" i="3"/>
  <c r="DQ313" i="3"/>
  <c r="DM313" i="3"/>
  <c r="ED295" i="3"/>
  <c r="DZ295" i="3"/>
  <c r="DV295" i="3"/>
  <c r="DR295" i="3"/>
  <c r="DN295" i="3"/>
  <c r="DJ295" i="3"/>
  <c r="EL295" i="3" s="1"/>
  <c r="ER295" i="3" s="1"/>
  <c r="EA295" i="3"/>
  <c r="DS295" i="3"/>
  <c r="DK295" i="3"/>
  <c r="DQ295" i="3"/>
  <c r="DU295" i="3"/>
  <c r="EF295" i="3"/>
  <c r="EB295" i="3"/>
  <c r="DX295" i="3"/>
  <c r="DT295" i="3"/>
  <c r="DP295" i="3"/>
  <c r="DL295" i="3"/>
  <c r="EE295" i="3"/>
  <c r="DW295" i="3"/>
  <c r="DO295" i="3"/>
  <c r="DY295" i="3"/>
  <c r="EC295" i="3"/>
  <c r="DM295" i="3"/>
  <c r="DY288" i="3"/>
  <c r="DU288" i="3"/>
  <c r="DQ288" i="3"/>
  <c r="DM288" i="3"/>
  <c r="DX288" i="3"/>
  <c r="DP288" i="3"/>
  <c r="DR288" i="3"/>
  <c r="DN288" i="3"/>
  <c r="DW288" i="3"/>
  <c r="DS288" i="3"/>
  <c r="DO288" i="3"/>
  <c r="DK288" i="3"/>
  <c r="EM288" i="3" s="1"/>
  <c r="ES288" i="3" s="1"/>
  <c r="DT288" i="3"/>
  <c r="DL288" i="3"/>
  <c r="DV288" i="3"/>
  <c r="EF284" i="3"/>
  <c r="EB284" i="3"/>
  <c r="DX284" i="3"/>
  <c r="DT284" i="3"/>
  <c r="DP284" i="3"/>
  <c r="EE284" i="3"/>
  <c r="DW284" i="3"/>
  <c r="DO284" i="3"/>
  <c r="DQ284" i="3"/>
  <c r="DU284" i="3"/>
  <c r="ED284" i="3"/>
  <c r="DZ284" i="3"/>
  <c r="DV284" i="3"/>
  <c r="DR284" i="3"/>
  <c r="DN284" i="3"/>
  <c r="EP284" i="3" s="1"/>
  <c r="EA284" i="3"/>
  <c r="DS284" i="3"/>
  <c r="DY284" i="3"/>
  <c r="EC284" i="3"/>
  <c r="ED279" i="3"/>
  <c r="DZ279" i="3"/>
  <c r="DV279" i="3"/>
  <c r="EF279" i="3"/>
  <c r="EB279" i="3"/>
  <c r="DX279" i="3"/>
  <c r="DR279" i="3"/>
  <c r="DN279" i="3"/>
  <c r="DJ279" i="3"/>
  <c r="EL279" i="3" s="1"/>
  <c r="ER279" i="3" s="1"/>
  <c r="EA279" i="3"/>
  <c r="DS279" i="3"/>
  <c r="DK279" i="3"/>
  <c r="DU279" i="3"/>
  <c r="DY279" i="3"/>
  <c r="DT279" i="3"/>
  <c r="DP279" i="3"/>
  <c r="DL279" i="3"/>
  <c r="EE279" i="3"/>
  <c r="DW279" i="3"/>
  <c r="DO279" i="3"/>
  <c r="EC279" i="3"/>
  <c r="DM279" i="3"/>
  <c r="DQ279" i="3"/>
  <c r="ED276" i="3"/>
  <c r="DZ276" i="3"/>
  <c r="DV276" i="3"/>
  <c r="DR276" i="3"/>
  <c r="DN276" i="3"/>
  <c r="DJ276" i="3"/>
  <c r="EL276" i="3" s="1"/>
  <c r="ER276" i="3" s="1"/>
  <c r="DY276" i="3"/>
  <c r="DQ276" i="3"/>
  <c r="DK276" i="3"/>
  <c r="EA276" i="3"/>
  <c r="EF276" i="3"/>
  <c r="EB276" i="3"/>
  <c r="DX276" i="3"/>
  <c r="DT276" i="3"/>
  <c r="DP276" i="3"/>
  <c r="DL276" i="3"/>
  <c r="EC276" i="3"/>
  <c r="DU276" i="3"/>
  <c r="DM276" i="3"/>
  <c r="DS276" i="3"/>
  <c r="EE276" i="3"/>
  <c r="DW276" i="3"/>
  <c r="DO276" i="3"/>
  <c r="DO266" i="3"/>
  <c r="DP266" i="3"/>
  <c r="DL266" i="3"/>
  <c r="DQ266" i="3"/>
  <c r="DK266" i="3"/>
  <c r="DR266" i="3"/>
  <c r="DN266" i="3"/>
  <c r="DJ266" i="3"/>
  <c r="EL266" i="3" s="1"/>
  <c r="ER266" i="3" s="1"/>
  <c r="DM266" i="3"/>
  <c r="DS266" i="3"/>
  <c r="EB261" i="3"/>
  <c r="DX261" i="3"/>
  <c r="DT261" i="3"/>
  <c r="DP261" i="3"/>
  <c r="DL261" i="3"/>
  <c r="DQ261" i="3"/>
  <c r="DY261" i="3"/>
  <c r="ED261" i="3"/>
  <c r="DZ261" i="3"/>
  <c r="DV261" i="3"/>
  <c r="DR261" i="3"/>
  <c r="DN261" i="3"/>
  <c r="DM261" i="3"/>
  <c r="DU261" i="3"/>
  <c r="EC261" i="3"/>
  <c r="DO261" i="3"/>
  <c r="EA261" i="3"/>
  <c r="DW261" i="3"/>
  <c r="DK261" i="3"/>
  <c r="EM261" i="3" s="1"/>
  <c r="DS261" i="3"/>
  <c r="ED257" i="3"/>
  <c r="DV257" i="3"/>
  <c r="DN257" i="3"/>
  <c r="DU257" i="3"/>
  <c r="DZ257" i="3"/>
  <c r="DR257" i="3"/>
  <c r="DM257" i="3"/>
  <c r="EC257" i="3"/>
  <c r="EB257" i="3"/>
  <c r="DT257" i="3"/>
  <c r="DL257" i="3"/>
  <c r="DY257" i="3"/>
  <c r="DX257" i="3"/>
  <c r="DQ257" i="3"/>
  <c r="EA257" i="3"/>
  <c r="DK257" i="3"/>
  <c r="EM257" i="3" s="1"/>
  <c r="ES257" i="3" s="1"/>
  <c r="DO257" i="3"/>
  <c r="DW257" i="3"/>
  <c r="DP257" i="3"/>
  <c r="DS257" i="3"/>
  <c r="EA254" i="3"/>
  <c r="DS254" i="3"/>
  <c r="DX254" i="3"/>
  <c r="EE254" i="3"/>
  <c r="DW254" i="3"/>
  <c r="EF254" i="3"/>
  <c r="DR254" i="3"/>
  <c r="DY254" i="3"/>
  <c r="DQ254" i="3"/>
  <c r="DT254" i="3"/>
  <c r="DU254" i="3"/>
  <c r="DZ254" i="3"/>
  <c r="DV254" i="3"/>
  <c r="EC254" i="3"/>
  <c r="EB254" i="3"/>
  <c r="ED254" i="3"/>
  <c r="DP232" i="3"/>
  <c r="DM232" i="3"/>
  <c r="DX232" i="3"/>
  <c r="EA232" i="3"/>
  <c r="DQ232" i="3"/>
  <c r="ED232" i="3"/>
  <c r="DV232" i="3"/>
  <c r="DN232" i="3"/>
  <c r="DW232" i="3"/>
  <c r="DU232" i="3"/>
  <c r="DS232" i="3"/>
  <c r="DT232" i="3"/>
  <c r="DR232" i="3"/>
  <c r="DO232" i="3"/>
  <c r="DL232" i="3"/>
  <c r="EN232" i="3" s="1"/>
  <c r="ET232" i="3" s="1"/>
  <c r="EE232" i="3"/>
  <c r="EC232" i="3"/>
  <c r="DZ232" i="3"/>
  <c r="DY232" i="3"/>
  <c r="EB232" i="3"/>
  <c r="DN214" i="3"/>
  <c r="DO214" i="3"/>
  <c r="DL214" i="3"/>
  <c r="DK214" i="3"/>
  <c r="DQ214" i="3"/>
  <c r="DR214" i="3"/>
  <c r="DS214" i="3"/>
  <c r="DJ214" i="3"/>
  <c r="EL214" i="3" s="1"/>
  <c r="DM214" i="3"/>
  <c r="DP214" i="3"/>
  <c r="DV203" i="3"/>
  <c r="DS203" i="3"/>
  <c r="ED203" i="3"/>
  <c r="DN203" i="3"/>
  <c r="EP203" i="3" s="1"/>
  <c r="DY203" i="3"/>
  <c r="EF203" i="3"/>
  <c r="DX203" i="3"/>
  <c r="DP203" i="3"/>
  <c r="DW203" i="3"/>
  <c r="DU203" i="3"/>
  <c r="EA203" i="3"/>
  <c r="DZ203" i="3"/>
  <c r="EB203" i="3"/>
  <c r="EE203" i="3"/>
  <c r="DQ203" i="3"/>
  <c r="DR203" i="3"/>
  <c r="DO203" i="3"/>
  <c r="EC203" i="3"/>
  <c r="DT203" i="3"/>
  <c r="EB199" i="3"/>
  <c r="DL199" i="3"/>
  <c r="DW199" i="3"/>
  <c r="DT199" i="3"/>
  <c r="DQ199" i="3"/>
  <c r="ED199" i="3"/>
  <c r="DV199" i="3"/>
  <c r="DN199" i="3"/>
  <c r="DU199" i="3"/>
  <c r="EA199" i="3"/>
  <c r="EE199" i="3"/>
  <c r="DP199" i="3"/>
  <c r="EF199" i="3"/>
  <c r="DR199" i="3"/>
  <c r="DM199" i="3"/>
  <c r="DY199" i="3"/>
  <c r="EC199" i="3"/>
  <c r="DX199" i="3"/>
  <c r="DZ199" i="3"/>
  <c r="DS199" i="3"/>
  <c r="DO199" i="3"/>
  <c r="DZ195" i="3"/>
  <c r="DJ195" i="3"/>
  <c r="EL195" i="3" s="1"/>
  <c r="ER195" i="3" s="1"/>
  <c r="DU195" i="3"/>
  <c r="DR195" i="3"/>
  <c r="DO195" i="3"/>
  <c r="EB195" i="3"/>
  <c r="DT195" i="3"/>
  <c r="DL195" i="3"/>
  <c r="DS195" i="3"/>
  <c r="DY195" i="3"/>
  <c r="EC195" i="3"/>
  <c r="DN195" i="3"/>
  <c r="DX195" i="3"/>
  <c r="EA195" i="3"/>
  <c r="DQ195" i="3"/>
  <c r="DM195" i="3"/>
  <c r="DV195" i="3"/>
  <c r="DP195" i="3"/>
  <c r="DK195" i="3"/>
  <c r="DW195" i="3"/>
  <c r="DR188" i="3"/>
  <c r="EE188" i="3"/>
  <c r="EF188" i="3"/>
  <c r="DX188" i="3"/>
  <c r="DP188" i="3"/>
  <c r="DU188" i="3"/>
  <c r="EA188" i="3"/>
  <c r="ED188" i="3"/>
  <c r="DN188" i="3"/>
  <c r="DW188" i="3"/>
  <c r="DO188" i="3"/>
  <c r="DZ188" i="3"/>
  <c r="DT188" i="3"/>
  <c r="DM188" i="3"/>
  <c r="EO188" i="3" s="1"/>
  <c r="DV188" i="3"/>
  <c r="EB188" i="3"/>
  <c r="DS188" i="3"/>
  <c r="DY188" i="3"/>
  <c r="EC188" i="3"/>
  <c r="DQ188" i="3"/>
  <c r="DU181" i="3"/>
  <c r="DT181" i="3"/>
  <c r="DK181" i="3"/>
  <c r="DZ181" i="3"/>
  <c r="DR181" i="3"/>
  <c r="DJ181" i="3"/>
  <c r="EL181" i="3" s="1"/>
  <c r="ER181" i="3" s="1"/>
  <c r="DQ181" i="3"/>
  <c r="DW181" i="3"/>
  <c r="EF181" i="3"/>
  <c r="DP181" i="3"/>
  <c r="DM181" i="3"/>
  <c r="DL181" i="3"/>
  <c r="ED181" i="3"/>
  <c r="DN181" i="3"/>
  <c r="EE181" i="3"/>
  <c r="DX181" i="3"/>
  <c r="DS181" i="3"/>
  <c r="EA181" i="3"/>
  <c r="DV181" i="3"/>
  <c r="DO181" i="3"/>
  <c r="DY181" i="3"/>
  <c r="EC181" i="3"/>
  <c r="EB181" i="3"/>
  <c r="DV176" i="3"/>
  <c r="DQ176" i="3"/>
  <c r="EF176" i="3"/>
  <c r="DX176" i="3"/>
  <c r="DP176" i="3"/>
  <c r="DU176" i="3"/>
  <c r="EA176" i="3"/>
  <c r="DZ176" i="3"/>
  <c r="DY176" i="3"/>
  <c r="DO176" i="3"/>
  <c r="DW176" i="3"/>
  <c r="ED176" i="3"/>
  <c r="DT176" i="3"/>
  <c r="DM176" i="3"/>
  <c r="EO176" i="3" s="1"/>
  <c r="DR176" i="3"/>
  <c r="DN176" i="3"/>
  <c r="EB176" i="3"/>
  <c r="DS176" i="3"/>
  <c r="EC176" i="3"/>
  <c r="EE176" i="3"/>
  <c r="EE166" i="3"/>
  <c r="DX166" i="3"/>
  <c r="DU166" i="3"/>
  <c r="DZ166" i="3"/>
  <c r="DR166" i="3"/>
  <c r="DJ166" i="3"/>
  <c r="EL166" i="3" s="1"/>
  <c r="ER166" i="3" s="1"/>
  <c r="DS166" i="3"/>
  <c r="DY166" i="3"/>
  <c r="EB166" i="3"/>
  <c r="DL166" i="3"/>
  <c r="EC166" i="3"/>
  <c r="DP166" i="3"/>
  <c r="ED166" i="3"/>
  <c r="DN166" i="3"/>
  <c r="DK166" i="3"/>
  <c r="DT166" i="3"/>
  <c r="DM166" i="3"/>
  <c r="EF166" i="3"/>
  <c r="DV166" i="3"/>
  <c r="DQ166" i="3"/>
  <c r="DO166" i="3"/>
  <c r="EA166" i="3"/>
  <c r="DW166" i="3"/>
  <c r="DO163" i="3"/>
  <c r="EB163" i="3"/>
  <c r="EC163" i="3"/>
  <c r="DU163" i="3"/>
  <c r="DM163" i="3"/>
  <c r="DR163" i="3"/>
  <c r="DX163" i="3"/>
  <c r="EA163" i="3"/>
  <c r="DK163" i="3"/>
  <c r="DT163" i="3"/>
  <c r="DL163" i="3"/>
  <c r="DW163" i="3"/>
  <c r="DQ163" i="3"/>
  <c r="DJ163" i="3"/>
  <c r="EL163" i="3" s="1"/>
  <c r="ER163" i="3" s="1"/>
  <c r="DS163" i="3"/>
  <c r="DY163" i="3"/>
  <c r="DP163" i="3"/>
  <c r="DZ163" i="3"/>
  <c r="DN163" i="3"/>
  <c r="DV163" i="3"/>
  <c r="DT157" i="3"/>
  <c r="DS157" i="3"/>
  <c r="DY157" i="3"/>
  <c r="DQ157" i="3"/>
  <c r="EF157" i="3"/>
  <c r="DP157" i="3"/>
  <c r="DV157" i="3"/>
  <c r="EE157" i="3"/>
  <c r="DO157" i="3"/>
  <c r="DL157" i="3"/>
  <c r="DK157" i="3"/>
  <c r="EM157" i="3" s="1"/>
  <c r="ES157" i="3" s="1"/>
  <c r="EC157" i="3"/>
  <c r="DM157" i="3"/>
  <c r="ED157" i="3"/>
  <c r="DW157" i="3"/>
  <c r="DR157" i="3"/>
  <c r="DZ157" i="3"/>
  <c r="DU157" i="3"/>
  <c r="DN157" i="3"/>
  <c r="EA157" i="3"/>
  <c r="DX157" i="3"/>
  <c r="EB157" i="3"/>
  <c r="DX139" i="3"/>
  <c r="DQ139" i="3"/>
  <c r="EA139" i="3"/>
  <c r="ED139" i="3"/>
  <c r="DV139" i="3"/>
  <c r="DN139" i="3"/>
  <c r="DW139" i="3"/>
  <c r="EC139" i="3"/>
  <c r="DM139" i="3"/>
  <c r="DT139" i="3"/>
  <c r="DS139" i="3"/>
  <c r="DK139" i="3"/>
  <c r="EM139" i="3" s="1"/>
  <c r="ES139" i="3" s="1"/>
  <c r="EF139" i="3"/>
  <c r="DR139" i="3"/>
  <c r="DO139" i="3"/>
  <c r="EB139" i="3"/>
  <c r="DY139" i="3"/>
  <c r="DP139" i="3"/>
  <c r="DZ139" i="3"/>
  <c r="DU139" i="3"/>
  <c r="EE139" i="3"/>
  <c r="DL139" i="3"/>
  <c r="EE134" i="3"/>
  <c r="DP134" i="3"/>
  <c r="ED134" i="3"/>
  <c r="DV134" i="3"/>
  <c r="DN134" i="3"/>
  <c r="DU134" i="3"/>
  <c r="EA134" i="3"/>
  <c r="EB134" i="3"/>
  <c r="DL134" i="3"/>
  <c r="EN134" i="3" s="1"/>
  <c r="ET134" i="3" s="1"/>
  <c r="DW134" i="3"/>
  <c r="DY134" i="3"/>
  <c r="DR134" i="3"/>
  <c r="DM134" i="3"/>
  <c r="DT134" i="3"/>
  <c r="DX134" i="3"/>
  <c r="DZ134" i="3"/>
  <c r="DS134" i="3"/>
  <c r="EC134" i="3"/>
  <c r="DQ134" i="3"/>
  <c r="DO134" i="3"/>
  <c r="DW124" i="3"/>
  <c r="DV124" i="3"/>
  <c r="EB124" i="3"/>
  <c r="DZ124" i="3"/>
  <c r="DP124" i="3"/>
  <c r="EA124" i="3"/>
  <c r="EC124" i="3"/>
  <c r="DM124" i="3"/>
  <c r="DR124" i="3"/>
  <c r="DO124" i="3"/>
  <c r="DN124" i="3"/>
  <c r="EF124" i="3"/>
  <c r="DT124" i="3"/>
  <c r="DS124" i="3"/>
  <c r="ED124" i="3"/>
  <c r="DQ124" i="3"/>
  <c r="DY124" i="3"/>
  <c r="DX124" i="3"/>
  <c r="DU124" i="3"/>
  <c r="DL124" i="3"/>
  <c r="EN124" i="3" s="1"/>
  <c r="EE124" i="3"/>
  <c r="DL117" i="3"/>
  <c r="ED117" i="3"/>
  <c r="DV117" i="3"/>
  <c r="DN117" i="3"/>
  <c r="DU117" i="3"/>
  <c r="EA117" i="3"/>
  <c r="EF117" i="3"/>
  <c r="DP117" i="3"/>
  <c r="EE117" i="3"/>
  <c r="DT117" i="3"/>
  <c r="EB117" i="3"/>
  <c r="DR117" i="3"/>
  <c r="DM117" i="3"/>
  <c r="DX117" i="3"/>
  <c r="DO117" i="3"/>
  <c r="DZ117" i="3"/>
  <c r="DS117" i="3"/>
  <c r="DQ117" i="3"/>
  <c r="DW117" i="3"/>
  <c r="EC117" i="3"/>
  <c r="DY117" i="3"/>
  <c r="DS112" i="3"/>
  <c r="DR112" i="3"/>
  <c r="DJ112" i="3"/>
  <c r="EL112" i="3" s="1"/>
  <c r="ER112" i="3" s="1"/>
  <c r="DU112" i="3"/>
  <c r="DT112" i="3"/>
  <c r="DK112" i="3"/>
  <c r="DQ112" i="3"/>
  <c r="DN112" i="3"/>
  <c r="DM112" i="3"/>
  <c r="DP112" i="3"/>
  <c r="DL112" i="3"/>
  <c r="DO112" i="3"/>
  <c r="EA102" i="3"/>
  <c r="DY102" i="3"/>
  <c r="DQ102" i="3"/>
  <c r="DX102" i="3"/>
  <c r="DZ102" i="3"/>
  <c r="EE102" i="3"/>
  <c r="DO102" i="3"/>
  <c r="DV102" i="3"/>
  <c r="ED102" i="3"/>
  <c r="EB102" i="3"/>
  <c r="DU102" i="3"/>
  <c r="DP102" i="3"/>
  <c r="DW102" i="3"/>
  <c r="DS102" i="3"/>
  <c r="EC102" i="3"/>
  <c r="DR102" i="3"/>
  <c r="EF102" i="3"/>
  <c r="DT102" i="3"/>
  <c r="EA97" i="3"/>
  <c r="DY97" i="3"/>
  <c r="DQ97" i="3"/>
  <c r="DR97" i="3"/>
  <c r="DT97" i="3"/>
  <c r="DW97" i="3"/>
  <c r="EF97" i="3"/>
  <c r="DX97" i="3"/>
  <c r="DU97" i="3"/>
  <c r="EB97" i="3"/>
  <c r="ED97" i="3"/>
  <c r="EC97" i="3"/>
  <c r="DS97" i="3"/>
  <c r="DZ97" i="3"/>
  <c r="EE97" i="3"/>
  <c r="DV97" i="3"/>
  <c r="DR90" i="3"/>
  <c r="EB90" i="3"/>
  <c r="DT90" i="3"/>
  <c r="DL90" i="3"/>
  <c r="EN90" i="3" s="1"/>
  <c r="DQ90" i="3"/>
  <c r="DW90" i="3"/>
  <c r="ED90" i="3"/>
  <c r="DN90" i="3"/>
  <c r="EA90" i="3"/>
  <c r="EC90" i="3"/>
  <c r="DM90" i="3"/>
  <c r="EF90" i="3"/>
  <c r="DP90" i="3"/>
  <c r="EE90" i="3"/>
  <c r="DV90" i="3"/>
  <c r="DZ90" i="3"/>
  <c r="DY90" i="3"/>
  <c r="DU90" i="3"/>
  <c r="DX90" i="3"/>
  <c r="DO90" i="3"/>
  <c r="DS90" i="3"/>
  <c r="DP87" i="3"/>
  <c r="DR87" i="3"/>
  <c r="DJ87" i="3"/>
  <c r="EL87" i="3" s="1"/>
  <c r="ER87" i="3" s="1"/>
  <c r="DO87" i="3"/>
  <c r="DS87" i="3"/>
  <c r="DN87" i="3"/>
  <c r="DL87" i="3"/>
  <c r="DK87" i="3"/>
  <c r="DM87" i="3"/>
  <c r="DQ87" i="3"/>
  <c r="DV85" i="3"/>
  <c r="EF85" i="3"/>
  <c r="DX85" i="3"/>
  <c r="DP85" i="3"/>
  <c r="DU85" i="3"/>
  <c r="EA85" i="3"/>
  <c r="DZ85" i="3"/>
  <c r="DY85" i="3"/>
  <c r="DO85" i="3"/>
  <c r="DN85" i="3"/>
  <c r="DQ85" i="3"/>
  <c r="EB85" i="3"/>
  <c r="EC85" i="3"/>
  <c r="DS85" i="3"/>
  <c r="EE85" i="3"/>
  <c r="DW85" i="3"/>
  <c r="DT85" i="3"/>
  <c r="DR85" i="3"/>
  <c r="ED85" i="3"/>
  <c r="DM85" i="3"/>
  <c r="EO85" i="3" s="1"/>
  <c r="DR83" i="3"/>
  <c r="DM83" i="3"/>
  <c r="DO83" i="3"/>
  <c r="DN83" i="3"/>
  <c r="DP83" i="3"/>
  <c r="DQ83" i="3"/>
  <c r="DS83" i="3"/>
  <c r="DK83" i="3"/>
  <c r="EM83" i="3" s="1"/>
  <c r="ES83" i="3" s="1"/>
  <c r="DL83" i="3"/>
  <c r="DR323" i="3"/>
  <c r="DL323" i="3"/>
  <c r="DO323" i="3"/>
  <c r="DP323" i="3"/>
  <c r="DS323" i="3"/>
  <c r="DK323" i="3"/>
  <c r="DQ323" i="3"/>
  <c r="DN323" i="3"/>
  <c r="DJ323" i="3"/>
  <c r="EL323" i="3" s="1"/>
  <c r="ER323" i="3" s="1"/>
  <c r="DM323" i="3"/>
  <c r="DR315" i="3"/>
  <c r="DP315" i="3"/>
  <c r="DS315" i="3"/>
  <c r="DK315" i="3"/>
  <c r="DL315" i="3"/>
  <c r="DO315" i="3"/>
  <c r="DQ315" i="3"/>
  <c r="DN315" i="3"/>
  <c r="DJ315" i="3"/>
  <c r="EL315" i="3" s="1"/>
  <c r="ER315" i="3" s="1"/>
  <c r="DM315" i="3"/>
  <c r="EE302" i="3"/>
  <c r="EC302" i="3"/>
  <c r="DU302" i="3"/>
  <c r="DM302" i="3"/>
  <c r="EB302" i="3"/>
  <c r="DT302" i="3"/>
  <c r="DL302" i="3"/>
  <c r="DY302" i="3"/>
  <c r="DQ302" i="3"/>
  <c r="EF302" i="3"/>
  <c r="DX302" i="3"/>
  <c r="DP302" i="3"/>
  <c r="DJ302" i="3"/>
  <c r="EL302" i="3" s="1"/>
  <c r="ER302" i="3" s="1"/>
  <c r="DR302" i="3"/>
  <c r="DZ302" i="3"/>
  <c r="DK302" i="3"/>
  <c r="DS302" i="3"/>
  <c r="EA302" i="3"/>
  <c r="DN302" i="3"/>
  <c r="ED302" i="3"/>
  <c r="DW302" i="3"/>
  <c r="DO302" i="3"/>
  <c r="DV302" i="3"/>
  <c r="EE291" i="3"/>
  <c r="DO291" i="3"/>
  <c r="DT291" i="3"/>
  <c r="DW291" i="3"/>
  <c r="DV291" i="3"/>
  <c r="DY291" i="3"/>
  <c r="DQ291" i="3"/>
  <c r="DZ291" i="3"/>
  <c r="EB291" i="3"/>
  <c r="DP291" i="3"/>
  <c r="DU291" i="3"/>
  <c r="DR291" i="3"/>
  <c r="DN291" i="3"/>
  <c r="DS291" i="3"/>
  <c r="EC291" i="3"/>
  <c r="EF291" i="3"/>
  <c r="DX291" i="3"/>
  <c r="EA291" i="3"/>
  <c r="DM291" i="3"/>
  <c r="EO291" i="3" s="1"/>
  <c r="ED291" i="3"/>
  <c r="DW283" i="3"/>
  <c r="DO283" i="3"/>
  <c r="DR283" i="3"/>
  <c r="DS283" i="3"/>
  <c r="DK283" i="3"/>
  <c r="EM283" i="3" s="1"/>
  <c r="ES283" i="3" s="1"/>
  <c r="DL283" i="3"/>
  <c r="DP283" i="3"/>
  <c r="DT283" i="3"/>
  <c r="DV283" i="3"/>
  <c r="DQ283" i="3"/>
  <c r="DY283" i="3"/>
  <c r="DX283" i="3"/>
  <c r="DN283" i="3"/>
  <c r="DU283" i="3"/>
  <c r="DM283" i="3"/>
  <c r="DT278" i="3"/>
  <c r="DL278" i="3"/>
  <c r="DM278" i="3"/>
  <c r="DX278" i="3"/>
  <c r="DP278" i="3"/>
  <c r="DU278" i="3"/>
  <c r="DS278" i="3"/>
  <c r="DO278" i="3"/>
  <c r="DQ278" i="3"/>
  <c r="DN278" i="3"/>
  <c r="DV278" i="3"/>
  <c r="DJ278" i="3"/>
  <c r="EL278" i="3" s="1"/>
  <c r="ER278" i="3" s="1"/>
  <c r="DR278" i="3"/>
  <c r="DW278" i="3"/>
  <c r="DK278" i="3"/>
  <c r="DN271" i="3"/>
  <c r="DS271" i="3"/>
  <c r="DK271" i="3"/>
  <c r="DJ271" i="3"/>
  <c r="EL271" i="3" s="1"/>
  <c r="ER271" i="3" s="1"/>
  <c r="DO271" i="3"/>
  <c r="DP271" i="3"/>
  <c r="DL271" i="3"/>
  <c r="DM271" i="3"/>
  <c r="DU271" i="3"/>
  <c r="DR271" i="3"/>
  <c r="DQ271" i="3"/>
  <c r="DT271" i="3"/>
  <c r="EC267" i="3"/>
  <c r="DU267" i="3"/>
  <c r="DM267" i="3"/>
  <c r="DT267" i="3"/>
  <c r="DR267" i="3"/>
  <c r="DY267" i="3"/>
  <c r="DQ267" i="3"/>
  <c r="EB267" i="3"/>
  <c r="DL267" i="3"/>
  <c r="DV267" i="3"/>
  <c r="DJ267" i="3"/>
  <c r="EL267" i="3" s="1"/>
  <c r="ER267" i="3" s="1"/>
  <c r="DX267" i="3"/>
  <c r="DO267" i="3"/>
  <c r="DW267" i="3"/>
  <c r="DN267" i="3"/>
  <c r="DP267" i="3"/>
  <c r="DS267" i="3"/>
  <c r="DZ267" i="3"/>
  <c r="EA267" i="3"/>
  <c r="DK267" i="3"/>
  <c r="DS258" i="3"/>
  <c r="EB258" i="3"/>
  <c r="DT258" i="3"/>
  <c r="DL258" i="3"/>
  <c r="DY258" i="3"/>
  <c r="DX258" i="3"/>
  <c r="DP258" i="3"/>
  <c r="DQ258" i="3"/>
  <c r="DK258" i="3"/>
  <c r="DO258" i="3"/>
  <c r="DU258" i="3"/>
  <c r="DN258" i="3"/>
  <c r="DV258" i="3"/>
  <c r="ED258" i="3"/>
  <c r="EA258" i="3"/>
  <c r="DM258" i="3"/>
  <c r="DZ258" i="3"/>
  <c r="DW258" i="3"/>
  <c r="EC258" i="3"/>
  <c r="DR258" i="3"/>
  <c r="DR253" i="3"/>
  <c r="DS253" i="3"/>
  <c r="DZ253" i="3"/>
  <c r="DJ253" i="3"/>
  <c r="EL253" i="3" s="1"/>
  <c r="ER253" i="3" s="1"/>
  <c r="DU253" i="3"/>
  <c r="EB253" i="3"/>
  <c r="DT253" i="3"/>
  <c r="DL253" i="3"/>
  <c r="DW253" i="3"/>
  <c r="EC253" i="3"/>
  <c r="DQ253" i="3"/>
  <c r="DX253" i="3"/>
  <c r="EE253" i="3"/>
  <c r="DM253" i="3"/>
  <c r="DY253" i="3"/>
  <c r="EA253" i="3"/>
  <c r="DV253" i="3"/>
  <c r="DP253" i="3"/>
  <c r="DK253" i="3"/>
  <c r="ED253" i="3"/>
  <c r="EF253" i="3"/>
  <c r="DO253" i="3"/>
  <c r="DN253" i="3"/>
  <c r="EC233" i="3"/>
  <c r="DW233" i="3"/>
  <c r="DO233" i="3"/>
  <c r="DV233" i="3"/>
  <c r="DP233" i="3"/>
  <c r="EA233" i="3"/>
  <c r="DS233" i="3"/>
  <c r="DK233" i="3"/>
  <c r="DN233" i="3"/>
  <c r="EB233" i="3"/>
  <c r="DL233" i="3"/>
  <c r="DT233" i="3"/>
  <c r="DX233" i="3"/>
  <c r="DR233" i="3"/>
  <c r="DM233" i="3"/>
  <c r="DU233" i="3"/>
  <c r="DZ233" i="3"/>
  <c r="DY233" i="3"/>
  <c r="DJ233" i="3"/>
  <c r="EL233" i="3" s="1"/>
  <c r="ER233" i="3" s="1"/>
  <c r="DQ233" i="3"/>
  <c r="DZ201" i="3"/>
  <c r="DY201" i="3"/>
  <c r="DR201" i="3"/>
  <c r="EE201" i="3"/>
  <c r="EB201" i="3"/>
  <c r="ED201" i="3"/>
  <c r="DT201" i="3"/>
  <c r="EF201" i="3"/>
  <c r="DM201" i="3"/>
  <c r="DO201" i="3"/>
  <c r="DX201" i="3"/>
  <c r="DU201" i="3"/>
  <c r="DS201" i="3"/>
  <c r="DN201" i="3"/>
  <c r="EA201" i="3"/>
  <c r="EC201" i="3"/>
  <c r="DW201" i="3"/>
  <c r="DV201" i="3"/>
  <c r="DP201" i="3"/>
  <c r="DQ201" i="3"/>
  <c r="DK193" i="3"/>
  <c r="DN193" i="3"/>
  <c r="DM193" i="3"/>
  <c r="DL193" i="3"/>
  <c r="DJ193" i="3"/>
  <c r="EL193" i="3" s="1"/>
  <c r="EF186" i="3"/>
  <c r="ED186" i="3"/>
  <c r="DV186" i="3"/>
  <c r="DN186" i="3"/>
  <c r="DQ186" i="3"/>
  <c r="DW186" i="3"/>
  <c r="DZ186" i="3"/>
  <c r="DR186" i="3"/>
  <c r="DY186" i="3"/>
  <c r="EE186" i="3"/>
  <c r="DO186" i="3"/>
  <c r="EA186" i="3"/>
  <c r="DU186" i="3"/>
  <c r="DP186" i="3"/>
  <c r="DX186" i="3"/>
  <c r="DM186" i="3"/>
  <c r="EO186" i="3" s="1"/>
  <c r="DT186" i="3"/>
  <c r="EC186" i="3"/>
  <c r="DS186" i="3"/>
  <c r="EB186" i="3"/>
  <c r="EE158" i="3"/>
  <c r="DY158" i="3"/>
  <c r="DQ158" i="3"/>
  <c r="ED158" i="3"/>
  <c r="DN158" i="3"/>
  <c r="DX158" i="3"/>
  <c r="EC158" i="3"/>
  <c r="DU158" i="3"/>
  <c r="DM158" i="3"/>
  <c r="DV158" i="3"/>
  <c r="EF158" i="3"/>
  <c r="DP158" i="3"/>
  <c r="DL158" i="3"/>
  <c r="EB158" i="3"/>
  <c r="DR158" i="3"/>
  <c r="DT158" i="3"/>
  <c r="DZ158" i="3"/>
  <c r="DO158" i="3"/>
  <c r="DW158" i="3"/>
  <c r="DJ158" i="3"/>
  <c r="EL158" i="3" s="1"/>
  <c r="ER158" i="3" s="1"/>
  <c r="EA158" i="3"/>
  <c r="DK158" i="3"/>
  <c r="DS158" i="3"/>
  <c r="DW118" i="3"/>
  <c r="DV118" i="3"/>
  <c r="EE118" i="3"/>
  <c r="DO118" i="3"/>
  <c r="EB118" i="3"/>
  <c r="DY118" i="3"/>
  <c r="DQ118" i="3"/>
  <c r="DZ118" i="3"/>
  <c r="EF118" i="3"/>
  <c r="DP118" i="3"/>
  <c r="EC118" i="3"/>
  <c r="DM118" i="3"/>
  <c r="DX118" i="3"/>
  <c r="DT118" i="3"/>
  <c r="ED118" i="3"/>
  <c r="EA118" i="3"/>
  <c r="DR118" i="3"/>
  <c r="DN118" i="3"/>
  <c r="DU118" i="3"/>
  <c r="DS118" i="3"/>
  <c r="EF107" i="3"/>
  <c r="DP107" i="3"/>
  <c r="EC107" i="3"/>
  <c r="DX107" i="3"/>
  <c r="EA107" i="3"/>
  <c r="DM107" i="3"/>
  <c r="DZ107" i="3"/>
  <c r="DR107" i="3"/>
  <c r="EE107" i="3"/>
  <c r="DO107" i="3"/>
  <c r="DQ107" i="3"/>
  <c r="DV107" i="3"/>
  <c r="DW107" i="3"/>
  <c r="DS107" i="3"/>
  <c r="DT107" i="3"/>
  <c r="DN107" i="3"/>
  <c r="DY107" i="3"/>
  <c r="DL107" i="3"/>
  <c r="EN107" i="3" s="1"/>
  <c r="ED107" i="3"/>
  <c r="DU107" i="3"/>
  <c r="EB107" i="3"/>
  <c r="EF101" i="3"/>
  <c r="DP101" i="3"/>
  <c r="DS101" i="3"/>
  <c r="DX101" i="3"/>
  <c r="DQ101" i="3"/>
  <c r="DZ101" i="3"/>
  <c r="DR101" i="3"/>
  <c r="DU101" i="3"/>
  <c r="DW101" i="3"/>
  <c r="ED101" i="3"/>
  <c r="EC101" i="3"/>
  <c r="EA101" i="3"/>
  <c r="DT101" i="3"/>
  <c r="EE101" i="3"/>
  <c r="DY101" i="3"/>
  <c r="DV101" i="3"/>
  <c r="EB101" i="3"/>
  <c r="ED333" i="3"/>
  <c r="DX333" i="3"/>
  <c r="DP333" i="3"/>
  <c r="EC333" i="3"/>
  <c r="DU333" i="3"/>
  <c r="DM333" i="3"/>
  <c r="EB333" i="3"/>
  <c r="DT333" i="3"/>
  <c r="DL333" i="3"/>
  <c r="EN333" i="3" s="1"/>
  <c r="ET333" i="3" s="1"/>
  <c r="DY333" i="3"/>
  <c r="DQ333" i="3"/>
  <c r="DO333" i="3"/>
  <c r="DW333" i="3"/>
  <c r="EE333" i="3"/>
  <c r="DR333" i="3"/>
  <c r="DZ333" i="3"/>
  <c r="EA333" i="3"/>
  <c r="DV333" i="3"/>
  <c r="DS333" i="3"/>
  <c r="DN333" i="3"/>
  <c r="DQ316" i="3"/>
  <c r="DO316" i="3"/>
  <c r="DP316" i="3"/>
  <c r="DS316" i="3"/>
  <c r="DK316" i="3"/>
  <c r="DL316" i="3"/>
  <c r="DJ316" i="3"/>
  <c r="EL316" i="3" s="1"/>
  <c r="DR316" i="3"/>
  <c r="DN316" i="3"/>
  <c r="DM316" i="3"/>
  <c r="ED289" i="3"/>
  <c r="EF289" i="3"/>
  <c r="DX289" i="3"/>
  <c r="DP289" i="3"/>
  <c r="EA289" i="3"/>
  <c r="DM289" i="3"/>
  <c r="EB289" i="3"/>
  <c r="DT289" i="3"/>
  <c r="DL289" i="3"/>
  <c r="EN289" i="3" s="1"/>
  <c r="ET289" i="3" s="1"/>
  <c r="DS289" i="3"/>
  <c r="EC289" i="3"/>
  <c r="DQ289" i="3"/>
  <c r="DU289" i="3"/>
  <c r="DW289" i="3"/>
  <c r="DN289" i="3"/>
  <c r="DV289" i="3"/>
  <c r="EE289" i="3"/>
  <c r="DZ289" i="3"/>
  <c r="DO289" i="3"/>
  <c r="DY289" i="3"/>
  <c r="DR289" i="3"/>
  <c r="EB260" i="3"/>
  <c r="DT260" i="3"/>
  <c r="DL260" i="3"/>
  <c r="DY260" i="3"/>
  <c r="DX260" i="3"/>
  <c r="DP260" i="3"/>
  <c r="DQ260" i="3"/>
  <c r="DS260" i="3"/>
  <c r="EA260" i="3"/>
  <c r="DU260" i="3"/>
  <c r="DN260" i="3"/>
  <c r="DV260" i="3"/>
  <c r="ED260" i="3"/>
  <c r="DO260" i="3"/>
  <c r="DM260" i="3"/>
  <c r="DZ260" i="3"/>
  <c r="DK260" i="3"/>
  <c r="EM260" i="3" s="1"/>
  <c r="DW260" i="3"/>
  <c r="EC260" i="3"/>
  <c r="DR260" i="3"/>
  <c r="EC235" i="3"/>
  <c r="EA235" i="3"/>
  <c r="DS235" i="3"/>
  <c r="ED235" i="3"/>
  <c r="DN235" i="3"/>
  <c r="EE235" i="3"/>
  <c r="DW235" i="3"/>
  <c r="DO235" i="3"/>
  <c r="DV235" i="3"/>
  <c r="DT235" i="3"/>
  <c r="DX235" i="3"/>
  <c r="EB235" i="3"/>
  <c r="DR235" i="3"/>
  <c r="DM235" i="3"/>
  <c r="DU235" i="3"/>
  <c r="DZ235" i="3"/>
  <c r="DY235" i="3"/>
  <c r="DL235" i="3"/>
  <c r="EN235" i="3" s="1"/>
  <c r="DP235" i="3"/>
  <c r="DQ235" i="3"/>
  <c r="EE145" i="3"/>
  <c r="EC145" i="3"/>
  <c r="DU145" i="3"/>
  <c r="DM145" i="3"/>
  <c r="DT145" i="3"/>
  <c r="DZ145" i="3"/>
  <c r="DY145" i="3"/>
  <c r="DQ145" i="3"/>
  <c r="EB145" i="3"/>
  <c r="DL145" i="3"/>
  <c r="DR145" i="3"/>
  <c r="DV145" i="3"/>
  <c r="DP145" i="3"/>
  <c r="EF145" i="3"/>
  <c r="DS145" i="3"/>
  <c r="EA145" i="3"/>
  <c r="ED145" i="3"/>
  <c r="DO145" i="3"/>
  <c r="DN145" i="3"/>
  <c r="DX145" i="3"/>
  <c r="DW145" i="3"/>
  <c r="DZ94" i="3"/>
  <c r="DY94" i="3"/>
  <c r="DR94" i="3"/>
  <c r="EA94" i="3"/>
  <c r="EB94" i="3"/>
  <c r="DT94" i="3"/>
  <c r="EC94" i="3"/>
  <c r="EE94" i="3"/>
  <c r="DO94" i="3"/>
  <c r="EF94" i="3"/>
  <c r="DP94" i="3"/>
  <c r="DW94" i="3"/>
  <c r="DS94" i="3"/>
  <c r="DN94" i="3"/>
  <c r="EP94" i="3" s="1"/>
  <c r="ED94" i="3"/>
  <c r="DU94" i="3"/>
  <c r="DQ94" i="3"/>
  <c r="DX94" i="3"/>
  <c r="DV94" i="3"/>
  <c r="EA80" i="3"/>
  <c r="DY80" i="3"/>
  <c r="DX80" i="3"/>
  <c r="DW80" i="3"/>
  <c r="DM80" i="3"/>
  <c r="DU80" i="3"/>
  <c r="DL80" i="3"/>
  <c r="DV80" i="3"/>
  <c r="DK80" i="3"/>
  <c r="EM80" i="3" s="1"/>
  <c r="DT80" i="3"/>
  <c r="EC80" i="3"/>
  <c r="ED80" i="3"/>
  <c r="DR80" i="3"/>
  <c r="DO80" i="3"/>
  <c r="DQ80" i="3"/>
  <c r="DS80" i="3"/>
  <c r="DZ80" i="3"/>
  <c r="EB80" i="3"/>
  <c r="DP80" i="3"/>
  <c r="DN80" i="3"/>
  <c r="DL308" i="3"/>
  <c r="DO308" i="3"/>
  <c r="DK308" i="3"/>
  <c r="DN308" i="3"/>
  <c r="DJ308" i="3"/>
  <c r="EL308" i="3" s="1"/>
  <c r="DM308" i="3"/>
  <c r="ED299" i="3"/>
  <c r="DZ299" i="3"/>
  <c r="DV299" i="3"/>
  <c r="DR299" i="3"/>
  <c r="DN299" i="3"/>
  <c r="DJ299" i="3"/>
  <c r="EL299" i="3" s="1"/>
  <c r="ER299" i="3" s="1"/>
  <c r="EC299" i="3"/>
  <c r="DY299" i="3"/>
  <c r="DU299" i="3"/>
  <c r="DQ299" i="3"/>
  <c r="DM299" i="3"/>
  <c r="EF299" i="3"/>
  <c r="EB299" i="3"/>
  <c r="DX299" i="3"/>
  <c r="DT299" i="3"/>
  <c r="DP299" i="3"/>
  <c r="DL299" i="3"/>
  <c r="EE299" i="3"/>
  <c r="EA299" i="3"/>
  <c r="DW299" i="3"/>
  <c r="DS299" i="3"/>
  <c r="DO299" i="3"/>
  <c r="DK299" i="3"/>
  <c r="DZ290" i="3"/>
  <c r="DV290" i="3"/>
  <c r="DR290" i="3"/>
  <c r="DN290" i="3"/>
  <c r="DW290" i="3"/>
  <c r="DO290" i="3"/>
  <c r="DU290" i="3"/>
  <c r="DX290" i="3"/>
  <c r="DT290" i="3"/>
  <c r="DP290" i="3"/>
  <c r="DL290" i="3"/>
  <c r="EN290" i="3" s="1"/>
  <c r="ET290" i="3" s="1"/>
  <c r="DS290" i="3"/>
  <c r="DM290" i="3"/>
  <c r="DY290" i="3"/>
  <c r="DQ290" i="3"/>
  <c r="ED286" i="3"/>
  <c r="DZ286" i="3"/>
  <c r="DV286" i="3"/>
  <c r="DR286" i="3"/>
  <c r="DN286" i="3"/>
  <c r="DJ286" i="3"/>
  <c r="EL286" i="3" s="1"/>
  <c r="ER286" i="3" s="1"/>
  <c r="EA286" i="3"/>
  <c r="DS286" i="3"/>
  <c r="DK286" i="3"/>
  <c r="DQ286" i="3"/>
  <c r="DU286" i="3"/>
  <c r="EF286" i="3"/>
  <c r="EB286" i="3"/>
  <c r="DX286" i="3"/>
  <c r="DT286" i="3"/>
  <c r="DP286" i="3"/>
  <c r="DL286" i="3"/>
  <c r="EE286" i="3"/>
  <c r="DW286" i="3"/>
  <c r="DO286" i="3"/>
  <c r="DY286" i="3"/>
  <c r="EC286" i="3"/>
  <c r="DM286" i="3"/>
  <c r="EC281" i="3"/>
  <c r="DY281" i="3"/>
  <c r="DU281" i="3"/>
  <c r="DQ281" i="3"/>
  <c r="DM281" i="3"/>
  <c r="EO281" i="3" s="1"/>
  <c r="EB281" i="3"/>
  <c r="DT281" i="3"/>
  <c r="DN281" i="3"/>
  <c r="ED281" i="3"/>
  <c r="EE281" i="3"/>
  <c r="EA281" i="3"/>
  <c r="DW281" i="3"/>
  <c r="DS281" i="3"/>
  <c r="DO281" i="3"/>
  <c r="EF281" i="3"/>
  <c r="DX281" i="3"/>
  <c r="DP281" i="3"/>
  <c r="DV281" i="3"/>
  <c r="DZ281" i="3"/>
  <c r="DR281" i="3"/>
  <c r="DX277" i="3"/>
  <c r="DT277" i="3"/>
  <c r="DP277" i="3"/>
  <c r="DL277" i="3"/>
  <c r="DW277" i="3"/>
  <c r="DO277" i="3"/>
  <c r="DU277" i="3"/>
  <c r="DQ277" i="3"/>
  <c r="DV277" i="3"/>
  <c r="DR277" i="3"/>
  <c r="DN277" i="3"/>
  <c r="DJ277" i="3"/>
  <c r="EL277" i="3" s="1"/>
  <c r="ER277" i="3" s="1"/>
  <c r="DS277" i="3"/>
  <c r="DK277" i="3"/>
  <c r="DM277" i="3"/>
  <c r="EF275" i="3"/>
  <c r="EB275" i="3"/>
  <c r="DX275" i="3"/>
  <c r="DT275" i="3"/>
  <c r="DP275" i="3"/>
  <c r="DL275" i="3"/>
  <c r="EA275" i="3"/>
  <c r="DS275" i="3"/>
  <c r="DK275" i="3"/>
  <c r="EM275" i="3" s="1"/>
  <c r="ES275" i="3" s="1"/>
  <c r="DY275" i="3"/>
  <c r="ED275" i="3"/>
  <c r="DZ275" i="3"/>
  <c r="DV275" i="3"/>
  <c r="DR275" i="3"/>
  <c r="DN275" i="3"/>
  <c r="EE275" i="3"/>
  <c r="DW275" i="3"/>
  <c r="DO275" i="3"/>
  <c r="DQ275" i="3"/>
  <c r="DM275" i="3"/>
  <c r="EC275" i="3"/>
  <c r="DU275" i="3"/>
  <c r="EA269" i="3"/>
  <c r="DW269" i="3"/>
  <c r="DS269" i="3"/>
  <c r="DO269" i="3"/>
  <c r="DK269" i="3"/>
  <c r="DV269" i="3"/>
  <c r="DN269" i="3"/>
  <c r="DP269" i="3"/>
  <c r="EC269" i="3"/>
  <c r="DY269" i="3"/>
  <c r="DU269" i="3"/>
  <c r="DQ269" i="3"/>
  <c r="DM269" i="3"/>
  <c r="DZ269" i="3"/>
  <c r="DR269" i="3"/>
  <c r="DJ269" i="3"/>
  <c r="EL269" i="3" s="1"/>
  <c r="ER269" i="3" s="1"/>
  <c r="DX269" i="3"/>
  <c r="DL269" i="3"/>
  <c r="DT269" i="3"/>
  <c r="EB269" i="3"/>
  <c r="EB264" i="3"/>
  <c r="DX264" i="3"/>
  <c r="DT264" i="3"/>
  <c r="DP264" i="3"/>
  <c r="DL264" i="3"/>
  <c r="EC264" i="3"/>
  <c r="DU264" i="3"/>
  <c r="DM264" i="3"/>
  <c r="DS264" i="3"/>
  <c r="DZ264" i="3"/>
  <c r="DV264" i="3"/>
  <c r="DR264" i="3"/>
  <c r="DN264" i="3"/>
  <c r="DJ264" i="3"/>
  <c r="EL264" i="3" s="1"/>
  <c r="ER264" i="3" s="1"/>
  <c r="DY264" i="3"/>
  <c r="DQ264" i="3"/>
  <c r="DK264" i="3"/>
  <c r="EA264" i="3"/>
  <c r="DO264" i="3"/>
  <c r="DW264" i="3"/>
  <c r="EB259" i="3"/>
  <c r="DX259" i="3"/>
  <c r="DT259" i="3"/>
  <c r="DP259" i="3"/>
  <c r="DL259" i="3"/>
  <c r="DQ259" i="3"/>
  <c r="DY259" i="3"/>
  <c r="ED259" i="3"/>
  <c r="DZ259" i="3"/>
  <c r="DV259" i="3"/>
  <c r="DR259" i="3"/>
  <c r="DN259" i="3"/>
  <c r="DM259" i="3"/>
  <c r="DU259" i="3"/>
  <c r="EC259" i="3"/>
  <c r="DW259" i="3"/>
  <c r="DS259" i="3"/>
  <c r="DK259" i="3"/>
  <c r="DO259" i="3"/>
  <c r="EA259" i="3"/>
  <c r="EC244" i="3"/>
  <c r="DY244" i="3"/>
  <c r="DU244" i="3"/>
  <c r="ED244" i="3"/>
  <c r="DV244" i="3"/>
  <c r="DX244" i="3"/>
  <c r="EE244" i="3"/>
  <c r="EA244" i="3"/>
  <c r="DW244" i="3"/>
  <c r="DS244" i="3"/>
  <c r="DZ244" i="3"/>
  <c r="DR244" i="3"/>
  <c r="EF244" i="3"/>
  <c r="DT244" i="3"/>
  <c r="EB244" i="3"/>
  <c r="DS231" i="3"/>
  <c r="DO231" i="3"/>
  <c r="DK231" i="3"/>
  <c r="DN231" i="3"/>
  <c r="DP231" i="3"/>
  <c r="DQ231" i="3"/>
  <c r="DM231" i="3"/>
  <c r="DR231" i="3"/>
  <c r="DJ231" i="3"/>
  <c r="EL231" i="3" s="1"/>
  <c r="DL231" i="3"/>
  <c r="EB216" i="3"/>
  <c r="DX216" i="3"/>
  <c r="DT216" i="3"/>
  <c r="DP216" i="3"/>
  <c r="DL216" i="3"/>
  <c r="EC216" i="3"/>
  <c r="DU216" i="3"/>
  <c r="DM216" i="3"/>
  <c r="DS216" i="3"/>
  <c r="DZ216" i="3"/>
  <c r="DV216" i="3"/>
  <c r="DR216" i="3"/>
  <c r="DN216" i="3"/>
  <c r="DJ216" i="3"/>
  <c r="EL216" i="3" s="1"/>
  <c r="ER216" i="3" s="1"/>
  <c r="DY216" i="3"/>
  <c r="DQ216" i="3"/>
  <c r="DK216" i="3"/>
  <c r="EA216" i="3"/>
  <c r="DW216" i="3"/>
  <c r="DO216" i="3"/>
  <c r="DV208" i="3"/>
  <c r="DR208" i="3"/>
  <c r="DN208" i="3"/>
  <c r="DJ208" i="3"/>
  <c r="EL208" i="3" s="1"/>
  <c r="ER208" i="3" s="1"/>
  <c r="DQ208" i="3"/>
  <c r="DK208" i="3"/>
  <c r="DO208" i="3"/>
  <c r="DX208" i="3"/>
  <c r="DT208" i="3"/>
  <c r="DP208" i="3"/>
  <c r="DL208" i="3"/>
  <c r="DU208" i="3"/>
  <c r="DM208" i="3"/>
  <c r="DS208" i="3"/>
  <c r="DW208" i="3"/>
  <c r="ED197" i="3"/>
  <c r="DZ197" i="3"/>
  <c r="DV197" i="3"/>
  <c r="DR197" i="3"/>
  <c r="DN197" i="3"/>
  <c r="DJ197" i="3"/>
  <c r="EL197" i="3" s="1"/>
  <c r="ER197" i="3" s="1"/>
  <c r="DY197" i="3"/>
  <c r="DQ197" i="3"/>
  <c r="EE197" i="3"/>
  <c r="DW197" i="3"/>
  <c r="DO197" i="3"/>
  <c r="EF197" i="3"/>
  <c r="EB197" i="3"/>
  <c r="DX197" i="3"/>
  <c r="DT197" i="3"/>
  <c r="DP197" i="3"/>
  <c r="DL197" i="3"/>
  <c r="EC197" i="3"/>
  <c r="DU197" i="3"/>
  <c r="DM197" i="3"/>
  <c r="EA197" i="3"/>
  <c r="DS197" i="3"/>
  <c r="DK197" i="3"/>
  <c r="EC194" i="3"/>
  <c r="DY194" i="3"/>
  <c r="DU194" i="3"/>
  <c r="DQ194" i="3"/>
  <c r="DM194" i="3"/>
  <c r="DZ194" i="3"/>
  <c r="DR194" i="3"/>
  <c r="DJ194" i="3"/>
  <c r="EL194" i="3" s="1"/>
  <c r="ER194" i="3" s="1"/>
  <c r="DX194" i="3"/>
  <c r="DP194" i="3"/>
  <c r="EA194" i="3"/>
  <c r="DW194" i="3"/>
  <c r="DS194" i="3"/>
  <c r="DO194" i="3"/>
  <c r="DK194" i="3"/>
  <c r="DV194" i="3"/>
  <c r="DN194" i="3"/>
  <c r="EB194" i="3"/>
  <c r="DT194" i="3"/>
  <c r="DL194" i="3"/>
  <c r="EF189" i="3"/>
  <c r="EB189" i="3"/>
  <c r="DX189" i="3"/>
  <c r="DT189" i="3"/>
  <c r="DP189" i="3"/>
  <c r="DL189" i="3"/>
  <c r="EE189" i="3"/>
  <c r="DW189" i="3"/>
  <c r="DO189" i="3"/>
  <c r="EC189" i="3"/>
  <c r="DU189" i="3"/>
  <c r="DM189" i="3"/>
  <c r="ED189" i="3"/>
  <c r="DZ189" i="3"/>
  <c r="DV189" i="3"/>
  <c r="DR189" i="3"/>
  <c r="DN189" i="3"/>
  <c r="DJ189" i="3"/>
  <c r="EL189" i="3" s="1"/>
  <c r="ER189" i="3" s="1"/>
  <c r="DS189" i="3"/>
  <c r="DY189" i="3"/>
  <c r="EA189" i="3"/>
  <c r="DK189" i="3"/>
  <c r="DQ189" i="3"/>
  <c r="EF164" i="3"/>
  <c r="EB164" i="3"/>
  <c r="DX164" i="3"/>
  <c r="DT164" i="3"/>
  <c r="DP164" i="3"/>
  <c r="DL164" i="3"/>
  <c r="EE164" i="3"/>
  <c r="DW164" i="3"/>
  <c r="DO164" i="3"/>
  <c r="EC164" i="3"/>
  <c r="DU164" i="3"/>
  <c r="DM164" i="3"/>
  <c r="ED164" i="3"/>
  <c r="DZ164" i="3"/>
  <c r="DV164" i="3"/>
  <c r="DR164" i="3"/>
  <c r="DN164" i="3"/>
  <c r="DJ164" i="3"/>
  <c r="EL164" i="3" s="1"/>
  <c r="ER164" i="3" s="1"/>
  <c r="EA164" i="3"/>
  <c r="DS164" i="3"/>
  <c r="DK164" i="3"/>
  <c r="DY164" i="3"/>
  <c r="DQ164" i="3"/>
  <c r="DV160" i="3"/>
  <c r="DR160" i="3"/>
  <c r="DN160" i="3"/>
  <c r="DJ160" i="3"/>
  <c r="EL160" i="3" s="1"/>
  <c r="ER160" i="3" s="1"/>
  <c r="DQ160" i="3"/>
  <c r="DW160" i="3"/>
  <c r="DO160" i="3"/>
  <c r="DX160" i="3"/>
  <c r="DT160" i="3"/>
  <c r="DP160" i="3"/>
  <c r="DL160" i="3"/>
  <c r="DU160" i="3"/>
  <c r="DM160" i="3"/>
  <c r="DS160" i="3"/>
  <c r="DK160" i="3"/>
  <c r="EE105" i="3"/>
  <c r="EA105" i="3"/>
  <c r="DW105" i="3"/>
  <c r="DS105" i="3"/>
  <c r="DO105" i="3"/>
  <c r="DK105" i="3"/>
  <c r="DZ105" i="3"/>
  <c r="DR105" i="3"/>
  <c r="DJ105" i="3"/>
  <c r="EL105" i="3" s="1"/>
  <c r="ER105" i="3" s="1"/>
  <c r="EB105" i="3"/>
  <c r="DT105" i="3"/>
  <c r="DL105" i="3"/>
  <c r="EC105" i="3"/>
  <c r="DY105" i="3"/>
  <c r="DU105" i="3"/>
  <c r="DQ105" i="3"/>
  <c r="DM105" i="3"/>
  <c r="ED105" i="3"/>
  <c r="DV105" i="3"/>
  <c r="DN105" i="3"/>
  <c r="EF105" i="3"/>
  <c r="DX105" i="3"/>
  <c r="DP105" i="3"/>
  <c r="DP99" i="3"/>
  <c r="DL99" i="3"/>
  <c r="DS99" i="3"/>
  <c r="DK99" i="3"/>
  <c r="DM99" i="3"/>
  <c r="DR99" i="3"/>
  <c r="DN99" i="3"/>
  <c r="DJ99" i="3"/>
  <c r="EL99" i="3" s="1"/>
  <c r="DO99" i="3"/>
  <c r="DQ99" i="3"/>
  <c r="DT95" i="3"/>
  <c r="DP95" i="3"/>
  <c r="DL95" i="3"/>
  <c r="DS95" i="3"/>
  <c r="DK95" i="3"/>
  <c r="DQ95" i="3"/>
  <c r="DR95" i="3"/>
  <c r="DN95" i="3"/>
  <c r="DJ95" i="3"/>
  <c r="EL95" i="3" s="1"/>
  <c r="DO95" i="3"/>
  <c r="DU95" i="3"/>
  <c r="DM95" i="3"/>
  <c r="ED86" i="3"/>
  <c r="DZ86" i="3"/>
  <c r="DV86" i="3"/>
  <c r="DR86" i="3"/>
  <c r="DN86" i="3"/>
  <c r="DM86" i="3"/>
  <c r="DU86" i="3"/>
  <c r="EC86" i="3"/>
  <c r="DO86" i="3"/>
  <c r="DW86" i="3"/>
  <c r="EE86" i="3"/>
  <c r="EF86" i="3"/>
  <c r="EB86" i="3"/>
  <c r="DX86" i="3"/>
  <c r="DT86" i="3"/>
  <c r="DP86" i="3"/>
  <c r="DL86" i="3"/>
  <c r="DQ86" i="3"/>
  <c r="DY86" i="3"/>
  <c r="DK86" i="3"/>
  <c r="EM86" i="3" s="1"/>
  <c r="ES86" i="3" s="1"/>
  <c r="DS86" i="3"/>
  <c r="EA86" i="3"/>
  <c r="EE84" i="3"/>
  <c r="EA84" i="3"/>
  <c r="DW84" i="3"/>
  <c r="DS84" i="3"/>
  <c r="DO84" i="3"/>
  <c r="EF84" i="3"/>
  <c r="DX84" i="3"/>
  <c r="DP84" i="3"/>
  <c r="ED84" i="3"/>
  <c r="DV84" i="3"/>
  <c r="DN84" i="3"/>
  <c r="EC84" i="3"/>
  <c r="DY84" i="3"/>
  <c r="DU84" i="3"/>
  <c r="DQ84" i="3"/>
  <c r="DM84" i="3"/>
  <c r="EB84" i="3"/>
  <c r="DT84" i="3"/>
  <c r="DL84" i="3"/>
  <c r="EN84" i="3" s="1"/>
  <c r="ET84" i="3" s="1"/>
  <c r="DZ84" i="3"/>
  <c r="DR84" i="3"/>
  <c r="DX141" i="3"/>
  <c r="DT141" i="3"/>
  <c r="DP141" i="3"/>
  <c r="DL141" i="3"/>
  <c r="DW141" i="3"/>
  <c r="DS141" i="3"/>
  <c r="DO141" i="3"/>
  <c r="DK141" i="3"/>
  <c r="DV141" i="3"/>
  <c r="DR141" i="3"/>
  <c r="DN141" i="3"/>
  <c r="DJ141" i="3"/>
  <c r="EL141" i="3" s="1"/>
  <c r="DU141" i="3"/>
  <c r="DQ141" i="3"/>
  <c r="DM141" i="3"/>
  <c r="EA334" i="3"/>
  <c r="DW334" i="3"/>
  <c r="DS334" i="3"/>
  <c r="DO334" i="3"/>
  <c r="DK334" i="3"/>
  <c r="DZ334" i="3"/>
  <c r="DV334" i="3"/>
  <c r="DR334" i="3"/>
  <c r="DN334" i="3"/>
  <c r="DJ334" i="3"/>
  <c r="EL334" i="3" s="1"/>
  <c r="ER334" i="3" s="1"/>
  <c r="EC334" i="3"/>
  <c r="DY334" i="3"/>
  <c r="DU334" i="3"/>
  <c r="DQ334" i="3"/>
  <c r="DM334" i="3"/>
  <c r="EB334" i="3"/>
  <c r="DX334" i="3"/>
  <c r="DT334" i="3"/>
  <c r="DP334" i="3"/>
  <c r="DL334" i="3"/>
  <c r="DS312" i="3"/>
  <c r="DO312" i="3"/>
  <c r="DK312" i="3"/>
  <c r="DR312" i="3"/>
  <c r="DN312" i="3"/>
  <c r="DJ312" i="3"/>
  <c r="EL312" i="3" s="1"/>
  <c r="ER312" i="3" s="1"/>
  <c r="DU312" i="3"/>
  <c r="DQ312" i="3"/>
  <c r="DM312" i="3"/>
  <c r="DT312" i="3"/>
  <c r="DP312" i="3"/>
  <c r="DL312" i="3"/>
  <c r="ED296" i="3"/>
  <c r="DZ296" i="3"/>
  <c r="DV296" i="3"/>
  <c r="DR296" i="3"/>
  <c r="DN296" i="3"/>
  <c r="DJ296" i="3"/>
  <c r="EL296" i="3" s="1"/>
  <c r="ER296" i="3" s="1"/>
  <c r="DY296" i="3"/>
  <c r="DQ296" i="3"/>
  <c r="DK296" i="3"/>
  <c r="EA296" i="3"/>
  <c r="EF296" i="3"/>
  <c r="EB296" i="3"/>
  <c r="DX296" i="3"/>
  <c r="DT296" i="3"/>
  <c r="DP296" i="3"/>
  <c r="DL296" i="3"/>
  <c r="EC296" i="3"/>
  <c r="DU296" i="3"/>
  <c r="DM296" i="3"/>
  <c r="DS296" i="3"/>
  <c r="DO296" i="3"/>
  <c r="EE296" i="3"/>
  <c r="DW296" i="3"/>
  <c r="EF287" i="3"/>
  <c r="EB287" i="3"/>
  <c r="DX287" i="3"/>
  <c r="DT287" i="3"/>
  <c r="DP287" i="3"/>
  <c r="DL287" i="3"/>
  <c r="EC287" i="3"/>
  <c r="DU287" i="3"/>
  <c r="DM287" i="3"/>
  <c r="DS287" i="3"/>
  <c r="ED287" i="3"/>
  <c r="DZ287" i="3"/>
  <c r="DV287" i="3"/>
  <c r="DR287" i="3"/>
  <c r="DN287" i="3"/>
  <c r="DJ287" i="3"/>
  <c r="EL287" i="3" s="1"/>
  <c r="ER287" i="3" s="1"/>
  <c r="DY287" i="3"/>
  <c r="DQ287" i="3"/>
  <c r="DK287" i="3"/>
  <c r="EA287" i="3"/>
  <c r="DW287" i="3"/>
  <c r="DO287" i="3"/>
  <c r="EE287" i="3"/>
  <c r="ED282" i="3"/>
  <c r="DZ282" i="3"/>
  <c r="DV282" i="3"/>
  <c r="DR282" i="3"/>
  <c r="DN282" i="3"/>
  <c r="EE282" i="3"/>
  <c r="DW282" i="3"/>
  <c r="DO282" i="3"/>
  <c r="DQ282" i="3"/>
  <c r="EF282" i="3"/>
  <c r="EB282" i="3"/>
  <c r="DX282" i="3"/>
  <c r="DT282" i="3"/>
  <c r="DP282" i="3"/>
  <c r="DL282" i="3"/>
  <c r="EA282" i="3"/>
  <c r="DS282" i="3"/>
  <c r="DK282" i="3"/>
  <c r="EM282" i="3" s="1"/>
  <c r="ES282" i="3" s="1"/>
  <c r="DY282" i="3"/>
  <c r="DU282" i="3"/>
  <c r="DM282" i="3"/>
  <c r="EC282" i="3"/>
  <c r="DV274" i="3"/>
  <c r="DN274" i="3"/>
  <c r="ED274" i="3"/>
  <c r="EE274" i="3"/>
  <c r="EA274" i="3"/>
  <c r="DW274" i="3"/>
  <c r="DS274" i="3"/>
  <c r="DO274" i="3"/>
  <c r="DK274" i="3"/>
  <c r="EB274" i="3"/>
  <c r="DT274" i="3"/>
  <c r="DL274" i="3"/>
  <c r="DR274" i="3"/>
  <c r="EC274" i="3"/>
  <c r="DY274" i="3"/>
  <c r="DU274" i="3"/>
  <c r="DQ274" i="3"/>
  <c r="DM274" i="3"/>
  <c r="EF274" i="3"/>
  <c r="DX274" i="3"/>
  <c r="DP274" i="3"/>
  <c r="DJ274" i="3"/>
  <c r="EL274" i="3" s="1"/>
  <c r="ER274" i="3" s="1"/>
  <c r="DZ274" i="3"/>
  <c r="DW268" i="3"/>
  <c r="DO268" i="3"/>
  <c r="DZ268" i="3"/>
  <c r="DV268" i="3"/>
  <c r="DR268" i="3"/>
  <c r="DN268" i="3"/>
  <c r="DJ268" i="3"/>
  <c r="EL268" i="3" s="1"/>
  <c r="ER268" i="3" s="1"/>
  <c r="DY268" i="3"/>
  <c r="DQ268" i="3"/>
  <c r="DK268" i="3"/>
  <c r="EA268" i="3"/>
  <c r="EB268" i="3"/>
  <c r="DX268" i="3"/>
  <c r="DT268" i="3"/>
  <c r="DP268" i="3"/>
  <c r="DL268" i="3"/>
  <c r="EC268" i="3"/>
  <c r="DU268" i="3"/>
  <c r="DM268" i="3"/>
  <c r="DS268" i="3"/>
  <c r="DL265" i="3"/>
  <c r="DS265" i="3"/>
  <c r="DO265" i="3"/>
  <c r="DK265" i="3"/>
  <c r="DN265" i="3"/>
  <c r="DP265" i="3"/>
  <c r="DQ265" i="3"/>
  <c r="DM265" i="3"/>
  <c r="DR265" i="3"/>
  <c r="DJ265" i="3"/>
  <c r="EL265" i="3" s="1"/>
  <c r="DM255" i="3"/>
  <c r="EC255" i="3"/>
  <c r="DU255" i="3"/>
  <c r="EF255" i="3"/>
  <c r="EB255" i="3"/>
  <c r="DX255" i="3"/>
  <c r="DT255" i="3"/>
  <c r="DP255" i="3"/>
  <c r="DL255" i="3"/>
  <c r="EN255" i="3" s="1"/>
  <c r="EA255" i="3"/>
  <c r="DS255" i="3"/>
  <c r="DQ255" i="3"/>
  <c r="ED255" i="3"/>
  <c r="DZ255" i="3"/>
  <c r="DV255" i="3"/>
  <c r="DR255" i="3"/>
  <c r="DN255" i="3"/>
  <c r="EE255" i="3"/>
  <c r="DW255" i="3"/>
  <c r="DO255" i="3"/>
  <c r="DY255" i="3"/>
  <c r="EC243" i="3"/>
  <c r="DY243" i="3"/>
  <c r="DU243" i="3"/>
  <c r="DQ243" i="3"/>
  <c r="DM243" i="3"/>
  <c r="EB243" i="3"/>
  <c r="DT243" i="3"/>
  <c r="DN243" i="3"/>
  <c r="ED243" i="3"/>
  <c r="EE243" i="3"/>
  <c r="EA243" i="3"/>
  <c r="DW243" i="3"/>
  <c r="DS243" i="3"/>
  <c r="DO243" i="3"/>
  <c r="EF243" i="3"/>
  <c r="DX243" i="3"/>
  <c r="DP243" i="3"/>
  <c r="DV243" i="3"/>
  <c r="DR243" i="3"/>
  <c r="DZ243" i="3"/>
  <c r="DZ234" i="3"/>
  <c r="DV234" i="3"/>
  <c r="DR234" i="3"/>
  <c r="DN234" i="3"/>
  <c r="DJ234" i="3"/>
  <c r="EL234" i="3" s="1"/>
  <c r="ER234" i="3" s="1"/>
  <c r="DW234" i="3"/>
  <c r="DO234" i="3"/>
  <c r="DY234" i="3"/>
  <c r="EC234" i="3"/>
  <c r="DM234" i="3"/>
  <c r="EB234" i="3"/>
  <c r="DX234" i="3"/>
  <c r="DT234" i="3"/>
  <c r="DP234" i="3"/>
  <c r="DL234" i="3"/>
  <c r="EA234" i="3"/>
  <c r="DS234" i="3"/>
  <c r="DK234" i="3"/>
  <c r="DQ234" i="3"/>
  <c r="DU234" i="3"/>
  <c r="EF200" i="3"/>
  <c r="EB200" i="3"/>
  <c r="DX200" i="3"/>
  <c r="DT200" i="3"/>
  <c r="DP200" i="3"/>
  <c r="DL200" i="3"/>
  <c r="DY200" i="3"/>
  <c r="DQ200" i="3"/>
  <c r="EE200" i="3"/>
  <c r="DW200" i="3"/>
  <c r="DO200" i="3"/>
  <c r="DZ200" i="3"/>
  <c r="DR200" i="3"/>
  <c r="EC200" i="3"/>
  <c r="DM200" i="3"/>
  <c r="DS200" i="3"/>
  <c r="ED200" i="3"/>
  <c r="DV200" i="3"/>
  <c r="DN200" i="3"/>
  <c r="DU200" i="3"/>
  <c r="EA200" i="3"/>
  <c r="EE187" i="3"/>
  <c r="EA187" i="3"/>
  <c r="DW187" i="3"/>
  <c r="DS187" i="3"/>
  <c r="DO187" i="3"/>
  <c r="EB187" i="3"/>
  <c r="DT187" i="3"/>
  <c r="ED187" i="3"/>
  <c r="DV187" i="3"/>
  <c r="EC187" i="3"/>
  <c r="DY187" i="3"/>
  <c r="DU187" i="3"/>
  <c r="DQ187" i="3"/>
  <c r="EF187" i="3"/>
  <c r="DX187" i="3"/>
  <c r="DP187" i="3"/>
  <c r="DZ187" i="3"/>
  <c r="DR187" i="3"/>
  <c r="EC185" i="3"/>
  <c r="DY185" i="3"/>
  <c r="DU185" i="3"/>
  <c r="DQ185" i="3"/>
  <c r="DM185" i="3"/>
  <c r="DJ185" i="3"/>
  <c r="EL185" i="3" s="1"/>
  <c r="ER185" i="3" s="1"/>
  <c r="DR185" i="3"/>
  <c r="DZ185" i="3"/>
  <c r="DP185" i="3"/>
  <c r="DX185" i="3"/>
  <c r="EF185" i="3"/>
  <c r="EE185" i="3"/>
  <c r="EA185" i="3"/>
  <c r="DW185" i="3"/>
  <c r="DS185" i="3"/>
  <c r="DO185" i="3"/>
  <c r="DK185" i="3"/>
  <c r="DN185" i="3"/>
  <c r="DV185" i="3"/>
  <c r="ED185" i="3"/>
  <c r="DL185" i="3"/>
  <c r="DT185" i="3"/>
  <c r="EB185" i="3"/>
  <c r="DX165" i="3"/>
  <c r="DT165" i="3"/>
  <c r="DP165" i="3"/>
  <c r="DL165" i="3"/>
  <c r="DU165" i="3"/>
  <c r="DM165" i="3"/>
  <c r="DS165" i="3"/>
  <c r="DK165" i="3"/>
  <c r="DV165" i="3"/>
  <c r="DR165" i="3"/>
  <c r="DN165" i="3"/>
  <c r="DJ165" i="3"/>
  <c r="EL165" i="3" s="1"/>
  <c r="DQ165" i="3"/>
  <c r="DW165" i="3"/>
  <c r="DO165" i="3"/>
  <c r="EC106" i="3"/>
  <c r="DY106" i="3"/>
  <c r="DU106" i="3"/>
  <c r="DQ106" i="3"/>
  <c r="DM106" i="3"/>
  <c r="DJ106" i="3"/>
  <c r="EL106" i="3" s="1"/>
  <c r="ER106" i="3" s="1"/>
  <c r="DR106" i="3"/>
  <c r="DZ106" i="3"/>
  <c r="DP106" i="3"/>
  <c r="DX106" i="3"/>
  <c r="EA106" i="3"/>
  <c r="DW106" i="3"/>
  <c r="DS106" i="3"/>
  <c r="DO106" i="3"/>
  <c r="DK106" i="3"/>
  <c r="DN106" i="3"/>
  <c r="DV106" i="3"/>
  <c r="DL106" i="3"/>
  <c r="DT106" i="3"/>
  <c r="EB106" i="3"/>
  <c r="EC100" i="3"/>
  <c r="DY100" i="3"/>
  <c r="DU100" i="3"/>
  <c r="DQ100" i="3"/>
  <c r="DM100" i="3"/>
  <c r="DZ100" i="3"/>
  <c r="DR100" i="3"/>
  <c r="DJ100" i="3"/>
  <c r="EL100" i="3" s="1"/>
  <c r="ER100" i="3" s="1"/>
  <c r="DX100" i="3"/>
  <c r="DP100" i="3"/>
  <c r="EA100" i="3"/>
  <c r="DW100" i="3"/>
  <c r="DS100" i="3"/>
  <c r="DO100" i="3"/>
  <c r="DK100" i="3"/>
  <c r="DV100" i="3"/>
  <c r="DN100" i="3"/>
  <c r="EB100" i="3"/>
  <c r="DT100" i="3"/>
  <c r="DL100" i="3"/>
  <c r="EC78" i="3"/>
  <c r="DY78" i="3"/>
  <c r="DU78" i="3"/>
  <c r="DQ78" i="3"/>
  <c r="DM78" i="3"/>
  <c r="ED78" i="3"/>
  <c r="DZ78" i="3"/>
  <c r="DV78" i="3"/>
  <c r="DR78" i="3"/>
  <c r="DN78" i="3"/>
  <c r="EA78" i="3"/>
  <c r="DW78" i="3"/>
  <c r="DS78" i="3"/>
  <c r="DO78" i="3"/>
  <c r="DK78" i="3"/>
  <c r="EM78" i="3" s="1"/>
  <c r="ES78" i="3" s="1"/>
  <c r="EB78" i="3"/>
  <c r="DX78" i="3"/>
  <c r="DT78" i="3"/>
  <c r="DP78" i="3"/>
  <c r="DL78" i="3"/>
  <c r="EE332" i="3"/>
  <c r="EA332" i="3"/>
  <c r="DW332" i="3"/>
  <c r="DS332" i="3"/>
  <c r="DO332" i="3"/>
  <c r="DK332" i="3"/>
  <c r="ED332" i="3"/>
  <c r="DZ332" i="3"/>
  <c r="DV332" i="3"/>
  <c r="DR332" i="3"/>
  <c r="DN332" i="3"/>
  <c r="DJ332" i="3"/>
  <c r="EL332" i="3" s="1"/>
  <c r="EC332" i="3"/>
  <c r="DY332" i="3"/>
  <c r="DU332" i="3"/>
  <c r="DQ332" i="3"/>
  <c r="DM332" i="3"/>
  <c r="EF332" i="3"/>
  <c r="EB332" i="3"/>
  <c r="DX332" i="3"/>
  <c r="DT332" i="3"/>
  <c r="DP332" i="3"/>
  <c r="DL332" i="3"/>
  <c r="DS314" i="3"/>
  <c r="DO314" i="3"/>
  <c r="DK314" i="3"/>
  <c r="DP314" i="3"/>
  <c r="DL314" i="3"/>
  <c r="DQ314" i="3"/>
  <c r="DM314" i="3"/>
  <c r="DR314" i="3"/>
  <c r="DN314" i="3"/>
  <c r="DJ314" i="3"/>
  <c r="EL314" i="3" s="1"/>
  <c r="ER314" i="3" s="1"/>
  <c r="EC280" i="3"/>
  <c r="DU280" i="3"/>
  <c r="EF280" i="3"/>
  <c r="EB280" i="3"/>
  <c r="DX280" i="3"/>
  <c r="DT280" i="3"/>
  <c r="DP280" i="3"/>
  <c r="EA280" i="3"/>
  <c r="DS280" i="3"/>
  <c r="DY280" i="3"/>
  <c r="ED280" i="3"/>
  <c r="DZ280" i="3"/>
  <c r="DV280" i="3"/>
  <c r="DR280" i="3"/>
  <c r="EE280" i="3"/>
  <c r="DW280" i="3"/>
  <c r="DQ280" i="3"/>
  <c r="DO251" i="3"/>
  <c r="DW251" i="3"/>
  <c r="EB251" i="3"/>
  <c r="DX251" i="3"/>
  <c r="DT251" i="3"/>
  <c r="DP251" i="3"/>
  <c r="DL251" i="3"/>
  <c r="EC251" i="3"/>
  <c r="DU251" i="3"/>
  <c r="DM251" i="3"/>
  <c r="DS251" i="3"/>
  <c r="DZ251" i="3"/>
  <c r="DV251" i="3"/>
  <c r="DR251" i="3"/>
  <c r="DN251" i="3"/>
  <c r="DJ251" i="3"/>
  <c r="EL251" i="3" s="1"/>
  <c r="ER251" i="3" s="1"/>
  <c r="DY251" i="3"/>
  <c r="DQ251" i="3"/>
  <c r="DK251" i="3"/>
  <c r="EA251" i="3"/>
  <c r="EF236" i="3"/>
  <c r="EB236" i="3"/>
  <c r="DX236" i="3"/>
  <c r="DT236" i="3"/>
  <c r="DP236" i="3"/>
  <c r="DL236" i="3"/>
  <c r="EC236" i="3"/>
  <c r="DU236" i="3"/>
  <c r="DM236" i="3"/>
  <c r="DS236" i="3"/>
  <c r="ED236" i="3"/>
  <c r="DZ236" i="3"/>
  <c r="DV236" i="3"/>
  <c r="DR236" i="3"/>
  <c r="DN236" i="3"/>
  <c r="DJ236" i="3"/>
  <c r="EL236" i="3" s="1"/>
  <c r="ER236" i="3" s="1"/>
  <c r="DY236" i="3"/>
  <c r="DQ236" i="3"/>
  <c r="DK236" i="3"/>
  <c r="EA236" i="3"/>
  <c r="DO236" i="3"/>
  <c r="EE236" i="3"/>
  <c r="DW236" i="3"/>
  <c r="EF207" i="3"/>
  <c r="EB207" i="3"/>
  <c r="DX207" i="3"/>
  <c r="DT207" i="3"/>
  <c r="DP207" i="3"/>
  <c r="DL207" i="3"/>
  <c r="EE207" i="3"/>
  <c r="DW207" i="3"/>
  <c r="DO207" i="3"/>
  <c r="DY207" i="3"/>
  <c r="EC207" i="3"/>
  <c r="DM207" i="3"/>
  <c r="ED207" i="3"/>
  <c r="DV207" i="3"/>
  <c r="DN207" i="3"/>
  <c r="EA207" i="3"/>
  <c r="DK207" i="3"/>
  <c r="DU207" i="3"/>
  <c r="DZ207" i="3"/>
  <c r="DR207" i="3"/>
  <c r="DJ207" i="3"/>
  <c r="EL207" i="3" s="1"/>
  <c r="DS207" i="3"/>
  <c r="DQ207" i="3"/>
  <c r="EF190" i="3"/>
  <c r="EB190" i="3"/>
  <c r="DX190" i="3"/>
  <c r="DT190" i="3"/>
  <c r="DP190" i="3"/>
  <c r="EC190" i="3"/>
  <c r="DU190" i="3"/>
  <c r="EE190" i="3"/>
  <c r="DW190" i="3"/>
  <c r="DO190" i="3"/>
  <c r="ED190" i="3"/>
  <c r="DZ190" i="3"/>
  <c r="DV190" i="3"/>
  <c r="DR190" i="3"/>
  <c r="DN190" i="3"/>
  <c r="EP190" i="3" s="1"/>
  <c r="DY190" i="3"/>
  <c r="DQ190" i="3"/>
  <c r="EA190" i="3"/>
  <c r="DS190" i="3"/>
  <c r="EF155" i="3"/>
  <c r="EB155" i="3"/>
  <c r="DX155" i="3"/>
  <c r="DT155" i="3"/>
  <c r="DP155" i="3"/>
  <c r="EC155" i="3"/>
  <c r="DU155" i="3"/>
  <c r="DM155" i="3"/>
  <c r="EO155" i="3" s="1"/>
  <c r="EA155" i="3"/>
  <c r="DS155" i="3"/>
  <c r="ED155" i="3"/>
  <c r="DZ155" i="3"/>
  <c r="DV155" i="3"/>
  <c r="DR155" i="3"/>
  <c r="DN155" i="3"/>
  <c r="DY155" i="3"/>
  <c r="DQ155" i="3"/>
  <c r="EE155" i="3"/>
  <c r="DW155" i="3"/>
  <c r="DO155" i="3"/>
  <c r="EC103" i="3"/>
  <c r="DY103" i="3"/>
  <c r="DU103" i="3"/>
  <c r="DQ103" i="3"/>
  <c r="DM103" i="3"/>
  <c r="ED103" i="3"/>
  <c r="DV103" i="3"/>
  <c r="DN103" i="3"/>
  <c r="EF103" i="3"/>
  <c r="DX103" i="3"/>
  <c r="DP103" i="3"/>
  <c r="EE103" i="3"/>
  <c r="EA103" i="3"/>
  <c r="DW103" i="3"/>
  <c r="DS103" i="3"/>
  <c r="DO103" i="3"/>
  <c r="DK103" i="3"/>
  <c r="DZ103" i="3"/>
  <c r="DR103" i="3"/>
  <c r="DJ103" i="3"/>
  <c r="EL103" i="3" s="1"/>
  <c r="ER103" i="3" s="1"/>
  <c r="EB103" i="3"/>
  <c r="DT103" i="3"/>
  <c r="DL103" i="3"/>
  <c r="DT93" i="3"/>
  <c r="DP93" i="3"/>
  <c r="DL93" i="3"/>
  <c r="DO93" i="3"/>
  <c r="DQ93" i="3"/>
  <c r="DV93" i="3"/>
  <c r="DR93" i="3"/>
  <c r="DN93" i="3"/>
  <c r="DK93" i="3"/>
  <c r="EM93" i="3" s="1"/>
  <c r="DS93" i="3"/>
  <c r="DM93" i="3"/>
  <c r="DU93" i="3"/>
  <c r="EC79" i="3"/>
  <c r="DY79" i="3"/>
  <c r="DU79" i="3"/>
  <c r="DQ79" i="3"/>
  <c r="DM79" i="3"/>
  <c r="ED79" i="3"/>
  <c r="DZ79" i="3"/>
  <c r="DV79" i="3"/>
  <c r="DR79" i="3"/>
  <c r="DN79" i="3"/>
  <c r="EA79" i="3"/>
  <c r="DW79" i="3"/>
  <c r="DS79" i="3"/>
  <c r="DO79" i="3"/>
  <c r="DK79" i="3"/>
  <c r="EM79" i="3" s="1"/>
  <c r="ES79" i="3" s="1"/>
  <c r="EB79" i="3"/>
  <c r="DX79" i="3"/>
  <c r="DT79" i="3"/>
  <c r="DP79" i="3"/>
  <c r="DL79" i="3"/>
  <c r="DQ88" i="3"/>
  <c r="DM88" i="3"/>
  <c r="DJ88" i="3"/>
  <c r="EL88" i="3" s="1"/>
  <c r="ER88" i="3" s="1"/>
  <c r="DR88" i="3"/>
  <c r="DP88" i="3"/>
  <c r="DS88" i="3"/>
  <c r="DO88" i="3"/>
  <c r="DK88" i="3"/>
  <c r="DN88" i="3"/>
  <c r="DL88" i="3"/>
  <c r="DS202" i="3"/>
  <c r="EA202" i="3"/>
  <c r="ED202" i="3"/>
  <c r="DZ202" i="3"/>
  <c r="DV202" i="3"/>
  <c r="DR202" i="3"/>
  <c r="EC202" i="3"/>
  <c r="DU202" i="3"/>
  <c r="DO202" i="3"/>
  <c r="EE202" i="3"/>
  <c r="EF202" i="3"/>
  <c r="EB202" i="3"/>
  <c r="DX202" i="3"/>
  <c r="DT202" i="3"/>
  <c r="DP202" i="3"/>
  <c r="DY202" i="3"/>
  <c r="DQ202" i="3"/>
  <c r="DW202" i="3"/>
  <c r="EC196" i="3"/>
  <c r="DY196" i="3"/>
  <c r="DU196" i="3"/>
  <c r="DQ196" i="3"/>
  <c r="DM196" i="3"/>
  <c r="DJ196" i="3"/>
  <c r="EL196" i="3" s="1"/>
  <c r="ER196" i="3" s="1"/>
  <c r="DR196" i="3"/>
  <c r="DZ196" i="3"/>
  <c r="DL196" i="3"/>
  <c r="DT196" i="3"/>
  <c r="EB196" i="3"/>
  <c r="EA196" i="3"/>
  <c r="DW196" i="3"/>
  <c r="DS196" i="3"/>
  <c r="DO196" i="3"/>
  <c r="DK196" i="3"/>
  <c r="DN196" i="3"/>
  <c r="DV196" i="3"/>
  <c r="DP196" i="3"/>
  <c r="DX196" i="3"/>
  <c r="EC104" i="3"/>
  <c r="DY104" i="3"/>
  <c r="DU104" i="3"/>
  <c r="DQ104" i="3"/>
  <c r="DM104" i="3"/>
  <c r="DJ104" i="3"/>
  <c r="EL104" i="3" s="1"/>
  <c r="ER104" i="3" s="1"/>
  <c r="DR104" i="3"/>
  <c r="DZ104" i="3"/>
  <c r="DP104" i="3"/>
  <c r="DX104" i="3"/>
  <c r="EF104" i="3"/>
  <c r="EE104" i="3"/>
  <c r="EA104" i="3"/>
  <c r="DW104" i="3"/>
  <c r="DS104" i="3"/>
  <c r="DO104" i="3"/>
  <c r="DK104" i="3"/>
  <c r="DN104" i="3"/>
  <c r="DV104" i="3"/>
  <c r="ED104" i="3"/>
  <c r="DL104" i="3"/>
  <c r="DT104" i="3"/>
  <c r="EB104" i="3"/>
  <c r="EP85" i="3" l="1"/>
  <c r="EP354" i="3"/>
  <c r="EM258" i="3"/>
  <c r="ES258" i="3" s="1"/>
  <c r="EM256" i="3"/>
  <c r="ES256" i="3" s="1"/>
  <c r="EM259" i="3"/>
  <c r="ES259" i="3" s="1"/>
  <c r="EP291" i="3"/>
  <c r="EP186" i="3"/>
  <c r="EP159" i="3"/>
  <c r="EP8" i="3"/>
  <c r="EP48" i="3"/>
  <c r="EP180" i="3"/>
  <c r="EP14" i="3"/>
  <c r="EP396" i="3"/>
  <c r="EP438" i="3"/>
  <c r="EP218" i="3"/>
  <c r="EP494" i="3"/>
  <c r="EQ750" i="3"/>
  <c r="EM99" i="3"/>
  <c r="ER99" i="3"/>
  <c r="EM308" i="3"/>
  <c r="ER308" i="3"/>
  <c r="EN80" i="3"/>
  <c r="ES80" i="3"/>
  <c r="EN260" i="3"/>
  <c r="ES260" i="3"/>
  <c r="EO107" i="3"/>
  <c r="EP107" i="3" s="1"/>
  <c r="ET107" i="3"/>
  <c r="EO90" i="3"/>
  <c r="EP90" i="3" s="1"/>
  <c r="ET90" i="3"/>
  <c r="EO124" i="3"/>
  <c r="EP124" i="3" s="1"/>
  <c r="ET124" i="3"/>
  <c r="EM214" i="3"/>
  <c r="ES214" i="3" s="1"/>
  <c r="ER214" i="3"/>
  <c r="EM246" i="3"/>
  <c r="ES246" i="3" s="1"/>
  <c r="ER246" i="3"/>
  <c r="EO211" i="3"/>
  <c r="EP211" i="3" s="1"/>
  <c r="ET211" i="3"/>
  <c r="EM249" i="3"/>
  <c r="ER249" i="3"/>
  <c r="EM245" i="3"/>
  <c r="ER245" i="3"/>
  <c r="EO23" i="3"/>
  <c r="EP23" i="3" s="1"/>
  <c r="ET23" i="3"/>
  <c r="EP184" i="3"/>
  <c r="EO205" i="3"/>
  <c r="EP205" i="3" s="1"/>
  <c r="ET205" i="3"/>
  <c r="EN168" i="3"/>
  <c r="ES168" i="3"/>
  <c r="EN608" i="3"/>
  <c r="ES608" i="3"/>
  <c r="EO669" i="3"/>
  <c r="EP669" i="3" s="1"/>
  <c r="ET669" i="3"/>
  <c r="EO221" i="3"/>
  <c r="EP221" i="3" s="1"/>
  <c r="ET221" i="3"/>
  <c r="EO301" i="3"/>
  <c r="EP301" i="3" s="1"/>
  <c r="ET301" i="3"/>
  <c r="EO304" i="3"/>
  <c r="EP304" i="3" s="1"/>
  <c r="ET304" i="3"/>
  <c r="EP424" i="3"/>
  <c r="EP656" i="3"/>
  <c r="EO670" i="3"/>
  <c r="EP670" i="3" s="1"/>
  <c r="ET670" i="3"/>
  <c r="EN13" i="3"/>
  <c r="ET13" i="3" s="1"/>
  <c r="ES13" i="3"/>
  <c r="EM91" i="3"/>
  <c r="ES91" i="3" s="1"/>
  <c r="ER91" i="3"/>
  <c r="EM692" i="3"/>
  <c r="ES692" i="3" s="1"/>
  <c r="ER692" i="3"/>
  <c r="EN693" i="3"/>
  <c r="ES693" i="3"/>
  <c r="EN686" i="3"/>
  <c r="ET686" i="3" s="1"/>
  <c r="ES686" i="3"/>
  <c r="EM200" i="3"/>
  <c r="ES200" i="3" s="1"/>
  <c r="ER200" i="3"/>
  <c r="EM201" i="3"/>
  <c r="ER201" i="3"/>
  <c r="EM121" i="3"/>
  <c r="ER121" i="3"/>
  <c r="EN93" i="3"/>
  <c r="ET93" i="3" s="1"/>
  <c r="ES93" i="3"/>
  <c r="EM165" i="3"/>
  <c r="ER165" i="3"/>
  <c r="EO255" i="3"/>
  <c r="EP255" i="3" s="1"/>
  <c r="ET255" i="3"/>
  <c r="EM207" i="3"/>
  <c r="ES207" i="3" s="1"/>
  <c r="ER207" i="3"/>
  <c r="EM332" i="3"/>
  <c r="ES332" i="3" s="1"/>
  <c r="ER332" i="3"/>
  <c r="EM265" i="3"/>
  <c r="ES265" i="3" s="1"/>
  <c r="ER265" i="3"/>
  <c r="EM141" i="3"/>
  <c r="ER141" i="3"/>
  <c r="EM95" i="3"/>
  <c r="ER95" i="3"/>
  <c r="EM231" i="3"/>
  <c r="ES231" i="3" s="1"/>
  <c r="ER231" i="3"/>
  <c r="EO235" i="3"/>
  <c r="EP235" i="3" s="1"/>
  <c r="ET235" i="3"/>
  <c r="EM316" i="3"/>
  <c r="ES316" i="3" s="1"/>
  <c r="ER316" i="3"/>
  <c r="EM193" i="3"/>
  <c r="ES193" i="3" s="1"/>
  <c r="ER193" i="3"/>
  <c r="EN261" i="3"/>
  <c r="ES261" i="3"/>
  <c r="EM206" i="3"/>
  <c r="ES206" i="3" s="1"/>
  <c r="ER206" i="3"/>
  <c r="EM92" i="3"/>
  <c r="ES92" i="3" s="1"/>
  <c r="ER92" i="3"/>
  <c r="EM82" i="3"/>
  <c r="ES82" i="3" s="1"/>
  <c r="ER82" i="3"/>
  <c r="EO152" i="3"/>
  <c r="EP152" i="3" s="1"/>
  <c r="ET152" i="3"/>
  <c r="EM213" i="3"/>
  <c r="ES213" i="3" s="1"/>
  <c r="ER213" i="3"/>
  <c r="EM142" i="3"/>
  <c r="ER142" i="3"/>
  <c r="EO215" i="3"/>
  <c r="EP215" i="3" s="1"/>
  <c r="ET215" i="3"/>
  <c r="EM240" i="3"/>
  <c r="ES240" i="3" s="1"/>
  <c r="ER240" i="3"/>
  <c r="EM665" i="3"/>
  <c r="ES665" i="3" s="1"/>
  <c r="ER665" i="3"/>
  <c r="EN603" i="3"/>
  <c r="ET603" i="3" s="1"/>
  <c r="ES603" i="3"/>
  <c r="EO327" i="3"/>
  <c r="EP327" i="3" s="1"/>
  <c r="ET327" i="3"/>
  <c r="EO655" i="3"/>
  <c r="EP655" i="3" s="1"/>
  <c r="ET655" i="3"/>
  <c r="EO116" i="3"/>
  <c r="EP116" i="3" s="1"/>
  <c r="ET116" i="3"/>
  <c r="EO126" i="3"/>
  <c r="EP126" i="3" s="1"/>
  <c r="ET126" i="3"/>
  <c r="EO317" i="3"/>
  <c r="EP317" i="3" s="1"/>
  <c r="ET317" i="3"/>
  <c r="EM704" i="3"/>
  <c r="ES704" i="3" s="1"/>
  <c r="ER704" i="3"/>
  <c r="EN678" i="3"/>
  <c r="ET678" i="3" s="1"/>
  <c r="ES678" i="3"/>
  <c r="EM661" i="3"/>
  <c r="ER661" i="3"/>
  <c r="EM192" i="3"/>
  <c r="ES192" i="3" s="1"/>
  <c r="ER192" i="3"/>
  <c r="EM243" i="3"/>
  <c r="ER243" i="3"/>
  <c r="EM145" i="3"/>
  <c r="ES145" i="3" s="1"/>
  <c r="ER145" i="3"/>
  <c r="EM118" i="3"/>
  <c r="ER118" i="3"/>
  <c r="EM117" i="3"/>
  <c r="ES117" i="3" s="1"/>
  <c r="ER117" i="3"/>
  <c r="EM199" i="3"/>
  <c r="ES199" i="3" s="1"/>
  <c r="ER199" i="3"/>
  <c r="EM227" i="3"/>
  <c r="ER227" i="3"/>
  <c r="EM120" i="3"/>
  <c r="ER120" i="3"/>
  <c r="EO632" i="3"/>
  <c r="EP632" i="3" s="1"/>
  <c r="EO128" i="3"/>
  <c r="EP128" i="3" s="1"/>
  <c r="EP131" i="3"/>
  <c r="EP224" i="3"/>
  <c r="EP155" i="3"/>
  <c r="EP188" i="3"/>
  <c r="EO173" i="3"/>
  <c r="EP173" i="3" s="1"/>
  <c r="EP223" i="3"/>
  <c r="EO239" i="3"/>
  <c r="EP239" i="3" s="1"/>
  <c r="EO170" i="3"/>
  <c r="EP170" i="3" s="1"/>
  <c r="EP62" i="3"/>
  <c r="EO111" i="3"/>
  <c r="EP111" i="3" s="1"/>
  <c r="EO137" i="3"/>
  <c r="EP137" i="3" s="1"/>
  <c r="EP532" i="3"/>
  <c r="EP511" i="3"/>
  <c r="EP633" i="3"/>
  <c r="EO330" i="3"/>
  <c r="EP330" i="3" s="1"/>
  <c r="EM236" i="3"/>
  <c r="EO84" i="3"/>
  <c r="EP84" i="3" s="1"/>
  <c r="EM197" i="3"/>
  <c r="EP281" i="3"/>
  <c r="EO290" i="3"/>
  <c r="EP290" i="3" s="1"/>
  <c r="EO289" i="3"/>
  <c r="EP289" i="3" s="1"/>
  <c r="EO333" i="3"/>
  <c r="EP333" i="3" s="1"/>
  <c r="EO134" i="3"/>
  <c r="EP134" i="3" s="1"/>
  <c r="EP176" i="3"/>
  <c r="EO232" i="3"/>
  <c r="EP232" i="3" s="1"/>
  <c r="EO198" i="3"/>
  <c r="EP198" i="3" s="1"/>
  <c r="EP292" i="3"/>
  <c r="EO172" i="3"/>
  <c r="EP172" i="3" s="1"/>
  <c r="EO212" i="3"/>
  <c r="EP212" i="3" s="1"/>
  <c r="EO154" i="3"/>
  <c r="EP154" i="3" s="1"/>
  <c r="EP230" i="3"/>
  <c r="EP410" i="3"/>
  <c r="EP452" i="3"/>
  <c r="EO609" i="3"/>
  <c r="EP609" i="3" s="1"/>
  <c r="EO169" i="3"/>
  <c r="EP169" i="3" s="1"/>
  <c r="EO242" i="3"/>
  <c r="EP242" i="3" s="1"/>
  <c r="EP610" i="3"/>
  <c r="EO673" i="3"/>
  <c r="EP673" i="3" s="1"/>
  <c r="EP15" i="3"/>
  <c r="EO222" i="3"/>
  <c r="EP222" i="3" s="1"/>
  <c r="EO226" i="3"/>
  <c r="EP226" i="3" s="1"/>
  <c r="EO326" i="3"/>
  <c r="EP326" i="3" s="1"/>
  <c r="EP607" i="3"/>
  <c r="EP24" i="3"/>
  <c r="EP225" i="3"/>
  <c r="EP480" i="3"/>
  <c r="EP355" i="3"/>
  <c r="EP382" i="3"/>
  <c r="EO127" i="3"/>
  <c r="EP127" i="3" s="1"/>
  <c r="EP178" i="3"/>
  <c r="EO328" i="3"/>
  <c r="EP328" i="3" s="1"/>
  <c r="EO671" i="3"/>
  <c r="EP671" i="3" s="1"/>
  <c r="EM334" i="3"/>
  <c r="EM204" i="3"/>
  <c r="EM196" i="3"/>
  <c r="EM194" i="3"/>
  <c r="EM208" i="3"/>
  <c r="EM216" i="3"/>
  <c r="EM195" i="3"/>
  <c r="EM122" i="3"/>
  <c r="EM228" i="3"/>
  <c r="EM217" i="3"/>
  <c r="EM75" i="3"/>
  <c r="DI750" i="3"/>
  <c r="DH755" i="3"/>
  <c r="EL76" i="3"/>
  <c r="EM11" i="3"/>
  <c r="ES11" i="3" s="1"/>
  <c r="EM88" i="3"/>
  <c r="EN79" i="3"/>
  <c r="EM103" i="3"/>
  <c r="EM314" i="3"/>
  <c r="EN78" i="3"/>
  <c r="EM268" i="3"/>
  <c r="EM274" i="3"/>
  <c r="EN282" i="3"/>
  <c r="EM296" i="3"/>
  <c r="ES296" i="3" s="1"/>
  <c r="EM312" i="3"/>
  <c r="ES312" i="3" s="1"/>
  <c r="EN86" i="3"/>
  <c r="EM105" i="3"/>
  <c r="EM160" i="3"/>
  <c r="EN275" i="3"/>
  <c r="EM267" i="3"/>
  <c r="EM278" i="3"/>
  <c r="EN283" i="3"/>
  <c r="EM87" i="3"/>
  <c r="ES87" i="3" s="1"/>
  <c r="EM163" i="3"/>
  <c r="EM181" i="3"/>
  <c r="ES181" i="3" s="1"/>
  <c r="EN257" i="3"/>
  <c r="EM266" i="3"/>
  <c r="EM313" i="3"/>
  <c r="ES313" i="3" s="1"/>
  <c r="EM321" i="3"/>
  <c r="EM329" i="3"/>
  <c r="ES329" i="3" s="1"/>
  <c r="EN262" i="3"/>
  <c r="EM285" i="3"/>
  <c r="EM77" i="3"/>
  <c r="EM324" i="3"/>
  <c r="EM153" i="3"/>
  <c r="EM151" i="3"/>
  <c r="EN174" i="3"/>
  <c r="EM209" i="3"/>
  <c r="EM666" i="3"/>
  <c r="ES666" i="3" s="1"/>
  <c r="EN16" i="3"/>
  <c r="EM681" i="3"/>
  <c r="EN5" i="3"/>
  <c r="EN241" i="3"/>
  <c r="EM664" i="3"/>
  <c r="EN667" i="3"/>
  <c r="EN631" i="3"/>
  <c r="EN220" i="3"/>
  <c r="EM229" i="3"/>
  <c r="EM96" i="3"/>
  <c r="EM705" i="3"/>
  <c r="EM189" i="3"/>
  <c r="EM277" i="3"/>
  <c r="EN139" i="3"/>
  <c r="EN288" i="3"/>
  <c r="EM307" i="3"/>
  <c r="EM322" i="3"/>
  <c r="EM293" i="3"/>
  <c r="EM238" i="3"/>
  <c r="EN110" i="3"/>
  <c r="EN325" i="3"/>
  <c r="EN109" i="3"/>
  <c r="EN167" i="3"/>
  <c r="EN320" i="3"/>
  <c r="EN108" i="3"/>
  <c r="EM104" i="3"/>
  <c r="EM251" i="3"/>
  <c r="EM100" i="3"/>
  <c r="EM106" i="3"/>
  <c r="EM185" i="3"/>
  <c r="EM234" i="3"/>
  <c r="EM287" i="3"/>
  <c r="EM164" i="3"/>
  <c r="EM264" i="3"/>
  <c r="EM269" i="3"/>
  <c r="EM286" i="3"/>
  <c r="EM299" i="3"/>
  <c r="EM158" i="3"/>
  <c r="EM233" i="3"/>
  <c r="EM253" i="3"/>
  <c r="EM271" i="3"/>
  <c r="EM302" i="3"/>
  <c r="EM315" i="3"/>
  <c r="EM323" i="3"/>
  <c r="EN83" i="3"/>
  <c r="EM112" i="3"/>
  <c r="EN157" i="3"/>
  <c r="EM166" i="3"/>
  <c r="EM276" i="3"/>
  <c r="EM279" i="3"/>
  <c r="EM295" i="3"/>
  <c r="EM162" i="3"/>
  <c r="EM270" i="3"/>
  <c r="EM125" i="3"/>
  <c r="EM309" i="3"/>
  <c r="EM310" i="3"/>
  <c r="EM311" i="3"/>
  <c r="EM294" i="3"/>
  <c r="EM148" i="3"/>
  <c r="EN150" i="3"/>
  <c r="EM171" i="3"/>
  <c r="EM248" i="3"/>
  <c r="EM140" i="3"/>
  <c r="EM272" i="3"/>
  <c r="EM247" i="3"/>
  <c r="EN98" i="3"/>
  <c r="EM113" i="3"/>
  <c r="EM662" i="3"/>
  <c r="EN219" i="3"/>
  <c r="EN303" i="3"/>
  <c r="EM706" i="3"/>
  <c r="EN605" i="3"/>
  <c r="EN654" i="3"/>
  <c r="EM677" i="3"/>
  <c r="EN668" i="3"/>
  <c r="EM703" i="3"/>
  <c r="EM660" i="3"/>
  <c r="EN672" i="3"/>
  <c r="EN679" i="3"/>
  <c r="EN318" i="3"/>
  <c r="EN319" i="3"/>
  <c r="EN606" i="3"/>
  <c r="EM663" i="3"/>
  <c r="EN237" i="3"/>
  <c r="EN300" i="3"/>
  <c r="EM250" i="3"/>
  <c r="EM331" i="3"/>
  <c r="EM698" i="3"/>
  <c r="EH698" i="3"/>
  <c r="EI698" i="3" s="1"/>
  <c r="DH698" i="3"/>
  <c r="EG698" i="3" s="1"/>
  <c r="EH692" i="3"/>
  <c r="EI692" i="3" s="1"/>
  <c r="DH692" i="3"/>
  <c r="EG692" i="3" s="1"/>
  <c r="EH693" i="3"/>
  <c r="EI693" i="3" s="1"/>
  <c r="DH693" i="3"/>
  <c r="EG693" i="3" s="1"/>
  <c r="EH686" i="3"/>
  <c r="EI686" i="3" s="1"/>
  <c r="DH686" i="3"/>
  <c r="EG686" i="3" s="1"/>
  <c r="EH694" i="3"/>
  <c r="EI694" i="3" s="1"/>
  <c r="DH694" i="3"/>
  <c r="EG694" i="3" s="1"/>
  <c r="EH192" i="3"/>
  <c r="EI192" i="3" s="1"/>
  <c r="EH229" i="3"/>
  <c r="EI229" i="3" s="1"/>
  <c r="DH229" i="3"/>
  <c r="EG229" i="3" s="1"/>
  <c r="EH91" i="3"/>
  <c r="EI91" i="3" s="1"/>
  <c r="DH91" i="3"/>
  <c r="EG91" i="3" s="1"/>
  <c r="EH331" i="3"/>
  <c r="EI331" i="3" s="1"/>
  <c r="DH331" i="3"/>
  <c r="EG331" i="3" s="1"/>
  <c r="DH192" i="3"/>
  <c r="EG192" i="3" s="1"/>
  <c r="DH26" i="3"/>
  <c r="EG26" i="3" s="1"/>
  <c r="EH324" i="3"/>
  <c r="EI324" i="3" s="1"/>
  <c r="EH265" i="3"/>
  <c r="EI265" i="3" s="1"/>
  <c r="EH231" i="3"/>
  <c r="EI231" i="3" s="1"/>
  <c r="EH193" i="3"/>
  <c r="EH233" i="3"/>
  <c r="EI233" i="3" s="1"/>
  <c r="EH315" i="3"/>
  <c r="EI315" i="3" s="1"/>
  <c r="EH323" i="3"/>
  <c r="EI323" i="3" s="1"/>
  <c r="EH83" i="3"/>
  <c r="EH85" i="3"/>
  <c r="EH261" i="3"/>
  <c r="EI261" i="3" s="1"/>
  <c r="EH206" i="3"/>
  <c r="EI206" i="3" s="1"/>
  <c r="EH148" i="3"/>
  <c r="EH211" i="3"/>
  <c r="EI211" i="3" s="1"/>
  <c r="EH209" i="3"/>
  <c r="EI209" i="3" s="1"/>
  <c r="EH152" i="3"/>
  <c r="EH142" i="3"/>
  <c r="EH98" i="3"/>
  <c r="EH215" i="3"/>
  <c r="EI215" i="3" s="1"/>
  <c r="EH665" i="3"/>
  <c r="EI665" i="3" s="1"/>
  <c r="EH360" i="3"/>
  <c r="EI360" i="3" s="1"/>
  <c r="EH621" i="3"/>
  <c r="EI621" i="3" s="1"/>
  <c r="EH219" i="3"/>
  <c r="EI219" i="3" s="1"/>
  <c r="EH303" i="3"/>
  <c r="EI303" i="3" s="1"/>
  <c r="EH510" i="3"/>
  <c r="EI510" i="3" s="1"/>
  <c r="EH568" i="3"/>
  <c r="EI568" i="3" s="1"/>
  <c r="EH646" i="3"/>
  <c r="EI646" i="3" s="1"/>
  <c r="EH354" i="3"/>
  <c r="EI354" i="3" s="1"/>
  <c r="EH609" i="3"/>
  <c r="EI609" i="3" s="1"/>
  <c r="EH419" i="3"/>
  <c r="EI419" i="3" s="1"/>
  <c r="EH546" i="3"/>
  <c r="EI546" i="3" s="1"/>
  <c r="EH563" i="3"/>
  <c r="EI563" i="3" s="1"/>
  <c r="EH604" i="3"/>
  <c r="EI604" i="3" s="1"/>
  <c r="EH407" i="3"/>
  <c r="EI407" i="3" s="1"/>
  <c r="EH530" i="3"/>
  <c r="EI530" i="3" s="1"/>
  <c r="EH625" i="3"/>
  <c r="EI625" i="3" s="1"/>
  <c r="EH628" i="3"/>
  <c r="EI628" i="3" s="1"/>
  <c r="EH649" i="3"/>
  <c r="EI649" i="3" s="1"/>
  <c r="EH651" i="3"/>
  <c r="EI651" i="3" s="1"/>
  <c r="EH655" i="3"/>
  <c r="EI655" i="3" s="1"/>
  <c r="EH703" i="3"/>
  <c r="EI703" i="3" s="1"/>
  <c r="EH11" i="3"/>
  <c r="EH116" i="3"/>
  <c r="EH130" i="3"/>
  <c r="EH226" i="3"/>
  <c r="EI226" i="3" s="1"/>
  <c r="EH385" i="3"/>
  <c r="EI385" i="3" s="1"/>
  <c r="EH572" i="3"/>
  <c r="EI572" i="3" s="1"/>
  <c r="EH602" i="3"/>
  <c r="EI602" i="3" s="1"/>
  <c r="EH553" i="3"/>
  <c r="EI553" i="3" s="1"/>
  <c r="EH72" i="3"/>
  <c r="EH435" i="3"/>
  <c r="EI435" i="3" s="1"/>
  <c r="EH225" i="3"/>
  <c r="EI225" i="3" s="1"/>
  <c r="EH377" i="3"/>
  <c r="EI377" i="3" s="1"/>
  <c r="EH506" i="3"/>
  <c r="EI506" i="3" s="1"/>
  <c r="EH387" i="3"/>
  <c r="EI387" i="3" s="1"/>
  <c r="EH420" i="3"/>
  <c r="EI420" i="3" s="1"/>
  <c r="EH557" i="3"/>
  <c r="EI557" i="3" s="1"/>
  <c r="EH600" i="3"/>
  <c r="EI600" i="3" s="1"/>
  <c r="EH704" i="3"/>
  <c r="EI704" i="3" s="1"/>
  <c r="EH648" i="3"/>
  <c r="EI648" i="3" s="1"/>
  <c r="EH507" i="3"/>
  <c r="EI507" i="3" s="1"/>
  <c r="EH644" i="3"/>
  <c r="EI644" i="3" s="1"/>
  <c r="EH128" i="3"/>
  <c r="EH548" i="3"/>
  <c r="EI548" i="3" s="1"/>
  <c r="EH661" i="3"/>
  <c r="EI661" i="3" s="1"/>
  <c r="EH104" i="3"/>
  <c r="EH196" i="3"/>
  <c r="EH207" i="3"/>
  <c r="EI207" i="3" s="1"/>
  <c r="EH236" i="3"/>
  <c r="EI236" i="3" s="1"/>
  <c r="EH251" i="3"/>
  <c r="EI251" i="3" s="1"/>
  <c r="EH280" i="3"/>
  <c r="EI280" i="3" s="1"/>
  <c r="EH332" i="3"/>
  <c r="EI332" i="3" s="1"/>
  <c r="EH100" i="3"/>
  <c r="EH106" i="3"/>
  <c r="EH185" i="3"/>
  <c r="EH234" i="3"/>
  <c r="EI234" i="3" s="1"/>
  <c r="EH243" i="3"/>
  <c r="EI243" i="3" s="1"/>
  <c r="EH287" i="3"/>
  <c r="EI287" i="3" s="1"/>
  <c r="EH141" i="3"/>
  <c r="EH84" i="3"/>
  <c r="EH95" i="3"/>
  <c r="EH164" i="3"/>
  <c r="EH197" i="3"/>
  <c r="EH244" i="3"/>
  <c r="EI244" i="3" s="1"/>
  <c r="EH259" i="3"/>
  <c r="EI259" i="3" s="1"/>
  <c r="EH264" i="3"/>
  <c r="EI264" i="3" s="1"/>
  <c r="EH269" i="3"/>
  <c r="EI269" i="3" s="1"/>
  <c r="EH281" i="3"/>
  <c r="EI281" i="3" s="1"/>
  <c r="EH286" i="3"/>
  <c r="EI286" i="3" s="1"/>
  <c r="EH290" i="3"/>
  <c r="EI290" i="3" s="1"/>
  <c r="EH299" i="3"/>
  <c r="EI299" i="3" s="1"/>
  <c r="EH145" i="3"/>
  <c r="EH235" i="3"/>
  <c r="EI235" i="3" s="1"/>
  <c r="EH289" i="3"/>
  <c r="EI289" i="3" s="1"/>
  <c r="EH316" i="3"/>
  <c r="EI316" i="3" s="1"/>
  <c r="EH333" i="3"/>
  <c r="EI333" i="3" s="1"/>
  <c r="EH101" i="3"/>
  <c r="EH158" i="3"/>
  <c r="EH186" i="3"/>
  <c r="EH201" i="3"/>
  <c r="EH253" i="3"/>
  <c r="EI253" i="3" s="1"/>
  <c r="EH271" i="3"/>
  <c r="EI271" i="3" s="1"/>
  <c r="EH302" i="3"/>
  <c r="EI302" i="3" s="1"/>
  <c r="EH97" i="3"/>
  <c r="EH102" i="3"/>
  <c r="EH112" i="3"/>
  <c r="EH134" i="3"/>
  <c r="EH157" i="3"/>
  <c r="EH166" i="3"/>
  <c r="EH176" i="3"/>
  <c r="EH199" i="3"/>
  <c r="EH232" i="3"/>
  <c r="EI232" i="3" s="1"/>
  <c r="EH254" i="3"/>
  <c r="EI254" i="3" s="1"/>
  <c r="EH276" i="3"/>
  <c r="EI276" i="3" s="1"/>
  <c r="EH279" i="3"/>
  <c r="EI279" i="3" s="1"/>
  <c r="EH295" i="3"/>
  <c r="EI295" i="3" s="1"/>
  <c r="EH256" i="3"/>
  <c r="EI256" i="3" s="1"/>
  <c r="EH198" i="3"/>
  <c r="EH162" i="3"/>
  <c r="EH270" i="3"/>
  <c r="EI270" i="3" s="1"/>
  <c r="EH121" i="3"/>
  <c r="EH75" i="3"/>
  <c r="EH307" i="3"/>
  <c r="EI307" i="3" s="1"/>
  <c r="EH322" i="3"/>
  <c r="EI322" i="3" s="1"/>
  <c r="EH76" i="3"/>
  <c r="EH294" i="3"/>
  <c r="EI294" i="3" s="1"/>
  <c r="EH153" i="3"/>
  <c r="EH246" i="3"/>
  <c r="EI246" i="3" s="1"/>
  <c r="EH151" i="3"/>
  <c r="EH293" i="3"/>
  <c r="EI293" i="3" s="1"/>
  <c r="EH174" i="3"/>
  <c r="EH249" i="3"/>
  <c r="EI249" i="3" s="1"/>
  <c r="EH140" i="3"/>
  <c r="EH272" i="3"/>
  <c r="EI272" i="3" s="1"/>
  <c r="EH154" i="3"/>
  <c r="EH213" i="3"/>
  <c r="EI213" i="3" s="1"/>
  <c r="EH230" i="3"/>
  <c r="EI230" i="3" s="1"/>
  <c r="EH240" i="3"/>
  <c r="EI240" i="3" s="1"/>
  <c r="EH113" i="3"/>
  <c r="EH135" i="3"/>
  <c r="EH18" i="3"/>
  <c r="EH370" i="3"/>
  <c r="EI370" i="3" s="1"/>
  <c r="EH386" i="3"/>
  <c r="EI386" i="3" s="1"/>
  <c r="EH624" i="3"/>
  <c r="EI624" i="3" s="1"/>
  <c r="EH55" i="3"/>
  <c r="EH68" i="3"/>
  <c r="EH175" i="3"/>
  <c r="EH410" i="3"/>
  <c r="EI410" i="3" s="1"/>
  <c r="EH426" i="3"/>
  <c r="EI426" i="3" s="1"/>
  <c r="EH436" i="3"/>
  <c r="EI436" i="3" s="1"/>
  <c r="EH486" i="3"/>
  <c r="EI486" i="3" s="1"/>
  <c r="EH493" i="3"/>
  <c r="EI493" i="3" s="1"/>
  <c r="EH603" i="3"/>
  <c r="EI603" i="3" s="1"/>
  <c r="EH662" i="3"/>
  <c r="EI662" i="3" s="1"/>
  <c r="EH25" i="3"/>
  <c r="EH27" i="3"/>
  <c r="EH374" i="3"/>
  <c r="EI374" i="3" s="1"/>
  <c r="EH378" i="3"/>
  <c r="EI378" i="3" s="1"/>
  <c r="EH411" i="3"/>
  <c r="EI411" i="3" s="1"/>
  <c r="EH449" i="3"/>
  <c r="EI449" i="3" s="1"/>
  <c r="EH452" i="3"/>
  <c r="EI452" i="3" s="1"/>
  <c r="EH591" i="3"/>
  <c r="EI591" i="3" s="1"/>
  <c r="EH129" i="3"/>
  <c r="EH327" i="3"/>
  <c r="EI327" i="3" s="1"/>
  <c r="EH32" i="3"/>
  <c r="EH39" i="3"/>
  <c r="EH47" i="3"/>
  <c r="EH63" i="3"/>
  <c r="EH66" i="3"/>
  <c r="EH372" i="3"/>
  <c r="EI372" i="3" s="1"/>
  <c r="EH375" i="3"/>
  <c r="EI375" i="3" s="1"/>
  <c r="EH398" i="3"/>
  <c r="EI398" i="3" s="1"/>
  <c r="EH403" i="3"/>
  <c r="EI403" i="3" s="1"/>
  <c r="EH414" i="3"/>
  <c r="EI414" i="3" s="1"/>
  <c r="EH427" i="3"/>
  <c r="EI427" i="3" s="1"/>
  <c r="EH455" i="3"/>
  <c r="EI455" i="3" s="1"/>
  <c r="EH460" i="3"/>
  <c r="EI460" i="3" s="1"/>
  <c r="EH504" i="3"/>
  <c r="EI504" i="3" s="1"/>
  <c r="EH605" i="3"/>
  <c r="EI605" i="3" s="1"/>
  <c r="EH654" i="3"/>
  <c r="EI654" i="3" s="1"/>
  <c r="EH677" i="3"/>
  <c r="EI677" i="3" s="1"/>
  <c r="EH6" i="3"/>
  <c r="EH48" i="3"/>
  <c r="EH61" i="3"/>
  <c r="EH70" i="3"/>
  <c r="EH133" i="3"/>
  <c r="EH169" i="3"/>
  <c r="EH242" i="3"/>
  <c r="EI242" i="3" s="1"/>
  <c r="EH339" i="3"/>
  <c r="EI339" i="3" s="1"/>
  <c r="EH350" i="3"/>
  <c r="EI350" i="3" s="1"/>
  <c r="EH376" i="3"/>
  <c r="EI376" i="3" s="1"/>
  <c r="EH383" i="3"/>
  <c r="EI383" i="3" s="1"/>
  <c r="EH397" i="3"/>
  <c r="EI397" i="3" s="1"/>
  <c r="EH413" i="3"/>
  <c r="EI413" i="3" s="1"/>
  <c r="EH423" i="3"/>
  <c r="EI423" i="3" s="1"/>
  <c r="EH429" i="3"/>
  <c r="EI429" i="3" s="1"/>
  <c r="EH432" i="3"/>
  <c r="EI432" i="3" s="1"/>
  <c r="EH439" i="3"/>
  <c r="EI439" i="3" s="1"/>
  <c r="EH448" i="3"/>
  <c r="EI448" i="3" s="1"/>
  <c r="EH456" i="3"/>
  <c r="EI456" i="3" s="1"/>
  <c r="EH489" i="3"/>
  <c r="EI489" i="3" s="1"/>
  <c r="EH492" i="3"/>
  <c r="EI492" i="3" s="1"/>
  <c r="EH499" i="3"/>
  <c r="EI499" i="3" s="1"/>
  <c r="EH505" i="3"/>
  <c r="EI505" i="3" s="1"/>
  <c r="EH538" i="3"/>
  <c r="EI538" i="3" s="1"/>
  <c r="EH547" i="3"/>
  <c r="EI547" i="3" s="1"/>
  <c r="EH555" i="3"/>
  <c r="EI555" i="3" s="1"/>
  <c r="EH610" i="3"/>
  <c r="EI610" i="3" s="1"/>
  <c r="EH640" i="3"/>
  <c r="EI640" i="3" s="1"/>
  <c r="EH668" i="3"/>
  <c r="EI668" i="3" s="1"/>
  <c r="EH673" i="3"/>
  <c r="EI673" i="3" s="1"/>
  <c r="EH37" i="3"/>
  <c r="EH15" i="3"/>
  <c r="EH49" i="3"/>
  <c r="EH53" i="3"/>
  <c r="EH57" i="3"/>
  <c r="EH60" i="3"/>
  <c r="EH126" i="3"/>
  <c r="EH222" i="3"/>
  <c r="EI222" i="3" s="1"/>
  <c r="EH317" i="3"/>
  <c r="EI317" i="3" s="1"/>
  <c r="EH348" i="3"/>
  <c r="EI348" i="3" s="1"/>
  <c r="EH352" i="3"/>
  <c r="EI352" i="3" s="1"/>
  <c r="EH366" i="3"/>
  <c r="EI366" i="3" s="1"/>
  <c r="EH371" i="3"/>
  <c r="EI371" i="3" s="1"/>
  <c r="EH462" i="3"/>
  <c r="EI462" i="3" s="1"/>
  <c r="EH520" i="3"/>
  <c r="EI520" i="3" s="1"/>
  <c r="EH552" i="3"/>
  <c r="EI552" i="3" s="1"/>
  <c r="EH578" i="3"/>
  <c r="EI578" i="3" s="1"/>
  <c r="EH590" i="3"/>
  <c r="EI590" i="3" s="1"/>
  <c r="EH660" i="3"/>
  <c r="EI660" i="3" s="1"/>
  <c r="EH672" i="3"/>
  <c r="EI672" i="3" s="1"/>
  <c r="EH679" i="3"/>
  <c r="EI679" i="3" s="1"/>
  <c r="EH394" i="3"/>
  <c r="EI394" i="3" s="1"/>
  <c r="EH390" i="3"/>
  <c r="EI390" i="3" s="1"/>
  <c r="EH326" i="3"/>
  <c r="EI326" i="3" s="1"/>
  <c r="EH623" i="3"/>
  <c r="EI623" i="3" s="1"/>
  <c r="EH395" i="3"/>
  <c r="EI395" i="3" s="1"/>
  <c r="EH585" i="3"/>
  <c r="EI585" i="3" s="1"/>
  <c r="EH318" i="3"/>
  <c r="EI318" i="3" s="1"/>
  <c r="EH340" i="3"/>
  <c r="EI340" i="3" s="1"/>
  <c r="EH64" i="3"/>
  <c r="EH607" i="3"/>
  <c r="EI607" i="3" s="1"/>
  <c r="EH618" i="3"/>
  <c r="EI618" i="3" s="1"/>
  <c r="EH24" i="3"/>
  <c r="EH28" i="3"/>
  <c r="EH402" i="3"/>
  <c r="EI402" i="3" s="1"/>
  <c r="EH409" i="3"/>
  <c r="EI409" i="3" s="1"/>
  <c r="EH446" i="3"/>
  <c r="EI446" i="3" s="1"/>
  <c r="EH480" i="3"/>
  <c r="EI480" i="3" s="1"/>
  <c r="EH512" i="3"/>
  <c r="EI512" i="3" s="1"/>
  <c r="EH539" i="3"/>
  <c r="EI539" i="3" s="1"/>
  <c r="EH566" i="3"/>
  <c r="EI566" i="3" s="1"/>
  <c r="EH569" i="3"/>
  <c r="EI569" i="3" s="1"/>
  <c r="EH593" i="3"/>
  <c r="EI593" i="3" s="1"/>
  <c r="EH38" i="3"/>
  <c r="EH418" i="3"/>
  <c r="EI418" i="3" s="1"/>
  <c r="EH355" i="3"/>
  <c r="EI355" i="3" s="1"/>
  <c r="EH636" i="3"/>
  <c r="EI636" i="3" s="1"/>
  <c r="EH639" i="3"/>
  <c r="EI639" i="3" s="1"/>
  <c r="EH368" i="3"/>
  <c r="EI368" i="3" s="1"/>
  <c r="EH545" i="3"/>
  <c r="EI545" i="3" s="1"/>
  <c r="EH36" i="3"/>
  <c r="EH2" i="3"/>
  <c r="EH41" i="3"/>
  <c r="EH43" i="3"/>
  <c r="EH319" i="3"/>
  <c r="EI319" i="3" s="1"/>
  <c r="EH345" i="3"/>
  <c r="EI345" i="3" s="1"/>
  <c r="EH362" i="3"/>
  <c r="EI362" i="3" s="1"/>
  <c r="EH364" i="3"/>
  <c r="EI364" i="3" s="1"/>
  <c r="EH373" i="3"/>
  <c r="EI373" i="3" s="1"/>
  <c r="EH382" i="3"/>
  <c r="EI382" i="3" s="1"/>
  <c r="EH503" i="3"/>
  <c r="EI503" i="3" s="1"/>
  <c r="EH518" i="3"/>
  <c r="EI518" i="3" s="1"/>
  <c r="EH531" i="3"/>
  <c r="EI531" i="3" s="1"/>
  <c r="EH543" i="3"/>
  <c r="EI543" i="3" s="1"/>
  <c r="EH562" i="3"/>
  <c r="EI562" i="3" s="1"/>
  <c r="EH588" i="3"/>
  <c r="EI588" i="3" s="1"/>
  <c r="EH613" i="3"/>
  <c r="EI613" i="3" s="1"/>
  <c r="EH645" i="3"/>
  <c r="EI645" i="3" s="1"/>
  <c r="EH33" i="3"/>
  <c r="EH4" i="3"/>
  <c r="EH9" i="3"/>
  <c r="EH14" i="3"/>
  <c r="EH62" i="3"/>
  <c r="EH69" i="3"/>
  <c r="EH111" i="3"/>
  <c r="EH137" i="3"/>
  <c r="EH304" i="3"/>
  <c r="EI304" i="3" s="1"/>
  <c r="EH320" i="3"/>
  <c r="EI320" i="3" s="1"/>
  <c r="EH338" i="3"/>
  <c r="EI338" i="3" s="1"/>
  <c r="EH342" i="3"/>
  <c r="EI342" i="3" s="1"/>
  <c r="EH361" i="3"/>
  <c r="EI361" i="3" s="1"/>
  <c r="EH381" i="3"/>
  <c r="EI381" i="3" s="1"/>
  <c r="EH399" i="3"/>
  <c r="EI399" i="3" s="1"/>
  <c r="EH405" i="3"/>
  <c r="EI405" i="3" s="1"/>
  <c r="EH408" i="3"/>
  <c r="EI408" i="3" s="1"/>
  <c r="EH415" i="3"/>
  <c r="EI415" i="3" s="1"/>
  <c r="EH421" i="3"/>
  <c r="EI421" i="3" s="1"/>
  <c r="EH424" i="3"/>
  <c r="EI424" i="3" s="1"/>
  <c r="EH440" i="3"/>
  <c r="EI440" i="3" s="1"/>
  <c r="EH447" i="3"/>
  <c r="EI447" i="3" s="1"/>
  <c r="EH484" i="3"/>
  <c r="EI484" i="3" s="1"/>
  <c r="EH491" i="3"/>
  <c r="EI491" i="3" s="1"/>
  <c r="EH519" i="3"/>
  <c r="EI519" i="3" s="1"/>
  <c r="EH527" i="3"/>
  <c r="EI527" i="3" s="1"/>
  <c r="EH535" i="3"/>
  <c r="EI535" i="3" s="1"/>
  <c r="EH550" i="3"/>
  <c r="EI550" i="3" s="1"/>
  <c r="EH558" i="3"/>
  <c r="EI558" i="3" s="1"/>
  <c r="EH567" i="3"/>
  <c r="EI567" i="3" s="1"/>
  <c r="EH581" i="3"/>
  <c r="EI581" i="3" s="1"/>
  <c r="EH583" i="3"/>
  <c r="EI583" i="3" s="1"/>
  <c r="EH587" i="3"/>
  <c r="EI587" i="3" s="1"/>
  <c r="EH594" i="3"/>
  <c r="EI594" i="3" s="1"/>
  <c r="EH617" i="3"/>
  <c r="EI617" i="3" s="1"/>
  <c r="EH632" i="3"/>
  <c r="EI632" i="3" s="1"/>
  <c r="EH635" i="3"/>
  <c r="EI635" i="3" s="1"/>
  <c r="EH650" i="3"/>
  <c r="EI650" i="3" s="1"/>
  <c r="EH663" i="3"/>
  <c r="EI663" i="3" s="1"/>
  <c r="EH678" i="3"/>
  <c r="EI678" i="3" s="1"/>
  <c r="EH35" i="3"/>
  <c r="EH7" i="3"/>
  <c r="EH45" i="3"/>
  <c r="EH58" i="3"/>
  <c r="EH131" i="3"/>
  <c r="EH224" i="3"/>
  <c r="EI224" i="3" s="1"/>
  <c r="EH237" i="3"/>
  <c r="EI237" i="3" s="1"/>
  <c r="EH273" i="3"/>
  <c r="EI273" i="3" s="1"/>
  <c r="EH300" i="3"/>
  <c r="EI300" i="3" s="1"/>
  <c r="EH347" i="3"/>
  <c r="EI347" i="3" s="1"/>
  <c r="EH379" i="3"/>
  <c r="EI379" i="3" s="1"/>
  <c r="EH389" i="3"/>
  <c r="EI389" i="3" s="1"/>
  <c r="EH458" i="3"/>
  <c r="EI458" i="3" s="1"/>
  <c r="EH521" i="3"/>
  <c r="EI521" i="3" s="1"/>
  <c r="EH540" i="3"/>
  <c r="EI540" i="3" s="1"/>
  <c r="EH556" i="3"/>
  <c r="EI556" i="3" s="1"/>
  <c r="EH565" i="3"/>
  <c r="EI565" i="3" s="1"/>
  <c r="EH577" i="3"/>
  <c r="EI577" i="3" s="1"/>
  <c r="EH671" i="3"/>
  <c r="EI671" i="3" s="1"/>
  <c r="EH202" i="3"/>
  <c r="EH88" i="3"/>
  <c r="EH79" i="3"/>
  <c r="EH93" i="3"/>
  <c r="EH103" i="3"/>
  <c r="EH155" i="3"/>
  <c r="EH190" i="3"/>
  <c r="EH314" i="3"/>
  <c r="EI314" i="3" s="1"/>
  <c r="EH78" i="3"/>
  <c r="EH165" i="3"/>
  <c r="EH187" i="3"/>
  <c r="EH200" i="3"/>
  <c r="EH255" i="3"/>
  <c r="EI255" i="3" s="1"/>
  <c r="EH268" i="3"/>
  <c r="EI268" i="3" s="1"/>
  <c r="EH274" i="3"/>
  <c r="EI274" i="3" s="1"/>
  <c r="EH282" i="3"/>
  <c r="EI282" i="3" s="1"/>
  <c r="EH296" i="3"/>
  <c r="EI296" i="3" s="1"/>
  <c r="EH312" i="3"/>
  <c r="EI312" i="3" s="1"/>
  <c r="EH334" i="3"/>
  <c r="EI334" i="3" s="1"/>
  <c r="EH86" i="3"/>
  <c r="EH99" i="3"/>
  <c r="EH105" i="3"/>
  <c r="EH160" i="3"/>
  <c r="EH189" i="3"/>
  <c r="EH194" i="3"/>
  <c r="EH208" i="3"/>
  <c r="EI208" i="3" s="1"/>
  <c r="EH216" i="3"/>
  <c r="EI216" i="3" s="1"/>
  <c r="EH275" i="3"/>
  <c r="EI275" i="3" s="1"/>
  <c r="EH277" i="3"/>
  <c r="EI277" i="3" s="1"/>
  <c r="EH308" i="3"/>
  <c r="EI308" i="3" s="1"/>
  <c r="EH80" i="3"/>
  <c r="EH94" i="3"/>
  <c r="EH260" i="3"/>
  <c r="EI260" i="3" s="1"/>
  <c r="EH107" i="3"/>
  <c r="EH118" i="3"/>
  <c r="EH258" i="3"/>
  <c r="EI258" i="3" s="1"/>
  <c r="EH267" i="3"/>
  <c r="EI267" i="3" s="1"/>
  <c r="EH278" i="3"/>
  <c r="EI278" i="3" s="1"/>
  <c r="EH283" i="3"/>
  <c r="EI283" i="3" s="1"/>
  <c r="EH291" i="3"/>
  <c r="EI291" i="3" s="1"/>
  <c r="EH87" i="3"/>
  <c r="EH90" i="3"/>
  <c r="EH117" i="3"/>
  <c r="EH124" i="3"/>
  <c r="EH139" i="3"/>
  <c r="EH163" i="3"/>
  <c r="EH181" i="3"/>
  <c r="EH188" i="3"/>
  <c r="EH195" i="3"/>
  <c r="EH203" i="3"/>
  <c r="EH214" i="3"/>
  <c r="EI214" i="3" s="1"/>
  <c r="EH257" i="3"/>
  <c r="EI257" i="3" s="1"/>
  <c r="EH266" i="3"/>
  <c r="EI266" i="3" s="1"/>
  <c r="EH284" i="3"/>
  <c r="EI284" i="3" s="1"/>
  <c r="EH288" i="3"/>
  <c r="EI288" i="3" s="1"/>
  <c r="EH313" i="3"/>
  <c r="EI313" i="3" s="1"/>
  <c r="EH321" i="3"/>
  <c r="EI321" i="3" s="1"/>
  <c r="EH329" i="3"/>
  <c r="EI329" i="3" s="1"/>
  <c r="EH262" i="3"/>
  <c r="EI262" i="3" s="1"/>
  <c r="EH204" i="3"/>
  <c r="EH285" i="3"/>
  <c r="EI285" i="3" s="1"/>
  <c r="EH122" i="3"/>
  <c r="EH77" i="3"/>
  <c r="EH125" i="3"/>
  <c r="EH309" i="3"/>
  <c r="EI309" i="3" s="1"/>
  <c r="EH310" i="3"/>
  <c r="EI310" i="3" s="1"/>
  <c r="EH311" i="3"/>
  <c r="EI311" i="3" s="1"/>
  <c r="EH120" i="3"/>
  <c r="EH292" i="3"/>
  <c r="EI292" i="3" s="1"/>
  <c r="EH150" i="3"/>
  <c r="EH172" i="3"/>
  <c r="EH92" i="3"/>
  <c r="EH212" i="3"/>
  <c r="EI212" i="3" s="1"/>
  <c r="EH171" i="3"/>
  <c r="EH82" i="3"/>
  <c r="EH248" i="3"/>
  <c r="EI248" i="3" s="1"/>
  <c r="EH245" i="3"/>
  <c r="EI245" i="3" s="1"/>
  <c r="EH173" i="3"/>
  <c r="EH247" i="3"/>
  <c r="EI247" i="3" s="1"/>
  <c r="EH96" i="3"/>
  <c r="EH238" i="3"/>
  <c r="EI238" i="3" s="1"/>
  <c r="EH228" i="3"/>
  <c r="EI228" i="3" s="1"/>
  <c r="EH217" i="3"/>
  <c r="EI217" i="3" s="1"/>
  <c r="EH180" i="3"/>
  <c r="EH227" i="3"/>
  <c r="EI227" i="3" s="1"/>
  <c r="EH159" i="3"/>
  <c r="EH586" i="3"/>
  <c r="EI586" i="3" s="1"/>
  <c r="EH622" i="3"/>
  <c r="EI622" i="3" s="1"/>
  <c r="EH396" i="3"/>
  <c r="EI396" i="3" s="1"/>
  <c r="EH450" i="3"/>
  <c r="EI450" i="3" s="1"/>
  <c r="EH511" i="3"/>
  <c r="EI511" i="3" s="1"/>
  <c r="EH524" i="3"/>
  <c r="EI524" i="3" s="1"/>
  <c r="EH580" i="3"/>
  <c r="EI580" i="3" s="1"/>
  <c r="EH17" i="3"/>
  <c r="EH393" i="3"/>
  <c r="EI393" i="3" s="1"/>
  <c r="EH526" i="3"/>
  <c r="EI526" i="3" s="1"/>
  <c r="EH336" i="3"/>
  <c r="EI336" i="3" s="1"/>
  <c r="EH73" i="3"/>
  <c r="EH433" i="3"/>
  <c r="EI433" i="3" s="1"/>
  <c r="EH496" i="3"/>
  <c r="EI496" i="3" s="1"/>
  <c r="EH549" i="3"/>
  <c r="EI549" i="3" s="1"/>
  <c r="EH554" i="3"/>
  <c r="EI554" i="3" s="1"/>
  <c r="EH614" i="3"/>
  <c r="EI614" i="3" s="1"/>
  <c r="EH666" i="3"/>
  <c r="EI666" i="3" s="1"/>
  <c r="EH23" i="3"/>
  <c r="EH29" i="3"/>
  <c r="EH52" i="3"/>
  <c r="EH184" i="3"/>
  <c r="EH223" i="3"/>
  <c r="EI223" i="3" s="1"/>
  <c r="EH406" i="3"/>
  <c r="EI406" i="3" s="1"/>
  <c r="EH442" i="3"/>
  <c r="EI442" i="3" s="1"/>
  <c r="EH502" i="3"/>
  <c r="EI502" i="3" s="1"/>
  <c r="EH537" i="3"/>
  <c r="EI537" i="3" s="1"/>
  <c r="EH561" i="3"/>
  <c r="EI561" i="3" s="1"/>
  <c r="EH595" i="3"/>
  <c r="EI595" i="3" s="1"/>
  <c r="EH30" i="3"/>
  <c r="EH365" i="3"/>
  <c r="EI365" i="3" s="1"/>
  <c r="EH422" i="3"/>
  <c r="EI422" i="3" s="1"/>
  <c r="EH463" i="3"/>
  <c r="EI463" i="3" s="1"/>
  <c r="EH574" i="3"/>
  <c r="EI574" i="3" s="1"/>
  <c r="EH533" i="3"/>
  <c r="EI533" i="3" s="1"/>
  <c r="EH633" i="3"/>
  <c r="EI633" i="3" s="1"/>
  <c r="EH638" i="3"/>
  <c r="EI638" i="3" s="1"/>
  <c r="EH464" i="3"/>
  <c r="EI464" i="3" s="1"/>
  <c r="EH42" i="3"/>
  <c r="EH156" i="3"/>
  <c r="EH179" i="3"/>
  <c r="EH205" i="3"/>
  <c r="EH330" i="3"/>
  <c r="EI330" i="3" s="1"/>
  <c r="EH346" i="3"/>
  <c r="EI346" i="3" s="1"/>
  <c r="EH363" i="3"/>
  <c r="EI363" i="3" s="1"/>
  <c r="EH384" i="3"/>
  <c r="EI384" i="3" s="1"/>
  <c r="EH438" i="3"/>
  <c r="EI438" i="3" s="1"/>
  <c r="EH443" i="3"/>
  <c r="EI443" i="3" s="1"/>
  <c r="EH485" i="3"/>
  <c r="EI485" i="3" s="1"/>
  <c r="EH488" i="3"/>
  <c r="EI488" i="3" s="1"/>
  <c r="EH501" i="3"/>
  <c r="EI501" i="3" s="1"/>
  <c r="EH516" i="3"/>
  <c r="EI516" i="3" s="1"/>
  <c r="EH529" i="3"/>
  <c r="EI529" i="3" s="1"/>
  <c r="EH534" i="3"/>
  <c r="EI534" i="3" s="1"/>
  <c r="EH559" i="3"/>
  <c r="EI559" i="3" s="1"/>
  <c r="EH589" i="3"/>
  <c r="EI589" i="3" s="1"/>
  <c r="EH601" i="3"/>
  <c r="EI601" i="3" s="1"/>
  <c r="EH615" i="3"/>
  <c r="EI615" i="3" s="1"/>
  <c r="EH626" i="3"/>
  <c r="EI626" i="3" s="1"/>
  <c r="EH641" i="3"/>
  <c r="EI641" i="3" s="1"/>
  <c r="EH647" i="3"/>
  <c r="EI647" i="3" s="1"/>
  <c r="EH658" i="3"/>
  <c r="EI658" i="3" s="1"/>
  <c r="EH31" i="3"/>
  <c r="EH34" i="3"/>
  <c r="EH12" i="3"/>
  <c r="EH16" i="3"/>
  <c r="EH67" i="3"/>
  <c r="EH337" i="3"/>
  <c r="EI337" i="3" s="1"/>
  <c r="EH391" i="3"/>
  <c r="EI391" i="3" s="1"/>
  <c r="EH400" i="3"/>
  <c r="EI400" i="3" s="1"/>
  <c r="EH416" i="3"/>
  <c r="EI416" i="3" s="1"/>
  <c r="EH445" i="3"/>
  <c r="EI445" i="3" s="1"/>
  <c r="EH483" i="3"/>
  <c r="EI483" i="3" s="1"/>
  <c r="EH508" i="3"/>
  <c r="EI508" i="3" s="1"/>
  <c r="EH513" i="3"/>
  <c r="EI513" i="3" s="1"/>
  <c r="EH523" i="3"/>
  <c r="EI523" i="3" s="1"/>
  <c r="EH564" i="3"/>
  <c r="EI564" i="3" s="1"/>
  <c r="EH570" i="3"/>
  <c r="EI570" i="3" s="1"/>
  <c r="EH576" i="3"/>
  <c r="EI576" i="3" s="1"/>
  <c r="EH582" i="3"/>
  <c r="EI582" i="3" s="1"/>
  <c r="EH592" i="3"/>
  <c r="EI592" i="3" s="1"/>
  <c r="EH599" i="3"/>
  <c r="EI599" i="3" s="1"/>
  <c r="EH612" i="3"/>
  <c r="EI612" i="3" s="1"/>
  <c r="EH619" i="3"/>
  <c r="EI619" i="3" s="1"/>
  <c r="EH634" i="3"/>
  <c r="EI634" i="3" s="1"/>
  <c r="EH643" i="3"/>
  <c r="EI643" i="3" s="1"/>
  <c r="EH681" i="3"/>
  <c r="EI681" i="3" s="1"/>
  <c r="EH5" i="3"/>
  <c r="EH22" i="3"/>
  <c r="EH40" i="3"/>
  <c r="EH89" i="3"/>
  <c r="EH110" i="3"/>
  <c r="EH132" i="3"/>
  <c r="EH136" i="3"/>
  <c r="EH168" i="3"/>
  <c r="EH177" i="3"/>
  <c r="EH218" i="3"/>
  <c r="EI218" i="3" s="1"/>
  <c r="EH239" i="3"/>
  <c r="EI239" i="3" s="1"/>
  <c r="EH325" i="3"/>
  <c r="EI325" i="3" s="1"/>
  <c r="EH344" i="3"/>
  <c r="EI344" i="3" s="1"/>
  <c r="EH356" i="3"/>
  <c r="EI356" i="3" s="1"/>
  <c r="EH358" i="3"/>
  <c r="EI358" i="3" s="1"/>
  <c r="EH454" i="3"/>
  <c r="EI454" i="3" s="1"/>
  <c r="EH528" i="3"/>
  <c r="EI528" i="3" s="1"/>
  <c r="EH536" i="3"/>
  <c r="EI536" i="3" s="1"/>
  <c r="EH544" i="3"/>
  <c r="EI544" i="3" s="1"/>
  <c r="EH560" i="3"/>
  <c r="EI560" i="3" s="1"/>
  <c r="EH575" i="3"/>
  <c r="EI575" i="3" s="1"/>
  <c r="EH608" i="3"/>
  <c r="EI608" i="3" s="1"/>
  <c r="EH669" i="3"/>
  <c r="EI669" i="3" s="1"/>
  <c r="EH341" i="3"/>
  <c r="EI341" i="3" s="1"/>
  <c r="EH380" i="3"/>
  <c r="EI380" i="3" s="1"/>
  <c r="EH525" i="3"/>
  <c r="EI525" i="3" s="1"/>
  <c r="EH434" i="3"/>
  <c r="EI434" i="3" s="1"/>
  <c r="EH494" i="3"/>
  <c r="EI494" i="3" s="1"/>
  <c r="EH522" i="3"/>
  <c r="EI522" i="3" s="1"/>
  <c r="EH8" i="3"/>
  <c r="EH109" i="3"/>
  <c r="EH71" i="3"/>
  <c r="EH170" i="3"/>
  <c r="EH241" i="3"/>
  <c r="EI241" i="3" s="1"/>
  <c r="EH369" i="3"/>
  <c r="EI369" i="3" s="1"/>
  <c r="EH425" i="3"/>
  <c r="EI425" i="3" s="1"/>
  <c r="EH430" i="3"/>
  <c r="EI430" i="3" s="1"/>
  <c r="EH490" i="3"/>
  <c r="EI490" i="3" s="1"/>
  <c r="EH495" i="3"/>
  <c r="EI495" i="3" s="1"/>
  <c r="EH541" i="3"/>
  <c r="EI541" i="3" s="1"/>
  <c r="EH551" i="3"/>
  <c r="EI551" i="3" s="1"/>
  <c r="EH597" i="3"/>
  <c r="EI597" i="3" s="1"/>
  <c r="EH664" i="3"/>
  <c r="EI664" i="3" s="1"/>
  <c r="EH667" i="3"/>
  <c r="EI667" i="3" s="1"/>
  <c r="EH26" i="3"/>
  <c r="EH51" i="3"/>
  <c r="EH221" i="3"/>
  <c r="EI221" i="3" s="1"/>
  <c r="EH301" i="3"/>
  <c r="EI301" i="3" s="1"/>
  <c r="EH412" i="3"/>
  <c r="EI412" i="3" s="1"/>
  <c r="EH451" i="3"/>
  <c r="EI451" i="3" s="1"/>
  <c r="EH637" i="3"/>
  <c r="EI637" i="3" s="1"/>
  <c r="EH459" i="3"/>
  <c r="EI459" i="3" s="1"/>
  <c r="EH517" i="3"/>
  <c r="EI517" i="3" s="1"/>
  <c r="EH349" i="3"/>
  <c r="EI349" i="3" s="1"/>
  <c r="EH598" i="3"/>
  <c r="EI598" i="3" s="1"/>
  <c r="EH46" i="3"/>
  <c r="EH59" i="3"/>
  <c r="EH65" i="3"/>
  <c r="EH167" i="3"/>
  <c r="EH401" i="3"/>
  <c r="EI401" i="3" s="1"/>
  <c r="EH404" i="3"/>
  <c r="EI404" i="3" s="1"/>
  <c r="EH417" i="3"/>
  <c r="EI417" i="3" s="1"/>
  <c r="EH428" i="3"/>
  <c r="EI428" i="3" s="1"/>
  <c r="EH441" i="3"/>
  <c r="EI441" i="3" s="1"/>
  <c r="EH444" i="3"/>
  <c r="EI444" i="3" s="1"/>
  <c r="EH457" i="3"/>
  <c r="EI457" i="3" s="1"/>
  <c r="EH482" i="3"/>
  <c r="EI482" i="3" s="1"/>
  <c r="EH487" i="3"/>
  <c r="EI487" i="3" s="1"/>
  <c r="EH498" i="3"/>
  <c r="EI498" i="3" s="1"/>
  <c r="EH515" i="3"/>
  <c r="EI515" i="3" s="1"/>
  <c r="EH616" i="3"/>
  <c r="EI616" i="3" s="1"/>
  <c r="EH631" i="3"/>
  <c r="EI631" i="3" s="1"/>
  <c r="EH657" i="3"/>
  <c r="EI657" i="3" s="1"/>
  <c r="EH10" i="3"/>
  <c r="EH19" i="3"/>
  <c r="EH56" i="3"/>
  <c r="EH127" i="3"/>
  <c r="EH178" i="3"/>
  <c r="EH328" i="3"/>
  <c r="EI328" i="3" s="1"/>
  <c r="EH388" i="3"/>
  <c r="EI388" i="3" s="1"/>
  <c r="EH392" i="3"/>
  <c r="EI392" i="3" s="1"/>
  <c r="EH431" i="3"/>
  <c r="EI431" i="3" s="1"/>
  <c r="EH437" i="3"/>
  <c r="EI437" i="3" s="1"/>
  <c r="EH453" i="3"/>
  <c r="EI453" i="3" s="1"/>
  <c r="EH461" i="3"/>
  <c r="EI461" i="3" s="1"/>
  <c r="EH481" i="3"/>
  <c r="EI481" i="3" s="1"/>
  <c r="EH497" i="3"/>
  <c r="EI497" i="3" s="1"/>
  <c r="EH500" i="3"/>
  <c r="EI500" i="3" s="1"/>
  <c r="EH542" i="3"/>
  <c r="EI542" i="3" s="1"/>
  <c r="EH571" i="3"/>
  <c r="EI571" i="3" s="1"/>
  <c r="EH606" i="3"/>
  <c r="EI606" i="3" s="1"/>
  <c r="EH611" i="3"/>
  <c r="EI611" i="3" s="1"/>
  <c r="EH620" i="3"/>
  <c r="EI620" i="3" s="1"/>
  <c r="DH627" i="3"/>
  <c r="EG627" i="3" s="1"/>
  <c r="EH627" i="3"/>
  <c r="EI627" i="3" s="1"/>
  <c r="EH642" i="3"/>
  <c r="EI642" i="3" s="1"/>
  <c r="EH656" i="3"/>
  <c r="EI656" i="3" s="1"/>
  <c r="EH670" i="3"/>
  <c r="EI670" i="3" s="1"/>
  <c r="EH13" i="3"/>
  <c r="EH3" i="3"/>
  <c r="EH50" i="3"/>
  <c r="EH54" i="3"/>
  <c r="EH108" i="3"/>
  <c r="EH220" i="3"/>
  <c r="EI220" i="3" s="1"/>
  <c r="DH351" i="3"/>
  <c r="EG351" i="3" s="1"/>
  <c r="EH351" i="3"/>
  <c r="EI351" i="3" s="1"/>
  <c r="EH357" i="3"/>
  <c r="EI357" i="3" s="1"/>
  <c r="EH359" i="3"/>
  <c r="EI359" i="3" s="1"/>
  <c r="EH367" i="3"/>
  <c r="EI367" i="3" s="1"/>
  <c r="EH465" i="3"/>
  <c r="EI465" i="3" s="1"/>
  <c r="EH514" i="3"/>
  <c r="EI514" i="3" s="1"/>
  <c r="DH532" i="3"/>
  <c r="EG532" i="3" s="1"/>
  <c r="EH532" i="3"/>
  <c r="EI532" i="3" s="1"/>
  <c r="DH573" i="3"/>
  <c r="EG573" i="3" s="1"/>
  <c r="EH573" i="3"/>
  <c r="EI573" i="3" s="1"/>
  <c r="EH579" i="3"/>
  <c r="EI579" i="3" s="1"/>
  <c r="EH596" i="3"/>
  <c r="EI596" i="3" s="1"/>
  <c r="DH705" i="3"/>
  <c r="EG705" i="3" s="1"/>
  <c r="EH705" i="3"/>
  <c r="EI705" i="3" s="1"/>
  <c r="EH652" i="3"/>
  <c r="EI652" i="3" s="1"/>
  <c r="EH659" i="3"/>
  <c r="EI659" i="3" s="1"/>
  <c r="DH542" i="3"/>
  <c r="EG542" i="3" s="1"/>
  <c r="DH3" i="3"/>
  <c r="EG3" i="3" s="1"/>
  <c r="DH652" i="3"/>
  <c r="EG652" i="3" s="1"/>
  <c r="DH13" i="3"/>
  <c r="EG13" i="3" s="1"/>
  <c r="DH407" i="3"/>
  <c r="EG407" i="3" s="1"/>
  <c r="DH530" i="3"/>
  <c r="EG530" i="3" s="1"/>
  <c r="DH628" i="3"/>
  <c r="EG628" i="3" s="1"/>
  <c r="DH649" i="3"/>
  <c r="EG649" i="3" s="1"/>
  <c r="DH651" i="3"/>
  <c r="EG651" i="3" s="1"/>
  <c r="DH655" i="3"/>
  <c r="EG655" i="3" s="1"/>
  <c r="DH703" i="3"/>
  <c r="EG703" i="3" s="1"/>
  <c r="DH11" i="3"/>
  <c r="EG11" i="3" s="1"/>
  <c r="DH387" i="3"/>
  <c r="EG387" i="3" s="1"/>
  <c r="DH420" i="3"/>
  <c r="EG420" i="3" s="1"/>
  <c r="DH600" i="3"/>
  <c r="EG600" i="3" s="1"/>
  <c r="DH704" i="3"/>
  <c r="EG704" i="3" s="1"/>
  <c r="DH648" i="3"/>
  <c r="EG648" i="3" s="1"/>
  <c r="DH265" i="3"/>
  <c r="EG265" i="3" s="1"/>
  <c r="DH231" i="3"/>
  <c r="EG231" i="3" s="1"/>
  <c r="DH193" i="3"/>
  <c r="EG193" i="3" s="1"/>
  <c r="DH233" i="3"/>
  <c r="EG233" i="3" s="1"/>
  <c r="DH315" i="3"/>
  <c r="EG315" i="3" s="1"/>
  <c r="DH323" i="3"/>
  <c r="EG323" i="3" s="1"/>
  <c r="DH83" i="3"/>
  <c r="EG83" i="3" s="1"/>
  <c r="DH85" i="3"/>
  <c r="EG85" i="3" s="1"/>
  <c r="DH261" i="3"/>
  <c r="EG261" i="3" s="1"/>
  <c r="DH324" i="3"/>
  <c r="EG324" i="3" s="1"/>
  <c r="DH206" i="3"/>
  <c r="EG206" i="3" s="1"/>
  <c r="DH148" i="3"/>
  <c r="EG148" i="3" s="1"/>
  <c r="DH211" i="3"/>
  <c r="EG211" i="3" s="1"/>
  <c r="DH209" i="3"/>
  <c r="EG209" i="3" s="1"/>
  <c r="DH152" i="3"/>
  <c r="EG152" i="3" s="1"/>
  <c r="DH142" i="3"/>
  <c r="EG142" i="3" s="1"/>
  <c r="DH98" i="3"/>
  <c r="EG98" i="3" s="1"/>
  <c r="DH665" i="3"/>
  <c r="EG665" i="3" s="1"/>
  <c r="DH360" i="3"/>
  <c r="EG360" i="3" s="1"/>
  <c r="DH621" i="3"/>
  <c r="EG621" i="3" s="1"/>
  <c r="DH219" i="3"/>
  <c r="EG219" i="3" s="1"/>
  <c r="DH303" i="3"/>
  <c r="EG303" i="3" s="1"/>
  <c r="DH510" i="3"/>
  <c r="EG510" i="3" s="1"/>
  <c r="DH568" i="3"/>
  <c r="EG568" i="3" s="1"/>
  <c r="DH646" i="3"/>
  <c r="EG646" i="3" s="1"/>
  <c r="DH354" i="3"/>
  <c r="EG354" i="3" s="1"/>
  <c r="DH609" i="3"/>
  <c r="EG609" i="3" s="1"/>
  <c r="DH706" i="3"/>
  <c r="DH419" i="3"/>
  <c r="EG419" i="3" s="1"/>
  <c r="DH546" i="3"/>
  <c r="EG546" i="3" s="1"/>
  <c r="DH563" i="3"/>
  <c r="EG563" i="3" s="1"/>
  <c r="DH604" i="3"/>
  <c r="EG604" i="3" s="1"/>
  <c r="DH116" i="3"/>
  <c r="EG116" i="3" s="1"/>
  <c r="DH130" i="3"/>
  <c r="EG130" i="3" s="1"/>
  <c r="DH226" i="3"/>
  <c r="EG226" i="3" s="1"/>
  <c r="DH385" i="3"/>
  <c r="EG385" i="3" s="1"/>
  <c r="DH572" i="3"/>
  <c r="EG572" i="3" s="1"/>
  <c r="DH602" i="3"/>
  <c r="EG602" i="3" s="1"/>
  <c r="DH553" i="3"/>
  <c r="EG553" i="3" s="1"/>
  <c r="DH72" i="3"/>
  <c r="EG72" i="3" s="1"/>
  <c r="DH435" i="3"/>
  <c r="EG435" i="3" s="1"/>
  <c r="DH225" i="3"/>
  <c r="EG225" i="3" s="1"/>
  <c r="DH377" i="3"/>
  <c r="EG377" i="3" s="1"/>
  <c r="DH506" i="3"/>
  <c r="EG506" i="3" s="1"/>
  <c r="DH207" i="3"/>
  <c r="EG207" i="3" s="1"/>
  <c r="DH236" i="3"/>
  <c r="EG236" i="3" s="1"/>
  <c r="DH251" i="3"/>
  <c r="EG251" i="3" s="1"/>
  <c r="DH141" i="3"/>
  <c r="EG141" i="3" s="1"/>
  <c r="DH84" i="3"/>
  <c r="EG84" i="3" s="1"/>
  <c r="DH95" i="3"/>
  <c r="EG95" i="3" s="1"/>
  <c r="DH164" i="3"/>
  <c r="EG164" i="3" s="1"/>
  <c r="DH244" i="3"/>
  <c r="EG244" i="3" s="1"/>
  <c r="DH259" i="3"/>
  <c r="EG259" i="3" s="1"/>
  <c r="DH264" i="3"/>
  <c r="EG264" i="3" s="1"/>
  <c r="DH269" i="3"/>
  <c r="EG269" i="3" s="1"/>
  <c r="DH235" i="3"/>
  <c r="EG235" i="3" s="1"/>
  <c r="DH316" i="3"/>
  <c r="EG316" i="3" s="1"/>
  <c r="DH101" i="3"/>
  <c r="EG101" i="3" s="1"/>
  <c r="DH215" i="3"/>
  <c r="EG215" i="3" s="1"/>
  <c r="DH361" i="3"/>
  <c r="EG361" i="3" s="1"/>
  <c r="DH104" i="3"/>
  <c r="EG104" i="3" s="1"/>
  <c r="DH280" i="3"/>
  <c r="EG280" i="3" s="1"/>
  <c r="DH332" i="3"/>
  <c r="EG332" i="3" s="1"/>
  <c r="DH100" i="3"/>
  <c r="EG100" i="3" s="1"/>
  <c r="DH106" i="3"/>
  <c r="EG106" i="3" s="1"/>
  <c r="DH243" i="3"/>
  <c r="EG243" i="3" s="1"/>
  <c r="DH197" i="3"/>
  <c r="EG197" i="3" s="1"/>
  <c r="DH281" i="3"/>
  <c r="EG281" i="3" s="1"/>
  <c r="DH286" i="3"/>
  <c r="EG286" i="3" s="1"/>
  <c r="DH289" i="3"/>
  <c r="EG289" i="3" s="1"/>
  <c r="DH333" i="3"/>
  <c r="EG333" i="3" s="1"/>
  <c r="DH381" i="3"/>
  <c r="EG381" i="3" s="1"/>
  <c r="DH399" i="3"/>
  <c r="EG399" i="3" s="1"/>
  <c r="DH405" i="3"/>
  <c r="EG405" i="3" s="1"/>
  <c r="DH408" i="3"/>
  <c r="EG408" i="3" s="1"/>
  <c r="DH415" i="3"/>
  <c r="EG415" i="3" s="1"/>
  <c r="DH421" i="3"/>
  <c r="EG421" i="3" s="1"/>
  <c r="DH424" i="3"/>
  <c r="EG424" i="3" s="1"/>
  <c r="DH440" i="3"/>
  <c r="EG440" i="3" s="1"/>
  <c r="DH447" i="3"/>
  <c r="EG447" i="3" s="1"/>
  <c r="DH484" i="3"/>
  <c r="EG484" i="3" s="1"/>
  <c r="DH491" i="3"/>
  <c r="EG491" i="3" s="1"/>
  <c r="DH507" i="3"/>
  <c r="EG507" i="3" s="1"/>
  <c r="DH519" i="3"/>
  <c r="EG519" i="3" s="1"/>
  <c r="DH527" i="3"/>
  <c r="EG527" i="3" s="1"/>
  <c r="DH535" i="3"/>
  <c r="EG535" i="3" s="1"/>
  <c r="DH550" i="3"/>
  <c r="EG550" i="3" s="1"/>
  <c r="DH558" i="3"/>
  <c r="EG558" i="3" s="1"/>
  <c r="DH567" i="3"/>
  <c r="EG567" i="3" s="1"/>
  <c r="DH581" i="3"/>
  <c r="EG581" i="3" s="1"/>
  <c r="DH583" i="3"/>
  <c r="EG583" i="3" s="1"/>
  <c r="DH587" i="3"/>
  <c r="EG587" i="3" s="1"/>
  <c r="DH594" i="3"/>
  <c r="EG594" i="3" s="1"/>
  <c r="DH617" i="3"/>
  <c r="EG617" i="3" s="1"/>
  <c r="DH632" i="3"/>
  <c r="EG632" i="3" s="1"/>
  <c r="DH635" i="3"/>
  <c r="EG635" i="3" s="1"/>
  <c r="DH644" i="3"/>
  <c r="EG644" i="3" s="1"/>
  <c r="DH650" i="3"/>
  <c r="EG650" i="3" s="1"/>
  <c r="DH663" i="3"/>
  <c r="EG663" i="3" s="1"/>
  <c r="DH678" i="3"/>
  <c r="EG678" i="3" s="1"/>
  <c r="DH35" i="3"/>
  <c r="EG35" i="3" s="1"/>
  <c r="DH7" i="3"/>
  <c r="EG7" i="3" s="1"/>
  <c r="DH45" i="3"/>
  <c r="EG45" i="3" s="1"/>
  <c r="DH58" i="3"/>
  <c r="EG58" i="3" s="1"/>
  <c r="DH128" i="3"/>
  <c r="EG128" i="3" s="1"/>
  <c r="DH131" i="3"/>
  <c r="EG131" i="3" s="1"/>
  <c r="DH224" i="3"/>
  <c r="EG224" i="3" s="1"/>
  <c r="DH237" i="3"/>
  <c r="EG237" i="3" s="1"/>
  <c r="DH273" i="3"/>
  <c r="EG273" i="3" s="1"/>
  <c r="DH300" i="3"/>
  <c r="EG300" i="3" s="1"/>
  <c r="DH347" i="3"/>
  <c r="EG347" i="3" s="1"/>
  <c r="DH379" i="3"/>
  <c r="EG379" i="3" s="1"/>
  <c r="DH389" i="3"/>
  <c r="EG389" i="3" s="1"/>
  <c r="DH458" i="3"/>
  <c r="EG458" i="3" s="1"/>
  <c r="DH521" i="3"/>
  <c r="EG521" i="3" s="1"/>
  <c r="DH540" i="3"/>
  <c r="EG540" i="3" s="1"/>
  <c r="DH548" i="3"/>
  <c r="EG548" i="3" s="1"/>
  <c r="DH556" i="3"/>
  <c r="EG556" i="3" s="1"/>
  <c r="DH565" i="3"/>
  <c r="EG565" i="3" s="1"/>
  <c r="DH577" i="3"/>
  <c r="EG577" i="3" s="1"/>
  <c r="DH661" i="3"/>
  <c r="EG661" i="3" s="1"/>
  <c r="DH671" i="3"/>
  <c r="EG671" i="3" s="1"/>
  <c r="DH196" i="3"/>
  <c r="EG196" i="3" s="1"/>
  <c r="DH185" i="3"/>
  <c r="EG185" i="3" s="1"/>
  <c r="DH234" i="3"/>
  <c r="EG234" i="3" s="1"/>
  <c r="DH287" i="3"/>
  <c r="EG287" i="3" s="1"/>
  <c r="DH290" i="3"/>
  <c r="EG290" i="3" s="1"/>
  <c r="DH299" i="3"/>
  <c r="EG299" i="3" s="1"/>
  <c r="DH145" i="3"/>
  <c r="EG145" i="3" s="1"/>
  <c r="DH158" i="3"/>
  <c r="EG158" i="3" s="1"/>
  <c r="DH186" i="3"/>
  <c r="EG186" i="3" s="1"/>
  <c r="DH201" i="3"/>
  <c r="EG201" i="3" s="1"/>
  <c r="DH253" i="3"/>
  <c r="EG253" i="3" s="1"/>
  <c r="DH271" i="3"/>
  <c r="EG271" i="3" s="1"/>
  <c r="DH302" i="3"/>
  <c r="EG302" i="3" s="1"/>
  <c r="DH97" i="3"/>
  <c r="EG97" i="3" s="1"/>
  <c r="DH102" i="3"/>
  <c r="EG102" i="3" s="1"/>
  <c r="DH112" i="3"/>
  <c r="EG112" i="3" s="1"/>
  <c r="DH134" i="3"/>
  <c r="EG134" i="3" s="1"/>
  <c r="DH157" i="3"/>
  <c r="EG157" i="3" s="1"/>
  <c r="DH166" i="3"/>
  <c r="EG166" i="3" s="1"/>
  <c r="DH176" i="3"/>
  <c r="EG176" i="3" s="1"/>
  <c r="DH199" i="3"/>
  <c r="EG199" i="3" s="1"/>
  <c r="DH232" i="3"/>
  <c r="EG232" i="3" s="1"/>
  <c r="DH254" i="3"/>
  <c r="EG254" i="3" s="1"/>
  <c r="DH276" i="3"/>
  <c r="EG276" i="3" s="1"/>
  <c r="DH279" i="3"/>
  <c r="EG279" i="3" s="1"/>
  <c r="DH295" i="3"/>
  <c r="EG295" i="3" s="1"/>
  <c r="DH256" i="3"/>
  <c r="EG256" i="3" s="1"/>
  <c r="DH198" i="3"/>
  <c r="EG198" i="3" s="1"/>
  <c r="DH162" i="3"/>
  <c r="EG162" i="3" s="1"/>
  <c r="DH270" i="3"/>
  <c r="EG270" i="3" s="1"/>
  <c r="DH121" i="3"/>
  <c r="EG121" i="3" s="1"/>
  <c r="DH75" i="3"/>
  <c r="EG75" i="3" s="1"/>
  <c r="DH307" i="3"/>
  <c r="EG307" i="3" s="1"/>
  <c r="DH322" i="3"/>
  <c r="EG322" i="3" s="1"/>
  <c r="DH76" i="3"/>
  <c r="EG76" i="3" s="1"/>
  <c r="DH294" i="3"/>
  <c r="EG294" i="3" s="1"/>
  <c r="DH153" i="3"/>
  <c r="EG153" i="3" s="1"/>
  <c r="DH246" i="3"/>
  <c r="EG246" i="3" s="1"/>
  <c r="DH151" i="3"/>
  <c r="EG151" i="3" s="1"/>
  <c r="DH293" i="3"/>
  <c r="EG293" i="3" s="1"/>
  <c r="DH174" i="3"/>
  <c r="EG174" i="3" s="1"/>
  <c r="DH249" i="3"/>
  <c r="EG249" i="3" s="1"/>
  <c r="DH140" i="3"/>
  <c r="EG140" i="3" s="1"/>
  <c r="DH272" i="3"/>
  <c r="EG272" i="3" s="1"/>
  <c r="DH154" i="3"/>
  <c r="EG154" i="3" s="1"/>
  <c r="DH213" i="3"/>
  <c r="EG213" i="3" s="1"/>
  <c r="DH230" i="3"/>
  <c r="EG230" i="3" s="1"/>
  <c r="DH240" i="3"/>
  <c r="EG240" i="3" s="1"/>
  <c r="DH113" i="3"/>
  <c r="EG113" i="3" s="1"/>
  <c r="DH135" i="3"/>
  <c r="EG135" i="3" s="1"/>
  <c r="DH18" i="3"/>
  <c r="EG18" i="3" s="1"/>
  <c r="DH370" i="3"/>
  <c r="EG370" i="3" s="1"/>
  <c r="DH386" i="3"/>
  <c r="EG386" i="3" s="1"/>
  <c r="DH624" i="3"/>
  <c r="EG624" i="3" s="1"/>
  <c r="DH55" i="3"/>
  <c r="EG55" i="3" s="1"/>
  <c r="DH68" i="3"/>
  <c r="EG68" i="3" s="1"/>
  <c r="DH175" i="3"/>
  <c r="EG175" i="3" s="1"/>
  <c r="DH410" i="3"/>
  <c r="EG410" i="3" s="1"/>
  <c r="DH426" i="3"/>
  <c r="EG426" i="3" s="1"/>
  <c r="DH436" i="3"/>
  <c r="EG436" i="3" s="1"/>
  <c r="DH486" i="3"/>
  <c r="EG486" i="3" s="1"/>
  <c r="DH493" i="3"/>
  <c r="EG493" i="3" s="1"/>
  <c r="DH603" i="3"/>
  <c r="EG603" i="3" s="1"/>
  <c r="DH662" i="3"/>
  <c r="EG662" i="3" s="1"/>
  <c r="DH25" i="3"/>
  <c r="EG25" i="3" s="1"/>
  <c r="DH27" i="3"/>
  <c r="EG27" i="3" s="1"/>
  <c r="DH374" i="3"/>
  <c r="EG374" i="3" s="1"/>
  <c r="DH378" i="3"/>
  <c r="EG378" i="3" s="1"/>
  <c r="DH411" i="3"/>
  <c r="EG411" i="3" s="1"/>
  <c r="DH449" i="3"/>
  <c r="EG449" i="3" s="1"/>
  <c r="DH452" i="3"/>
  <c r="EG452" i="3" s="1"/>
  <c r="DH591" i="3"/>
  <c r="EG591" i="3" s="1"/>
  <c r="DH129" i="3"/>
  <c r="EG129" i="3" s="1"/>
  <c r="DH327" i="3"/>
  <c r="EG327" i="3" s="1"/>
  <c r="DH32" i="3"/>
  <c r="EG32" i="3" s="1"/>
  <c r="DH39" i="3"/>
  <c r="EG39" i="3" s="1"/>
  <c r="DH47" i="3"/>
  <c r="EG47" i="3" s="1"/>
  <c r="DH63" i="3"/>
  <c r="EG63" i="3" s="1"/>
  <c r="DH66" i="3"/>
  <c r="EG66" i="3" s="1"/>
  <c r="DH372" i="3"/>
  <c r="EG372" i="3" s="1"/>
  <c r="DH375" i="3"/>
  <c r="EG375" i="3" s="1"/>
  <c r="DH398" i="3"/>
  <c r="EG398" i="3" s="1"/>
  <c r="DH403" i="3"/>
  <c r="EG403" i="3" s="1"/>
  <c r="DH414" i="3"/>
  <c r="EG414" i="3" s="1"/>
  <c r="DH427" i="3"/>
  <c r="EG427" i="3" s="1"/>
  <c r="DH455" i="3"/>
  <c r="EG455" i="3" s="1"/>
  <c r="DH460" i="3"/>
  <c r="EG460" i="3" s="1"/>
  <c r="DH504" i="3"/>
  <c r="EG504" i="3" s="1"/>
  <c r="DH605" i="3"/>
  <c r="EG605" i="3" s="1"/>
  <c r="DH654" i="3"/>
  <c r="EG654" i="3" s="1"/>
  <c r="DH677" i="3"/>
  <c r="EG677" i="3" s="1"/>
  <c r="DH6" i="3"/>
  <c r="EG6" i="3" s="1"/>
  <c r="DH48" i="3"/>
  <c r="EG48" i="3" s="1"/>
  <c r="DH61" i="3"/>
  <c r="EG61" i="3" s="1"/>
  <c r="DH70" i="3"/>
  <c r="EG70" i="3" s="1"/>
  <c r="DH133" i="3"/>
  <c r="EG133" i="3" s="1"/>
  <c r="DH169" i="3"/>
  <c r="EG169" i="3" s="1"/>
  <c r="DH242" i="3"/>
  <c r="EG242" i="3" s="1"/>
  <c r="DH339" i="3"/>
  <c r="EG339" i="3" s="1"/>
  <c r="DH350" i="3"/>
  <c r="EG350" i="3" s="1"/>
  <c r="DH376" i="3"/>
  <c r="EG376" i="3" s="1"/>
  <c r="DH383" i="3"/>
  <c r="EG383" i="3" s="1"/>
  <c r="DH397" i="3"/>
  <c r="EG397" i="3" s="1"/>
  <c r="DH413" i="3"/>
  <c r="EG413" i="3" s="1"/>
  <c r="DH423" i="3"/>
  <c r="EG423" i="3" s="1"/>
  <c r="DH429" i="3"/>
  <c r="EG429" i="3" s="1"/>
  <c r="DH432" i="3"/>
  <c r="EG432" i="3" s="1"/>
  <c r="DH439" i="3"/>
  <c r="EG439" i="3" s="1"/>
  <c r="DH448" i="3"/>
  <c r="EG448" i="3" s="1"/>
  <c r="DH456" i="3"/>
  <c r="EG456" i="3" s="1"/>
  <c r="DH489" i="3"/>
  <c r="EG489" i="3" s="1"/>
  <c r="DH492" i="3"/>
  <c r="EG492" i="3" s="1"/>
  <c r="DH499" i="3"/>
  <c r="EG499" i="3" s="1"/>
  <c r="DH505" i="3"/>
  <c r="EG505" i="3" s="1"/>
  <c r="DH538" i="3"/>
  <c r="EG538" i="3" s="1"/>
  <c r="DH547" i="3"/>
  <c r="EG547" i="3" s="1"/>
  <c r="DH555" i="3"/>
  <c r="EG555" i="3" s="1"/>
  <c r="DH610" i="3"/>
  <c r="EG610" i="3" s="1"/>
  <c r="DH625" i="3"/>
  <c r="EG625" i="3" s="1"/>
  <c r="DH640" i="3"/>
  <c r="EG640" i="3" s="1"/>
  <c r="DH668" i="3"/>
  <c r="EG668" i="3" s="1"/>
  <c r="DH673" i="3"/>
  <c r="EG673" i="3" s="1"/>
  <c r="DH37" i="3"/>
  <c r="EG37" i="3" s="1"/>
  <c r="DH15" i="3"/>
  <c r="EG15" i="3" s="1"/>
  <c r="DH49" i="3"/>
  <c r="EG49" i="3" s="1"/>
  <c r="DH53" i="3"/>
  <c r="EG53" i="3" s="1"/>
  <c r="DH57" i="3"/>
  <c r="EG57" i="3" s="1"/>
  <c r="DH60" i="3"/>
  <c r="EG60" i="3" s="1"/>
  <c r="DH126" i="3"/>
  <c r="EG126" i="3" s="1"/>
  <c r="DH222" i="3"/>
  <c r="EG222" i="3" s="1"/>
  <c r="DH317" i="3"/>
  <c r="EG317" i="3" s="1"/>
  <c r="DH348" i="3"/>
  <c r="EG348" i="3" s="1"/>
  <c r="DH352" i="3"/>
  <c r="EG352" i="3" s="1"/>
  <c r="DH366" i="3"/>
  <c r="EG366" i="3" s="1"/>
  <c r="DH371" i="3"/>
  <c r="EG371" i="3" s="1"/>
  <c r="DH462" i="3"/>
  <c r="EG462" i="3" s="1"/>
  <c r="DH520" i="3"/>
  <c r="EG520" i="3" s="1"/>
  <c r="DH552" i="3"/>
  <c r="EG552" i="3" s="1"/>
  <c r="DH578" i="3"/>
  <c r="EG578" i="3" s="1"/>
  <c r="DH590" i="3"/>
  <c r="EG590" i="3" s="1"/>
  <c r="DH660" i="3"/>
  <c r="EG660" i="3" s="1"/>
  <c r="DH672" i="3"/>
  <c r="EG672" i="3" s="1"/>
  <c r="DH679" i="3"/>
  <c r="EG679" i="3" s="1"/>
  <c r="DH394" i="3"/>
  <c r="EG394" i="3" s="1"/>
  <c r="DH390" i="3"/>
  <c r="EG390" i="3" s="1"/>
  <c r="DH326" i="3"/>
  <c r="EG326" i="3" s="1"/>
  <c r="DH623" i="3"/>
  <c r="EG623" i="3" s="1"/>
  <c r="DH395" i="3"/>
  <c r="EG395" i="3" s="1"/>
  <c r="DH585" i="3"/>
  <c r="EG585" i="3" s="1"/>
  <c r="DH318" i="3"/>
  <c r="EG318" i="3" s="1"/>
  <c r="DH340" i="3"/>
  <c r="EG340" i="3" s="1"/>
  <c r="DH64" i="3"/>
  <c r="EG64" i="3" s="1"/>
  <c r="DH607" i="3"/>
  <c r="EG607" i="3" s="1"/>
  <c r="DH618" i="3"/>
  <c r="EG618" i="3" s="1"/>
  <c r="DH24" i="3"/>
  <c r="EG24" i="3" s="1"/>
  <c r="DH28" i="3"/>
  <c r="EG28" i="3" s="1"/>
  <c r="DH402" i="3"/>
  <c r="EG402" i="3" s="1"/>
  <c r="DH409" i="3"/>
  <c r="EG409" i="3" s="1"/>
  <c r="DH446" i="3"/>
  <c r="EG446" i="3" s="1"/>
  <c r="DH480" i="3"/>
  <c r="EG480" i="3" s="1"/>
  <c r="DH512" i="3"/>
  <c r="EG512" i="3" s="1"/>
  <c r="DH539" i="3"/>
  <c r="EG539" i="3" s="1"/>
  <c r="DH566" i="3"/>
  <c r="EG566" i="3" s="1"/>
  <c r="DH569" i="3"/>
  <c r="EG569" i="3" s="1"/>
  <c r="DH593" i="3"/>
  <c r="EG593" i="3" s="1"/>
  <c r="DH38" i="3"/>
  <c r="EG38" i="3" s="1"/>
  <c r="DH418" i="3"/>
  <c r="EG418" i="3" s="1"/>
  <c r="DH355" i="3"/>
  <c r="EG355" i="3" s="1"/>
  <c r="DH636" i="3"/>
  <c r="EG636" i="3" s="1"/>
  <c r="DH639" i="3"/>
  <c r="EG639" i="3" s="1"/>
  <c r="DH368" i="3"/>
  <c r="EG368" i="3" s="1"/>
  <c r="DH545" i="3"/>
  <c r="EG545" i="3" s="1"/>
  <c r="DH36" i="3"/>
  <c r="EG36" i="3" s="1"/>
  <c r="DH2" i="3"/>
  <c r="EG2" i="3" s="1"/>
  <c r="DH41" i="3"/>
  <c r="EG41" i="3" s="1"/>
  <c r="DH43" i="3"/>
  <c r="EG43" i="3" s="1"/>
  <c r="DH319" i="3"/>
  <c r="EG319" i="3" s="1"/>
  <c r="DH345" i="3"/>
  <c r="EG345" i="3" s="1"/>
  <c r="DH362" i="3"/>
  <c r="EG362" i="3" s="1"/>
  <c r="DH364" i="3"/>
  <c r="EG364" i="3" s="1"/>
  <c r="DH373" i="3"/>
  <c r="EG373" i="3" s="1"/>
  <c r="DH382" i="3"/>
  <c r="EG382" i="3" s="1"/>
  <c r="DH503" i="3"/>
  <c r="EG503" i="3" s="1"/>
  <c r="DH518" i="3"/>
  <c r="EG518" i="3" s="1"/>
  <c r="DH531" i="3"/>
  <c r="EG531" i="3" s="1"/>
  <c r="DH543" i="3"/>
  <c r="EG543" i="3" s="1"/>
  <c r="DH557" i="3"/>
  <c r="EG557" i="3" s="1"/>
  <c r="DH562" i="3"/>
  <c r="EG562" i="3" s="1"/>
  <c r="DH588" i="3"/>
  <c r="EG588" i="3" s="1"/>
  <c r="DH613" i="3"/>
  <c r="EG613" i="3" s="1"/>
  <c r="DH645" i="3"/>
  <c r="EG645" i="3" s="1"/>
  <c r="DH33" i="3"/>
  <c r="EG33" i="3" s="1"/>
  <c r="DH4" i="3"/>
  <c r="EG4" i="3" s="1"/>
  <c r="DH9" i="3"/>
  <c r="EG9" i="3" s="1"/>
  <c r="DH14" i="3"/>
  <c r="EG14" i="3" s="1"/>
  <c r="DH62" i="3"/>
  <c r="EG62" i="3" s="1"/>
  <c r="DH69" i="3"/>
  <c r="EG69" i="3" s="1"/>
  <c r="DH111" i="3"/>
  <c r="EG111" i="3" s="1"/>
  <c r="DH137" i="3"/>
  <c r="EG137" i="3" s="1"/>
  <c r="DH304" i="3"/>
  <c r="EG304" i="3" s="1"/>
  <c r="DH320" i="3"/>
  <c r="EG320" i="3" s="1"/>
  <c r="DH338" i="3"/>
  <c r="EG338" i="3" s="1"/>
  <c r="DH342" i="3"/>
  <c r="EG342" i="3" s="1"/>
  <c r="DH202" i="3"/>
  <c r="EG202" i="3" s="1"/>
  <c r="DH88" i="3"/>
  <c r="EG88" i="3" s="1"/>
  <c r="DH79" i="3"/>
  <c r="EG79" i="3" s="1"/>
  <c r="DH93" i="3"/>
  <c r="EG93" i="3" s="1"/>
  <c r="DH103" i="3"/>
  <c r="EG103" i="3" s="1"/>
  <c r="DH155" i="3"/>
  <c r="EG155" i="3" s="1"/>
  <c r="DH190" i="3"/>
  <c r="EG190" i="3" s="1"/>
  <c r="DH314" i="3"/>
  <c r="EG314" i="3" s="1"/>
  <c r="DH78" i="3"/>
  <c r="EG78" i="3" s="1"/>
  <c r="DH165" i="3"/>
  <c r="EG165" i="3" s="1"/>
  <c r="DH187" i="3"/>
  <c r="EG187" i="3" s="1"/>
  <c r="DH200" i="3"/>
  <c r="EG200" i="3" s="1"/>
  <c r="DH255" i="3"/>
  <c r="EG255" i="3" s="1"/>
  <c r="DH268" i="3"/>
  <c r="EG268" i="3" s="1"/>
  <c r="DH274" i="3"/>
  <c r="EG274" i="3" s="1"/>
  <c r="DH282" i="3"/>
  <c r="EG282" i="3" s="1"/>
  <c r="DH296" i="3"/>
  <c r="EG296" i="3" s="1"/>
  <c r="DH312" i="3"/>
  <c r="EG312" i="3" s="1"/>
  <c r="DH334" i="3"/>
  <c r="EG334" i="3" s="1"/>
  <c r="DH86" i="3"/>
  <c r="EG86" i="3" s="1"/>
  <c r="DH99" i="3"/>
  <c r="EG99" i="3" s="1"/>
  <c r="DH105" i="3"/>
  <c r="EG105" i="3" s="1"/>
  <c r="DH160" i="3"/>
  <c r="EG160" i="3" s="1"/>
  <c r="DH189" i="3"/>
  <c r="EG189" i="3" s="1"/>
  <c r="DH194" i="3"/>
  <c r="EG194" i="3" s="1"/>
  <c r="DH208" i="3"/>
  <c r="EG208" i="3" s="1"/>
  <c r="DH216" i="3"/>
  <c r="EG216" i="3" s="1"/>
  <c r="DH275" i="3"/>
  <c r="EG275" i="3" s="1"/>
  <c r="DH277" i="3"/>
  <c r="EG277" i="3" s="1"/>
  <c r="DH308" i="3"/>
  <c r="EG308" i="3" s="1"/>
  <c r="DH80" i="3"/>
  <c r="EG80" i="3" s="1"/>
  <c r="DH94" i="3"/>
  <c r="EG94" i="3" s="1"/>
  <c r="DH260" i="3"/>
  <c r="EG260" i="3" s="1"/>
  <c r="DH107" i="3"/>
  <c r="EG107" i="3" s="1"/>
  <c r="DH118" i="3"/>
  <c r="EG118" i="3" s="1"/>
  <c r="DH258" i="3"/>
  <c r="EG258" i="3" s="1"/>
  <c r="DH267" i="3"/>
  <c r="EG267" i="3" s="1"/>
  <c r="DH278" i="3"/>
  <c r="EG278" i="3" s="1"/>
  <c r="DH283" i="3"/>
  <c r="EG283" i="3" s="1"/>
  <c r="DH291" i="3"/>
  <c r="EG291" i="3" s="1"/>
  <c r="DH87" i="3"/>
  <c r="EG87" i="3" s="1"/>
  <c r="DH90" i="3"/>
  <c r="EG90" i="3" s="1"/>
  <c r="DH117" i="3"/>
  <c r="EG117" i="3" s="1"/>
  <c r="DH124" i="3"/>
  <c r="EG124" i="3" s="1"/>
  <c r="DH139" i="3"/>
  <c r="EG139" i="3" s="1"/>
  <c r="DH163" i="3"/>
  <c r="EG163" i="3" s="1"/>
  <c r="DH181" i="3"/>
  <c r="EG181" i="3" s="1"/>
  <c r="DH188" i="3"/>
  <c r="EG188" i="3" s="1"/>
  <c r="DH195" i="3"/>
  <c r="EG195" i="3" s="1"/>
  <c r="DH203" i="3"/>
  <c r="EG203" i="3" s="1"/>
  <c r="DH214" i="3"/>
  <c r="EG214" i="3" s="1"/>
  <c r="DH257" i="3"/>
  <c r="EG257" i="3" s="1"/>
  <c r="DH266" i="3"/>
  <c r="EG266" i="3" s="1"/>
  <c r="DH284" i="3"/>
  <c r="EG284" i="3" s="1"/>
  <c r="DH288" i="3"/>
  <c r="EG288" i="3" s="1"/>
  <c r="DH313" i="3"/>
  <c r="EG313" i="3" s="1"/>
  <c r="DH321" i="3"/>
  <c r="EG321" i="3" s="1"/>
  <c r="DH329" i="3"/>
  <c r="EG329" i="3" s="1"/>
  <c r="DH262" i="3"/>
  <c r="EG262" i="3" s="1"/>
  <c r="DH204" i="3"/>
  <c r="EG204" i="3" s="1"/>
  <c r="DH285" i="3"/>
  <c r="EG285" i="3" s="1"/>
  <c r="DH122" i="3"/>
  <c r="EG122" i="3" s="1"/>
  <c r="DH77" i="3"/>
  <c r="EG77" i="3" s="1"/>
  <c r="DH125" i="3"/>
  <c r="EG125" i="3" s="1"/>
  <c r="DH309" i="3"/>
  <c r="EG309" i="3" s="1"/>
  <c r="DH310" i="3"/>
  <c r="EG310" i="3" s="1"/>
  <c r="DH311" i="3"/>
  <c r="EG311" i="3" s="1"/>
  <c r="DH120" i="3"/>
  <c r="EG120" i="3" s="1"/>
  <c r="DH292" i="3"/>
  <c r="EG292" i="3" s="1"/>
  <c r="DH150" i="3"/>
  <c r="EG150" i="3" s="1"/>
  <c r="DH172" i="3"/>
  <c r="EG172" i="3" s="1"/>
  <c r="DH92" i="3"/>
  <c r="EG92" i="3" s="1"/>
  <c r="DH212" i="3"/>
  <c r="EG212" i="3" s="1"/>
  <c r="DH171" i="3"/>
  <c r="EG171" i="3" s="1"/>
  <c r="DH82" i="3"/>
  <c r="EG82" i="3" s="1"/>
  <c r="DH248" i="3"/>
  <c r="EG248" i="3" s="1"/>
  <c r="DH245" i="3"/>
  <c r="EG245" i="3" s="1"/>
  <c r="DH173" i="3"/>
  <c r="EG173" i="3" s="1"/>
  <c r="DH247" i="3"/>
  <c r="EG247" i="3" s="1"/>
  <c r="DH96" i="3"/>
  <c r="EG96" i="3" s="1"/>
  <c r="DH238" i="3"/>
  <c r="EG238" i="3" s="1"/>
  <c r="DH228" i="3"/>
  <c r="EG228" i="3" s="1"/>
  <c r="DH217" i="3"/>
  <c r="EG217" i="3" s="1"/>
  <c r="DH180" i="3"/>
  <c r="EG180" i="3" s="1"/>
  <c r="DH227" i="3"/>
  <c r="EG227" i="3" s="1"/>
  <c r="DH159" i="3"/>
  <c r="EG159" i="3" s="1"/>
  <c r="DH586" i="3"/>
  <c r="EG586" i="3" s="1"/>
  <c r="DH622" i="3"/>
  <c r="EG622" i="3" s="1"/>
  <c r="DH396" i="3"/>
  <c r="EG396" i="3" s="1"/>
  <c r="DH450" i="3"/>
  <c r="EG450" i="3" s="1"/>
  <c r="DH511" i="3"/>
  <c r="EG511" i="3" s="1"/>
  <c r="DH524" i="3"/>
  <c r="EG524" i="3" s="1"/>
  <c r="DH580" i="3"/>
  <c r="EG580" i="3" s="1"/>
  <c r="DH17" i="3"/>
  <c r="EG17" i="3" s="1"/>
  <c r="DH393" i="3"/>
  <c r="EG393" i="3" s="1"/>
  <c r="DH526" i="3"/>
  <c r="EG526" i="3" s="1"/>
  <c r="DH336" i="3"/>
  <c r="EG336" i="3" s="1"/>
  <c r="DH73" i="3"/>
  <c r="EG73" i="3" s="1"/>
  <c r="DH433" i="3"/>
  <c r="EG433" i="3" s="1"/>
  <c r="DH496" i="3"/>
  <c r="EG496" i="3" s="1"/>
  <c r="DH549" i="3"/>
  <c r="EG549" i="3" s="1"/>
  <c r="DH554" i="3"/>
  <c r="EG554" i="3" s="1"/>
  <c r="DH614" i="3"/>
  <c r="EG614" i="3" s="1"/>
  <c r="DH666" i="3"/>
  <c r="EG666" i="3" s="1"/>
  <c r="DH23" i="3"/>
  <c r="EG23" i="3" s="1"/>
  <c r="DH29" i="3"/>
  <c r="EG29" i="3" s="1"/>
  <c r="DH52" i="3"/>
  <c r="EG52" i="3" s="1"/>
  <c r="DH184" i="3"/>
  <c r="EG184" i="3" s="1"/>
  <c r="DH223" i="3"/>
  <c r="EG223" i="3" s="1"/>
  <c r="DH406" i="3"/>
  <c r="EG406" i="3" s="1"/>
  <c r="DH442" i="3"/>
  <c r="EG442" i="3" s="1"/>
  <c r="DH502" i="3"/>
  <c r="EG502" i="3" s="1"/>
  <c r="DH537" i="3"/>
  <c r="EG537" i="3" s="1"/>
  <c r="DH561" i="3"/>
  <c r="EG561" i="3" s="1"/>
  <c r="DH595" i="3"/>
  <c r="EG595" i="3" s="1"/>
  <c r="DH30" i="3"/>
  <c r="EG30" i="3" s="1"/>
  <c r="DH365" i="3"/>
  <c r="EG365" i="3" s="1"/>
  <c r="DH422" i="3"/>
  <c r="EG422" i="3" s="1"/>
  <c r="DH463" i="3"/>
  <c r="EG463" i="3" s="1"/>
  <c r="DH574" i="3"/>
  <c r="EG574" i="3" s="1"/>
  <c r="DH533" i="3"/>
  <c r="EG533" i="3" s="1"/>
  <c r="DH633" i="3"/>
  <c r="EG633" i="3" s="1"/>
  <c r="DH638" i="3"/>
  <c r="EG638" i="3" s="1"/>
  <c r="DH464" i="3"/>
  <c r="EG464" i="3" s="1"/>
  <c r="DH42" i="3"/>
  <c r="EG42" i="3" s="1"/>
  <c r="DH156" i="3"/>
  <c r="EG156" i="3" s="1"/>
  <c r="DH179" i="3"/>
  <c r="EG179" i="3" s="1"/>
  <c r="DH205" i="3"/>
  <c r="EG205" i="3" s="1"/>
  <c r="DH330" i="3"/>
  <c r="EG330" i="3" s="1"/>
  <c r="DH346" i="3"/>
  <c r="EG346" i="3" s="1"/>
  <c r="DH363" i="3"/>
  <c r="EG363" i="3" s="1"/>
  <c r="DH384" i="3"/>
  <c r="EG384" i="3" s="1"/>
  <c r="DH438" i="3"/>
  <c r="EG438" i="3" s="1"/>
  <c r="DH443" i="3"/>
  <c r="EG443" i="3" s="1"/>
  <c r="DH485" i="3"/>
  <c r="EG485" i="3" s="1"/>
  <c r="DH488" i="3"/>
  <c r="EG488" i="3" s="1"/>
  <c r="DH501" i="3"/>
  <c r="EG501" i="3" s="1"/>
  <c r="DH516" i="3"/>
  <c r="EG516" i="3" s="1"/>
  <c r="DH529" i="3"/>
  <c r="EG529" i="3" s="1"/>
  <c r="DH534" i="3"/>
  <c r="EG534" i="3" s="1"/>
  <c r="DH559" i="3"/>
  <c r="EG559" i="3" s="1"/>
  <c r="DH589" i="3"/>
  <c r="EG589" i="3" s="1"/>
  <c r="DH601" i="3"/>
  <c r="EG601" i="3" s="1"/>
  <c r="DH615" i="3"/>
  <c r="EG615" i="3" s="1"/>
  <c r="DH626" i="3"/>
  <c r="EG626" i="3" s="1"/>
  <c r="DH641" i="3"/>
  <c r="EG641" i="3" s="1"/>
  <c r="DH647" i="3"/>
  <c r="EG647" i="3" s="1"/>
  <c r="DH658" i="3"/>
  <c r="EG658" i="3" s="1"/>
  <c r="DH31" i="3"/>
  <c r="EG31" i="3" s="1"/>
  <c r="DH34" i="3"/>
  <c r="EG34" i="3" s="1"/>
  <c r="DH12" i="3"/>
  <c r="EG12" i="3" s="1"/>
  <c r="DH16" i="3"/>
  <c r="EG16" i="3" s="1"/>
  <c r="DH67" i="3"/>
  <c r="EG67" i="3" s="1"/>
  <c r="DH337" i="3"/>
  <c r="EG337" i="3" s="1"/>
  <c r="DH391" i="3"/>
  <c r="EG391" i="3" s="1"/>
  <c r="DH400" i="3"/>
  <c r="EG400" i="3" s="1"/>
  <c r="DH416" i="3"/>
  <c r="EG416" i="3" s="1"/>
  <c r="DH445" i="3"/>
  <c r="EG445" i="3" s="1"/>
  <c r="DH483" i="3"/>
  <c r="EG483" i="3" s="1"/>
  <c r="DH508" i="3"/>
  <c r="EG508" i="3" s="1"/>
  <c r="DH513" i="3"/>
  <c r="EG513" i="3" s="1"/>
  <c r="DH523" i="3"/>
  <c r="EG523" i="3" s="1"/>
  <c r="DH564" i="3"/>
  <c r="EG564" i="3" s="1"/>
  <c r="DH570" i="3"/>
  <c r="EG570" i="3" s="1"/>
  <c r="DH576" i="3"/>
  <c r="EG576" i="3" s="1"/>
  <c r="DH582" i="3"/>
  <c r="EG582" i="3" s="1"/>
  <c r="DH592" i="3"/>
  <c r="EG592" i="3" s="1"/>
  <c r="DH599" i="3"/>
  <c r="EG599" i="3" s="1"/>
  <c r="DH612" i="3"/>
  <c r="EG612" i="3" s="1"/>
  <c r="DH619" i="3"/>
  <c r="EG619" i="3" s="1"/>
  <c r="DH634" i="3"/>
  <c r="EG634" i="3" s="1"/>
  <c r="DH643" i="3"/>
  <c r="EG643" i="3" s="1"/>
  <c r="DH681" i="3"/>
  <c r="EG681" i="3" s="1"/>
  <c r="DH5" i="3"/>
  <c r="EG5" i="3" s="1"/>
  <c r="DH22" i="3"/>
  <c r="EG22" i="3" s="1"/>
  <c r="DH40" i="3"/>
  <c r="EG40" i="3" s="1"/>
  <c r="DH89" i="3"/>
  <c r="EG89" i="3" s="1"/>
  <c r="DH110" i="3"/>
  <c r="EG110" i="3" s="1"/>
  <c r="DH132" i="3"/>
  <c r="EG132" i="3" s="1"/>
  <c r="DH136" i="3"/>
  <c r="EG136" i="3" s="1"/>
  <c r="DH168" i="3"/>
  <c r="EG168" i="3" s="1"/>
  <c r="DH177" i="3"/>
  <c r="EG177" i="3" s="1"/>
  <c r="DH218" i="3"/>
  <c r="EG218" i="3" s="1"/>
  <c r="DH239" i="3"/>
  <c r="EG239" i="3" s="1"/>
  <c r="DH325" i="3"/>
  <c r="EG325" i="3" s="1"/>
  <c r="DH344" i="3"/>
  <c r="EG344" i="3" s="1"/>
  <c r="DH356" i="3"/>
  <c r="EG356" i="3" s="1"/>
  <c r="DH358" i="3"/>
  <c r="EG358" i="3" s="1"/>
  <c r="DH454" i="3"/>
  <c r="EG454" i="3" s="1"/>
  <c r="DH528" i="3"/>
  <c r="EG528" i="3" s="1"/>
  <c r="DH536" i="3"/>
  <c r="EG536" i="3" s="1"/>
  <c r="DH544" i="3"/>
  <c r="EG544" i="3" s="1"/>
  <c r="DH560" i="3"/>
  <c r="EG560" i="3" s="1"/>
  <c r="DH575" i="3"/>
  <c r="EG575" i="3" s="1"/>
  <c r="DH608" i="3"/>
  <c r="EG608" i="3" s="1"/>
  <c r="DH669" i="3"/>
  <c r="EG669" i="3" s="1"/>
  <c r="DH341" i="3"/>
  <c r="EG341" i="3" s="1"/>
  <c r="DH380" i="3"/>
  <c r="EG380" i="3" s="1"/>
  <c r="DH525" i="3"/>
  <c r="EG525" i="3" s="1"/>
  <c r="DH434" i="3"/>
  <c r="EG434" i="3" s="1"/>
  <c r="DH494" i="3"/>
  <c r="EG494" i="3" s="1"/>
  <c r="DH522" i="3"/>
  <c r="EG522" i="3" s="1"/>
  <c r="DH8" i="3"/>
  <c r="EG8" i="3" s="1"/>
  <c r="DH109" i="3"/>
  <c r="EG109" i="3" s="1"/>
  <c r="DH71" i="3"/>
  <c r="EG71" i="3" s="1"/>
  <c r="DH170" i="3"/>
  <c r="EG170" i="3" s="1"/>
  <c r="DH241" i="3"/>
  <c r="EG241" i="3" s="1"/>
  <c r="DH369" i="3"/>
  <c r="EG369" i="3" s="1"/>
  <c r="DH425" i="3"/>
  <c r="EG425" i="3" s="1"/>
  <c r="DH430" i="3"/>
  <c r="EG430" i="3" s="1"/>
  <c r="DH490" i="3"/>
  <c r="EG490" i="3" s="1"/>
  <c r="DH495" i="3"/>
  <c r="EG495" i="3" s="1"/>
  <c r="DH541" i="3"/>
  <c r="EG541" i="3" s="1"/>
  <c r="DH551" i="3"/>
  <c r="EG551" i="3" s="1"/>
  <c r="DH597" i="3"/>
  <c r="EG597" i="3" s="1"/>
  <c r="DH664" i="3"/>
  <c r="EG664" i="3" s="1"/>
  <c r="DH667" i="3"/>
  <c r="EG667" i="3" s="1"/>
  <c r="DH51" i="3"/>
  <c r="EG51" i="3" s="1"/>
  <c r="DH221" i="3"/>
  <c r="EG221" i="3" s="1"/>
  <c r="DH301" i="3"/>
  <c r="EG301" i="3" s="1"/>
  <c r="DH412" i="3"/>
  <c r="EG412" i="3" s="1"/>
  <c r="DH451" i="3"/>
  <c r="EG451" i="3" s="1"/>
  <c r="DH637" i="3"/>
  <c r="EG637" i="3" s="1"/>
  <c r="DH459" i="3"/>
  <c r="EG459" i="3" s="1"/>
  <c r="DH517" i="3"/>
  <c r="EG517" i="3" s="1"/>
  <c r="DH349" i="3"/>
  <c r="EG349" i="3" s="1"/>
  <c r="DH598" i="3"/>
  <c r="EG598" i="3" s="1"/>
  <c r="DH46" i="3"/>
  <c r="EG46" i="3" s="1"/>
  <c r="DH59" i="3"/>
  <c r="EG59" i="3" s="1"/>
  <c r="DH65" i="3"/>
  <c r="EG65" i="3" s="1"/>
  <c r="DH167" i="3"/>
  <c r="EG167" i="3" s="1"/>
  <c r="DH401" i="3"/>
  <c r="EG401" i="3" s="1"/>
  <c r="DH404" i="3"/>
  <c r="EG404" i="3" s="1"/>
  <c r="DH417" i="3"/>
  <c r="EG417" i="3" s="1"/>
  <c r="DH428" i="3"/>
  <c r="EG428" i="3" s="1"/>
  <c r="DH441" i="3"/>
  <c r="EG441" i="3" s="1"/>
  <c r="DH444" i="3"/>
  <c r="EG444" i="3" s="1"/>
  <c r="DH457" i="3"/>
  <c r="EG457" i="3" s="1"/>
  <c r="DH482" i="3"/>
  <c r="EG482" i="3" s="1"/>
  <c r="DH487" i="3"/>
  <c r="EG487" i="3" s="1"/>
  <c r="DH498" i="3"/>
  <c r="EG498" i="3" s="1"/>
  <c r="DH515" i="3"/>
  <c r="EG515" i="3" s="1"/>
  <c r="DH616" i="3"/>
  <c r="EG616" i="3" s="1"/>
  <c r="DH631" i="3"/>
  <c r="EG631" i="3" s="1"/>
  <c r="DH657" i="3"/>
  <c r="EG657" i="3" s="1"/>
  <c r="DH10" i="3"/>
  <c r="EG10" i="3" s="1"/>
  <c r="DH19" i="3"/>
  <c r="EG19" i="3" s="1"/>
  <c r="DH56" i="3"/>
  <c r="EG56" i="3" s="1"/>
  <c r="DH127" i="3"/>
  <c r="EG127" i="3" s="1"/>
  <c r="DH178" i="3"/>
  <c r="EG178" i="3" s="1"/>
  <c r="DH328" i="3"/>
  <c r="EG328" i="3" s="1"/>
  <c r="DH388" i="3"/>
  <c r="EG388" i="3" s="1"/>
  <c r="DH392" i="3"/>
  <c r="EG392" i="3" s="1"/>
  <c r="DH431" i="3"/>
  <c r="EG431" i="3" s="1"/>
  <c r="DH437" i="3"/>
  <c r="EG437" i="3" s="1"/>
  <c r="DH453" i="3"/>
  <c r="EG453" i="3" s="1"/>
  <c r="DH461" i="3"/>
  <c r="EG461" i="3" s="1"/>
  <c r="DH481" i="3"/>
  <c r="EG481" i="3" s="1"/>
  <c r="DH497" i="3"/>
  <c r="EG497" i="3" s="1"/>
  <c r="DH500" i="3"/>
  <c r="EG500" i="3" s="1"/>
  <c r="DH571" i="3"/>
  <c r="EG571" i="3" s="1"/>
  <c r="DH606" i="3"/>
  <c r="EG606" i="3" s="1"/>
  <c r="DH611" i="3"/>
  <c r="EG611" i="3" s="1"/>
  <c r="DH620" i="3"/>
  <c r="EG620" i="3" s="1"/>
  <c r="DH642" i="3"/>
  <c r="EG642" i="3" s="1"/>
  <c r="DH656" i="3"/>
  <c r="EG656" i="3" s="1"/>
  <c r="DH670" i="3"/>
  <c r="EG670" i="3" s="1"/>
  <c r="DH50" i="3"/>
  <c r="EG50" i="3" s="1"/>
  <c r="DH54" i="3"/>
  <c r="EG54" i="3" s="1"/>
  <c r="DH108" i="3"/>
  <c r="EG108" i="3" s="1"/>
  <c r="DH220" i="3"/>
  <c r="EG220" i="3" s="1"/>
  <c r="DH357" i="3"/>
  <c r="EG357" i="3" s="1"/>
  <c r="DH359" i="3"/>
  <c r="EG359" i="3" s="1"/>
  <c r="DH367" i="3"/>
  <c r="EG367" i="3" s="1"/>
  <c r="DH465" i="3"/>
  <c r="EG465" i="3" s="1"/>
  <c r="DH514" i="3"/>
  <c r="EG514" i="3" s="1"/>
  <c r="DH579" i="3"/>
  <c r="EG579" i="3" s="1"/>
  <c r="DH596" i="3"/>
  <c r="EG596" i="3" s="1"/>
  <c r="DH659" i="3"/>
  <c r="EG659" i="3" s="1"/>
  <c r="EF191" i="3"/>
  <c r="EF746" i="3" s="1"/>
  <c r="EF750" i="3" s="1"/>
  <c r="DQ191" i="3"/>
  <c r="DO191" i="3"/>
  <c r="DM191" i="3"/>
  <c r="DV191" i="3"/>
  <c r="DS191" i="3"/>
  <c r="DZ191" i="3"/>
  <c r="EC191" i="3"/>
  <c r="EA191" i="3"/>
  <c r="DU191" i="3"/>
  <c r="DP191" i="3"/>
  <c r="DY191" i="3"/>
  <c r="DR191" i="3"/>
  <c r="ED191" i="3"/>
  <c r="ED746" i="3" s="1"/>
  <c r="ED750" i="3" s="1"/>
  <c r="DX191" i="3"/>
  <c r="DL191" i="3"/>
  <c r="EN191" i="3" s="1"/>
  <c r="DW191" i="3"/>
  <c r="DT191" i="3"/>
  <c r="EE191" i="3"/>
  <c r="EE746" i="3" s="1"/>
  <c r="EE750" i="3" s="1"/>
  <c r="EB191" i="3"/>
  <c r="EN312" i="3" l="1"/>
  <c r="EO312" i="3" s="1"/>
  <c r="EP312" i="3" s="1"/>
  <c r="EN256" i="3"/>
  <c r="ET256" i="3" s="1"/>
  <c r="EN206" i="3"/>
  <c r="EO206" i="3" s="1"/>
  <c r="EP206" i="3" s="1"/>
  <c r="EN258" i="3"/>
  <c r="EO258" i="3" s="1"/>
  <c r="EP258" i="3" s="1"/>
  <c r="EN231" i="3"/>
  <c r="EO231" i="3" s="1"/>
  <c r="EP231" i="3" s="1"/>
  <c r="EN259" i="3"/>
  <c r="EO259" i="3" s="1"/>
  <c r="EP259" i="3" s="1"/>
  <c r="EN240" i="3"/>
  <c r="EO240" i="3" s="1"/>
  <c r="EP240" i="3" s="1"/>
  <c r="EN192" i="3"/>
  <c r="EO192" i="3" s="1"/>
  <c r="EP192" i="3" s="1"/>
  <c r="EN246" i="3"/>
  <c r="ET246" i="3" s="1"/>
  <c r="EN296" i="3"/>
  <c r="EO296" i="3" s="1"/>
  <c r="EP296" i="3" s="1"/>
  <c r="EN92" i="3"/>
  <c r="EO92" i="3" s="1"/>
  <c r="EP92" i="3" s="1"/>
  <c r="EN200" i="3"/>
  <c r="EO200" i="3" s="1"/>
  <c r="EP200" i="3" s="1"/>
  <c r="EO13" i="3"/>
  <c r="EP13" i="3" s="1"/>
  <c r="EN82" i="3"/>
  <c r="ET82" i="3" s="1"/>
  <c r="EN665" i="3"/>
  <c r="EO665" i="3" s="1"/>
  <c r="EP665" i="3" s="1"/>
  <c r="EN207" i="3"/>
  <c r="ET207" i="3" s="1"/>
  <c r="EO686" i="3"/>
  <c r="EP686" i="3" s="1"/>
  <c r="EN692" i="3"/>
  <c r="ET692" i="3" s="1"/>
  <c r="EN704" i="3"/>
  <c r="ET704" i="3" s="1"/>
  <c r="EN265" i="3"/>
  <c r="EO265" i="3" s="1"/>
  <c r="EP265" i="3" s="1"/>
  <c r="EN332" i="3"/>
  <c r="EO332" i="3" s="1"/>
  <c r="EP332" i="3" s="1"/>
  <c r="EO93" i="3"/>
  <c r="EP93" i="3" s="1"/>
  <c r="EN193" i="3"/>
  <c r="EO193" i="3" s="1"/>
  <c r="EP193" i="3" s="1"/>
  <c r="EN214" i="3"/>
  <c r="EO214" i="3" s="1"/>
  <c r="EP214" i="3" s="1"/>
  <c r="EO678" i="3"/>
  <c r="EP678" i="3" s="1"/>
  <c r="EN316" i="3"/>
  <c r="EO316" i="3" s="1"/>
  <c r="EP316" i="3" s="1"/>
  <c r="EO603" i="3"/>
  <c r="EP603" i="3" s="1"/>
  <c r="EN213" i="3"/>
  <c r="EO213" i="3" s="1"/>
  <c r="EP213" i="3" s="1"/>
  <c r="EN329" i="3"/>
  <c r="ET329" i="3" s="1"/>
  <c r="EN91" i="3"/>
  <c r="EO91" i="3" s="1"/>
  <c r="EP91" i="3" s="1"/>
  <c r="EN666" i="3"/>
  <c r="ET666" i="3" s="1"/>
  <c r="EN313" i="3"/>
  <c r="EO313" i="3" s="1"/>
  <c r="EP313" i="3" s="1"/>
  <c r="EN181" i="3"/>
  <c r="EO181" i="3" s="1"/>
  <c r="EP181" i="3" s="1"/>
  <c r="EN87" i="3"/>
  <c r="EO87" i="3" s="1"/>
  <c r="EP87" i="3" s="1"/>
  <c r="EO191" i="3"/>
  <c r="EP191" i="3" s="1"/>
  <c r="ET191" i="3"/>
  <c r="EN250" i="3"/>
  <c r="ES250" i="3"/>
  <c r="EO237" i="3"/>
  <c r="EP237" i="3" s="1"/>
  <c r="ET237" i="3"/>
  <c r="EO606" i="3"/>
  <c r="EP606" i="3" s="1"/>
  <c r="ET606" i="3"/>
  <c r="EO319" i="3"/>
  <c r="EP319" i="3" s="1"/>
  <c r="ET319" i="3"/>
  <c r="EO679" i="3"/>
  <c r="EP679" i="3" s="1"/>
  <c r="ET679" i="3"/>
  <c r="EN660" i="3"/>
  <c r="ES660" i="3"/>
  <c r="EO668" i="3"/>
  <c r="EP668" i="3" s="1"/>
  <c r="ET668" i="3"/>
  <c r="EO654" i="3"/>
  <c r="EP654" i="3" s="1"/>
  <c r="ET654" i="3"/>
  <c r="EN706" i="3"/>
  <c r="ES706" i="3"/>
  <c r="EO219" i="3"/>
  <c r="EP219" i="3" s="1"/>
  <c r="ET219" i="3"/>
  <c r="EN272" i="3"/>
  <c r="ES272" i="3"/>
  <c r="EN248" i="3"/>
  <c r="ES248" i="3"/>
  <c r="EN171" i="3"/>
  <c r="ES171" i="3"/>
  <c r="EO150" i="3"/>
  <c r="EP150" i="3" s="1"/>
  <c r="ET150" i="3"/>
  <c r="EN311" i="3"/>
  <c r="ES311" i="3"/>
  <c r="EN309" i="3"/>
  <c r="ES309" i="3"/>
  <c r="EN270" i="3"/>
  <c r="ES270" i="3"/>
  <c r="EN295" i="3"/>
  <c r="ES295" i="3"/>
  <c r="EN276" i="3"/>
  <c r="ES276" i="3"/>
  <c r="EO157" i="3"/>
  <c r="EP157" i="3" s="1"/>
  <c r="ET157" i="3"/>
  <c r="EO83" i="3"/>
  <c r="EP83" i="3" s="1"/>
  <c r="ET83" i="3"/>
  <c r="EN315" i="3"/>
  <c r="ES315" i="3"/>
  <c r="EN271" i="3"/>
  <c r="ES271" i="3"/>
  <c r="EN233" i="3"/>
  <c r="ES233" i="3"/>
  <c r="EN158" i="3"/>
  <c r="ES158" i="3"/>
  <c r="EN299" i="3"/>
  <c r="ES299" i="3"/>
  <c r="EN269" i="3"/>
  <c r="ES269" i="3"/>
  <c r="EN287" i="3"/>
  <c r="ES287" i="3"/>
  <c r="EN234" i="3"/>
  <c r="ES234" i="3"/>
  <c r="EN106" i="3"/>
  <c r="ES106" i="3"/>
  <c r="EN251" i="3"/>
  <c r="ES251" i="3"/>
  <c r="EO108" i="3"/>
  <c r="EP108" i="3" s="1"/>
  <c r="ET108" i="3"/>
  <c r="EO167" i="3"/>
  <c r="EP167" i="3" s="1"/>
  <c r="ET167" i="3"/>
  <c r="EO325" i="3"/>
  <c r="EP325" i="3" s="1"/>
  <c r="ET325" i="3"/>
  <c r="EN293" i="3"/>
  <c r="ES293" i="3"/>
  <c r="EN307" i="3"/>
  <c r="ES307" i="3"/>
  <c r="EN189" i="3"/>
  <c r="ES189" i="3"/>
  <c r="EN705" i="3"/>
  <c r="ES705" i="3"/>
  <c r="EN229" i="3"/>
  <c r="ES229" i="3"/>
  <c r="EO631" i="3"/>
  <c r="EP631" i="3" s="1"/>
  <c r="ET631" i="3"/>
  <c r="EN664" i="3"/>
  <c r="ES664" i="3"/>
  <c r="EO5" i="3"/>
  <c r="EP5" i="3" s="1"/>
  <c r="ET5" i="3"/>
  <c r="EO16" i="3"/>
  <c r="EP16" i="3" s="1"/>
  <c r="ET16" i="3"/>
  <c r="EN209" i="3"/>
  <c r="ES209" i="3"/>
  <c r="EN151" i="3"/>
  <c r="ES151" i="3"/>
  <c r="EN153" i="3"/>
  <c r="ES153" i="3"/>
  <c r="EN77" i="3"/>
  <c r="ES77" i="3"/>
  <c r="EO262" i="3"/>
  <c r="EP262" i="3" s="1"/>
  <c r="ET262" i="3"/>
  <c r="EN321" i="3"/>
  <c r="ES321" i="3"/>
  <c r="EN266" i="3"/>
  <c r="ES266" i="3"/>
  <c r="EN163" i="3"/>
  <c r="ES163" i="3"/>
  <c r="EO283" i="3"/>
  <c r="EP283" i="3" s="1"/>
  <c r="ET283" i="3"/>
  <c r="EN267" i="3"/>
  <c r="ES267" i="3"/>
  <c r="EN160" i="3"/>
  <c r="ES160" i="3"/>
  <c r="EO86" i="3"/>
  <c r="EP86" i="3" s="1"/>
  <c r="ET86" i="3"/>
  <c r="EN274" i="3"/>
  <c r="ES274" i="3"/>
  <c r="EO78" i="3"/>
  <c r="EP78" i="3" s="1"/>
  <c r="ET78" i="3"/>
  <c r="EN103" i="3"/>
  <c r="ES103" i="3"/>
  <c r="EN88" i="3"/>
  <c r="ES88" i="3"/>
  <c r="EM76" i="3"/>
  <c r="ER76" i="3"/>
  <c r="EN228" i="3"/>
  <c r="ES228" i="3"/>
  <c r="EN195" i="3"/>
  <c r="ES195" i="3"/>
  <c r="EN208" i="3"/>
  <c r="ES208" i="3"/>
  <c r="EN204" i="3"/>
  <c r="ES204" i="3"/>
  <c r="EN334" i="3"/>
  <c r="ES334" i="3"/>
  <c r="EN197" i="3"/>
  <c r="ES197" i="3"/>
  <c r="EN120" i="3"/>
  <c r="ES120" i="3"/>
  <c r="EN227" i="3"/>
  <c r="ES227" i="3"/>
  <c r="EN118" i="3"/>
  <c r="ES118" i="3"/>
  <c r="EN243" i="3"/>
  <c r="ES243" i="3"/>
  <c r="EN661" i="3"/>
  <c r="ES661" i="3"/>
  <c r="EN142" i="3"/>
  <c r="ES142" i="3"/>
  <c r="EN199" i="3"/>
  <c r="EN145" i="3"/>
  <c r="EN95" i="3"/>
  <c r="ES95" i="3"/>
  <c r="EN141" i="3"/>
  <c r="ES141" i="3"/>
  <c r="EN165" i="3"/>
  <c r="ES165" i="3"/>
  <c r="EN121" i="3"/>
  <c r="ES121" i="3"/>
  <c r="EN201" i="3"/>
  <c r="ES201" i="3"/>
  <c r="EN117" i="3"/>
  <c r="EN698" i="3"/>
  <c r="ES698" i="3"/>
  <c r="EN331" i="3"/>
  <c r="ES331" i="3"/>
  <c r="EO300" i="3"/>
  <c r="EP300" i="3" s="1"/>
  <c r="ET300" i="3"/>
  <c r="EN663" i="3"/>
  <c r="ES663" i="3"/>
  <c r="EO318" i="3"/>
  <c r="EP318" i="3" s="1"/>
  <c r="ET318" i="3"/>
  <c r="EO672" i="3"/>
  <c r="EP672" i="3" s="1"/>
  <c r="ET672" i="3"/>
  <c r="EN703" i="3"/>
  <c r="ES703" i="3"/>
  <c r="EN677" i="3"/>
  <c r="ES677" i="3"/>
  <c r="EO605" i="3"/>
  <c r="EP605" i="3" s="1"/>
  <c r="ET605" i="3"/>
  <c r="EO303" i="3"/>
  <c r="EP303" i="3" s="1"/>
  <c r="ET303" i="3"/>
  <c r="EN662" i="3"/>
  <c r="ES662" i="3"/>
  <c r="EN113" i="3"/>
  <c r="ES113" i="3"/>
  <c r="EO98" i="3"/>
  <c r="EP98" i="3" s="1"/>
  <c r="ET98" i="3"/>
  <c r="EN247" i="3"/>
  <c r="ES247" i="3"/>
  <c r="EN140" i="3"/>
  <c r="ES140" i="3"/>
  <c r="EN148" i="3"/>
  <c r="ES148" i="3"/>
  <c r="EN294" i="3"/>
  <c r="ES294" i="3"/>
  <c r="EN310" i="3"/>
  <c r="ES310" i="3"/>
  <c r="EN125" i="3"/>
  <c r="ES125" i="3"/>
  <c r="EN162" i="3"/>
  <c r="ES162" i="3"/>
  <c r="EN279" i="3"/>
  <c r="ES279" i="3"/>
  <c r="EN166" i="3"/>
  <c r="ES166" i="3"/>
  <c r="EN112" i="3"/>
  <c r="ES112" i="3"/>
  <c r="EN323" i="3"/>
  <c r="ES323" i="3"/>
  <c r="EN302" i="3"/>
  <c r="ES302" i="3"/>
  <c r="EN253" i="3"/>
  <c r="ES253" i="3"/>
  <c r="EN286" i="3"/>
  <c r="ES286" i="3"/>
  <c r="EN264" i="3"/>
  <c r="ES264" i="3"/>
  <c r="EN164" i="3"/>
  <c r="ES164" i="3"/>
  <c r="EN185" i="3"/>
  <c r="ES185" i="3"/>
  <c r="EN100" i="3"/>
  <c r="ES100" i="3"/>
  <c r="EN104" i="3"/>
  <c r="ES104" i="3"/>
  <c r="EO320" i="3"/>
  <c r="EP320" i="3" s="1"/>
  <c r="ET320" i="3"/>
  <c r="EO109" i="3"/>
  <c r="EP109" i="3" s="1"/>
  <c r="ET109" i="3"/>
  <c r="EO110" i="3"/>
  <c r="EP110" i="3" s="1"/>
  <c r="ET110" i="3"/>
  <c r="EN238" i="3"/>
  <c r="ES238" i="3"/>
  <c r="EN322" i="3"/>
  <c r="ES322" i="3"/>
  <c r="EO288" i="3"/>
  <c r="EP288" i="3" s="1"/>
  <c r="ET288" i="3"/>
  <c r="EO139" i="3"/>
  <c r="EP139" i="3" s="1"/>
  <c r="ET139" i="3"/>
  <c r="EN277" i="3"/>
  <c r="ES277" i="3"/>
  <c r="EN96" i="3"/>
  <c r="ES96" i="3"/>
  <c r="EO220" i="3"/>
  <c r="EP220" i="3" s="1"/>
  <c r="ET220" i="3"/>
  <c r="EO667" i="3"/>
  <c r="EP667" i="3" s="1"/>
  <c r="ET667" i="3"/>
  <c r="EO241" i="3"/>
  <c r="EP241" i="3" s="1"/>
  <c r="ET241" i="3"/>
  <c r="EN681" i="3"/>
  <c r="ES681" i="3"/>
  <c r="EO174" i="3"/>
  <c r="EP174" i="3" s="1"/>
  <c r="ET174" i="3"/>
  <c r="EN324" i="3"/>
  <c r="ES324" i="3"/>
  <c r="EN285" i="3"/>
  <c r="ES285" i="3"/>
  <c r="EO257" i="3"/>
  <c r="EP257" i="3" s="1"/>
  <c r="ET257" i="3"/>
  <c r="EN278" i="3"/>
  <c r="ES278" i="3"/>
  <c r="EO275" i="3"/>
  <c r="EP275" i="3" s="1"/>
  <c r="ET275" i="3"/>
  <c r="EN105" i="3"/>
  <c r="ES105" i="3"/>
  <c r="EO282" i="3"/>
  <c r="EP282" i="3" s="1"/>
  <c r="ET282" i="3"/>
  <c r="EN268" i="3"/>
  <c r="ES268" i="3"/>
  <c r="EN314" i="3"/>
  <c r="ES314" i="3"/>
  <c r="EO79" i="3"/>
  <c r="EP79" i="3" s="1"/>
  <c r="ET79" i="3"/>
  <c r="EN75" i="3"/>
  <c r="ES75" i="3"/>
  <c r="EN217" i="3"/>
  <c r="ES217" i="3"/>
  <c r="EN122" i="3"/>
  <c r="ES122" i="3"/>
  <c r="EN216" i="3"/>
  <c r="ES216" i="3"/>
  <c r="EN194" i="3"/>
  <c r="ES194" i="3"/>
  <c r="EN196" i="3"/>
  <c r="ES196" i="3"/>
  <c r="EN236" i="3"/>
  <c r="ES236" i="3"/>
  <c r="EO261" i="3"/>
  <c r="EP261" i="3" s="1"/>
  <c r="ET261" i="3"/>
  <c r="EO693" i="3"/>
  <c r="EP693" i="3" s="1"/>
  <c r="ET693" i="3"/>
  <c r="EO608" i="3"/>
  <c r="EP608" i="3" s="1"/>
  <c r="ET608" i="3"/>
  <c r="EO168" i="3"/>
  <c r="EP168" i="3" s="1"/>
  <c r="ET168" i="3"/>
  <c r="EN245" i="3"/>
  <c r="ES245" i="3"/>
  <c r="EN249" i="3"/>
  <c r="ES249" i="3"/>
  <c r="EO260" i="3"/>
  <c r="EP260" i="3" s="1"/>
  <c r="ET260" i="3"/>
  <c r="EO80" i="3"/>
  <c r="EP80" i="3" s="1"/>
  <c r="ET80" i="3"/>
  <c r="EN308" i="3"/>
  <c r="ES308" i="3"/>
  <c r="EN99" i="3"/>
  <c r="ES99" i="3"/>
  <c r="EN11" i="3"/>
  <c r="EI108" i="3"/>
  <c r="EI50" i="3"/>
  <c r="EI13" i="3"/>
  <c r="EI127" i="3"/>
  <c r="EI19" i="3"/>
  <c r="EI167" i="3"/>
  <c r="EI59" i="3"/>
  <c r="EI26" i="3"/>
  <c r="EI170" i="3"/>
  <c r="EI109" i="3"/>
  <c r="EI177" i="3"/>
  <c r="EI136" i="3"/>
  <c r="EI110" i="3"/>
  <c r="EI40" i="3"/>
  <c r="EI5" i="3"/>
  <c r="EI16" i="3"/>
  <c r="EI34" i="3"/>
  <c r="EI54" i="3"/>
  <c r="EI3" i="3"/>
  <c r="EI178" i="3"/>
  <c r="EI56" i="3"/>
  <c r="EI10" i="3"/>
  <c r="EI65" i="3"/>
  <c r="EI46" i="3"/>
  <c r="EI51" i="3"/>
  <c r="EI71" i="3"/>
  <c r="EI8" i="3"/>
  <c r="EI168" i="3"/>
  <c r="EI132" i="3"/>
  <c r="EI89" i="3"/>
  <c r="EI22" i="3"/>
  <c r="EI67" i="3"/>
  <c r="EI12" i="3"/>
  <c r="EI205" i="3"/>
  <c r="EI156" i="3"/>
  <c r="EI30" i="3"/>
  <c r="EI184" i="3"/>
  <c r="EI29" i="3"/>
  <c r="EI73" i="3"/>
  <c r="EI17" i="3"/>
  <c r="EI159" i="3"/>
  <c r="EI180" i="3"/>
  <c r="EI96" i="3"/>
  <c r="EI173" i="3"/>
  <c r="EI171" i="3"/>
  <c r="EI92" i="3"/>
  <c r="EI150" i="3"/>
  <c r="EI120" i="3"/>
  <c r="EI125" i="3"/>
  <c r="EI122" i="3"/>
  <c r="EI204" i="3"/>
  <c r="EI203" i="3"/>
  <c r="EI188" i="3"/>
  <c r="EI163" i="3"/>
  <c r="EI124" i="3"/>
  <c r="EI90" i="3"/>
  <c r="EI107" i="3"/>
  <c r="EI94" i="3"/>
  <c r="EI189" i="3"/>
  <c r="EI105" i="3"/>
  <c r="EI86" i="3"/>
  <c r="EI200" i="3"/>
  <c r="EI165" i="3"/>
  <c r="EI155" i="3"/>
  <c r="EI93" i="3"/>
  <c r="EI88" i="3"/>
  <c r="EI131" i="3"/>
  <c r="EI45" i="3"/>
  <c r="EI35" i="3"/>
  <c r="EI111" i="3"/>
  <c r="EI62" i="3"/>
  <c r="EI9" i="3"/>
  <c r="EI33" i="3"/>
  <c r="EI41" i="3"/>
  <c r="EI36" i="3"/>
  <c r="EI24" i="3"/>
  <c r="EI126" i="3"/>
  <c r="EI57" i="3"/>
  <c r="EI49" i="3"/>
  <c r="EI37" i="3"/>
  <c r="EI133" i="3"/>
  <c r="EI61" i="3"/>
  <c r="EI6" i="3"/>
  <c r="EI63" i="3"/>
  <c r="EI39" i="3"/>
  <c r="EI27" i="3"/>
  <c r="EI68" i="3"/>
  <c r="EI135" i="3"/>
  <c r="EI75" i="3"/>
  <c r="EI198" i="3"/>
  <c r="EI176" i="3"/>
  <c r="EI157" i="3"/>
  <c r="EI112" i="3"/>
  <c r="EI97" i="3"/>
  <c r="EI201" i="3"/>
  <c r="EI158" i="3"/>
  <c r="EI145" i="3"/>
  <c r="EI164" i="3"/>
  <c r="EI84" i="3"/>
  <c r="EI106" i="3"/>
  <c r="EI104" i="3"/>
  <c r="EI72" i="3"/>
  <c r="EI130" i="3"/>
  <c r="EI11" i="3"/>
  <c r="EI98" i="3"/>
  <c r="EI152" i="3"/>
  <c r="EI85" i="3"/>
  <c r="EI31" i="3"/>
  <c r="EI179" i="3"/>
  <c r="EI42" i="3"/>
  <c r="EI52" i="3"/>
  <c r="EI23" i="3"/>
  <c r="EI82" i="3"/>
  <c r="EI172" i="3"/>
  <c r="EI77" i="3"/>
  <c r="EI195" i="3"/>
  <c r="EI181" i="3"/>
  <c r="EI139" i="3"/>
  <c r="EI117" i="3"/>
  <c r="EI87" i="3"/>
  <c r="EI118" i="3"/>
  <c r="EI80" i="3"/>
  <c r="EI194" i="3"/>
  <c r="EI160" i="3"/>
  <c r="EI99" i="3"/>
  <c r="EI187" i="3"/>
  <c r="EI78" i="3"/>
  <c r="EI190" i="3"/>
  <c r="EI103" i="3"/>
  <c r="EI79" i="3"/>
  <c r="EI202" i="3"/>
  <c r="EI58" i="3"/>
  <c r="EI7" i="3"/>
  <c r="EI137" i="3"/>
  <c r="EI69" i="3"/>
  <c r="EI14" i="3"/>
  <c r="EI4" i="3"/>
  <c r="EI43" i="3"/>
  <c r="EI2" i="3"/>
  <c r="EI38" i="3"/>
  <c r="EI28" i="3"/>
  <c r="EI64" i="3"/>
  <c r="EI60" i="3"/>
  <c r="EI53" i="3"/>
  <c r="EI15" i="3"/>
  <c r="EI169" i="3"/>
  <c r="EI70" i="3"/>
  <c r="EI48" i="3"/>
  <c r="EI66" i="3"/>
  <c r="EI47" i="3"/>
  <c r="EI32" i="3"/>
  <c r="EI129" i="3"/>
  <c r="EI25" i="3"/>
  <c r="EI175" i="3"/>
  <c r="EI55" i="3"/>
  <c r="EI18" i="3"/>
  <c r="EI113" i="3"/>
  <c r="EI154" i="3"/>
  <c r="EI140" i="3"/>
  <c r="EI174" i="3"/>
  <c r="EI151" i="3"/>
  <c r="EI153" i="3"/>
  <c r="EI76" i="3"/>
  <c r="EI121" i="3"/>
  <c r="EI162" i="3"/>
  <c r="EI199" i="3"/>
  <c r="EI166" i="3"/>
  <c r="EI134" i="3"/>
  <c r="EI102" i="3"/>
  <c r="EI186" i="3"/>
  <c r="EI101" i="3"/>
  <c r="EI197" i="3"/>
  <c r="EI95" i="3"/>
  <c r="EI141" i="3"/>
  <c r="EI185" i="3"/>
  <c r="EI100" i="3"/>
  <c r="EI196" i="3"/>
  <c r="EI128" i="3"/>
  <c r="EI116" i="3"/>
  <c r="EI142" i="3"/>
  <c r="EI148" i="3"/>
  <c r="EI83" i="3"/>
  <c r="EI193" i="3"/>
  <c r="EH191" i="3"/>
  <c r="DH191" i="3"/>
  <c r="EG191" i="3" s="1"/>
  <c r="BI252" i="3"/>
  <c r="BH252" i="3"/>
  <c r="ET312" i="3" l="1"/>
  <c r="EO256" i="3"/>
  <c r="EP256" i="3" s="1"/>
  <c r="ET259" i="3"/>
  <c r="ET258" i="3"/>
  <c r="ET206" i="3"/>
  <c r="EO246" i="3"/>
  <c r="EP246" i="3" s="1"/>
  <c r="ET200" i="3"/>
  <c r="ET240" i="3"/>
  <c r="ET231" i="3"/>
  <c r="ET92" i="3"/>
  <c r="EO82" i="3"/>
  <c r="EP82" i="3" s="1"/>
  <c r="EO692" i="3"/>
  <c r="EP692" i="3" s="1"/>
  <c r="ET192" i="3"/>
  <c r="ET296" i="3"/>
  <c r="EO666" i="3"/>
  <c r="EP666" i="3" s="1"/>
  <c r="EO207" i="3"/>
  <c r="EP207" i="3" s="1"/>
  <c r="EO704" i="3"/>
  <c r="EP704" i="3" s="1"/>
  <c r="ET665" i="3"/>
  <c r="ET332" i="3"/>
  <c r="ET265" i="3"/>
  <c r="ET91" i="3"/>
  <c r="ET214" i="3"/>
  <c r="ET181" i="3"/>
  <c r="ET213" i="3"/>
  <c r="ET316" i="3"/>
  <c r="ET87" i="3"/>
  <c r="EO329" i="3"/>
  <c r="EP329" i="3" s="1"/>
  <c r="ET193" i="3"/>
  <c r="ET313" i="3"/>
  <c r="EO11" i="3"/>
  <c r="EP11" i="3" s="1"/>
  <c r="ET11" i="3"/>
  <c r="EO314" i="3"/>
  <c r="EP314" i="3" s="1"/>
  <c r="ET314" i="3"/>
  <c r="EO268" i="3"/>
  <c r="EP268" i="3" s="1"/>
  <c r="ET268" i="3"/>
  <c r="EO105" i="3"/>
  <c r="EP105" i="3" s="1"/>
  <c r="ET105" i="3"/>
  <c r="EO278" i="3"/>
  <c r="EP278" i="3" s="1"/>
  <c r="ET278" i="3"/>
  <c r="EO285" i="3"/>
  <c r="EP285" i="3" s="1"/>
  <c r="ET285" i="3"/>
  <c r="EO324" i="3"/>
  <c r="EP324" i="3" s="1"/>
  <c r="ET324" i="3"/>
  <c r="EO681" i="3"/>
  <c r="EP681" i="3" s="1"/>
  <c r="ET681" i="3"/>
  <c r="EO96" i="3"/>
  <c r="EP96" i="3" s="1"/>
  <c r="ET96" i="3"/>
  <c r="EO277" i="3"/>
  <c r="EP277" i="3" s="1"/>
  <c r="ET277" i="3"/>
  <c r="EO322" i="3"/>
  <c r="EP322" i="3" s="1"/>
  <c r="ET322" i="3"/>
  <c r="EO238" i="3"/>
  <c r="EP238" i="3" s="1"/>
  <c r="ET238" i="3"/>
  <c r="EO104" i="3"/>
  <c r="EP104" i="3" s="1"/>
  <c r="ET104" i="3"/>
  <c r="EO100" i="3"/>
  <c r="EP100" i="3" s="1"/>
  <c r="ET100" i="3"/>
  <c r="EO185" i="3"/>
  <c r="EP185" i="3" s="1"/>
  <c r="ET185" i="3"/>
  <c r="EO164" i="3"/>
  <c r="EP164" i="3" s="1"/>
  <c r="ET164" i="3"/>
  <c r="EO264" i="3"/>
  <c r="EP264" i="3" s="1"/>
  <c r="ET264" i="3"/>
  <c r="EO286" i="3"/>
  <c r="EP286" i="3" s="1"/>
  <c r="ET286" i="3"/>
  <c r="EO253" i="3"/>
  <c r="EP253" i="3" s="1"/>
  <c r="ET253" i="3"/>
  <c r="EO302" i="3"/>
  <c r="EP302" i="3" s="1"/>
  <c r="ET302" i="3"/>
  <c r="EO323" i="3"/>
  <c r="EP323" i="3" s="1"/>
  <c r="ET323" i="3"/>
  <c r="EO112" i="3"/>
  <c r="EP112" i="3" s="1"/>
  <c r="ET112" i="3"/>
  <c r="EO166" i="3"/>
  <c r="EP166" i="3" s="1"/>
  <c r="ET166" i="3"/>
  <c r="EO279" i="3"/>
  <c r="EP279" i="3" s="1"/>
  <c r="ET279" i="3"/>
  <c r="EO162" i="3"/>
  <c r="EP162" i="3" s="1"/>
  <c r="ET162" i="3"/>
  <c r="EO125" i="3"/>
  <c r="EP125" i="3" s="1"/>
  <c r="ET125" i="3"/>
  <c r="EO310" i="3"/>
  <c r="EP310" i="3" s="1"/>
  <c r="ET310" i="3"/>
  <c r="EO294" i="3"/>
  <c r="EP294" i="3" s="1"/>
  <c r="ET294" i="3"/>
  <c r="EO148" i="3"/>
  <c r="EP148" i="3" s="1"/>
  <c r="ET148" i="3"/>
  <c r="EO140" i="3"/>
  <c r="EP140" i="3" s="1"/>
  <c r="ET140" i="3"/>
  <c r="EO247" i="3"/>
  <c r="EP247" i="3" s="1"/>
  <c r="ET247" i="3"/>
  <c r="EO113" i="3"/>
  <c r="EP113" i="3" s="1"/>
  <c r="ET113" i="3"/>
  <c r="EO662" i="3"/>
  <c r="EP662" i="3" s="1"/>
  <c r="ET662" i="3"/>
  <c r="EO677" i="3"/>
  <c r="EP677" i="3" s="1"/>
  <c r="ET677" i="3"/>
  <c r="EO703" i="3"/>
  <c r="EP703" i="3" s="1"/>
  <c r="ET703" i="3"/>
  <c r="EO663" i="3"/>
  <c r="EP663" i="3" s="1"/>
  <c r="ET663" i="3"/>
  <c r="EO331" i="3"/>
  <c r="EP331" i="3" s="1"/>
  <c r="ET331" i="3"/>
  <c r="EO698" i="3"/>
  <c r="EP698" i="3" s="1"/>
  <c r="ET698" i="3"/>
  <c r="EO145" i="3"/>
  <c r="EP145" i="3" s="1"/>
  <c r="ET145" i="3"/>
  <c r="EO99" i="3"/>
  <c r="EP99" i="3" s="1"/>
  <c r="ET99" i="3"/>
  <c r="EO308" i="3"/>
  <c r="EP308" i="3" s="1"/>
  <c r="ET308" i="3"/>
  <c r="EO249" i="3"/>
  <c r="EP249" i="3" s="1"/>
  <c r="ET249" i="3"/>
  <c r="EO245" i="3"/>
  <c r="EP245" i="3" s="1"/>
  <c r="ET245" i="3"/>
  <c r="EO236" i="3"/>
  <c r="EP236" i="3" s="1"/>
  <c r="ET236" i="3"/>
  <c r="EO196" i="3"/>
  <c r="EP196" i="3" s="1"/>
  <c r="ET196" i="3"/>
  <c r="EO194" i="3"/>
  <c r="EP194" i="3" s="1"/>
  <c r="ET194" i="3"/>
  <c r="EO216" i="3"/>
  <c r="EP216" i="3" s="1"/>
  <c r="ET216" i="3"/>
  <c r="EO122" i="3"/>
  <c r="EP122" i="3" s="1"/>
  <c r="ET122" i="3"/>
  <c r="EO217" i="3"/>
  <c r="EP217" i="3" s="1"/>
  <c r="ET217" i="3"/>
  <c r="EO75" i="3"/>
  <c r="EP75" i="3" s="1"/>
  <c r="ET75" i="3"/>
  <c r="ET117" i="3"/>
  <c r="EO117" i="3"/>
  <c r="EP117" i="3" s="1"/>
  <c r="ET201" i="3"/>
  <c r="EO201" i="3"/>
  <c r="EP201" i="3" s="1"/>
  <c r="ET121" i="3"/>
  <c r="EO121" i="3"/>
  <c r="EP121" i="3" s="1"/>
  <c r="EO165" i="3"/>
  <c r="EP165" i="3" s="1"/>
  <c r="ET165" i="3"/>
  <c r="ET141" i="3"/>
  <c r="EO141" i="3"/>
  <c r="EP141" i="3" s="1"/>
  <c r="ET95" i="3"/>
  <c r="EO95" i="3"/>
  <c r="EP95" i="3" s="1"/>
  <c r="ET199" i="3"/>
  <c r="EO199" i="3"/>
  <c r="EP199" i="3" s="1"/>
  <c r="ET142" i="3"/>
  <c r="EO142" i="3"/>
  <c r="EP142" i="3" s="1"/>
  <c r="ET661" i="3"/>
  <c r="EO661" i="3"/>
  <c r="EP661" i="3" s="1"/>
  <c r="ET243" i="3"/>
  <c r="EO243" i="3"/>
  <c r="EP243" i="3" s="1"/>
  <c r="ET118" i="3"/>
  <c r="EO118" i="3"/>
  <c r="EP118" i="3" s="1"/>
  <c r="EO227" i="3"/>
  <c r="EP227" i="3" s="1"/>
  <c r="ET227" i="3"/>
  <c r="EO120" i="3"/>
  <c r="EP120" i="3" s="1"/>
  <c r="ET120" i="3"/>
  <c r="EO197" i="3"/>
  <c r="EP197" i="3" s="1"/>
  <c r="ET197" i="3"/>
  <c r="EO334" i="3"/>
  <c r="EP334" i="3" s="1"/>
  <c r="ET334" i="3"/>
  <c r="EO204" i="3"/>
  <c r="EP204" i="3" s="1"/>
  <c r="ET204" i="3"/>
  <c r="EO208" i="3"/>
  <c r="EP208" i="3" s="1"/>
  <c r="ET208" i="3"/>
  <c r="EO195" i="3"/>
  <c r="EP195" i="3" s="1"/>
  <c r="ET195" i="3"/>
  <c r="EO228" i="3"/>
  <c r="EP228" i="3" s="1"/>
  <c r="ET228" i="3"/>
  <c r="EN76" i="3"/>
  <c r="ES76" i="3"/>
  <c r="EO88" i="3"/>
  <c r="EP88" i="3" s="1"/>
  <c r="ET88" i="3"/>
  <c r="EO103" i="3"/>
  <c r="EP103" i="3" s="1"/>
  <c r="ET103" i="3"/>
  <c r="EO274" i="3"/>
  <c r="EP274" i="3" s="1"/>
  <c r="ET274" i="3"/>
  <c r="EO160" i="3"/>
  <c r="EP160" i="3" s="1"/>
  <c r="ET160" i="3"/>
  <c r="EO267" i="3"/>
  <c r="EP267" i="3" s="1"/>
  <c r="ET267" i="3"/>
  <c r="EO163" i="3"/>
  <c r="EP163" i="3" s="1"/>
  <c r="ET163" i="3"/>
  <c r="EO266" i="3"/>
  <c r="EP266" i="3" s="1"/>
  <c r="ET266" i="3"/>
  <c r="EO321" i="3"/>
  <c r="EP321" i="3" s="1"/>
  <c r="ET321" i="3"/>
  <c r="EO77" i="3"/>
  <c r="EP77" i="3" s="1"/>
  <c r="ET77" i="3"/>
  <c r="EO153" i="3"/>
  <c r="EP153" i="3" s="1"/>
  <c r="ET153" i="3"/>
  <c r="EO151" i="3"/>
  <c r="EP151" i="3" s="1"/>
  <c r="ET151" i="3"/>
  <c r="EO209" i="3"/>
  <c r="EP209" i="3" s="1"/>
  <c r="ET209" i="3"/>
  <c r="EO664" i="3"/>
  <c r="EP664" i="3" s="1"/>
  <c r="ET664" i="3"/>
  <c r="EO229" i="3"/>
  <c r="EP229" i="3" s="1"/>
  <c r="ET229" i="3"/>
  <c r="EO705" i="3"/>
  <c r="EP705" i="3" s="1"/>
  <c r="ET705" i="3"/>
  <c r="EO189" i="3"/>
  <c r="EP189" i="3" s="1"/>
  <c r="ET189" i="3"/>
  <c r="EO307" i="3"/>
  <c r="EP307" i="3" s="1"/>
  <c r="ET307" i="3"/>
  <c r="EO293" i="3"/>
  <c r="EP293" i="3" s="1"/>
  <c r="ET293" i="3"/>
  <c r="EO251" i="3"/>
  <c r="EP251" i="3" s="1"/>
  <c r="ET251" i="3"/>
  <c r="EO106" i="3"/>
  <c r="EP106" i="3" s="1"/>
  <c r="ET106" i="3"/>
  <c r="EO234" i="3"/>
  <c r="EP234" i="3" s="1"/>
  <c r="ET234" i="3"/>
  <c r="EO287" i="3"/>
  <c r="EP287" i="3" s="1"/>
  <c r="ET287" i="3"/>
  <c r="EO269" i="3"/>
  <c r="EP269" i="3" s="1"/>
  <c r="ET269" i="3"/>
  <c r="EO299" i="3"/>
  <c r="EP299" i="3" s="1"/>
  <c r="ET299" i="3"/>
  <c r="EO158" i="3"/>
  <c r="EP158" i="3" s="1"/>
  <c r="ET158" i="3"/>
  <c r="EO233" i="3"/>
  <c r="EP233" i="3" s="1"/>
  <c r="ET233" i="3"/>
  <c r="EO271" i="3"/>
  <c r="EP271" i="3" s="1"/>
  <c r="ET271" i="3"/>
  <c r="EO315" i="3"/>
  <c r="EP315" i="3" s="1"/>
  <c r="ET315" i="3"/>
  <c r="EO276" i="3"/>
  <c r="EP276" i="3" s="1"/>
  <c r="ET276" i="3"/>
  <c r="EO295" i="3"/>
  <c r="EP295" i="3" s="1"/>
  <c r="ET295" i="3"/>
  <c r="EO270" i="3"/>
  <c r="EP270" i="3" s="1"/>
  <c r="ET270" i="3"/>
  <c r="EO309" i="3"/>
  <c r="EP309" i="3" s="1"/>
  <c r="ET309" i="3"/>
  <c r="EO311" i="3"/>
  <c r="EP311" i="3" s="1"/>
  <c r="ET311" i="3"/>
  <c r="EO171" i="3"/>
  <c r="EP171" i="3" s="1"/>
  <c r="ET171" i="3"/>
  <c r="EO248" i="3"/>
  <c r="EP248" i="3" s="1"/>
  <c r="ET248" i="3"/>
  <c r="EO272" i="3"/>
  <c r="EP272" i="3" s="1"/>
  <c r="ET272" i="3"/>
  <c r="EO706" i="3"/>
  <c r="EP706" i="3" s="1"/>
  <c r="ET706" i="3"/>
  <c r="EO660" i="3"/>
  <c r="EP660" i="3" s="1"/>
  <c r="ET660" i="3"/>
  <c r="EO250" i="3"/>
  <c r="EP250" i="3" s="1"/>
  <c r="ET250" i="3"/>
  <c r="J145" i="1"/>
  <c r="M145" i="1" s="1"/>
  <c r="EI191" i="3"/>
  <c r="H252" i="3"/>
  <c r="BJ252" i="3"/>
  <c r="K145" i="1" s="1"/>
  <c r="EO76" i="3" l="1"/>
  <c r="EP76" i="3" s="1"/>
  <c r="ET76" i="3"/>
  <c r="I252" i="3"/>
  <c r="G145" i="1" s="1"/>
  <c r="L145" i="1"/>
  <c r="DG252" i="3"/>
  <c r="DT252" i="3" s="1"/>
  <c r="DT746" i="3" s="1"/>
  <c r="DT750" i="3" s="1"/>
  <c r="DR252" i="3" l="1"/>
  <c r="DR746" i="3" s="1"/>
  <c r="DR750" i="3" s="1"/>
  <c r="DQ252" i="3"/>
  <c r="DQ746" i="3" s="1"/>
  <c r="DQ750" i="3" s="1"/>
  <c r="DZ252" i="3"/>
  <c r="DZ746" i="3" s="1"/>
  <c r="DZ750" i="3" s="1"/>
  <c r="DX252" i="3"/>
  <c r="DX746" i="3" s="1"/>
  <c r="DX750" i="3" s="1"/>
  <c r="DL252" i="3"/>
  <c r="DL746" i="3" s="1"/>
  <c r="DL750" i="3" s="1"/>
  <c r="DL760" i="3" s="1"/>
  <c r="DL764" i="3" s="1"/>
  <c r="DW252" i="3"/>
  <c r="DW746" i="3" s="1"/>
  <c r="DW750" i="3" s="1"/>
  <c r="DN252" i="3"/>
  <c r="DN746" i="3" s="1"/>
  <c r="DN750" i="3" s="1"/>
  <c r="DN760" i="3" s="1"/>
  <c r="DN764" i="3" s="1"/>
  <c r="DS252" i="3"/>
  <c r="DS746" i="3" s="1"/>
  <c r="DS750" i="3" s="1"/>
  <c r="DM252" i="3"/>
  <c r="DM746" i="3" s="1"/>
  <c r="DM750" i="3" s="1"/>
  <c r="DM760" i="3" s="1"/>
  <c r="DM764" i="3" s="1"/>
  <c r="DY252" i="3"/>
  <c r="DY746" i="3" s="1"/>
  <c r="DY750" i="3" s="1"/>
  <c r="EA252" i="3"/>
  <c r="EA746" i="3" s="1"/>
  <c r="EA750" i="3" s="1"/>
  <c r="DJ252" i="3"/>
  <c r="DK252" i="3"/>
  <c r="DK746" i="3" s="1"/>
  <c r="DK750" i="3" s="1"/>
  <c r="DK760" i="3" s="1"/>
  <c r="DK764" i="3" s="1"/>
  <c r="DO252" i="3"/>
  <c r="DO746" i="3" s="1"/>
  <c r="DO750" i="3" s="1"/>
  <c r="DP252" i="3"/>
  <c r="DP746" i="3" s="1"/>
  <c r="DP750" i="3" s="1"/>
  <c r="DU252" i="3"/>
  <c r="DU746" i="3" s="1"/>
  <c r="DU750" i="3" s="1"/>
  <c r="EB252" i="3"/>
  <c r="EB746" i="3" s="1"/>
  <c r="EB750" i="3" s="1"/>
  <c r="DV252" i="3"/>
  <c r="DV746" i="3" s="1"/>
  <c r="DV750" i="3" s="1"/>
  <c r="EC252" i="3"/>
  <c r="EC746" i="3" s="1"/>
  <c r="EC750" i="3" s="1"/>
  <c r="EL252" i="3" l="1"/>
  <c r="EM252" i="3" s="1"/>
  <c r="ES252" i="3" s="1"/>
  <c r="ES750" i="3" s="1"/>
  <c r="DJ746" i="3"/>
  <c r="DJ750" i="3" s="1"/>
  <c r="DJ760" i="3" s="1"/>
  <c r="DJ764" i="3" s="1"/>
  <c r="EH252" i="3"/>
  <c r="EI252" i="3" s="1"/>
  <c r="DH252" i="3"/>
  <c r="EG252" i="3" s="1"/>
  <c r="EH250" i="3"/>
  <c r="EI250" i="3" s="1"/>
  <c r="DH250" i="3"/>
  <c r="EG250" i="3" s="1"/>
  <c r="EH726" i="3"/>
  <c r="EI726" i="3" s="1"/>
  <c r="DH726" i="3"/>
  <c r="EG726" i="3" s="1"/>
  <c r="EL746" i="3" l="1"/>
  <c r="EL748" i="3" s="1"/>
  <c r="ER252" i="3"/>
  <c r="ER750" i="3" s="1"/>
  <c r="EN252" i="3"/>
  <c r="ET252" i="3" s="1"/>
  <c r="ET750" i="3" s="1"/>
  <c r="EM746" i="3"/>
  <c r="EN746" i="3" l="1"/>
  <c r="EN748" i="3" s="1"/>
  <c r="EO252" i="3"/>
  <c r="EM748" i="3"/>
  <c r="EP252" i="3" l="1"/>
  <c r="EP746" i="3" s="1"/>
  <c r="EP748" i="3" s="1"/>
  <c r="EO746" i="3"/>
  <c r="EO748" i="3" s="1"/>
</calcChain>
</file>

<file path=xl/sharedStrings.xml><?xml version="1.0" encoding="utf-8"?>
<sst xmlns="http://schemas.openxmlformats.org/spreadsheetml/2006/main" count="32963" uniqueCount="2214">
  <si>
    <t>Probleemanalyse</t>
  </si>
  <si>
    <t>kredietnummer</t>
  </si>
  <si>
    <t>1.</t>
  </si>
  <si>
    <t>Indexaties</t>
  </si>
  <si>
    <t>2.</t>
  </si>
  <si>
    <t>Begrotingswijzigingen</t>
  </si>
  <si>
    <t>3.</t>
  </si>
  <si>
    <t>Aanpassingen van de begroting 2023 naar 2024</t>
  </si>
  <si>
    <t>K2F</t>
  </si>
  <si>
    <t>IA</t>
  </si>
  <si>
    <t>Afwijking</t>
  </si>
  <si>
    <t>Verwerken</t>
  </si>
  <si>
    <t>Grootboeknummer</t>
  </si>
  <si>
    <t>bedrijf</t>
  </si>
  <si>
    <t>omschrijving</t>
  </si>
  <si>
    <t>type</t>
  </si>
  <si>
    <t>bedrag Begroot</t>
  </si>
  <si>
    <t>Kredietbeheerder</t>
  </si>
  <si>
    <t>Grootboeknummer aangepast</t>
  </si>
  <si>
    <t>Kredietbedrag
 actualisatie</t>
  </si>
  <si>
    <t>Totaal krediet zonder Index</t>
  </si>
  <si>
    <t>Totaal  inclusief index</t>
  </si>
  <si>
    <t>Totaal krediet (inclusief boekwaarde)</t>
  </si>
  <si>
    <t>Toelichting</t>
  </si>
  <si>
    <t>Ja/nee</t>
  </si>
  <si>
    <t>Vervolgactie</t>
  </si>
  <si>
    <t>Nieuwbouw gymzaal Katwijkerweg(K)</t>
  </si>
  <si>
    <t>G</t>
  </si>
  <si>
    <t>Jaap Jonker</t>
  </si>
  <si>
    <t>SPUK</t>
  </si>
  <si>
    <t>Ja</t>
  </si>
  <si>
    <t>Renovatie/ uitbreiding sporthal Waterbos(K)</t>
  </si>
  <si>
    <t>Nieuwbouw gymzaal Korte Vaart(K)</t>
  </si>
  <si>
    <t xml:space="preserve">Ja </t>
  </si>
  <si>
    <t>IGA Kalkoven bovengrond fase 1 en 2(K)</t>
  </si>
  <si>
    <t>Ties Hamelink</t>
  </si>
  <si>
    <t>Check Cluster</t>
  </si>
  <si>
    <t>IGA riolering kalkoven fase 1 en 2(K)</t>
  </si>
  <si>
    <t>NJR2024 aframen?</t>
  </si>
  <si>
    <t>Warmtenet IKC + Hoornes Kalkoven(K)</t>
  </si>
  <si>
    <t>Eef Franke</t>
  </si>
  <si>
    <t>Raadsvoorstel volgt</t>
  </si>
  <si>
    <t>Volgt later</t>
  </si>
  <si>
    <t>IHP Duinroos(K)</t>
  </si>
  <si>
    <t>Babs Barnhoorn</t>
  </si>
  <si>
    <t>Bijdrage derden - Spuk</t>
  </si>
  <si>
    <t>Spuk</t>
  </si>
  <si>
    <t>IHP Oranje Nassauschool(K)</t>
  </si>
  <si>
    <t>Hans van Dalfsen</t>
  </si>
  <si>
    <t>Bijdrage derden - Spuk - NJR2024</t>
  </si>
  <si>
    <t>Limes Erfgoedcentrum(K)</t>
  </si>
  <si>
    <t>Natascha van Benthem</t>
  </si>
  <si>
    <t>Index - bijramen NJR2024</t>
  </si>
  <si>
    <t>Reconstructie Rijnsburgerweg(K)</t>
  </si>
  <si>
    <t>Jelle van Wier</t>
  </si>
  <si>
    <t>nr 111  van 2022 naar 2024</t>
  </si>
  <si>
    <t>PB</t>
  </si>
  <si>
    <t>Nieuwbouw gymzaal Windvang/Krulder(K)</t>
  </si>
  <si>
    <t>Nee</t>
  </si>
  <si>
    <t>KAM_A_Autonetwerk(K)</t>
  </si>
  <si>
    <t>Amanda de Langen</t>
  </si>
  <si>
    <t>NJR2024 bijramen</t>
  </si>
  <si>
    <t>Aanpassen IA</t>
  </si>
  <si>
    <t>Rehabilitatie Sandtlaan Rb(K)</t>
  </si>
  <si>
    <t>Bijramen</t>
  </si>
  <si>
    <t>Reconstructie Molentuinweg-Tulpstraat(K)</t>
  </si>
  <si>
    <t>Manwai Wong</t>
  </si>
  <si>
    <t>NJR</t>
  </si>
  <si>
    <t>Nieuwbouw wijkgebouw Molenwijk(K)</t>
  </si>
  <si>
    <t>Arie Nijgh</t>
  </si>
  <si>
    <t>Duurzaamheidsmrgl sporth Waterbos(K)</t>
  </si>
  <si>
    <t>Renovatie kleedkamers clubgeb. Madjoe(K)</t>
  </si>
  <si>
    <t>Michiel Plessius</t>
  </si>
  <si>
    <t>Aanleg kunstgrasveld Valken 68(K)</t>
  </si>
  <si>
    <t>Afkoppelen riolering Voorstraat(K)</t>
  </si>
  <si>
    <t>2024 in de NJB2024 aframen</t>
  </si>
  <si>
    <t>KAM_F2_Maatregelen fietsnetwerk  overig(K)</t>
  </si>
  <si>
    <t>Rehabilitatie Frederiksoord 2020(K)</t>
  </si>
  <si>
    <t>Jan Mulder</t>
  </si>
  <si>
    <t>Jaar 2023 correctie overboeking bij de NJR2025</t>
  </si>
  <si>
    <t>KAM_Doorfietsroute D-Hg/ Leiden-Kw-Nw N206(K)</t>
  </si>
  <si>
    <t>Uitvoering wegenbeleidsplan 2022(K)</t>
  </si>
  <si>
    <t>Aron Haasnoot</t>
  </si>
  <si>
    <t>Bijramen NJR2024?</t>
  </si>
  <si>
    <t>Uitvoering Groenbeleidsplan 2020(K)</t>
  </si>
  <si>
    <t>Verduurzaming gem vastgoed fase 3(K)</t>
  </si>
  <si>
    <t>Jan Hogewoning</t>
  </si>
  <si>
    <t>Afsluiten! NJR2024</t>
  </si>
  <si>
    <t>Begeleidingskosten Windvang Krulder scholen(K)</t>
  </si>
  <si>
    <t>Tijdelijke ontsluiting Zijlhoek de Woerd(K)</t>
  </si>
  <si>
    <t>Francisco Grant</t>
  </si>
  <si>
    <t>Check Cluster! Correctie</t>
  </si>
  <si>
    <t>Blaashal Madjoe(K)</t>
  </si>
  <si>
    <t>Schuiver/opzetstooiers(K)</t>
  </si>
  <si>
    <t>John Dijkhuizen</t>
  </si>
  <si>
    <t>Verduurzaming Brandweerkazerne Rijnsburg (K)</t>
  </si>
  <si>
    <t>Verduurzaming Wijkvereniging Cleijn Duin(K)</t>
  </si>
  <si>
    <t>IHP VO gymzaal Visser 't Hoofd Lyceum(K)</t>
  </si>
  <si>
    <t>Voertuig TD W 71 ( BZ-ZZ-42)(K)</t>
  </si>
  <si>
    <t>Vervanging gemalen elect.mech.2025(K)</t>
  </si>
  <si>
    <t>Robin Bavelaar</t>
  </si>
  <si>
    <t>Voertuig TD W 72 (9-VXX-49)(K)</t>
  </si>
  <si>
    <t>Gedifferentieerd inzamelen afval-container ID(K)</t>
  </si>
  <si>
    <t>Rob Kloos</t>
  </si>
  <si>
    <t>Verduurzaming Jeugdsociëteit Scum (K)</t>
  </si>
  <si>
    <t>Vervanging Veergwagen W`3 KaZ(K)</t>
  </si>
  <si>
    <t>IGA Cleijn Duin(K)</t>
  </si>
  <si>
    <t>Maarten Hoek</t>
  </si>
  <si>
    <t>IHP Chr. Opleidingschool(K)</t>
  </si>
  <si>
    <t>Nieuwbouw kleedkamers Valken 68(K)</t>
  </si>
  <si>
    <t>Petra Sanchez</t>
  </si>
  <si>
    <t>Relinen riolering 2023(K)</t>
  </si>
  <si>
    <t>Erwin Schreve</t>
  </si>
  <si>
    <t>Entree groenstructuur Hoornes West(K)</t>
  </si>
  <si>
    <t>Jaco Sira</t>
  </si>
  <si>
    <t>Renovatie vacuum en drukriolering 2025(K)</t>
  </si>
  <si>
    <t>Verduurzaming Brandweerkazerne Katwijk(K)</t>
  </si>
  <si>
    <t>IHP GOV 't Veld school 1 gymzaal(K)</t>
  </si>
  <si>
    <t>Renovatie vacuum en drukriolering(K)</t>
  </si>
  <si>
    <t>Dick Bakker</t>
  </si>
  <si>
    <t>Afsluiten?</t>
  </si>
  <si>
    <t>Uitvoering wegenbeleidsplan 2023(K)</t>
  </si>
  <si>
    <t>Gymlokaal Opleidingschool(K)</t>
  </si>
  <si>
    <t>Gymlokaal Duinroos(K)</t>
  </si>
  <si>
    <t>IGA `t Joght(K)</t>
  </si>
  <si>
    <t>Spreiding bij VJN2024</t>
  </si>
  <si>
    <t>Vervanging riolering Moleneind (nw)(K)</t>
  </si>
  <si>
    <t>Eugene de Jong</t>
  </si>
  <si>
    <t>Realisatie volkstuincomplex Mient Kooltuin(K)</t>
  </si>
  <si>
    <t>Ron Voskuilen</t>
  </si>
  <si>
    <t xml:space="preserve">VJN 2024 boekwaarde </t>
  </si>
  <si>
    <t>W 75 kraan/kipper (BZ-ZB-93)(K)</t>
  </si>
  <si>
    <t>Vervanging CMS website(K)</t>
  </si>
  <si>
    <t>Tineke de Zwart</t>
  </si>
  <si>
    <t>PMT gebouw verbouwing(K)</t>
  </si>
  <si>
    <t>Bomschuit verbouwing(K)</t>
  </si>
  <si>
    <t>Verduurzaming Brandweerkazerne Valkenburg(K)</t>
  </si>
  <si>
    <t>Terreinwagen VTH 1(K)</t>
  </si>
  <si>
    <t>William Haasbroek</t>
  </si>
  <si>
    <t>Terreinwagen VTH 2(K)</t>
  </si>
  <si>
    <t>Voorstraat Openbare verlichting(K)</t>
  </si>
  <si>
    <t>VRI Sandtlaan-Spinozalaan(K)</t>
  </si>
  <si>
    <t>Openbare ruimte Windvang Krulder(K)</t>
  </si>
  <si>
    <t>Uitvoering wegenbeleidsplan 2024(K)</t>
  </si>
  <si>
    <t>Ontsluiting Zijlhoek De Woerd(K)</t>
  </si>
  <si>
    <t>KAM_OV-netwerk(K)</t>
  </si>
  <si>
    <t>Vervangen W14 veegwagen(K)</t>
  </si>
  <si>
    <t>IHP Oranje Nassauschool openbare ruimte(K)</t>
  </si>
  <si>
    <t>Vervanging lichtmasten Katwijk aan Zee(K)</t>
  </si>
  <si>
    <t>Jan van der Meij</t>
  </si>
  <si>
    <t>Fietsveiligheid Meeuwenlaan (KAM A07)(K)</t>
  </si>
  <si>
    <t>Woonrijpmaken Mezenlaan(K)</t>
  </si>
  <si>
    <t>BW 9 - bijdrage derden</t>
  </si>
  <si>
    <t>GOV Overkluizing Oost/Achterweg(K)</t>
  </si>
  <si>
    <t>VJN 2024</t>
  </si>
  <si>
    <t>Verkeersmaatregelen Exportstraat(K)</t>
  </si>
  <si>
    <t>Ton Mooijekind</t>
  </si>
  <si>
    <t>Verkeersmaatregelen 60 naar 30 km Rijnsburg Nrd(K)</t>
  </si>
  <si>
    <t>Poller Voorstraat PB(K)</t>
  </si>
  <si>
    <t>GO onderhoud Rijnsoever Koraal eo(K)</t>
  </si>
  <si>
    <t>Kanaalpad NO nieuw armaturen/accu's(K)</t>
  </si>
  <si>
    <t>Hoornes Noord fase 2(K)</t>
  </si>
  <si>
    <t>Herinrichting Hoftuinplein(K)</t>
  </si>
  <si>
    <t>Boudewijn van 't Geloof</t>
  </si>
  <si>
    <t>Herinrichting Hoornesplein(K)</t>
  </si>
  <si>
    <t>VRI Oegstgeesterweg/Oranjelaan(K)</t>
  </si>
  <si>
    <t>Dolf Roodenburg</t>
  </si>
  <si>
    <t>Fietsparkeren Katwijk aan Zee(K)</t>
  </si>
  <si>
    <t>Vervangen dakbedekking PG Rooie Buurt(K)</t>
  </si>
  <si>
    <t>Damwanden 2024(K)</t>
  </si>
  <si>
    <t>Ronald Hooijmans</t>
  </si>
  <si>
    <t>Vervanging bebording P Route(K)</t>
  </si>
  <si>
    <t>Parkeerautomaten verdunnen en vervangen(K)</t>
  </si>
  <si>
    <t>Reijer Kleijer</t>
  </si>
  <si>
    <t>Fietsparkeren Centrum(K)</t>
  </si>
  <si>
    <t>Optimaliseren parkeren Hof van Rijnsburg(K)</t>
  </si>
  <si>
    <t>Bedrijventerrein revit. 't Heen fase 2(K)</t>
  </si>
  <si>
    <t>Paul Koetsier</t>
  </si>
  <si>
    <t>IHP VO Visser 't Hooft lyceum(K)</t>
  </si>
  <si>
    <t>GOV IHP aankoop gronden school 1(K)</t>
  </si>
  <si>
    <t>IHP VO Yuverta grond Visser 't Hooft Lyceum(K)</t>
  </si>
  <si>
    <t>Uitvoeringskred. project Windvang/Krulder scholen(K)</t>
  </si>
  <si>
    <t>Dorpshuis renovatie kleedaccomodatie(K)</t>
  </si>
  <si>
    <t>Entree aanpassen Cleijn Duin(K)</t>
  </si>
  <si>
    <t>Aankoop grond Mient Kooltuin (volkstuincomplex)(K)</t>
  </si>
  <si>
    <t>Valken herinrichting openbare ruimte(K)</t>
  </si>
  <si>
    <t>Valken aanleg kunstgrasveld(K)</t>
  </si>
  <si>
    <t>Duinvalleipark i.v.m. HOV(K)</t>
  </si>
  <si>
    <t>Yanick Bruggeman</t>
  </si>
  <si>
    <t>Uitvoering Groen structuurplan 2024(K)</t>
  </si>
  <si>
    <t>GOV Mient Kooltuin recreatieve randstructuur(K)</t>
  </si>
  <si>
    <t>GOV Sociaal maatschappelijke voorzieningen(K)</t>
  </si>
  <si>
    <t>Groenbeheersplan verv bomen 2024(K)</t>
  </si>
  <si>
    <t>Groenbeheersplan verv. planten 2024(K)</t>
  </si>
  <si>
    <t>Voorstraat Groen(K)</t>
  </si>
  <si>
    <t>Voorstraat Spelen(K)</t>
  </si>
  <si>
    <t>Groenbeheerplan op beeld brengen areaal 2024(K)</t>
  </si>
  <si>
    <t>Nieuwbouw ruimte Cardea/ de Kok(K)</t>
  </si>
  <si>
    <t>Verduurzaming MFA de Coligny(K)</t>
  </si>
  <si>
    <t>Verduurzaming Jeugdsocieteit Schuit (K)</t>
  </si>
  <si>
    <t>Verduurzaming Dienstencentrum Zwanenburg(K)</t>
  </si>
  <si>
    <t>Project toegang - verbouw Kwadrant(K)</t>
  </si>
  <si>
    <t>Barbara van Leeuwen</t>
  </si>
  <si>
    <t>Project toegang - meubilair Kwadrant(K)</t>
  </si>
  <si>
    <t>Niels van der Plas</t>
  </si>
  <si>
    <t>Project toegang - meubilair de Burgt(K)</t>
  </si>
  <si>
    <t>Verv. Inzamelmiddelen laagbouw(K)</t>
  </si>
  <si>
    <t>Ondergrondse milieuparkjes 2022(K)</t>
  </si>
  <si>
    <t>Afkoppelen riolering Hoftuin(K)</t>
  </si>
  <si>
    <t>Vervanging drainage 2025(K)</t>
  </si>
  <si>
    <t>Klimaatadaptie 2024(K)</t>
  </si>
  <si>
    <t>Integraal Waterketenplan (IWKP) '24(K)</t>
  </si>
  <si>
    <t>Verv systeem begraafplaatsenadm(K)</t>
  </si>
  <si>
    <t>Richard Hartevelt</t>
  </si>
  <si>
    <t>Anders inzamelen betonputten(K)</t>
  </si>
  <si>
    <t>Anders inzamelen minicontainers(K)</t>
  </si>
  <si>
    <t>Anders inzamelen ondergrondse containers(K)</t>
  </si>
  <si>
    <t>Anders inzamelen voertuig achterlader PMD(K)</t>
  </si>
  <si>
    <t>Inzamelwagen W 62 (25-BBL-6)(K)</t>
  </si>
  <si>
    <t>Inzamelwagen W 63 (21-BBN-3)(K)</t>
  </si>
  <si>
    <t>Sorteerknijper milieustraat(K)</t>
  </si>
  <si>
    <t>Arjen van Elten</t>
  </si>
  <si>
    <t>Slagboom milieustraat(K)</t>
  </si>
  <si>
    <t>Grofvuilpers milieustraat(K)</t>
  </si>
  <si>
    <t>Camerasysteem milieustraat(K)</t>
  </si>
  <si>
    <t>Weegbrug Milieustraat(K)</t>
  </si>
  <si>
    <t>Warmte-kou voorz IKC+ van Lierestraat(K)</t>
  </si>
  <si>
    <t>Vervanging CAD-GEO omgeving(K)</t>
  </si>
  <si>
    <t>Paul Prooij</t>
  </si>
  <si>
    <t>Vervangen riolering 2024(K)</t>
  </si>
  <si>
    <t>Uitbreiding brede school Duyfrak(K)</t>
  </si>
  <si>
    <t>Drainage 2024(K)</t>
  </si>
  <si>
    <t>Verhuurverbeteringen `t Kwadrant(K)</t>
  </si>
  <si>
    <t>Duurzaamheidsmrgl Gymz Boorsmastraat(K)</t>
  </si>
  <si>
    <t>Aanschaf voertuig met haakarm(K)</t>
  </si>
  <si>
    <t>Vervangen dubbelglas Kwadrant(K)</t>
  </si>
  <si>
    <t>Bebording Brouwerstraat(K)</t>
  </si>
  <si>
    <t>Duurzaamheidsmrgl dorpshuis Valkenburg(K)</t>
  </si>
  <si>
    <t>Riolering P.van Saxenstraat(K)</t>
  </si>
  <si>
    <t>VRI Molentuinweg/Rijnstraat(K)</t>
  </si>
  <si>
    <t>Duurzaamheidsmrgl complex Madjoe(K)</t>
  </si>
  <si>
    <t>Vervangen toplaag atletiekbaan(K)</t>
  </si>
  <si>
    <t>Aframen</t>
  </si>
  <si>
    <t>Damwanden 2023(K)</t>
  </si>
  <si>
    <t>Renovatie jongerencentrum Scum(K)</t>
  </si>
  <si>
    <t>Drainage Frederiksoord(K)</t>
  </si>
  <si>
    <t>Reconstr. Kon.Julianalaan Zuid (KAM)(K)</t>
  </si>
  <si>
    <t>Vervanging Mech. Elect BBB Eikenlaan(K)</t>
  </si>
  <si>
    <t>Vervanging Gemalen elect 2023(K)</t>
  </si>
  <si>
    <t>Sportpark Middelmors korfbalvelden(K)</t>
  </si>
  <si>
    <t>Afsluiten? Dubbel bij de VJN2024</t>
  </si>
  <si>
    <t>Rotonde Trappenberg-Kloosterschuur(K)</t>
  </si>
  <si>
    <t>Renovatie toiletgroep Jeugdsocieteit Scum(K)</t>
  </si>
  <si>
    <t>Aanleg VRI's Brouwerstraat(K)</t>
  </si>
  <si>
    <t>Verv. Armaturen voor LED 2023(K)</t>
  </si>
  <si>
    <t>Klimaatadaptatie 2023(K)</t>
  </si>
  <si>
    <t>KAM_Hoogwaardig Openbaar Vervoer(K)</t>
  </si>
  <si>
    <t>Vervanging riolering 2023(K)</t>
  </si>
  <si>
    <t>IGA 't Joght riolering(K)</t>
  </si>
  <si>
    <t>Skatevoorziening Noordduinseweg(K)</t>
  </si>
  <si>
    <t>Voorbereidingskosten IHP 6 scholen(K)</t>
  </si>
  <si>
    <t>Integraal Waterketenplan (IWKP) 23(K)</t>
  </si>
  <si>
    <t>Integraal Waterketenplan (IWKP) 22(K)</t>
  </si>
  <si>
    <t>Vervangen armaturen voor LED 2024(K)</t>
  </si>
  <si>
    <t>Anders inzamelen afval- Electronica(K)</t>
  </si>
  <si>
    <t>Vervanging wegbewijzering 2024(K)</t>
  </si>
  <si>
    <t>nr 145</t>
  </si>
  <si>
    <t>Relinen riolering 2025(K)</t>
  </si>
  <si>
    <t>Verduurzaming KDV De Bomschuit(K)</t>
  </si>
  <si>
    <t>Verduurzaming Wijkvereniging NNO(K)</t>
  </si>
  <si>
    <t>Verduurzaming Wijkcentrum PMT-gebouw(K)</t>
  </si>
  <si>
    <t>IHP GOV 't Veld School 1(K)</t>
  </si>
  <si>
    <t>Groenbeleidsplan 2024 (K)</t>
  </si>
  <si>
    <t>Drainage 2023(K)</t>
  </si>
  <si>
    <t>Vervanging beschoeiingen 2024(K)</t>
  </si>
  <si>
    <t>IHP CBS de Burcht(K)</t>
  </si>
  <si>
    <t>Nieuwbouw MFA Hoornes/Rijnsoever(K)</t>
  </si>
  <si>
    <t>Karen Oliemans</t>
  </si>
  <si>
    <t>Aansluiten ongerioleerde panden(K)</t>
  </si>
  <si>
    <t>Vervanging riolering 2025(K)</t>
  </si>
  <si>
    <t>Verbreding Vinkenweg(K)</t>
  </si>
  <si>
    <t>Vervanging Keepwagen groen W 32 Vb(K)</t>
  </si>
  <si>
    <t>Aanschaf perscontainer(K)</t>
  </si>
  <si>
    <t>Rehabilitatie Vuurbaakplein(K)</t>
  </si>
  <si>
    <t>Pieter van der Plas</t>
  </si>
  <si>
    <t>Sp de Krom Hockeyveld belt(K)</t>
  </si>
  <si>
    <t>Sp de Krom mini hockeyveld(K)</t>
  </si>
  <si>
    <t>Fietspad Westerbaanpad aanpassen (KAM F21)(K)</t>
  </si>
  <si>
    <t>BW 31 - 71210629</t>
  </si>
  <si>
    <t>Aanpassen fietspad Callaoweg (KAM F17/F18) (K)</t>
  </si>
  <si>
    <t xml:space="preserve">BW 31 - 71210625 </t>
  </si>
  <si>
    <t>Limes erfgoedcentrum (voorbereiding)(K)</t>
  </si>
  <si>
    <t>Rena Bood</t>
  </si>
  <si>
    <t>Afsluiten en aframen?</t>
  </si>
  <si>
    <t>Fietspad Zeilmakerstraat (KAM F08)(K)</t>
  </si>
  <si>
    <t>BW 31 - 71210625</t>
  </si>
  <si>
    <t>Fietsstraat Hoorneslaan e.o. (KAM F14/F38)(K)</t>
  </si>
  <si>
    <t>Herinrichting Voorstraat(K)</t>
  </si>
  <si>
    <t>Uitzoekwerk</t>
  </si>
  <si>
    <t>Groenvoorziening Biltlaan Noord Westzijde(K)</t>
  </si>
  <si>
    <t>NJR2024 aframen!</t>
  </si>
  <si>
    <t>Overkluizing West/Broekweg(K)</t>
  </si>
  <si>
    <t>Verlaging ipv spreiding VJN - NJR2024</t>
  </si>
  <si>
    <t>IGA Kalkoven riolering Fase 4(K)</t>
  </si>
  <si>
    <t>nr 137 -/- 750.000</t>
  </si>
  <si>
    <t>IGA Kalkoven bovengrond Fase 4(K)</t>
  </si>
  <si>
    <t>nr 111 -/-750.000?</t>
  </si>
  <si>
    <t>IGA Kalkoven riolering Fase 3(K)</t>
  </si>
  <si>
    <t>nr 137 - 188 2022</t>
  </si>
  <si>
    <t>Verduurzaming gemeentelijke gebouwen 2026(K)</t>
  </si>
  <si>
    <t>Hoornes NO bovengrond(K)</t>
  </si>
  <si>
    <t>nr 100</t>
  </si>
  <si>
    <t>Hoornes NO riolering(K)</t>
  </si>
  <si>
    <t>?</t>
  </si>
  <si>
    <t>IGA Kalkoven bovengrond Fase 3(K)</t>
  </si>
  <si>
    <t>nr 111</t>
  </si>
  <si>
    <t>Cultuurbedrijf(K)</t>
  </si>
  <si>
    <t>Chantal Spierenburg</t>
  </si>
  <si>
    <t>BW36 - Cultuurbedrijf</t>
  </si>
  <si>
    <t>KAM IP1 Ontsluiting Rijnsburg Noord Flora(K)</t>
  </si>
  <si>
    <t>NJR2024 aframen</t>
  </si>
  <si>
    <t>Huisvesting Cultuurbedrijf Katwijk(K)</t>
  </si>
  <si>
    <t>Vervanging strooimaterieel 2024(K)</t>
  </si>
  <si>
    <t>Overboeking naar 1210286</t>
  </si>
  <si>
    <t>Strooimateriaal (w74/15/30/aanhanger)(K)</t>
  </si>
  <si>
    <t>Verkeersveilig oversteken Biltlaan RO nrd(K)</t>
  </si>
  <si>
    <t>Op slot</t>
  </si>
  <si>
    <t>Fietsroute langs Botenpad(K)</t>
  </si>
  <si>
    <t>Parkeervergunningensysteem(K)</t>
  </si>
  <si>
    <t>Niet afsluiten 2023</t>
  </si>
  <si>
    <t>Terug in de IA</t>
  </si>
  <si>
    <t>Parkeerroute Informatie Systeem(K)</t>
  </si>
  <si>
    <t>Dorpskantoor Rijnsburg(K)</t>
  </si>
  <si>
    <t>Aanpassen entree sporthal Cleijn Duin(K)</t>
  </si>
  <si>
    <t>Sportpark Nieuw Zuid veld 2(K)</t>
  </si>
  <si>
    <t>Expositiezalen Katwijks Museum(K)</t>
  </si>
  <si>
    <t>BW17 - 2022</t>
  </si>
  <si>
    <t>Valkenburgse meer uitvoeringsfase(K)</t>
  </si>
  <si>
    <t>Uitvoering Groen structuurplan 2023(K)</t>
  </si>
  <si>
    <t>IHP Chr.Opleidingsschool kinderopvang(K)</t>
  </si>
  <si>
    <t>Nog niet lijst</t>
  </si>
  <si>
    <t>Uniek kenmerk</t>
  </si>
  <si>
    <t>Kredietnr</t>
  </si>
  <si>
    <t>Omschrijving</t>
  </si>
  <si>
    <t>Programma</t>
  </si>
  <si>
    <t>Taakveld</t>
  </si>
  <si>
    <t>Thema</t>
  </si>
  <si>
    <t>Categorie</t>
  </si>
  <si>
    <t>Geplande uitgaven</t>
  </si>
  <si>
    <t>ROB Classificatie</t>
  </si>
  <si>
    <t>Taak</t>
  </si>
  <si>
    <t>Beïvloedbaarheid</t>
  </si>
  <si>
    <t>Integraal raakvlak?</t>
  </si>
  <si>
    <t>Welke raakvlak?</t>
  </si>
  <si>
    <t>1. Stoppen: 
Gevolgen voordelig</t>
  </si>
  <si>
    <t>1. Stoppen: 
Gevolgen nadelig</t>
  </si>
  <si>
    <t>1. Stoppen:
 Risico's</t>
  </si>
  <si>
    <t>1. Stoppen:
Advies optie</t>
  </si>
  <si>
    <t>1. Stoppen:
Toelichting keuze</t>
  </si>
  <si>
    <t xml:space="preserve">2. Vertragen en/of verminderen:
Gevolgen voordelig 
</t>
  </si>
  <si>
    <t>2. Vertragen en/of verminderen:
Gevolgen nadelig</t>
  </si>
  <si>
    <t>2. Vertragen en/of verminderen:
 Risico's</t>
  </si>
  <si>
    <t>2. Vertragen en/of verminderen:
Verminderingsmogelijkheid (bijv. ambitie plus variant eruit)</t>
  </si>
  <si>
    <t>2. Vertragen en/of verminderen: Hoe uitwerken? (bijv. bedrag,  % verlaging, verplaatsing startjaar etc)</t>
  </si>
  <si>
    <t>2. Vertragen en/of verminderen:
Advies optie</t>
  </si>
  <si>
    <t>2. Vertragen en/of verminderen: 
Toelichting keuze</t>
  </si>
  <si>
    <t xml:space="preserve">3. Niets doen:
Gevolgen voordelig </t>
  </si>
  <si>
    <t>3. Niets doen:
Gevolgen nadelig</t>
  </si>
  <si>
    <t>3. Niets doen:
Risico's</t>
  </si>
  <si>
    <t>3. Niets doen:
Advies optie</t>
  </si>
  <si>
    <t>3. Niets doen:
Toelichting keuze</t>
  </si>
  <si>
    <t>Effect volume</t>
  </si>
  <si>
    <t>Effect exploitatie</t>
  </si>
  <si>
    <t>Ambities</t>
  </si>
  <si>
    <t>Bestuurlijk 
opdrachtgever</t>
  </si>
  <si>
    <t>Ambtelijk opdrachtgever</t>
  </si>
  <si>
    <t xml:space="preserve">Cluster </t>
  </si>
  <si>
    <t>Gebied</t>
  </si>
  <si>
    <t>Type investering</t>
  </si>
  <si>
    <t>index % kadernota 2025</t>
  </si>
  <si>
    <t xml:space="preserve">Termijn </t>
  </si>
  <si>
    <t xml:space="preserve">Vervangingsinvestering
ja / nee
</t>
  </si>
  <si>
    <t>Fin 
A, B, C</t>
  </si>
  <si>
    <t>Jaar opgenomen in IA</t>
  </si>
  <si>
    <t>Gesloten circuit?</t>
  </si>
  <si>
    <t xml:space="preserve">Categorie Roos v. Katwijk 2023 actualisatie </t>
  </si>
  <si>
    <t>Hoofdgroep</t>
  </si>
  <si>
    <t>Groep</t>
  </si>
  <si>
    <t>Subgroep actualisatie</t>
  </si>
  <si>
    <t>Clustering investeringen</t>
  </si>
  <si>
    <t>Urgentie</t>
  </si>
  <si>
    <t>Boekwaarde 
31-12-2023</t>
  </si>
  <si>
    <t>Indexatie toepassen?
 Ja / Nee</t>
  </si>
  <si>
    <r>
      <t xml:space="preserve">Bijdragen derden </t>
    </r>
    <r>
      <rPr>
        <b/>
        <sz val="7"/>
        <rFont val="Arial"/>
        <family val="2"/>
      </rPr>
      <t>(Wel rekening mee houden)</t>
    </r>
  </si>
  <si>
    <r>
      <t xml:space="preserve">Dekking </t>
    </r>
    <r>
      <rPr>
        <b/>
        <sz val="7"/>
        <rFont val="Arial"/>
        <family val="2"/>
      </rPr>
      <t>(Geen rekening mee houden)</t>
    </r>
  </si>
  <si>
    <t>Bijdrage 3-den / dekking</t>
  </si>
  <si>
    <t>Key2Fin</t>
  </si>
  <si>
    <t>Moet zijn in 2025</t>
  </si>
  <si>
    <t>Moet zijn in 2026</t>
  </si>
  <si>
    <t>Moet zijn in 2027</t>
  </si>
  <si>
    <t>Moet zijn in 2028</t>
  </si>
  <si>
    <t>Moet zijn in 2029</t>
  </si>
  <si>
    <t>Moet zijn in 2030</t>
  </si>
  <si>
    <t>Moet zijn in 2031</t>
  </si>
  <si>
    <t>Moet zijn in 2032</t>
  </si>
  <si>
    <t>Moet zijn in 2033</t>
  </si>
  <si>
    <t>Moet zijn in 2034</t>
  </si>
  <si>
    <t>Moet zijn in 2035</t>
  </si>
  <si>
    <t>Moet zijn in 2036</t>
  </si>
  <si>
    <t>Moet zijn in 2037</t>
  </si>
  <si>
    <t>Moet zijn in 2038</t>
  </si>
  <si>
    <t>Moet zijn in 2039</t>
  </si>
  <si>
    <t>Moet zijn in 2040</t>
  </si>
  <si>
    <t>Moet zijn in 2041</t>
  </si>
  <si>
    <t>Moet zijn in 2042</t>
  </si>
  <si>
    <t>Moet zijn in 2043</t>
  </si>
  <si>
    <t>Moet zijn in 2044</t>
  </si>
  <si>
    <t>Moet zijn in 2045</t>
  </si>
  <si>
    <t>Moet zijn in 2046</t>
  </si>
  <si>
    <t>Moet zijn in 2047</t>
  </si>
  <si>
    <t>Afschrijvingstermijn</t>
  </si>
  <si>
    <t>Afschrijvingslast per jaar</t>
  </si>
  <si>
    <t>Afgeschreven</t>
  </si>
  <si>
    <t>2024 FIX</t>
  </si>
  <si>
    <t>2025 FIX</t>
  </si>
  <si>
    <t>2026 FIX</t>
  </si>
  <si>
    <t>2027 FIX</t>
  </si>
  <si>
    <t>2028 FIX</t>
  </si>
  <si>
    <t>2029 FIX</t>
  </si>
  <si>
    <t>2030 FIX</t>
  </si>
  <si>
    <t>2031 FIX</t>
  </si>
  <si>
    <t>2032 FIX</t>
  </si>
  <si>
    <t>2033 FIX</t>
  </si>
  <si>
    <t>2034 FIX</t>
  </si>
  <si>
    <t>2035 FIX</t>
  </si>
  <si>
    <t>2036 FIX</t>
  </si>
  <si>
    <t>2037 FIX</t>
  </si>
  <si>
    <t>2038 FIX</t>
  </si>
  <si>
    <t>2039 FIX</t>
  </si>
  <si>
    <t>2040 FIX</t>
  </si>
  <si>
    <t>2041 FIX</t>
  </si>
  <si>
    <t>2042 FIX</t>
  </si>
  <si>
    <t>2043 FIX</t>
  </si>
  <si>
    <t>2044 FIX</t>
  </si>
  <si>
    <t>2045 FIX</t>
  </si>
  <si>
    <t>2046 FIX</t>
  </si>
  <si>
    <t>2047 FIX</t>
  </si>
  <si>
    <t>Nog af te schrijven</t>
  </si>
  <si>
    <t>Afgeschreven jaren</t>
  </si>
  <si>
    <t>Boekwaarde 1-1-2025</t>
  </si>
  <si>
    <t>Boekwaarde 1-1-2026</t>
  </si>
  <si>
    <t>Boekwaarde 1-1-2027</t>
  </si>
  <si>
    <t>Boekwaarde 1-1-2028</t>
  </si>
  <si>
    <t>Boekwaarde 1-1-2029</t>
  </si>
  <si>
    <t>Boekwaarde 1-1-2030</t>
  </si>
  <si>
    <t>Rente 2025</t>
  </si>
  <si>
    <t>Rente 2026</t>
  </si>
  <si>
    <t>Rente 2027</t>
  </si>
  <si>
    <t>Rente 2028</t>
  </si>
  <si>
    <t>0IHP_GOV_school 1 gymzaal_inrichting</t>
  </si>
  <si>
    <t>GOV_IHP_school 1 gymzaal_inrichting</t>
  </si>
  <si>
    <t>4.  Onderwijs</t>
  </si>
  <si>
    <t>09. Kinderen en jongeren krijgen optimale kansen</t>
  </si>
  <si>
    <t>Jacco Knape</t>
  </si>
  <si>
    <t>Janneke Louisa</t>
  </si>
  <si>
    <t>Beleid Sociale Leefomgeving</t>
  </si>
  <si>
    <t>6. GOV</t>
  </si>
  <si>
    <t>Gebouwen</t>
  </si>
  <si>
    <t>Middellang</t>
  </si>
  <si>
    <t>C</t>
  </si>
  <si>
    <t>geen</t>
  </si>
  <si>
    <t>A</t>
  </si>
  <si>
    <t>Woningbouw</t>
  </si>
  <si>
    <t>IHP_GOV_basis school 1</t>
  </si>
  <si>
    <t>Wettelijk, KEUZE</t>
  </si>
  <si>
    <t>652020010 Gymlokalen</t>
  </si>
  <si>
    <t>0IHP_GOV_sporthal_inrichting</t>
  </si>
  <si>
    <t>IHP_GOV_sporthal_inrichting</t>
  </si>
  <si>
    <t>06. Ontwikkelen van een gezonde en veilige gemeente</t>
  </si>
  <si>
    <t>Sonny Spek</t>
  </si>
  <si>
    <t>Marc de Gruijl</t>
  </si>
  <si>
    <t>IHP</t>
  </si>
  <si>
    <t>Integraal huisvestingsplan (IHP)</t>
  </si>
  <si>
    <t>IHP DEEL 1_GOV basis</t>
  </si>
  <si>
    <t>IHP_GOV_basis</t>
  </si>
  <si>
    <t>Onvermijdelijk</t>
  </si>
  <si>
    <t>652000000 Sportaccomodaties algemeen</t>
  </si>
  <si>
    <t>0Parkeer route informatiesysteem (PRIS)</t>
  </si>
  <si>
    <t>Parkeer route informatiesysteem (PRIS)</t>
  </si>
  <si>
    <t>2.  Verkeer, vervoer en waterstaat</t>
  </si>
  <si>
    <t>Planmatig Beheer</t>
  </si>
  <si>
    <t>Heel Katwijk</t>
  </si>
  <si>
    <t>Materieel</t>
  </si>
  <si>
    <t>B</t>
  </si>
  <si>
    <t>BASIS</t>
  </si>
  <si>
    <t xml:space="preserve">Basis </t>
  </si>
  <si>
    <t>Basis_categorie C continueren bedrijfsvoering</t>
  </si>
  <si>
    <t>Parkeren</t>
  </si>
  <si>
    <t xml:space="preserve">nee </t>
  </si>
  <si>
    <t>656001000 Bibliotheekwerk</t>
  </si>
  <si>
    <t>0Parkeerautomaten: Verdunnen en vervangen (70% wordt vervangen)</t>
  </si>
  <si>
    <t>Parkeerautomaten: Verdunnen en vervangen (70% wordt vervangen)</t>
  </si>
  <si>
    <t>0vervanging bebording betaald en vergunning parkeren</t>
  </si>
  <si>
    <t>vervanging bebording betaald en vergunning parkeren</t>
  </si>
  <si>
    <t>Wettelijk</t>
  </si>
  <si>
    <t>nee</t>
  </si>
  <si>
    <t>622001000 Open parkeervoorzieningen</t>
  </si>
  <si>
    <t>0Vervanging garage-apparatuur garages (Boulevard, Princehaven, Tramstraat en Rooie Buurt)</t>
  </si>
  <si>
    <t>Vervanging garage-apparatuur garages (Boulevard, Princehaven, Tramstraat en Rooie Buurt)</t>
  </si>
  <si>
    <t>0vervanging scanscooter</t>
  </si>
  <si>
    <t>vervanging scanscooter</t>
  </si>
  <si>
    <t>0vervanging telsysteem Noord en Zuidduinen</t>
  </si>
  <si>
    <t>vervanging telsysteem Noord en Zuidduinen</t>
  </si>
  <si>
    <t>0Vervanging vergunningsysteem (CityPermit)</t>
  </si>
  <si>
    <t>Vervanging vergunningsysteem (CityPermit)</t>
  </si>
  <si>
    <t>0Gevelrenovatie K&amp;O gebouw</t>
  </si>
  <si>
    <t>Gevelrenovatie K&amp;O gebouw</t>
  </si>
  <si>
    <t>Gevelrenovatie Katwijks museum</t>
  </si>
  <si>
    <t>653005000 K&amp;O gebouw</t>
  </si>
  <si>
    <t>0Gevelrenovatie Katwijks museum</t>
  </si>
  <si>
    <t>654003000 Katwijks museum</t>
  </si>
  <si>
    <t>0laadpalen 3 parkeergarages - uitbreiding 17 stuks</t>
  </si>
  <si>
    <t>laadpalen 3 parkeergarages - uitbreiding 17 stuks</t>
  </si>
  <si>
    <t>KEUZE</t>
  </si>
  <si>
    <t>Roos van Katwijk voor Keuze</t>
  </si>
  <si>
    <t>0laadpalen 3 parkeergarages - uitbreiding 26 stuks</t>
  </si>
  <si>
    <t>laadpalen 3 parkeergarages - uitbreiding 26 stuks</t>
  </si>
  <si>
    <t>0Sanitair vervangen in de B, C, D en E-vleugel</t>
  </si>
  <si>
    <t>Sanitair vervangen in de B, C, D en E-vleugel</t>
  </si>
  <si>
    <t>Niet relevant</t>
  </si>
  <si>
    <t>Keuze</t>
  </si>
  <si>
    <t>604011000 Huisvesting Gemeentehuis</t>
  </si>
  <si>
    <t>0Vloer parkeergarage gemeentehuis volledig vervangen en correct afschot realiseren</t>
  </si>
  <si>
    <t>Vloer parkeergarage gemeentehuis volledig vervangen en correct afschot realiseren</t>
  </si>
  <si>
    <t>Emile Soetendal</t>
  </si>
  <si>
    <t>604011000 Huisvesting gemeentehuis</t>
  </si>
  <si>
    <t>0GOV_IHP_Aankoop gronden (school en sporthal)_school 2</t>
  </si>
  <si>
    <t>IHP_GOV_Aankoop gronden (school en sporthal)_school 2</t>
  </si>
  <si>
    <t>Grond</t>
  </si>
  <si>
    <t>642002000 Onderwijshuisvesting BBO</t>
  </si>
  <si>
    <t>0GOV_IHP_Aankoop gronden (school)_school 3</t>
  </si>
  <si>
    <t>IHP_GOV_Aankoop gronden (school)_school 3</t>
  </si>
  <si>
    <t>0IHP_GOV_school 3_openbare ruimte</t>
  </si>
  <si>
    <t>IHP_GOV_school 3_openbare ruimte</t>
  </si>
  <si>
    <t>Lang</t>
  </si>
  <si>
    <t>621001000 Wegen, straten en pleinen</t>
  </si>
  <si>
    <t>0Vervanging wegwijzers 2026</t>
  </si>
  <si>
    <t>Vervanging wegwijzers 2026</t>
  </si>
  <si>
    <t>05. Kiezen voor duurzame en veilige mobiliteit</t>
  </si>
  <si>
    <t>Anton Star</t>
  </si>
  <si>
    <t>Basis_categorie A en B wettelijk</t>
  </si>
  <si>
    <t>Verkeer</t>
  </si>
  <si>
    <t xml:space="preserve">621012000 Verkeersmaatregelen
</t>
  </si>
  <si>
    <t>0Vervanging wegwijzers 2027</t>
  </si>
  <si>
    <t>Vervanging wegwijzers 2027</t>
  </si>
  <si>
    <t>0Vervanging wegwijzers 2028</t>
  </si>
  <si>
    <t>Vervanging wegwijzers 2028</t>
  </si>
  <si>
    <t>0Vervanging wegwijzers 2029</t>
  </si>
  <si>
    <t>Vervanging wegwijzers 2029</t>
  </si>
  <si>
    <t>0Vervanging wegwijzers 2030</t>
  </si>
  <si>
    <t>Vervanging wegwijzers 2030</t>
  </si>
  <si>
    <t>0Vervanging wegwijzers 2031</t>
  </si>
  <si>
    <t>Vervanging wegwijzers 2031</t>
  </si>
  <si>
    <t>0Vervanging wegwijzers 2032</t>
  </si>
  <si>
    <t>Vervanging wegwijzers 2032</t>
  </si>
  <si>
    <t>0Vervanging wegwijzers 2033</t>
  </si>
  <si>
    <t>Vervanging wegwijzers 2033</t>
  </si>
  <si>
    <t>0Vervanging wegwijzers 2034</t>
  </si>
  <si>
    <t>Vervanging wegwijzers 2034</t>
  </si>
  <si>
    <t>0Vervanging wegwijzers 2035</t>
  </si>
  <si>
    <t>Vervanging wegwijzers 2035</t>
  </si>
  <si>
    <t>0Vervanging wegwijzers 2036</t>
  </si>
  <si>
    <t>Vervanging wegwijzers 2036</t>
  </si>
  <si>
    <t>0Vervanging wegwijzers 2037</t>
  </si>
  <si>
    <t>Vervanging wegwijzers 2037</t>
  </si>
  <si>
    <t>0Vervanging wegwijzers 2038</t>
  </si>
  <si>
    <t>Vervanging wegwijzers 2038</t>
  </si>
  <si>
    <t>0Vervanging wegwijzers 2039</t>
  </si>
  <si>
    <t>Vervanging wegwijzers 2039</t>
  </si>
  <si>
    <t>0Vervanging wegwijzers 2040</t>
  </si>
  <si>
    <t>Vervanging wegwijzers 2040</t>
  </si>
  <si>
    <t>0IHP_VO_Vakcollege Rijnmond_DEEL II incl bijk.kst</t>
  </si>
  <si>
    <t>IHP_VO_Vakcollege Rijnmond_DEEL II incl bijk.kst</t>
  </si>
  <si>
    <t>03. Bouwen aan inclusieve kernen met sterke sociale samenhang</t>
  </si>
  <si>
    <t>Beleid sociale leefomgeving</t>
  </si>
  <si>
    <t>Katwijk aan zee</t>
  </si>
  <si>
    <t>Kort</t>
  </si>
  <si>
    <t>IHP VO</t>
  </si>
  <si>
    <t>642004000 Onderwijshuisvesting B.V.O.</t>
  </si>
  <si>
    <t>202329IHP_GOV school 2_openbare ruimte</t>
  </si>
  <si>
    <t>IHP_GOV_school 2 openbare ruimte</t>
  </si>
  <si>
    <t>202329IHP_GOV_school 2</t>
  </si>
  <si>
    <t>IHP_GOV_school 2</t>
  </si>
  <si>
    <t>202330IHP_GOV_school 3</t>
  </si>
  <si>
    <t>IHP_GOV_school 3</t>
  </si>
  <si>
    <t>202340IHP_GOV_sporthal</t>
  </si>
  <si>
    <t>IHP_GOV_sporthal</t>
  </si>
  <si>
    <t>Gerard Mostert</t>
  </si>
  <si>
    <t>202343IHP_VO_Pieter Groen</t>
  </si>
  <si>
    <t>IHP_VO_Pieter Groen</t>
  </si>
  <si>
    <t>202345IHP_VO_Limes praktijkonderwijs</t>
  </si>
  <si>
    <t>IHP_VO_Limes praktijkonderwijs</t>
  </si>
  <si>
    <t>202351Woningbouwopgave_Sportaccommodaties</t>
  </si>
  <si>
    <t>Woningbouwopgave_Sportaccommodaties</t>
  </si>
  <si>
    <t>5.  Sport, cultuur en groen</t>
  </si>
  <si>
    <t>Danielle Otsen</t>
  </si>
  <si>
    <t>Categorie A en B Keuze</t>
  </si>
  <si>
    <t>Woningbouwopgave</t>
  </si>
  <si>
    <t>651001000 Sport algemeen</t>
  </si>
  <si>
    <t>202352Woningbouwopgave_Sociaal Maatschappelijke voorzieningen</t>
  </si>
  <si>
    <t>Woningbouwopgave_Sociaal Maatschappelijke voorzieningen</t>
  </si>
  <si>
    <t>657014000 Openluchtrecreatie</t>
  </si>
  <si>
    <t>202353Woningbouwopgave_Overige voorzieningen</t>
  </si>
  <si>
    <t>Woningbouwopgave_Overige voorzieningen</t>
  </si>
  <si>
    <t>202365Verzamelkrediet groenbeleidsplan 2027</t>
  </si>
  <si>
    <t>Verzamelkrediet groenbeleidsplan 2027</t>
  </si>
  <si>
    <t>02. Versterken en verduurzamen bestaand stedelijk gebied met behoud van groene kwaliteiten</t>
  </si>
  <si>
    <t>Weg- en Waterbouw</t>
  </si>
  <si>
    <t>Groenbeleidsplan</t>
  </si>
  <si>
    <t>keuze</t>
  </si>
  <si>
    <t>657003000 Groenbeleidsplan</t>
  </si>
  <si>
    <t>202366Verzamelkrediet groenbeleidsplan 2028</t>
  </si>
  <si>
    <t>Verzamelkrediet groenbeleidsplan 2028</t>
  </si>
  <si>
    <t>202367Verzamelkrediet groenbeleidsplan 2029</t>
  </si>
  <si>
    <t>Verzamelkrediet groenbeleidsplan 2029</t>
  </si>
  <si>
    <t>202368Verzamelkrediet groenbeleidsplan 2030</t>
  </si>
  <si>
    <t>Verzamelkrediet groenbeleidsplan 2030</t>
  </si>
  <si>
    <t>202369Verzamelkrediet groenbeleidsplan 2031</t>
  </si>
  <si>
    <t>Verzamelkrediet groenbeleidsplan 2031</t>
  </si>
  <si>
    <t>202370Verzamelkrediet groenbeleidsplan 2032</t>
  </si>
  <si>
    <t>Verzamelkrediet groenbeleidsplan 2032</t>
  </si>
  <si>
    <t>202371Verzamelkrediet groenbeleidsplan 2033</t>
  </si>
  <si>
    <t>Verzamelkrediet groenbeleidsplan 2033</t>
  </si>
  <si>
    <t>202372Verzamelkrediet groenbeleidsplan 2034</t>
  </si>
  <si>
    <t>Verzamelkrediet groenbeleidsplan 2034</t>
  </si>
  <si>
    <t>202373Verzamelkrediet groenbeleidsplan 2035</t>
  </si>
  <si>
    <t>Verzamelkrediet groenbeleidsplan 2035</t>
  </si>
  <si>
    <t>202374Verzamelkrediet groenbeleidsplan 2036</t>
  </si>
  <si>
    <t>Verzamelkrediet groenbeleidsplan 2036</t>
  </si>
  <si>
    <t>202375Verzamelkrediet groenbeleidsplan 2037</t>
  </si>
  <si>
    <t>Verzamelkrediet groenbeleidsplan 2037</t>
  </si>
  <si>
    <t>202376Verzamelkrediet groenbeleidsplan 2038</t>
  </si>
  <si>
    <t>Verzamelkrediet groenbeleidsplan 2038</t>
  </si>
  <si>
    <t>202377Verzamelkrediet groenbeleidsplan 2039</t>
  </si>
  <si>
    <t>Verzamelkrediet groenbeleidsplan 2039</t>
  </si>
  <si>
    <t>202378Verzamelkrediet groenbeleidsplan 2040</t>
  </si>
  <si>
    <t>Verzamelkrediet groenbeleidsplan 2040</t>
  </si>
  <si>
    <t>202388Uitvoering Groen Structuurplan 2027</t>
  </si>
  <si>
    <t>Uitvoering Groen Structuurplan 2027</t>
  </si>
  <si>
    <t>Overig</t>
  </si>
  <si>
    <t>Groen structuurplan</t>
  </si>
  <si>
    <t>202389Uitvoering Groen Structuurplan 2028</t>
  </si>
  <si>
    <t>Uitvoering Groen Structuurplan 2028</t>
  </si>
  <si>
    <t>202390Uitvoering Groen Structuurplan 2029</t>
  </si>
  <si>
    <t>Uitvoering Groen Structuurplan 2029</t>
  </si>
  <si>
    <t>202391Uitvoering Groen Structuurplan 2030</t>
  </si>
  <si>
    <t>Uitvoering Groen Structuurplan 2030</t>
  </si>
  <si>
    <t>202392Uitvoering Groen Structuurplan 2031</t>
  </si>
  <si>
    <t>Uitvoering Groen Structuurplan 2031</t>
  </si>
  <si>
    <t>202393Uitvoering Groen Structuurplan 2032</t>
  </si>
  <si>
    <t>Uitvoering Groen Structuurplan 2032</t>
  </si>
  <si>
    <t>202394Uitvoering Groen Structuurplan 2033</t>
  </si>
  <si>
    <t>Uitvoering Groen Structuurplan 2033</t>
  </si>
  <si>
    <t>202395Uitvoering Groen Structuurplan 2034</t>
  </si>
  <si>
    <t>Uitvoering Groen Structuurplan 2034</t>
  </si>
  <si>
    <t>202396Uitvoering Groen Structuurplan 2035</t>
  </si>
  <si>
    <t>Uitvoering Groen Structuurplan 2035</t>
  </si>
  <si>
    <t>202397Uitvoering Groen Structuurplan 2036</t>
  </si>
  <si>
    <t>Uitvoering Groen Structuurplan 2036</t>
  </si>
  <si>
    <t>202398Uitvoering Groen Structuurplan 2037</t>
  </si>
  <si>
    <t>Uitvoering Groen Structuurplan 2037</t>
  </si>
  <si>
    <t>202399Uitvoering Groen Structuurplan 2038</t>
  </si>
  <si>
    <t>Uitvoering Groen Structuurplan 2038</t>
  </si>
  <si>
    <t>1003017Vervanging CMS website</t>
  </si>
  <si>
    <t>Vervanging CMS website</t>
  </si>
  <si>
    <t>11. Bedrijfsvoering en wagenpark</t>
  </si>
  <si>
    <t>Cornelis visser</t>
  </si>
  <si>
    <t>Directie</t>
  </si>
  <si>
    <t>Informatie &amp; Automatisering</t>
  </si>
  <si>
    <t>Middelen</t>
  </si>
  <si>
    <t>N.V.T.</t>
  </si>
  <si>
    <t>ICT</t>
  </si>
  <si>
    <t>602001003 Publiekszaken website</t>
  </si>
  <si>
    <t>BW15</t>
  </si>
  <si>
    <t>Verduurzaming Wijkcentrum PMT-gebouw</t>
  </si>
  <si>
    <t>01. Een energieneutraal en klimaatbestendig Katwijk in 2050</t>
  </si>
  <si>
    <t>D</t>
  </si>
  <si>
    <t>Basis_categorie D in uitvoering</t>
  </si>
  <si>
    <t>Verduurzaming</t>
  </si>
  <si>
    <t>674003100 Duurzaamheid</t>
  </si>
  <si>
    <t>Nieuw</t>
  </si>
  <si>
    <t>PMT gebouw verbouwing (SPUK BIEB)</t>
  </si>
  <si>
    <t>5. Rijnsburg</t>
  </si>
  <si>
    <t>603006000 PMT gebouw</t>
  </si>
  <si>
    <t>Bomschuit verbouwing</t>
  </si>
  <si>
    <t>2. Katwijk noord</t>
  </si>
  <si>
    <t>655013000 Bomschuit KW88</t>
  </si>
  <si>
    <t>Verduurzaming Brandweerkazerne Katwijk</t>
  </si>
  <si>
    <t>Verduurzaming Brandweerkazerne Rijnsburg</t>
  </si>
  <si>
    <t>Verduurzaming Brandweerkazerne Valkenburg</t>
  </si>
  <si>
    <t>6120120000 Toezicht en handhaving</t>
  </si>
  <si>
    <t>612012000 Toezicht en handhaving</t>
  </si>
  <si>
    <t>1210286Schuiver/opzetstooiers</t>
  </si>
  <si>
    <t>Vervanging gladheidsbestrijding (4 opzetstr kl / 3 opzetstr gr / 3 sneeuwpl)</t>
  </si>
  <si>
    <t>Dagelijks Beheer</t>
  </si>
  <si>
    <t>Wagenpark</t>
  </si>
  <si>
    <t>621007000 Gladheidsbestrijding</t>
  </si>
  <si>
    <t>1210388Reconstructie Molentuinweg-Tulpstraat</t>
  </si>
  <si>
    <t>Reconstructie Molentuinweg-Tulpstraat</t>
  </si>
  <si>
    <t>3. Katwijk aan de Rijn</t>
  </si>
  <si>
    <t>Molentuinweg-Tulpstraat</t>
  </si>
  <si>
    <t>n.v.t.</t>
  </si>
  <si>
    <t>1210394Herinrichting Voorstraat, ambitie en vervanging</t>
  </si>
  <si>
    <t>Herinrichting Voorstraat</t>
  </si>
  <si>
    <t>1. Katwijk aan zee</t>
  </si>
  <si>
    <t>Voorstraat</t>
  </si>
  <si>
    <t>bgw</t>
  </si>
  <si>
    <t>1210421Rehabilitatie Frederiksoord 2020</t>
  </si>
  <si>
    <t>Rehabilitatie Frederiksoord 2020</t>
  </si>
  <si>
    <t>Frederiksoord</t>
  </si>
  <si>
    <t>1210437Voertuig TD W 71 ( BZ-ZZ-42)</t>
  </si>
  <si>
    <t>Voertuig TD W 71 ( BZ-ZZ-42)</t>
  </si>
  <si>
    <t>Rinie Kling</t>
  </si>
  <si>
    <t>621008000 Onderhoud wegen/straten/pleinen</t>
  </si>
  <si>
    <t>1210438W 75 kraan/kipper (BZ-ZB-93)</t>
  </si>
  <si>
    <t>W 75 kraan/kipper (BZ-ZB-93)</t>
  </si>
  <si>
    <t>1210445Reconstructie Voorschoterweg-Zuid</t>
  </si>
  <si>
    <t>Reconstructie Voorschoterweg-Zuid</t>
  </si>
  <si>
    <t>4. Valkenburg</t>
  </si>
  <si>
    <t>Categorie A en B Keuze wettelijk</t>
  </si>
  <si>
    <t>Voorschoterweg-Zuid</t>
  </si>
  <si>
    <t>1210446Verbreding Vinkeweg</t>
  </si>
  <si>
    <t>Verbreding Vinkenweg</t>
  </si>
  <si>
    <t>Chris de Vor</t>
  </si>
  <si>
    <t>Beleid Fysieke leefomgeving</t>
  </si>
  <si>
    <t>Categorie A en B Keuze contractueel</t>
  </si>
  <si>
    <t>Vinkeweg</t>
  </si>
  <si>
    <t>Contractueel</t>
  </si>
  <si>
    <t>1210449Tijdelijke ontsluiting Zijlhoek / De Woerd</t>
  </si>
  <si>
    <t>Tijdelijke ontsluiting Zijlhoek / De Woerd</t>
  </si>
  <si>
    <t>Projecten, programma's en opgaven</t>
  </si>
  <si>
    <t>Zijlhoek de Woerd</t>
  </si>
  <si>
    <t>Voorstraat Openbare verlichting</t>
  </si>
  <si>
    <t>Hans Veenstra</t>
  </si>
  <si>
    <t>Installaties</t>
  </si>
  <si>
    <t>621003000 Openbare verlichting</t>
  </si>
  <si>
    <t>1210558VRI Molentuinweg/Rijnstraat</t>
  </si>
  <si>
    <t>VRI Molentuinweg/Rijnstraat</t>
  </si>
  <si>
    <t>621011000 Verkeersregelingen</t>
  </si>
  <si>
    <t>1210563IGA `t Joght, voorbereiding,ambitie, vervanging</t>
  </si>
  <si>
    <t>IGA `t Joght</t>
  </si>
  <si>
    <t>IGA Joght</t>
  </si>
  <si>
    <t>1210579VRI Sandtlaan-Spinozalaan</t>
  </si>
  <si>
    <t>VRI Sandtlaan-Spinozalaan</t>
  </si>
  <si>
    <t>1210587Vervangen veegwagen W13 Kaz</t>
  </si>
  <si>
    <t>Vervangen veegwagen W13 Kaz</t>
  </si>
  <si>
    <t>673001000 Vuilverwerking</t>
  </si>
  <si>
    <t>1210590Rehabilitatie Sandtlaan RB  **, vervanging en ambitie</t>
  </si>
  <si>
    <t xml:space="preserve">Rehabilitatie Sandtlaan </t>
  </si>
  <si>
    <t>Sandtlaan</t>
  </si>
  <si>
    <t>1210591Rehabilitatie Vuurbaakplein **, vervanging</t>
  </si>
  <si>
    <t>Rehabilitatie Vuurbaakplein</t>
  </si>
  <si>
    <t>Vuurbaakplein</t>
  </si>
  <si>
    <t>1210592Voertuig TD W 72 (9-VXX-49)</t>
  </si>
  <si>
    <t>Voertuig TD W 72 (9-VXX-49)</t>
  </si>
  <si>
    <t>1210593Verv armaturen voor LED 2023</t>
  </si>
  <si>
    <t>Verv armaturen voor LED 2023</t>
  </si>
  <si>
    <t>Guido du Prie</t>
  </si>
  <si>
    <t>Verlichting</t>
  </si>
  <si>
    <t>1210595IGA Kalkoven,voorbereiding, vervanging en ambitie</t>
  </si>
  <si>
    <t>IGA Kalkoven</t>
  </si>
  <si>
    <t>1210596IGA Cleijn Duin,voorbereiding, vervanging en ambitie</t>
  </si>
  <si>
    <t>IGA Cleijn Duin</t>
  </si>
  <si>
    <t>1210602Uitvoering wegenbeleidsplan 2022, vervanging en ambitie</t>
  </si>
  <si>
    <t>Uitvoering wegenbeleidsplan 2022</t>
  </si>
  <si>
    <t>Wegenbeleidsplan</t>
  </si>
  <si>
    <t>1210603Uitvoering wegenbeleidsplan 2023, vervanging en ambitie</t>
  </si>
  <si>
    <t>Uitvoering wegenbeleidsplan 2023</t>
  </si>
  <si>
    <t>1210606Openbare ruimte Windvang Krulder</t>
  </si>
  <si>
    <t>Openbare ruimte Windvang Krulder</t>
  </si>
  <si>
    <t>Scholen</t>
  </si>
  <si>
    <t>1210608Verv armaturen voor LED 2024</t>
  </si>
  <si>
    <t>Verv armaturen voor LED 2024</t>
  </si>
  <si>
    <t>1210609Uitvoering wegenbeleidsplan 2024, vervanging en ambitie</t>
  </si>
  <si>
    <t>Uitvoering wegenbeleidsplan 2024</t>
  </si>
  <si>
    <t>1210610Vervangen bruggen 2025</t>
  </si>
  <si>
    <t>Vervangen bruggen 2025</t>
  </si>
  <si>
    <t>Bruggen</t>
  </si>
  <si>
    <t>621002000 Bruggen</t>
  </si>
  <si>
    <t>1210611Verv armaturen voor LED 2025</t>
  </si>
  <si>
    <t>Verv armaturen voor LED 2025</t>
  </si>
  <si>
    <t>Basis_categorie A en B onvermijdelijk</t>
  </si>
  <si>
    <t>1210612Vervanging wegwijzers</t>
  </si>
  <si>
    <t>Vervanging wegwijzers</t>
  </si>
  <si>
    <t>1210613Uitvoering wegenbeleidsplan 2025</t>
  </si>
  <si>
    <t>Uitvoering wegenbeleidsplan 2025</t>
  </si>
  <si>
    <t>1210614VRI's Brouwerstraat</t>
  </si>
  <si>
    <t>VRI's Brouwerstraat</t>
  </si>
  <si>
    <t>1210615Bebording GOW 30 vrachtwagenverbod Brouwerstraat</t>
  </si>
  <si>
    <t>Bebording Brouwerstraat</t>
  </si>
  <si>
    <t>IGA Kalkoven bovengrond fase 3</t>
  </si>
  <si>
    <t>IGA Kalkoven bovengrond fase 4</t>
  </si>
  <si>
    <t>1210619Verv armaturen voor LED 2026</t>
  </si>
  <si>
    <t>Verv armaturen voor LED 2026</t>
  </si>
  <si>
    <t>1210620GOV_Overkluizing West/Broekweg</t>
  </si>
  <si>
    <t>GOV_Overkluizing West/Broekweg</t>
  </si>
  <si>
    <t>GOV</t>
  </si>
  <si>
    <t>GOV_Overkluizing Broekweg_basis variant</t>
  </si>
  <si>
    <t>GOV_basis</t>
  </si>
  <si>
    <t>1210621GOV_Ontsluiting Zijlhoek-Woerd</t>
  </si>
  <si>
    <t>GOV_Definitieve ontsluiting Zijlhoek-Woerd</t>
  </si>
  <si>
    <t>3. Economie</t>
  </si>
  <si>
    <t xml:space="preserve">GOV </t>
  </si>
  <si>
    <t>GOV_Ontsluiting Zijlhoek-Woerd</t>
  </si>
  <si>
    <t>1210623KAM_IP3_Herinrichting Molentuinweg en Sandtlaan</t>
  </si>
  <si>
    <t>KAM_IP3_Herinrichting Molentuinweg en Sandtlaan</t>
  </si>
  <si>
    <t>KAM</t>
  </si>
  <si>
    <t>Katwijkse agenda mobiliteit (KAM)</t>
  </si>
  <si>
    <t>1210625KAM_IP5_ Doorfietsroute Den-Haag/ Leiden-Katwijk-Noordwijk langs N206</t>
  </si>
  <si>
    <t>KAM_IP5_ Doorfietsroute Den-Haag/ Leiden-Katwijk-Noordwijk langs N206</t>
  </si>
  <si>
    <t>1210627KAM_IP7_Hoogwaardig Openbaar Vervoer</t>
  </si>
  <si>
    <t>KAM_IP7_Hoogwaardig Openbaar Vervoer - Let op restant 2023</t>
  </si>
  <si>
    <t>KAM_IP7_Hoogwaardig Openbaar Vervoer</t>
  </si>
  <si>
    <t>1210629KAM_F2_Maatregelen fietsnetwerk  overig</t>
  </si>
  <si>
    <t xml:space="preserve">KAM_F2_Maatregelen fietsnetwerk  overig </t>
  </si>
  <si>
    <t>KAM_F2_Maatregelen fietsnetwerk  overig</t>
  </si>
  <si>
    <t>1210630KAM_OV-netwerk</t>
  </si>
  <si>
    <t>KAM_OV-netwerk</t>
  </si>
  <si>
    <t>1210631KAM_A_Autonetwerk</t>
  </si>
  <si>
    <t>KAM_A_Autonetwerk overheveling naar meeuwenlaan</t>
  </si>
  <si>
    <t>KAM_A_Autonetwerk</t>
  </si>
  <si>
    <t>1210632Vervangen W14 veegwagen</t>
  </si>
  <si>
    <t>Vervangen W14 veegwagen</t>
  </si>
  <si>
    <t>7. Volksgezondheid en Milieu</t>
  </si>
  <si>
    <t>Afval</t>
  </si>
  <si>
    <t>1210633Vervangen bruggen 2026</t>
  </si>
  <si>
    <t>Vervangen bruggen 2026</t>
  </si>
  <si>
    <t>1210634Vervangen lichtmasten 2026</t>
  </si>
  <si>
    <t>Vervangen lichtmasten 2026</t>
  </si>
  <si>
    <t>612010000 Overige maatregelen</t>
  </si>
  <si>
    <t>1210635VRI' s 2026</t>
  </si>
  <si>
    <t>VRI' s 2026</t>
  </si>
  <si>
    <t>1210636IGA Hoornes West</t>
  </si>
  <si>
    <t>IGA Hoornes West</t>
  </si>
  <si>
    <t>IGA Hoornes</t>
  </si>
  <si>
    <t>1210637IHP_CBS de Burcht_openbare ruimte</t>
  </si>
  <si>
    <t>IHP_CBS de Burcht_openbare ruimte</t>
  </si>
  <si>
    <t>IHP DEEL 1</t>
  </si>
  <si>
    <t>1210638IHP_Chr. Opleidingsschool_openbare ruimte</t>
  </si>
  <si>
    <t>IHP_Chr. Opleidingsschool_openbare ruimte</t>
  </si>
  <si>
    <t>1210639IHP_Duinroos_openbare ruimte</t>
  </si>
  <si>
    <t>IHP_Duinroos_openbare ruimte</t>
  </si>
  <si>
    <t>1210640IHP_GOV_school 1 openbare ruimte</t>
  </si>
  <si>
    <t>GOV_IHP_school 1 openbare ruimte</t>
  </si>
  <si>
    <t>GOV_IHP_school 1_openbare ruimte</t>
  </si>
  <si>
    <t>1210641IHP_Oranje Nassauschool_openbare ruimte</t>
  </si>
  <si>
    <t>IHP_Oranje Nassauschool_openbare ruimte</t>
  </si>
  <si>
    <t>1210642KAM_IP1_Ontsluiting Rijnsburg Noord en Floragebied</t>
  </si>
  <si>
    <t>KAM_IP1_Ontsluiting Rijnsburg Noord en Floragebied</t>
  </si>
  <si>
    <t>1210643Uitvoering wegenbeleidsplan 2026</t>
  </si>
  <si>
    <t>Uitvoering wegenbeleidsplan 2026</t>
  </si>
  <si>
    <t>1210644VervangenW41 Bovenwijks stratenmakersvoertuig</t>
  </si>
  <si>
    <t>VervangenW41 Bovenwijks stratenmakersvoertuig</t>
  </si>
  <si>
    <t>11. Overig</t>
  </si>
  <si>
    <t>Hoornes NO bovengrond</t>
  </si>
  <si>
    <t>1210648Reconstr.Kon.Julianalaan Zuid (KAM)</t>
  </si>
  <si>
    <t>Reconstr.Kon.Julianalaan Zuid (KAM)</t>
  </si>
  <si>
    <t>Julianalaan Zuid</t>
  </si>
  <si>
    <t>0Vervanging lichtmasten Katwijk aan Zee</t>
  </si>
  <si>
    <t>Vervanging lichtmasten Katwijk aan Zee</t>
  </si>
  <si>
    <t>0Vervanging wegwijzers 2024</t>
  </si>
  <si>
    <t>BW04</t>
  </si>
  <si>
    <t>KAM_A_Fietsveiligheid Meeuwenlaan KAM A07</t>
  </si>
  <si>
    <t>1211190Rotonde Trappenberg-Kloosterschuur</t>
  </si>
  <si>
    <t>Woonrijpmaken Mezenlaan</t>
  </si>
  <si>
    <t>Trappenberg-Kloosterschuur</t>
  </si>
  <si>
    <t>Fietsstraat Hoorneslaan e.o. (KAM F14/F38)</t>
  </si>
  <si>
    <t>202303GOV_Overkluizing Oost/Achterweg</t>
  </si>
  <si>
    <t>GOV_Overkluizing Oost/Achterweg</t>
  </si>
  <si>
    <t>Fietspad Zeilmakerstraat (KAM F08)</t>
  </si>
  <si>
    <t>Fietspad Westerbaanpad aanpassen (KAM F21)</t>
  </si>
  <si>
    <t>Verkeersmaatregelen Exportstraat</t>
  </si>
  <si>
    <t>Mobiliteit</t>
  </si>
  <si>
    <t>621012000 Verkeersmaatregelen</t>
  </si>
  <si>
    <t>Aanpassen fietspad Callaoweg (KAM F17/F18)</t>
  </si>
  <si>
    <t>Verkeersmaatregelen 60 naar 30 km/h Rijnsburg Noord</t>
  </si>
  <si>
    <t>Poller Voorstraat</t>
  </si>
  <si>
    <t>GO onderhoud Rijnsoever Koraal e.o.</t>
  </si>
  <si>
    <t>Jan van der Marel</t>
  </si>
  <si>
    <t>Katwijk Noord</t>
  </si>
  <si>
    <t>Kanaalpad Noord-Oost - nieuwe accu's incl armaturen</t>
  </si>
  <si>
    <t>Jan van der Mey</t>
  </si>
  <si>
    <t>Hoornes Noord fase 2 (uit wegenbeleidsplan 2024+2025)</t>
  </si>
  <si>
    <t>1211168Reconstructie Rijnsburgerweg</t>
  </si>
  <si>
    <t>Reconstructie Rijnsburgerweg</t>
  </si>
  <si>
    <t>Rijnsburgerweg</t>
  </si>
  <si>
    <t>1211181Rotonde industrieweg, vervanging en ambitie</t>
  </si>
  <si>
    <t>Rotonde Industrieweg</t>
  </si>
  <si>
    <t>Industrieweg</t>
  </si>
  <si>
    <t>1211185Herinrichting Hoftuinplein</t>
  </si>
  <si>
    <t>Herinrichting Hoftuinplein</t>
  </si>
  <si>
    <t>10. Versterken en innovatiever maken van de economie</t>
  </si>
  <si>
    <t>Hoftuinplein</t>
  </si>
  <si>
    <t>1211186Herin openbare ruimte Hoornespassage</t>
  </si>
  <si>
    <t>Herin openbare ruimte Hoornespassage</t>
  </si>
  <si>
    <t>Hoornes</t>
  </si>
  <si>
    <t>Rotonde Trappenberg-Kloosterschuur</t>
  </si>
  <si>
    <t>1211195VRI Oegstgeesterweg/Oranjelaan</t>
  </si>
  <si>
    <t>VRI Oegstgeesterweg/Oranjelaan</t>
  </si>
  <si>
    <t>Parkeervergunningensysteem</t>
  </si>
  <si>
    <t>1220004Fietsparkeren Katwijk aan Zee</t>
  </si>
  <si>
    <t>Fietsparkeren Katwijk aan Zee</t>
  </si>
  <si>
    <t>Beleid Fysieke Leefomgeving</t>
  </si>
  <si>
    <t>parkeren</t>
  </si>
  <si>
    <t>1220006Vervanging dakbedekking parkeergarage Rooie Buurt</t>
  </si>
  <si>
    <t>Vervanging dakbedekking parkeergarage Rooie Buurt</t>
  </si>
  <si>
    <t>622004000 Parkeergarage Rooie Buurt</t>
  </si>
  <si>
    <t>1221063Damwanden 2023</t>
  </si>
  <si>
    <t>Damwanden 2023</t>
  </si>
  <si>
    <t>Damwanden</t>
  </si>
  <si>
    <t>624001000 Binnenhavens en waterwegen</t>
  </si>
  <si>
    <t>1221067Beschoeiingen 2024</t>
  </si>
  <si>
    <t>Beschoeiingen 2024</t>
  </si>
  <si>
    <t>Beschoeiingen</t>
  </si>
  <si>
    <t>624001200 Binnenhavens en waterwegen</t>
  </si>
  <si>
    <t>1221068Damwanden 2024</t>
  </si>
  <si>
    <t>Damwanden 2024</t>
  </si>
  <si>
    <t>1221069Beschoeiingen 2025</t>
  </si>
  <si>
    <t>Beschoeiingen 2025</t>
  </si>
  <si>
    <t>1221070Damwanden 2025</t>
  </si>
  <si>
    <t>Damwanden 2025</t>
  </si>
  <si>
    <t>1221071Beschoeiingen 2026</t>
  </si>
  <si>
    <t>Beschoeiingen 2026</t>
  </si>
  <si>
    <t>1221072Damwanden 2026</t>
  </si>
  <si>
    <t>Damwanden 2026</t>
  </si>
  <si>
    <t>0vervanging bebording P route</t>
  </si>
  <si>
    <t>vervanging bebording P route</t>
  </si>
  <si>
    <t>Fietsparkeren Centrum</t>
  </si>
  <si>
    <t>Optimaliseren parkeren Hof van Rijnsburg</t>
  </si>
  <si>
    <t>Michiel vd Berg</t>
  </si>
  <si>
    <t>Projecten, Programma's en opgaven</t>
  </si>
  <si>
    <t>Roelof Achterveld</t>
  </si>
  <si>
    <t>1320000Bedrijventerreinen_Campus/ bedrijventerrein Valkenburgse meer (Zijlhoek, De Woerd)</t>
  </si>
  <si>
    <t>Bedrijventerreinen_Campus/ bedrijventerrein Valkenburgse meer (Zijlhoek, De Woerd)</t>
  </si>
  <si>
    <t>3.  Economie</t>
  </si>
  <si>
    <t>Arjenne Vlietstra</t>
  </si>
  <si>
    <t>Bedrijventerreinen</t>
  </si>
  <si>
    <t>632004000- bedrijventerrein Campus</t>
  </si>
  <si>
    <t>1320003Bedrijventerreinen_Revitaliseren 't Heen fase 2</t>
  </si>
  <si>
    <t>Bedrijventerreinen_Revitaliseren 't Heen fase 2</t>
  </si>
  <si>
    <t>632007000 - bedrijventerrein revit 't Heen</t>
  </si>
  <si>
    <t>1420050IHP_VO_Vakcollege Rijnmond_DEEL I incl bijk.kst</t>
  </si>
  <si>
    <t>IHP_VO_Vakcollege Rijnmond_DEEL I incl bijk.kst</t>
  </si>
  <si>
    <t>1420051IHP_VO_Yuverta_Bijkomende kosten</t>
  </si>
  <si>
    <t>IHP_VO_Yuverta_Bijkomende kosten</t>
  </si>
  <si>
    <t>1420052IHP_VO_Gymzaal_Vakcollege Rijnmond (2 zalen)</t>
  </si>
  <si>
    <t>IHP_VO_Gymzaal_Vakcollege Rijnmond (2 zalen)</t>
  </si>
  <si>
    <t>1420054IHP_VO_Yuverta_Gymzaal</t>
  </si>
  <si>
    <t>IHP_VO_Yuverta_Gymzaal</t>
  </si>
  <si>
    <t>1420056IHP_VO_Yuverta gebouw</t>
  </si>
  <si>
    <t>IHP_VO_Yuverta gebouw</t>
  </si>
  <si>
    <t>1420057GOV_IHP_Aankoop gronden (school en gymzaal)_school 1</t>
  </si>
  <si>
    <t>GOV_IHP_Aankoop gronden (school en gymzaal)_school 1</t>
  </si>
  <si>
    <t>1420058IHP_VO_Yuverta grond</t>
  </si>
  <si>
    <t>IHP_VO_Yuverta grond</t>
  </si>
  <si>
    <t>1420059IHP_VO_Yuverta verbouwing</t>
  </si>
  <si>
    <t>IHP_VO_Yuverta verbouwing</t>
  </si>
  <si>
    <t>1421046Windvang en Krulder school</t>
  </si>
  <si>
    <t>Windvang en Krulder school</t>
  </si>
  <si>
    <t>4. Onderwijs</t>
  </si>
  <si>
    <t>1421047IHP_Chr. Opleidingsschool</t>
  </si>
  <si>
    <t>IHP_Chr. Opleidingsschool</t>
  </si>
  <si>
    <t>1421048IHP_Duinroos</t>
  </si>
  <si>
    <t>IHP_Duinroos - Let op restant 2023</t>
  </si>
  <si>
    <t>1421049IHP_CBS de Burcht</t>
  </si>
  <si>
    <t>IHP_CBS de Burcht</t>
  </si>
  <si>
    <t>1421050Uitbreiding brede school Duyfrak</t>
  </si>
  <si>
    <t>Uitbreiding brede school Duyfrak</t>
  </si>
  <si>
    <t>1421051IHP_GOV_school 1</t>
  </si>
  <si>
    <t>GOV_IHP_school 1</t>
  </si>
  <si>
    <t>1421052IHP_Oranje Nassauschool</t>
  </si>
  <si>
    <t xml:space="preserve">IHP_Oranje Nassauschool </t>
  </si>
  <si>
    <t>1421067Voorbereidingskosten IHP &lt;5jr</t>
  </si>
  <si>
    <t>Voorbereidingskosten IHP &lt;5jr</t>
  </si>
  <si>
    <t>IHP vb</t>
  </si>
  <si>
    <t>1421068Windvang en Krulder school</t>
  </si>
  <si>
    <t>Windvang en Krulder school begeleidingskosten</t>
  </si>
  <si>
    <t>1520002Verduurzaming f2 sportzaal Boorsmazaal</t>
  </si>
  <si>
    <t>Verduurzaming f2 sportzaal Boorsmazaal</t>
  </si>
  <si>
    <t>652016000 Boorsmazaal</t>
  </si>
  <si>
    <t>1520003verduurzaming f2 sporthal Waterbos</t>
  </si>
  <si>
    <t>verduurzaming f2 sporthal Waterbos</t>
  </si>
  <si>
    <t>652019000 Sportzaal Het Waterbos</t>
  </si>
  <si>
    <t>1520007verduurzaming f2 Madjoe</t>
  </si>
  <si>
    <t>verduurzaming f2 Madjoe</t>
  </si>
  <si>
    <t>652008000 Sportpark Middelmors</t>
  </si>
  <si>
    <t>1520010Nieuwbouw gymzaal Windvang/Krulder</t>
  </si>
  <si>
    <t>Nieuwbouw gymzaal Windvang/Krulder</t>
  </si>
  <si>
    <t>Sport</t>
  </si>
  <si>
    <t>652023000 Gymlokaal van Lierestraat</t>
  </si>
  <si>
    <t>1520012Vervangende nieuwbouw gymzaal Katwijkerweg</t>
  </si>
  <si>
    <t>Vervangende nieuwbouw gymzaal Katwijkerweg</t>
  </si>
  <si>
    <t>652018000 Gymnastiekzaal Katwijkerweg</t>
  </si>
  <si>
    <t>1520013Vervangende nieuwbouw gymzaal Korte Vaart</t>
  </si>
  <si>
    <t>Vervangende nieuwbouw gymzaal Korte Vaart</t>
  </si>
  <si>
    <t>652017000 Gymnastiekzaal Korte Vaart</t>
  </si>
  <si>
    <t>1520014Vervangende nieuwbouw kleedkamers Valken '68</t>
  </si>
  <si>
    <t>Vervangende nieuwbouw kleedkamers Valken '68</t>
  </si>
  <si>
    <t>652010000 Sportcomplex Duyfrak</t>
  </si>
  <si>
    <t>1520015IHP_Gymnastieklokaal Chr. Opleidingsschool</t>
  </si>
  <si>
    <t>IHP_Gymnastieklokaal Chr. Opleidingsschool</t>
  </si>
  <si>
    <t>652022000 Gymlokaal Parklaan</t>
  </si>
  <si>
    <t>1520016IHP_Gymnastieklokaal Duinroos</t>
  </si>
  <si>
    <t>IHP_Gymnastieklokaal Duinroos</t>
  </si>
  <si>
    <t>1520017IHP_GOV_school 1 gymzaal</t>
  </si>
  <si>
    <t>GOV_IHP_school 1 gymzaal</t>
  </si>
  <si>
    <t>1520019Vervanging toplaag atletiekbaan en uitvlakken baan AV de Krom</t>
  </si>
  <si>
    <t>Vervanging toplaag atletiekbaan en uitvlakken baan AV de Krom</t>
  </si>
  <si>
    <t>Michel Plessius</t>
  </si>
  <si>
    <t>Sportvelden</t>
  </si>
  <si>
    <t>652002000 Accommodatie AV De Krom</t>
  </si>
  <si>
    <t>1520027Renovatie sportvelden 2026</t>
  </si>
  <si>
    <t>Renovatie sportvelden 2026</t>
  </si>
  <si>
    <t>Dorpshuis renovatie kleedaccommodatie</t>
  </si>
  <si>
    <t>661031000 Dorpshuis Valkenburg</t>
  </si>
  <si>
    <t>1530131Renovatie/ uitbreiding Waterbos</t>
  </si>
  <si>
    <t>Renovatie/ uitbreiding Waterbos</t>
  </si>
  <si>
    <t>1530132Blaashal Madjoe</t>
  </si>
  <si>
    <t>Blaashal Madjoe</t>
  </si>
  <si>
    <t>Entree aanpassen Cleijn Duin</t>
  </si>
  <si>
    <t>652013000 Sporthal Cleijn Duin</t>
  </si>
  <si>
    <t>BW22</t>
  </si>
  <si>
    <t>Aankoop grond Mient Kooltuin (volkstuincomplex)</t>
  </si>
  <si>
    <t>8.  Volkshuisvesting, ruimtelijke ordening en stedelijke vernieuwing</t>
  </si>
  <si>
    <t>68100636 Mient Kooltuin</t>
  </si>
  <si>
    <t>Valken - herinrichting openbare ruimte</t>
  </si>
  <si>
    <t>Valken - aanleg kunstgrasveld</t>
  </si>
  <si>
    <t>kort</t>
  </si>
  <si>
    <t>1531221Sp de Krom hockeyveld belt</t>
  </si>
  <si>
    <t>Sp de Krom hockeyveld belt</t>
  </si>
  <si>
    <t>652005000 Sportpark De Krom</t>
  </si>
  <si>
    <t>1531222Sp de Krom mini hockeyveld</t>
  </si>
  <si>
    <t>Sp de Krom mini hockeyveld</t>
  </si>
  <si>
    <t>1531223Aanleg extra kunstgrasvoetbalveld Valken '68</t>
  </si>
  <si>
    <t>Aanleg extra kunstgrasvoetbalveld Valken '68</t>
  </si>
  <si>
    <t>sport</t>
  </si>
  <si>
    <t>keuze; toezegging</t>
  </si>
  <si>
    <t>1531230Renovatie kleedkamers clubgebouw Madjoe</t>
  </si>
  <si>
    <t>Renovatie kleedkamers clubgebouw Madjoe</t>
  </si>
  <si>
    <t>1531231Sportpark Middelmors korfbalvelden</t>
  </si>
  <si>
    <t>Sportpark Middelmors korfbalvelden</t>
  </si>
  <si>
    <t>1531235Sportpark Middelmors kunstgras F-veld</t>
  </si>
  <si>
    <t>Sportpark Middelmors kunstgras F-veld</t>
  </si>
  <si>
    <t>1531236Sportpark De Krom kunstgras veld 1</t>
  </si>
  <si>
    <t>Sportpark De Krom kunstgras veld 1</t>
  </si>
  <si>
    <t>1531237Sportpark Nieuw Zuid veld 1</t>
  </si>
  <si>
    <t>Sportpark Nieuw Zuid veld 1</t>
  </si>
  <si>
    <t>652001000 Sportpark Nieuw-Zuid</t>
  </si>
  <si>
    <t>1531238Sportpark Duyfrak kunstgras veld 2</t>
  </si>
  <si>
    <t>Sportpark Duyfrak kunstgras veld 2</t>
  </si>
  <si>
    <t>1531240Sportpark Middelmors kunstgras veld 3</t>
  </si>
  <si>
    <t>Sportpark Middelmors kunstgras veld 3</t>
  </si>
  <si>
    <t>1531241Sportpark Middelmors kunstgras veld 4</t>
  </si>
  <si>
    <t>Sportpark Middelmors kunstgras veld 4</t>
  </si>
  <si>
    <t>1531242Sportpark De Krom kunstgras veld 5</t>
  </si>
  <si>
    <t>Sportpark De Krom kunstgras veld 5</t>
  </si>
  <si>
    <t>1531243Sportpark Nieuw Zuid veld 6</t>
  </si>
  <si>
    <t>Sportpark Nieuw Zuid veld 6</t>
  </si>
  <si>
    <t>1531244Sportpark Nieuw Zuid kunstgras veld 7 (salem)</t>
  </si>
  <si>
    <t>Sportpark Nieuw Zuid kunstgras veld 7 (salem)</t>
  </si>
  <si>
    <t>1550000Limes Erfgoedcentrum</t>
  </si>
  <si>
    <t>Limes Erfgoedcentrum</t>
  </si>
  <si>
    <t>07. Benutten van Katwijkse historische en landschappelijke kwaliteiten en erfgoed</t>
  </si>
  <si>
    <t>Limes Erfgoed</t>
  </si>
  <si>
    <t>655012000 Overige uitgaven/inkomsten oudheidkunde</t>
  </si>
  <si>
    <t>1550001Limes Erfgoedcentrum (voorbereiding)</t>
  </si>
  <si>
    <t>Limes Erfgoedcentrum (voorbereiding)</t>
  </si>
  <si>
    <t>655012000  overige uitgaven inkomsten oudheidkunde</t>
  </si>
  <si>
    <t>1561000Huisvesting Cultuurbedrijf Variant C - Emmaplein en De Burgt</t>
  </si>
  <si>
    <t>Chantal Spierenburg Mellink</t>
  </si>
  <si>
    <t>Cultuurbedrijf</t>
  </si>
  <si>
    <t>1560141Huisvesting Cultuurbedrijf Variant C - Emmaplein en De Burgt</t>
  </si>
  <si>
    <t>1570002Vervangen keepwagen groenvoorziening W32 Vb</t>
  </si>
  <si>
    <t>Vervangen keepwagen groenvoorziening W32 Vb</t>
  </si>
  <si>
    <t>657001000 Openbaar Groen</t>
  </si>
  <si>
    <t>1570004Entree Groenstructuur Hoornes West</t>
  </si>
  <si>
    <t>Entree Groenstructuur Hoornes West</t>
  </si>
  <si>
    <t>1570008Verzamelkrediet groenbeleidsplan 2024</t>
  </si>
  <si>
    <t>Verzamelkrediet groenbeleidsplan 2024</t>
  </si>
  <si>
    <t>1570009Verzamelkrediet groenbeleidsplan 2020 IGA's</t>
  </si>
  <si>
    <t>Verzamelkrediet groenbeleidsplan 2020 IGA's</t>
  </si>
  <si>
    <t>1570010Groenvoorziening Biltlaan Noord westzijde</t>
  </si>
  <si>
    <t>Groenvoorziening Biltlaan Noord westzijde</t>
  </si>
  <si>
    <t>Biltlaan</t>
  </si>
  <si>
    <t>1570011Noordduinseweg skatevoorziening</t>
  </si>
  <si>
    <t>Noordduinseweg skatevoorziening</t>
  </si>
  <si>
    <t>Skate</t>
  </si>
  <si>
    <t>657002000 Speelplaatsen</t>
  </si>
  <si>
    <t>1570012Verzamelkrediet groenbeleidsplan 2025</t>
  </si>
  <si>
    <t>Verzamelkrediet groenbeleidsplan 2025</t>
  </si>
  <si>
    <t>1570013Duinvalleipark</t>
  </si>
  <si>
    <t>Duinvalleipark</t>
  </si>
  <si>
    <t>1570016Verzamelkrediet groenbeleidsplan 2026</t>
  </si>
  <si>
    <t>Verzamelkrediet groenbeleidsplan 2026</t>
  </si>
  <si>
    <t>1570018Uitvoering Groen Structuurplan 2024</t>
  </si>
  <si>
    <t>Uitvoering Groen Structuurplan 2024</t>
  </si>
  <si>
    <t>1570019Uitvoering Groen Structuurplan 2025</t>
  </si>
  <si>
    <t>Uitvoering Groen Structuurplan 2025</t>
  </si>
  <si>
    <t>1570020Uitvoering Groen Structuurplan 2026</t>
  </si>
  <si>
    <t>Uitvoering Groen Structuurplan 2026</t>
  </si>
  <si>
    <t>202346GOV_Mient Kooltuin_recreatieve randstructuur_basis variant</t>
  </si>
  <si>
    <t>GOV_Mient Kooltuin_recreatieve randstructuur_basis variant</t>
  </si>
  <si>
    <t>652003000 Sportpark De Kooltuin</t>
  </si>
  <si>
    <t>1570023GOV_Sociaal Maatschappelijke voorzieningen_plus variant</t>
  </si>
  <si>
    <t>GOV_Sociaal Maatschappelijke voorzieningen_plus variant</t>
  </si>
  <si>
    <t>Harold Hazeleger</t>
  </si>
  <si>
    <t>GOV_plus</t>
  </si>
  <si>
    <t xml:space="preserve">Groenbeheerplan vervanging 2024 bomen </t>
  </si>
  <si>
    <t>Groen beheerplan</t>
  </si>
  <si>
    <t>Groenbeheerplan vervanging 2024 beplanting</t>
  </si>
  <si>
    <t>Voorstraat Groen</t>
  </si>
  <si>
    <t>Voorstraat Spelen</t>
  </si>
  <si>
    <t>Groenbeheerplan op beeld brengen areaal 2024</t>
  </si>
  <si>
    <t>Realisatie volkstuincomplex Mient Kooltuin</t>
  </si>
  <si>
    <t>1610002Renovatie toiletgroepen Jeugdsociëteit Scum</t>
  </si>
  <si>
    <t>Renovatie toiletgroepen Jeugdsociëteit Scum</t>
  </si>
  <si>
    <t>661017000 Gebouwen Jeugdsocieteiten</t>
  </si>
  <si>
    <t>1610003Verduurzaming f2 dorpshuis Valkenburg</t>
  </si>
  <si>
    <t>Verduurzaming f2 dorpshuis Valkenburg</t>
  </si>
  <si>
    <t>1610005Nieuwbouw ruimte Cardea/de Kok (bij Windvang school)</t>
  </si>
  <si>
    <t>Nieuwbouw ruimte Cardea/de Kok (bij Windvang school)</t>
  </si>
  <si>
    <t>661003000 Kinderdagverblijven</t>
  </si>
  <si>
    <t>1610011Nieuwbouw wijkgebouw Molenwijk</t>
  </si>
  <si>
    <t>Nieuwbouw wijkgebouw Molenwijk</t>
  </si>
  <si>
    <t>6.  Sociaal Domein</t>
  </si>
  <si>
    <t>661025000 Wijkgebouw Molenwijk</t>
  </si>
  <si>
    <t>1610012MFA Hoornes (Huis v.d. Wijk)</t>
  </si>
  <si>
    <t>MFA Hoornes (Huis v.d. Wijk)</t>
  </si>
  <si>
    <t>661028000 Wijkgebouw Hoornes/Rijnsoever</t>
  </si>
  <si>
    <t>Verduurzaming KDV De Bomschuit</t>
  </si>
  <si>
    <t>Verduurzaming Wijkvereniging Cleijn Duijn</t>
  </si>
  <si>
    <t>Verduurzaming Wijkvereniging NNO</t>
  </si>
  <si>
    <t>Verduurzaming MFA de Coligny</t>
  </si>
  <si>
    <t>Verduurzaming Jeugdsocieteit Schuit</t>
  </si>
  <si>
    <t>Verduurzaming Jeugdsocieteit Scum</t>
  </si>
  <si>
    <t>Verduurzaming Dienstencentrum Zwanenburg</t>
  </si>
  <si>
    <t>IHP_Chr. Opleidingsschool_kinderopvang</t>
  </si>
  <si>
    <t>IHP DEEL 2</t>
  </si>
  <si>
    <t>661010000 Wet basisvoorziening kinderopvang</t>
  </si>
  <si>
    <t>1620010Toegang: Verbouw het Kwadrant</t>
  </si>
  <si>
    <t>Toegang: Verbouw het Kwadrant</t>
  </si>
  <si>
    <t>08. Inwoners die hulp nodig hebben, ervaren een hoge kwaliteit van leven en hebben regie over hun leven</t>
  </si>
  <si>
    <t>Wijkteams</t>
  </si>
  <si>
    <t>662008000 Toegang</t>
  </si>
  <si>
    <t>1620012Toegang: meubilair Kwadrant</t>
  </si>
  <si>
    <t>Toegang: meubilair Kwadrant</t>
  </si>
  <si>
    <t>Externe en Interne Dienstverlening</t>
  </si>
  <si>
    <t>Facilitair</t>
  </si>
  <si>
    <t>1620013Toegang: meubilair de Burgt</t>
  </si>
  <si>
    <t>Toegang: meubilair de Burgt</t>
  </si>
  <si>
    <t>1630039Renovatie jongerencentrum Scum</t>
  </si>
  <si>
    <t>Renovatie jongerencentrum Scum</t>
  </si>
  <si>
    <t>Scum</t>
  </si>
  <si>
    <t>1710001Vervangen dubbelglas 't Kwadrant</t>
  </si>
  <si>
    <t>Vervangen dubbelglas 't Kwadrant</t>
  </si>
  <si>
    <t>7.  Volksgezondheid en milieu</t>
  </si>
  <si>
    <t>671005000 Kwadrant</t>
  </si>
  <si>
    <t>1714010Verhuurverbeteringen `t Kwadrant</t>
  </si>
  <si>
    <t>Verhuurverbeteringen `t Kwadrant</t>
  </si>
  <si>
    <t>1721148Verv. inzamelmiddelen laagbouw</t>
  </si>
  <si>
    <t>Verv. inzamelmiddelen laagbouw</t>
  </si>
  <si>
    <t>afvalstoffen</t>
  </si>
  <si>
    <t>1721158Ondergrondse milieuparkjes 2020</t>
  </si>
  <si>
    <t>Ondergrondse milieuparkjes 2020</t>
  </si>
  <si>
    <t>0Vervanging riolering Moleneind (Nieuwe investering)</t>
  </si>
  <si>
    <t>Vervanging riolering Moleneind (Nieuwe investering)</t>
  </si>
  <si>
    <t>IAWKP</t>
  </si>
  <si>
    <t>672001000 Riolen en gemalen</t>
  </si>
  <si>
    <t>1722658Aanhangunit hogedruk-reiniger</t>
  </si>
  <si>
    <t>Aanhangunit hogedruk-reiniger</t>
  </si>
  <si>
    <t>Jacko Verdoes</t>
  </si>
  <si>
    <t>1722675Aansluiten ongerioleerde panden</t>
  </si>
  <si>
    <t>Aansluiten ongerioleerde panden</t>
  </si>
  <si>
    <t>riolering</t>
  </si>
  <si>
    <t>Riolering</t>
  </si>
  <si>
    <t>1722688Afkoppelen riolering Hoftuin</t>
  </si>
  <si>
    <t>Afkoppelen riolering Hoftuin</t>
  </si>
  <si>
    <t>Basis_categorie A en B overig</t>
  </si>
  <si>
    <t>1722691Verv. Riolering 2023</t>
  </si>
  <si>
    <t>Verv. Riolering 2023</t>
  </si>
  <si>
    <t>1722692Verv gemalen elect 2023</t>
  </si>
  <si>
    <t>Verv gemalen elect 2023</t>
  </si>
  <si>
    <t>1722693Vervanging mech. Elect BBB Eikenlaan</t>
  </si>
  <si>
    <t>Vervanging mech. Elect BBB Eikenlaan</t>
  </si>
  <si>
    <t>1722694Drainage</t>
  </si>
  <si>
    <t>Drainage</t>
  </si>
  <si>
    <t>1722699IGA Kalkovenbuurt_riolering</t>
  </si>
  <si>
    <t>IGA Kalkovenbuurt_riolering</t>
  </si>
  <si>
    <t>1722700Afkoppelen riolering voorstraat</t>
  </si>
  <si>
    <t>Afkoppelen riolering voorstraat</t>
  </si>
  <si>
    <t>1722701Relinen riolering 2023</t>
  </si>
  <si>
    <t>Relinen riolering 2023</t>
  </si>
  <si>
    <t>1722702Renovatie vacuum en drukriolering</t>
  </si>
  <si>
    <t>Renovatie vacuum en drukriolering</t>
  </si>
  <si>
    <t>1722703Iga 't Joght_riolering</t>
  </si>
  <si>
    <t>Iga 't Joght_riolering</t>
  </si>
  <si>
    <t>1722707Drainage Frederiksoord</t>
  </si>
  <si>
    <t>Drainage Frederiksoord</t>
  </si>
  <si>
    <t>1722708Drainage 2024</t>
  </si>
  <si>
    <t>Drainage 2024</t>
  </si>
  <si>
    <t>1722709Vervanging riolering 2024</t>
  </si>
  <si>
    <t>Vervanging riolering 2024</t>
  </si>
  <si>
    <t>1722710Vervanging gemalen elect mech 2025</t>
  </si>
  <si>
    <t>Vervanging gemalen elect mech 2025</t>
  </si>
  <si>
    <t>1722711Relinen riolering 2024</t>
  </si>
  <si>
    <t>Relinen riolering 2024</t>
  </si>
  <si>
    <t>1722712Renovatie vacuum en drukriolering</t>
  </si>
  <si>
    <t>1722713Vervangingsinvestering drainage</t>
  </si>
  <si>
    <t>Vervangingsinvestering drainage</t>
  </si>
  <si>
    <t>1722714Vervangingsinvestering riolering</t>
  </si>
  <si>
    <t>Vervangingsinvestering riolering</t>
  </si>
  <si>
    <t>0Petronella van Saxenstraat riolering huisaansluiting</t>
  </si>
  <si>
    <t>Petronella van Saxenstraat riolering huisaansluiting</t>
  </si>
  <si>
    <t>1722716Integraal Afvalwaterketenplan (IAWKP) 2022</t>
  </si>
  <si>
    <t>Integraal Afvalwaterketenplan (IAWKP) 2022</t>
  </si>
  <si>
    <t>1722717Integraal Afvalwaterketenplan (IAWKP) 2023</t>
  </si>
  <si>
    <t>Integraal Afvalwaterketenplan (IAWKP) 2023</t>
  </si>
  <si>
    <t>1722718Klimaatadaptatie 2023</t>
  </si>
  <si>
    <t>Klimaatadaptatie 2023</t>
  </si>
  <si>
    <t>Klimaatadaptatie</t>
  </si>
  <si>
    <t>IGA Kalkovenbuurt fase 3</t>
  </si>
  <si>
    <t>IGA Kalkovenbuurt fase 4</t>
  </si>
  <si>
    <t>1722721Klimaatadaptatie 2024</t>
  </si>
  <si>
    <t>Klimaatadaptatie 2024</t>
  </si>
  <si>
    <t>1722722Klimaatadaptatie 2025</t>
  </si>
  <si>
    <t>Klimaatadaptatie 2025</t>
  </si>
  <si>
    <t>1722723Klimaatadaptatie 2026</t>
  </si>
  <si>
    <t>Klimaatadaptatie 2026</t>
  </si>
  <si>
    <t>1722724Integraal Afvalwaterketenplan (IAWKP) 2024</t>
  </si>
  <si>
    <t>Integraal Afvalwaterketenplan (IAWKP) 2024</t>
  </si>
  <si>
    <t>1722725Integraal Afvalwaterketenplan (IAWKP) 2025</t>
  </si>
  <si>
    <t>Integraal Afvalwaterketenplan (IAWKP) 2025</t>
  </si>
  <si>
    <t>1722726Integraal Afvalwaterketenplan (IAWKP) 2026</t>
  </si>
  <si>
    <t>Integraal Afvalwaterketenplan (IAWKP) 2026</t>
  </si>
  <si>
    <t>Hoornes NO riolering</t>
  </si>
  <si>
    <t>1724018Vervanging systeem begraafplaatsadministratie</t>
  </si>
  <si>
    <t>Vervanging systeem begraafplaatsadministratie</t>
  </si>
  <si>
    <t>0.  Bestuur en ondersteuning</t>
  </si>
  <si>
    <t>Cornelis Visser</t>
  </si>
  <si>
    <t>675001000 Begraafplaatsen</t>
  </si>
  <si>
    <t>1730002Voertuig met haakarm</t>
  </si>
  <si>
    <t>Voertuig met haakarm</t>
  </si>
  <si>
    <t>1730003Perscontainer 2022</t>
  </si>
  <si>
    <t>Perscontainer 2022</t>
  </si>
  <si>
    <t>1730004Gedifferentieerd inzamelen afval_Electronica: paslezers/vulgraadsystemen</t>
  </si>
  <si>
    <t>Gedifferentieerd inzamelen afval_Electronica: paslezers/vulgraadsystemen</t>
  </si>
  <si>
    <t>Dagelijks beheer</t>
  </si>
  <si>
    <t>1730005Gedifferentieerd inzamelen afval_Betonputten</t>
  </si>
  <si>
    <t>Gedifferentieerd inzamelen afval_Betonputten</t>
  </si>
  <si>
    <t>1730006Gedifferentieerd inzamelen afval_voertuigen</t>
  </si>
  <si>
    <t>Gedifferentieerd inzamelen afval_voertuigen</t>
  </si>
  <si>
    <t>1730007Gedifferentieerd inzamelen afval_minicontainers</t>
  </si>
  <si>
    <t>Gedifferentieerd inzamelen afval_minicontainers</t>
  </si>
  <si>
    <t>(Nog) Niet lijst</t>
  </si>
  <si>
    <t>1730008Gedifferentieerd inzamelen afval_Ondergrondse containers</t>
  </si>
  <si>
    <t>Gedifferentieerd inzamelen afval_Ondergrondse containers</t>
  </si>
  <si>
    <t>1730009Gedifferentieerd inzamelen afval_voertuig achterlader PMD</t>
  </si>
  <si>
    <t>Gedifferentieerd inzamelen afval_voertuig achterlader PMD</t>
  </si>
  <si>
    <t>1721159Inzamelwagen W 62 (25-BBL-6)</t>
  </si>
  <si>
    <t>Inzamelwagen W 62 (25-BBL-6)</t>
  </si>
  <si>
    <t>Richard Hartelveld</t>
  </si>
  <si>
    <t>1721160Inzamelwagen W 63 (21-BBN-3)</t>
  </si>
  <si>
    <t>Inzamelwagen W 63 (21-BBN-3)</t>
  </si>
  <si>
    <t>1730012Vervanging ondergrondse contrainers 2026 (45 stuks)</t>
  </si>
  <si>
    <t>Vervanging ondergrondse contrainers 2026 (45 stuks)</t>
  </si>
  <si>
    <t xml:space="preserve">1730013Vervangen W61 huisvuilwagen achterlader </t>
  </si>
  <si>
    <t xml:space="preserve">Vervangen W61 huisvuilwagen achterlader </t>
  </si>
  <si>
    <t>1730014Vervangen W22 Hoveniersvoertuig en gladheidsbestrijding</t>
  </si>
  <si>
    <t>Vervangen W22 Hoveniersvoertuig en gladheidsbestrijding</t>
  </si>
  <si>
    <t>1730015Vervangen W12 hoveniersvoertuig en gladheidbestrijding</t>
  </si>
  <si>
    <t>Vervangen W12 hoveniersvoertuig en gladheidbestrijding</t>
  </si>
  <si>
    <t>1730016Sorteerknijper milieustraat</t>
  </si>
  <si>
    <t>Sorteerknijper milieustraat</t>
  </si>
  <si>
    <t>1730017Slagboom milieustraat</t>
  </si>
  <si>
    <t>Slagboom milieustraat</t>
  </si>
  <si>
    <t>1730018Grofvuilpers milieustraat</t>
  </si>
  <si>
    <t>Grofvuilpers milieustraat</t>
  </si>
  <si>
    <t>1730019Camerasysteem milieustraat</t>
  </si>
  <si>
    <t>Camerasysteem milieustraat</t>
  </si>
  <si>
    <t>1730020Grofvuilpers milieustraat 2</t>
  </si>
  <si>
    <t>Grofvuilpers milieustraat 2</t>
  </si>
  <si>
    <t>1730021Vervangen W31 Hoveniersvoertuig en gladheidbestrijding</t>
  </si>
  <si>
    <t>Vervangen W31 Hoveniersvoertuig en gladheidbestrijding</t>
  </si>
  <si>
    <t xml:space="preserve">1730022Technische dienst Natstrooiinstallatie </t>
  </si>
  <si>
    <t xml:space="preserve">Technische dienst Natstrooiinstallatie </t>
  </si>
  <si>
    <t>1730023Vervanging lasapparatuur technische dienst</t>
  </si>
  <si>
    <t>Vervanging lasapparatuur technische dienst</t>
  </si>
  <si>
    <t>Bedrijfsvoering</t>
  </si>
  <si>
    <t>1730024Weegbrug milieustraat</t>
  </si>
  <si>
    <t>Weegbrug milieustraat</t>
  </si>
  <si>
    <t xml:space="preserve">1730025Milieustraat wwenklader/shovel </t>
  </si>
  <si>
    <t xml:space="preserve">Milieustraat wwenklader/shovel </t>
  </si>
  <si>
    <t>1740001Verduurzaming gemeentelijk vastgoed fase 3</t>
  </si>
  <si>
    <t>Verduurzaming gemeentelijk vastgoed fase 3</t>
  </si>
  <si>
    <t xml:space="preserve">1740003Warmtenet IKC+ Hoornes Kalkoven </t>
  </si>
  <si>
    <t xml:space="preserve">Warmtenet IKC+ Hoornes Kalkoven </t>
  </si>
  <si>
    <t>674007000 Hoornes aardgasvrij</t>
  </si>
  <si>
    <t>1740004Verduurzaming gemeentelijke gebouwen 2026</t>
  </si>
  <si>
    <t>Verduurzaming gemeentelijke gebouwen 2026</t>
  </si>
  <si>
    <t>BW32 2023</t>
  </si>
  <si>
    <t>Warmte-kou voorz IKC+ van Lierestraat</t>
  </si>
  <si>
    <t>1810265ICT_Vervanging CAD-GEO omgeving</t>
  </si>
  <si>
    <t>ICT_Vervanging CAD-GEO omgeving</t>
  </si>
  <si>
    <t>681001000 Structuur- &amp; bestemmingsplan</t>
  </si>
  <si>
    <t>2023100Uitvoering Groen Structuurplan 2039</t>
  </si>
  <si>
    <t>Uitvoering Groen Structuurplan 2039</t>
  </si>
  <si>
    <t>2023101Uitvoering Groen Structuurplan 2040</t>
  </si>
  <si>
    <t>Uitvoering Groen Structuurplan 2040</t>
  </si>
  <si>
    <t>2023103Uitvoering wegenbeleidsplan 2027</t>
  </si>
  <si>
    <t>Uitvoering wegenbeleidsplan 2027</t>
  </si>
  <si>
    <t>2023104Uitvoering wegenbeleidsplan 2028</t>
  </si>
  <si>
    <t>Uitvoering wegenbeleidsplan 2028</t>
  </si>
  <si>
    <t>2023105Uitvoering wegenbeleidsplan 2029</t>
  </si>
  <si>
    <t>Uitvoering wegenbeleidsplan 2029</t>
  </si>
  <si>
    <t>2023106Uitvoering wegenbeleidsplan 2030</t>
  </si>
  <si>
    <t>Uitvoering wegenbeleidsplan 2030</t>
  </si>
  <si>
    <t>2023107Uitvoering wegenbeleidsplan 2031</t>
  </si>
  <si>
    <t>Uitvoering wegenbeleidsplan 2031</t>
  </si>
  <si>
    <t>2023108Uitvoering wegenbeleidsplan 2032</t>
  </si>
  <si>
    <t>Uitvoering wegenbeleidsplan 2032</t>
  </si>
  <si>
    <t>2023109Uitvoering wegenbeleidsplan 2033</t>
  </si>
  <si>
    <t>Uitvoering wegenbeleidsplan 2033</t>
  </si>
  <si>
    <t>2023110Uitvoering wegenbeleidsplan 2034</t>
  </si>
  <si>
    <t>Uitvoering wegenbeleidsplan 2034</t>
  </si>
  <si>
    <t>2023111Uitvoering wegenbeleidsplan 2035</t>
  </si>
  <si>
    <t>Uitvoering wegenbeleidsplan 2035</t>
  </si>
  <si>
    <t>2023112Uitvoering wegenbeleidsplan 2036</t>
  </si>
  <si>
    <t>Uitvoering wegenbeleidsplan 2036</t>
  </si>
  <si>
    <t>2023113Uitvoering wegenbeleidsplan 2037</t>
  </si>
  <si>
    <t>Uitvoering wegenbeleidsplan 2037</t>
  </si>
  <si>
    <t>2023114Uitvoering wegenbeleidsplan 2038</t>
  </si>
  <si>
    <t>Uitvoering wegenbeleidsplan 2038</t>
  </si>
  <si>
    <t>2023115Uitvoering wegenbeleidsplan 2039</t>
  </si>
  <si>
    <t>Uitvoering wegenbeleidsplan 2039</t>
  </si>
  <si>
    <t>2023116Uitvoering wegenbeleidsplan 2040</t>
  </si>
  <si>
    <t>Uitvoering wegenbeleidsplan 2040</t>
  </si>
  <si>
    <t>2023220IHP_VO_Gymzaal_Pieter Groen</t>
  </si>
  <si>
    <t>IHP_VO_Gymzaal_Pieter Groen</t>
  </si>
  <si>
    <t>2023221IHP_VO_Gymzaal_Limes praktijkonderwijs</t>
  </si>
  <si>
    <t>IHP_VO_Gymzaal_Limes praktijkonderwijs</t>
  </si>
  <si>
    <t>2023241Beschoeiingen 2027</t>
  </si>
  <si>
    <t>Beschoeiingen 2027</t>
  </si>
  <si>
    <t>2023241Damwanden 2027</t>
  </si>
  <si>
    <t>Damwanden 2027</t>
  </si>
  <si>
    <t>2023242Beschoeiingen 2028</t>
  </si>
  <si>
    <t>Beschoeiingen 2028</t>
  </si>
  <si>
    <t>2023242Damwanden 2028</t>
  </si>
  <si>
    <t>Damwanden 2028</t>
  </si>
  <si>
    <t>2023243Beschoeiingen 2029</t>
  </si>
  <si>
    <t>Beschoeiingen 2029</t>
  </si>
  <si>
    <t>2023243Damwanden 2029</t>
  </si>
  <si>
    <t>Damwanden 2029</t>
  </si>
  <si>
    <t>2023244Beschoeiingen 2030</t>
  </si>
  <si>
    <t>Beschoeiingen 2030</t>
  </si>
  <si>
    <t>2023244Damwanden 2030</t>
  </si>
  <si>
    <t>Damwanden 2030</t>
  </si>
  <si>
    <t>2023245Beschoeiingen 2031</t>
  </si>
  <si>
    <t>Beschoeiingen 2031</t>
  </si>
  <si>
    <t>2023245Damwanden 2031</t>
  </si>
  <si>
    <t>Damwanden 2031</t>
  </si>
  <si>
    <t>2023246Beschoeiingen 2032</t>
  </si>
  <si>
    <t>Beschoeiingen 2032</t>
  </si>
  <si>
    <t>2023246Damwanden 2032</t>
  </si>
  <si>
    <t>Damwanden 2032</t>
  </si>
  <si>
    <t>2023247Beschoeiingen 2033</t>
  </si>
  <si>
    <t>Beschoeiingen 2033</t>
  </si>
  <si>
    <t>2023247Damwanden 2033</t>
  </si>
  <si>
    <t>Damwanden 2033</t>
  </si>
  <si>
    <t>2023248Beschoeiingen 2034</t>
  </si>
  <si>
    <t>Beschoeiingen 2034</t>
  </si>
  <si>
    <t>2023248Damwanden 2034</t>
  </si>
  <si>
    <t>Damwanden 2034</t>
  </si>
  <si>
    <t>2023249Beschoeiingen 2035</t>
  </si>
  <si>
    <t>Beschoeiingen 2035</t>
  </si>
  <si>
    <t>2023249Damwanden 2035</t>
  </si>
  <si>
    <t>Damwanden 2035</t>
  </si>
  <si>
    <t>2023250Beschoeiingen 2036</t>
  </si>
  <si>
    <t>Beschoeiingen 2036</t>
  </si>
  <si>
    <t>2023250Damwanden 2036</t>
  </si>
  <si>
    <t>Damwanden 2036</t>
  </si>
  <si>
    <t>2023251Beschoeiingen 2037</t>
  </si>
  <si>
    <t>Beschoeiingen 2037</t>
  </si>
  <si>
    <t>2023251Damwanden 2037</t>
  </si>
  <si>
    <t>Damwanden 2037</t>
  </si>
  <si>
    <t>2023252Beschoeiingen 2038</t>
  </si>
  <si>
    <t>Beschoeiingen 2038</t>
  </si>
  <si>
    <t>2023252Damwanden 2038</t>
  </si>
  <si>
    <t>Damwanden 2038</t>
  </si>
  <si>
    <t>2023253Beschoeiingen 2039</t>
  </si>
  <si>
    <t>Beschoeiingen 2039</t>
  </si>
  <si>
    <t>2023253Damwanden 2039</t>
  </si>
  <si>
    <t>Damwanden 2039</t>
  </si>
  <si>
    <t>2023254Beschoeiingen 2040</t>
  </si>
  <si>
    <t>Beschoeiingen 2040</t>
  </si>
  <si>
    <t>2023254Damwanden 2040</t>
  </si>
  <si>
    <t>Damwanden 2040</t>
  </si>
  <si>
    <t>2023256VRI' s 2027</t>
  </si>
  <si>
    <t>VRI' s 2027</t>
  </si>
  <si>
    <t>2023257VRI' s 2028</t>
  </si>
  <si>
    <t>VRI' s 2028</t>
  </si>
  <si>
    <t>2023258VRI' s 2029</t>
  </si>
  <si>
    <t>VRI' s 2029</t>
  </si>
  <si>
    <t>2023259VRI' s 2030</t>
  </si>
  <si>
    <t>VRI' s 2030</t>
  </si>
  <si>
    <t>2023260VRI' s 2031</t>
  </si>
  <si>
    <t>VRI' s 2031</t>
  </si>
  <si>
    <t>2023261VRI' s 2032</t>
  </si>
  <si>
    <t>VRI' s 2032</t>
  </si>
  <si>
    <t>2023262VRI' s 2033</t>
  </si>
  <si>
    <t>VRI' s 2033</t>
  </si>
  <si>
    <t>2023263VRI' s 2034</t>
  </si>
  <si>
    <t>VRI' s 2034</t>
  </si>
  <si>
    <t>2023264VRI' s 2035</t>
  </si>
  <si>
    <t>VRI' s 2035</t>
  </si>
  <si>
    <t>2023265VRI' s 2036</t>
  </si>
  <si>
    <t>VRI' s 2036</t>
  </si>
  <si>
    <t>2023266VRI' s 2037</t>
  </si>
  <si>
    <t>VRI' s 2037</t>
  </si>
  <si>
    <t>2023267VRI' s 2038</t>
  </si>
  <si>
    <t>VRI' s 2038</t>
  </si>
  <si>
    <t>2023268VRI' s 2039</t>
  </si>
  <si>
    <t>VRI' s 2039</t>
  </si>
  <si>
    <t>2023269VRI' s 2040</t>
  </si>
  <si>
    <t>VRI' s 2040</t>
  </si>
  <si>
    <t>2023271Vervangen bruggen 2027</t>
  </si>
  <si>
    <t>Vervangen bruggen 2027</t>
  </si>
  <si>
    <t>2023272Vervangen bruggen 2028</t>
  </si>
  <si>
    <t>Vervangen bruggen 2028</t>
  </si>
  <si>
    <t>2023273Vervangen bruggen 2029</t>
  </si>
  <si>
    <t>Vervangen bruggen 2029</t>
  </si>
  <si>
    <t>2023274Vervangen bruggen 2030</t>
  </si>
  <si>
    <t>Vervangen bruggen 2030</t>
  </si>
  <si>
    <t>2023275Vervangen bruggen 2031</t>
  </si>
  <si>
    <t>Vervangen bruggen 2031</t>
  </si>
  <si>
    <t>2023276Vervangen bruggen 2032</t>
  </si>
  <si>
    <t>Vervangen bruggen 2032</t>
  </si>
  <si>
    <t>2023277Vervangen bruggen 2033</t>
  </si>
  <si>
    <t>Vervangen bruggen 2033</t>
  </si>
  <si>
    <t>2023278Vervangen bruggen 2034</t>
  </si>
  <si>
    <t>Vervangen bruggen 2034</t>
  </si>
  <si>
    <t>2023279Vervangen bruggen 2035</t>
  </si>
  <si>
    <t>Vervangen bruggen 2035</t>
  </si>
  <si>
    <t>2023280Vervangen bruggen 2036</t>
  </si>
  <si>
    <t>Vervangen bruggen 2036</t>
  </si>
  <si>
    <t>2023281Vervangen bruggen 2037</t>
  </si>
  <si>
    <t>Vervangen bruggen 2037</t>
  </si>
  <si>
    <t>lang</t>
  </si>
  <si>
    <t>2023282Vervangen bruggen 2038</t>
  </si>
  <si>
    <t>Vervangen bruggen 2038</t>
  </si>
  <si>
    <t>2023283Vervangen bruggen 2039</t>
  </si>
  <si>
    <t>Vervangen bruggen 2039</t>
  </si>
  <si>
    <t>2023284Vervangen bruggen 2040</t>
  </si>
  <si>
    <t>Vervangen bruggen 2040</t>
  </si>
  <si>
    <t>2023286Verv armaturen voor LED 2027</t>
  </si>
  <si>
    <t>Verv armaturen voor LED 2027</t>
  </si>
  <si>
    <t>2023287Verv armaturen voor LED 2028</t>
  </si>
  <si>
    <t>Verv armaturen voor LED 2028</t>
  </si>
  <si>
    <t>2023288Verv armaturen voor LED 2029</t>
  </si>
  <si>
    <t>Verv armaturen voor LED 2029</t>
  </si>
  <si>
    <t>2023289Verv armaturen voor LED 2030</t>
  </si>
  <si>
    <t>Verv armaturen voor LED 2030</t>
  </si>
  <si>
    <t>2023290Verv armaturen voor LED 2031</t>
  </si>
  <si>
    <t>Verv armaturen voor LED 2031</t>
  </si>
  <si>
    <t>2023291Verv armaturen voor LED 2032</t>
  </si>
  <si>
    <t>Verv armaturen voor LED 2032</t>
  </si>
  <si>
    <t>2023292Verv armaturen voor LED 2033</t>
  </si>
  <si>
    <t>Verv armaturen voor LED 2033</t>
  </si>
  <si>
    <t>2023293Verv armaturen voor LED 2034</t>
  </si>
  <si>
    <t>Verv armaturen voor LED 2034</t>
  </si>
  <si>
    <t>2023294Verv armaturen voor LED 2035</t>
  </si>
  <si>
    <t>Verv armaturen voor LED 2035</t>
  </si>
  <si>
    <t>2023295Verv armaturen voor LED 2036</t>
  </si>
  <si>
    <t>Verv armaturen voor LED 2036</t>
  </si>
  <si>
    <t>2023296Verv armaturen voor LED 2037</t>
  </si>
  <si>
    <t>Verv armaturen voor LED 2037</t>
  </si>
  <si>
    <t>2023297Verv armaturen voor LED 2038</t>
  </si>
  <si>
    <t>Verv armaturen voor LED 2038</t>
  </si>
  <si>
    <t>2023298Verv armaturen voor LED 2039</t>
  </si>
  <si>
    <t>Verv armaturen voor LED 2039</t>
  </si>
  <si>
    <t>2023299Verv armaturen voor LED 2040</t>
  </si>
  <si>
    <t>Verv armaturen voor LED 2040</t>
  </si>
  <si>
    <t>2023301Vervangen lichtmasten 2027</t>
  </si>
  <si>
    <t>Vervangen lichtmasten 2027</t>
  </si>
  <si>
    <t>2023302Vervangen lichtmasten 2028</t>
  </si>
  <si>
    <t>Vervangen lichtmasten 2028</t>
  </si>
  <si>
    <t>2023303Vervangen lichtmasten 2029</t>
  </si>
  <si>
    <t>Vervangen lichtmasten 2029</t>
  </si>
  <si>
    <t>2023304Vervangen lichtmasten 2030</t>
  </si>
  <si>
    <t>Vervangen lichtmasten 2030</t>
  </si>
  <si>
    <t>2023305Vervangen lichtmasten 2031</t>
  </si>
  <si>
    <t>Vervangen lichtmasten 2031</t>
  </si>
  <si>
    <t>2023306Vervangen lichtmasten 2032</t>
  </si>
  <si>
    <t>Vervangen lichtmasten 2032</t>
  </si>
  <si>
    <t>2023307Vervangen lichtmasten 2033</t>
  </si>
  <si>
    <t>Vervangen lichtmasten 2033</t>
  </si>
  <si>
    <t>2023308Vervangen lichtmasten 2034</t>
  </si>
  <si>
    <t>Vervangen lichtmasten 2034</t>
  </si>
  <si>
    <t>2023309Vervangen lichtmasten 2035</t>
  </si>
  <si>
    <t>Vervangen lichtmasten 2035</t>
  </si>
  <si>
    <t>2023310Vervangen lichtmasten 2036</t>
  </si>
  <si>
    <t>Vervangen lichtmasten 2036</t>
  </si>
  <si>
    <t>2023311Vervangen lichtmasten 2037</t>
  </si>
  <si>
    <t>Vervangen lichtmasten 2037</t>
  </si>
  <si>
    <t>2023312Vervangen lichtmasten 2038</t>
  </si>
  <si>
    <t>Vervangen lichtmasten 2038</t>
  </si>
  <si>
    <t>2023313Vervangen lichtmasten 2039</t>
  </si>
  <si>
    <t>Vervangen lichtmasten 2039</t>
  </si>
  <si>
    <t>2023314Vervangen lichtmasten 2040</t>
  </si>
  <si>
    <t>Vervangen lichtmasten 2040</t>
  </si>
  <si>
    <t>2023316Verduurzaming gemeentelijke gebouwen 2027</t>
  </si>
  <si>
    <t>Verduurzaming gemeentelijke gebouwen 2027</t>
  </si>
  <si>
    <t>2023317Verduurzaming gemeentelijke gebouwen 2028</t>
  </si>
  <si>
    <t>Verduurzaming gemeentelijke gebouwen 2028</t>
  </si>
  <si>
    <t>2023318Verduurzaming gemeentelijke gebouwen 2029</t>
  </si>
  <si>
    <t>Verduurzaming gemeentelijke gebouwen 2029</t>
  </si>
  <si>
    <t>2023319Verduurzaming gemeentelijke gebouwen 2030</t>
  </si>
  <si>
    <t>Verduurzaming gemeentelijke gebouwen 2030</t>
  </si>
  <si>
    <t>2023320Verduurzaming gemeentelijke gebouwen 2031</t>
  </si>
  <si>
    <t>Verduurzaming gemeentelijke gebouwen 2031</t>
  </si>
  <si>
    <t>2023321Verduurzaming gemeentelijke gebouwen 2032</t>
  </si>
  <si>
    <t>Verduurzaming gemeentelijke gebouwen 2032</t>
  </si>
  <si>
    <t>2023322Verduurzaming gemeentelijke gebouwen 2033</t>
  </si>
  <si>
    <t>Verduurzaming gemeentelijke gebouwen 2033</t>
  </si>
  <si>
    <t>2023323Verduurzaming gemeentelijke gebouwen 2034</t>
  </si>
  <si>
    <t>Verduurzaming gemeentelijke gebouwen 2034</t>
  </si>
  <si>
    <t>2023324Verduurzaming gemeentelijke gebouwen 2035</t>
  </si>
  <si>
    <t>Verduurzaming gemeentelijke gebouwen 2035</t>
  </si>
  <si>
    <t>2023325Verduurzaming gemeentelijke gebouwen 2036</t>
  </si>
  <si>
    <t>Verduurzaming gemeentelijke gebouwen 2036</t>
  </si>
  <si>
    <t>2023326Verduurzaming gemeentelijke gebouwen 2037</t>
  </si>
  <si>
    <t>Verduurzaming gemeentelijke gebouwen 2037</t>
  </si>
  <si>
    <t>2023327Verduurzaming gemeentelijke gebouwen 2038</t>
  </si>
  <si>
    <t>Verduurzaming gemeentelijke gebouwen 2038</t>
  </si>
  <si>
    <t>2023328Verduurzaming gemeentelijke gebouwen 2039</t>
  </si>
  <si>
    <t>Verduurzaming gemeentelijke gebouwen 2039</t>
  </si>
  <si>
    <t>2023329Verduurzaming gemeentelijke gebouwen 2040</t>
  </si>
  <si>
    <t>Verduurzaming gemeentelijke gebouwen 2040</t>
  </si>
  <si>
    <t>2023330Renovatie sportvelden 2027</t>
  </si>
  <si>
    <t>Renovatie sportvelden 2027</t>
  </si>
  <si>
    <t>2023331Renovatie sportvelden 2028</t>
  </si>
  <si>
    <t>Renovatie sportvelden 2028</t>
  </si>
  <si>
    <t>2023332Renovatie sportvelden 2029</t>
  </si>
  <si>
    <t>Renovatie sportvelden 2029</t>
  </si>
  <si>
    <t>2023333Renovatie sportvelden 2030</t>
  </si>
  <si>
    <t>Renovatie sportvelden 2030</t>
  </si>
  <si>
    <t>2023334Renovatie sportvelden 2031</t>
  </si>
  <si>
    <t>Renovatie sportvelden 2031</t>
  </si>
  <si>
    <t>2023335Renovatie sportvelden 2032</t>
  </si>
  <si>
    <t>Renovatie sportvelden 2032</t>
  </si>
  <si>
    <t>2023336Renovatie sportvelden 2033</t>
  </si>
  <si>
    <t>Renovatie sportvelden 2033</t>
  </si>
  <si>
    <t>2023337Renovatie sportvelden 2034</t>
  </si>
  <si>
    <t>Renovatie sportvelden 2034</t>
  </si>
  <si>
    <t>2023338Renovatie sportvelden 2035</t>
  </si>
  <si>
    <t>Renovatie sportvelden 2035</t>
  </si>
  <si>
    <t>2023339Renovatie sportvelden 2036</t>
  </si>
  <si>
    <t>Renovatie sportvelden 2036</t>
  </si>
  <si>
    <t>2023340Renovatie sportvelden 2037</t>
  </si>
  <si>
    <t>Renovatie sportvelden 2037</t>
  </si>
  <si>
    <t>2023341Renovatie sportvelden 2038</t>
  </si>
  <si>
    <t>Renovatie sportvelden 2038</t>
  </si>
  <si>
    <t>2023342Renovatie sportvelden 2039</t>
  </si>
  <si>
    <t>Renovatie sportvelden 2039</t>
  </si>
  <si>
    <t>2023343Renovatie sportvelden 2040</t>
  </si>
  <si>
    <t>Renovatie sportvelden 2040</t>
  </si>
  <si>
    <t>2023346ICT algemeen 2027</t>
  </si>
  <si>
    <t>ICT algemeen 2027</t>
  </si>
  <si>
    <t>604040110 I&amp;A standaardsoftware</t>
  </si>
  <si>
    <t>2023347ICT algemeen 2028</t>
  </si>
  <si>
    <t>ICT algemeen 2028</t>
  </si>
  <si>
    <t>2023348ICT algemeen 2029</t>
  </si>
  <si>
    <t>ICT algemeen 2029</t>
  </si>
  <si>
    <t>2023349ICT algemeen 2030</t>
  </si>
  <si>
    <t>ICT algemeen 2030</t>
  </si>
  <si>
    <t>2023350ICT algemeen 2031</t>
  </si>
  <si>
    <t>ICT algemeen 2031</t>
  </si>
  <si>
    <t>2023351ICT algemeen 2032</t>
  </si>
  <si>
    <t>ICT algemeen 2032</t>
  </si>
  <si>
    <t>2023352ICT algemeen 2033</t>
  </si>
  <si>
    <t>ICT algemeen 2033</t>
  </si>
  <si>
    <t>2023353ICT algemeen 2034</t>
  </si>
  <si>
    <t>ICT algemeen 2034</t>
  </si>
  <si>
    <t>2023354ICT algemeen 2035</t>
  </si>
  <si>
    <t>ICT algemeen 2035</t>
  </si>
  <si>
    <t>2023355ICT algemeen 2036</t>
  </si>
  <si>
    <t>ICT algemeen 2036</t>
  </si>
  <si>
    <t>2023356ICT algemeen 2037</t>
  </si>
  <si>
    <t>ICT algemeen 2037</t>
  </si>
  <si>
    <t>2023357ICT algemeen 2038</t>
  </si>
  <si>
    <t>ICT algemeen 2038</t>
  </si>
  <si>
    <t>2023358ICT algemeen 2039</t>
  </si>
  <si>
    <t>ICT algemeen 2039</t>
  </si>
  <si>
    <t>2023359ICT algemeen 2040</t>
  </si>
  <si>
    <t>ICT algemeen 2040</t>
  </si>
  <si>
    <t>2023364Integraal Afvalwaterketenplan (IAWKP) 2027</t>
  </si>
  <si>
    <t>Integraal Afvalwaterketenplan (IAWKP) 2027</t>
  </si>
  <si>
    <t>2023365Integraal Afvalwaterketenplan (IAWKP) 2028</t>
  </si>
  <si>
    <t>Integraal Afvalwaterketenplan (IAWKP) 2028</t>
  </si>
  <si>
    <t>2023366Integraal Afvalwaterketenplan (IAWKP) 2029</t>
  </si>
  <si>
    <t>Integraal Afvalwaterketenplan (IAWKP) 2029</t>
  </si>
  <si>
    <t>2023367Integraal Afvalwaterketenplan (IAWKP) 2030</t>
  </si>
  <si>
    <t>Integraal Afvalwaterketenplan (IAWKP) 2030</t>
  </si>
  <si>
    <t>2023368Integraal Afvalwaterketenplan (IAWKP) 2031</t>
  </si>
  <si>
    <t>Integraal Afvalwaterketenplan (IAWKP) 2031</t>
  </si>
  <si>
    <t>2023370Integraal Afvalwaterketenplan (IAWKP) 2032</t>
  </si>
  <si>
    <t>Integraal Afvalwaterketenplan (IAWKP) 2032</t>
  </si>
  <si>
    <t>2023371Integraal Afvalwaterketenplan (IAWKP) 2033</t>
  </si>
  <si>
    <t>Integraal Afvalwaterketenplan (IAWKP) 2033</t>
  </si>
  <si>
    <t>2023372Integraal Afvalwaterketenplan (IAWKP) 2034</t>
  </si>
  <si>
    <t>Integraal Afvalwaterketenplan (IAWKP) 2034</t>
  </si>
  <si>
    <t>2023373Integraal Afvalwaterketenplan (IAWKP) 2035</t>
  </si>
  <si>
    <t>Integraal Afvalwaterketenplan (IAWKP) 2035</t>
  </si>
  <si>
    <t>2023374Integraal Afvalwaterketenplan (IAWKP) 2036</t>
  </si>
  <si>
    <t>Integraal Afvalwaterketenplan (IAWKP) 2036</t>
  </si>
  <si>
    <t>2023375Integraal Afvalwaterketenplan (IAWKP) 2037</t>
  </si>
  <si>
    <t>Integraal Afvalwaterketenplan (IAWKP) 2037</t>
  </si>
  <si>
    <t>2023376Integraal Afvalwaterketenplan (IAWKP) 2038</t>
  </si>
  <si>
    <t>Integraal Afvalwaterketenplan (IAWKP) 2038</t>
  </si>
  <si>
    <t>2023377Integraal Afvalwaterketenplan (IAWKP) 2039</t>
  </si>
  <si>
    <t>Integraal Afvalwaterketenplan (IAWKP) 2039</t>
  </si>
  <si>
    <t>2023378Integraal Afvalwaterketenplan (IAWKP) 2040</t>
  </si>
  <si>
    <t>Integraal Afvalwaterketenplan (IAWKP) 2040</t>
  </si>
  <si>
    <t>2023383Klimaatadaptatie 2027</t>
  </si>
  <si>
    <t>Klimaatadaptatie 2027</t>
  </si>
  <si>
    <t>2023384Klimaatadaptatie 2028</t>
  </si>
  <si>
    <t>Klimaatadaptatie 2028</t>
  </si>
  <si>
    <t>2023385Klimaatadaptatie 2029</t>
  </si>
  <si>
    <t>Klimaatadaptatie 2029</t>
  </si>
  <si>
    <t>2023386Klimaatadaptatie 2030</t>
  </si>
  <si>
    <t>Klimaatadaptatie 2030</t>
  </si>
  <si>
    <t>2023387Klimaatadaptatie 2031</t>
  </si>
  <si>
    <t>Klimaatadaptatie 2031</t>
  </si>
  <si>
    <t>2023388Klimaatadaptatie 2032</t>
  </si>
  <si>
    <t>Klimaatadaptatie 2032</t>
  </si>
  <si>
    <t>2023389Klimaatadaptatie 2033</t>
  </si>
  <si>
    <t>Klimaatadaptatie 2033</t>
  </si>
  <si>
    <t>2023390Klimaatadaptatie 2034</t>
  </si>
  <si>
    <t>Klimaatadaptatie 2034</t>
  </si>
  <si>
    <t>2023391Klimaatadaptatie 2035</t>
  </si>
  <si>
    <t>Klimaatadaptatie 2035</t>
  </si>
  <si>
    <t>2023392Klimaatadaptatie 2036</t>
  </si>
  <si>
    <t>Klimaatadaptatie 2036</t>
  </si>
  <si>
    <t>2023393Klimaatadaptatie 2037</t>
  </si>
  <si>
    <t>Klimaatadaptatie 2037</t>
  </si>
  <si>
    <t>2023394Klimaatadaptatie 2038</t>
  </si>
  <si>
    <t>Klimaatadaptatie 2038</t>
  </si>
  <si>
    <t>2023395Klimaatadaptatie 2039</t>
  </si>
  <si>
    <t>Klimaatadaptatie 2039</t>
  </si>
  <si>
    <t>2023396Klimaatadaptatie 2040</t>
  </si>
  <si>
    <t>Klimaatadaptatie 2040</t>
  </si>
  <si>
    <t>2023400IHP_VO_Pieter Groen_Bijkomende kosten</t>
  </si>
  <si>
    <t>IHP_VO_Pieter Groen_Bijkomende kosten</t>
  </si>
  <si>
    <t>2023402IHP_VO_Limes praktijkonderwijs_Bijkomende kosten</t>
  </si>
  <si>
    <t>IHP_VO_Limes praktijkonderwijs_Bijkomende kosten</t>
  </si>
  <si>
    <t>2023406Vervangen W14 veegwagen</t>
  </si>
  <si>
    <t>2023420Vervanging green killer</t>
  </si>
  <si>
    <t>Vervanging green killer</t>
  </si>
  <si>
    <t>2023421Vervanging keetwagen</t>
  </si>
  <si>
    <t>Vervanging keetwagen</t>
  </si>
  <si>
    <t>2023422Vervangen W67 Huisvuilwagen achterlader</t>
  </si>
  <si>
    <t>Vervangen W67 Huisvuilwagen achterlader</t>
  </si>
  <si>
    <t>2023423Vervangen W53 Veegvuilwagen</t>
  </si>
  <si>
    <t>Vervangen W53 Veegvuilwagen</t>
  </si>
  <si>
    <t>2023424Vervangen W33 Veegvuilwagen</t>
  </si>
  <si>
    <t>Vervangen W33 Veegvuilwagen</t>
  </si>
  <si>
    <t>2023425Hekwerken hondenuitrenplaatsen wijk Katwijk Noord</t>
  </si>
  <si>
    <t>Hekwerken hondenuitrenplaatsen wijk Katwijk Noord</t>
  </si>
  <si>
    <t>Remco Sjardijn</t>
  </si>
  <si>
    <t>Hekwerken</t>
  </si>
  <si>
    <t>621009000 Kosten/opbrengsten i.v.m. honden</t>
  </si>
  <si>
    <t>2023426Vervangen trekker Panbos</t>
  </si>
  <si>
    <t>Vervangen trekker Panbos</t>
  </si>
  <si>
    <t>657004000 Panbos</t>
  </si>
  <si>
    <t>2023427Vervangen W34 Speelplaatsen</t>
  </si>
  <si>
    <t>Vervangen W34 Speelplaatsen</t>
  </si>
  <si>
    <t>2023428Vervangen W35 Speelplaatsen</t>
  </si>
  <si>
    <t>Vervangen W35 Speelplaatsen</t>
  </si>
  <si>
    <t>2023429Hekwerken 2 hondenuitrenplaatsen wijk V'burg/Katwijk a/d Rijn</t>
  </si>
  <si>
    <t>Hekwerken 2 hondenuitrenplaatsen wijk V'burg/Katwijk a/d Rijn</t>
  </si>
  <si>
    <t>2023430Vervangen W68 Huisvuilwagen achterlader</t>
  </si>
  <si>
    <t>Vervangen W68 Huisvuilwagen achterlader</t>
  </si>
  <si>
    <t>2023431Vervangen W40 jeep wijkbeheer incl drip</t>
  </si>
  <si>
    <t>Vervangen W40 jeep wijkbeheer incl drip</t>
  </si>
  <si>
    <t>2023432Vervangen w73 technische dienst</t>
  </si>
  <si>
    <t>Vervangen w73 technische dienst</t>
  </si>
  <si>
    <t>2023433Drang -en afzethekken inclusief transportbokken</t>
  </si>
  <si>
    <t>Drang -en afzethekken inclusief transportbokken</t>
  </si>
  <si>
    <t>Dirk van Beelen</t>
  </si>
  <si>
    <t>2023434Vervangen W10 Stratenmakersvoertuig</t>
  </si>
  <si>
    <t>Vervangen W10 Stratenmakersvoertuig</t>
  </si>
  <si>
    <t>2023435Vervangen W24 Stratenmakersvoertuig</t>
  </si>
  <si>
    <t>Vervangen W24 Stratenmakersvoertuig</t>
  </si>
  <si>
    <t>2023436Vervangen W30 Stratenmakersvoertuig</t>
  </si>
  <si>
    <t>Vervangen W30 Stratenmakersvoertuig</t>
  </si>
  <si>
    <t>2023437Vervangen W50 Stratenmakersvoertuig</t>
  </si>
  <si>
    <t>Vervangen W50 Stratenmakersvoertuig</t>
  </si>
  <si>
    <t>2023438Vervangen tractor groenvoorziening/gladheidsbestrijding</t>
  </si>
  <si>
    <t>Vervangen tractor groenvoorziening/gladheidsbestrijding</t>
  </si>
  <si>
    <t>2023439Vervangen W51 hoveniersvoertuig en gladheidsbestrijding</t>
  </si>
  <si>
    <t>Vervangen W51 hoveniersvoertuig en gladheidsbestrijding</t>
  </si>
  <si>
    <t>2023440Watertank met pomp groenvoorziening</t>
  </si>
  <si>
    <t>Watertank met pomp groenvoorziening</t>
  </si>
  <si>
    <t>2023443Vervanging ondergrondse contrainers 2027 (45 stuks)</t>
  </si>
  <si>
    <t>Vervanging ondergrondse contrainers 2027 (45 stuks)</t>
  </si>
  <si>
    <t>2023444Vervanging ondergrondse contrainers 2028 (140 stuks)</t>
  </si>
  <si>
    <t>Vervanging ondergrondse contrainers 2028 (140 stuks)</t>
  </si>
  <si>
    <t>2023445Vervanging ondergrondse contrainers 2029 (140 stuks)</t>
  </si>
  <si>
    <t>Vervanging ondergrondse contrainers 2029 (140 stuks)</t>
  </si>
  <si>
    <t>2023446Vervanging ondergrondse contrainers 2030 (140 stuks)</t>
  </si>
  <si>
    <t>Vervanging ondergrondse contrainers 2030 (140 stuks)</t>
  </si>
  <si>
    <t>2023447Vervanging ondergrondse contrainers 2031 (140 stuks)</t>
  </si>
  <si>
    <t>Vervanging ondergrondse contrainers 2031 (140 stuks)</t>
  </si>
  <si>
    <t>2023448Aanhangunit hogedruk-reiniger</t>
  </si>
  <si>
    <t>2023449EPS piepschuimpers</t>
  </si>
  <si>
    <t>EPS piepschuimpers</t>
  </si>
  <si>
    <t>2023450Gedifferentieerd inzamelen afval_Electronica: paslezers/vulgraadsystemen</t>
  </si>
  <si>
    <t>2023451Gedifferentieerd inzamelen afval_minicontainers</t>
  </si>
  <si>
    <t>2023452Gedifferentieerd inzamelen afval_Ondergrondse containers</t>
  </si>
  <si>
    <t>2023453Gedifferentieerd inzamelen afval_voertuigen</t>
  </si>
  <si>
    <t>2023454Gedifferentieerd inzamelen afval_voertuig achterlader PMD</t>
  </si>
  <si>
    <t>2023455Heftruck gemeentewerf</t>
  </si>
  <si>
    <t>Heftruck gemeentewerf</t>
  </si>
  <si>
    <t xml:space="preserve">604013000 Huisvesting centrale werf
</t>
  </si>
  <si>
    <t>2023456Inzamelwagen W 62 (25-BBL-6)</t>
  </si>
  <si>
    <t>2023457Inzamelwagen W 63 (21-BBN-3)</t>
  </si>
  <si>
    <t>2023459Ondergrondse milieuparkjes 2035</t>
  </si>
  <si>
    <t>Ondergrondse milieuparkjes 2035</t>
  </si>
  <si>
    <t>2023460Perscontainer 2029</t>
  </si>
  <si>
    <t>Perscontainer 2029</t>
  </si>
  <si>
    <t>2023461Perscontainer 2035</t>
  </si>
  <si>
    <t>Perscontainer 2035</t>
  </si>
  <si>
    <t>2023462Schuiver/opzetstooiers</t>
  </si>
  <si>
    <t>Schuiver/opzetstooiers</t>
  </si>
  <si>
    <t>2023463Strooimateriaal (w74/15/30/aanhanger)</t>
  </si>
  <si>
    <t>Strooimateriaal (w74/15/30/aanhanger)</t>
  </si>
  <si>
    <t>2023464Verv oriëntatieborden strand</t>
  </si>
  <si>
    <t>Verv oriëntatieborden strand</t>
  </si>
  <si>
    <t>Veiligheid</t>
  </si>
  <si>
    <t>657011000 Strandexploitatie</t>
  </si>
  <si>
    <t>2023465Verv. bestelwagen straatwerk /meubilair W50 Rb</t>
  </si>
  <si>
    <t>Verv. bestelwagen straatwerk /meubilair W50 Rb</t>
  </si>
  <si>
    <t>2023466Verv. inzamelmiddelen laagbouw</t>
  </si>
  <si>
    <t>2023467Vervangen keepwagen groenvoorziening W32 Vb</t>
  </si>
  <si>
    <t>2023468Vervangen veegwagen W13 Kaz</t>
  </si>
  <si>
    <t>2023469Vervanging strooimaterieel 2034</t>
  </si>
  <si>
    <t>Vervanging strooimaterieel 2034</t>
  </si>
  <si>
    <t>2023470Voertuig met haakarm</t>
  </si>
  <si>
    <t>2023471Voertuig TD W 71 ( BZ-ZZ-42)</t>
  </si>
  <si>
    <t>2023472Voertuig TD W 72 (9-VXX-49)</t>
  </si>
  <si>
    <t>2023473W 75 kraan/kipper (BZ-ZB-93)</t>
  </si>
  <si>
    <t>2023478Vervangen W14 veegwagen</t>
  </si>
  <si>
    <t>2023479Sorteerknijper milieustraat</t>
  </si>
  <si>
    <t>2023480Slagboom milieustraat</t>
  </si>
  <si>
    <t>2023481Grofvuilpers milieustraat</t>
  </si>
  <si>
    <t>2023482Camerasysteem milieustraat</t>
  </si>
  <si>
    <t xml:space="preserve">2023483Vervangen W61 huisvuilwagen achterlader </t>
  </si>
  <si>
    <t>2023484Vervangen W22 Hoveniersvoertuig en gladheidsbestrijding</t>
  </si>
  <si>
    <t>2023485Vervangen W12 hoveniersvoertuig en gladheidbestrijding</t>
  </si>
  <si>
    <t>2023486Grofvuilpers milieustraat 2</t>
  </si>
  <si>
    <t>2023487VervangenW41 Bovenwijks stratenmakersvoertuig</t>
  </si>
  <si>
    <t xml:space="preserve">2023488Milieustraat wwenklader/shovel </t>
  </si>
  <si>
    <t>2023489Vervangen W31 Hoveniersvoertuig en gladheidbestrijding</t>
  </si>
  <si>
    <t xml:space="preserve">2023490Technische dienst Natstrooiinstallatie </t>
  </si>
  <si>
    <t>2023491Vervanging lasapparatuur technische dienst</t>
  </si>
  <si>
    <t>2023492Vervanging green killer</t>
  </si>
  <si>
    <t>2023493Vervanging keetwagen</t>
  </si>
  <si>
    <t>2023494Vervangen W67 Huisvuilwagen achterlader</t>
  </si>
  <si>
    <t>2023495Vervangen W34 Speelplaatsen</t>
  </si>
  <si>
    <t>2023496Vervangen W35 Speelplaatsen</t>
  </si>
  <si>
    <t>2023497Vervangen W68 Huisvuilwagen achterlader</t>
  </si>
  <si>
    <t>2023498Vervangen W40 jeep wijkbeheer incl drip</t>
  </si>
  <si>
    <t>2023499Vervangen w73 technische dienst</t>
  </si>
  <si>
    <t>2023502GOV warmte koud_basis variant</t>
  </si>
  <si>
    <t>GOV warmte koud_basis variant</t>
  </si>
  <si>
    <t>2023503IHP DEEL 2_Marnix school en Bruggenschool</t>
  </si>
  <si>
    <t>IHP DEEL 2_Marnix school en Bruggenschool</t>
  </si>
  <si>
    <t>2023503IHP DEEL 2_Marnix school en Bruggenschool_openbare ruimte</t>
  </si>
  <si>
    <t>IHP DEEL 2_Marnix school en Bruggenschool_openbare ruimte</t>
  </si>
  <si>
    <t>2023504IHP DEEL 2_Prins Willem Alexanderschool</t>
  </si>
  <si>
    <t>IHP DEEL 2_Prins Willem Alexanderschool</t>
  </si>
  <si>
    <t>2023504IHP DEEL 2_Prins Willem Alexanderschool_openbare ruimte</t>
  </si>
  <si>
    <t>IHP DEEL 2_Prins Willem Alexanderschool_openbare ruimte</t>
  </si>
  <si>
    <t>2023505IHP DEEL 2_Groen van Prinstererschool</t>
  </si>
  <si>
    <t>IHP DEEL 2_Groen van Prinstererschool</t>
  </si>
  <si>
    <t>2023505IHP DEEL 2_Groen van Prinstererschool_openbare ruimte</t>
  </si>
  <si>
    <t>IHP DEEL 2_Groen van Prinstererschool_openbare ruimte</t>
  </si>
  <si>
    <t>2023506IHP DEEL 2_De Schakel</t>
  </si>
  <si>
    <t>IHP DEEL 2_De Schakel</t>
  </si>
  <si>
    <t>2023506IHP DEEL 2_De Schakel_openbare ruimte</t>
  </si>
  <si>
    <t>IHP DEEL 2_De Schakel_openbare ruimte</t>
  </si>
  <si>
    <t>2023507IHP DEEL 2_Willem van Veen school</t>
  </si>
  <si>
    <t>IHP DEEL 2_Willem van Veen school</t>
  </si>
  <si>
    <t>2023507IHP DEEL 2_Willem van Veen school_openbare ruimte</t>
  </si>
  <si>
    <t>IHP DEEL 2_Willem van Veen school_openbare ruimte</t>
  </si>
  <si>
    <t>2023508IHP DEEL 2_Rehoboth school</t>
  </si>
  <si>
    <t>IHP DEEL 2_Rehoboth school</t>
  </si>
  <si>
    <t>2023508IHP DEEL 2_Rehoboth school_openbare ruimte</t>
  </si>
  <si>
    <t>IHP DEEL 2_Rehoboth school_openbare ruimte</t>
  </si>
  <si>
    <t>2023509IHP DEEL2_Ds. G. Voetiusschool</t>
  </si>
  <si>
    <t>IHP DEEL2_Ds. G. Voetiusschool</t>
  </si>
  <si>
    <t>2023509IHP DEEL2_Ds. G. Voetiusschool_openbare ruimte</t>
  </si>
  <si>
    <t>IHP DEEL2_Ds. G. Voetiusschool_openbare ruimte</t>
  </si>
  <si>
    <t>2023510IHP DEEL 2_De Horizon school</t>
  </si>
  <si>
    <t>IHP DEEL 2_De Horizon school</t>
  </si>
  <si>
    <t>2023510IHP DEEL 2_De Horizon school_openbare ruimte</t>
  </si>
  <si>
    <t>IHP DEEL 2_De Horizon school_openbare ruimte</t>
  </si>
  <si>
    <t>2023511IHP DEEL 2_ De Sjaloom school</t>
  </si>
  <si>
    <t>IHP DEEL 2_ De Sjaloom school</t>
  </si>
  <si>
    <t>2023511IHP DEEL 2_ De Sjaloom school_openbare ruimte</t>
  </si>
  <si>
    <t>IHP DEEL 2_ De Sjaloom school_openbare ruimte</t>
  </si>
  <si>
    <t>Inrichting meubilair Heerenweg</t>
  </si>
  <si>
    <t>Vastgoed Visserij Ontwikkelplan</t>
  </si>
  <si>
    <t>634002000 Toerisme</t>
  </si>
  <si>
    <t>Verkeersveiligheid Fietsoversteken Hoorneslaan</t>
  </si>
  <si>
    <t>Aanleg Fietsstraat Buitensluis</t>
  </si>
  <si>
    <t>Speel- en beweegtuin Rijnsburg De Hoek</t>
  </si>
  <si>
    <t>Annemarie van der Plas</t>
  </si>
  <si>
    <t xml:space="preserve">Groenbeheerplan vervanging 2025 bomen </t>
  </si>
  <si>
    <t xml:space="preserve">Groenbeheerplan vervanging 2026 bomen </t>
  </si>
  <si>
    <t xml:space="preserve">Groenbeheerplan vervanging 2027 bomen </t>
  </si>
  <si>
    <t xml:space="preserve">Groenbeheerplan vervanging 2028 bomen </t>
  </si>
  <si>
    <t xml:space="preserve">Groenbeheerplan vervanging 2029 bomen </t>
  </si>
  <si>
    <t xml:space="preserve">Groenbeheerplan vervanging 2030 bomen </t>
  </si>
  <si>
    <t xml:space="preserve">Groenbeheerplan vervanging 2031 bomen </t>
  </si>
  <si>
    <t xml:space="preserve">Groenbeheerplan vervanging 2032 bomen </t>
  </si>
  <si>
    <t xml:space="preserve">Groenbeheerplan vervanging 2033 bomen </t>
  </si>
  <si>
    <t xml:space="preserve">Groenbeheerplan vervanging 2034 bomen </t>
  </si>
  <si>
    <t xml:space="preserve">Groenbeheerplan vervanging 2035 bomen </t>
  </si>
  <si>
    <t xml:space="preserve">Groenbeheerplan vervanging 2036 bomen </t>
  </si>
  <si>
    <t xml:space="preserve">Groenbeheerplan vervanging 2037 bomen </t>
  </si>
  <si>
    <t xml:space="preserve">Groenbeheerplan vervanging 2038 bomen </t>
  </si>
  <si>
    <t xml:space="preserve">Groenbeheerplan vervanging 2039 bomen </t>
  </si>
  <si>
    <t xml:space="preserve">Groenbeheerplan vervanging 2040 bomen </t>
  </si>
  <si>
    <t xml:space="preserve">Groenbeheerplan vervanging 2041 bomen </t>
  </si>
  <si>
    <t xml:space="preserve">Groenbeheerplan vervanging 2042 bomen </t>
  </si>
  <si>
    <t xml:space="preserve">Groenbeheerplan vervanging 2043 bomen </t>
  </si>
  <si>
    <t xml:space="preserve">Groenbeheerplan vervanging 2044 bomen </t>
  </si>
  <si>
    <t xml:space="preserve">Groenbeheerplan vervanging 2045 bomen </t>
  </si>
  <si>
    <t xml:space="preserve">Groenbeheerplan vervanging 2046 bomen </t>
  </si>
  <si>
    <t xml:space="preserve">Groenbeheerplan vervanging 2047 bomen </t>
  </si>
  <si>
    <t>Groenbeheerplan vervanging 2025 beplanting</t>
  </si>
  <si>
    <t>Groenbeheerplan vervanging 2026 beplanting</t>
  </si>
  <si>
    <t>Groenbeheerplan vervanging 2027 beplanting</t>
  </si>
  <si>
    <t>Groenbeheerplan vervanging 2028 beplanting</t>
  </si>
  <si>
    <t>Groenbeheerplan vervanging 2029 beplanting</t>
  </si>
  <si>
    <t>Groenbeheerplan vervanging 2030 beplanting</t>
  </si>
  <si>
    <t>Groenbeheerplan vervanging 2031 beplanting</t>
  </si>
  <si>
    <t>Groenbeheerplan vervanging 2032 beplanting</t>
  </si>
  <si>
    <t>Groenbeheerplan vervanging 2033 beplanting</t>
  </si>
  <si>
    <t>Groenbeheerplan vervanging 2034 beplanting</t>
  </si>
  <si>
    <t>Groenbeheerplan vervanging 2035 beplanting</t>
  </si>
  <si>
    <t>Groenbeheerplan vervanging 2036 beplanting</t>
  </si>
  <si>
    <t>Groenbeheerplan vervanging 2037 beplanting</t>
  </si>
  <si>
    <t>Groenbeheerplan vervanging 2038 beplanting</t>
  </si>
  <si>
    <t>Groenbeheerplan vervanging 2039 beplanting</t>
  </si>
  <si>
    <t>Groenbeheerplan vervanging 2040 beplanting</t>
  </si>
  <si>
    <t>Groenbeheerplan vervanging 2041 beplanting</t>
  </si>
  <si>
    <t>Groenbeheerplan vervanging 2042 beplanting</t>
  </si>
  <si>
    <t>Groenbeheerplan vervanging 2043 beplanting</t>
  </si>
  <si>
    <t>Groenbeheerplan vervanging 2044 beplanting</t>
  </si>
  <si>
    <t>Groenbeheerplan vervanging 2045 beplanting</t>
  </si>
  <si>
    <t>Groenbeheerplan vervanging 2046 beplanting</t>
  </si>
  <si>
    <t>Groenbeheerplan vervanging 2047 beplanting</t>
  </si>
  <si>
    <t>Groenbeheerplan op beeld brengen areaal 2025</t>
  </si>
  <si>
    <t>Groenbeheerplan op beeld brengen areaal 2026</t>
  </si>
  <si>
    <t>Groenbeheerplan op beeld brengen areaal 2027</t>
  </si>
  <si>
    <t xml:space="preserve">IGA Zeeheldenbuurt fase 2 Rijnsburg </t>
  </si>
  <si>
    <t>IGA Zeeheldenbuurt fase 2 Rijnsburg riolering</t>
  </si>
  <si>
    <t>Hardware scanbox auto</t>
  </si>
  <si>
    <t>612012000 Toezcht en handhaving</t>
  </si>
  <si>
    <t>9000225Verv. investeringen FZ repro</t>
  </si>
  <si>
    <t>Verv. investeringen FZ repro</t>
  </si>
  <si>
    <t>604301000 DV facilitaire zaken</t>
  </si>
  <si>
    <t>9000230Facilitair inrichting gemeentehuis</t>
  </si>
  <si>
    <t>Facilitair inrichting gemeentehuis</t>
  </si>
  <si>
    <t>9000233Vervanging bureauopstellingen</t>
  </si>
  <si>
    <t>Vervanging bureauopstellingen</t>
  </si>
  <si>
    <t>9000235Aanbrengen isolerende beglazing Kon. Julianalaan 3</t>
  </si>
  <si>
    <t>Aanbrengen isolerende beglazing Kon. Julianalaan 3</t>
  </si>
  <si>
    <t>9000236Renovatie toiletgroepen A-vleugel Kon. Julianalaan 3</t>
  </si>
  <si>
    <t>Renovatie toiletgroepen A-vleugel Kon. Julianalaan 3</t>
  </si>
  <si>
    <t>9000240Vervanging inrichting meubilair A-vleugel</t>
  </si>
  <si>
    <t>Vervanging inrichting meubilair A-vleugel</t>
  </si>
  <si>
    <t>9000241Restauratie monumentaal meubilair o.a. trouwzaal</t>
  </si>
  <si>
    <t>Restauratie monumentaal meubilair o.a. trouwzaal</t>
  </si>
  <si>
    <t>9000242Vervangen pantry's gemeentehuis</t>
  </si>
  <si>
    <t>Vervangen pantry's gemeentehuis</t>
  </si>
  <si>
    <t>9000243Inrichting raadszaal</t>
  </si>
  <si>
    <t>Inrichting raadszaal</t>
  </si>
  <si>
    <t>604011000 huisvesting gemeentehuis</t>
  </si>
  <si>
    <t>9000244Conferentiestoelen burgerzaal</t>
  </si>
  <si>
    <t>Conferentiestoelen burgerzaal</t>
  </si>
  <si>
    <t>9000245Vervangen tafels burgerzaal</t>
  </si>
  <si>
    <t>Vervangen tafels burgerzaal</t>
  </si>
  <si>
    <t>9000248vervanging schuifwand Burgerzaal</t>
  </si>
  <si>
    <t>vervanging schuifwand Burgerzaal</t>
  </si>
  <si>
    <t>externe en interne dienstverlening</t>
  </si>
  <si>
    <t>9000250ICT_Vervanging camera's raadszaal en burgerzaal</t>
  </si>
  <si>
    <t>ICT_Vervanging camera's raadszaal en burgerzaal</t>
  </si>
  <si>
    <t>9000514Verv kassasysteem</t>
  </si>
  <si>
    <t>Verv kassasysteem</t>
  </si>
  <si>
    <t>602004100 Publiekszaken (I&amp;A)</t>
  </si>
  <si>
    <t>9000520Realisatie ICT uitwijk</t>
  </si>
  <si>
    <t xml:space="preserve">Realisatie ICT uitwijk </t>
  </si>
  <si>
    <t>ICT (Krediet naar Exploitatie</t>
  </si>
  <si>
    <t>604040040 I&amp;A Datacentre diensten</t>
  </si>
  <si>
    <t>9000607Vervanging Backend servers</t>
  </si>
  <si>
    <t>Vervanging Backend servers</t>
  </si>
  <si>
    <t>9000608Vervanging Oracle servers</t>
  </si>
  <si>
    <t>Vervanging Oracle servers</t>
  </si>
  <si>
    <t>9000611Vervangen HP 4000 plotter</t>
  </si>
  <si>
    <t>Vervangen HP 4000 plotter</t>
  </si>
  <si>
    <t>604430000 OH Cluster Planmatig beheer</t>
  </si>
  <si>
    <t>9000612Vervanging Core switches</t>
  </si>
  <si>
    <t>Vervanging Core switches</t>
  </si>
  <si>
    <t>9000613Vervanging decentrale switches</t>
  </si>
  <si>
    <t>Vervanging decentrale switches</t>
  </si>
  <si>
    <t>9000616Mobiele telefoons 2024</t>
  </si>
  <si>
    <t xml:space="preserve">Mobiele telefoons 2024 </t>
  </si>
  <si>
    <t xml:space="preserve">604037000 ICT
</t>
  </si>
  <si>
    <t>9000617Vervanging ICT omgeving</t>
  </si>
  <si>
    <t xml:space="preserve">Vervanging ICT omgeving </t>
  </si>
  <si>
    <t>9000619BIS / RIS</t>
  </si>
  <si>
    <t>BIS / RIS</t>
  </si>
  <si>
    <t>9000621Identity en accessmanagement</t>
  </si>
  <si>
    <t>Identity en accessmanagement</t>
  </si>
  <si>
    <t xml:space="preserve">9000622Vervanging financieel systeem </t>
  </si>
  <si>
    <t xml:space="preserve">Vervanging financieel systeem </t>
  </si>
  <si>
    <t>José Prins</t>
  </si>
  <si>
    <t>9000623Vervanging monitoren</t>
  </si>
  <si>
    <t>Vervanging monitoren</t>
  </si>
  <si>
    <t>604040050 I&amp;A werkplekdiensten</t>
  </si>
  <si>
    <t>9000624Vervanging Audio Visuele middelen gemeentehuis</t>
  </si>
  <si>
    <t>Vervanging Audio Visuele middelen gemeentehuis</t>
  </si>
  <si>
    <t>9000625Vervanging backend servers</t>
  </si>
  <si>
    <t>Vervanging backend servers</t>
  </si>
  <si>
    <t>9000626Vervanging mobiele telefoons</t>
  </si>
  <si>
    <t>Vervanging mobiele telefoons</t>
  </si>
  <si>
    <t>9000627Vervanging van beeldschermen in vergaderruimten</t>
  </si>
  <si>
    <t>Vervanging van beeldschermen in vergaderruimten</t>
  </si>
  <si>
    <t>9000628Vervanging Oracle servers</t>
  </si>
  <si>
    <t>9000629Vervanging Wifi Accesspoints</t>
  </si>
  <si>
    <t>Vervanging Wifi Accesspoints</t>
  </si>
  <si>
    <t>604040060 I&amp;A LAN diensten</t>
  </si>
  <si>
    <t>9000630vervanging standaard applicaties</t>
  </si>
  <si>
    <t>vervanging standaard applicaties</t>
  </si>
  <si>
    <t>604040040 I&amp;A Datacenterdiensten</t>
  </si>
  <si>
    <t>9000631Valbeveiligingsvoorziening op daken</t>
  </si>
  <si>
    <t>Valbeveiligingsvoorziening op daken</t>
  </si>
  <si>
    <t>Diversen</t>
  </si>
  <si>
    <t>Mark Schaap</t>
  </si>
  <si>
    <t>603004000 Eigendommen niet voor publieke diensten</t>
  </si>
  <si>
    <t>9000632Verbeteren ventilatie gemeentelijke gebouwen</t>
  </si>
  <si>
    <t>Verbeteren ventilatie gemeentelijke gebouwen</t>
  </si>
  <si>
    <t>9000633Doorontwikkeling digitalisering</t>
  </si>
  <si>
    <t>Doorontwikkeling digitalisering</t>
  </si>
  <si>
    <t xml:space="preserve">9000634GEO vervanging </t>
  </si>
  <si>
    <t xml:space="preserve">GEO vervanging </t>
  </si>
  <si>
    <t>9000636ICT_Vervangen HRM applicatie</t>
  </si>
  <si>
    <t>ICT_Vervangen HRM applicatie</t>
  </si>
  <si>
    <t>9000637Implementatie visie Dienstverlening</t>
  </si>
  <si>
    <t>Implementatie visie Dienstverlening</t>
  </si>
  <si>
    <t>604300000 OH Cluster EID</t>
  </si>
  <si>
    <t>9000638invoeren P&amp;C software</t>
  </si>
  <si>
    <t>invoeren P&amp;C software</t>
  </si>
  <si>
    <t>9000639ICT algemeen 2025</t>
  </si>
  <si>
    <t>ICT algemeen 2025</t>
  </si>
  <si>
    <t>9000640ICT algemeen 2026</t>
  </si>
  <si>
    <t>ICT algemeen 2026</t>
  </si>
  <si>
    <t>9000641ICT_Modernisering GBA systeem</t>
  </si>
  <si>
    <t>ICT_Modernisering GBA systeem</t>
  </si>
  <si>
    <t>0ICT planmatig beheer Data op orde</t>
  </si>
  <si>
    <t>ICT planmatig beheer Data op orde</t>
  </si>
  <si>
    <t>Vervanging Plotter 2</t>
  </si>
  <si>
    <t>AV middelen samenwerkzones</t>
  </si>
  <si>
    <t>IHP_GOV_school 3_kinderopvang</t>
  </si>
  <si>
    <t>Wettelijk NIET</t>
  </si>
  <si>
    <t>KAM_IP2_Herinrichting Boulevard en Vuurbaakplein</t>
  </si>
  <si>
    <t>Kort KAM</t>
  </si>
  <si>
    <t>keuze, niet</t>
  </si>
  <si>
    <t>KAM_IP4_Doorfietsroute Leiden - Katwijk langs Oude Rijn</t>
  </si>
  <si>
    <t>Middellang KAM</t>
  </si>
  <si>
    <t>KAM_IP6_Hoofdfietsroute over 't Eiland</t>
  </si>
  <si>
    <t>KAM_IP8_ Voorrang fietsers op de rotonde</t>
  </si>
  <si>
    <t>Bedrijventerreinen_Klei-Oost Zuid fase 2 en fase 3</t>
  </si>
  <si>
    <t>Kayleigh Hendriks</t>
  </si>
  <si>
    <t>632006000 Bedrijventerrein Klei Oost Zuid fase 2 en 3</t>
  </si>
  <si>
    <t>Bedrijventerreinen_Revitaliseren 't Heen fase 3</t>
  </si>
  <si>
    <t>632007000 bedrijventerrein 't Heen fase 2</t>
  </si>
  <si>
    <t>GOV_Sportaccommodaties Mient Kooltuin_plus variant</t>
  </si>
  <si>
    <t>Nanette Elfring</t>
  </si>
  <si>
    <t>GOV_Valkenburgse meer recreatieve voorzieningen_plus variant</t>
  </si>
  <si>
    <t>Roy van Pamelen</t>
  </si>
  <si>
    <t>Zwemwaterkwaliteit</t>
  </si>
  <si>
    <t>Wouter de Boer</t>
  </si>
  <si>
    <t>Wettelijk, KEUZE NIET</t>
  </si>
  <si>
    <t>IHP_CBS de Burcht_kinderopvang</t>
  </si>
  <si>
    <t>IHP_Duinroos_kinderopvang</t>
  </si>
  <si>
    <t>IHP_GOV_school 1_kinderopvang</t>
  </si>
  <si>
    <t>IHP_Oranje Nassauschool_kinderopvang</t>
  </si>
  <si>
    <t>GOV_Voortgezet Onderwijs grondaankoop</t>
  </si>
  <si>
    <t>642004000 Onderhuisvesting V.O.</t>
  </si>
  <si>
    <t>KAM_F1_Twee bruggen Oegstgeesterkanaal</t>
  </si>
  <si>
    <t>Lang KAM</t>
  </si>
  <si>
    <t>IHP_GOV_school 2_kinderopvang</t>
  </si>
  <si>
    <t>GOV_Mient Kooltuin_recreatieve randstructuur_plus variant</t>
  </si>
  <si>
    <t>IHP DEEL 2_Marnix school en Bruggenschool_kinderopvang</t>
  </si>
  <si>
    <t>IHP DEEL 2_Prins Willem Alexanderschool_kinderopvang</t>
  </si>
  <si>
    <t>IHP DEEL 2_Groen van Prinstererschool_kinderopvang</t>
  </si>
  <si>
    <t>IHP DEEL 2_De Schakel_kinderopvang</t>
  </si>
  <si>
    <t>IHP DEEL 2_Willem van Veen school_kinderopvang</t>
  </si>
  <si>
    <t>IHP DEEL 2_Rehoboth school_kinderopvang</t>
  </si>
  <si>
    <t>IHP DEEL2_Ds. G. Voetiusschool_kinderopvang</t>
  </si>
  <si>
    <t>IHP DEEL 2_De Horizon school_kinderopvang</t>
  </si>
  <si>
    <t>IHP DEEL 2_ De Sjaloom school_kinderopvang</t>
  </si>
  <si>
    <t>IHP DEEL 3_ Gaspard de Coligny, de Farel- en Rutgersschool</t>
  </si>
  <si>
    <t>IHP DEEL 3</t>
  </si>
  <si>
    <t>IHP DEEL 3_ De Leidse buitenschool</t>
  </si>
  <si>
    <t>IHP DEEL 3_ De Oranje school</t>
  </si>
  <si>
    <t>IHP DEEL 3_ De Wegwijzer</t>
  </si>
  <si>
    <t>IHP DEEL 3_ De Julianaschool</t>
  </si>
  <si>
    <t>IHP DEEL 3_ Sporthal Boorsmazaal</t>
  </si>
  <si>
    <t>Bedrijventerreinen_Florapark West (GREX)</t>
  </si>
  <si>
    <t>632005000 Bedrijventerrein Florapark West</t>
  </si>
  <si>
    <t>GOV Valkenburgse meer windturbines_plus variant</t>
  </si>
  <si>
    <t>nog niet lijst</t>
  </si>
  <si>
    <t>Totaal afschrijvingen</t>
  </si>
  <si>
    <t>Totaal boekwaarden</t>
  </si>
  <si>
    <t>Boekwaarden nog niet lijst</t>
  </si>
  <si>
    <t>Afschrijvingen nog niet lijst</t>
  </si>
  <si>
    <t>Boekwaarden excl. Nog niet lijst</t>
  </si>
  <si>
    <t>Vervallen</t>
  </si>
  <si>
    <t>Doorschuiven</t>
  </si>
  <si>
    <t>Afschrijvingen excl. Nog niet lijst</t>
  </si>
  <si>
    <t>Totaal rente</t>
  </si>
  <si>
    <t>Verlaging - dekking</t>
  </si>
  <si>
    <t>verhoging</t>
  </si>
  <si>
    <t>Vervroegd</t>
  </si>
  <si>
    <t>= ICT naar exploitatie. Afboeken + Begrotingswijziging 2024?</t>
  </si>
  <si>
    <t>Omslagrente 2025</t>
  </si>
  <si>
    <t>Conform Begroting</t>
  </si>
  <si>
    <t>Omslagrente 2026</t>
  </si>
  <si>
    <t>Omslagrente 2027</t>
  </si>
  <si>
    <t>K2F afschrijvingen 'Gereed'</t>
  </si>
  <si>
    <t>Omslagrente 2028</t>
  </si>
  <si>
    <t>Totaal afschrijvingen 2025 - 2029</t>
  </si>
  <si>
    <t>Afschrijvingen begroting 2024</t>
  </si>
  <si>
    <t>Verschil met begroting 2024</t>
  </si>
  <si>
    <t>Afschrijvingen B2024</t>
  </si>
  <si>
    <t>Investeringsagenda</t>
  </si>
  <si>
    <t>DB 12 - Kapitaallasten Investeringsagenda</t>
  </si>
  <si>
    <t>DB 13 - Aanvulling I.A.</t>
  </si>
  <si>
    <t>Begrotingswijziingen</t>
  </si>
  <si>
    <t xml:space="preserve">DB 15 extra fase 3 verduurzaming vastgoed </t>
  </si>
  <si>
    <t>DB 33 Omzetting ICT kredieten naar expl</t>
  </si>
  <si>
    <t>Totaal investeringsagenda</t>
  </si>
  <si>
    <t>Totaal afschrijvingen begroot 2024</t>
  </si>
  <si>
    <t>Afschrijvingen</t>
  </si>
  <si>
    <t>Rente</t>
  </si>
  <si>
    <t>Totaal</t>
  </si>
  <si>
    <t>Afboeken saldo oude afschrijvingen begroting</t>
  </si>
  <si>
    <t>Verschil</t>
  </si>
  <si>
    <t>Akkoord</t>
  </si>
  <si>
    <t>Afschrijvingen B2025</t>
  </si>
  <si>
    <t>IA afschrijvingen exclusief nog niet lijst</t>
  </si>
  <si>
    <t>Verschil K2F</t>
  </si>
  <si>
    <t>Verschil IA</t>
  </si>
  <si>
    <t>Totaal verschil</t>
  </si>
  <si>
    <t>Belangrijkste verklaringen toename afschrijvingen</t>
  </si>
  <si>
    <t xml:space="preserve">Meer investeringen 2023 gereed in K2F </t>
  </si>
  <si>
    <t>+ €165K Afschrijvingslasten krediet 'Vervanging ICT omgeving' gecorrigeerd naar 0 met begrotingswijziging 'DB 33 Omzetting ICT kredieten naar expl'. Afschrijvingen IA B2025 = €165K</t>
  </si>
  <si>
    <t xml:space="preserve">+ € 135K Nieuwe investeringsprojecten met afschrijving in 2025 </t>
  </si>
  <si>
    <t>Vanaf 2027 toename vanwege de stijging in volume van investeringen.</t>
  </si>
  <si>
    <t>+ Indexering kredieten voorjaarsnota 2024</t>
  </si>
  <si>
    <t>Toelichting 
Voorjaarsnota</t>
  </si>
  <si>
    <t>2023 FIX</t>
  </si>
  <si>
    <t>Boekwaarde 1-1-2024</t>
  </si>
  <si>
    <t>Rente 2024</t>
  </si>
  <si>
    <t>Pieter vd Plas</t>
  </si>
  <si>
    <t>GOV_Definitieve ontsluiting Oost</t>
  </si>
  <si>
    <t>Exportstraat</t>
  </si>
  <si>
    <t>Tom Mooijekind</t>
  </si>
  <si>
    <t>2024 en verder</t>
  </si>
  <si>
    <t>Datum</t>
  </si>
  <si>
    <t>Gebruiker</t>
  </si>
  <si>
    <t>CONNYHEN</t>
  </si>
  <si>
    <t>Bedrijfscode</t>
  </si>
  <si>
    <t>Dienstjaar</t>
  </si>
  <si>
    <t>Periode van</t>
  </si>
  <si>
    <t>Periode t/m</t>
  </si>
  <si>
    <t>Inkomsten/Uitgaven/Saldo</t>
  </si>
  <si>
    <t>S</t>
  </si>
  <si>
    <t>Categorie MFG</t>
  </si>
  <si>
    <t>Afval (incl. wagens)</t>
  </si>
  <si>
    <t>Damwanden / beschoeiingen</t>
  </si>
  <si>
    <t>Duurzame gebouwen</t>
  </si>
  <si>
    <t>Gebouwen ambtelijke organisatie</t>
  </si>
  <si>
    <t>Groen</t>
  </si>
  <si>
    <t>Herinrichtingen/reconstructies/IGA's</t>
  </si>
  <si>
    <t>Maatschappelijke voorzieningen</t>
  </si>
  <si>
    <t>Musea / erfgoed</t>
  </si>
  <si>
    <t>Openbare verlichting</t>
  </si>
  <si>
    <t>Vastgoed</t>
  </si>
  <si>
    <t>Wagenpark exc. Afval</t>
  </si>
  <si>
    <t>Wegen / fietspaden</t>
  </si>
  <si>
    <t>IGA Zeeheldenbuurt</t>
  </si>
  <si>
    <t>Afschrijvingslast</t>
  </si>
  <si>
    <t>Beheerslasten</t>
  </si>
  <si>
    <t>Totaal krediet</t>
  </si>
  <si>
    <t>TERMIJN</t>
  </si>
  <si>
    <t>KORT</t>
  </si>
  <si>
    <t>MIDDELLANG</t>
  </si>
  <si>
    <t>D In uitvoering / uitgevoerd</t>
  </si>
  <si>
    <t>C Bedrijfvoering</t>
  </si>
  <si>
    <t>A en B wettelijk</t>
  </si>
  <si>
    <t>A en B onvermijdelijk</t>
  </si>
  <si>
    <t>Restant A en B overig</t>
  </si>
  <si>
    <t>Totaal C, D, A/B wettelijk en overmijdelijk</t>
  </si>
  <si>
    <t>Streven investeringsraming</t>
  </si>
  <si>
    <t>Ruimte voor investeringen A en B</t>
  </si>
  <si>
    <t>GOV IHP_basis</t>
  </si>
  <si>
    <t>Totaal GOV Basis voor woningbouw</t>
  </si>
  <si>
    <t>Katwijkse Agenda Mobiliteit</t>
  </si>
  <si>
    <t>Integraal HuisvestingsPlan</t>
  </si>
  <si>
    <t>IHP DEEL 1_GOV basis scholen 2 en 3</t>
  </si>
  <si>
    <t>Totaal IHP en VO</t>
  </si>
  <si>
    <t>Investeringsvolume IHP na 2030</t>
  </si>
  <si>
    <t>Extra afschrijvingslasten IHP na 2030</t>
  </si>
  <si>
    <t>SCENARIO'S A EN B CATEGORIE</t>
  </si>
  <si>
    <t>Roos van Katwijk voor A en B categorie</t>
  </si>
  <si>
    <t>Wettelijk keuze (keuze betreft temporiseren)</t>
  </si>
  <si>
    <t xml:space="preserve">Contractueel </t>
  </si>
  <si>
    <t>Totaal scenario's A en B categorie Roos van Katwijk</t>
  </si>
  <si>
    <t>Totaal volume investeringsagenda</t>
  </si>
  <si>
    <t>Eindtotaal</t>
  </si>
  <si>
    <t>(Alle)</t>
  </si>
  <si>
    <t>Omschrijving investering</t>
  </si>
  <si>
    <t>Bijdrage 3-den</t>
  </si>
  <si>
    <t>2024..</t>
  </si>
  <si>
    <t>2025..</t>
  </si>
  <si>
    <t>2026..</t>
  </si>
  <si>
    <t>2027..</t>
  </si>
  <si>
    <t>2028..</t>
  </si>
  <si>
    <t>2029..</t>
  </si>
  <si>
    <t>2030..</t>
  </si>
  <si>
    <t>2031..</t>
  </si>
  <si>
    <t>Som van 2024 FIX</t>
  </si>
  <si>
    <t>Som van 2025 FIX</t>
  </si>
  <si>
    <t>Som van 2026 FIX</t>
  </si>
  <si>
    <t>Som van 2028 FIX</t>
  </si>
  <si>
    <t>Som van 2027 FIX</t>
  </si>
  <si>
    <t>Som van 2029 FIX</t>
  </si>
  <si>
    <t>Som van 2030 FIX</t>
  </si>
  <si>
    <t>Som van 2031 FIX</t>
  </si>
  <si>
    <t>Som van 2032 FIX</t>
  </si>
  <si>
    <t>Som van 2033 FIX</t>
  </si>
  <si>
    <t>Som van 2034 FIX</t>
  </si>
  <si>
    <t>Som van 2035 FIX</t>
  </si>
  <si>
    <t>Som van 2036 FIX</t>
  </si>
  <si>
    <t>Mutatie t.o.v. 2029</t>
  </si>
  <si>
    <t>Som van 2037 FIX</t>
  </si>
  <si>
    <t>Som van 2038 FIX</t>
  </si>
  <si>
    <t>Som van 2039 FIX</t>
  </si>
  <si>
    <t>Som van 2040 FIX</t>
  </si>
  <si>
    <t>2032..</t>
  </si>
  <si>
    <t>2033..</t>
  </si>
  <si>
    <t>2034..</t>
  </si>
  <si>
    <t>2035..</t>
  </si>
  <si>
    <t>2036..</t>
  </si>
  <si>
    <t>2037..</t>
  </si>
  <si>
    <t>2038..</t>
  </si>
  <si>
    <t>2039..</t>
  </si>
  <si>
    <t>.2024</t>
  </si>
  <si>
    <t>.2025</t>
  </si>
  <si>
    <t>.2026</t>
  </si>
  <si>
    <t>.2027</t>
  </si>
  <si>
    <t>.2028</t>
  </si>
  <si>
    <t>.2029</t>
  </si>
  <si>
    <t>.2030</t>
  </si>
  <si>
    <t>.2031</t>
  </si>
  <si>
    <t>(Meerdere items)</t>
  </si>
  <si>
    <t>.Kredietnr</t>
  </si>
  <si>
    <t>.Kredietnrs</t>
  </si>
  <si>
    <t>Totalen</t>
  </si>
  <si>
    <t>Controle</t>
  </si>
  <si>
    <t>Totaal hierboven</t>
  </si>
  <si>
    <t>Totaal DT Afpelplaatje B2025</t>
  </si>
  <si>
    <t>Categorie D: Investeringen die reeds in uitvoering zijn</t>
  </si>
  <si>
    <t>Categorie C: Investeringen die ten dienste staan aan (noodzakelijk zijn voor) de bedrijfsvoering</t>
  </si>
  <si>
    <t>Investeringen waarbij integrale afweging mogelijk is of sectorale investeringen waarbij sprake is van mee-koppelkansen</t>
  </si>
  <si>
    <t>Investeringen met een wettelijke grondslag</t>
  </si>
  <si>
    <t>Onvermijdelijke investeringen</t>
  </si>
  <si>
    <t>Overige investeringen</t>
  </si>
  <si>
    <t>Investeringen ten behoeve van woningbouw</t>
  </si>
  <si>
    <t>KAM investeringen</t>
  </si>
  <si>
    <t>IHP Totaal (verdicht)</t>
  </si>
  <si>
    <t>IHP Deel 1</t>
  </si>
  <si>
    <t>IHP GOV</t>
  </si>
  <si>
    <t>IHP Deel 2</t>
  </si>
  <si>
    <t>IHP Voortgezet Onderwijs</t>
  </si>
  <si>
    <t>Keuze investeringen met een wettelijke grondslag</t>
  </si>
  <si>
    <t>Contractuele keuze investeringen</t>
  </si>
  <si>
    <t>Keuze investeringen</t>
  </si>
  <si>
    <t>(Nog) niet lijst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</si>
</sst>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############"/>
    <numFmt numFmtId="165" formatCode="dd\-mm\-yyyy\ hh:mm:ss"/>
    <numFmt numFmtId="166" formatCode="#,##0.0000"/>
    <numFmt numFmtId="167" formatCode="_ * #,##0_ ;_ * \-#,##0_ ;_ * &quot;-&quot;??_ ;_ @_ "/>
    <numFmt numFmtId="168" formatCode="#,##0_ ;[Red]\-#,##0\ "/>
    <numFmt numFmtId="169" formatCode="&quot;fl&quot;\ #,##0_);\(&quot;fl&quot;\ #,##0\)"/>
  </numFmts>
  <fonts count="3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Arial"/>
      <family val="2"/>
    </font>
    <font>
      <b/>
      <sz val="7"/>
      <name val="Arial"/>
      <family val="2"/>
    </font>
    <font>
      <b/>
      <sz val="9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2"/>
      <name val="Helv"/>
    </font>
    <font>
      <u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Calibri"/>
      <family val="2"/>
      <scheme val="minor"/>
    </font>
    <font>
      <b/>
      <u/>
      <sz val="11"/>
      <color rgb="FF000000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sz val="11"/>
      <name val="Aptos Narrow"/>
      <family val="2"/>
    </font>
    <font>
      <i/>
      <sz val="11"/>
      <name val="Aptos Narrow"/>
      <family val="2"/>
    </font>
    <font>
      <u/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b/>
      <sz val="11"/>
      <name val="Aptos Narrow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CECF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ADD8E6"/>
        <bgColor rgb="FFADD8E6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4566"/>
        <bgColor indexed="64"/>
      </patternFill>
    </fill>
    <fill>
      <patternFill patternType="solid">
        <fgColor rgb="FF004366"/>
        <bgColor indexed="64"/>
      </patternFill>
    </fill>
    <fill>
      <patternFill patternType="solid">
        <fgColor rgb="FF007A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CC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hair">
        <color theme="3"/>
      </right>
      <top/>
      <bottom style="hair">
        <color theme="3"/>
      </bottom>
      <diagonal/>
    </border>
    <border>
      <left/>
      <right/>
      <top/>
      <bottom style="hair">
        <color theme="3"/>
      </bottom>
      <diagonal/>
    </border>
    <border>
      <left style="thin">
        <color rgb="FF008080"/>
      </left>
      <right style="hair">
        <color theme="3"/>
      </right>
      <top style="thin">
        <color rgb="FF008080"/>
      </top>
      <bottom style="hair">
        <color rgb="FF008080"/>
      </bottom>
      <diagonal/>
    </border>
    <border>
      <left/>
      <right/>
      <top style="thin">
        <color rgb="FF008080"/>
      </top>
      <bottom style="hair">
        <color rgb="FF0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3"/>
      </right>
      <top style="hair">
        <color theme="3"/>
      </top>
      <bottom style="hair">
        <color theme="3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8080"/>
      </top>
      <bottom/>
      <diagonal/>
    </border>
    <border>
      <left/>
      <right/>
      <top/>
      <bottom style="hair">
        <color rgb="FF0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theme="3"/>
      </right>
      <top/>
      <bottom/>
      <diagonal/>
    </border>
    <border>
      <left style="thin">
        <color rgb="FF008080"/>
      </left>
      <right style="hair">
        <color theme="3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ck">
        <color theme="4"/>
      </top>
      <bottom/>
      <diagonal/>
    </border>
  </borders>
  <cellStyleXfs count="7">
    <xf numFmtId="0" fontId="0" fillId="0" borderId="0"/>
    <xf numFmtId="0" fontId="4" fillId="0" borderId="0" applyNumberFormat="0" applyBorder="0" applyAlignment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13" fillId="0" borderId="0"/>
    <xf numFmtId="0" fontId="34" fillId="0" borderId="48" applyNumberFormat="0" applyFill="0" applyAlignment="0" applyProtection="0"/>
    <xf numFmtId="0" fontId="35" fillId="0" borderId="49" applyNumberFormat="0" applyFill="0" applyAlignment="0" applyProtection="0"/>
  </cellStyleXfs>
  <cellXfs count="492">
    <xf numFmtId="0" fontId="0" fillId="0" borderId="0" xfId="0"/>
    <xf numFmtId="0" fontId="0" fillId="0" borderId="0" xfId="0" applyAlignment="1">
      <alignment horizontal="left"/>
    </xf>
    <xf numFmtId="164" fontId="1" fillId="0" borderId="0" xfId="0" applyNumberFormat="1" applyFont="1"/>
    <xf numFmtId="4" fontId="1" fillId="0" borderId="0" xfId="0" applyNumberFormat="1" applyFont="1"/>
    <xf numFmtId="0" fontId="3" fillId="0" borderId="0" xfId="0" applyFont="1" applyAlignment="1">
      <alignment horizontal="left"/>
    </xf>
    <xf numFmtId="165" fontId="3" fillId="0" borderId="0" xfId="0" applyNumberFormat="1" applyFont="1" applyAlignment="1">
      <alignment horizontal="left"/>
    </xf>
    <xf numFmtId="0" fontId="2" fillId="0" borderId="0" xfId="0" applyFont="1"/>
    <xf numFmtId="3" fontId="1" fillId="0" borderId="0" xfId="0" applyNumberFormat="1" applyFont="1"/>
    <xf numFmtId="0" fontId="6" fillId="3" borderId="0" xfId="0" applyFont="1" applyFill="1" applyAlignment="1">
      <alignment horizontal="center" vertical="center" wrapText="1"/>
    </xf>
    <xf numFmtId="1" fontId="7" fillId="4" borderId="1" xfId="0" applyNumberFormat="1" applyFont="1" applyFill="1" applyBorder="1" applyAlignment="1">
      <alignment vertical="center"/>
    </xf>
    <xf numFmtId="0" fontId="7" fillId="4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166" fontId="7" fillId="5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10" borderId="0" xfId="0" applyFont="1" applyFill="1" applyAlignment="1">
      <alignment horizontal="center" vertical="center" wrapText="1"/>
    </xf>
    <xf numFmtId="167" fontId="7" fillId="10" borderId="0" xfId="2" applyNumberFormat="1" applyFont="1" applyFill="1" applyAlignment="1">
      <alignment horizontal="center" vertical="center" wrapText="1"/>
    </xf>
    <xf numFmtId="0" fontId="6" fillId="10" borderId="0" xfId="0" applyFont="1" applyFill="1" applyAlignment="1">
      <alignment vertical="center"/>
    </xf>
    <xf numFmtId="0" fontId="6" fillId="10" borderId="0" xfId="0" applyFont="1" applyFill="1" applyAlignment="1">
      <alignment horizontal="center" vertical="center"/>
    </xf>
    <xf numFmtId="0" fontId="9" fillId="11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vertical="center"/>
    </xf>
    <xf numFmtId="0" fontId="6" fillId="12" borderId="0" xfId="0" applyFont="1" applyFill="1" applyAlignment="1">
      <alignment horizontal="left"/>
    </xf>
    <xf numFmtId="1" fontId="10" fillId="12" borderId="2" xfId="0" applyNumberFormat="1" applyFont="1" applyFill="1" applyBorder="1" applyAlignment="1">
      <alignment horizontal="left"/>
    </xf>
    <xf numFmtId="0" fontId="10" fillId="12" borderId="2" xfId="0" applyFont="1" applyFill="1" applyBorder="1" applyAlignment="1">
      <alignment horizontal="left"/>
    </xf>
    <xf numFmtId="0" fontId="10" fillId="0" borderId="2" xfId="0" applyFont="1" applyBorder="1"/>
    <xf numFmtId="0" fontId="10" fillId="13" borderId="2" xfId="0" applyFont="1" applyFill="1" applyBorder="1"/>
    <xf numFmtId="167" fontId="10" fillId="13" borderId="2" xfId="2" applyNumberFormat="1" applyFont="1" applyFill="1" applyBorder="1"/>
    <xf numFmtId="166" fontId="10" fillId="13" borderId="2" xfId="0" applyNumberFormat="1" applyFont="1" applyFill="1" applyBorder="1"/>
    <xf numFmtId="0" fontId="10" fillId="9" borderId="2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/>
    </xf>
    <xf numFmtId="0" fontId="10" fillId="9" borderId="2" xfId="0" applyFont="1" applyFill="1" applyBorder="1"/>
    <xf numFmtId="0" fontId="10" fillId="9" borderId="2" xfId="0" applyFont="1" applyFill="1" applyBorder="1" applyAlignment="1">
      <alignment horizontal="left"/>
    </xf>
    <xf numFmtId="43" fontId="10" fillId="13" borderId="2" xfId="2" applyFont="1" applyFill="1" applyBorder="1"/>
    <xf numFmtId="43" fontId="10" fillId="14" borderId="2" xfId="2" applyFont="1" applyFill="1" applyBorder="1"/>
    <xf numFmtId="167" fontId="10" fillId="9" borderId="2" xfId="2" applyNumberFormat="1" applyFont="1" applyFill="1" applyBorder="1"/>
    <xf numFmtId="167" fontId="10" fillId="9" borderId="3" xfId="2" applyNumberFormat="1" applyFont="1" applyFill="1" applyBorder="1"/>
    <xf numFmtId="168" fontId="10" fillId="9" borderId="3" xfId="2" applyNumberFormat="1" applyFont="1" applyFill="1" applyBorder="1"/>
    <xf numFmtId="168" fontId="10" fillId="0" borderId="2" xfId="2" applyNumberFormat="1" applyFont="1" applyFill="1" applyBorder="1"/>
    <xf numFmtId="168" fontId="10" fillId="0" borderId="3" xfId="2" applyNumberFormat="1" applyFont="1" applyFill="1" applyBorder="1"/>
    <xf numFmtId="168" fontId="10" fillId="0" borderId="0" xfId="2" applyNumberFormat="1" applyFont="1" applyFill="1" applyBorder="1"/>
    <xf numFmtId="0" fontId="11" fillId="12" borderId="4" xfId="0" applyFont="1" applyFill="1" applyBorder="1"/>
    <xf numFmtId="167" fontId="11" fillId="12" borderId="5" xfId="2" applyNumberFormat="1" applyFont="1" applyFill="1" applyBorder="1"/>
    <xf numFmtId="167" fontId="11" fillId="15" borderId="6" xfId="2" applyNumberFormat="1" applyFont="1" applyFill="1" applyBorder="1"/>
    <xf numFmtId="167" fontId="6" fillId="12" borderId="6" xfId="0" applyNumberFormat="1" applyFont="1" applyFill="1" applyBorder="1"/>
    <xf numFmtId="167" fontId="6" fillId="12" borderId="6" xfId="0" quotePrefix="1" applyNumberFormat="1" applyFont="1" applyFill="1" applyBorder="1"/>
    <xf numFmtId="167" fontId="11" fillId="12" borderId="6" xfId="2" applyNumberFormat="1" applyFont="1" applyFill="1" applyBorder="1"/>
    <xf numFmtId="0" fontId="6" fillId="12" borderId="0" xfId="0" applyFont="1" applyFill="1"/>
    <xf numFmtId="0" fontId="10" fillId="12" borderId="2" xfId="0" applyFont="1" applyFill="1" applyBorder="1"/>
    <xf numFmtId="167" fontId="6" fillId="12" borderId="0" xfId="2" applyNumberFormat="1" applyFont="1" applyFill="1"/>
    <xf numFmtId="43" fontId="6" fillId="12" borderId="0" xfId="0" applyNumberFormat="1" applyFont="1" applyFill="1"/>
    <xf numFmtId="1" fontId="10" fillId="0" borderId="7" xfId="0" applyNumberFormat="1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7" xfId="0" applyFont="1" applyBorder="1"/>
    <xf numFmtId="1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1" fontId="10" fillId="12" borderId="0" xfId="0" applyNumberFormat="1" applyFont="1" applyFill="1" applyAlignment="1">
      <alignment horizontal="left"/>
    </xf>
    <xf numFmtId="0" fontId="10" fillId="12" borderId="0" xfId="0" applyFont="1" applyFill="1" applyAlignment="1">
      <alignment horizontal="left"/>
    </xf>
    <xf numFmtId="0" fontId="10" fillId="12" borderId="0" xfId="0" applyFont="1" applyFill="1"/>
    <xf numFmtId="0" fontId="10" fillId="3" borderId="2" xfId="0" applyFont="1" applyFill="1" applyBorder="1"/>
    <xf numFmtId="0" fontId="10" fillId="13" borderId="2" xfId="0" applyFont="1" applyFill="1" applyBorder="1" applyAlignment="1">
      <alignment horizontal="left"/>
    </xf>
    <xf numFmtId="168" fontId="10" fillId="16" borderId="2" xfId="2" applyNumberFormat="1" applyFont="1" applyFill="1" applyBorder="1"/>
    <xf numFmtId="167" fontId="11" fillId="17" borderId="6" xfId="2" applyNumberFormat="1" applyFont="1" applyFill="1" applyBorder="1"/>
    <xf numFmtId="43" fontId="10" fillId="14" borderId="2" xfId="2" applyFont="1" applyFill="1" applyBorder="1" applyAlignment="1">
      <alignment vertical="center"/>
    </xf>
    <xf numFmtId="168" fontId="10" fillId="9" borderId="2" xfId="2" applyNumberFormat="1" applyFont="1" applyFill="1" applyBorder="1"/>
    <xf numFmtId="0" fontId="11" fillId="0" borderId="4" xfId="0" applyFont="1" applyBorder="1"/>
    <xf numFmtId="0" fontId="11" fillId="18" borderId="4" xfId="0" applyFont="1" applyFill="1" applyBorder="1"/>
    <xf numFmtId="0" fontId="10" fillId="10" borderId="2" xfId="0" applyFont="1" applyFill="1" applyBorder="1"/>
    <xf numFmtId="1" fontId="10" fillId="12" borderId="7" xfId="0" applyNumberFormat="1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9" borderId="2" xfId="0" applyFont="1" applyFill="1" applyBorder="1" applyAlignment="1">
      <alignment horizontal="left"/>
    </xf>
    <xf numFmtId="168" fontId="10" fillId="19" borderId="2" xfId="2" applyNumberFormat="1" applyFont="1" applyFill="1" applyBorder="1"/>
    <xf numFmtId="0" fontId="11" fillId="19" borderId="4" xfId="0" applyFont="1" applyFill="1" applyBorder="1"/>
    <xf numFmtId="167" fontId="11" fillId="19" borderId="6" xfId="2" applyNumberFormat="1" applyFont="1" applyFill="1" applyBorder="1"/>
    <xf numFmtId="167" fontId="6" fillId="19" borderId="6" xfId="0" applyNumberFormat="1" applyFont="1" applyFill="1" applyBorder="1"/>
    <xf numFmtId="167" fontId="6" fillId="19" borderId="6" xfId="0" quotePrefix="1" applyNumberFormat="1" applyFont="1" applyFill="1" applyBorder="1"/>
    <xf numFmtId="168" fontId="10" fillId="10" borderId="2" xfId="2" applyNumberFormat="1" applyFont="1" applyFill="1" applyBorder="1"/>
    <xf numFmtId="43" fontId="10" fillId="3" borderId="2" xfId="2" applyFont="1" applyFill="1" applyBorder="1"/>
    <xf numFmtId="168" fontId="10" fillId="20" borderId="2" xfId="2" applyNumberFormat="1" applyFont="1" applyFill="1" applyBorder="1"/>
    <xf numFmtId="167" fontId="6" fillId="13" borderId="0" xfId="2" applyNumberFormat="1" applyFont="1" applyFill="1"/>
    <xf numFmtId="167" fontId="11" fillId="3" borderId="6" xfId="2" applyNumberFormat="1" applyFont="1" applyFill="1" applyBorder="1"/>
    <xf numFmtId="167" fontId="6" fillId="3" borderId="6" xfId="0" applyNumberFormat="1" applyFont="1" applyFill="1" applyBorder="1"/>
    <xf numFmtId="168" fontId="10" fillId="3" borderId="2" xfId="2" applyNumberFormat="1" applyFont="1" applyFill="1" applyBorder="1"/>
    <xf numFmtId="0" fontId="6" fillId="21" borderId="0" xfId="0" applyFont="1" applyFill="1" applyAlignment="1">
      <alignment horizontal="left"/>
    </xf>
    <xf numFmtId="167" fontId="10" fillId="22" borderId="3" xfId="2" applyNumberFormat="1" applyFont="1" applyFill="1" applyBorder="1"/>
    <xf numFmtId="0" fontId="6" fillId="3" borderId="0" xfId="0" applyFont="1" applyFill="1" applyAlignment="1">
      <alignment horizontal="left"/>
    </xf>
    <xf numFmtId="0" fontId="10" fillId="3" borderId="2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/>
    </xf>
    <xf numFmtId="167" fontId="10" fillId="3" borderId="2" xfId="2" applyNumberFormat="1" applyFont="1" applyFill="1" applyBorder="1"/>
    <xf numFmtId="167" fontId="10" fillId="13" borderId="3" xfId="2" applyNumberFormat="1" applyFont="1" applyFill="1" applyBorder="1"/>
    <xf numFmtId="168" fontId="10" fillId="13" borderId="3" xfId="2" applyNumberFormat="1" applyFont="1" applyFill="1" applyBorder="1"/>
    <xf numFmtId="0" fontId="11" fillId="3" borderId="4" xfId="0" applyFont="1" applyFill="1" applyBorder="1"/>
    <xf numFmtId="0" fontId="6" fillId="0" borderId="0" xfId="0" applyFont="1"/>
    <xf numFmtId="167" fontId="10" fillId="3" borderId="3" xfId="2" applyNumberFormat="1" applyFont="1" applyFill="1" applyBorder="1"/>
    <xf numFmtId="168" fontId="10" fillId="23" borderId="2" xfId="2" applyNumberFormat="1" applyFont="1" applyFill="1" applyBorder="1"/>
    <xf numFmtId="0" fontId="11" fillId="10" borderId="4" xfId="0" applyFont="1" applyFill="1" applyBorder="1"/>
    <xf numFmtId="167" fontId="11" fillId="10" borderId="5" xfId="2" applyNumberFormat="1" applyFont="1" applyFill="1" applyBorder="1"/>
    <xf numFmtId="167" fontId="11" fillId="10" borderId="6" xfId="2" applyNumberFormat="1" applyFont="1" applyFill="1" applyBorder="1"/>
    <xf numFmtId="167" fontId="6" fillId="0" borderId="6" xfId="0" applyNumberFormat="1" applyFont="1" applyBorder="1"/>
    <xf numFmtId="0" fontId="6" fillId="24" borderId="0" xfId="0" applyFont="1" applyFill="1" applyAlignment="1">
      <alignment horizontal="left"/>
    </xf>
    <xf numFmtId="0" fontId="6" fillId="25" borderId="0" xfId="0" applyFont="1" applyFill="1" applyAlignment="1">
      <alignment horizontal="left"/>
    </xf>
    <xf numFmtId="0" fontId="10" fillId="25" borderId="2" xfId="0" applyFont="1" applyFill="1" applyBorder="1"/>
    <xf numFmtId="0" fontId="10" fillId="25" borderId="2" xfId="0" applyFont="1" applyFill="1" applyBorder="1" applyAlignment="1">
      <alignment horizontal="left"/>
    </xf>
    <xf numFmtId="0" fontId="10" fillId="25" borderId="2" xfId="0" applyFont="1" applyFill="1" applyBorder="1" applyAlignment="1">
      <alignment horizontal="center" vertical="center"/>
    </xf>
    <xf numFmtId="0" fontId="10" fillId="25" borderId="2" xfId="0" applyFont="1" applyFill="1" applyBorder="1" applyAlignment="1">
      <alignment horizontal="center"/>
    </xf>
    <xf numFmtId="43" fontId="10" fillId="25" borderId="2" xfId="2" applyFont="1" applyFill="1" applyBorder="1"/>
    <xf numFmtId="167" fontId="10" fillId="25" borderId="2" xfId="2" applyNumberFormat="1" applyFont="1" applyFill="1" applyBorder="1"/>
    <xf numFmtId="0" fontId="0" fillId="0" borderId="6" xfId="0" applyBorder="1"/>
    <xf numFmtId="167" fontId="10" fillId="16" borderId="2" xfId="2" applyNumberFormat="1" applyFont="1" applyFill="1" applyBorder="1"/>
    <xf numFmtId="0" fontId="6" fillId="12" borderId="0" xfId="0" applyFont="1" applyFill="1" applyAlignment="1">
      <alignment horizontal="left" vertical="center"/>
    </xf>
    <xf numFmtId="0" fontId="10" fillId="13" borderId="2" xfId="0" applyFont="1" applyFill="1" applyBorder="1" applyAlignment="1">
      <alignment vertical="center"/>
    </xf>
    <xf numFmtId="0" fontId="10" fillId="13" borderId="2" xfId="0" applyFont="1" applyFill="1" applyBorder="1" applyAlignment="1">
      <alignment horizontal="left" vertical="center"/>
    </xf>
    <xf numFmtId="0" fontId="10" fillId="9" borderId="2" xfId="0" applyFont="1" applyFill="1" applyBorder="1" applyAlignment="1">
      <alignment vertical="center"/>
    </xf>
    <xf numFmtId="0" fontId="10" fillId="9" borderId="2" xfId="0" applyFont="1" applyFill="1" applyBorder="1" applyAlignment="1">
      <alignment horizontal="left" vertical="center"/>
    </xf>
    <xf numFmtId="43" fontId="10" fillId="13" borderId="2" xfId="2" applyFont="1" applyFill="1" applyBorder="1" applyAlignment="1">
      <alignment vertical="center"/>
    </xf>
    <xf numFmtId="167" fontId="10" fillId="9" borderId="2" xfId="2" applyNumberFormat="1" applyFont="1" applyFill="1" applyBorder="1" applyAlignment="1">
      <alignment vertical="center"/>
    </xf>
    <xf numFmtId="0" fontId="11" fillId="12" borderId="4" xfId="0" applyFont="1" applyFill="1" applyBorder="1" applyAlignment="1">
      <alignment vertical="center"/>
    </xf>
    <xf numFmtId="0" fontId="0" fillId="3" borderId="4" xfId="0" applyFill="1" applyBorder="1"/>
    <xf numFmtId="0" fontId="0" fillId="0" borderId="2" xfId="0" applyBorder="1"/>
    <xf numFmtId="167" fontId="6" fillId="0" borderId="0" xfId="2" applyNumberFormat="1" applyFont="1" applyFill="1"/>
    <xf numFmtId="167" fontId="6" fillId="10" borderId="6" xfId="0" applyNumberFormat="1" applyFont="1" applyFill="1" applyBorder="1"/>
    <xf numFmtId="0" fontId="6" fillId="0" borderId="0" xfId="0" applyFont="1" applyAlignment="1">
      <alignment horizontal="left"/>
    </xf>
    <xf numFmtId="0" fontId="10" fillId="8" borderId="2" xfId="0" applyFont="1" applyFill="1" applyBorder="1"/>
    <xf numFmtId="0" fontId="10" fillId="8" borderId="2" xfId="0" applyFont="1" applyFill="1" applyBorder="1" applyAlignment="1">
      <alignment horizontal="left"/>
    </xf>
    <xf numFmtId="0" fontId="10" fillId="8" borderId="2" xfId="0" applyFont="1" applyFill="1" applyBorder="1" applyAlignment="1">
      <alignment horizontal="center"/>
    </xf>
    <xf numFmtId="0" fontId="10" fillId="8" borderId="2" xfId="0" applyFont="1" applyFill="1" applyBorder="1" applyAlignment="1">
      <alignment horizontal="center" vertical="center"/>
    </xf>
    <xf numFmtId="167" fontId="10" fillId="8" borderId="2" xfId="2" applyNumberFormat="1" applyFont="1" applyFill="1" applyBorder="1"/>
    <xf numFmtId="167" fontId="11" fillId="8" borderId="5" xfId="2" applyNumberFormat="1" applyFont="1" applyFill="1" applyBorder="1"/>
    <xf numFmtId="168" fontId="10" fillId="26" borderId="2" xfId="2" applyNumberFormat="1" applyFont="1" applyFill="1" applyBorder="1"/>
    <xf numFmtId="0" fontId="10" fillId="13" borderId="8" xfId="0" applyFont="1" applyFill="1" applyBorder="1"/>
    <xf numFmtId="0" fontId="10" fillId="9" borderId="8" xfId="0" applyFont="1" applyFill="1" applyBorder="1" applyAlignment="1">
      <alignment horizontal="left"/>
    </xf>
    <xf numFmtId="43" fontId="10" fillId="13" borderId="0" xfId="2" applyFont="1" applyFill="1" applyBorder="1"/>
    <xf numFmtId="43" fontId="10" fillId="14" borderId="0" xfId="2" applyFont="1" applyFill="1" applyBorder="1"/>
    <xf numFmtId="167" fontId="10" fillId="9" borderId="0" xfId="2" applyNumberFormat="1" applyFont="1" applyFill="1" applyBorder="1"/>
    <xf numFmtId="167" fontId="11" fillId="12" borderId="9" xfId="2" applyNumberFormat="1" applyFont="1" applyFill="1" applyBorder="1"/>
    <xf numFmtId="167" fontId="11" fillId="17" borderId="9" xfId="2" applyNumberFormat="1" applyFont="1" applyFill="1" applyBorder="1"/>
    <xf numFmtId="167" fontId="11" fillId="0" borderId="5" xfId="2" applyNumberFormat="1" applyFont="1" applyFill="1" applyBorder="1"/>
    <xf numFmtId="167" fontId="11" fillId="15" borderId="0" xfId="2" applyNumberFormat="1" applyFont="1" applyFill="1" applyBorder="1"/>
    <xf numFmtId="167" fontId="11" fillId="12" borderId="0" xfId="2" applyNumberFormat="1" applyFont="1" applyFill="1" applyBorder="1"/>
    <xf numFmtId="167" fontId="11" fillId="17" borderId="0" xfId="2" applyNumberFormat="1" applyFont="1" applyFill="1" applyBorder="1"/>
    <xf numFmtId="167" fontId="11" fillId="12" borderId="11" xfId="2" applyNumberFormat="1" applyFont="1" applyFill="1" applyBorder="1"/>
    <xf numFmtId="167" fontId="11" fillId="19" borderId="12" xfId="2" applyNumberFormat="1" applyFont="1" applyFill="1" applyBorder="1"/>
    <xf numFmtId="167" fontId="6" fillId="19" borderId="12" xfId="0" applyNumberFormat="1" applyFont="1" applyFill="1" applyBorder="1"/>
    <xf numFmtId="167" fontId="6" fillId="19" borderId="13" xfId="0" applyNumberFormat="1" applyFont="1" applyFill="1" applyBorder="1"/>
    <xf numFmtId="167" fontId="6" fillId="12" borderId="14" xfId="0" quotePrefix="1" applyNumberFormat="1" applyFont="1" applyFill="1" applyBorder="1"/>
    <xf numFmtId="167" fontId="6" fillId="12" borderId="15" xfId="0" quotePrefix="1" applyNumberFormat="1" applyFont="1" applyFill="1" applyBorder="1"/>
    <xf numFmtId="167" fontId="6" fillId="12" borderId="14" xfId="0" applyNumberFormat="1" applyFont="1" applyFill="1" applyBorder="1"/>
    <xf numFmtId="167" fontId="6" fillId="19" borderId="14" xfId="0" applyNumberFormat="1" applyFont="1" applyFill="1" applyBorder="1"/>
    <xf numFmtId="167" fontId="6" fillId="19" borderId="15" xfId="0" quotePrefix="1" applyNumberFormat="1" applyFont="1" applyFill="1" applyBorder="1"/>
    <xf numFmtId="0" fontId="0" fillId="19" borderId="4" xfId="0" applyFill="1" applyBorder="1"/>
    <xf numFmtId="0" fontId="0" fillId="19" borderId="6" xfId="0" applyFill="1" applyBorder="1"/>
    <xf numFmtId="0" fontId="0" fillId="19" borderId="14" xfId="0" applyFill="1" applyBorder="1"/>
    <xf numFmtId="0" fontId="0" fillId="19" borderId="15" xfId="0" applyFill="1" applyBorder="1"/>
    <xf numFmtId="0" fontId="0" fillId="0" borderId="4" xfId="0" applyBorder="1"/>
    <xf numFmtId="0" fontId="0" fillId="19" borderId="0" xfId="0" applyFill="1"/>
    <xf numFmtId="0" fontId="0" fillId="3" borderId="0" xfId="0" applyFill="1"/>
    <xf numFmtId="1" fontId="0" fillId="0" borderId="0" xfId="0" applyNumberFormat="1"/>
    <xf numFmtId="166" fontId="0" fillId="0" borderId="0" xfId="0" applyNumberFormat="1"/>
    <xf numFmtId="168" fontId="0" fillId="13" borderId="0" xfId="0" applyNumberFormat="1" applyFill="1"/>
    <xf numFmtId="168" fontId="0" fillId="0" borderId="0" xfId="0" applyNumberFormat="1"/>
    <xf numFmtId="168" fontId="12" fillId="3" borderId="0" xfId="0" applyNumberFormat="1" applyFont="1" applyFill="1"/>
    <xf numFmtId="168" fontId="10" fillId="19" borderId="0" xfId="2" applyNumberFormat="1" applyFont="1" applyFill="1" applyBorder="1"/>
    <xf numFmtId="168" fontId="10" fillId="9" borderId="0" xfId="2" applyNumberFormat="1" applyFont="1" applyFill="1" applyBorder="1"/>
    <xf numFmtId="10" fontId="0" fillId="0" borderId="0" xfId="3" applyNumberFormat="1" applyFont="1"/>
    <xf numFmtId="3" fontId="0" fillId="0" borderId="0" xfId="0" applyNumberFormat="1"/>
    <xf numFmtId="168" fontId="10" fillId="3" borderId="0" xfId="2" applyNumberFormat="1" applyFont="1" applyFill="1" applyBorder="1"/>
    <xf numFmtId="168" fontId="10" fillId="10" borderId="0" xfId="2" applyNumberFormat="1" applyFont="1" applyFill="1" applyBorder="1"/>
    <xf numFmtId="168" fontId="10" fillId="16" borderId="0" xfId="2" applyNumberFormat="1" applyFont="1" applyFill="1" applyBorder="1"/>
    <xf numFmtId="0" fontId="0" fillId="26" borderId="0" xfId="0" applyFill="1"/>
    <xf numFmtId="0" fontId="0" fillId="27" borderId="0" xfId="0" applyFill="1"/>
    <xf numFmtId="167" fontId="0" fillId="0" borderId="0" xfId="2" applyNumberFormat="1" applyFont="1"/>
    <xf numFmtId="167" fontId="7" fillId="9" borderId="6" xfId="2" applyNumberFormat="1" applyFont="1" applyFill="1" applyBorder="1" applyAlignment="1">
      <alignment horizontal="center" vertical="center" wrapText="1"/>
    </xf>
    <xf numFmtId="167" fontId="7" fillId="5" borderId="6" xfId="2" applyNumberFormat="1" applyFont="1" applyFill="1" applyBorder="1" applyAlignment="1">
      <alignment horizontal="left" vertical="center" wrapText="1"/>
    </xf>
    <xf numFmtId="164" fontId="1" fillId="3" borderId="0" xfId="0" applyNumberFormat="1" applyFont="1" applyFill="1"/>
    <xf numFmtId="167" fontId="0" fillId="0" borderId="0" xfId="0" applyNumberFormat="1"/>
    <xf numFmtId="164" fontId="1" fillId="13" borderId="0" xfId="0" applyNumberFormat="1" applyFont="1" applyFill="1"/>
    <xf numFmtId="0" fontId="0" fillId="13" borderId="0" xfId="0" applyFill="1"/>
    <xf numFmtId="3" fontId="1" fillId="13" borderId="0" xfId="0" applyNumberFormat="1" applyFont="1" applyFill="1"/>
    <xf numFmtId="4" fontId="1" fillId="13" borderId="0" xfId="0" applyNumberFormat="1" applyFont="1" applyFill="1"/>
    <xf numFmtId="0" fontId="0" fillId="13" borderId="0" xfId="0" applyFill="1" applyAlignment="1">
      <alignment horizontal="left"/>
    </xf>
    <xf numFmtId="167" fontId="0" fillId="13" borderId="0" xfId="2" applyNumberFormat="1" applyFont="1" applyFill="1"/>
    <xf numFmtId="3" fontId="1" fillId="3" borderId="0" xfId="0" applyNumberFormat="1" applyFont="1" applyFill="1"/>
    <xf numFmtId="4" fontId="1" fillId="3" borderId="0" xfId="0" applyNumberFormat="1" applyFont="1" applyFill="1"/>
    <xf numFmtId="0" fontId="0" fillId="3" borderId="0" xfId="0" applyFill="1" applyAlignment="1">
      <alignment horizontal="left"/>
    </xf>
    <xf numFmtId="167" fontId="0" fillId="3" borderId="0" xfId="2" applyNumberFormat="1" applyFont="1" applyFill="1"/>
    <xf numFmtId="167" fontId="0" fillId="3" borderId="0" xfId="0" applyNumberFormat="1" applyFill="1"/>
    <xf numFmtId="164" fontId="1" fillId="9" borderId="0" xfId="0" applyNumberFormat="1" applyFont="1" applyFill="1"/>
    <xf numFmtId="0" fontId="0" fillId="9" borderId="0" xfId="0" applyFill="1"/>
    <xf numFmtId="3" fontId="1" fillId="9" borderId="0" xfId="0" applyNumberFormat="1" applyFont="1" applyFill="1"/>
    <xf numFmtId="4" fontId="1" fillId="9" borderId="0" xfId="0" applyNumberFormat="1" applyFont="1" applyFill="1"/>
    <xf numFmtId="0" fontId="0" fillId="9" borderId="0" xfId="0" applyFill="1" applyAlignment="1">
      <alignment horizontal="left"/>
    </xf>
    <xf numFmtId="167" fontId="0" fillId="9" borderId="0" xfId="2" applyNumberFormat="1" applyFont="1" applyFill="1"/>
    <xf numFmtId="0" fontId="0" fillId="7" borderId="0" xfId="0" applyFill="1"/>
    <xf numFmtId="3" fontId="1" fillId="7" borderId="0" xfId="0" applyNumberFormat="1" applyFont="1" applyFill="1"/>
    <xf numFmtId="4" fontId="1" fillId="7" borderId="0" xfId="0" applyNumberFormat="1" applyFont="1" applyFill="1"/>
    <xf numFmtId="0" fontId="0" fillId="7" borderId="0" xfId="0" applyFill="1" applyAlignment="1">
      <alignment horizontal="left"/>
    </xf>
    <xf numFmtId="167" fontId="0" fillId="7" borderId="0" xfId="2" applyNumberFormat="1" applyFont="1" applyFill="1"/>
    <xf numFmtId="167" fontId="0" fillId="7" borderId="0" xfId="0" applyNumberFormat="1" applyFill="1"/>
    <xf numFmtId="164" fontId="1" fillId="7" borderId="0" xfId="0" applyNumberFormat="1" applyFont="1" applyFill="1"/>
    <xf numFmtId="164" fontId="1" fillId="14" borderId="0" xfId="0" applyNumberFormat="1" applyFont="1" applyFill="1"/>
    <xf numFmtId="0" fontId="0" fillId="14" borderId="0" xfId="0" applyFill="1"/>
    <xf numFmtId="3" fontId="1" fillId="14" borderId="0" xfId="0" applyNumberFormat="1" applyFont="1" applyFill="1"/>
    <xf numFmtId="4" fontId="1" fillId="14" borderId="0" xfId="0" applyNumberFormat="1" applyFont="1" applyFill="1"/>
    <xf numFmtId="0" fontId="0" fillId="14" borderId="0" xfId="0" applyFill="1" applyAlignment="1">
      <alignment horizontal="left"/>
    </xf>
    <xf numFmtId="167" fontId="0" fillId="14" borderId="0" xfId="2" applyNumberFormat="1" applyFont="1" applyFill="1"/>
    <xf numFmtId="167" fontId="0" fillId="14" borderId="0" xfId="0" applyNumberFormat="1" applyFill="1"/>
    <xf numFmtId="168" fontId="10" fillId="10" borderId="3" xfId="2" applyNumberFormat="1" applyFont="1" applyFill="1" applyBorder="1"/>
    <xf numFmtId="168" fontId="10" fillId="22" borderId="3" xfId="2" applyNumberFormat="1" applyFont="1" applyFill="1" applyBorder="1"/>
    <xf numFmtId="3" fontId="1" fillId="28" borderId="0" xfId="0" applyNumberFormat="1" applyFont="1" applyFill="1"/>
    <xf numFmtId="167" fontId="0" fillId="28" borderId="0" xfId="2" applyNumberFormat="1" applyFont="1" applyFill="1"/>
    <xf numFmtId="164" fontId="1" fillId="29" borderId="0" xfId="0" applyNumberFormat="1" applyFont="1" applyFill="1"/>
    <xf numFmtId="0" fontId="0" fillId="29" borderId="0" xfId="0" applyFill="1"/>
    <xf numFmtId="3" fontId="1" fillId="29" borderId="0" xfId="0" applyNumberFormat="1" applyFont="1" applyFill="1"/>
    <xf numFmtId="4" fontId="1" fillId="29" borderId="0" xfId="0" applyNumberFormat="1" applyFont="1" applyFill="1"/>
    <xf numFmtId="0" fontId="0" fillId="29" borderId="0" xfId="0" applyFill="1" applyAlignment="1">
      <alignment horizontal="left"/>
    </xf>
    <xf numFmtId="167" fontId="0" fillId="29" borderId="0" xfId="2" applyNumberFormat="1" applyFont="1" applyFill="1"/>
    <xf numFmtId="167" fontId="0" fillId="29" borderId="0" xfId="0" applyNumberFormat="1" applyFill="1"/>
    <xf numFmtId="0" fontId="0" fillId="29" borderId="0" xfId="0" applyFill="1" applyAlignment="1">
      <alignment horizontal="center"/>
    </xf>
    <xf numFmtId="0" fontId="5" fillId="29" borderId="0" xfId="0" applyFont="1" applyFill="1" applyAlignment="1">
      <alignment horizontal="center"/>
    </xf>
    <xf numFmtId="0" fontId="2" fillId="2" borderId="6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5" fillId="13" borderId="6" xfId="0" applyFont="1" applyFill="1" applyBorder="1" applyAlignment="1">
      <alignment horizontal="center" vertical="center" wrapText="1"/>
    </xf>
    <xf numFmtId="167" fontId="7" fillId="5" borderId="14" xfId="2" applyNumberFormat="1" applyFont="1" applyFill="1" applyBorder="1" applyAlignment="1">
      <alignment horizontal="left" vertical="center" wrapText="1"/>
    </xf>
    <xf numFmtId="0" fontId="0" fillId="3" borderId="21" xfId="0" applyFill="1" applyBorder="1"/>
    <xf numFmtId="0" fontId="0" fillId="0" borderId="21" xfId="0" applyBorder="1"/>
    <xf numFmtId="0" fontId="0" fillId="9" borderId="21" xfId="0" applyFill="1" applyBorder="1"/>
    <xf numFmtId="167" fontId="0" fillId="0" borderId="21" xfId="2" applyNumberFormat="1" applyFont="1" applyFill="1" applyBorder="1"/>
    <xf numFmtId="0" fontId="0" fillId="7" borderId="21" xfId="0" applyFill="1" applyBorder="1"/>
    <xf numFmtId="0" fontId="0" fillId="14" borderId="21" xfId="0" applyFill="1" applyBorder="1"/>
    <xf numFmtId="0" fontId="0" fillId="22" borderId="21" xfId="0" applyFill="1" applyBorder="1"/>
    <xf numFmtId="0" fontId="0" fillId="0" borderId="12" xfId="0" applyBorder="1"/>
    <xf numFmtId="0" fontId="0" fillId="0" borderId="21" xfId="0" applyBorder="1" applyAlignment="1">
      <alignment horizontal="center"/>
    </xf>
    <xf numFmtId="0" fontId="0" fillId="0" borderId="12" xfId="0" applyBorder="1" applyAlignment="1">
      <alignment horizontal="center"/>
    </xf>
    <xf numFmtId="164" fontId="1" fillId="30" borderId="0" xfId="0" applyNumberFormat="1" applyFont="1" applyFill="1"/>
    <xf numFmtId="0" fontId="0" fillId="30" borderId="0" xfId="0" applyFill="1"/>
    <xf numFmtId="3" fontId="1" fillId="30" borderId="0" xfId="0" applyNumberFormat="1" applyFont="1" applyFill="1"/>
    <xf numFmtId="4" fontId="1" fillId="30" borderId="0" xfId="0" applyNumberFormat="1" applyFont="1" applyFill="1"/>
    <xf numFmtId="0" fontId="0" fillId="30" borderId="0" xfId="0" applyFill="1" applyAlignment="1">
      <alignment horizontal="left"/>
    </xf>
    <xf numFmtId="167" fontId="0" fillId="30" borderId="0" xfId="2" applyNumberFormat="1" applyFont="1" applyFill="1"/>
    <xf numFmtId="167" fontId="0" fillId="30" borderId="0" xfId="0" applyNumberFormat="1" applyFill="1"/>
    <xf numFmtId="0" fontId="0" fillId="30" borderId="21" xfId="0" applyFill="1" applyBorder="1"/>
    <xf numFmtId="167" fontId="0" fillId="22" borderId="0" xfId="2" applyNumberFormat="1" applyFont="1" applyFill="1"/>
    <xf numFmtId="0" fontId="0" fillId="6" borderId="21" xfId="0" applyFill="1" applyBorder="1"/>
    <xf numFmtId="167" fontId="0" fillId="0" borderId="0" xfId="2" applyNumberFormat="1" applyFont="1" applyFill="1"/>
    <xf numFmtId="3" fontId="1" fillId="22" borderId="0" xfId="0" applyNumberFormat="1" applyFont="1" applyFill="1"/>
    <xf numFmtId="168" fontId="10" fillId="22" borderId="2" xfId="2" applyNumberFormat="1" applyFont="1" applyFill="1" applyBorder="1"/>
    <xf numFmtId="11" fontId="0" fillId="0" borderId="21" xfId="0" applyNumberFormat="1" applyBorder="1" applyAlignment="1">
      <alignment horizontal="center"/>
    </xf>
    <xf numFmtId="167" fontId="10" fillId="26" borderId="2" xfId="2" applyNumberFormat="1" applyFont="1" applyFill="1" applyBorder="1"/>
    <xf numFmtId="167" fontId="0" fillId="22" borderId="0" xfId="0" applyNumberFormat="1" applyFill="1"/>
    <xf numFmtId="0" fontId="0" fillId="0" borderId="21" xfId="0" applyBorder="1" applyAlignment="1">
      <alignment wrapText="1"/>
    </xf>
    <xf numFmtId="0" fontId="10" fillId="12" borderId="7" xfId="0" applyFont="1" applyFill="1" applyBorder="1"/>
    <xf numFmtId="0" fontId="10" fillId="13" borderId="0" xfId="0" applyFont="1" applyFill="1"/>
    <xf numFmtId="0" fontId="11" fillId="19" borderId="0" xfId="0" applyFont="1" applyFill="1"/>
    <xf numFmtId="0" fontId="11" fillId="12" borderId="0" xfId="0" applyFont="1" applyFill="1"/>
    <xf numFmtId="167" fontId="11" fillId="12" borderId="10" xfId="2" applyNumberFormat="1" applyFont="1" applyFill="1" applyBorder="1"/>
    <xf numFmtId="167" fontId="11" fillId="15" borderId="9" xfId="2" applyNumberFormat="1" applyFont="1" applyFill="1" applyBorder="1"/>
    <xf numFmtId="167" fontId="6" fillId="12" borderId="0" xfId="0" applyNumberFormat="1" applyFont="1" applyFill="1"/>
    <xf numFmtId="167" fontId="6" fillId="3" borderId="0" xfId="0" applyNumberFormat="1" applyFont="1" applyFill="1"/>
    <xf numFmtId="167" fontId="6" fillId="12" borderId="0" xfId="0" quotePrefix="1" applyNumberFormat="1" applyFont="1" applyFill="1"/>
    <xf numFmtId="0" fontId="11" fillId="10" borderId="0" xfId="0" applyFont="1" applyFill="1"/>
    <xf numFmtId="167" fontId="6" fillId="3" borderId="0" xfId="0" quotePrefix="1" applyNumberFormat="1" applyFont="1" applyFill="1"/>
    <xf numFmtId="167" fontId="6" fillId="12" borderId="9" xfId="0" applyNumberFormat="1" applyFont="1" applyFill="1" applyBorder="1"/>
    <xf numFmtId="3" fontId="7" fillId="7" borderId="1" xfId="0" applyNumberFormat="1" applyFont="1" applyFill="1" applyBorder="1" applyAlignment="1">
      <alignment horizontal="center" vertical="center" wrapText="1"/>
    </xf>
    <xf numFmtId="3" fontId="10" fillId="13" borderId="2" xfId="2" applyNumberFormat="1" applyFont="1" applyFill="1" applyBorder="1"/>
    <xf numFmtId="3" fontId="10" fillId="10" borderId="2" xfId="2" applyNumberFormat="1" applyFont="1" applyFill="1" applyBorder="1"/>
    <xf numFmtId="0" fontId="10" fillId="25" borderId="0" xfId="0" applyFont="1" applyFill="1" applyAlignment="1">
      <alignment horizontal="left"/>
    </xf>
    <xf numFmtId="0" fontId="10" fillId="25" borderId="0" xfId="0" applyFont="1" applyFill="1"/>
    <xf numFmtId="1" fontId="7" fillId="31" borderId="1" xfId="0" applyNumberFormat="1" applyFont="1" applyFill="1" applyBorder="1" applyAlignment="1">
      <alignment vertical="center"/>
    </xf>
    <xf numFmtId="0" fontId="7" fillId="31" borderId="1" xfId="0" applyFont="1" applyFill="1" applyBorder="1" applyAlignment="1">
      <alignment vertical="center"/>
    </xf>
    <xf numFmtId="0" fontId="7" fillId="31" borderId="1" xfId="0" applyFont="1" applyFill="1" applyBorder="1" applyAlignment="1">
      <alignment horizontal="center" vertical="center"/>
    </xf>
    <xf numFmtId="0" fontId="7" fillId="31" borderId="0" xfId="0" applyFont="1" applyFill="1" applyAlignment="1">
      <alignment horizontal="center" vertical="center"/>
    </xf>
    <xf numFmtId="0" fontId="10" fillId="12" borderId="2" xfId="0" applyFont="1" applyFill="1" applyBorder="1" applyAlignment="1">
      <alignment vertical="center"/>
    </xf>
    <xf numFmtId="0" fontId="10" fillId="12" borderId="2" xfId="0" applyFont="1" applyFill="1" applyBorder="1" applyAlignment="1">
      <alignment wrapText="1"/>
    </xf>
    <xf numFmtId="0" fontId="7" fillId="7" borderId="0" xfId="0" applyFont="1" applyFill="1" applyAlignment="1">
      <alignment horizontal="center" vertical="center" wrapText="1"/>
    </xf>
    <xf numFmtId="0" fontId="7" fillId="30" borderId="0" xfId="0" applyFont="1" applyFill="1" applyAlignment="1">
      <alignment horizontal="center" vertical="center" wrapText="1"/>
    </xf>
    <xf numFmtId="0" fontId="7" fillId="31" borderId="1" xfId="0" applyFont="1" applyFill="1" applyBorder="1" applyAlignment="1">
      <alignment horizontal="center" vertical="center" wrapText="1"/>
    </xf>
    <xf numFmtId="0" fontId="7" fillId="14" borderId="0" xfId="0" applyFont="1" applyFill="1" applyAlignment="1">
      <alignment horizontal="center" vertical="center" wrapText="1"/>
    </xf>
    <xf numFmtId="168" fontId="10" fillId="13" borderId="2" xfId="0" applyNumberFormat="1" applyFont="1" applyFill="1" applyBorder="1"/>
    <xf numFmtId="0" fontId="14" fillId="0" borderId="0" xfId="0" applyFont="1" applyAlignment="1">
      <alignment horizontal="left"/>
    </xf>
    <xf numFmtId="0" fontId="7" fillId="31" borderId="1" xfId="0" applyFont="1" applyFill="1" applyBorder="1" applyAlignment="1">
      <alignment horizontal="left" vertical="center"/>
    </xf>
    <xf numFmtId="0" fontId="10" fillId="12" borderId="2" xfId="0" applyFont="1" applyFill="1" applyBorder="1" applyAlignment="1">
      <alignment horizontal="left" vertical="center"/>
    </xf>
    <xf numFmtId="0" fontId="15" fillId="7" borderId="0" xfId="0" applyFont="1" applyFill="1" applyAlignment="1">
      <alignment horizontal="center" vertical="center" wrapText="1"/>
    </xf>
    <xf numFmtId="0" fontId="0" fillId="32" borderId="6" xfId="0" applyFill="1" applyBorder="1"/>
    <xf numFmtId="0" fontId="0" fillId="32" borderId="12" xfId="0" applyFill="1" applyBorder="1"/>
    <xf numFmtId="167" fontId="6" fillId="3" borderId="6" xfId="0" quotePrefix="1" applyNumberFormat="1" applyFont="1" applyFill="1" applyBorder="1"/>
    <xf numFmtId="167" fontId="0" fillId="0" borderId="6" xfId="0" applyNumberFormat="1" applyBorder="1"/>
    <xf numFmtId="167" fontId="11" fillId="33" borderId="6" xfId="2" applyNumberFormat="1" applyFont="1" applyFill="1" applyBorder="1"/>
    <xf numFmtId="167" fontId="11" fillId="21" borderId="6" xfId="2" applyNumberFormat="1" applyFont="1" applyFill="1" applyBorder="1"/>
    <xf numFmtId="167" fontId="11" fillId="21" borderId="11" xfId="2" applyNumberFormat="1" applyFont="1" applyFill="1" applyBorder="1"/>
    <xf numFmtId="167" fontId="11" fillId="21" borderId="5" xfId="2" applyNumberFormat="1" applyFont="1" applyFill="1" applyBorder="1"/>
    <xf numFmtId="167" fontId="6" fillId="21" borderId="6" xfId="0" applyNumberFormat="1" applyFont="1" applyFill="1" applyBorder="1"/>
    <xf numFmtId="167" fontId="0" fillId="0" borderId="6" xfId="2" applyNumberFormat="1" applyFont="1" applyBorder="1"/>
    <xf numFmtId="168" fontId="0" fillId="0" borderId="6" xfId="0" applyNumberFormat="1" applyBorder="1"/>
    <xf numFmtId="0" fontId="11" fillId="32" borderId="0" xfId="0" applyFont="1" applyFill="1"/>
    <xf numFmtId="0" fontId="0" fillId="32" borderId="0" xfId="0" applyFill="1"/>
    <xf numFmtId="167" fontId="11" fillId="32" borderId="6" xfId="2" applyNumberFormat="1" applyFont="1" applyFill="1" applyBorder="1"/>
    <xf numFmtId="0" fontId="11" fillId="32" borderId="23" xfId="0" applyFont="1" applyFill="1" applyBorder="1"/>
    <xf numFmtId="167" fontId="11" fillId="32" borderId="0" xfId="2" applyNumberFormat="1" applyFont="1" applyFill="1" applyBorder="1"/>
    <xf numFmtId="167" fontId="0" fillId="32" borderId="12" xfId="0" applyNumberFormat="1" applyFill="1" applyBorder="1"/>
    <xf numFmtId="167" fontId="0" fillId="32" borderId="6" xfId="0" applyNumberFormat="1" applyFill="1" applyBorder="1"/>
    <xf numFmtId="168" fontId="0" fillId="32" borderId="6" xfId="0" applyNumberFormat="1" applyFill="1" applyBorder="1"/>
    <xf numFmtId="167" fontId="11" fillId="33" borderId="9" xfId="2" applyNumberFormat="1" applyFont="1" applyFill="1" applyBorder="1"/>
    <xf numFmtId="0" fontId="0" fillId="0" borderId="9" xfId="0" applyBorder="1"/>
    <xf numFmtId="167" fontId="0" fillId="0" borderId="9" xfId="0" applyNumberFormat="1" applyBorder="1"/>
    <xf numFmtId="167" fontId="6" fillId="32" borderId="0" xfId="2" applyNumberFormat="1" applyFont="1" applyFill="1"/>
    <xf numFmtId="0" fontId="10" fillId="32" borderId="2" xfId="0" applyFont="1" applyFill="1" applyBorder="1"/>
    <xf numFmtId="0" fontId="10" fillId="32" borderId="22" xfId="0" applyFont="1" applyFill="1" applyBorder="1"/>
    <xf numFmtId="0" fontId="10" fillId="32" borderId="0" xfId="0" applyFont="1" applyFill="1"/>
    <xf numFmtId="0" fontId="0" fillId="0" borderId="0" xfId="0" applyAlignment="1">
      <alignment horizontal="right"/>
    </xf>
    <xf numFmtId="168" fontId="0" fillId="20" borderId="0" xfId="0" applyNumberFormat="1" applyFill="1"/>
    <xf numFmtId="0" fontId="0" fillId="0" borderId="0" xfId="0" quotePrefix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right"/>
    </xf>
    <xf numFmtId="168" fontId="5" fillId="0" borderId="24" xfId="0" applyNumberFormat="1" applyFont="1" applyBorder="1"/>
    <xf numFmtId="167" fontId="5" fillId="0" borderId="0" xfId="0" applyNumberFormat="1" applyFont="1"/>
    <xf numFmtId="0" fontId="10" fillId="34" borderId="2" xfId="0" applyFont="1" applyFill="1" applyBorder="1"/>
    <xf numFmtId="43" fontId="6" fillId="12" borderId="0" xfId="2" applyFont="1" applyFill="1"/>
    <xf numFmtId="43" fontId="6" fillId="34" borderId="0" xfId="2" applyFont="1" applyFill="1"/>
    <xf numFmtId="43" fontId="6" fillId="32" borderId="0" xfId="2" applyFont="1" applyFill="1"/>
    <xf numFmtId="167" fontId="0" fillId="0" borderId="0" xfId="2" applyNumberFormat="1" applyFont="1" applyAlignment="1">
      <alignment horizontal="right"/>
    </xf>
    <xf numFmtId="167" fontId="5" fillId="0" borderId="24" xfId="0" applyNumberFormat="1" applyFont="1" applyBorder="1"/>
    <xf numFmtId="10" fontId="0" fillId="0" borderId="0" xfId="0" applyNumberFormat="1"/>
    <xf numFmtId="167" fontId="0" fillId="0" borderId="24" xfId="2" applyNumberFormat="1" applyFont="1" applyBorder="1"/>
    <xf numFmtId="167" fontId="0" fillId="0" borderId="25" xfId="0" applyNumberFormat="1" applyBorder="1"/>
    <xf numFmtId="0" fontId="17" fillId="0" borderId="0" xfId="0" applyFont="1"/>
    <xf numFmtId="0" fontId="18" fillId="0" borderId="0" xfId="0" applyFont="1"/>
    <xf numFmtId="0" fontId="19" fillId="0" borderId="0" xfId="0" applyFont="1"/>
    <xf numFmtId="3" fontId="18" fillId="0" borderId="0" xfId="0" applyNumberFormat="1" applyFont="1"/>
    <xf numFmtId="0" fontId="20" fillId="0" borderId="0" xfId="0" applyFont="1"/>
    <xf numFmtId="3" fontId="20" fillId="0" borderId="0" xfId="0" applyNumberFormat="1" applyFont="1"/>
    <xf numFmtId="0" fontId="21" fillId="0" borderId="0" xfId="0" applyFont="1"/>
    <xf numFmtId="0" fontId="18" fillId="0" borderId="24" xfId="0" applyFont="1" applyBorder="1"/>
    <xf numFmtId="3" fontId="18" fillId="0" borderId="24" xfId="0" applyNumberFormat="1" applyFont="1" applyBorder="1"/>
    <xf numFmtId="0" fontId="22" fillId="0" borderId="0" xfId="0" applyFont="1"/>
    <xf numFmtId="0" fontId="23" fillId="0" borderId="0" xfId="0" applyFont="1"/>
    <xf numFmtId="3" fontId="23" fillId="0" borderId="0" xfId="0" applyNumberFormat="1" applyFont="1"/>
    <xf numFmtId="0" fontId="24" fillId="0" borderId="24" xfId="0" applyFont="1" applyBorder="1"/>
    <xf numFmtId="3" fontId="18" fillId="0" borderId="26" xfId="0" applyNumberFormat="1" applyFont="1" applyBorder="1"/>
    <xf numFmtId="0" fontId="18" fillId="0" borderId="0" xfId="0" quotePrefix="1" applyFont="1"/>
    <xf numFmtId="3" fontId="18" fillId="0" borderId="27" xfId="0" applyNumberFormat="1" applyFont="1" applyBorder="1"/>
    <xf numFmtId="3" fontId="23" fillId="0" borderId="24" xfId="0" applyNumberFormat="1" applyFont="1" applyBorder="1"/>
    <xf numFmtId="0" fontId="18" fillId="3" borderId="0" xfId="0" applyFont="1" applyFill="1"/>
    <xf numFmtId="167" fontId="6" fillId="20" borderId="6" xfId="0" applyNumberFormat="1" applyFont="1" applyFill="1" applyBorder="1"/>
    <xf numFmtId="167" fontId="11" fillId="20" borderId="5" xfId="2" applyNumberFormat="1" applyFont="1" applyFill="1" applyBorder="1"/>
    <xf numFmtId="167" fontId="11" fillId="20" borderId="6" xfId="2" applyNumberFormat="1" applyFont="1" applyFill="1" applyBorder="1"/>
    <xf numFmtId="3" fontId="0" fillId="0" borderId="25" xfId="0" applyNumberFormat="1" applyBorder="1"/>
    <xf numFmtId="0" fontId="6" fillId="10" borderId="0" xfId="0" applyFont="1" applyFill="1" applyAlignment="1">
      <alignment horizontal="left"/>
    </xf>
    <xf numFmtId="0" fontId="10" fillId="10" borderId="0" xfId="0" applyFont="1" applyFill="1"/>
    <xf numFmtId="0" fontId="27" fillId="36" borderId="29" xfId="0" applyFont="1" applyFill="1" applyBorder="1" applyAlignment="1">
      <alignment horizontal="left" vertical="top" wrapText="1"/>
    </xf>
    <xf numFmtId="1" fontId="27" fillId="36" borderId="30" xfId="0" applyNumberFormat="1" applyFont="1" applyFill="1" applyBorder="1" applyAlignment="1">
      <alignment vertical="top" wrapText="1"/>
    </xf>
    <xf numFmtId="0" fontId="0" fillId="35" borderId="31" xfId="0" applyFill="1" applyBorder="1"/>
    <xf numFmtId="0" fontId="27" fillId="37" borderId="0" xfId="0" applyFont="1" applyFill="1" applyAlignment="1">
      <alignment horizontal="left" vertical="top" wrapText="1"/>
    </xf>
    <xf numFmtId="1" fontId="27" fillId="37" borderId="0" xfId="0" applyNumberFormat="1" applyFont="1" applyFill="1" applyAlignment="1">
      <alignment vertical="top" wrapText="1"/>
    </xf>
    <xf numFmtId="3" fontId="0" fillId="0" borderId="32" xfId="0" applyNumberFormat="1" applyBorder="1"/>
    <xf numFmtId="3" fontId="0" fillId="0" borderId="33" xfId="0" applyNumberFormat="1" applyBorder="1"/>
    <xf numFmtId="3" fontId="0" fillId="0" borderId="34" xfId="0" applyNumberFormat="1" applyBorder="1" applyAlignment="1">
      <alignment wrapText="1"/>
    </xf>
    <xf numFmtId="3" fontId="0" fillId="0" borderId="26" xfId="0" applyNumberFormat="1" applyBorder="1" applyAlignment="1">
      <alignment wrapText="1"/>
    </xf>
    <xf numFmtId="3" fontId="0" fillId="0" borderId="26" xfId="0" applyNumberFormat="1" applyBorder="1"/>
    <xf numFmtId="3" fontId="5" fillId="0" borderId="0" xfId="0" applyNumberFormat="1" applyFont="1"/>
    <xf numFmtId="3" fontId="5" fillId="0" borderId="32" xfId="0" applyNumberFormat="1" applyFont="1" applyBorder="1"/>
    <xf numFmtId="3" fontId="5" fillId="0" borderId="36" xfId="0" applyNumberFormat="1" applyFont="1" applyBorder="1"/>
    <xf numFmtId="3" fontId="5" fillId="0" borderId="37" xfId="0" applyNumberFormat="1" applyFont="1" applyBorder="1"/>
    <xf numFmtId="168" fontId="5" fillId="0" borderId="40" xfId="0" applyNumberFormat="1" applyFont="1" applyBorder="1"/>
    <xf numFmtId="3" fontId="25" fillId="35" borderId="17" xfId="0" applyNumberFormat="1" applyFont="1" applyFill="1" applyBorder="1"/>
    <xf numFmtId="3" fontId="29" fillId="0" borderId="0" xfId="0" applyNumberFormat="1" applyFont="1"/>
    <xf numFmtId="3" fontId="25" fillId="37" borderId="0" xfId="0" applyNumberFormat="1" applyFont="1" applyFill="1"/>
    <xf numFmtId="3" fontId="5" fillId="0" borderId="33" xfId="0" applyNumberFormat="1" applyFont="1" applyBorder="1"/>
    <xf numFmtId="168" fontId="0" fillId="0" borderId="32" xfId="0" applyNumberFormat="1" applyBorder="1"/>
    <xf numFmtId="168" fontId="0" fillId="0" borderId="33" xfId="0" applyNumberFormat="1" applyBorder="1"/>
    <xf numFmtId="168" fontId="0" fillId="0" borderId="26" xfId="0" applyNumberFormat="1" applyBorder="1"/>
    <xf numFmtId="168" fontId="0" fillId="0" borderId="34" xfId="0" applyNumberFormat="1" applyBorder="1"/>
    <xf numFmtId="168" fontId="5" fillId="0" borderId="32" xfId="0" applyNumberFormat="1" applyFont="1" applyBorder="1"/>
    <xf numFmtId="168" fontId="5" fillId="0" borderId="0" xfId="0" applyNumberFormat="1" applyFont="1"/>
    <xf numFmtId="168" fontId="5" fillId="0" borderId="33" xfId="0" applyNumberFormat="1" applyFont="1" applyBorder="1"/>
    <xf numFmtId="0" fontId="30" fillId="0" borderId="0" xfId="0" applyFont="1"/>
    <xf numFmtId="3" fontId="30" fillId="0" borderId="0" xfId="0" applyNumberFormat="1" applyFont="1"/>
    <xf numFmtId="0" fontId="31" fillId="0" borderId="32" xfId="0" applyFont="1" applyBorder="1"/>
    <xf numFmtId="0" fontId="31" fillId="0" borderId="0" xfId="0" applyFont="1"/>
    <xf numFmtId="0" fontId="31" fillId="0" borderId="33" xfId="0" applyFont="1" applyBorder="1"/>
    <xf numFmtId="3" fontId="31" fillId="0" borderId="0" xfId="0" applyNumberFormat="1" applyFont="1"/>
    <xf numFmtId="3" fontId="31" fillId="0" borderId="32" xfId="0" applyNumberFormat="1" applyFont="1" applyBorder="1"/>
    <xf numFmtId="3" fontId="31" fillId="0" borderId="33" xfId="0" applyNumberFormat="1" applyFont="1" applyBorder="1"/>
    <xf numFmtId="168" fontId="0" fillId="0" borderId="38" xfId="0" applyNumberFormat="1" applyBorder="1"/>
    <xf numFmtId="0" fontId="5" fillId="0" borderId="32" xfId="0" applyFont="1" applyBorder="1"/>
    <xf numFmtId="3" fontId="32" fillId="0" borderId="0" xfId="0" applyNumberFormat="1" applyFont="1"/>
    <xf numFmtId="0" fontId="32" fillId="0" borderId="0" xfId="0" applyFont="1"/>
    <xf numFmtId="168" fontId="32" fillId="0" borderId="0" xfId="0" applyNumberFormat="1" applyFont="1"/>
    <xf numFmtId="168" fontId="32" fillId="0" borderId="32" xfId="0" applyNumberFormat="1" applyFont="1" applyBorder="1"/>
    <xf numFmtId="168" fontId="32" fillId="0" borderId="33" xfId="0" applyNumberFormat="1" applyFont="1" applyBorder="1"/>
    <xf numFmtId="0" fontId="0" fillId="0" borderId="41" xfId="0" applyBorder="1"/>
    <xf numFmtId="0" fontId="0" fillId="0" borderId="40" xfId="0" applyBorder="1"/>
    <xf numFmtId="3" fontId="0" fillId="0" borderId="40" xfId="0" applyNumberFormat="1" applyBorder="1"/>
    <xf numFmtId="3" fontId="0" fillId="0" borderId="41" xfId="0" applyNumberFormat="1" applyBorder="1"/>
    <xf numFmtId="3" fontId="0" fillId="0" borderId="42" xfId="0" applyNumberFormat="1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32" borderId="0" xfId="0" applyFill="1" applyAlignment="1">
      <alignment horizontal="left"/>
    </xf>
    <xf numFmtId="167" fontId="0" fillId="32" borderId="0" xfId="0" applyNumberFormat="1" applyFill="1"/>
    <xf numFmtId="3" fontId="0" fillId="12" borderId="32" xfId="0" applyNumberFormat="1" applyFill="1" applyBorder="1"/>
    <xf numFmtId="3" fontId="0" fillId="12" borderId="0" xfId="0" applyNumberFormat="1" applyFill="1"/>
    <xf numFmtId="3" fontId="0" fillId="12" borderId="33" xfId="0" applyNumberFormat="1" applyFill="1" applyBorder="1"/>
    <xf numFmtId="3" fontId="0" fillId="0" borderId="34" xfId="0" applyNumberFormat="1" applyBorder="1"/>
    <xf numFmtId="3" fontId="5" fillId="0" borderId="35" xfId="0" applyNumberFormat="1" applyFont="1" applyBorder="1"/>
    <xf numFmtId="3" fontId="0" fillId="0" borderId="38" xfId="0" applyNumberFormat="1" applyBorder="1"/>
    <xf numFmtId="0" fontId="25" fillId="39" borderId="0" xfId="0" applyFont="1" applyFill="1" applyAlignment="1">
      <alignment horizontal="center"/>
    </xf>
    <xf numFmtId="0" fontId="25" fillId="41" borderId="0" xfId="0" applyFont="1" applyFill="1" applyAlignment="1">
      <alignment horizontal="right"/>
    </xf>
    <xf numFmtId="0" fontId="25" fillId="40" borderId="0" xfId="0" applyFont="1" applyFill="1" applyAlignment="1">
      <alignment horizontal="right"/>
    </xf>
    <xf numFmtId="0" fontId="25" fillId="17" borderId="0" xfId="0" applyFont="1" applyFill="1" applyAlignment="1">
      <alignment horizontal="right"/>
    </xf>
    <xf numFmtId="0" fontId="5" fillId="32" borderId="0" xfId="0" applyFont="1" applyFill="1" applyAlignment="1">
      <alignment horizontal="left"/>
    </xf>
    <xf numFmtId="167" fontId="5" fillId="32" borderId="0" xfId="0" applyNumberFormat="1" applyFont="1" applyFill="1"/>
    <xf numFmtId="0" fontId="5" fillId="0" borderId="0" xfId="0" applyFont="1" applyAlignment="1">
      <alignment horizontal="left"/>
    </xf>
    <xf numFmtId="3" fontId="0" fillId="12" borderId="38" xfId="0" applyNumberFormat="1" applyFill="1" applyBorder="1"/>
    <xf numFmtId="3" fontId="0" fillId="12" borderId="34" xfId="0" applyNumberFormat="1" applyFill="1" applyBorder="1"/>
    <xf numFmtId="3" fontId="0" fillId="12" borderId="26" xfId="0" applyNumberFormat="1" applyFill="1" applyBorder="1"/>
    <xf numFmtId="1" fontId="27" fillId="36" borderId="44" xfId="0" applyNumberFormat="1" applyFont="1" applyFill="1" applyBorder="1" applyAlignment="1">
      <alignment vertical="top" wrapText="1"/>
    </xf>
    <xf numFmtId="1" fontId="27" fillId="36" borderId="47" xfId="0" applyNumberFormat="1" applyFont="1" applyFill="1" applyBorder="1" applyAlignment="1">
      <alignment vertical="top" wrapText="1"/>
    </xf>
    <xf numFmtId="168" fontId="5" fillId="0" borderId="36" xfId="0" applyNumberFormat="1" applyFont="1" applyBorder="1"/>
    <xf numFmtId="168" fontId="5" fillId="0" borderId="37" xfId="0" applyNumberFormat="1" applyFont="1" applyBorder="1"/>
    <xf numFmtId="168" fontId="5" fillId="0" borderId="35" xfId="0" applyNumberFormat="1" applyFont="1" applyBorder="1"/>
    <xf numFmtId="0" fontId="27" fillId="36" borderId="47" xfId="0" applyFont="1" applyFill="1" applyBorder="1" applyAlignment="1">
      <alignment horizontal="left" vertical="top" wrapText="1"/>
    </xf>
    <xf numFmtId="0" fontId="0" fillId="35" borderId="16" xfId="0" applyFill="1" applyBorder="1"/>
    <xf numFmtId="1" fontId="27" fillId="36" borderId="46" xfId="0" applyNumberFormat="1" applyFont="1" applyFill="1" applyBorder="1" applyAlignment="1">
      <alignment horizontal="center" vertical="center" wrapText="1"/>
    </xf>
    <xf numFmtId="1" fontId="27" fillId="36" borderId="47" xfId="0" applyNumberFormat="1" applyFont="1" applyFill="1" applyBorder="1" applyAlignment="1">
      <alignment horizontal="center" vertical="center" wrapText="1"/>
    </xf>
    <xf numFmtId="1" fontId="27" fillId="36" borderId="45" xfId="0" applyNumberFormat="1" applyFont="1" applyFill="1" applyBorder="1" applyAlignment="1">
      <alignment horizontal="center" vertical="center" wrapText="1"/>
    </xf>
    <xf numFmtId="0" fontId="27" fillId="36" borderId="43" xfId="0" applyFont="1" applyFill="1" applyBorder="1" applyAlignment="1">
      <alignment horizontal="left" vertical="top" wrapText="1"/>
    </xf>
    <xf numFmtId="3" fontId="25" fillId="35" borderId="47" xfId="0" applyNumberFormat="1" applyFont="1" applyFill="1" applyBorder="1"/>
    <xf numFmtId="167" fontId="0" fillId="33" borderId="0" xfId="0" applyNumberFormat="1" applyFill="1"/>
    <xf numFmtId="167" fontId="0" fillId="33" borderId="0" xfId="2" applyNumberFormat="1" applyFont="1" applyFill="1"/>
    <xf numFmtId="168" fontId="0" fillId="32" borderId="16" xfId="0" applyNumberFormat="1" applyFill="1" applyBorder="1"/>
    <xf numFmtId="168" fontId="0" fillId="32" borderId="17" xfId="0" applyNumberFormat="1" applyFill="1" applyBorder="1"/>
    <xf numFmtId="168" fontId="0" fillId="32" borderId="18" xfId="0" applyNumberFormat="1" applyFill="1" applyBorder="1"/>
    <xf numFmtId="168" fontId="5" fillId="0" borderId="41" xfId="0" applyNumberFormat="1" applyFont="1" applyBorder="1"/>
    <xf numFmtId="168" fontId="5" fillId="0" borderId="42" xfId="0" applyNumberFormat="1" applyFont="1" applyBorder="1"/>
    <xf numFmtId="0" fontId="26" fillId="43" borderId="0" xfId="0" applyFont="1" applyFill="1"/>
    <xf numFmtId="0" fontId="26" fillId="43" borderId="0" xfId="0" applyFont="1" applyFill="1" applyAlignment="1">
      <alignment horizontal="center"/>
    </xf>
    <xf numFmtId="0" fontId="26" fillId="0" borderId="0" xfId="0" applyFont="1"/>
    <xf numFmtId="0" fontId="33" fillId="0" borderId="0" xfId="0" applyFont="1"/>
    <xf numFmtId="3" fontId="26" fillId="43" borderId="0" xfId="0" applyNumberFormat="1" applyFont="1" applyFill="1"/>
    <xf numFmtId="3" fontId="26" fillId="43" borderId="0" xfId="0" applyNumberFormat="1" applyFont="1" applyFill="1" applyAlignment="1">
      <alignment horizontal="center"/>
    </xf>
    <xf numFmtId="167" fontId="0" fillId="44" borderId="0" xfId="0" applyNumberFormat="1" applyFill="1"/>
    <xf numFmtId="0" fontId="0" fillId="44" borderId="0" xfId="0" applyFill="1"/>
    <xf numFmtId="167" fontId="0" fillId="44" borderId="0" xfId="2" applyNumberFormat="1" applyFont="1" applyFill="1"/>
    <xf numFmtId="168" fontId="0" fillId="44" borderId="0" xfId="0" applyNumberFormat="1" applyFill="1"/>
    <xf numFmtId="167" fontId="0" fillId="44" borderId="26" xfId="2" applyNumberFormat="1" applyFont="1" applyFill="1" applyBorder="1"/>
    <xf numFmtId="0" fontId="5" fillId="29" borderId="0" xfId="0" applyFont="1" applyFill="1" applyAlignment="1">
      <alignment horizontal="center"/>
    </xf>
    <xf numFmtId="0" fontId="5" fillId="0" borderId="16" xfId="0" applyFont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0" fontId="5" fillId="0" borderId="18" xfId="0" applyFont="1" applyBorder="1" applyAlignment="1">
      <alignment horizontal="center" wrapText="1"/>
    </xf>
    <xf numFmtId="167" fontId="5" fillId="0" borderId="16" xfId="2" applyNumberFormat="1" applyFont="1" applyBorder="1" applyAlignment="1">
      <alignment horizontal="center" wrapText="1"/>
    </xf>
    <xf numFmtId="167" fontId="5" fillId="0" borderId="17" xfId="2" applyNumberFormat="1" applyFont="1" applyBorder="1" applyAlignment="1">
      <alignment horizontal="center" wrapText="1"/>
    </xf>
    <xf numFmtId="167" fontId="5" fillId="0" borderId="18" xfId="2" applyNumberFormat="1" applyFont="1" applyBorder="1" applyAlignment="1">
      <alignment horizontal="center" wrapText="1"/>
    </xf>
    <xf numFmtId="167" fontId="5" fillId="0" borderId="19" xfId="2" applyNumberFormat="1" applyFont="1" applyBorder="1" applyAlignment="1">
      <alignment horizontal="center" wrapText="1"/>
    </xf>
    <xf numFmtId="167" fontId="5" fillId="0" borderId="20" xfId="2" applyNumberFormat="1" applyFont="1" applyBorder="1" applyAlignment="1">
      <alignment horizontal="center" wrapText="1"/>
    </xf>
    <xf numFmtId="0" fontId="28" fillId="38" borderId="28" xfId="0" applyFont="1" applyFill="1" applyBorder="1" applyAlignment="1">
      <alignment horizontal="center" vertical="center" textRotation="90" wrapText="1"/>
    </xf>
    <xf numFmtId="0" fontId="28" fillId="38" borderId="31" xfId="0" applyFont="1" applyFill="1" applyBorder="1" applyAlignment="1">
      <alignment horizontal="center" vertical="center" textRotation="90" wrapText="1"/>
    </xf>
    <xf numFmtId="0" fontId="28" fillId="38" borderId="39" xfId="0" applyFont="1" applyFill="1" applyBorder="1" applyAlignment="1">
      <alignment horizontal="center" vertical="center" textRotation="90" wrapText="1"/>
    </xf>
    <xf numFmtId="0" fontId="0" fillId="44" borderId="0" xfId="0" applyFill="1" applyAlignment="1">
      <alignment horizontal="center" wrapText="1"/>
    </xf>
    <xf numFmtId="1" fontId="27" fillId="37" borderId="32" xfId="0" applyNumberFormat="1" applyFont="1" applyFill="1" applyBorder="1" applyAlignment="1">
      <alignment horizontal="center" vertical="top" wrapText="1"/>
    </xf>
    <xf numFmtId="1" fontId="27" fillId="37" borderId="0" xfId="0" applyNumberFormat="1" applyFont="1" applyFill="1" applyAlignment="1">
      <alignment horizontal="center" vertical="top" wrapText="1"/>
    </xf>
    <xf numFmtId="1" fontId="27" fillId="37" borderId="33" xfId="0" applyNumberFormat="1" applyFont="1" applyFill="1" applyBorder="1" applyAlignment="1">
      <alignment horizontal="center" vertical="top" wrapText="1"/>
    </xf>
    <xf numFmtId="0" fontId="25" fillId="35" borderId="31" xfId="0" applyFont="1" applyFill="1" applyBorder="1" applyAlignment="1">
      <alignment horizontal="center" vertical="center" textRotation="90"/>
    </xf>
    <xf numFmtId="0" fontId="25" fillId="35" borderId="39" xfId="0" applyFont="1" applyFill="1" applyBorder="1" applyAlignment="1">
      <alignment horizontal="center" vertical="center" textRotation="90"/>
    </xf>
    <xf numFmtId="0" fontId="28" fillId="38" borderId="28" xfId="0" applyFont="1" applyFill="1" applyBorder="1" applyAlignment="1">
      <alignment horizontal="center" vertical="center" textRotation="90"/>
    </xf>
    <xf numFmtId="0" fontId="28" fillId="38" borderId="31" xfId="0" applyFont="1" applyFill="1" applyBorder="1" applyAlignment="1">
      <alignment horizontal="center" vertical="center" textRotation="90"/>
    </xf>
    <xf numFmtId="0" fontId="28" fillId="38" borderId="39" xfId="0" applyFont="1" applyFill="1" applyBorder="1" applyAlignment="1">
      <alignment horizontal="center" vertical="center" textRotation="90"/>
    </xf>
    <xf numFmtId="0" fontId="25" fillId="42" borderId="0" xfId="0" applyFont="1" applyFill="1" applyAlignment="1">
      <alignment horizontal="center" vertical="center" textRotation="90" wrapText="1"/>
    </xf>
    <xf numFmtId="0" fontId="25" fillId="39" borderId="31" xfId="0" applyFont="1" applyFill="1" applyBorder="1" applyAlignment="1">
      <alignment horizontal="center" vertical="center" textRotation="90" wrapText="1"/>
    </xf>
    <xf numFmtId="0" fontId="25" fillId="28" borderId="31" xfId="0" applyFont="1" applyFill="1" applyBorder="1" applyAlignment="1">
      <alignment horizontal="center" vertical="center" textRotation="90" wrapText="1"/>
    </xf>
    <xf numFmtId="0" fontId="34" fillId="0" borderId="48" xfId="5"/>
    <xf numFmtId="0" fontId="34" fillId="0" borderId="48" xfId="5" applyAlignment="1">
      <alignment horizontal="center"/>
    </xf>
    <xf numFmtId="0" fontId="34" fillId="0" borderId="0" xfId="5" applyBorder="1" applyAlignment="1">
      <alignment horizontal="center"/>
    </xf>
    <xf numFmtId="0" fontId="0" fillId="0" borderId="0" xfId="0" applyNumberFormat="1"/>
    <xf numFmtId="0" fontId="26" fillId="0" borderId="0" xfId="0" applyNumberFormat="1" applyFont="1"/>
    <xf numFmtId="0" fontId="0" fillId="0" borderId="0" xfId="0" applyAlignment="1"/>
    <xf numFmtId="0" fontId="33" fillId="0" borderId="0" xfId="0" applyNumberFormat="1" applyFont="1"/>
    <xf numFmtId="0" fontId="0" fillId="0" borderId="0" xfId="0" pivotButton="1" applyAlignment="1"/>
    <xf numFmtId="0" fontId="26" fillId="43" borderId="0" xfId="0" applyFont="1" applyFill="1" applyAlignment="1"/>
    <xf numFmtId="0" fontId="35" fillId="0" borderId="0" xfId="6" applyBorder="1" applyAlignment="1">
      <alignment horizontal="center"/>
    </xf>
    <xf numFmtId="0" fontId="35" fillId="0" borderId="50" xfId="6" applyBorder="1" applyAlignment="1">
      <alignment horizontal="left" indent="4"/>
    </xf>
    <xf numFmtId="0" fontId="36" fillId="0" borderId="48" xfId="5" applyFont="1" applyAlignment="1">
      <alignment horizontal="center"/>
    </xf>
    <xf numFmtId="0" fontId="35" fillId="0" borderId="49" xfId="6" applyAlignment="1">
      <alignment horizontal="left" indent="6"/>
    </xf>
  </cellXfs>
  <cellStyles count="7">
    <cellStyle name="Komma" xfId="2" builtinId="3"/>
    <cellStyle name="Kop 1" xfId="5" builtinId="16"/>
    <cellStyle name="Kop 2" xfId="6" builtinId="17"/>
    <cellStyle name="Procent" xfId="3" builtinId="5"/>
    <cellStyle name="Standaard" xfId="0" builtinId="0"/>
    <cellStyle name="Standaard 2" xfId="1" xr:uid="{00000000-0005-0000-0000-000001000000}"/>
    <cellStyle name="Standaard 2 2 3" xfId="4" xr:uid="{710F4683-DE4C-4FC3-955B-4DB58BAF6E02}"/>
  </cellStyles>
  <dxfs count="952">
    <dxf>
      <numFmt numFmtId="167" formatCode="_ * #,##0_ ;_ * \-#,##0_ ;_ * &quot;-&quot;??_ ;_ @_ "/>
    </dxf>
    <dxf>
      <alignment horizontal="center"/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/>
    </dxf>
    <dxf>
      <alignment horizontal="general"/>
    </dxf>
    <dxf>
      <alignment horizontal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rgb="FFCCECFF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alignment horizontal="center"/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/>
    </dxf>
    <dxf>
      <alignment horizontal="general"/>
    </dxf>
    <dxf>
      <alignment horizontal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rgb="FFCCECFF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alignment horizontal="center"/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/>
    </dxf>
    <dxf>
      <alignment horizontal="general"/>
    </dxf>
    <dxf>
      <alignment horizontal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rgb="FFCCECFF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alignment horizontal="center"/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/>
    </dxf>
    <dxf>
      <alignment horizontal="general"/>
    </dxf>
    <dxf>
      <alignment horizontal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rgb="FFCCECFF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alignment horizontal="center"/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/>
    </dxf>
    <dxf>
      <alignment horizontal="general"/>
    </dxf>
    <dxf>
      <alignment horizontal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rgb="FFCCECFF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fill>
        <patternFill patternType="solid">
          <bgColor theme="6" tint="0.79998168889431442"/>
        </patternFill>
      </fill>
    </dxf>
    <dxf>
      <numFmt numFmtId="167" formatCode="_ * #,##0_ ;_ * \-#,##0_ ;_ * &quot;-&quot;??_ ;_ @_ "/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ont>
        <color rgb="FFCCECFF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font>
        <color theme="0"/>
      </font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alignment horizontal="center"/>
    </dxf>
    <dxf>
      <numFmt numFmtId="167" formatCode="_ * #,##0_ ;_ * \-#,##0_ ;_ * &quot;-&quot;??_ ;_ @_ "/>
    </dxf>
    <dxf>
      <numFmt numFmtId="167" formatCode="_ * #,##0_ ;_ * \-#,##0_ ;_ * &quot;-&quot;??_ ;_ @_ "/>
    </dxf>
    <dxf>
      <numFmt numFmtId="167" formatCode="_ * #,##0_ ;_ * \-#,##0_ ;_ * &quot;-&quot;??_ ;_ @_ "/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7" formatCode="_ * #,##0_ ;_ * \-#,##0_ ;_ * &quot;-&quot;??_ ;_ @_ "/>
    </dxf>
    <dxf>
      <numFmt numFmtId="167" formatCode="_ * #,##0_ ;_ * \-#,##0_ ;_ * &quot;-&quot;??_ ;_ @_ "/>
    </dxf>
    <dxf>
      <fill>
        <patternFill patternType="solid">
          <fgColor rgb="FFE6B8B7"/>
          <bgColor rgb="FF000000"/>
        </patternFill>
      </fill>
    </dxf>
  </dxfs>
  <tableStyles count="0" defaultTableStyle="TableStyleMedium2" defaultPivotStyle="PivotStyleLight16"/>
  <colors>
    <mruColors>
      <color rgb="FFFFFFCC"/>
      <color rgb="FF008080"/>
      <color rgb="FFCCECFF"/>
      <color rgb="FF004566"/>
      <color rgb="FFFFFF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145</xdr:col>
      <xdr:colOff>1243854</xdr:colOff>
      <xdr:row>760</xdr:row>
      <xdr:rowOff>141119</xdr:rowOff>
    </xdr:from>
    <xdr:to>
      <xdr:col>160</xdr:col>
      <xdr:colOff>59045</xdr:colOff>
      <xdr:row>785</xdr:row>
      <xdr:rowOff>173395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53BFCF1-8AEE-6C1B-923C-6FB8C5285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10736" y="145358148"/>
          <a:ext cx="9772414" cy="4809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25</xdr:col>
      <xdr:colOff>363532</xdr:colOff>
      <xdr:row>10</xdr:row>
      <xdr:rowOff>133608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3A8A583-84F5-2B82-6DE2-8CFA6926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190500"/>
          <a:ext cx="11336332" cy="18481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atwijkzh-my.sharepoint.com/personal/r_faries_katwijk_nl/Documents/2024/IA/Tabellen/Vervolg%20IA%202023-2030_DEF-B2024_bijlage%202_16-9-2023.xlsx" TargetMode="External"/><Relationship Id="rId1" Type="http://schemas.openxmlformats.org/officeDocument/2006/relationships/externalLinkPath" Target="https://katwijkzh-my.sharepoint.com/personal/r_faries_katwijk_nl/Documents/2024/IA/Tabellen/Vervolg%20IA%202023-2030_DEF-B2024_bijlage%202_16-9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vul actualisatie IA 2023"/>
      <sheetName val="DT Afpelplaatje B2024"/>
      <sheetName val="Afpelplaatje B2024"/>
      <sheetName val="DT Cat. D"/>
      <sheetName val="DT Cat. C"/>
      <sheetName val="DT Cat. A en B_wettelijk"/>
      <sheetName val="DT Cat. A en B_Onvermijdelijk"/>
      <sheetName val="DT Cat. A en B_Overig"/>
      <sheetName val="DT Cat. Keuze_Wettelijk"/>
      <sheetName val="DT Cat. Keuze_Contractueel"/>
      <sheetName val="DT Cat. Keuze"/>
      <sheetName val="DT Cat. Nog Niet Lijst"/>
      <sheetName val="DT Cat. Woningbouw"/>
      <sheetName val="DT Cat. KAM"/>
      <sheetName val="DT Cat. IHP_Totaal verdicht"/>
      <sheetName val="DT Cat. IHP_Deel 1"/>
      <sheetName val="DT Cat. IHP_Deel1 GOV basis"/>
      <sheetName val="DT Cat. IHP_Deel 2"/>
      <sheetName val="DT Cat. IHP_Voortgezet Onderwij"/>
      <sheetName val="Act. IA 2023 DEF"/>
      <sheetName val="Journaalposten afschrijving (2)"/>
      <sheetName val="Journaalposten rente (2)"/>
      <sheetName val="Afschrijvingslasten presentatie"/>
      <sheetName val="Journaalposten afschrijvingen"/>
      <sheetName val="Journaalposten rente"/>
      <sheetName val="Overzicht presentatie"/>
      <sheetName val="uitwerking naar % en getal"/>
      <sheetName val="ww"/>
      <sheetName val="MVA JRK 2022 bronbestand"/>
      <sheetName val="Harde data 1)-MARIO "/>
      <sheetName val="Toelichtingen"/>
      <sheetName val="Afpelplaatje"/>
      <sheetName val="Afpelplaatje presentatie"/>
      <sheetName val="Volume ex. nog niet lijst"/>
      <sheetName val="Volume nog niet lijst"/>
      <sheetName val="Tabel Nieuw + wijzigingen Tabel"/>
      <sheetName val="Tabel Wijzigingen &gt; 50K tabel "/>
      <sheetName val="Tabel Wijzigingen IHP VO "/>
      <sheetName val="Tabel nieuwe investeringen"/>
      <sheetName val="Nieuw + wijziging details"/>
      <sheetName val="Afschrijvingen"/>
      <sheetName val="Afschrijvingen K2F prognose"/>
      <sheetName val="Beheerslasten"/>
      <sheetName val="DT Basis_categorie D"/>
      <sheetName val="DT Basis_categorie C"/>
      <sheetName val="DT Basis_categorie A&amp;B"/>
      <sheetName val="DT Woningbouw"/>
      <sheetName val="DT KAM"/>
      <sheetName val="DT IHP"/>
      <sheetName val="DT Keuze"/>
      <sheetName val="DT Nog niet lijst"/>
      <sheetName val="Afpellen plaatje "/>
      <sheetName val="Afpellen plaatje Coalitie "/>
      <sheetName val="Log Samen. beg. 2023 met Mario"/>
      <sheetName val="Blad2"/>
      <sheetName val="Inv.ag. basis (5)"/>
      <sheetName val="Wegingsfactoren"/>
      <sheetName val="Validatie (oud)"/>
      <sheetName val="nw 2022"/>
      <sheetName val="draaitabel nw 22"/>
      <sheetName val="Inv.ag. basis (2)"/>
      <sheetName val="Inv.ag. basis (3)"/>
    </sheetNames>
    <sheetDataSet>
      <sheetData sheetId="0"/>
      <sheetData sheetId="1">
        <row r="4">
          <cell r="B4" t="str">
            <v>Omschrijving investeringen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 Faries" refreshedDate="45557.390178009256" createdVersion="8" refreshedVersion="8" minRefreshableVersion="3" recordCount="741" xr:uid="{7B9D5E7A-98E4-4112-AFFC-EB3D416DAC4A}">
  <cacheSource type="worksheet">
    <worksheetSource ref="B1:ET742" sheet="IA "/>
  </cacheSource>
  <cacheFields count="149">
    <cacheField name="Kredietnr" numFmtId="0">
      <sharedItems containsSemiMixedTypes="0" containsString="0" containsNumber="1" containsInteger="1" minValue="0" maxValue="9000647"/>
    </cacheField>
    <cacheField name="Omschrijving" numFmtId="0">
      <sharedItems count="694">
        <s v="GOV_IHP_school 1 gymzaal_inrichting"/>
        <s v="IHP_GOV_sporthal_inrichting"/>
        <s v="Parkeer route informatiesysteem (PRIS)"/>
        <s v="Parkeerautomaten: Verdunnen en vervangen (70% wordt vervangen)"/>
        <s v="vervanging bebording betaald en vergunning parkeren"/>
        <s v="Vervanging garage-apparatuur garages (Boulevard, Princehaven, Tramstraat en Rooie Buurt)"/>
        <s v="vervanging scanscooter"/>
        <s v="vervanging telsysteem Noord en Zuidduinen"/>
        <s v="Vervanging vergunningsysteem (CityPermit)"/>
        <s v="Gevelrenovatie K&amp;O gebouw"/>
        <s v="Gevelrenovatie Katwijks museum"/>
        <s v="laadpalen 3 parkeergarages - uitbreiding 17 stuks"/>
        <s v="laadpalen 3 parkeergarages - uitbreiding 26 stuks"/>
        <s v="Sanitair vervangen in de B, C, D en E-vleugel"/>
        <s v="Vloer parkeergarage gemeentehuis volledig vervangen en correct afschot realiseren"/>
        <s v="IHP_GOV_Aankoop gronden (school en sporthal)_school 2"/>
        <s v="IHP_GOV_Aankoop gronden (school)_school 3"/>
        <s v="IHP_GOV_school 3_openbare ruimte"/>
        <s v="Vervanging wegwijzers 2026"/>
        <s v="Vervanging wegwijzers 2027"/>
        <s v="Vervanging wegwijzers 2028"/>
        <s v="Vervanging wegwijzers 2029"/>
        <s v="Vervanging wegwijzers 2030"/>
        <s v="Vervanging wegwijzers 2031"/>
        <s v="Vervanging wegwijzers 2032"/>
        <s v="Vervanging wegwijzers 2033"/>
        <s v="Vervanging wegwijzers 2034"/>
        <s v="Vervanging wegwijzers 2035"/>
        <s v="Vervanging wegwijzers 2036"/>
        <s v="Vervanging wegwijzers 2037"/>
        <s v="Vervanging wegwijzers 2038"/>
        <s v="Vervanging wegwijzers 2039"/>
        <s v="Vervanging wegwijzers 2040"/>
        <s v="IHP_VO_Vakcollege Rijnmond_DEEL II incl bijk.kst"/>
        <s v="IHP_GOV_school 2 openbare ruimte"/>
        <s v="IHP_GOV_school 2"/>
        <s v="IHP_GOV_school 3"/>
        <s v="IHP_GOV_sporthal"/>
        <s v="IHP_VO_Pieter Groen"/>
        <s v="IHP_VO_Limes praktijkonderwijs"/>
        <s v="Woningbouwopgave_Sportaccommodaties"/>
        <s v="Woningbouwopgave_Sociaal Maatschappelijke voorzieningen"/>
        <s v="Woningbouwopgave_Overige voorzieningen"/>
        <s v="Verzamelkrediet groenbeleidsplan 2027"/>
        <s v="Verzamelkrediet groenbeleidsplan 2028"/>
        <s v="Verzamelkrediet groenbeleidsplan 2029"/>
        <s v="Verzamelkrediet groenbeleidsplan 2030"/>
        <s v="Verzamelkrediet groenbeleidsplan 2031"/>
        <s v="Verzamelkrediet groenbeleidsplan 2032"/>
        <s v="Verzamelkrediet groenbeleidsplan 2033"/>
        <s v="Verzamelkrediet groenbeleidsplan 2034"/>
        <s v="Verzamelkrediet groenbeleidsplan 2035"/>
        <s v="Verzamelkrediet groenbeleidsplan 2036"/>
        <s v="Verzamelkrediet groenbeleidsplan 2037"/>
        <s v="Verzamelkrediet groenbeleidsplan 2038"/>
        <s v="Verzamelkrediet groenbeleidsplan 2039"/>
        <s v="Verzamelkrediet groenbeleidsplan 2040"/>
        <s v="Uitvoering Groen Structuurplan 2027"/>
        <s v="Uitvoering Groen Structuurplan 2028"/>
        <s v="Uitvoering Groen Structuurplan 2029"/>
        <s v="Uitvoering Groen Structuurplan 2030"/>
        <s v="Uitvoering Groen Structuurplan 2031"/>
        <s v="Uitvoering Groen Structuurplan 2032"/>
        <s v="Uitvoering Groen Structuurplan 2033"/>
        <s v="Uitvoering Groen Structuurplan 2034"/>
        <s v="Uitvoering Groen Structuurplan 2035"/>
        <s v="Uitvoering Groen Structuurplan 2036"/>
        <s v="Uitvoering Groen Structuurplan 2037"/>
        <s v="Uitvoering Groen Structuurplan 2038"/>
        <s v="Vervanging CMS website"/>
        <s v="Verduurzaming Wijkcentrum PMT-gebouw"/>
        <s v="PMT gebouw verbouwing (SPUK BIEB)"/>
        <s v="Bomschuit verbouwing"/>
        <s v="Verduurzaming Brandweerkazerne Katwijk"/>
        <s v="Verduurzaming Brandweerkazerne Rijnsburg"/>
        <s v="Verduurzaming Brandweerkazerne Valkenburg"/>
        <s v="Terreinwagen VTH 1(K)"/>
        <s v="Terreinwagen VTH 2(K)"/>
        <s v="Vervanging gladheidsbestrijding (4 opzetstr kl / 3 opzetstr gr / 3 sneeuwpl)"/>
        <s v="Reconstructie Molentuinweg-Tulpstraat"/>
        <s v="Herinrichting Voorstraat"/>
        <s v="Rehabilitatie Frederiksoord 2020"/>
        <s v="Voertuig TD W 71 ( BZ-ZZ-42)"/>
        <s v="W 75 kraan/kipper (BZ-ZB-93)"/>
        <s v="Reconstructie Voorschoterweg-Zuid"/>
        <s v="Verbreding Vinkenweg"/>
        <s v="Tijdelijke ontsluiting Zijlhoek / De Woerd"/>
        <s v="Voorstraat Openbare verlichting"/>
        <s v="VRI Molentuinweg/Rijnstraat"/>
        <s v="IGA `t Joght"/>
        <s v="VRI Sandtlaan-Spinozalaan"/>
        <s v="Vervangen veegwagen W13 Kaz"/>
        <s v="Rehabilitatie Sandtlaan "/>
        <s v="Rehabilitatie Vuurbaakplein"/>
        <s v="Voertuig TD W 72 (9-VXX-49)"/>
        <s v="Verv armaturen voor LED 2023"/>
        <s v="IGA Kalkoven"/>
        <s v="IGA Cleijn Duin"/>
        <s v="Uitvoering wegenbeleidsplan 2022"/>
        <s v="Uitvoering wegenbeleidsplan 2023"/>
        <s v="Openbare ruimte Windvang Krulder"/>
        <s v="Verv armaturen voor LED 2024"/>
        <s v="Uitvoering wegenbeleidsplan 2024"/>
        <s v="Vervangen bruggen 2025"/>
        <s v="Verv armaturen voor LED 2025"/>
        <s v="Vervanging wegwijzers"/>
        <s v="Uitvoering wegenbeleidsplan 2025"/>
        <s v="VRI's Brouwerstraat"/>
        <s v="Bebording Brouwerstraat"/>
        <s v="IGA Kalkoven bovengrond fase 3"/>
        <s v="IGA Kalkoven bovengrond fase 4"/>
        <s v="Verv armaturen voor LED 2026"/>
        <s v="GOV_Overkluizing West/Broekweg"/>
        <s v="GOV_Definitieve ontsluiting Zijlhoek-Woerd"/>
        <s v="KAM_IP3_Herinrichting Molentuinweg en Sandtlaan"/>
        <s v="KAM_IP5_ Doorfietsroute Den-Haag/ Leiden-Katwijk-Noordwijk langs N206"/>
        <s v="KAM_IP7_Hoogwaardig Openbaar Vervoer - Let op restant 2023"/>
        <s v="KAM_F2_Maatregelen fietsnetwerk  overig "/>
        <s v="KAM_OV-netwerk"/>
        <s v="KAM_A_Autonetwerk overheveling naar meeuwenlaan"/>
        <s v="Vervangen W14 veegwagen"/>
        <s v="Vervangen bruggen 2026"/>
        <s v="Vervangen lichtmasten 2026"/>
        <s v="VRI' s 2026"/>
        <s v="IGA Hoornes West"/>
        <s v="IHP_CBS de Burcht_openbare ruimte"/>
        <s v="IHP_Chr. Opleidingsschool_openbare ruimte"/>
        <s v="IHP_Duinroos_openbare ruimte"/>
        <s v="GOV_IHP_school 1 openbare ruimte"/>
        <s v="IHP_Oranje Nassauschool_openbare ruimte"/>
        <s v="KAM_IP1_Ontsluiting Rijnsburg Noord en Floragebied"/>
        <s v="Uitvoering wegenbeleidsplan 2026"/>
        <s v="VervangenW41 Bovenwijks stratenmakersvoertuig"/>
        <s v="Hoornes NO bovengrond"/>
        <s v="Reconstr.Kon.Julianalaan Zuid (KAM)"/>
        <s v="Vervanging lichtmasten Katwijk aan Zee"/>
        <s v="Vervanging wegbewijzering 2024(K)"/>
        <s v="KAM_A_Fietsveiligheid Meeuwenlaan KAM A07"/>
        <s v="Woonrijpmaken Mezenlaan"/>
        <s v="Fietsstraat Hoorneslaan e.o. (KAM F14/F38)"/>
        <s v="GOV_Overkluizing Oost/Achterweg"/>
        <s v="Fietspad Zeilmakerstraat (KAM F08)"/>
        <s v="Fietspad Westerbaanpad aanpassen (KAM F21)"/>
        <s v="Verkeersmaatregelen Exportstraat"/>
        <s v="Aanpassen fietspad Callaoweg (KAM F17/F18)"/>
        <s v="Verkeersmaatregelen 60 naar 30 km/h Rijnsburg Noord"/>
        <s v="Poller Voorstraat"/>
        <s v="GO onderhoud Rijnsoever Koraal e.o."/>
        <s v="Kanaalpad Noord-Oost - nieuwe accu's incl armaturen"/>
        <s v="Hoornes Noord fase 2 (uit wegenbeleidsplan 2024+2025)"/>
        <s v="Reconstructie Rijnsburgerweg"/>
        <s v="Rotonde Industrieweg"/>
        <s v="Herinrichting Hoftuinplein"/>
        <s v="Herin openbare ruimte Hoornespassage"/>
        <s v="Rotonde Trappenberg-Kloosterschuur"/>
        <s v="VRI Oegstgeesterweg/Oranjelaan"/>
        <s v="Parkeervergunningensysteem"/>
        <s v="Fietsparkeren Katwijk aan Zee"/>
        <s v="Vervanging dakbedekking parkeergarage Rooie Buurt"/>
        <s v="Damwanden 2023"/>
        <s v="Beschoeiingen 2024"/>
        <s v="Damwanden 2024"/>
        <s v="Beschoeiingen 2025"/>
        <s v="Damwanden 2025"/>
        <s v="Beschoeiingen 2026"/>
        <s v="Damwanden 2026"/>
        <s v="vervanging bebording P route"/>
        <s v="Fietsparkeren Centrum"/>
        <s v="Optimaliseren parkeren Hof van Rijnsburg"/>
        <s v="Bedrijventerreinen_Campus/ bedrijventerrein Valkenburgse meer (Zijlhoek, De Woerd)"/>
        <s v="Bedrijventerreinen_Revitaliseren 't Heen fase 2"/>
        <s v="IHP_VO_Vakcollege Rijnmond_DEEL I incl bijk.kst"/>
        <s v="IHP_VO_Yuverta_Bijkomende kosten"/>
        <s v="IHP_VO_Gymzaal_Vakcollege Rijnmond (2 zalen)"/>
        <s v="IHP_VO_Yuverta_Gymzaal"/>
        <s v="IHP_VO_Yuverta gebouw"/>
        <s v="GOV_IHP_Aankoop gronden (school en gymzaal)_school 1"/>
        <s v="IHP_VO_Yuverta grond"/>
        <s v="IHP_VO_Yuverta verbouwing"/>
        <s v="Windvang en Krulder school"/>
        <s v="IHP_Chr. Opleidingsschool"/>
        <s v="IHP_Duinroos - Let op restant 2023"/>
        <s v="IHP_CBS de Burcht"/>
        <s v="Uitbreiding brede school Duyfrak"/>
        <s v="GOV_IHP_school 1"/>
        <s v="IHP_Oranje Nassauschool "/>
        <s v="Voorbereidingskosten IHP &lt;5jr"/>
        <s v="Windvang en Krulder school begeleidingskosten"/>
        <s v="Verduurzaming f2 sportzaal Boorsmazaal"/>
        <s v="verduurzaming f2 sporthal Waterbos"/>
        <s v="verduurzaming f2 Madjoe"/>
        <s v="Nieuwbouw gymzaal Windvang/Krulder"/>
        <s v="Vervangende nieuwbouw gymzaal Katwijkerweg"/>
        <s v="Vervangende nieuwbouw gymzaal Korte Vaart"/>
        <s v="Vervangende nieuwbouw kleedkamers Valken '68"/>
        <s v="IHP_Gymnastieklokaal Chr. Opleidingsschool"/>
        <s v="IHP_Gymnastieklokaal Duinroos"/>
        <s v="GOV_IHP_school 1 gymzaal"/>
        <s v="Vervanging toplaag atletiekbaan en uitvlakken baan AV de Krom"/>
        <s v="Renovatie sportvelden 2026"/>
        <s v="Dorpshuis renovatie kleedaccommodatie"/>
        <s v="Renovatie/ uitbreiding Waterbos"/>
        <s v="Blaashal Madjoe"/>
        <s v="Entree aanpassen Cleijn Duin"/>
        <s v="Aankoop grond Mient Kooltuin (volkstuincomplex)"/>
        <s v="Valken - herinrichting openbare ruimte"/>
        <s v="Valken - aanleg kunstgrasveld"/>
        <s v="Sp de Krom hockeyveld belt"/>
        <s v="Sp de Krom mini hockeyveld"/>
        <s v="Aanleg extra kunstgrasvoetbalveld Valken '68"/>
        <s v="Renovatie kleedkamers clubgebouw Madjoe"/>
        <s v="Sportpark Middelmors korfbalvelden"/>
        <s v="Sportpark Middelmors kunstgras F-veld"/>
        <s v="Sportpark De Krom kunstgras veld 1"/>
        <s v="Sportpark Nieuw Zuid veld 1"/>
        <s v="Sportpark Duyfrak kunstgras veld 2"/>
        <s v="Sportpark Middelmors kunstgras veld 3"/>
        <s v="Sportpark Middelmors kunstgras veld 4"/>
        <s v="Sportpark De Krom kunstgras veld 5"/>
        <s v="Sportpark Nieuw Zuid veld 6"/>
        <s v="Sportpark Nieuw Zuid kunstgras veld 7 (salem)"/>
        <s v="Limes Erfgoedcentrum"/>
        <s v="Limes Erfgoedcentrum (voorbereiding)"/>
        <s v="Cultuurbedrijf(K)"/>
        <s v="Huisvesting Cultuurbedrijf Katwijk(K)"/>
        <s v="Vervangen keepwagen groenvoorziening W32 Vb"/>
        <s v="Entree Groenstructuur Hoornes West"/>
        <s v="Verzamelkrediet groenbeleidsplan 2024"/>
        <s v="Verzamelkrediet groenbeleidsplan 2020 IGA's"/>
        <s v="Groenvoorziening Biltlaan Noord westzijde"/>
        <s v="Noordduinseweg skatevoorziening"/>
        <s v="Verzamelkrediet groenbeleidsplan 2025"/>
        <s v="Duinvalleipark"/>
        <s v="Verzamelkrediet groenbeleidsplan 2026"/>
        <s v="Uitvoering Groen Structuurplan 2024"/>
        <s v="Uitvoering Groen Structuurplan 2025"/>
        <s v="Uitvoering Groen Structuurplan 2026"/>
        <s v="GOV_Mient Kooltuin_recreatieve randstructuur_basis variant"/>
        <s v="GOV_Sociaal Maatschappelijke voorzieningen_plus variant"/>
        <s v="Groenbeheerplan vervanging 2024 bomen "/>
        <s v="Groenbeheerplan vervanging 2024 beplanting"/>
        <s v="Voorstraat Groen"/>
        <s v="Voorstraat Spelen"/>
        <s v="Groenbeheerplan op beeld brengen areaal 2024"/>
        <s v="Realisatie volkstuincomplex Mient Kooltuin"/>
        <s v="Renovatie toiletgroepen Jeugdsociëteit Scum"/>
        <s v="Verduurzaming f2 dorpshuis Valkenburg"/>
        <s v="Nieuwbouw ruimte Cardea/de Kok (bij Windvang school)"/>
        <s v="Nieuwbouw wijkgebouw Molenwijk"/>
        <s v="MFA Hoornes (Huis v.d. Wijk)"/>
        <s v="Verduurzaming KDV De Bomschuit"/>
        <s v="Verduurzaming Wijkvereniging Cleijn Duijn"/>
        <s v="Verduurzaming Wijkvereniging NNO"/>
        <s v="Verduurzaming MFA de Coligny"/>
        <s v="Verduurzaming Jeugdsocieteit Schuit"/>
        <s v="Verduurzaming Jeugdsocieteit Scum"/>
        <s v="Verduurzaming Dienstencentrum Zwanenburg"/>
        <s v="IHP_Chr. Opleidingsschool_kinderopvang"/>
        <s v="Toegang: Verbouw het Kwadrant"/>
        <s v="Toegang: meubilair Kwadrant"/>
        <s v="Toegang: meubilair de Burgt"/>
        <s v="Renovatie jongerencentrum Scum"/>
        <s v="Vervangen dubbelglas 't Kwadrant"/>
        <s v="Verhuurverbeteringen `t Kwadrant"/>
        <s v="Verv. inzamelmiddelen laagbouw"/>
        <s v="Ondergrondse milieuparkjes 2020"/>
        <s v="Vervanging riolering Moleneind (Nieuwe investering)"/>
        <s v="Aanhangunit hogedruk-reiniger"/>
        <s v="Aansluiten ongerioleerde panden"/>
        <s v="Afkoppelen riolering Hoftuin"/>
        <s v="Verv. Riolering 2023"/>
        <s v="Verv gemalen elect 2023"/>
        <s v="Vervanging mech. Elect BBB Eikenlaan"/>
        <s v="Drainage"/>
        <s v="IGA Kalkovenbuurt_riolering"/>
        <s v="Afkoppelen riolering voorstraat"/>
        <s v="Relinen riolering 2023"/>
        <s v="Renovatie vacuum en drukriolering"/>
        <s v="Iga 't Joght_riolering"/>
        <s v="Drainage Frederiksoord"/>
        <s v="Drainage 2024"/>
        <s v="Vervanging riolering 2024"/>
        <s v="Vervanging gemalen elect mech 2025"/>
        <s v="Relinen riolering 2024"/>
        <s v="Vervangingsinvestering drainage"/>
        <s v="Vervangingsinvestering riolering"/>
        <s v="Petronella van Saxenstraat riolering huisaansluiting"/>
        <s v="Integraal Afvalwaterketenplan (IAWKP) 2022"/>
        <s v="Integraal Afvalwaterketenplan (IAWKP) 2023"/>
        <s v="Klimaatadaptatie 2023"/>
        <s v="IGA Kalkovenbuurt fase 3"/>
        <s v="IGA Kalkovenbuurt fase 4"/>
        <s v="Klimaatadaptatie 2024"/>
        <s v="Klimaatadaptatie 2025"/>
        <s v="Klimaatadaptatie 2026"/>
        <s v="Integraal Afvalwaterketenplan (IAWKP) 2024"/>
        <s v="Integraal Afvalwaterketenplan (IAWKP) 2025"/>
        <s v="Integraal Afvalwaterketenplan (IAWKP) 2026"/>
        <s v="Hoornes NO riolering"/>
        <s v="Vervanging systeem begraafplaatsadministratie"/>
        <s v="Voertuig met haakarm"/>
        <s v="Perscontainer 2022"/>
        <s v="Gedifferentieerd inzamelen afval_Electronica: paslezers/vulgraadsystemen"/>
        <s v="Gedifferentieerd inzamelen afval_Betonputten"/>
        <s v="Gedifferentieerd inzamelen afval_voertuigen"/>
        <s v="Gedifferentieerd inzamelen afval_minicontainers"/>
        <s v="Gedifferentieerd inzamelen afval_Ondergrondse containers"/>
        <s v="Gedifferentieerd inzamelen afval_voertuig achterlader PMD"/>
        <s v="Inzamelwagen W 62 (25-BBL-6)"/>
        <s v="Inzamelwagen W 63 (21-BBN-3)"/>
        <s v="Vervanging ondergrondse contrainers 2026 (45 stuks)"/>
        <s v="Vervangen W61 huisvuilwagen achterlader "/>
        <s v="Vervangen W22 Hoveniersvoertuig en gladheidsbestrijding"/>
        <s v="Vervangen W12 hoveniersvoertuig en gladheidbestrijding"/>
        <s v="Sorteerknijper milieustraat"/>
        <s v="Slagboom milieustraat"/>
        <s v="Grofvuilpers milieustraat"/>
        <s v="Camerasysteem milieustraat"/>
        <s v="Grofvuilpers milieustraat 2"/>
        <s v="Vervangen W31 Hoveniersvoertuig en gladheidbestrijding"/>
        <s v="Technische dienst Natstrooiinstallatie "/>
        <s v="Vervanging lasapparatuur technische dienst"/>
        <s v="Weegbrug milieustraat"/>
        <s v="Milieustraat wwenklader/shovel "/>
        <s v="Verduurzaming gemeentelijk vastgoed fase 3"/>
        <s v="Warmtenet IKC+ Hoornes Kalkoven "/>
        <s v="Verduurzaming gemeentelijke gebouwen 2026"/>
        <s v="Warmte-kou voorz IKC+ van Lierestraat"/>
        <s v="ICT_Vervanging CAD-GEO omgeving"/>
        <s v="Uitvoering Groen Structuurplan 2039"/>
        <s v="Uitvoering Groen Structuurplan 2040"/>
        <s v="Uitvoering wegenbeleidsplan 2027"/>
        <s v="Uitvoering wegenbeleidsplan 2028"/>
        <s v="Uitvoering wegenbeleidsplan 2029"/>
        <s v="Uitvoering wegenbeleidsplan 2030"/>
        <s v="Uitvoering wegenbeleidsplan 2031"/>
        <s v="Uitvoering wegenbeleidsplan 2032"/>
        <s v="Uitvoering wegenbeleidsplan 2033"/>
        <s v="Uitvoering wegenbeleidsplan 2034"/>
        <s v="Uitvoering wegenbeleidsplan 2035"/>
        <s v="Uitvoering wegenbeleidsplan 2036"/>
        <s v="Uitvoering wegenbeleidsplan 2037"/>
        <s v="Uitvoering wegenbeleidsplan 2038"/>
        <s v="Uitvoering wegenbeleidsplan 2039"/>
        <s v="Uitvoering wegenbeleidsplan 2040"/>
        <s v="IHP_VO_Gymzaal_Pieter Groen"/>
        <s v="IHP_VO_Gymzaal_Limes praktijkonderwijs"/>
        <s v="Beschoeiingen 2027"/>
        <s v="Damwanden 2027"/>
        <s v="Beschoeiingen 2028"/>
        <s v="Damwanden 2028"/>
        <s v="Beschoeiingen 2029"/>
        <s v="Damwanden 2029"/>
        <s v="Beschoeiingen 2030"/>
        <s v="Damwanden 2030"/>
        <s v="Beschoeiingen 2031"/>
        <s v="Damwanden 2031"/>
        <s v="Beschoeiingen 2032"/>
        <s v="Damwanden 2032"/>
        <s v="Beschoeiingen 2033"/>
        <s v="Damwanden 2033"/>
        <s v="Beschoeiingen 2034"/>
        <s v="Damwanden 2034"/>
        <s v="Beschoeiingen 2035"/>
        <s v="Damwanden 2035"/>
        <s v="Beschoeiingen 2036"/>
        <s v="Damwanden 2036"/>
        <s v="Beschoeiingen 2037"/>
        <s v="Damwanden 2037"/>
        <s v="Beschoeiingen 2038"/>
        <s v="Damwanden 2038"/>
        <s v="Beschoeiingen 2039"/>
        <s v="Damwanden 2039"/>
        <s v="Beschoeiingen 2040"/>
        <s v="Damwanden 2040"/>
        <s v="VRI' s 2027"/>
        <s v="VRI' s 2028"/>
        <s v="VRI' s 2029"/>
        <s v="VRI' s 2030"/>
        <s v="VRI' s 2031"/>
        <s v="VRI' s 2032"/>
        <s v="VRI' s 2033"/>
        <s v="VRI' s 2034"/>
        <s v="VRI' s 2035"/>
        <s v="VRI' s 2036"/>
        <s v="VRI' s 2037"/>
        <s v="VRI' s 2038"/>
        <s v="VRI' s 2039"/>
        <s v="VRI' s 2040"/>
        <s v="Vervangen bruggen 2027"/>
        <s v="Vervangen bruggen 2028"/>
        <s v="Vervangen bruggen 2029"/>
        <s v="Vervangen bruggen 2030"/>
        <s v="Vervangen bruggen 2031"/>
        <s v="Vervangen bruggen 2032"/>
        <s v="Vervangen bruggen 2033"/>
        <s v="Vervangen bruggen 2034"/>
        <s v="Vervangen bruggen 2035"/>
        <s v="Vervangen bruggen 2036"/>
        <s v="Vervangen bruggen 2037"/>
        <s v="Vervangen bruggen 2038"/>
        <s v="Vervangen bruggen 2039"/>
        <s v="Vervangen bruggen 2040"/>
        <s v="Verv armaturen voor LED 2027"/>
        <s v="Verv armaturen voor LED 2028"/>
        <s v="Verv armaturen voor LED 2029"/>
        <s v="Verv armaturen voor LED 2030"/>
        <s v="Verv armaturen voor LED 2031"/>
        <s v="Verv armaturen voor LED 2032"/>
        <s v="Verv armaturen voor LED 2033"/>
        <s v="Verv armaturen voor LED 2034"/>
        <s v="Verv armaturen voor LED 2035"/>
        <s v="Verv armaturen voor LED 2036"/>
        <s v="Verv armaturen voor LED 2037"/>
        <s v="Verv armaturen voor LED 2038"/>
        <s v="Verv armaturen voor LED 2039"/>
        <s v="Verv armaturen voor LED 2040"/>
        <s v="Vervangen lichtmasten 2027"/>
        <s v="Vervangen lichtmasten 2028"/>
        <s v="Vervangen lichtmasten 2029"/>
        <s v="Vervangen lichtmasten 2030"/>
        <s v="Vervangen lichtmasten 2031"/>
        <s v="Vervangen lichtmasten 2032"/>
        <s v="Vervangen lichtmasten 2033"/>
        <s v="Vervangen lichtmasten 2034"/>
        <s v="Vervangen lichtmasten 2035"/>
        <s v="Vervangen lichtmasten 2036"/>
        <s v="Vervangen lichtmasten 2037"/>
        <s v="Vervangen lichtmasten 2038"/>
        <s v="Vervangen lichtmasten 2039"/>
        <s v="Vervangen lichtmasten 2040"/>
        <s v="Verduurzaming gemeentelijke gebouwen 2027"/>
        <s v="Verduurzaming gemeentelijke gebouwen 2028"/>
        <s v="Verduurzaming gemeentelijke gebouwen 2029"/>
        <s v="Verduurzaming gemeentelijke gebouwen 2030"/>
        <s v="Verduurzaming gemeentelijke gebouwen 2031"/>
        <s v="Verduurzaming gemeentelijke gebouwen 2032"/>
        <s v="Verduurzaming gemeentelijke gebouwen 2033"/>
        <s v="Verduurzaming gemeentelijke gebouwen 2034"/>
        <s v="Verduurzaming gemeentelijke gebouwen 2035"/>
        <s v="Verduurzaming gemeentelijke gebouwen 2036"/>
        <s v="Verduurzaming gemeentelijke gebouwen 2037"/>
        <s v="Verduurzaming gemeentelijke gebouwen 2038"/>
        <s v="Verduurzaming gemeentelijke gebouwen 2039"/>
        <s v="Verduurzaming gemeentelijke gebouwen 2040"/>
        <s v="Renovatie sportvelden 2027"/>
        <s v="Renovatie sportvelden 2028"/>
        <s v="Renovatie sportvelden 2029"/>
        <s v="Renovatie sportvelden 2030"/>
        <s v="Renovatie sportvelden 2031"/>
        <s v="Renovatie sportvelden 2032"/>
        <s v="Renovatie sportvelden 2033"/>
        <s v="Renovatie sportvelden 2034"/>
        <s v="Renovatie sportvelden 2035"/>
        <s v="Renovatie sportvelden 2036"/>
        <s v="Renovatie sportvelden 2037"/>
        <s v="Renovatie sportvelden 2038"/>
        <s v="Renovatie sportvelden 2039"/>
        <s v="Renovatie sportvelden 2040"/>
        <s v="ICT algemeen 2027"/>
        <s v="ICT algemeen 2028"/>
        <s v="ICT algemeen 2029"/>
        <s v="ICT algemeen 2030"/>
        <s v="ICT algemeen 2031"/>
        <s v="ICT algemeen 2032"/>
        <s v="ICT algemeen 2033"/>
        <s v="ICT algemeen 2034"/>
        <s v="ICT algemeen 2035"/>
        <s v="ICT algemeen 2036"/>
        <s v="ICT algemeen 2037"/>
        <s v="ICT algemeen 2038"/>
        <s v="ICT algemeen 2039"/>
        <s v="ICT algemeen 2040"/>
        <s v="Integraal Afvalwaterketenplan (IAWKP) 2027"/>
        <s v="Integraal Afvalwaterketenplan (IAWKP) 2028"/>
        <s v="Integraal Afvalwaterketenplan (IAWKP) 2029"/>
        <s v="Integraal Afvalwaterketenplan (IAWKP) 2030"/>
        <s v="Integraal Afvalwaterketenplan (IAWKP) 2031"/>
        <s v="Integraal Afvalwaterketenplan (IAWKP) 2032"/>
        <s v="Integraal Afvalwaterketenplan (IAWKP) 2033"/>
        <s v="Integraal Afvalwaterketenplan (IAWKP) 2034"/>
        <s v="Integraal Afvalwaterketenplan (IAWKP) 2035"/>
        <s v="Integraal Afvalwaterketenplan (IAWKP) 2036"/>
        <s v="Integraal Afvalwaterketenplan (IAWKP) 2037"/>
        <s v="Integraal Afvalwaterketenplan (IAWKP) 2038"/>
        <s v="Integraal Afvalwaterketenplan (IAWKP) 2039"/>
        <s v="Integraal Afvalwaterketenplan (IAWKP) 2040"/>
        <s v="Klimaatadaptatie 2027"/>
        <s v="Klimaatadaptatie 2028"/>
        <s v="Klimaatadaptatie 2029"/>
        <s v="Klimaatadaptatie 2030"/>
        <s v="Klimaatadaptatie 2031"/>
        <s v="Klimaatadaptatie 2032"/>
        <s v="Klimaatadaptatie 2033"/>
        <s v="Klimaatadaptatie 2034"/>
        <s v="Klimaatadaptatie 2035"/>
        <s v="Klimaatadaptatie 2036"/>
        <s v="Klimaatadaptatie 2037"/>
        <s v="Klimaatadaptatie 2038"/>
        <s v="Klimaatadaptatie 2039"/>
        <s v="Klimaatadaptatie 2040"/>
        <s v="IHP_VO_Pieter Groen_Bijkomende kosten"/>
        <s v="IHP_VO_Limes praktijkonderwijs_Bijkomende kosten"/>
        <s v="Vervanging green killer"/>
        <s v="Vervanging keetwagen"/>
        <s v="Vervangen W67 Huisvuilwagen achterlader"/>
        <s v="Vervangen W53 Veegvuilwagen"/>
        <s v="Vervangen W33 Veegvuilwagen"/>
        <s v="Hekwerken hondenuitrenplaatsen wijk Katwijk Noord"/>
        <s v="Vervangen trekker Panbos"/>
        <s v="Vervangen W34 Speelplaatsen"/>
        <s v="Vervangen W35 Speelplaatsen"/>
        <s v="Hekwerken 2 hondenuitrenplaatsen wijk V'burg/Katwijk a/d Rijn"/>
        <s v="Vervangen W68 Huisvuilwagen achterlader"/>
        <s v="Vervangen W40 jeep wijkbeheer incl drip"/>
        <s v="Vervangen w73 technische dienst"/>
        <s v="Drang -en afzethekken inclusief transportbokken"/>
        <s v="Vervangen W10 Stratenmakersvoertuig"/>
        <s v="Vervangen W24 Stratenmakersvoertuig"/>
        <s v="Vervangen W30 Stratenmakersvoertuig"/>
        <s v="Vervangen W50 Stratenmakersvoertuig"/>
        <s v="Vervangen tractor groenvoorziening/gladheidsbestrijding"/>
        <s v="Vervangen W51 hoveniersvoertuig en gladheidsbestrijding"/>
        <s v="Watertank met pomp groenvoorziening"/>
        <s v="Vervanging ondergrondse contrainers 2027 (45 stuks)"/>
        <s v="Vervanging ondergrondse contrainers 2028 (140 stuks)"/>
        <s v="Vervanging ondergrondse contrainers 2029 (140 stuks)"/>
        <s v="Vervanging ondergrondse contrainers 2030 (140 stuks)"/>
        <s v="Vervanging ondergrondse contrainers 2031 (140 stuks)"/>
        <s v="EPS piepschuimpers"/>
        <s v="Heftruck gemeentewerf"/>
        <s v="Ondergrondse milieuparkjes 2035"/>
        <s v="Perscontainer 2029"/>
        <s v="Perscontainer 2035"/>
        <s v="Schuiver/opzetstooiers"/>
        <s v="Strooimateriaal (w74/15/30/aanhanger)"/>
        <s v="Verv oriëntatieborden strand"/>
        <s v="Verv. bestelwagen straatwerk /meubilair W50 Rb"/>
        <s v="Vervanging strooimaterieel 2034"/>
        <s v="GOV warmte koud_basis variant"/>
        <s v="IHP DEEL 2_Marnix school en Bruggenschool"/>
        <s v="IHP DEEL 2_Marnix school en Bruggenschool_openbare ruimte"/>
        <s v="IHP DEEL 2_Prins Willem Alexanderschool"/>
        <s v="IHP DEEL 2_Prins Willem Alexanderschool_openbare ruimte"/>
        <s v="IHP DEEL 2_Groen van Prinstererschool"/>
        <s v="IHP DEEL 2_Groen van Prinstererschool_openbare ruimte"/>
        <s v="IHP DEEL 2_De Schakel"/>
        <s v="IHP DEEL 2_De Schakel_openbare ruimte"/>
        <s v="IHP DEEL 2_Willem van Veen school"/>
        <s v="IHP DEEL 2_Willem van Veen school_openbare ruimte"/>
        <s v="IHP DEEL 2_Rehoboth school"/>
        <s v="IHP DEEL 2_Rehoboth school_openbare ruimte"/>
        <s v="IHP DEEL2_Ds. G. Voetiusschool"/>
        <s v="IHP DEEL2_Ds. G. Voetiusschool_openbare ruimte"/>
        <s v="IHP DEEL 2_De Horizon school"/>
        <s v="IHP DEEL 2_De Horizon school_openbare ruimte"/>
        <s v="IHP DEEL 2_ De Sjaloom school"/>
        <s v="IHP DEEL 2_ De Sjaloom school_openbare ruimte"/>
        <s v="Inrichting meubilair Heerenweg"/>
        <s v="Vastgoed Visserij Ontwikkelplan"/>
        <s v="Verkeersveiligheid Fietsoversteken Hoorneslaan"/>
        <s v="Aanleg Fietsstraat Buitensluis"/>
        <s v="Speel- en beweegtuin Rijnsburg De Hoek"/>
        <s v="Groenbeheerplan vervanging 2025 bomen "/>
        <s v="Groenbeheerplan vervanging 2026 bomen "/>
        <s v="Groenbeheerplan vervanging 2027 bomen "/>
        <s v="Groenbeheerplan vervanging 2028 bomen "/>
        <s v="Groenbeheerplan vervanging 2029 bomen "/>
        <s v="Groenbeheerplan vervanging 2030 bomen "/>
        <s v="Groenbeheerplan vervanging 2031 bomen "/>
        <s v="Groenbeheerplan vervanging 2032 bomen "/>
        <s v="Groenbeheerplan vervanging 2033 bomen "/>
        <s v="Groenbeheerplan vervanging 2034 bomen "/>
        <s v="Groenbeheerplan vervanging 2035 bomen "/>
        <s v="Groenbeheerplan vervanging 2036 bomen "/>
        <s v="Groenbeheerplan vervanging 2037 bomen "/>
        <s v="Groenbeheerplan vervanging 2038 bomen "/>
        <s v="Groenbeheerplan vervanging 2039 bomen "/>
        <s v="Groenbeheerplan vervanging 2040 bomen "/>
        <s v="Groenbeheerplan vervanging 2041 bomen "/>
        <s v="Groenbeheerplan vervanging 2042 bomen "/>
        <s v="Groenbeheerplan vervanging 2043 bomen "/>
        <s v="Groenbeheerplan vervanging 2044 bomen "/>
        <s v="Groenbeheerplan vervanging 2045 bomen "/>
        <s v="Groenbeheerplan vervanging 2046 bomen "/>
        <s v="Groenbeheerplan vervanging 2047 bomen "/>
        <s v="Groenbeheerplan vervanging 2025 beplanting"/>
        <s v="Groenbeheerplan vervanging 2026 beplanting"/>
        <s v="Groenbeheerplan vervanging 2027 beplanting"/>
        <s v="Groenbeheerplan vervanging 2028 beplanting"/>
        <s v="Groenbeheerplan vervanging 2029 beplanting"/>
        <s v="Groenbeheerplan vervanging 2030 beplanting"/>
        <s v="Groenbeheerplan vervanging 2031 beplanting"/>
        <s v="Groenbeheerplan vervanging 2032 beplanting"/>
        <s v="Groenbeheerplan vervanging 2033 beplanting"/>
        <s v="Groenbeheerplan vervanging 2034 beplanting"/>
        <s v="Groenbeheerplan vervanging 2035 beplanting"/>
        <s v="Groenbeheerplan vervanging 2036 beplanting"/>
        <s v="Groenbeheerplan vervanging 2037 beplanting"/>
        <s v="Groenbeheerplan vervanging 2038 beplanting"/>
        <s v="Groenbeheerplan vervanging 2039 beplanting"/>
        <s v="Groenbeheerplan vervanging 2040 beplanting"/>
        <s v="Groenbeheerplan vervanging 2041 beplanting"/>
        <s v="Groenbeheerplan vervanging 2042 beplanting"/>
        <s v="Groenbeheerplan vervanging 2043 beplanting"/>
        <s v="Groenbeheerplan vervanging 2044 beplanting"/>
        <s v="Groenbeheerplan vervanging 2045 beplanting"/>
        <s v="Groenbeheerplan vervanging 2046 beplanting"/>
        <s v="Groenbeheerplan vervanging 2047 beplanting"/>
        <s v="Groenbeheerplan op beeld brengen areaal 2025"/>
        <s v="Groenbeheerplan op beeld brengen areaal 2026"/>
        <s v="Groenbeheerplan op beeld brengen areaal 2027"/>
        <s v="IGA Zeeheldenbuurt fase 2 Rijnsburg "/>
        <s v="IGA Zeeheldenbuurt fase 2 Rijnsburg riolering"/>
        <s v="Hardware scanbox auto"/>
        <s v="Verv. investeringen FZ repro"/>
        <s v="Facilitair inrichting gemeentehuis"/>
        <s v="Vervanging bureauopstellingen"/>
        <s v="Aanbrengen isolerende beglazing Kon. Julianalaan 3"/>
        <s v="Renovatie toiletgroepen A-vleugel Kon. Julianalaan 3"/>
        <s v="Vervanging inrichting meubilair A-vleugel"/>
        <s v="Restauratie monumentaal meubilair o.a. trouwzaal"/>
        <s v="Vervangen pantry's gemeentehuis"/>
        <s v="Inrichting raadszaal"/>
        <s v="Conferentiestoelen burgerzaal"/>
        <s v="Vervangen tafels burgerzaal"/>
        <s v="vervanging schuifwand Burgerzaal"/>
        <s v="ICT_Vervanging camera's raadszaal en burgerzaal"/>
        <s v="Verv kassasysteem"/>
        <s v="Realisatie ICT uitwijk "/>
        <s v="Vervanging Backend servers"/>
        <s v="Vervanging Oracle servers"/>
        <s v="Vervangen HP 4000 plotter"/>
        <s v="Vervanging Core switches"/>
        <s v="Vervanging decentrale switches"/>
        <s v="Mobiele telefoons 2024 "/>
        <s v="Vervanging ICT omgeving "/>
        <s v="BIS / RIS"/>
        <s v="Identity en accessmanagement"/>
        <s v="Vervanging financieel systeem "/>
        <s v="Vervanging monitoren"/>
        <s v="Vervanging Audio Visuele middelen gemeentehuis"/>
        <s v="Vervanging mobiele telefoons"/>
        <s v="Vervanging van beeldschermen in vergaderruimten"/>
        <s v="Vervanging Wifi Accesspoints"/>
        <s v="vervanging standaard applicaties"/>
        <s v="Valbeveiligingsvoorziening op daken"/>
        <s v="Verbeteren ventilatie gemeentelijke gebouwen"/>
        <s v="Doorontwikkeling digitalisering"/>
        <s v="GEO vervanging "/>
        <s v="ICT_Vervangen HRM applicatie"/>
        <s v="Implementatie visie Dienstverlening"/>
        <s v="invoeren P&amp;C software"/>
        <s v="ICT algemeen 2025"/>
        <s v="ICT algemeen 2026"/>
        <s v="ICT_Modernisering GBA systeem"/>
        <s v="ICT planmatig beheer Data op orde"/>
        <s v="Vervanging Plotter 2"/>
        <s v="AV middelen samenwerkzones"/>
        <s v="IHP_GOV_school 3_kinderopvang"/>
        <s v="KAM_IP2_Herinrichting Boulevard en Vuurbaakplein"/>
        <s v="KAM_IP4_Doorfietsroute Leiden - Katwijk langs Oude Rijn"/>
        <s v="KAM_IP6_Hoofdfietsroute over 't Eiland"/>
        <s v="KAM_IP8_ Voorrang fietsers op de rotonde"/>
        <s v="Bedrijventerreinen_Klei-Oost Zuid fase 2 en fase 3"/>
        <s v="Bedrijventerreinen_Revitaliseren 't Heen fase 3"/>
        <s v="GOV_Sportaccommodaties Mient Kooltuin_plus variant"/>
        <s v="GOV_Valkenburgse meer recreatieve voorzieningen_plus variant"/>
        <s v="Zwemwaterkwaliteit"/>
        <s v="IHP_CBS de Burcht_kinderopvang"/>
        <s v="IHP_Duinroos_kinderopvang"/>
        <s v="IHP_GOV_school 1_kinderopvang"/>
        <s v="IHP_Oranje Nassauschool_kinderopvang"/>
        <s v="GOV_Voortgezet Onderwijs grondaankoop"/>
        <s v="KAM_F1_Twee bruggen Oegstgeesterkanaal"/>
        <s v="IHP_GOV_school 2_kinderopvang"/>
        <s v="GOV_Mient Kooltuin_recreatieve randstructuur_plus variant"/>
        <s v="IHP DEEL 2_Marnix school en Bruggenschool_kinderopvang"/>
        <s v="IHP DEEL 2_Prins Willem Alexanderschool_kinderopvang"/>
        <s v="IHP DEEL 2_Groen van Prinstererschool_kinderopvang"/>
        <s v="IHP DEEL 2_De Schakel_kinderopvang"/>
        <s v="IHP DEEL 2_Willem van Veen school_kinderopvang"/>
        <s v="IHP DEEL 2_Rehoboth school_kinderopvang"/>
        <s v="IHP DEEL2_Ds. G. Voetiusschool_kinderopvang"/>
        <s v="IHP DEEL 2_De Horizon school_kinderopvang"/>
        <s v="IHP DEEL 2_ De Sjaloom school_kinderopvang"/>
        <s v="IHP DEEL 3_ Gaspard de Coligny, de Farel- en Rutgersschool"/>
        <s v="IHP DEEL 3_ De Leidse buitenschool"/>
        <s v="IHP DEEL 3_ De Oranje school"/>
        <s v="IHP DEEL 3_ De Wegwijzer"/>
        <s v="IHP DEEL 3_ De Julianaschool"/>
        <s v="IHP DEEL 3_ Sporthal Boorsmazaal"/>
        <s v="Bedrijventerreinen_Florapark West (GREX)"/>
        <s v="GOV Valkenburgse meer windturbines_plus variant"/>
      </sharedItems>
    </cacheField>
    <cacheField name="Programma" numFmtId="0">
      <sharedItems containsBlank="1" containsMixedTypes="1" containsNumber="1" containsInteger="1" minValue="0" maxValue="0"/>
    </cacheField>
    <cacheField name="Taakveld" numFmtId="0">
      <sharedItems containsNonDate="0" containsString="0" containsBlank="1"/>
    </cacheField>
    <cacheField name="Thema" numFmtId="0">
      <sharedItems containsNonDate="0" containsString="0" containsBlank="1"/>
    </cacheField>
    <cacheField name="Categorie" numFmtId="0">
      <sharedItems containsNonDate="0" containsString="0" containsBlank="1"/>
    </cacheField>
    <cacheField name="Geplande uitgaven" numFmtId="168">
      <sharedItems containsSemiMixedTypes="0" containsString="0" containsNumber="1" minValue="-22894" maxValue="28038237.747400001"/>
    </cacheField>
    <cacheField name="Totaal krediet (inclusief boekwaarde)" numFmtId="168">
      <sharedItems containsSemiMixedTypes="0" containsString="0" containsNumber="1" minValue="-51189.56" maxValue="28038237.747400001"/>
    </cacheField>
    <cacheField name="ROB Classificatie" numFmtId="0">
      <sharedItems containsNonDate="0" containsString="0" containsBlank="1"/>
    </cacheField>
    <cacheField name="Taak" numFmtId="0">
      <sharedItems containsNonDate="0" containsString="0" containsBlank="1"/>
    </cacheField>
    <cacheField name="Beïvloedbaarheid" numFmtId="0">
      <sharedItems containsNonDate="0" containsString="0" containsBlank="1"/>
    </cacheField>
    <cacheField name="Integraal raakvlak?" numFmtId="0">
      <sharedItems containsNonDate="0" containsString="0" containsBlank="1"/>
    </cacheField>
    <cacheField name="Welke raakvlak?" numFmtId="0">
      <sharedItems containsNonDate="0" containsString="0" containsBlank="1"/>
    </cacheField>
    <cacheField name="1. Stoppen: _x000a_Gevolgen voordelig" numFmtId="0">
      <sharedItems containsNonDate="0" containsString="0" containsBlank="1"/>
    </cacheField>
    <cacheField name="1. Stoppen: _x000a_Gevolgen nadelig" numFmtId="0">
      <sharedItems containsNonDate="0" containsString="0" containsBlank="1"/>
    </cacheField>
    <cacheField name="1. Stoppen:_x000a_ Risico's" numFmtId="0">
      <sharedItems containsNonDate="0" containsString="0" containsBlank="1"/>
    </cacheField>
    <cacheField name="1. Stoppen:_x000a_Advies optie" numFmtId="0">
      <sharedItems containsNonDate="0" containsString="0" containsBlank="1"/>
    </cacheField>
    <cacheField name="1. Stoppen:_x000a_Toelichting keuze" numFmtId="0">
      <sharedItems containsNonDate="0" containsString="0" containsBlank="1"/>
    </cacheField>
    <cacheField name="2. Vertragen en/of verminderen:_x000a_Gevolgen voordelig _x000a_" numFmtId="0">
      <sharedItems containsNonDate="0" containsString="0" containsBlank="1"/>
    </cacheField>
    <cacheField name="2. Vertragen en/of verminderen:_x000a_Gevolgen nadelig" numFmtId="0">
      <sharedItems containsNonDate="0" containsString="0" containsBlank="1"/>
    </cacheField>
    <cacheField name="2. Vertragen en/of verminderen:_x000a_ Risico's" numFmtId="0">
      <sharedItems containsNonDate="0" containsString="0" containsBlank="1"/>
    </cacheField>
    <cacheField name="2. Vertragen en/of verminderen:_x000a_Verminderingsmogelijkheid (bijv. ambitie plus variant eruit)" numFmtId="0">
      <sharedItems containsNonDate="0" containsString="0" containsBlank="1"/>
    </cacheField>
    <cacheField name="2. Vertragen en/of verminderen: Hoe uitwerken? (bijv. bedrag,  % verlaging, verplaatsing startjaar etc)" numFmtId="0">
      <sharedItems containsNonDate="0" containsString="0" containsBlank="1"/>
    </cacheField>
    <cacheField name="2. Vertragen en/of verminderen:_x000a_Advies optie" numFmtId="0">
      <sharedItems containsNonDate="0" containsString="0" containsBlank="1"/>
    </cacheField>
    <cacheField name="2. Vertragen en/of verminderen: _x000a_Toelichting keuze" numFmtId="0">
      <sharedItems containsNonDate="0" containsString="0" containsBlank="1"/>
    </cacheField>
    <cacheField name="3. Niets doen:_x000a_Gevolgen voordelig " numFmtId="0">
      <sharedItems containsNonDate="0" containsString="0" containsBlank="1"/>
    </cacheField>
    <cacheField name="3. Niets doen:_x000a_Gevolgen nadelig" numFmtId="0">
      <sharedItems containsNonDate="0" containsString="0" containsBlank="1"/>
    </cacheField>
    <cacheField name="3. Niets doen:_x000a_Risico's" numFmtId="0">
      <sharedItems containsNonDate="0" containsString="0" containsBlank="1"/>
    </cacheField>
    <cacheField name="3. Niets doen:_x000a_Advies optie" numFmtId="0">
      <sharedItems containsNonDate="0" containsString="0" containsBlank="1"/>
    </cacheField>
    <cacheField name="3. Niets doen:_x000a_Toelichting keuze" numFmtId="0">
      <sharedItems containsNonDate="0" containsString="0" containsBlank="1"/>
    </cacheField>
    <cacheField name="Effect volume" numFmtId="0">
      <sharedItems containsNonDate="0" containsString="0" containsBlank="1"/>
    </cacheField>
    <cacheField name="Effect exploitatie" numFmtId="0">
      <sharedItems containsNonDate="0" containsString="0" containsBlank="1"/>
    </cacheField>
    <cacheField name="Ambities" numFmtId="0">
      <sharedItems containsBlank="1" containsMixedTypes="1" containsNumber="1" containsInteger="1" minValue="0" maxValue="0"/>
    </cacheField>
    <cacheField name="Bestuurlijk _x000a_opdrachtgever" numFmtId="0">
      <sharedItems containsBlank="1"/>
    </cacheField>
    <cacheField name="Ambtelijk opdrachtgever" numFmtId="0">
      <sharedItems containsBlank="1" containsMixedTypes="1" containsNumber="1" containsInteger="1" minValue="0" maxValue="0"/>
    </cacheField>
    <cacheField name="Cluster " numFmtId="0">
      <sharedItems containsBlank="1"/>
    </cacheField>
    <cacheField name="Kredietbeheerder" numFmtId="0">
      <sharedItems containsBlank="1"/>
    </cacheField>
    <cacheField name="Gebied" numFmtId="0">
      <sharedItems containsBlank="1" containsMixedTypes="1" containsNumber="1" containsInteger="1" minValue="0" maxValue="0"/>
    </cacheField>
    <cacheField name="Type investering" numFmtId="0">
      <sharedItems containsBlank="1"/>
    </cacheField>
    <cacheField name="index % kadernota 2025" numFmtId="166">
      <sharedItems containsSemiMixedTypes="0" containsString="0" containsNumber="1" minValue="1.04" maxValue="1.0415000000000001"/>
    </cacheField>
    <cacheField name="Termijn " numFmtId="0">
      <sharedItems containsBlank="1" containsMixedTypes="1" containsNumber="1" containsInteger="1" minValue="0" maxValue="2022"/>
    </cacheField>
    <cacheField name="Vervangingsinvestering_x000a_ja / nee_x000a_" numFmtId="0">
      <sharedItems containsBlank="1"/>
    </cacheField>
    <cacheField name="Fin _x000a_A, B, C" numFmtId="0">
      <sharedItems count="3">
        <s v="C"/>
        <s v="B"/>
        <s v="A"/>
      </sharedItems>
    </cacheField>
    <cacheField name="Jaar opgenomen in IA" numFmtId="0">
      <sharedItems containsSemiMixedTypes="0" containsString="0" containsNumber="1" containsInteger="1" minValue="2017" maxValue="2024"/>
    </cacheField>
    <cacheField name="Gesloten circuit?" numFmtId="0">
      <sharedItems containsBlank="1"/>
    </cacheField>
    <cacheField name="Categorie Roos v. Katwijk 2023 actualisatie " numFmtId="0">
      <sharedItems count="4">
        <s v="A"/>
        <s v="C"/>
        <s v="B"/>
        <s v="D"/>
      </sharedItems>
    </cacheField>
    <cacheField name="Hoofdgroep" numFmtId="0">
      <sharedItems/>
    </cacheField>
    <cacheField name="Groep" numFmtId="0">
      <sharedItems count="6">
        <s v="Woningbouw"/>
        <s v="Integraal huisvestingsplan (IHP)"/>
        <s v="Basis "/>
        <s v="Roos van Katwijk voor Keuze"/>
        <s v="Katwijkse agenda mobiliteit (KAM)"/>
        <s v="(Nog) Niet lijst"/>
      </sharedItems>
    </cacheField>
    <cacheField name="Subgroep actualisatie" numFmtId="0">
      <sharedItems count="30">
        <s v="GOV_IHP_school 1 gymzaal_inrichting"/>
        <s v="IHP DEEL 1_GOV basis"/>
        <s v="Basis_categorie C continueren bedrijfsvoering"/>
        <s v="Basis_categorie A en B wettelijk"/>
        <s v="IHP VO"/>
        <s v="Categorie A en B Keuze"/>
        <s v="Basis_categorie D in uitvoering"/>
        <s v="Categorie A en B Keuze wettelijk"/>
        <s v="Categorie A en B Keuze contractueel"/>
        <s v="Basis_categorie A en B onvermijdelijk"/>
        <s v="GOV_Overkluizing Broekweg_basis variant"/>
        <s v="GOV_Ontsluiting Zijlhoek-Woerd"/>
        <s v="KAM_IP3_Herinrichting Molentuinweg en Sandtlaan"/>
        <s v="KAM_IP5_ Doorfietsroute Den-Haag/ Leiden-Katwijk-Noordwijk langs N206"/>
        <s v="KAM_IP7_Hoogwaardig Openbaar Vervoer"/>
        <s v="KAM_F2_Maatregelen fietsnetwerk  overig"/>
        <s v="KAM_OV-netwerk"/>
        <s v="KAM_A_Autonetwerk"/>
        <s v="IHP DEEL 1"/>
        <s v="GOV_IHP_school 1_openbare ruimte"/>
        <s v="KAM_IP1_Ontsluiting Rijnsburg Noord en Floragebied"/>
        <s v="GOV_Overkluizing Oost/Achterweg"/>
        <s v="GOV_IHP_Aankoop gronden (school en gymzaal)_school 1"/>
        <s v="GOV_IHP_school 1"/>
        <s v="GOV_IHP_school 1 gymzaal"/>
        <s v="GOV_Mient Kooltuin_recreatieve randstructuur_basis variant"/>
        <s v="Basis_categorie A en B overig"/>
        <s v="GOV warmte koud_basis variant"/>
        <s v="IHP DEEL 2"/>
        <s v="(Nog) Niet lijst"/>
      </sharedItems>
    </cacheField>
    <cacheField name="Clustering investeringen" numFmtId="0">
      <sharedItems containsBlank="1"/>
    </cacheField>
    <cacheField name="Urgentie" numFmtId="0">
      <sharedItems containsMixedTypes="1" containsNumber="1" containsInteger="1" minValue="2022" maxValue="2022"/>
    </cacheField>
    <cacheField name="Boekwaarde _x000a_31-12-2023" numFmtId="3">
      <sharedItems containsString="0" containsBlank="1" containsNumber="1" minValue="-28295.56" maxValue="5196890.46"/>
    </cacheField>
    <cacheField name="Indexatie toepassen?_x000a_ Ja / Nee" numFmtId="0">
      <sharedItems containsBlank="1"/>
    </cacheField>
    <cacheField name="Kredietbedrag_x000a_ actualisatie" numFmtId="167">
      <sharedItems containsString="0" containsBlank="1" containsNumber="1" minValue="0" maxValue="26921015.198799998"/>
    </cacheField>
    <cacheField name="Bijdragen derden (Wel rekening mee houden)" numFmtId="167">
      <sharedItems containsString="0" containsBlank="1" containsNumber="1" containsInteger="1" minValue="0" maxValue="11985000"/>
    </cacheField>
    <cacheField name="Dekking (Geen rekening mee houden)" numFmtId="167">
      <sharedItems containsString="0" containsBlank="1" containsNumber="1" containsInteger="1" minValue="56000" maxValue="10700000"/>
    </cacheField>
    <cacheField name="Bijdrage 3-den / dekking" numFmtId="167">
      <sharedItems containsString="0" containsBlank="1" containsNumber="1" containsInteger="1" minValue="0" maxValue="11985000"/>
    </cacheField>
    <cacheField name="Key2Fin" numFmtId="167">
      <sharedItems containsBlank="1" containsMixedTypes="1" containsNumber="1" containsInteger="1" minValue="179817" maxValue="10000000"/>
    </cacheField>
    <cacheField name="Totaal krediet zonder Index" numFmtId="168">
      <sharedItems containsString="0" containsBlank="1" containsNumber="1" minValue="-22894" maxValue="26921015.600000001"/>
    </cacheField>
    <cacheField name="Totaal  inclusief index" numFmtId="168">
      <sharedItems containsString="0" containsBlank="1" containsNumber="1" minValue="-22894" maxValue="28038237.747400001"/>
    </cacheField>
    <cacheField name="Totaal krediet (inclusief boekwaarde)2" numFmtId="168">
      <sharedItems containsSemiMixedTypes="0" containsString="0" containsNumber="1" minValue="-51189.56" maxValue="28038237.747400001"/>
    </cacheField>
    <cacheField name="2024" numFmtId="168">
      <sharedItems containsString="0" containsBlank="1" containsNumber="1" minValue="-22894" maxValue="3250000"/>
    </cacheField>
    <cacheField name="2025" numFmtId="168">
      <sharedItems containsString="0" containsBlank="1" containsNumber="1" minValue="0" maxValue="4953356"/>
    </cacheField>
    <cacheField name="Moet zijn in 2025" numFmtId="168">
      <sharedItems containsString="0" containsBlank="1" containsNumber="1" minValue="0" maxValue="5151490.24"/>
    </cacheField>
    <cacheField name="2026" numFmtId="168">
      <sharedItems containsString="0" containsBlank="1" containsNumber="1" minValue="0" maxValue="5500000"/>
    </cacheField>
    <cacheField name="Moet zijn in 2026" numFmtId="168">
      <sharedItems containsString="0" containsBlank="1" containsNumber="1" minValue="0" maxValue="5720000"/>
    </cacheField>
    <cacheField name="2027" numFmtId="168">
      <sharedItems containsString="0" containsBlank="1" containsNumber="1" minValue="0" maxValue="5873400"/>
    </cacheField>
    <cacheField name="Moet zijn in 2027" numFmtId="168">
      <sharedItems containsString="0" containsBlank="1" containsNumber="1" minValue="0" maxValue="6108336"/>
    </cacheField>
    <cacheField name="2028" numFmtId="168">
      <sharedItems containsString="0" containsBlank="1" containsNumber="1" minValue="0" maxValue="7745520"/>
    </cacheField>
    <cacheField name="Moet zijn in 2028" numFmtId="168">
      <sharedItems containsString="0" containsBlank="1" containsNumber="1" minValue="0" maxValue="8066959.080000001"/>
    </cacheField>
    <cacheField name="2029" numFmtId="168">
      <sharedItems containsString="0" containsBlank="1" containsNumber="1" minValue="0" maxValue="7745520"/>
    </cacheField>
    <cacheField name="Moet zijn in 2029" numFmtId="168">
      <sharedItems containsString="0" containsBlank="1" containsNumber="1" minValue="0" maxValue="8066959.080000001"/>
    </cacheField>
    <cacheField name="2030" numFmtId="168">
      <sharedItems containsString="0" containsBlank="1" containsNumber="1" minValue="0" maxValue="3775720"/>
    </cacheField>
    <cacheField name="Moet zijn in 2030" numFmtId="168">
      <sharedItems containsString="0" containsBlank="1" containsNumber="1" minValue="0" maxValue="3926748.8000000003"/>
    </cacheField>
    <cacheField name="2031" numFmtId="168">
      <sharedItems containsString="0" containsBlank="1" containsNumber="1" minValue="0" maxValue="3515216.25"/>
    </cacheField>
    <cacheField name="Moet zijn in 2031" numFmtId="168">
      <sharedItems containsString="0" containsBlank="1" containsNumber="1" minValue="0" maxValue="3655824.9"/>
    </cacheField>
    <cacheField name="2032" numFmtId="168">
      <sharedItems containsString="0" containsBlank="1" containsNumber="1" minValue="0" maxValue="3473216.7641517795"/>
    </cacheField>
    <cacheField name="Moet zijn in 2032" numFmtId="168">
      <sharedItems containsString="0" containsBlank="1" containsNumber="1" minValue="0" maxValue="3617355.2598640788"/>
    </cacheField>
    <cacheField name="2033" numFmtId="168">
      <sharedItems containsString="0" containsBlank="1" containsNumber="1" minValue="0" maxValue="3814940"/>
    </cacheField>
    <cacheField name="Moet zijn in 2033" numFmtId="168">
      <sharedItems containsString="0" containsBlank="1" containsNumber="1" minValue="0" maxValue="3973260.0100000002"/>
    </cacheField>
    <cacheField name="2034" numFmtId="168">
      <sharedItems containsString="0" containsBlank="1" containsNumber="1" minValue="0" maxValue="6357000"/>
    </cacheField>
    <cacheField name="Moet zijn in 2034" numFmtId="168">
      <sharedItems containsString="0" containsBlank="1" containsNumber="1" minValue="0" maxValue="6611280"/>
    </cacheField>
    <cacheField name="2035" numFmtId="168">
      <sharedItems containsString="0" containsBlank="1" containsNumber="1" minValue="0" maxValue="3276000"/>
    </cacheField>
    <cacheField name="Moet zijn in 2035" numFmtId="168">
      <sharedItems containsString="0" containsBlank="1" containsNumber="1" minValue="0" maxValue="3407040"/>
    </cacheField>
    <cacheField name="2036" numFmtId="168">
      <sharedItems containsString="0" containsBlank="1" containsNumber="1" minValue="0" maxValue="3276000"/>
    </cacheField>
    <cacheField name="Moet zijn in 2036" numFmtId="168">
      <sharedItems containsString="0" containsBlank="1" containsNumber="1" minValue="0" maxValue="3407040"/>
    </cacheField>
    <cacheField name="2037" numFmtId="168">
      <sharedItems containsString="0" containsBlank="1" containsNumber="1" minValue="0" maxValue="3276000"/>
    </cacheField>
    <cacheField name="Moet zijn in 2037" numFmtId="168">
      <sharedItems containsString="0" containsBlank="1" containsNumber="1" minValue="0" maxValue="3407040"/>
    </cacheField>
    <cacheField name="2038" numFmtId="168">
      <sharedItems containsString="0" containsBlank="1" containsNumber="1" minValue="0" maxValue="10768680"/>
    </cacheField>
    <cacheField name="Moet zijn in 2038" numFmtId="168">
      <sharedItems containsString="0" containsBlank="1" containsNumber="1" minValue="0" maxValue="11215580.220000001"/>
    </cacheField>
    <cacheField name="2039" numFmtId="168">
      <sharedItems containsString="0" containsBlank="1" containsNumber="1" minValue="0" maxValue="10768680"/>
    </cacheField>
    <cacheField name="Moet zijn in 2039" numFmtId="168">
      <sharedItems containsString="0" containsBlank="1" containsNumber="1" minValue="0" maxValue="11215580.220000001"/>
    </cacheField>
    <cacheField name="2040" numFmtId="168">
      <sharedItems containsString="0" containsBlank="1" containsNumber="1" minValue="0" maxValue="3276000"/>
    </cacheField>
    <cacheField name="Moet zijn in 2040" numFmtId="168">
      <sharedItems containsString="0" containsBlank="1" containsNumber="1" minValue="0" maxValue="3407040"/>
    </cacheField>
    <cacheField name="2041" numFmtId="168">
      <sharedItems containsString="0" containsBlank="1" containsNumber="1" minValue="0" maxValue="1685163.4638604242"/>
    </cacheField>
    <cacheField name="Moet zijn in 2041" numFmtId="168">
      <sharedItems containsString="0" containsBlank="1" containsNumber="1" minValue="0" maxValue="1755097.7476106321"/>
    </cacheField>
    <cacheField name="2042" numFmtId="168">
      <sharedItems containsString="0" containsBlank="1" containsNumber="1" minValue="0" maxValue="1598756.55"/>
    </cacheField>
    <cacheField name="Moet zijn in 2042" numFmtId="168">
      <sharedItems containsString="0" containsBlank="1" containsNumber="1" minValue="0" maxValue="1665104.9468250002"/>
    </cacheField>
    <cacheField name="2043" numFmtId="168">
      <sharedItems containsString="0" containsBlank="1" containsNumber="1" minValue="0" maxValue="1598756.55"/>
    </cacheField>
    <cacheField name="Moet zijn in 2043" numFmtId="168">
      <sharedItems containsString="0" containsBlank="1" containsNumber="1" minValue="0" maxValue="1665104.9468250002"/>
    </cacheField>
    <cacheField name="2044" numFmtId="168">
      <sharedItems containsString="0" containsBlank="1" containsNumber="1" minValue="0" maxValue="1573751.7200000002"/>
    </cacheField>
    <cacheField name="Moet zijn in 2044" numFmtId="168">
      <sharedItems containsString="0" containsBlank="1" containsNumber="1" minValue="0" maxValue="1639062.4163800003"/>
    </cacheField>
    <cacheField name="2045" numFmtId="168">
      <sharedItems containsString="0" containsBlank="1" containsNumber="1" minValue="0" maxValue="3510500"/>
    </cacheField>
    <cacheField name="Moet zijn in 2045" numFmtId="168">
      <sharedItems containsString="0" containsBlank="1" containsNumber="1" minValue="0" maxValue="3656185.7500000005"/>
    </cacheField>
    <cacheField name="2046" numFmtId="168">
      <sharedItems containsString="0" containsBlank="1" containsNumber="1" minValue="0" maxValue="3510500"/>
    </cacheField>
    <cacheField name="Moet zijn in 2046" numFmtId="168">
      <sharedItems containsString="0" containsBlank="1" containsNumber="1" minValue="0" maxValue="3656185.7500000005"/>
    </cacheField>
    <cacheField name="2047" numFmtId="168">
      <sharedItems containsString="0" containsBlank="1" containsNumber="1" minValue="0" maxValue="1242200"/>
    </cacheField>
    <cacheField name="Moet zijn in 2047" numFmtId="168">
      <sharedItems containsString="0" containsBlank="1" containsNumber="1" minValue="0" maxValue="1291888"/>
    </cacheField>
    <cacheField name="Afschrijvingstermijn" numFmtId="0">
      <sharedItems containsString="0" containsBlank="1" containsNumber="1" containsInteger="1" minValue="2" maxValue="99"/>
    </cacheField>
    <cacheField name="Afschrijvingslast per jaar" numFmtId="0">
      <sharedItems containsBlank="1" containsMixedTypes="1" containsNumber="1" minValue="-2559.4780000000001" maxValue="700955.94368500006" count="402">
        <n v="6354.4487505000006"/>
        <n v="12708.903750000001"/>
        <n v="7280"/>
        <n v="20800"/>
        <n v="3466.6666666666665"/>
        <n v="62400"/>
        <n v="26000"/>
        <n v="3120"/>
        <n v="5720"/>
        <n v="6500"/>
        <n v="1820"/>
        <n v="2704"/>
        <n v="8970"/>
        <n v="11440"/>
        <s v="Grond"/>
        <n v="27860.125000000007"/>
        <n v="3854.2885333333329"/>
        <n v="3854.2885333333334"/>
        <n v="248345.31099575004"/>
        <n v="55720.250000000015"/>
        <n v="198954.04288410005"/>
        <n v="198954.06715105003"/>
        <n v="84652.182650000002"/>
        <n v="700955.94368500006"/>
        <n v="228520.36578625004"/>
        <n v="54080"/>
        <n v="74360"/>
        <n v="29454.275413333336"/>
        <n v="7403.0112000000008"/>
        <n v="9734.4"/>
        <n v="0"/>
        <n v="5767.7695000000003"/>
        <n v="2500"/>
        <n v="4250"/>
        <n v="6042.9380000000001"/>
        <n v="19800.850000000002"/>
        <n v="6983.0280000000002"/>
        <n v="4500"/>
        <n v="30910.7"/>
        <n v="42468.897333333334"/>
        <n v="67018.274888888889"/>
        <n v="35895.277000000002"/>
        <n v="8433.5680000000011"/>
        <n v="24070.9"/>
        <n v="51510.551040000006"/>
        <n v="8966.9423999999999"/>
        <n v="8999.9939999999951"/>
        <n v="3125"/>
        <n v="34041.199166666665"/>
        <n v="57476.844846666674"/>
        <n v="15784.561666666666"/>
        <n v="6103.24"/>
        <n v="91451.539342222226"/>
        <n v="16445.286400000001"/>
        <n v="6025.5520000000006"/>
        <n v="20735.609499999999"/>
        <n v="97820.229023333348"/>
        <n v="114054.21765666666"/>
        <n v="42940.669166666667"/>
        <n v="39327.20616666667"/>
        <n v="9697.2964444444442"/>
        <n v="9199.2471999999998"/>
        <n v="26238.397333333334"/>
        <n v="4549.8585600000015"/>
        <n v="15341.246103040001"/>
        <n v="3846.8906666666667"/>
        <n v="23798.58"/>
        <n v="49833.389999999992"/>
        <n v="5866.692"/>
        <n v="17295.595200000003"/>
        <n v="4666.666666666667"/>
        <n v="95456"/>
        <n v="88460.483555555547"/>
        <n v="39641.422222222223"/>
        <n v="7016.8888888888887"/>
        <n v="97280.758755555566"/>
        <n v="32142.857142857141"/>
        <n v="7349.4719999999998"/>
        <n v="1152.7963199999999"/>
        <n v="43333.333333333336"/>
        <n v="175489.6"/>
        <n v="13930.062500000004"/>
        <n v="13708.0375"/>
        <n v="106958.22222222222"/>
        <n v="34625.260800000004"/>
        <n v="5948.8"/>
        <n v="5142.666666666667"/>
        <n v="3463.875"/>
        <n v="1949.3933333333334"/>
        <n v="7000"/>
        <n v="30333.333333333332"/>
        <n v="40366.666666666664"/>
        <n v="4160"/>
        <n v="1000"/>
        <n v="4444.4444444444443"/>
        <n v="1502.2222222222222"/>
        <n v="13600"/>
        <n v="10000"/>
        <n v="19101.733333333334"/>
        <n v="2000"/>
        <n v="14717.333333333334"/>
        <n v="57124.055039999999"/>
        <n v="25066.776214755555"/>
        <n v="28895.634666666669"/>
        <n v="42411.801333333337"/>
        <n v="103469.69266666668"/>
        <n v="2142.42"/>
        <n v="5032.5"/>
        <n v="6000.0630000000001"/>
        <n v="11259.052"/>
        <n v="9486.0043333333342"/>
        <n v="7106.1120000000001"/>
        <n v="11004.1"/>
        <n v="6770.8160000000007"/>
        <n v="9948.5568000000003"/>
        <n v="12979.2"/>
        <n v="7463.04"/>
        <n v="3333.3333333333335"/>
        <n v="30600"/>
        <n v="46700"/>
        <n v="10200"/>
        <n v="140608"/>
        <n v="96084"/>
        <n v="504216.25051075005"/>
        <n v="70999.836125000002"/>
        <n v="76283.888457999987"/>
        <n v="38141.943187500001"/>
        <n v="74999.99725"/>
        <n v="110696.7388125"/>
        <n v="134977.41149999999"/>
        <n v="154849.21110675001"/>
        <n v="207877.60613550004"/>
        <n v="126484.68524450003"/>
        <n v="27937.184285714284"/>
        <n v="198557.68725070002"/>
        <n v="134081.57386917502"/>
        <n v="50287.199999999997"/>
        <n v="11400.067999999999"/>
        <n v="4996.1030000000001"/>
        <n v="34104.987999999998"/>
        <n v="2439.5095000000001"/>
        <n v="40752.556499999999"/>
        <n v="44857.912320000003"/>
        <n v="164306.59875"/>
        <n v="52041.050329999998"/>
        <n v="49495.378355625005"/>
        <n v="45289.99280612501"/>
        <n v="42238.780444475007"/>
        <n v="53653.245999999999"/>
        <n v="108160"/>
        <n v="2900"/>
        <n v="29566.22625"/>
        <n v="23702.462666666666"/>
        <n v="3850"/>
        <n v="31080"/>
        <n v="22446.666666666668"/>
        <n v="28082.392000000003"/>
        <n v="15643.495000000001"/>
        <n v="87723.063999999998"/>
        <n v="8289.067500000001"/>
        <n v="48120.259999999995"/>
        <n v="12031.718400000002"/>
        <n v="57413.491200000004"/>
        <n v="49680.483840000008"/>
        <n v="29203.200000000001"/>
        <n v="24163.042499999981"/>
        <n v="6437.5059999999994"/>
        <n v="30360.674999999999"/>
        <n v="418469.79074999999"/>
        <n v="7767.76"/>
        <n v="17183.612160000001"/>
        <n v="8541.9359999999997"/>
        <n v="31714.253499999999"/>
        <n v="17630.645759999999"/>
        <n v="17933.341"/>
        <n v="8760.9600000000028"/>
        <n v="78000"/>
        <n v="10400"/>
        <n v="10816"/>
        <n v="12906.666666666666"/>
        <n v="297440"/>
        <n v="15527.5"/>
        <n v="4784"/>
        <n v="7500"/>
        <n v="5000"/>
        <n v="12060"/>
        <n v="6391.634"/>
        <n v="13361.573"/>
        <n v="43094"/>
        <n v="53800.020359600006"/>
        <n v="52829.147389999998"/>
        <n v="5638.9839999999995"/>
        <n v="4233.13"/>
        <n v="10749.384"/>
        <n v="4521.5600000000004"/>
        <n v="7412.3399999999992"/>
        <n v="38791.714"/>
        <n v="5795.7120000000004"/>
        <n v="17066.5"/>
        <n v="8932.682499999999"/>
        <n v="4008.665"/>
        <n v="3702.5910000000003"/>
        <n v="28107.51"/>
        <n v="8259.2000000000007"/>
        <n v="9763.8604999999989"/>
        <n v="72011.371666666659"/>
        <n v="10124.873333333333"/>
        <n v="3963.2166666666667"/>
        <n v="5020.1382400000011"/>
        <n v="4570.1473333333333"/>
        <n v="4056.4160000000002"/>
        <n v="5542.0786666666663"/>
        <n v="6643.8440000000001"/>
        <n v="5342.1506666666664"/>
        <n v="8163.4434999999994"/>
        <n v="89881.247500000027"/>
        <n v="40233.352666666666"/>
        <n v="10529.72378"/>
        <n v="11096.86888"/>
        <n v="48948.596666666672"/>
        <n v="16722.150249999999"/>
        <n v="1206.4749999999999"/>
        <n v="1148.0459999999998"/>
        <n v="9161.5180799999998"/>
        <n v="12877.562880000001"/>
        <n v="14373.365760000002"/>
        <n v="14981.803200000004"/>
        <n v="15573.31776"/>
        <n v="2840.1333333333332"/>
        <n v="7916.6743333333334"/>
        <n v="18599.996666666666"/>
        <n v="15880.004999999999"/>
        <n v="16380"/>
        <n v="17035.2"/>
        <n v="15331.680000000002"/>
        <n v="19066.666666666668"/>
        <n v="19829.333333333332"/>
        <n v="56784"/>
        <n v="33487.659999999996"/>
        <n v="8322.6"/>
        <n v="78216.493333333332"/>
        <n v="17951.417000000001"/>
        <n v="8966.098"/>
        <n v="147246.33916666667"/>
        <n v="183305.08916666664"/>
        <n v="30710"/>
        <n v="36500"/>
        <n v="37500"/>
        <n v="28392"/>
        <n v="30284.799999999999"/>
        <n v="4975.3599999999997"/>
        <n v="1040"/>
        <n v="2184"/>
        <n v="6032"/>
        <n v="4680"/>
        <n v="6273.2800000000007"/>
        <n v="5137.6000000000004"/>
        <n v="3893.7599999999998"/>
        <n v="3640"/>
        <n v="-2559.4780000000001"/>
        <n v="16248.801500000001"/>
        <n v="48672"/>
        <n v="12680.0155"/>
        <n v="44359.660800000005"/>
        <n v="114425.8157886625"/>
        <n v="38141.931939299997"/>
        <n v="8436.48"/>
        <n v="48931.046666666669"/>
        <n v="32448"/>
        <n v="17687.891520000001"/>
        <n v="10888.68352"/>
        <n v="15190.04448"/>
        <n v="15069.716479999999"/>
        <n v="13898.45184"/>
        <n v="1905.1572800000001"/>
        <n v="6315.8409600000005"/>
        <n v="1157.90688"/>
        <n v="2465.2097600000006"/>
        <n v="3244.8"/>
        <n v="75712"/>
        <n v="231192"/>
        <n v="210286.78310550004"/>
        <n v="68586.357760000014"/>
        <n v="33428.571428571428"/>
        <n v="3785.6"/>
        <n v="1514.24"/>
        <n v="5462.08"/>
        <n v="1781.0346666666667"/>
        <n v="4759.04"/>
        <n v="5170.0480000000007"/>
        <n v="2527.338666666667"/>
        <n v="5040.2560000000003"/>
        <n v="5299.84"/>
        <n v="4326.3999999999996"/>
        <n v="8382.4"/>
        <n v="3064.5333333333333"/>
        <n v="865.28000000000009"/>
        <n v="88330.666666666672"/>
        <n v="4704.96"/>
        <n v="4506.666666666667"/>
        <n v="76237.297066666666"/>
        <n v="185778.59040000002"/>
        <n v="194601.11146666668"/>
        <n v="9585.68"/>
        <n v="31938.400000000001"/>
        <n v="38561.432000000001"/>
        <n v="9788.4800000000014"/>
        <n v="10455.466666666667"/>
        <n v="8187.7120000000014"/>
        <n v="11746.176000000001"/>
        <n v="2833.7920000000004"/>
        <n v="9335.3520000000008"/>
        <n v="77226.240000000005"/>
        <n v="5873.0880000000006"/>
        <n v="34207.264000000003"/>
        <n v="8220.16"/>
        <n v="25033.736000000001"/>
        <n v="27812.571428571428"/>
        <n v="1081.5999999999999"/>
        <n v="2271.36"/>
        <n v="4867.2"/>
        <n v="226084.7037415049"/>
        <n v="6965.0312500000018"/>
        <n v="65991.166093354768"/>
        <n v="107316.33228297804"/>
        <n v="94384.86381014889"/>
        <n v="95874.332252063206"/>
        <n v="115424.81335979697"/>
        <n v="80890.16169651784"/>
        <n v="109693.60922566449"/>
        <n v="72205.12462738328"/>
        <n v="5200"/>
        <n v="16900"/>
        <n v="47666.666666666664"/>
        <n v="6933.333333333333"/>
        <n v="38133.333333333336"/>
        <n v="32297.200000000001"/>
        <n v="9950.7199999999993"/>
        <n v="29244.799999999999"/>
        <n v="29328"/>
        <n v="30368"/>
        <n v="39481.78"/>
        <n v="17939.531999999999"/>
        <n v="24700"/>
        <n v="5140.8"/>
        <n v="8032.4429999999993"/>
        <n v="31058.993999999999"/>
        <n v="6009.1200000000008"/>
        <n v="4035.9755999999998"/>
        <n v="7575.7209999999995"/>
        <n v="3464.5333333333333"/>
        <n v="6250.3820000000005"/>
        <n v="18724.740320000004"/>
        <n v="5637.2160000000003"/>
        <n v="2931.3440000000001"/>
        <n v="3504.384"/>
        <n v="156000"/>
        <n v="11700"/>
        <n v="12341.327499999999"/>
        <n v="23381.48"/>
        <n v="5340.5150000000003"/>
        <n v="6375"/>
        <n v="44748.955679999999"/>
        <n v="20451.904999999999"/>
        <n v="164834.77249999999"/>
        <n v="2288.56"/>
        <n v="93594.8"/>
        <n v="23398.712479999998"/>
        <n v="52712.399999999994"/>
        <n v="50000"/>
        <n v="21141.68576"/>
        <n v="97997.64"/>
        <n v="3400"/>
        <n v="14429.3325"/>
        <n v="6250"/>
        <n v="18750"/>
        <n v="23750"/>
        <n v="31252.095218750001"/>
        <n v="42265.599999999999"/>
        <n v="68981.620031111102"/>
        <n v="115467.38979555554"/>
        <n v="24549.68888888889"/>
        <n v="57650.666666666664"/>
        <n v="540800.00126749999"/>
        <n v="288426.66666666669"/>
        <n v="112320"/>
        <n v="67600"/>
        <n v="35498.32"/>
        <n v="35407.867550000003"/>
        <n v="35549.519500000002"/>
        <n v="62294.142750000014"/>
        <n v="31402.360000000004"/>
        <m/>
        <n v="182693.33333333334"/>
        <n v="231280"/>
        <n v="35549.519500000009"/>
        <n v="208832.00491660435"/>
        <n v="104069.05201808416"/>
        <n v="90507.177256769573"/>
        <n v="96881.970979284903"/>
        <n v="102441.37316362502"/>
        <n v="135866.6607259525"/>
      </sharedItems>
    </cacheField>
    <cacheField name="Afgeschreven" numFmtId="167">
      <sharedItems containsSemiMixedTypes="0" containsString="0" containsNumber="1" minValue="-51189.560000000012" maxValue="8571676.258682752"/>
    </cacheField>
    <cacheField name="2024 FIX" numFmtId="0">
      <sharedItems containsString="0" containsBlank="1" containsNumber="1" minValue="9154.24" maxValue="94553.48"/>
    </cacheField>
    <cacheField name="2025 FIX" numFmtId="0">
      <sharedItems containsString="0" containsBlank="1" containsNumber="1" minValue="-2559.4780000000001" maxValue="183305.08916666664"/>
    </cacheField>
    <cacheField name="2026 FIX" numFmtId="0">
      <sharedItems containsString="0" containsBlank="1" containsNumber="1" minValue="-2559.4780000000001" maxValue="183305.08916666664"/>
    </cacheField>
    <cacheField name="2027 FIX" numFmtId="0">
      <sharedItems containsString="0" containsBlank="1" containsNumber="1" minValue="-2559.4780000000001" maxValue="183305.08916666664"/>
    </cacheField>
    <cacheField name="2028 FIX" numFmtId="0">
      <sharedItems containsString="0" containsBlank="1" containsNumber="1" minValue="-2559.4780000000001" maxValue="418469.79074999999"/>
    </cacheField>
    <cacheField name="2029 FIX" numFmtId="0">
      <sharedItems containsString="0" containsBlank="1" containsNumber="1" minValue="-2559.4780000000001" maxValue="418469.79074999999"/>
    </cacheField>
    <cacheField name="2030 FIX" numFmtId="0">
      <sharedItems containsString="0" containsBlank="1" containsNumber="1" minValue="-2559.4780000000001" maxValue="418469.79074999999"/>
    </cacheField>
    <cacheField name="2031 FIX" numFmtId="0">
      <sharedItems containsString="0" containsBlank="1" containsNumber="1" minValue="-2559.4780000000001" maxValue="504216.25051075005"/>
    </cacheField>
    <cacheField name="2032 FIX" numFmtId="0">
      <sharedItems containsString="0" containsBlank="1" containsNumber="1" minValue="-2559.4780000000001" maxValue="504216.25051075005"/>
    </cacheField>
    <cacheField name="2033 FIX" numFmtId="0">
      <sharedItems containsString="0" containsBlank="1" containsNumber="1" minValue="-2559.4780000000001" maxValue="504216.25051075005"/>
    </cacheField>
    <cacheField name="2034 FIX" numFmtId="0">
      <sharedItems containsString="0" containsBlank="1" containsNumber="1" minValue="-2559.4780000000001" maxValue="504216.25051075005"/>
    </cacheField>
    <cacheField name="2035 FIX" numFmtId="0">
      <sharedItems containsString="0" containsBlank="1" containsNumber="1" minValue="-2559.4780000000001" maxValue="504216.25051075005"/>
    </cacheField>
    <cacheField name="2036 FIX" numFmtId="0">
      <sharedItems containsString="0" containsBlank="1" containsNumber="1" minValue="-2559.4780000000001" maxValue="504216.25051075005"/>
    </cacheField>
    <cacheField name="2037 FIX" numFmtId="0">
      <sharedItems containsString="0" containsBlank="1" containsNumber="1" minValue="-2559.4780000000001" maxValue="504216.25051075005"/>
    </cacheField>
    <cacheField name="2038 FIX" numFmtId="0">
      <sharedItems containsString="0" containsBlank="1" containsNumber="1" minValue="-2559.4780000000001" maxValue="504216.25051075005"/>
    </cacheField>
    <cacheField name="2039 FIX" numFmtId="0">
      <sharedItems containsString="0" containsBlank="1" containsNumber="1" minValue="-2559.4780000000001" maxValue="504216.25051075005"/>
    </cacheField>
    <cacheField name="2040 FIX" numFmtId="0">
      <sharedItems containsString="0" containsBlank="1" containsNumber="1" minValue="-2559.4780000000001" maxValue="504216.25051075005"/>
    </cacheField>
    <cacheField name="2041 FIX" numFmtId="0">
      <sharedItems containsString="0" containsBlank="1" containsNumber="1" minValue="-2559.4780000000001" maxValue="700955.94368500006"/>
    </cacheField>
    <cacheField name="2042 FIX" numFmtId="0">
      <sharedItems containsString="0" containsBlank="1" containsNumber="1" minValue="-2559.4780000000001" maxValue="700955.94368500006"/>
    </cacheField>
    <cacheField name="2043 FIX" numFmtId="0">
      <sharedItems containsString="0" containsBlank="1" containsNumber="1" minValue="-2559.4780000000001" maxValue="700955.94368500006"/>
    </cacheField>
    <cacheField name="2044 FIX" numFmtId="0">
      <sharedItems containsString="0" containsBlank="1" containsNumber="1" minValue="-2559.4780000000001" maxValue="700955.94368500006"/>
    </cacheField>
    <cacheField name="2045 FIX" numFmtId="0">
      <sharedItems containsString="0" containsBlank="1" containsNumber="1" minValue="865.28000000000009" maxValue="700955.94368500006"/>
    </cacheField>
    <cacheField name="2046 FIX" numFmtId="0">
      <sharedItems containsString="0" containsBlank="1" containsNumber="1" minValue="865.28000000000009" maxValue="700955.94368500006"/>
    </cacheField>
    <cacheField name="2047 FIX" numFmtId="0">
      <sharedItems containsString="0" containsBlank="1" containsNumber="1" minValue="865.28000000000009" maxValue="700955.94368500006"/>
    </cacheField>
    <cacheField name="Nog af te schrijven" numFmtId="0">
      <sharedItems containsString="0" containsBlank="1" containsNumber="1" minValue="0" maxValue="23131546.141605001"/>
    </cacheField>
    <cacheField name="Afgeschreven jaren" numFmtId="0">
      <sharedItems containsString="0" containsBlank="1" containsNumber="1" containsInteger="1" minValue="0" maxValue="23"/>
    </cacheField>
    <cacheField name="Nog af te schrijven2" numFmtId="0">
      <sharedItems containsSemiMixedTypes="0" containsString="0" containsNumber="1" containsInteger="1" minValue="-8" maxValue="99"/>
    </cacheField>
    <cacheField name="Grootboeknummer" numFmtId="0">
      <sharedItems containsBlank="1"/>
    </cacheField>
    <cacheField name="Boekwaarde 1-1-2025" numFmtId="0">
      <sharedItems containsString="0" containsBlank="1" containsNumber="1" minValue="-51189.56" maxValue="6084120.5899999999"/>
    </cacheField>
    <cacheField name="Boekwaarde 1-1-2026" numFmtId="167">
      <sharedItems containsString="0" containsBlank="1" containsNumber="1" minValue="-48630.081999999995" maxValue="11235610.83"/>
    </cacheField>
    <cacheField name="Boekwaarde 1-1-2027" numFmtId="167">
      <sharedItems containsString="0" containsBlank="1" containsNumber="1" minValue="-46070.603999999992" maxValue="16738791.629999999"/>
    </cacheField>
    <cacheField name="Boekwaarde 1-1-2028" numFmtId="167">
      <sharedItems containsString="0" containsBlank="1" containsNumber="1" minValue="-43511.125999999989" maxValue="16738791.629999999"/>
    </cacheField>
    <cacheField name="Boekwaarde 1-1-2029" numFmtId="167">
      <sharedItems containsString="0" containsBlank="1" containsNumber="1" minValue="-40951.647999999986" maxValue="16320321.839249998"/>
    </cacheField>
    <cacheField name="Boekwaarde 1-1-2030" numFmtId="167">
      <sharedItems containsSemiMixedTypes="0" containsString="0" containsNumber="1" minValue="-1349054.2940375786" maxValue="18149428.960000001"/>
    </cacheField>
    <cacheField name="Rente 2025" numFmtId="43">
      <sharedItems containsSemiMixedTypes="0" containsString="0" containsNumber="1" minValue="-614.27472" maxValue="73009.447079999998"/>
    </cacheField>
    <cacheField name="Rente 2026" numFmtId="43">
      <sharedItems containsSemiMixedTypes="0" containsString="0" containsNumber="1" minValue="-583.56098399999996" maxValue="134827.32996"/>
    </cacheField>
    <cacheField name="Rente 2027" numFmtId="43">
      <sharedItems containsSemiMixedTypes="0" containsString="0" containsNumber="1" minValue="-598.91785199999993" maxValue="217604.29118999999"/>
    </cacheField>
    <cacheField name="Rente 2028" numFmtId="43">
      <sharedItems containsSemiMixedTypes="0" containsString="0" containsNumber="1" minValue="-609.15576399999986" maxValue="234343.08281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1">
  <r>
    <n v="0"/>
    <x v="0"/>
    <s v="4.  Onderwijs"/>
    <m/>
    <m/>
    <m/>
    <n v="63544.487505000005"/>
    <n v="63544.487505000005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Woningbouw"/>
    <x v="0"/>
    <x v="0"/>
    <s v="IHP_GOV_basis school 1"/>
    <s v="Wettelijk, KEUZE"/>
    <n v="0"/>
    <m/>
    <n v="61012"/>
    <n v="0"/>
    <m/>
    <n v="0"/>
    <m/>
    <n v="61012.47"/>
    <n v="63544.487505000005"/>
    <n v="63544.487505000005"/>
    <n v="0"/>
    <n v="0"/>
    <n v="0"/>
    <n v="0"/>
    <n v="0"/>
    <n v="0"/>
    <n v="0"/>
    <n v="61012.47"/>
    <n v="63544.487505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0"/>
    <n v="63544.487505000005"/>
    <m/>
    <m/>
    <m/>
    <m/>
    <m/>
    <n v="6354.4487505000006"/>
    <n v="6354.4487505000006"/>
    <n v="6354.4487505000006"/>
    <n v="6354.4487505000006"/>
    <n v="6354.4487505000006"/>
    <n v="6354.4487505000006"/>
    <n v="6354.4487505000006"/>
    <n v="6354.4487505000006"/>
    <n v="6354.4487505000006"/>
    <n v="6354.4487505000006"/>
    <m/>
    <m/>
    <m/>
    <m/>
    <m/>
    <m/>
    <m/>
    <m/>
    <m/>
    <n v="0"/>
    <n v="10"/>
    <n v="0"/>
    <s v="652020010 Gymlokalen"/>
    <n v="0"/>
    <n v="0"/>
    <n v="0"/>
    <n v="0"/>
    <n v="63544.487505000005"/>
    <n v="57190.038754500005"/>
    <n v="0"/>
    <n v="0"/>
    <n v="0"/>
    <n v="0"/>
  </r>
  <r>
    <n v="0"/>
    <x v="1"/>
    <s v="5.  Sport, cultuur en groen"/>
    <m/>
    <m/>
    <m/>
    <n v="127089.03750000001"/>
    <n v="127089.03750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Marc de Gruijl"/>
    <s v="Beleid Sociale Leefomgeving"/>
    <s v="Babs Barnhoorn"/>
    <s v="6. GOV"/>
    <s v="Gebouwen"/>
    <n v="1.0415000000000001"/>
    <s v="Middellang"/>
    <s v="Nee"/>
    <x v="0"/>
    <n v="2022"/>
    <s v="geen"/>
    <x v="0"/>
    <s v="IHP"/>
    <x v="1"/>
    <x v="1"/>
    <s v="IHP_GOV_basis"/>
    <s v="Onvermijdelijk"/>
    <n v="0"/>
    <m/>
    <n v="122024.94"/>
    <n v="0"/>
    <m/>
    <n v="0"/>
    <m/>
    <n v="122025"/>
    <n v="127089.03750000001"/>
    <n v="127089.03750000001"/>
    <n v="0"/>
    <n v="0"/>
    <n v="0"/>
    <n v="0"/>
    <n v="0"/>
    <n v="0"/>
    <n v="0"/>
    <n v="0"/>
    <n v="0"/>
    <n v="0"/>
    <n v="0"/>
    <n v="0"/>
    <n v="0"/>
    <n v="0"/>
    <n v="0"/>
    <n v="122025"/>
    <n v="127089.037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"/>
    <n v="127089.03749999999"/>
    <m/>
    <m/>
    <m/>
    <m/>
    <m/>
    <m/>
    <m/>
    <n v="12708.903750000001"/>
    <n v="12708.903750000001"/>
    <n v="12708.903750000001"/>
    <n v="12708.903750000001"/>
    <n v="12708.903750000001"/>
    <n v="12708.903750000001"/>
    <n v="12708.903750000001"/>
    <n v="12708.903750000001"/>
    <n v="12708.903750000001"/>
    <n v="12708.903750000001"/>
    <m/>
    <m/>
    <m/>
    <m/>
    <m/>
    <m/>
    <m/>
    <n v="0"/>
    <n v="10"/>
    <n v="0"/>
    <s v="652000000 Sportaccomodaties algemeen"/>
    <n v="0"/>
    <n v="0"/>
    <n v="0"/>
    <n v="0"/>
    <n v="0"/>
    <n v="0"/>
    <n v="0"/>
    <n v="0"/>
    <n v="0"/>
    <n v="0"/>
  </r>
  <r>
    <n v="0"/>
    <x v="2"/>
    <s v="2.  Verkeer, vervoer en waterstaat"/>
    <m/>
    <m/>
    <m/>
    <n v="72800"/>
    <n v="728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70000"/>
    <n v="0"/>
    <m/>
    <n v="0"/>
    <m/>
    <n v="70000"/>
    <n v="72800"/>
    <n v="72800"/>
    <n v="0"/>
    <n v="0"/>
    <n v="0"/>
    <n v="0"/>
    <n v="0"/>
    <n v="0"/>
    <n v="0"/>
    <n v="70000"/>
    <n v="72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"/>
    <n v="72800"/>
    <m/>
    <m/>
    <m/>
    <m/>
    <m/>
    <n v="7280"/>
    <n v="7280"/>
    <n v="7280"/>
    <n v="7280"/>
    <n v="7280"/>
    <n v="7280"/>
    <n v="7280"/>
    <n v="7280"/>
    <n v="7280"/>
    <n v="7280"/>
    <m/>
    <m/>
    <m/>
    <m/>
    <m/>
    <m/>
    <m/>
    <m/>
    <m/>
    <n v="0"/>
    <n v="10"/>
    <n v="0"/>
    <s v="656001000 Bibliotheekwerk"/>
    <n v="0"/>
    <n v="0"/>
    <n v="0"/>
    <n v="0"/>
    <n v="72800"/>
    <n v="65520"/>
    <n v="0"/>
    <n v="0"/>
    <n v="0"/>
    <n v="0"/>
  </r>
  <r>
    <n v="0"/>
    <x v="3"/>
    <s v="2.  Verkeer, vervoer en waterstaat"/>
    <m/>
    <m/>
    <m/>
    <n v="208000"/>
    <n v="208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200000"/>
    <n v="0"/>
    <m/>
    <n v="0"/>
    <m/>
    <n v="200000"/>
    <n v="208000"/>
    <n v="208000"/>
    <n v="0"/>
    <n v="100000"/>
    <n v="10400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"/>
    <n v="208000"/>
    <m/>
    <m/>
    <m/>
    <n v="20800"/>
    <n v="20800"/>
    <n v="20800"/>
    <n v="20800"/>
    <n v="20800"/>
    <n v="20800"/>
    <n v="20800"/>
    <n v="20800"/>
    <n v="20800"/>
    <n v="20800"/>
    <m/>
    <m/>
    <m/>
    <m/>
    <m/>
    <m/>
    <m/>
    <m/>
    <m/>
    <m/>
    <m/>
    <n v="0"/>
    <n v="10"/>
    <n v="0"/>
    <s v="656001000 Bibliotheekwerk"/>
    <n v="0"/>
    <n v="104000"/>
    <n v="208000"/>
    <n v="187200"/>
    <n v="166400"/>
    <n v="145600"/>
    <n v="0"/>
    <n v="1248"/>
    <n v="2704"/>
    <n v="2620.8000000000002"/>
  </r>
  <r>
    <n v="0"/>
    <x v="3"/>
    <s v="2.  Verkeer, vervoer en waterstaat"/>
    <m/>
    <m/>
    <m/>
    <n v="208000"/>
    <n v="208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200000"/>
    <n v="0"/>
    <m/>
    <n v="0"/>
    <m/>
    <n v="200000"/>
    <n v="208000"/>
    <n v="208000"/>
    <n v="0"/>
    <n v="0"/>
    <n v="0"/>
    <n v="0"/>
    <n v="0"/>
    <n v="0"/>
    <n v="0"/>
    <n v="100000"/>
    <n v="10400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"/>
    <n v="208000"/>
    <m/>
    <m/>
    <m/>
    <m/>
    <m/>
    <m/>
    <n v="20800"/>
    <n v="20800"/>
    <n v="20800"/>
    <n v="20800"/>
    <n v="20800"/>
    <n v="20800"/>
    <n v="20800"/>
    <n v="20800"/>
    <n v="20800"/>
    <n v="20800"/>
    <m/>
    <m/>
    <m/>
    <m/>
    <m/>
    <m/>
    <m/>
    <m/>
    <n v="0"/>
    <n v="10"/>
    <n v="0"/>
    <s v="656001000 Bibliotheekwerk"/>
    <n v="0"/>
    <n v="0"/>
    <n v="0"/>
    <n v="0"/>
    <n v="104000"/>
    <n v="208000"/>
    <n v="0"/>
    <n v="0"/>
    <n v="0"/>
    <n v="0"/>
  </r>
  <r>
    <n v="0"/>
    <x v="3"/>
    <s v="2.  Verkeer, vervoer en waterstaat"/>
    <m/>
    <m/>
    <m/>
    <n v="208000"/>
    <n v="208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200000"/>
    <n v="0"/>
    <m/>
    <n v="0"/>
    <m/>
    <n v="200000"/>
    <n v="208000"/>
    <n v="208000"/>
    <n v="0"/>
    <n v="0"/>
    <n v="0"/>
    <n v="0"/>
    <n v="0"/>
    <n v="100000"/>
    <n v="10400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"/>
    <n v="208000"/>
    <m/>
    <m/>
    <m/>
    <m/>
    <m/>
    <n v="20800"/>
    <n v="20800"/>
    <n v="20800"/>
    <n v="20800"/>
    <n v="20800"/>
    <n v="20800"/>
    <n v="20800"/>
    <n v="20800"/>
    <n v="20800"/>
    <n v="20800"/>
    <m/>
    <m/>
    <m/>
    <m/>
    <m/>
    <m/>
    <m/>
    <m/>
    <m/>
    <n v="0"/>
    <n v="10"/>
    <n v="0"/>
    <s v="656001000 Bibliotheekwerk"/>
    <n v="0"/>
    <n v="0"/>
    <n v="0"/>
    <n v="104000"/>
    <n v="208000"/>
    <n v="187200"/>
    <n v="0"/>
    <n v="0"/>
    <n v="0"/>
    <n v="1456"/>
  </r>
  <r>
    <n v="0"/>
    <x v="3"/>
    <s v="2.  Verkeer, vervoer en waterstaat"/>
    <m/>
    <m/>
    <m/>
    <n v="208000"/>
    <n v="208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200000"/>
    <n v="0"/>
    <m/>
    <n v="0"/>
    <m/>
    <n v="200000"/>
    <n v="208000"/>
    <n v="208000"/>
    <n v="0"/>
    <n v="0"/>
    <n v="0"/>
    <n v="100000"/>
    <n v="10400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"/>
    <n v="208000"/>
    <m/>
    <m/>
    <m/>
    <m/>
    <n v="20800"/>
    <n v="20800"/>
    <n v="20800"/>
    <n v="20800"/>
    <n v="20800"/>
    <n v="20800"/>
    <n v="20800"/>
    <n v="20800"/>
    <n v="20800"/>
    <n v="20800"/>
    <m/>
    <m/>
    <m/>
    <m/>
    <m/>
    <m/>
    <m/>
    <m/>
    <m/>
    <m/>
    <n v="0"/>
    <n v="10"/>
    <n v="0"/>
    <s v="656001000 Bibliotheekwerk"/>
    <n v="0"/>
    <n v="0"/>
    <n v="104000"/>
    <n v="208000"/>
    <n v="187200"/>
    <n v="166400"/>
    <n v="0"/>
    <n v="0"/>
    <n v="1352"/>
    <n v="2912"/>
  </r>
  <r>
    <n v="0"/>
    <x v="4"/>
    <s v="2.  Verkeer, vervoer en waterstaat"/>
    <m/>
    <m/>
    <m/>
    <n v="52000"/>
    <n v="52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Wettelijk"/>
    <n v="0"/>
    <s v="nee"/>
    <n v="50000"/>
    <n v="0"/>
    <m/>
    <n v="0"/>
    <m/>
    <n v="50000"/>
    <n v="52000"/>
    <n v="52000"/>
    <n v="0"/>
    <n v="0"/>
    <n v="0"/>
    <n v="0"/>
    <n v="0"/>
    <n v="0"/>
    <n v="0"/>
    <n v="0"/>
    <n v="0"/>
    <n v="0"/>
    <n v="0"/>
    <n v="50000"/>
    <n v="5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4"/>
    <n v="51999.999999999993"/>
    <m/>
    <m/>
    <m/>
    <m/>
    <m/>
    <m/>
    <m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n v="3466.6666666666665"/>
    <m/>
    <m/>
    <n v="0"/>
    <n v="15"/>
    <n v="0"/>
    <s v="622001000 Open parkeervoorzieningen"/>
    <n v="0"/>
    <n v="0"/>
    <n v="0"/>
    <n v="0"/>
    <n v="0"/>
    <n v="0"/>
    <n v="0"/>
    <n v="0"/>
    <n v="0"/>
    <n v="0"/>
  </r>
  <r>
    <n v="0"/>
    <x v="5"/>
    <s v="2.  Verkeer, vervoer en waterstaat"/>
    <m/>
    <m/>
    <m/>
    <n v="624000"/>
    <n v="624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600000"/>
    <n v="0"/>
    <m/>
    <n v="0"/>
    <m/>
    <n v="600000"/>
    <n v="624000"/>
    <n v="624000"/>
    <n v="0"/>
    <n v="0"/>
    <n v="0"/>
    <n v="0"/>
    <n v="0"/>
    <n v="300000"/>
    <n v="312000"/>
    <n v="150000"/>
    <n v="156000"/>
    <n v="150000"/>
    <n v="15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5"/>
    <n v="624000"/>
    <m/>
    <m/>
    <m/>
    <m/>
    <m/>
    <m/>
    <n v="62400"/>
    <n v="62400"/>
    <n v="62400"/>
    <n v="62400"/>
    <n v="62400"/>
    <n v="62400"/>
    <n v="62400"/>
    <n v="62400"/>
    <n v="62400"/>
    <n v="62400"/>
    <m/>
    <m/>
    <m/>
    <m/>
    <m/>
    <m/>
    <m/>
    <m/>
    <n v="0"/>
    <n v="10"/>
    <n v="0"/>
    <s v="622001000 Open parkeervoorzieningen"/>
    <n v="0"/>
    <n v="0"/>
    <n v="0"/>
    <n v="312000"/>
    <n v="468000"/>
    <n v="624000"/>
    <n v="0"/>
    <n v="0"/>
    <n v="0"/>
    <n v="4368"/>
  </r>
  <r>
    <n v="0"/>
    <x v="6"/>
    <s v="2.  Verkeer, vervoer en waterstaat"/>
    <m/>
    <m/>
    <m/>
    <n v="104000"/>
    <n v="104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"/>
    <n v="100000"/>
    <n v="0"/>
    <m/>
    <n v="0"/>
    <m/>
    <n v="100000"/>
    <n v="104000"/>
    <n v="104000"/>
    <n v="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6"/>
    <n v="104000"/>
    <m/>
    <m/>
    <n v="26000"/>
    <n v="26000"/>
    <n v="26000"/>
    <n v="26000"/>
    <m/>
    <m/>
    <m/>
    <m/>
    <m/>
    <m/>
    <m/>
    <m/>
    <m/>
    <m/>
    <m/>
    <m/>
    <m/>
    <m/>
    <m/>
    <m/>
    <m/>
    <m/>
    <n v="0"/>
    <n v="4"/>
    <n v="0"/>
    <s v="622001000 Open parkeervoorzieningen"/>
    <n v="0"/>
    <n v="104000"/>
    <n v="78000"/>
    <n v="52000"/>
    <n v="26000"/>
    <n v="0"/>
    <n v="0"/>
    <n v="1248"/>
    <n v="1014"/>
    <n v="728"/>
  </r>
  <r>
    <n v="0"/>
    <x v="7"/>
    <s v="2.  Verkeer, vervoer en waterstaat"/>
    <m/>
    <m/>
    <m/>
    <n v="31200"/>
    <n v="312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30000"/>
    <n v="0"/>
    <m/>
    <n v="0"/>
    <m/>
    <n v="30000"/>
    <n v="31200"/>
    <n v="31200"/>
    <n v="0"/>
    <n v="0"/>
    <n v="0"/>
    <n v="0"/>
    <n v="0"/>
    <n v="0"/>
    <n v="0"/>
    <n v="30000"/>
    <n v="3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7"/>
    <n v="31200"/>
    <m/>
    <m/>
    <m/>
    <m/>
    <m/>
    <n v="3120"/>
    <n v="3120"/>
    <n v="3120"/>
    <n v="3120"/>
    <n v="3120"/>
    <n v="3120"/>
    <n v="3120"/>
    <n v="3120"/>
    <n v="3120"/>
    <n v="3120"/>
    <m/>
    <m/>
    <m/>
    <m/>
    <m/>
    <m/>
    <m/>
    <m/>
    <m/>
    <n v="0"/>
    <n v="10"/>
    <n v="0"/>
    <s v="622001000 Open parkeervoorzieningen"/>
    <n v="0"/>
    <n v="0"/>
    <n v="0"/>
    <n v="0"/>
    <n v="31200"/>
    <n v="28080"/>
    <n v="0"/>
    <n v="0"/>
    <n v="0"/>
    <n v="0"/>
  </r>
  <r>
    <n v="0"/>
    <x v="8"/>
    <s v="2.  Verkeer, vervoer en waterstaat"/>
    <m/>
    <m/>
    <m/>
    <n v="104000"/>
    <n v="104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Wettelijk, KEUZE"/>
    <n v="0"/>
    <s v="nee"/>
    <n v="100000"/>
    <n v="0"/>
    <m/>
    <n v="0"/>
    <m/>
    <n v="100000"/>
    <n v="104000"/>
    <n v="104000"/>
    <n v="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6"/>
    <n v="104000"/>
    <m/>
    <m/>
    <n v="26000"/>
    <n v="26000"/>
    <n v="26000"/>
    <n v="26000"/>
    <m/>
    <m/>
    <m/>
    <m/>
    <m/>
    <m/>
    <m/>
    <m/>
    <m/>
    <m/>
    <m/>
    <m/>
    <m/>
    <m/>
    <m/>
    <m/>
    <m/>
    <m/>
    <n v="0"/>
    <n v="4"/>
    <n v="0"/>
    <s v="622001000 Open parkeervoorzieningen"/>
    <n v="0"/>
    <n v="104000"/>
    <n v="78000"/>
    <n v="52000"/>
    <n v="26000"/>
    <n v="0"/>
    <n v="0"/>
    <n v="1248"/>
    <n v="1014"/>
    <n v="728"/>
  </r>
  <r>
    <n v="0"/>
    <x v="9"/>
    <m/>
    <m/>
    <m/>
    <m/>
    <n v="114400"/>
    <n v="114400"/>
    <m/>
    <m/>
    <m/>
    <m/>
    <m/>
    <m/>
    <m/>
    <m/>
    <m/>
    <m/>
    <m/>
    <m/>
    <m/>
    <m/>
    <m/>
    <m/>
    <m/>
    <m/>
    <m/>
    <m/>
    <m/>
    <m/>
    <m/>
    <m/>
    <m/>
    <s v="Sonny Spek"/>
    <s v="Jelle van Wier"/>
    <s v="Planmatig Beheer"/>
    <s v="Jan Hogewoning"/>
    <s v="Niet relevant"/>
    <s v="Gebouwen"/>
    <n v="1.04"/>
    <m/>
    <m/>
    <x v="1"/>
    <n v="2024"/>
    <m/>
    <x v="1"/>
    <s v="BASIS"/>
    <x v="2"/>
    <x v="2"/>
    <s v="Gevelrenovatie Katwijks museum"/>
    <s v="Wettelijk, KEUZE"/>
    <n v="0"/>
    <s v="nee"/>
    <n v="110000"/>
    <n v="0"/>
    <m/>
    <n v="0"/>
    <m/>
    <n v="110000"/>
    <n v="114400"/>
    <n v="114400"/>
    <n v="0"/>
    <n v="0"/>
    <n v="0"/>
    <n v="55000"/>
    <n v="57200"/>
    <n v="55000"/>
    <n v="57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8"/>
    <n v="114400"/>
    <m/>
    <m/>
    <m/>
    <m/>
    <n v="5720"/>
    <n v="5720"/>
    <n v="5720"/>
    <n v="5720"/>
    <n v="5720"/>
    <n v="5720"/>
    <n v="5720"/>
    <n v="5720"/>
    <n v="5720"/>
    <n v="5720"/>
    <n v="5720"/>
    <n v="5720"/>
    <n v="5720"/>
    <n v="5720"/>
    <n v="5720"/>
    <n v="5720"/>
    <n v="5720"/>
    <n v="5720"/>
    <n v="5720"/>
    <n v="5720"/>
    <n v="0"/>
    <n v="20"/>
    <n v="0"/>
    <s v="653005000 K&amp;O gebouw"/>
    <n v="0"/>
    <n v="0"/>
    <n v="57200"/>
    <n v="114400"/>
    <n v="108680"/>
    <n v="102960"/>
    <n v="0"/>
    <n v="0"/>
    <n v="743.59999999999991"/>
    <n v="1601.6000000000001"/>
  </r>
  <r>
    <n v="0"/>
    <x v="10"/>
    <m/>
    <m/>
    <m/>
    <m/>
    <n v="130000"/>
    <n v="130000"/>
    <m/>
    <m/>
    <m/>
    <m/>
    <m/>
    <m/>
    <m/>
    <m/>
    <m/>
    <m/>
    <m/>
    <m/>
    <m/>
    <m/>
    <m/>
    <m/>
    <m/>
    <m/>
    <m/>
    <m/>
    <m/>
    <m/>
    <m/>
    <m/>
    <m/>
    <s v="Sonny Spek"/>
    <s v="Jelle van Wier"/>
    <s v="Planmatig Beheer"/>
    <s v="Jan Hogewoning"/>
    <s v="Niet relevant"/>
    <s v="Gebouwen"/>
    <n v="1.04"/>
    <m/>
    <m/>
    <x v="1"/>
    <n v="2024"/>
    <m/>
    <x v="1"/>
    <s v="BASIS"/>
    <x v="2"/>
    <x v="2"/>
    <s v="Gevelrenovatie Katwijks museum"/>
    <s v="Wettelijk, KEUZE"/>
    <n v="0"/>
    <s v="nee"/>
    <n v="125000"/>
    <n v="0"/>
    <m/>
    <n v="0"/>
    <m/>
    <n v="125000"/>
    <n v="130000"/>
    <n v="130000"/>
    <n v="0"/>
    <n v="0"/>
    <n v="0"/>
    <n v="62500"/>
    <n v="65000"/>
    <n v="62500"/>
    <n v="6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9"/>
    <n v="130000"/>
    <m/>
    <m/>
    <m/>
    <m/>
    <n v="6500"/>
    <n v="6500"/>
    <n v="6500"/>
    <n v="6500"/>
    <n v="6500"/>
    <n v="6500"/>
    <n v="6500"/>
    <n v="6500"/>
    <n v="6500"/>
    <n v="6500"/>
    <n v="6500"/>
    <n v="6500"/>
    <n v="6500"/>
    <n v="6500"/>
    <n v="6500"/>
    <n v="6500"/>
    <n v="6500"/>
    <n v="6500"/>
    <n v="6500"/>
    <n v="6500"/>
    <n v="0"/>
    <n v="20"/>
    <n v="0"/>
    <s v="654003000 Katwijks museum"/>
    <n v="0"/>
    <n v="0"/>
    <n v="65000"/>
    <n v="130000"/>
    <n v="123500"/>
    <n v="117000"/>
    <n v="0"/>
    <n v="0"/>
    <n v="845"/>
    <n v="1820"/>
  </r>
  <r>
    <n v="0"/>
    <x v="11"/>
    <s v="2.  Verkeer, vervoer en waterstaat"/>
    <m/>
    <m/>
    <m/>
    <n v="36400"/>
    <n v="364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Jan Hogewoning"/>
    <s v="Heel Katwijk"/>
    <s v="Materieel"/>
    <n v="1.04"/>
    <m/>
    <m/>
    <x v="1"/>
    <n v="2024"/>
    <m/>
    <x v="1"/>
    <s v="KEUZE"/>
    <x v="3"/>
    <x v="2"/>
    <s v="Parkeren"/>
    <s v="Wettelijk, KEUZE"/>
    <n v="0"/>
    <s v="nee"/>
    <n v="35000"/>
    <n v="0"/>
    <m/>
    <n v="0"/>
    <m/>
    <n v="35000"/>
    <n v="36400"/>
    <n v="36400"/>
    <n v="0"/>
    <n v="35000"/>
    <n v="36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0"/>
    <n v="36400"/>
    <m/>
    <m/>
    <n v="1820"/>
    <n v="1820"/>
    <n v="1820"/>
    <n v="1820"/>
    <n v="1820"/>
    <n v="1820"/>
    <n v="1820"/>
    <n v="1820"/>
    <n v="1820"/>
    <n v="1820"/>
    <n v="1820"/>
    <n v="1820"/>
    <n v="1820"/>
    <n v="1820"/>
    <n v="1820"/>
    <n v="1820"/>
    <n v="1820"/>
    <n v="1820"/>
    <n v="1820"/>
    <n v="1820"/>
    <m/>
    <m/>
    <n v="0"/>
    <n v="20"/>
    <n v="0"/>
    <s v="622001000 Open parkeervoorzieningen"/>
    <n v="0"/>
    <n v="36400"/>
    <n v="34580"/>
    <n v="32760"/>
    <n v="30940"/>
    <n v="29120"/>
    <n v="0"/>
    <n v="436.8"/>
    <n v="449.53999999999996"/>
    <n v="458.64"/>
  </r>
  <r>
    <n v="0"/>
    <x v="12"/>
    <s v="2.  Verkeer, vervoer en waterstaat"/>
    <m/>
    <m/>
    <m/>
    <n v="54080"/>
    <n v="5408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Jan Hogewoning"/>
    <s v="Heel Katwijk"/>
    <s v="Materieel"/>
    <n v="1.04"/>
    <m/>
    <m/>
    <x v="1"/>
    <n v="2024"/>
    <m/>
    <x v="1"/>
    <s v="KEUZE"/>
    <x v="3"/>
    <x v="2"/>
    <s v="Parkeren"/>
    <s v="Wettelijk, KEUZE"/>
    <n v="0"/>
    <s v="nee"/>
    <n v="52000"/>
    <n v="0"/>
    <m/>
    <n v="0"/>
    <m/>
    <n v="52000"/>
    <n v="54080"/>
    <n v="54080"/>
    <n v="0"/>
    <n v="0"/>
    <n v="0"/>
    <n v="0"/>
    <n v="0"/>
    <n v="0"/>
    <n v="0"/>
    <n v="0"/>
    <n v="0"/>
    <n v="0"/>
    <n v="0"/>
    <n v="52000"/>
    <n v="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1"/>
    <n v="45968"/>
    <m/>
    <m/>
    <m/>
    <m/>
    <m/>
    <m/>
    <m/>
    <n v="2704"/>
    <n v="2704"/>
    <n v="2704"/>
    <n v="2704"/>
    <n v="2704"/>
    <n v="2704"/>
    <n v="2704"/>
    <n v="2704"/>
    <n v="2704"/>
    <n v="2704"/>
    <n v="2704"/>
    <n v="2704"/>
    <n v="2704"/>
    <n v="2704"/>
    <n v="2704"/>
    <n v="2704"/>
    <n v="2704"/>
    <n v="8112"/>
    <n v="17"/>
    <n v="3"/>
    <s v="622001000 Open parkeervoorzieningen"/>
    <n v="0"/>
    <n v="0"/>
    <n v="0"/>
    <n v="0"/>
    <n v="0"/>
    <n v="0"/>
    <n v="0"/>
    <n v="0"/>
    <n v="0"/>
    <n v="0"/>
  </r>
  <r>
    <n v="0"/>
    <x v="13"/>
    <s v="0.  Bestuur en ondersteuning"/>
    <m/>
    <m/>
    <m/>
    <n v="179400"/>
    <n v="179400"/>
    <m/>
    <m/>
    <m/>
    <m/>
    <m/>
    <m/>
    <m/>
    <m/>
    <m/>
    <m/>
    <m/>
    <m/>
    <m/>
    <m/>
    <m/>
    <m/>
    <m/>
    <m/>
    <m/>
    <m/>
    <m/>
    <m/>
    <m/>
    <m/>
    <s v="11. Bedrijfsvoering en wagenpark"/>
    <s v="Sonny Spek"/>
    <s v="Jelle van Wier"/>
    <s v="Planmatig Beheer"/>
    <s v="Jan Hogewoning"/>
    <s v="Niet relevant"/>
    <s v="Gebouwen"/>
    <n v="1.04"/>
    <m/>
    <s v="Nee"/>
    <x v="1"/>
    <n v="2024"/>
    <s v="geen"/>
    <x v="1"/>
    <s v="BASIS"/>
    <x v="2"/>
    <x v="2"/>
    <s v="Gebouwen"/>
    <s v="Keuze"/>
    <n v="0"/>
    <s v="nee"/>
    <n v="172500"/>
    <n v="0"/>
    <m/>
    <n v="0"/>
    <m/>
    <n v="172500"/>
    <n v="179400"/>
    <n v="179400"/>
    <n v="0"/>
    <n v="0"/>
    <n v="0"/>
    <n v="0"/>
    <n v="0"/>
    <n v="0"/>
    <n v="0"/>
    <n v="172500"/>
    <n v="179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2"/>
    <n v="170430"/>
    <m/>
    <m/>
    <m/>
    <m/>
    <m/>
    <n v="8970"/>
    <n v="8970"/>
    <n v="8970"/>
    <n v="8970"/>
    <n v="8970"/>
    <n v="8970"/>
    <n v="8970"/>
    <n v="8970"/>
    <n v="8970"/>
    <n v="8970"/>
    <n v="8970"/>
    <n v="8970"/>
    <n v="8970"/>
    <n v="8970"/>
    <n v="8970"/>
    <n v="8970"/>
    <n v="8970"/>
    <n v="8970"/>
    <n v="8970"/>
    <n v="8970"/>
    <n v="19"/>
    <n v="1"/>
    <s v="604011000 Huisvesting Gemeentehuis"/>
    <n v="0"/>
    <n v="0"/>
    <n v="0"/>
    <n v="0"/>
    <n v="179400"/>
    <n v="170430"/>
    <n v="0"/>
    <n v="0"/>
    <n v="0"/>
    <n v="0"/>
  </r>
  <r>
    <n v="0"/>
    <x v="14"/>
    <s v="0.  Bestuur en ondersteuning"/>
    <m/>
    <m/>
    <m/>
    <n v="228800"/>
    <n v="228800"/>
    <m/>
    <m/>
    <m/>
    <m/>
    <m/>
    <m/>
    <m/>
    <m/>
    <m/>
    <m/>
    <m/>
    <m/>
    <m/>
    <m/>
    <m/>
    <m/>
    <m/>
    <m/>
    <m/>
    <m/>
    <m/>
    <m/>
    <m/>
    <m/>
    <s v="11. Bedrijfsvoering en wagenpark"/>
    <s v="Emile Soetendal"/>
    <s v="Jelle van Wier"/>
    <s v="Planmatig Beheer"/>
    <s v="Jan Hogewoning"/>
    <s v="Niet relevant"/>
    <s v="Gebouwen"/>
    <n v="1.04"/>
    <m/>
    <m/>
    <x v="1"/>
    <n v="2024"/>
    <s v="geen"/>
    <x v="1"/>
    <s v="BASIS"/>
    <x v="2"/>
    <x v="2"/>
    <s v="Gevelrenovatie Katwijks museum"/>
    <s v="Keuze"/>
    <n v="0"/>
    <s v="nee"/>
    <n v="220000"/>
    <n v="0"/>
    <m/>
    <n v="0"/>
    <m/>
    <n v="220000"/>
    <n v="228800"/>
    <n v="228800"/>
    <n v="0"/>
    <n v="0"/>
    <n v="0"/>
    <n v="0"/>
    <n v="0"/>
    <n v="0"/>
    <n v="0"/>
    <n v="0"/>
    <n v="0"/>
    <n v="0"/>
    <n v="0"/>
    <n v="220000"/>
    <n v="22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3"/>
    <n v="194480"/>
    <m/>
    <m/>
    <m/>
    <m/>
    <m/>
    <m/>
    <m/>
    <n v="11440"/>
    <n v="11440"/>
    <n v="11440"/>
    <n v="11440"/>
    <n v="11440"/>
    <n v="11440"/>
    <n v="11440"/>
    <n v="11440"/>
    <n v="11440"/>
    <n v="11440"/>
    <n v="11440"/>
    <n v="11440"/>
    <n v="11440"/>
    <n v="11440"/>
    <n v="11440"/>
    <n v="11440"/>
    <n v="11440"/>
    <n v="34320"/>
    <n v="17"/>
    <n v="3"/>
    <s v="604011000 Huisvesting Gemeentehuis"/>
    <n v="0"/>
    <n v="0"/>
    <n v="0"/>
    <n v="0"/>
    <n v="0"/>
    <n v="0"/>
    <n v="0"/>
    <n v="0"/>
    <n v="0"/>
    <n v="0"/>
  </r>
  <r>
    <n v="0"/>
    <x v="15"/>
    <s v="4.  Onderwijs"/>
    <m/>
    <m/>
    <m/>
    <n v="2246640.48"/>
    <n v="2246640.48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Marc de Gruijl"/>
    <s v="Beleid Sociale Leefomgeving"/>
    <s v="Babs Barnhoorn"/>
    <s v="6. GOV"/>
    <s v="Gebouwen"/>
    <n v="1.0415000000000001"/>
    <s v="Middellang"/>
    <s v="Nee"/>
    <x v="0"/>
    <n v="2021"/>
    <s v="geen"/>
    <x v="0"/>
    <s v="IHP"/>
    <x v="1"/>
    <x v="1"/>
    <s v="IHP_GOV_basis"/>
    <s v="Wettelijk"/>
    <n v="0"/>
    <m/>
    <n v="2157120"/>
    <n v="0"/>
    <m/>
    <n v="0"/>
    <m/>
    <n v="2157120"/>
    <n v="2246640.48"/>
    <n v="2246640.48"/>
    <n v="0"/>
    <n v="0"/>
    <n v="0"/>
    <n v="0"/>
    <n v="0"/>
    <n v="0"/>
    <n v="0"/>
    <n v="0"/>
    <n v="0"/>
    <n v="2157120"/>
    <n v="224664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x v="14"/>
    <n v="0"/>
    <m/>
    <m/>
    <m/>
    <m/>
    <m/>
    <m/>
    <m/>
    <m/>
    <m/>
    <m/>
    <m/>
    <m/>
    <m/>
    <m/>
    <m/>
    <m/>
    <m/>
    <m/>
    <m/>
    <m/>
    <m/>
    <m/>
    <m/>
    <m/>
    <n v="2246640.48"/>
    <n v="0"/>
    <n v="99"/>
    <s v="642002000 Onderwijshuisvesting BBO"/>
    <n v="0"/>
    <n v="0"/>
    <n v="0"/>
    <n v="0"/>
    <n v="0"/>
    <n v="2246640.48"/>
    <n v="0"/>
    <n v="0"/>
    <n v="0"/>
    <n v="0"/>
  </r>
  <r>
    <n v="0"/>
    <x v="16"/>
    <s v="4.  Onderwijs"/>
    <m/>
    <m/>
    <m/>
    <n v="2246640.48"/>
    <n v="2246640.48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Marc de Gruijl"/>
    <s v="Beleid Sociale Leefomgeving"/>
    <s v="Babs Barnhoorn"/>
    <s v="6. GOV"/>
    <s v="Gebouwen"/>
    <n v="1.0415000000000001"/>
    <s v="Middellang"/>
    <s v="Nee"/>
    <x v="0"/>
    <n v="2021"/>
    <s v="geen"/>
    <x v="0"/>
    <s v="IHP"/>
    <x v="1"/>
    <x v="1"/>
    <s v="IHP_GOV_basis"/>
    <s v="Wettelijk"/>
    <n v="0"/>
    <m/>
    <n v="2157120"/>
    <n v="0"/>
    <m/>
    <n v="0"/>
    <m/>
    <n v="2157120"/>
    <n v="2246640.48"/>
    <n v="2246640.48"/>
    <n v="0"/>
    <n v="0"/>
    <n v="0"/>
    <n v="0"/>
    <n v="0"/>
    <n v="0"/>
    <n v="0"/>
    <n v="0"/>
    <n v="0"/>
    <n v="2157120"/>
    <n v="224664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x v="14"/>
    <n v="0"/>
    <m/>
    <m/>
    <m/>
    <m/>
    <m/>
    <m/>
    <m/>
    <m/>
    <m/>
    <m/>
    <m/>
    <m/>
    <m/>
    <m/>
    <m/>
    <m/>
    <m/>
    <m/>
    <m/>
    <m/>
    <m/>
    <m/>
    <m/>
    <m/>
    <n v="2246640.48"/>
    <n v="0"/>
    <n v="99"/>
    <s v="642002000 Onderwijshuisvesting BBO"/>
    <n v="0"/>
    <n v="0"/>
    <n v="0"/>
    <n v="0"/>
    <n v="0"/>
    <n v="2246640.48"/>
    <n v="0"/>
    <n v="0"/>
    <n v="0"/>
    <n v="0"/>
  </r>
  <r>
    <n v="0"/>
    <x v="17"/>
    <s v="4.  Onderwijs"/>
    <m/>
    <m/>
    <m/>
    <n v="557202.50000000012"/>
    <n v="557202.5000000001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Lang"/>
    <s v="Nee"/>
    <x v="0"/>
    <n v="2021"/>
    <s v="geen"/>
    <x v="0"/>
    <s v="IHP"/>
    <x v="1"/>
    <x v="1"/>
    <s v="IHP_GOV_basis"/>
    <s v="Wettelijk"/>
    <n v="0"/>
    <m/>
    <n v="535000"/>
    <n v="0"/>
    <m/>
    <n v="0"/>
    <m/>
    <n v="535000"/>
    <n v="557202.50000000012"/>
    <n v="557202.50000000012"/>
    <n v="0"/>
    <n v="0"/>
    <n v="0"/>
    <n v="0"/>
    <n v="0"/>
    <n v="0"/>
    <n v="0"/>
    <n v="0"/>
    <n v="0"/>
    <n v="0"/>
    <n v="0"/>
    <n v="0"/>
    <n v="0"/>
    <n v="0"/>
    <n v="0"/>
    <n v="214000"/>
    <n v="222881.00000000003"/>
    <n v="214000"/>
    <n v="222881.00000000003"/>
    <n v="107000"/>
    <n v="111440.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5"/>
    <n v="362181.62500000006"/>
    <m/>
    <m/>
    <m/>
    <m/>
    <m/>
    <m/>
    <m/>
    <m/>
    <m/>
    <m/>
    <m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195020.87500000006"/>
    <n v="13"/>
    <n v="7"/>
    <s v="621001000 Wegen, straten en pleinen"/>
    <n v="0"/>
    <n v="0"/>
    <n v="0"/>
    <n v="0"/>
    <n v="0"/>
    <n v="0"/>
    <n v="0"/>
    <n v="0"/>
    <n v="0"/>
    <n v="0"/>
  </r>
  <r>
    <n v="0"/>
    <x v="18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m/>
    <m/>
    <m/>
    <m/>
    <m/>
    <m/>
    <n v="0"/>
    <n v="15"/>
    <n v="0"/>
    <s v="621012000 Verkeersmaatregelen_x000a_"/>
    <n v="0"/>
    <n v="11540.672"/>
    <n v="57814.327999999994"/>
    <n v="53960.039466666662"/>
    <n v="50105.750933333329"/>
    <n v="46251.462399999997"/>
    <n v="0"/>
    <n v="138.48806400000001"/>
    <n v="751.58626399999991"/>
    <n v="755.44055253333329"/>
  </r>
  <r>
    <n v="0"/>
    <x v="19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m/>
    <m/>
    <m/>
    <m/>
    <m/>
    <n v="0"/>
    <n v="15"/>
    <n v="0"/>
    <s v="621012000 Verkeersmaatregelen_x000a_"/>
    <n v="0"/>
    <n v="0"/>
    <n v="11540.672"/>
    <n v="57814.327999999994"/>
    <n v="53960.039466666662"/>
    <n v="50105.750933333329"/>
    <n v="0"/>
    <n v="0"/>
    <n v="150.02873600000001"/>
    <n v="809.40059199999996"/>
  </r>
  <r>
    <n v="0"/>
    <x v="20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m/>
    <m/>
    <m/>
    <m/>
    <n v="0"/>
    <n v="15"/>
    <n v="0"/>
    <s v="621012000 Verkeersmaatregelen_x000a_"/>
    <n v="0"/>
    <n v="0"/>
    <n v="0"/>
    <n v="11540.672"/>
    <n v="57814.327999999994"/>
    <n v="53960.039466666662"/>
    <n v="0"/>
    <n v="0"/>
    <n v="0"/>
    <n v="161.56940800000001"/>
  </r>
  <r>
    <n v="0"/>
    <x v="21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m/>
    <m/>
    <m/>
    <n v="0"/>
    <n v="15"/>
    <n v="0"/>
    <s v="621012000 Verkeersmaatregelen_x000a_"/>
    <n v="0"/>
    <n v="0"/>
    <n v="0"/>
    <n v="0"/>
    <n v="11540.672"/>
    <n v="57814.327999999994"/>
    <n v="0"/>
    <n v="0"/>
    <n v="0"/>
    <n v="0"/>
  </r>
  <r>
    <n v="0"/>
    <x v="22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m/>
    <m/>
    <n v="0"/>
    <n v="15"/>
    <n v="0"/>
    <s v="621012000 Verkeersmaatregelen_x000a_"/>
    <n v="0"/>
    <n v="0"/>
    <n v="0"/>
    <n v="0"/>
    <n v="0"/>
    <n v="11540.672"/>
    <n v="0"/>
    <n v="0"/>
    <n v="0"/>
    <n v="0"/>
  </r>
  <r>
    <n v="0"/>
    <x v="23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m/>
    <n v="0"/>
    <n v="15"/>
    <n v="0"/>
    <s v="621012000 Verkeersmaatregelen_x000a_"/>
    <n v="0"/>
    <n v="0"/>
    <n v="0"/>
    <n v="0"/>
    <n v="0"/>
    <n v="0"/>
    <n v="0"/>
    <n v="0"/>
    <n v="0"/>
    <n v="0"/>
  </r>
  <r>
    <n v="0"/>
    <x v="24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7814.327999999994"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0"/>
    <n v="15"/>
    <n v="0"/>
    <s v="621012000 Verkeersmaatregelen_x000a_"/>
    <n v="0"/>
    <n v="0"/>
    <n v="0"/>
    <n v="0"/>
    <n v="0"/>
    <n v="0"/>
    <n v="0"/>
    <n v="0"/>
    <n v="0"/>
    <n v="0"/>
  </r>
  <r>
    <n v="0"/>
    <x v="25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3960.039466666662"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5"/>
    <n v="14"/>
    <n v="1"/>
    <s v="621012000 Verkeersmaatregelen_x000a_"/>
    <n v="0"/>
    <n v="0"/>
    <n v="0"/>
    <n v="0"/>
    <n v="0"/>
    <n v="0"/>
    <n v="0"/>
    <n v="0"/>
    <n v="0"/>
    <n v="0"/>
  </r>
  <r>
    <n v="0"/>
    <x v="26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50105.750933333329"/>
    <m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7708.5770666666649"/>
    <n v="13"/>
    <n v="2"/>
    <s v="621012000 Verkeersmaatregelen_x000a_"/>
    <n v="0"/>
    <n v="0"/>
    <n v="0"/>
    <n v="0"/>
    <n v="0"/>
    <n v="0"/>
    <n v="0"/>
    <n v="0"/>
    <n v="0"/>
    <n v="0"/>
  </r>
  <r>
    <n v="0"/>
    <x v="27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46251.462399999997"/>
    <m/>
    <m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11562.865599999997"/>
    <n v="12"/>
    <n v="3"/>
    <s v="621012000 Verkeersmaatregelen_x000a_"/>
    <n v="0"/>
    <n v="0"/>
    <n v="0"/>
    <n v="0"/>
    <n v="0"/>
    <n v="0"/>
    <n v="0"/>
    <n v="0"/>
    <n v="0"/>
    <n v="0"/>
  </r>
  <r>
    <n v="0"/>
    <x v="28"/>
    <s v="2.  Verkeer, vervoer en waterstaat"/>
    <m/>
    <m/>
    <m/>
    <n v="57814.328000000001"/>
    <n v="57814.3280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8000000001"/>
    <n v="57814.32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9"/>
    <n v="46273.65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7"/>
    <n v="42397.173866666664"/>
    <m/>
    <m/>
    <m/>
    <m/>
    <m/>
    <m/>
    <m/>
    <m/>
    <m/>
    <m/>
    <m/>
    <m/>
    <m/>
    <n v="3854.2885333333334"/>
    <n v="3854.2885333333334"/>
    <n v="3854.2885333333334"/>
    <n v="3854.2885333333334"/>
    <n v="3854.2885333333334"/>
    <n v="3854.2885333333334"/>
    <n v="3854.2885333333334"/>
    <n v="3854.2885333333334"/>
    <n v="3854.2885333333334"/>
    <n v="3854.2885333333334"/>
    <n v="3854.2885333333334"/>
    <n v="15417.154133333337"/>
    <n v="11"/>
    <n v="4"/>
    <s v="621012000 Verkeersmaatregelen_x000a_"/>
    <n v="0"/>
    <n v="0"/>
    <n v="0"/>
    <n v="0"/>
    <n v="0"/>
    <n v="0"/>
    <n v="0"/>
    <n v="0"/>
    <n v="0"/>
    <n v="0"/>
  </r>
  <r>
    <n v="0"/>
    <x v="29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38542.885333333332"/>
    <m/>
    <m/>
    <m/>
    <m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19271.442666666662"/>
    <n v="10"/>
    <n v="5"/>
    <s v="621012000 Verkeersmaatregelen_x000a_"/>
    <n v="0"/>
    <n v="0"/>
    <n v="0"/>
    <n v="0"/>
    <n v="0"/>
    <n v="0"/>
    <n v="0"/>
    <n v="0"/>
    <n v="0"/>
    <n v="0"/>
  </r>
  <r>
    <n v="0"/>
    <x v="30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34688.596799999999"/>
    <m/>
    <m/>
    <m/>
    <m/>
    <m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3854.2885333333329"/>
    <n v="23125.731199999995"/>
    <n v="9"/>
    <n v="6"/>
    <s v="621012000 Verkeersmaatregelen_x000a_"/>
    <n v="0"/>
    <n v="0"/>
    <n v="0"/>
    <n v="0"/>
    <n v="0"/>
    <n v="0"/>
    <n v="0"/>
    <n v="0"/>
    <n v="0"/>
    <n v="0"/>
  </r>
  <r>
    <n v="0"/>
    <x v="31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0"/>
    <n v="0"/>
    <n v="15"/>
    <x v="16"/>
    <n v="30834.308266666663"/>
    <m/>
    <m/>
    <m/>
    <m/>
    <m/>
    <m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854.2885333333329"/>
    <n v="26980.019733333331"/>
    <n v="8"/>
    <n v="7"/>
    <s v="621012000 Verkeersmaatregelen_x000a_"/>
    <n v="0"/>
    <n v="0"/>
    <n v="0"/>
    <n v="0"/>
    <n v="0"/>
    <n v="0"/>
    <n v="0"/>
    <n v="0"/>
    <n v="0"/>
    <n v="0"/>
  </r>
  <r>
    <n v="0"/>
    <x v="32"/>
    <s v="2.  Verkeer, vervoer en waterstaat"/>
    <m/>
    <m/>
    <m/>
    <n v="57814.327999999994"/>
    <n v="57814.32799999999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m/>
    <m/>
    <x v="1"/>
    <n v="2024"/>
    <m/>
    <x v="2"/>
    <s v="BASIS"/>
    <x v="2"/>
    <x v="3"/>
    <s v="Verkeer"/>
    <s v="Wettelijk"/>
    <n v="0"/>
    <s v="nee"/>
    <n v="55591"/>
    <n v="0"/>
    <m/>
    <n v="0"/>
    <m/>
    <n v="55590.7"/>
    <n v="57814.327999999994"/>
    <n v="57814.327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.8"/>
    <n v="11540.672"/>
    <n v="44493.899999999994"/>
    <n v="46273.655999999995"/>
    <n v="0"/>
    <n v="0"/>
    <n v="0"/>
    <n v="0"/>
    <n v="0"/>
    <n v="0"/>
    <n v="0"/>
    <n v="0"/>
    <n v="0"/>
    <n v="0"/>
    <n v="0"/>
    <n v="0"/>
    <n v="0"/>
    <n v="0"/>
    <n v="15"/>
    <x v="16"/>
    <n v="26980.019733333331"/>
    <m/>
    <m/>
    <m/>
    <m/>
    <m/>
    <m/>
    <m/>
    <m/>
    <m/>
    <m/>
    <m/>
    <m/>
    <m/>
    <m/>
    <m/>
    <m/>
    <m/>
    <n v="3854.2885333333329"/>
    <n v="3854.2885333333329"/>
    <n v="3854.2885333333329"/>
    <n v="3854.2885333333329"/>
    <n v="3854.2885333333329"/>
    <n v="3854.2885333333329"/>
    <n v="3854.2885333333329"/>
    <n v="30834.308266666663"/>
    <n v="7"/>
    <n v="8"/>
    <s v="621012000 Verkeersmaatregelen_x000a_"/>
    <n v="0"/>
    <n v="0"/>
    <n v="0"/>
    <n v="0"/>
    <n v="0"/>
    <n v="0"/>
    <n v="0"/>
    <n v="0"/>
    <n v="0"/>
    <n v="0"/>
  </r>
  <r>
    <n v="0"/>
    <x v="33"/>
    <s v="4.  Onderwijs"/>
    <m/>
    <m/>
    <m/>
    <n v="9933812.4398300014"/>
    <n v="9933812.4398300014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Kort"/>
    <s v="Nee"/>
    <x v="0"/>
    <n v="2023"/>
    <s v="geen"/>
    <x v="0"/>
    <s v="IHP"/>
    <x v="1"/>
    <x v="4"/>
    <s v="IHP VO"/>
    <s v="Wettelijk, KEUZE"/>
    <n v="0"/>
    <s v="nee"/>
    <n v="9537986.3739999998"/>
    <n v="0"/>
    <m/>
    <n v="0"/>
    <m/>
    <n v="9537986.0199999996"/>
    <n v="9933812.4398300014"/>
    <n v="9933812.4398300014"/>
    <n v="0"/>
    <n v="0"/>
    <n v="0"/>
    <n v="0"/>
    <n v="0"/>
    <n v="0"/>
    <n v="0"/>
    <n v="0"/>
    <n v="0"/>
    <n v="0"/>
    <n v="0"/>
    <n v="0"/>
    <n v="0"/>
    <n v="476720"/>
    <n v="496503.88000000006"/>
    <n v="476720"/>
    <n v="496503.88000000006"/>
    <n v="3814940"/>
    <n v="3973260.0100000002"/>
    <n v="3814940"/>
    <n v="3973260.0100000002"/>
    <n v="954666.0199999999"/>
    <n v="994284.65983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"/>
    <n v="2980143.7319490011"/>
    <m/>
    <m/>
    <m/>
    <m/>
    <m/>
    <m/>
    <m/>
    <m/>
    <m/>
    <m/>
    <m/>
    <m/>
    <n v="248345.31099575004"/>
    <n v="248345.31099575004"/>
    <n v="248345.31099575004"/>
    <n v="248345.31099575004"/>
    <n v="248345.31099575004"/>
    <n v="248345.31099575004"/>
    <n v="248345.31099575004"/>
    <n v="248345.31099575004"/>
    <n v="248345.31099575004"/>
    <n v="248345.31099575004"/>
    <n v="248345.31099575004"/>
    <n v="248345.31099575004"/>
    <n v="6953668.7078809999"/>
    <n v="12"/>
    <n v="28"/>
    <s v="642004000 Onderwijshuisvesting B.V.O."/>
    <n v="0"/>
    <n v="0"/>
    <n v="0"/>
    <n v="0"/>
    <n v="0"/>
    <n v="0"/>
    <n v="0"/>
    <n v="0"/>
    <n v="0"/>
    <n v="0"/>
  </r>
  <r>
    <n v="202329"/>
    <x v="34"/>
    <s v="4.  Onderwijs"/>
    <m/>
    <m/>
    <m/>
    <n v="557202.50000000012"/>
    <n v="557202.5000000001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IHP"/>
    <x v="1"/>
    <x v="1"/>
    <s v="IHP_GOV_basis"/>
    <s v="Wettelijk"/>
    <n v="0"/>
    <m/>
    <n v="535000"/>
    <n v="0"/>
    <m/>
    <n v="0"/>
    <m/>
    <n v="535000"/>
    <n v="557202.50000000012"/>
    <n v="557202.50000000012"/>
    <n v="0"/>
    <n v="0"/>
    <n v="0"/>
    <n v="0"/>
    <n v="0"/>
    <n v="0"/>
    <n v="0"/>
    <n v="0"/>
    <n v="0"/>
    <n v="0"/>
    <n v="0"/>
    <n v="0"/>
    <n v="0"/>
    <n v="214000"/>
    <n v="222881.00000000003"/>
    <n v="214000"/>
    <n v="222881.00000000003"/>
    <n v="107000"/>
    <n v="111440.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9"/>
    <n v="557202.50000000012"/>
    <m/>
    <m/>
    <m/>
    <m/>
    <m/>
    <m/>
    <m/>
    <m/>
    <m/>
    <m/>
    <n v="55720.250000000015"/>
    <n v="55720.250000000015"/>
    <n v="55720.250000000015"/>
    <n v="55720.250000000015"/>
    <n v="55720.250000000015"/>
    <n v="55720.250000000015"/>
    <n v="55720.250000000015"/>
    <n v="55720.250000000015"/>
    <n v="55720.250000000015"/>
    <n v="55720.250000000015"/>
    <m/>
    <m/>
    <m/>
    <m/>
    <n v="0"/>
    <n v="10"/>
    <n v="0"/>
    <s v="621001000 Wegen, straten en pleinen"/>
    <n v="0"/>
    <n v="0"/>
    <n v="0"/>
    <n v="0"/>
    <n v="0"/>
    <n v="0"/>
    <n v="0"/>
    <n v="0"/>
    <n v="0"/>
    <n v="0"/>
  </r>
  <r>
    <n v="202329"/>
    <x v="35"/>
    <s v="4.  Onderwijs"/>
    <m/>
    <m/>
    <m/>
    <n v="7958161.7153640017"/>
    <n v="7958161.7153640017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IHP"/>
    <x v="1"/>
    <x v="1"/>
    <s v="IHP_GOV_basis"/>
    <s v="Wettelijk"/>
    <n v="0"/>
    <m/>
    <n v="7641057.8920000009"/>
    <n v="0"/>
    <m/>
    <n v="0"/>
    <m/>
    <n v="7641057.8160000006"/>
    <n v="7958161.7153640017"/>
    <n v="7958161.7153640017"/>
    <n v="0"/>
    <n v="0"/>
    <n v="0"/>
    <n v="0"/>
    <n v="0"/>
    <n v="0"/>
    <n v="0"/>
    <n v="0"/>
    <n v="0"/>
    <n v="0"/>
    <n v="0"/>
    <n v="382052.91600000003"/>
    <n v="397908.11201400007"/>
    <n v="382053"/>
    <n v="397908.19950000005"/>
    <n v="3056422.9000000004"/>
    <n v="3183264.4503500005"/>
    <n v="3056423"/>
    <n v="3183264.5545000001"/>
    <n v="764106"/>
    <n v="795816.399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0"/>
    <n v="2785356.6003774009"/>
    <m/>
    <m/>
    <m/>
    <m/>
    <m/>
    <m/>
    <m/>
    <m/>
    <m/>
    <m/>
    <n v="198954.04288410005"/>
    <n v="198954.04288410005"/>
    <n v="198954.04288410005"/>
    <n v="198954.04288410005"/>
    <n v="198954.04288410005"/>
    <n v="198954.04288410005"/>
    <n v="198954.04288410005"/>
    <n v="198954.04288410005"/>
    <n v="198954.04288410005"/>
    <n v="198954.04288410005"/>
    <n v="198954.04288410005"/>
    <n v="198954.04288410005"/>
    <n v="198954.04288410005"/>
    <n v="198954.04288410005"/>
    <n v="5172805.1149866004"/>
    <n v="14"/>
    <n v="26"/>
    <s v="642002000 Onderwijshuisvesting BBO"/>
    <n v="0"/>
    <n v="0"/>
    <n v="0"/>
    <n v="0"/>
    <n v="0"/>
    <n v="0"/>
    <n v="0"/>
    <n v="0"/>
    <n v="0"/>
    <n v="0"/>
  </r>
  <r>
    <n v="202330"/>
    <x v="36"/>
    <s v="4.  Onderwijs"/>
    <m/>
    <m/>
    <m/>
    <n v="7958162.6860420005"/>
    <n v="7958162.6860420005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Lang"/>
    <s v="Nee"/>
    <x v="0"/>
    <n v="2021"/>
    <s v="geen"/>
    <x v="0"/>
    <s v="IHP"/>
    <x v="1"/>
    <x v="1"/>
    <s v="IHP_GOV_basis"/>
    <s v="Wettelijk"/>
    <n v="0"/>
    <m/>
    <n v="7641058.7479999997"/>
    <n v="0"/>
    <m/>
    <n v="0"/>
    <m/>
    <n v="7641058.7479999997"/>
    <n v="7958162.6860420005"/>
    <n v="7958162.6860420005"/>
    <n v="0"/>
    <n v="0"/>
    <n v="0"/>
    <n v="0"/>
    <n v="0"/>
    <n v="0"/>
    <n v="0"/>
    <n v="0"/>
    <n v="0"/>
    <n v="0"/>
    <n v="0"/>
    <n v="382052.91600000003"/>
    <n v="397908.11201400007"/>
    <n v="382052.91600000003"/>
    <n v="397908.11201400007"/>
    <n v="3093873.3280000002"/>
    <n v="3222269.0711120004"/>
    <n v="3163423.3280000002"/>
    <n v="3294705.3961120006"/>
    <n v="619656.26"/>
    <n v="645371.99479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1"/>
    <n v="2586402.8729636506"/>
    <m/>
    <m/>
    <m/>
    <m/>
    <m/>
    <m/>
    <m/>
    <m/>
    <m/>
    <m/>
    <m/>
    <n v="198954.06715105003"/>
    <n v="198954.06715105003"/>
    <n v="198954.06715105003"/>
    <n v="198954.06715105003"/>
    <n v="198954.06715105003"/>
    <n v="198954.06715105003"/>
    <n v="198954.06715105003"/>
    <n v="198954.06715105003"/>
    <n v="198954.06715105003"/>
    <n v="198954.06715105003"/>
    <n v="198954.06715105003"/>
    <n v="198954.06715105003"/>
    <n v="198954.06715105003"/>
    <n v="5371759.8130783495"/>
    <n v="13"/>
    <n v="27"/>
    <s v="642002000 Onderwijshuisvesting BBO"/>
    <n v="0"/>
    <n v="0"/>
    <n v="0"/>
    <n v="0"/>
    <n v="0"/>
    <n v="0"/>
    <n v="0"/>
    <n v="0"/>
    <n v="0"/>
    <n v="0"/>
  </r>
  <r>
    <n v="202340"/>
    <x v="37"/>
    <s v="5.  Sport, cultuur en groen"/>
    <m/>
    <m/>
    <m/>
    <n v="3386087.3060000003"/>
    <n v="3386087.306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Gerard Mostert"/>
    <s v="Janneke Louisa"/>
    <s v="Beleid Sociale Leefomgeving"/>
    <s v="Babs Barnhoorn"/>
    <s v="6. GOV"/>
    <s v="Gebouwen"/>
    <n v="1.0415000000000001"/>
    <s v="Middellang"/>
    <s v="Nee"/>
    <x v="0"/>
    <n v="2022"/>
    <s v="geen"/>
    <x v="0"/>
    <s v="IHP"/>
    <x v="1"/>
    <x v="1"/>
    <s v="IHP_GOV_basis"/>
    <s v="Onvermijdelijk"/>
    <n v="0"/>
    <m/>
    <n v="3251165.04"/>
    <n v="0"/>
    <m/>
    <n v="0"/>
    <m/>
    <n v="3251164"/>
    <n v="3386087.3060000003"/>
    <n v="3386087.3060000003"/>
    <n v="0"/>
    <n v="0"/>
    <n v="0"/>
    <n v="0"/>
    <n v="0"/>
    <n v="0"/>
    <n v="0"/>
    <n v="0"/>
    <n v="0"/>
    <n v="325070"/>
    <n v="338560.40500000003"/>
    <n v="325070"/>
    <n v="338560.40500000003"/>
    <n v="1300512"/>
    <n v="1354483.2480000001"/>
    <n v="1300512"/>
    <n v="1354483.24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"/>
    <n v="1439087.1050500001"/>
    <m/>
    <m/>
    <m/>
    <m/>
    <m/>
    <m/>
    <m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84652.182650000002"/>
    <n v="1947000.2009500002"/>
    <n v="17"/>
    <n v="23"/>
    <s v="652000000 Sportaccomodaties algemeen"/>
    <n v="0"/>
    <n v="0"/>
    <n v="0"/>
    <n v="0"/>
    <n v="0"/>
    <n v="338560.40500000003"/>
    <n v="0"/>
    <n v="0"/>
    <n v="0"/>
    <n v="0"/>
  </r>
  <r>
    <n v="202343"/>
    <x v="38"/>
    <s v="4.  Onderwijs"/>
    <m/>
    <m/>
    <m/>
    <n v="28038237.747400001"/>
    <n v="28038237.747400001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Lang"/>
    <s v="Nee"/>
    <x v="0"/>
    <n v="2023"/>
    <s v="geen"/>
    <x v="0"/>
    <s v="IHP"/>
    <x v="1"/>
    <x v="4"/>
    <s v="IHP VO"/>
    <s v="Wettelijk, KEUZE"/>
    <n v="0"/>
    <s v="nee"/>
    <n v="26921015.198799998"/>
    <n v="0"/>
    <m/>
    <n v="0"/>
    <m/>
    <n v="26921015.600000001"/>
    <n v="28038237.747400001"/>
    <n v="28038237.7474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00"/>
    <n v="1401025.8"/>
    <n v="1345200"/>
    <n v="1401025.8"/>
    <n v="10768680"/>
    <n v="11215580.220000001"/>
    <n v="10768680"/>
    <n v="11215580.220000001"/>
    <n v="2693255.5999999996"/>
    <n v="2805025.7073999997"/>
    <n v="0"/>
    <n v="0"/>
    <n v="0"/>
    <n v="0"/>
    <n v="0"/>
    <n v="0"/>
    <n v="0"/>
    <n v="0"/>
    <n v="0"/>
    <n v="0"/>
    <n v="0"/>
    <n v="0"/>
    <n v="0"/>
    <n v="0"/>
    <n v="40"/>
    <x v="23"/>
    <n v="4906691.6057949997"/>
    <m/>
    <m/>
    <m/>
    <m/>
    <m/>
    <m/>
    <m/>
    <m/>
    <m/>
    <m/>
    <m/>
    <m/>
    <m/>
    <m/>
    <m/>
    <m/>
    <m/>
    <n v="700955.94368500006"/>
    <n v="700955.94368500006"/>
    <n v="700955.94368500006"/>
    <n v="700955.94368500006"/>
    <n v="700955.94368500006"/>
    <n v="700955.94368500006"/>
    <n v="700955.94368500006"/>
    <n v="23131546.141605001"/>
    <n v="7"/>
    <n v="33"/>
    <s v="642004000 Onderwijshuisvesting B.V.O."/>
    <n v="0"/>
    <n v="0"/>
    <n v="0"/>
    <n v="0"/>
    <n v="0"/>
    <n v="0"/>
    <n v="0"/>
    <n v="0"/>
    <n v="0"/>
    <n v="0"/>
  </r>
  <r>
    <n v="202345"/>
    <x v="39"/>
    <s v="4.  Onderwijs"/>
    <m/>
    <m/>
    <m/>
    <n v="9140814.6314500012"/>
    <n v="9140814.6314500012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Lang"/>
    <s v="Nee"/>
    <x v="0"/>
    <n v="2023"/>
    <s v="geen"/>
    <x v="0"/>
    <s v="IHP"/>
    <x v="1"/>
    <x v="4"/>
    <s v="IHP VO"/>
    <s v="Wettelijk, KEUZE"/>
    <n v="0"/>
    <s v="nee"/>
    <n v="8776586.7719999999"/>
    <n v="0"/>
    <m/>
    <n v="0"/>
    <m/>
    <n v="8776586.3000000007"/>
    <n v="9140814.6314500012"/>
    <n v="9140814.63145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960"/>
    <n v="457176.84"/>
    <n v="438960"/>
    <n v="457176.84"/>
    <n v="3510500"/>
    <n v="3656185.7500000005"/>
    <n v="3510500"/>
    <n v="3656185.7500000005"/>
    <n v="877666.29999999993"/>
    <n v="914089.45145000005"/>
    <n v="40"/>
    <x v="24"/>
    <n v="0"/>
    <m/>
    <m/>
    <m/>
    <m/>
    <m/>
    <m/>
    <m/>
    <m/>
    <m/>
    <m/>
    <m/>
    <m/>
    <m/>
    <m/>
    <m/>
    <m/>
    <m/>
    <m/>
    <m/>
    <m/>
    <m/>
    <m/>
    <m/>
    <m/>
    <n v="9140814.6314500012"/>
    <n v="0"/>
    <n v="40"/>
    <s v="642004000 Onderwijshuisvesting B.V.O."/>
    <n v="0"/>
    <n v="0"/>
    <n v="0"/>
    <n v="0"/>
    <n v="0"/>
    <n v="0"/>
    <n v="0"/>
    <n v="0"/>
    <n v="0"/>
    <n v="0"/>
  </r>
  <r>
    <n v="202351"/>
    <x v="40"/>
    <s v="5.  Sport, cultuur en groen"/>
    <m/>
    <m/>
    <m/>
    <n v="2163200"/>
    <n v="21632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Gerard Mostert"/>
    <s v="Marc de Gruijl"/>
    <s v="Beleid Sociale Leefomgeving"/>
    <s v="Danielle Otsen"/>
    <s v="Heel Katwijk"/>
    <s v="Gebouwen"/>
    <n v="1.04"/>
    <s v="Middellang"/>
    <s v="Nee"/>
    <x v="0"/>
    <n v="2023"/>
    <s v="geen"/>
    <x v="0"/>
    <s v="KEUZE"/>
    <x v="3"/>
    <x v="5"/>
    <s v="Woningbouwopgave"/>
    <s v="Keuze"/>
    <n v="0"/>
    <m/>
    <n v="2080000"/>
    <n v="0"/>
    <m/>
    <n v="0"/>
    <m/>
    <n v="2080000"/>
    <n v="2163200"/>
    <n v="2163200"/>
    <n v="0"/>
    <n v="0"/>
    <n v="0"/>
    <n v="0"/>
    <n v="0"/>
    <n v="0"/>
    <n v="0"/>
    <n v="0"/>
    <n v="0"/>
    <n v="520000"/>
    <n v="540800"/>
    <n v="0"/>
    <n v="0"/>
    <n v="520000"/>
    <n v="540800"/>
    <n v="0"/>
    <n v="0"/>
    <n v="520000"/>
    <n v="540800"/>
    <n v="0"/>
    <n v="0"/>
    <n v="520000"/>
    <n v="540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5"/>
    <n v="804960"/>
    <m/>
    <m/>
    <m/>
    <m/>
    <m/>
    <m/>
    <n v="13000"/>
    <n v="13000"/>
    <n v="26000"/>
    <n v="26000"/>
    <n v="39000"/>
    <n v="39000"/>
    <n v="54080"/>
    <n v="54080"/>
    <n v="54080"/>
    <n v="54080"/>
    <n v="54080"/>
    <n v="54080"/>
    <n v="54080"/>
    <n v="54080"/>
    <n v="54080"/>
    <n v="54080"/>
    <n v="54080"/>
    <n v="54080"/>
    <n v="1358240"/>
    <n v="18"/>
    <n v="22"/>
    <s v="651001000 Sport algemeen"/>
    <n v="0"/>
    <n v="0"/>
    <n v="0"/>
    <n v="0"/>
    <n v="0"/>
    <n v="540800"/>
    <n v="0"/>
    <n v="0"/>
    <n v="0"/>
    <n v="0"/>
  </r>
  <r>
    <n v="202352"/>
    <x v="41"/>
    <s v="5.  Sport, cultuur en groen"/>
    <m/>
    <m/>
    <m/>
    <n v="2974400"/>
    <n v="29744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Gerard Mostert"/>
    <s v="Marc de Gruijl"/>
    <s v="Beleid Sociale Leefomgeving"/>
    <s v="Danielle Otsen"/>
    <s v="Heel Katwijk"/>
    <s v="Gebouwen"/>
    <n v="1.04"/>
    <s v="Middellang"/>
    <s v="Nee"/>
    <x v="0"/>
    <n v="2023"/>
    <s v="geen"/>
    <x v="0"/>
    <s v="KEUZE"/>
    <x v="3"/>
    <x v="5"/>
    <s v="Woningbouwopgave"/>
    <s v="Keuze"/>
    <n v="0"/>
    <m/>
    <n v="2860000"/>
    <n v="0"/>
    <m/>
    <n v="0"/>
    <m/>
    <n v="2860000"/>
    <n v="2974400"/>
    <n v="2974400"/>
    <n v="0"/>
    <n v="0"/>
    <n v="0"/>
    <n v="0"/>
    <n v="0"/>
    <n v="0"/>
    <n v="0"/>
    <n v="0"/>
    <n v="0"/>
    <n v="715000"/>
    <n v="743600"/>
    <n v="0"/>
    <n v="0"/>
    <n v="715000"/>
    <n v="743600"/>
    <n v="0"/>
    <n v="0"/>
    <n v="715000"/>
    <n v="743600"/>
    <n v="0"/>
    <n v="0"/>
    <n v="715000"/>
    <n v="743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6"/>
    <n v="1106820"/>
    <m/>
    <m/>
    <m/>
    <m/>
    <m/>
    <m/>
    <n v="17875"/>
    <n v="17875"/>
    <n v="35750"/>
    <n v="35750"/>
    <n v="53625"/>
    <n v="53625"/>
    <n v="74360"/>
    <n v="74360"/>
    <n v="74360"/>
    <n v="74360"/>
    <n v="74360"/>
    <n v="74360"/>
    <n v="74360"/>
    <n v="74360"/>
    <n v="74360"/>
    <n v="74360"/>
    <n v="74360"/>
    <n v="74360"/>
    <n v="1867580"/>
    <n v="18"/>
    <n v="22"/>
    <s v="657014000 Openluchtrecreatie"/>
    <n v="0"/>
    <n v="0"/>
    <n v="0"/>
    <n v="0"/>
    <n v="0"/>
    <n v="743600"/>
    <n v="0"/>
    <n v="0"/>
    <n v="0"/>
    <n v="0"/>
  </r>
  <r>
    <n v="202353"/>
    <x v="42"/>
    <s v="5.  Sport, cultuur en groen"/>
    <m/>
    <m/>
    <m/>
    <n v="883628.26240000012"/>
    <n v="883628.26240000012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Gerard Mostert"/>
    <s v="Marc de Gruijl"/>
    <s v="Beleid Sociale Leefomgeving"/>
    <s v="Danielle Otsen"/>
    <s v="Heel Katwijk"/>
    <s v="Gebouwen"/>
    <n v="1.04"/>
    <s v="Middellang"/>
    <s v="Nee"/>
    <x v="0"/>
    <n v="2023"/>
    <s v="geen"/>
    <x v="0"/>
    <s v="KEUZE"/>
    <x v="3"/>
    <x v="5"/>
    <s v="Woningbouwopgave"/>
    <s v="Keuze"/>
    <n v="0"/>
    <m/>
    <n v="849642.56"/>
    <n v="0"/>
    <m/>
    <n v="0"/>
    <m/>
    <n v="849642.56"/>
    <n v="883628.26240000012"/>
    <n v="883628.26240000012"/>
    <n v="0"/>
    <n v="0"/>
    <n v="0"/>
    <n v="0"/>
    <n v="0"/>
    <n v="0"/>
    <n v="0"/>
    <n v="0"/>
    <n v="0"/>
    <n v="212410.64"/>
    <n v="220907.06560000003"/>
    <n v="0"/>
    <n v="0"/>
    <n v="212410.64"/>
    <n v="220907.06560000003"/>
    <n v="0"/>
    <n v="0"/>
    <n v="212410.64"/>
    <n v="220907.06560000003"/>
    <n v="0"/>
    <n v="0"/>
    <n v="212410.64"/>
    <n v="220907.0656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7"/>
    <n v="438415.56095999992"/>
    <m/>
    <m/>
    <m/>
    <m/>
    <m/>
    <m/>
    <n v="7080.3546666666671"/>
    <n v="7080.3546666666671"/>
    <n v="14160.709333333334"/>
    <n v="14160.709333333334"/>
    <n v="21241.064000000002"/>
    <n v="21241.064000000002"/>
    <n v="29454.275413333336"/>
    <n v="29454.275413333336"/>
    <n v="29454.275413333336"/>
    <n v="29454.275413333336"/>
    <n v="29454.275413333336"/>
    <n v="29454.275413333336"/>
    <n v="29454.275413333336"/>
    <n v="29454.275413333336"/>
    <n v="29454.275413333336"/>
    <n v="29454.275413333336"/>
    <n v="29454.275413333336"/>
    <n v="29454.275413333336"/>
    <n v="445212.70144000021"/>
    <n v="18"/>
    <n v="12"/>
    <s v="657014000 Openluchtrecreatie"/>
    <n v="0"/>
    <n v="0"/>
    <n v="0"/>
    <n v="0"/>
    <n v="0"/>
    <n v="220907.06560000003"/>
    <n v="0"/>
    <n v="0"/>
    <n v="0"/>
    <n v="0"/>
  </r>
  <r>
    <n v="202365"/>
    <x v="43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Middel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48060.2240000001"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0"/>
    <n v="20"/>
    <n v="0"/>
    <s v="657003000 Groenbeleidsplan"/>
    <n v="0"/>
    <n v="0"/>
    <n v="0"/>
    <n v="148060.22400000002"/>
    <n v="140657.21280000001"/>
    <n v="133254.2016"/>
    <n v="0"/>
    <n v="0"/>
    <n v="0"/>
    <n v="2072.8431360000004"/>
  </r>
  <r>
    <n v="202366"/>
    <x v="44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Middel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40657.2128000001"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1999999208"/>
    <n v="19"/>
    <n v="1"/>
    <s v="657003000 Groenbeleidsplan"/>
    <n v="0"/>
    <n v="0"/>
    <n v="0"/>
    <n v="0"/>
    <n v="148060.22400000002"/>
    <n v="140657.21280000001"/>
    <n v="0"/>
    <n v="0"/>
    <n v="0"/>
    <n v="0"/>
  </r>
  <r>
    <n v="202367"/>
    <x v="45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Middel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33254.20160000009"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14806.022399999929"/>
    <n v="18"/>
    <n v="2"/>
    <s v="657003000 Groenbeleidsplan"/>
    <n v="0"/>
    <n v="0"/>
    <n v="0"/>
    <n v="0"/>
    <n v="0"/>
    <n v="148060.22400000002"/>
    <n v="0"/>
    <n v="0"/>
    <n v="0"/>
    <n v="0"/>
  </r>
  <r>
    <n v="202368"/>
    <x v="46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Middel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25851.19040000008"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22209.033599999937"/>
    <n v="17"/>
    <n v="3"/>
    <s v="657003000 Groenbeleidsplan"/>
    <n v="0"/>
    <n v="0"/>
    <n v="0"/>
    <n v="0"/>
    <n v="0"/>
    <n v="0"/>
    <n v="0"/>
    <n v="0"/>
    <n v="0"/>
    <n v="0"/>
  </r>
  <r>
    <n v="202369"/>
    <x v="47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18448.17920000007"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29612.044799999945"/>
    <n v="16"/>
    <n v="4"/>
    <s v="657003000 Groenbeleidsplan"/>
    <n v="0"/>
    <n v="0"/>
    <n v="0"/>
    <n v="0"/>
    <n v="0"/>
    <n v="0"/>
    <n v="0"/>
    <n v="0"/>
    <n v="0"/>
    <n v="0"/>
  </r>
  <r>
    <n v="202370"/>
    <x v="48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11045.16800000006"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37015.055999999953"/>
    <n v="15"/>
    <n v="5"/>
    <s v="657003000 Groenbeleidsplan"/>
    <n v="0"/>
    <n v="0"/>
    <n v="0"/>
    <n v="0"/>
    <n v="0"/>
    <n v="0"/>
    <n v="0"/>
    <n v="0"/>
    <n v="0"/>
    <n v="0"/>
  </r>
  <r>
    <n v="202371"/>
    <x v="49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03642.15680000006"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44418.067199999961"/>
    <n v="14"/>
    <n v="6"/>
    <s v="657003000 Groenbeleidsplan"/>
    <n v="0"/>
    <n v="0"/>
    <n v="0"/>
    <n v="0"/>
    <n v="0"/>
    <n v="0"/>
    <n v="0"/>
    <n v="0"/>
    <n v="0"/>
    <n v="0"/>
  </r>
  <r>
    <n v="202372"/>
    <x v="50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96239.145600000047"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51821.078399999969"/>
    <n v="13"/>
    <n v="7"/>
    <s v="657003000 Groenbeleidsplan"/>
    <n v="0"/>
    <n v="0"/>
    <n v="0"/>
    <n v="0"/>
    <n v="0"/>
    <n v="0"/>
    <n v="0"/>
    <n v="0"/>
    <n v="0"/>
    <n v="0"/>
  </r>
  <r>
    <n v="202373"/>
    <x v="51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88836.134400000039"/>
    <m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59224.089599999978"/>
    <n v="12"/>
    <n v="8"/>
    <s v="657003000 Groenbeleidsplan"/>
    <n v="0"/>
    <n v="0"/>
    <n v="0"/>
    <n v="0"/>
    <n v="0"/>
    <n v="0"/>
    <n v="0"/>
    <n v="0"/>
    <n v="0"/>
    <n v="0"/>
  </r>
  <r>
    <n v="202374"/>
    <x v="52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81433.123200000031"/>
    <m/>
    <m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66627.100799999986"/>
    <n v="11"/>
    <n v="9"/>
    <s v="657003000 Groenbeleidsplan"/>
    <n v="0"/>
    <n v="0"/>
    <n v="0"/>
    <n v="0"/>
    <n v="0"/>
    <n v="0"/>
    <n v="0"/>
    <n v="0"/>
    <n v="0"/>
    <n v="0"/>
  </r>
  <r>
    <n v="202375"/>
    <x v="53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74030.112000000023"/>
    <m/>
    <m/>
    <m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0.111999999994"/>
    <n v="10"/>
    <n v="10"/>
    <s v="657003000 Groenbeleidsplan"/>
    <n v="0"/>
    <n v="0"/>
    <n v="0"/>
    <n v="0"/>
    <n v="0"/>
    <n v="0"/>
    <n v="0"/>
    <n v="0"/>
    <n v="0"/>
    <n v="0"/>
  </r>
  <r>
    <n v="202376"/>
    <x v="54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66627.100800000015"/>
    <m/>
    <m/>
    <m/>
    <m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81433.123200000002"/>
    <n v="9"/>
    <n v="11"/>
    <s v="657003000 Groenbeleidsplan"/>
    <n v="0"/>
    <n v="0"/>
    <n v="0"/>
    <n v="0"/>
    <n v="0"/>
    <n v="0"/>
    <n v="0"/>
    <n v="0"/>
    <n v="0"/>
    <n v="0"/>
  </r>
  <r>
    <n v="202377"/>
    <x v="55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59224.089600000007"/>
    <m/>
    <m/>
    <m/>
    <m/>
    <m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88836.13440000001"/>
    <n v="8"/>
    <n v="12"/>
    <s v="657003000 Groenbeleidsplan"/>
    <n v="0"/>
    <n v="0"/>
    <n v="0"/>
    <n v="0"/>
    <n v="0"/>
    <n v="0"/>
    <n v="0"/>
    <n v="0"/>
    <n v="0"/>
    <n v="0"/>
  </r>
  <r>
    <n v="202378"/>
    <x v="56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20"/>
    <x v="28"/>
    <n v="51821.078400000006"/>
    <m/>
    <m/>
    <m/>
    <m/>
    <m/>
    <m/>
    <m/>
    <m/>
    <m/>
    <m/>
    <m/>
    <m/>
    <m/>
    <m/>
    <m/>
    <m/>
    <m/>
    <n v="7403.0112000000008"/>
    <n v="7403.0112000000008"/>
    <n v="7403.0112000000008"/>
    <n v="7403.0112000000008"/>
    <n v="7403.0112000000008"/>
    <n v="7403.0112000000008"/>
    <n v="7403.0112000000008"/>
    <n v="96239.145600000018"/>
    <n v="7"/>
    <n v="13"/>
    <s v="657003000 Groenbeleidsplan"/>
    <n v="0"/>
    <n v="0"/>
    <n v="0"/>
    <n v="0"/>
    <n v="0"/>
    <n v="0"/>
    <n v="0"/>
    <n v="0"/>
    <n v="0"/>
    <n v="0"/>
  </r>
  <r>
    <n v="202388"/>
    <x v="57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94687.99999999994"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0"/>
    <n v="20"/>
    <n v="0"/>
    <s v="657003000 Groenbeleidsplan"/>
    <n v="0"/>
    <n v="0"/>
    <n v="0"/>
    <n v="194688"/>
    <n v="184953.60000000001"/>
    <n v="175219.20000000001"/>
    <n v="0"/>
    <n v="0"/>
    <n v="0"/>
    <n v="2725.6320000000001"/>
  </r>
  <r>
    <n v="202389"/>
    <x v="58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84953.59999999995"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000000000524"/>
    <n v="19"/>
    <n v="1"/>
    <s v="657003000 Groenbeleidsplan"/>
    <n v="0"/>
    <n v="0"/>
    <n v="0"/>
    <n v="0"/>
    <n v="194688"/>
    <n v="184953.60000000001"/>
    <n v="0"/>
    <n v="0"/>
    <n v="0"/>
    <n v="0"/>
  </r>
  <r>
    <n v="202390"/>
    <x v="59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75219.19999999995"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19468.800000000047"/>
    <n v="18"/>
    <n v="2"/>
    <s v="657003000 Groenbeleidsplan"/>
    <n v="0"/>
    <n v="0"/>
    <n v="0"/>
    <n v="0"/>
    <n v="0"/>
    <n v="194688"/>
    <n v="0"/>
    <n v="0"/>
    <n v="0"/>
    <n v="0"/>
  </r>
  <r>
    <n v="202391"/>
    <x v="60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65484.79999999996"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29203.200000000041"/>
    <n v="17"/>
    <n v="3"/>
    <s v="657003000 Groenbeleidsplan"/>
    <n v="0"/>
    <n v="0"/>
    <n v="0"/>
    <n v="0"/>
    <n v="0"/>
    <n v="0"/>
    <n v="0"/>
    <n v="0"/>
    <n v="0"/>
    <n v="0"/>
  </r>
  <r>
    <n v="202392"/>
    <x v="61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55750.39999999997"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38937.600000000035"/>
    <n v="16"/>
    <n v="4"/>
    <s v="657003000 Groenbeleidsplan"/>
    <n v="0"/>
    <n v="0"/>
    <n v="0"/>
    <n v="0"/>
    <n v="0"/>
    <n v="0"/>
    <n v="0"/>
    <n v="0"/>
    <n v="0"/>
    <n v="0"/>
  </r>
  <r>
    <n v="202393"/>
    <x v="62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46015.99999999997"/>
    <m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48672.000000000029"/>
    <n v="15"/>
    <n v="5"/>
    <s v="657003000 Groenbeleidsplan"/>
    <n v="0"/>
    <n v="0"/>
    <n v="0"/>
    <n v="0"/>
    <n v="0"/>
    <n v="0"/>
    <n v="0"/>
    <n v="0"/>
    <n v="0"/>
    <n v="0"/>
  </r>
  <r>
    <n v="202394"/>
    <x v="63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36281.59999999998"/>
    <m/>
    <m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58406.400000000023"/>
    <n v="14"/>
    <n v="6"/>
    <s v="657003000 Groenbeleidsplan"/>
    <n v="0"/>
    <n v="0"/>
    <n v="0"/>
    <n v="0"/>
    <n v="0"/>
    <n v="0"/>
    <n v="0"/>
    <n v="0"/>
    <n v="0"/>
    <n v="0"/>
  </r>
  <r>
    <n v="202395"/>
    <x v="64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26547.19999999997"/>
    <m/>
    <m/>
    <m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68140.800000000032"/>
    <n v="13"/>
    <n v="7"/>
    <s v="657003000 Groenbeleidsplan"/>
    <n v="0"/>
    <n v="0"/>
    <n v="0"/>
    <n v="0"/>
    <n v="0"/>
    <n v="0"/>
    <n v="0"/>
    <n v="0"/>
    <n v="0"/>
    <n v="0"/>
  </r>
  <r>
    <n v="202396"/>
    <x v="65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16812.79999999997"/>
    <m/>
    <m/>
    <m/>
    <m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77875.200000000026"/>
    <n v="12"/>
    <n v="8"/>
    <s v="657003000 Groenbeleidsplan"/>
    <n v="0"/>
    <n v="0"/>
    <n v="0"/>
    <n v="0"/>
    <n v="0"/>
    <n v="0"/>
    <n v="0"/>
    <n v="0"/>
    <n v="0"/>
    <n v="0"/>
  </r>
  <r>
    <n v="202397"/>
    <x v="66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07078.39999999998"/>
    <m/>
    <m/>
    <m/>
    <m/>
    <m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.4"/>
    <n v="87609.60000000002"/>
    <n v="11"/>
    <n v="9"/>
    <s v="657003000 Groenbeleidsplan"/>
    <n v="0"/>
    <n v="0"/>
    <n v="0"/>
    <n v="0"/>
    <n v="0"/>
    <n v="0"/>
    <n v="0"/>
    <n v="0"/>
    <n v="0"/>
    <n v="0"/>
  </r>
  <r>
    <n v="202398"/>
    <x v="67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97343.999999999985"/>
    <m/>
    <m/>
    <m/>
    <m/>
    <m/>
    <m/>
    <m/>
    <m/>
    <m/>
    <m/>
    <m/>
    <m/>
    <m/>
    <m/>
    <n v="9734.4"/>
    <n v="9734.4"/>
    <n v="9734.4"/>
    <n v="9734.4"/>
    <n v="9734.4"/>
    <n v="9734.4"/>
    <n v="9734.4"/>
    <n v="9734.4"/>
    <n v="9734.4"/>
    <n v="9734.4"/>
    <n v="97344.000000000015"/>
    <n v="10"/>
    <n v="10"/>
    <s v="657003000 Groenbeleidsplan"/>
    <n v="0"/>
    <n v="0"/>
    <n v="0"/>
    <n v="0"/>
    <n v="0"/>
    <n v="0"/>
    <n v="0"/>
    <n v="0"/>
    <n v="0"/>
    <n v="0"/>
  </r>
  <r>
    <n v="202399"/>
    <x v="68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87609.599999999991"/>
    <m/>
    <m/>
    <m/>
    <m/>
    <m/>
    <m/>
    <m/>
    <m/>
    <m/>
    <m/>
    <m/>
    <m/>
    <m/>
    <m/>
    <m/>
    <n v="9734.4"/>
    <n v="9734.4"/>
    <n v="9734.4"/>
    <n v="9734.4"/>
    <n v="9734.4"/>
    <n v="9734.4"/>
    <n v="9734.4"/>
    <n v="9734.4"/>
    <n v="9734.4"/>
    <n v="107078.40000000001"/>
    <n v="9"/>
    <n v="11"/>
    <s v="657003000 Groenbeleidsplan"/>
    <n v="0"/>
    <n v="0"/>
    <n v="0"/>
    <n v="0"/>
    <n v="0"/>
    <n v="0"/>
    <n v="0"/>
    <n v="0"/>
    <n v="0"/>
    <n v="0"/>
  </r>
  <r>
    <n v="1003017"/>
    <x v="69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Tineke de Zwart"/>
    <s v="Niet relevant"/>
    <s v="Middelen"/>
    <n v="1.04"/>
    <s v="N.V.T."/>
    <s v="Ja"/>
    <x v="2"/>
    <n v="2017"/>
    <s v="geen"/>
    <x v="1"/>
    <s v="BASIS"/>
    <x v="2"/>
    <x v="2"/>
    <s v="ICT"/>
    <s v="N.V.T."/>
    <n v="0"/>
    <m/>
    <n v="9398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2001003 Publiekszaken website"/>
    <n v="0"/>
    <n v="0"/>
    <n v="0"/>
    <n v="0"/>
    <n v="0"/>
    <n v="0"/>
    <n v="0"/>
    <n v="0"/>
    <n v="0"/>
    <n v="0"/>
  </r>
  <r>
    <n v="1030006"/>
    <x v="70"/>
    <n v="0"/>
    <m/>
    <m/>
    <m/>
    <n v="174950.39"/>
    <n v="174950.39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229450"/>
    <n v="59595"/>
    <m/>
    <n v="0"/>
    <m/>
    <n v="169854.75"/>
    <n v="174950.39"/>
    <n v="174950.39"/>
    <n v="42463.75"/>
    <n v="127391"/>
    <n v="132486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1"/>
    <n v="115355.38999999997"/>
    <m/>
    <m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n v="5767.7695000000003"/>
    <m/>
    <m/>
    <n v="59595.000000000044"/>
    <n v="20"/>
    <n v="0"/>
    <s v="674003100 Duurzaamheid"/>
    <n v="27998.922678094634"/>
    <n v="115355.39000000003"/>
    <n v="109587.62050000003"/>
    <n v="103819.85100000004"/>
    <n v="98052.081500000044"/>
    <n v="92284.312000000049"/>
    <n v="335.98707213713561"/>
    <n v="1384.2646800000005"/>
    <n v="1424.6390665000004"/>
    <n v="1453.4779140000005"/>
  </r>
  <r>
    <n v="1030007"/>
    <x v="71"/>
    <s v="5.  Sport, cultuur en groen"/>
    <m/>
    <m/>
    <m/>
    <n v="50000"/>
    <n v="500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5. Rijnsburg"/>
    <s v="Gebouwen"/>
    <n v="1.04"/>
    <s v="Kort"/>
    <s v="Ja"/>
    <x v="2"/>
    <n v="2024"/>
    <s v="geen"/>
    <x v="0"/>
    <s v="BASIS"/>
    <x v="3"/>
    <x v="3"/>
    <s v="Gebouwen"/>
    <s v="Wettelijk"/>
    <m/>
    <m/>
    <n v="50000"/>
    <m/>
    <m/>
    <m/>
    <m/>
    <n v="5000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2"/>
    <n v="50000"/>
    <m/>
    <n v="2500"/>
    <n v="2500"/>
    <n v="2500"/>
    <n v="2500"/>
    <n v="2500"/>
    <n v="2500"/>
    <n v="2500"/>
    <n v="2500"/>
    <n v="2500"/>
    <n v="2500"/>
    <n v="2500"/>
    <n v="2500"/>
    <n v="2500"/>
    <n v="2500"/>
    <n v="2500"/>
    <n v="2500"/>
    <n v="2500"/>
    <n v="2500"/>
    <n v="2500"/>
    <n v="2500"/>
    <m/>
    <m/>
    <m/>
    <n v="0"/>
    <n v="20"/>
    <n v="0"/>
    <s v="603006000 PMT gebouw"/>
    <n v="50000"/>
    <n v="47500"/>
    <n v="45000"/>
    <n v="42500"/>
    <n v="40000"/>
    <n v="37500"/>
    <n v="600"/>
    <n v="570"/>
    <n v="585"/>
    <n v="595"/>
  </r>
  <r>
    <n v="1030008"/>
    <x v="72"/>
    <s v="5.  Sport, cultuur en groen"/>
    <m/>
    <m/>
    <m/>
    <n v="85000"/>
    <n v="850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2. Katwijk noord"/>
    <s v="Gebouwen"/>
    <n v="1.04"/>
    <s v="Kort"/>
    <s v="Ja"/>
    <x v="2"/>
    <n v="2024"/>
    <s v="geen"/>
    <x v="0"/>
    <s v="BASIS"/>
    <x v="3"/>
    <x v="3"/>
    <s v="Gebouwen"/>
    <s v="Wettelijk"/>
    <m/>
    <m/>
    <n v="85000"/>
    <m/>
    <m/>
    <m/>
    <m/>
    <n v="85000"/>
    <n v="85000"/>
    <n v="85000"/>
    <n v="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3"/>
    <n v="85000"/>
    <m/>
    <n v="4250"/>
    <n v="4250"/>
    <n v="4250"/>
    <n v="4250"/>
    <n v="4250"/>
    <n v="4250"/>
    <n v="4250"/>
    <n v="4250"/>
    <n v="4250"/>
    <n v="4250"/>
    <n v="4250"/>
    <n v="4250"/>
    <n v="4250"/>
    <n v="4250"/>
    <n v="4250"/>
    <n v="4250"/>
    <n v="4250"/>
    <n v="4250"/>
    <n v="4250"/>
    <n v="4250"/>
    <m/>
    <m/>
    <m/>
    <n v="0"/>
    <n v="20"/>
    <n v="0"/>
    <s v="655013000 Bomschuit KW88"/>
    <n v="85000"/>
    <n v="80750"/>
    <n v="76500"/>
    <n v="72250"/>
    <n v="68000"/>
    <n v="63750"/>
    <n v="1020"/>
    <n v="969"/>
    <n v="994.5"/>
    <n v="1011.5"/>
  </r>
  <r>
    <n v="1110001"/>
    <x v="73"/>
    <n v="0"/>
    <m/>
    <m/>
    <m/>
    <n v="120858.76"/>
    <n v="120858.7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117111"/>
    <m/>
    <m/>
    <n v="0"/>
    <m/>
    <n v="117111.2"/>
    <n v="120858.76"/>
    <n v="120858.76"/>
    <n v="23422.2"/>
    <n v="93689"/>
    <n v="9743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4"/>
    <n v="120858.75999999997"/>
    <m/>
    <m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n v="6042.9380000000001"/>
    <m/>
    <m/>
    <n v="0"/>
    <n v="20"/>
    <n v="0"/>
    <s v="674003100 Duurzaamheid"/>
    <n v="23422.2"/>
    <n v="120858.76"/>
    <n v="114815.822"/>
    <n v="108772.88400000001"/>
    <n v="102729.94600000001"/>
    <n v="96687.008000000016"/>
    <n v="281.06639999999999"/>
    <n v="1450.30512"/>
    <n v="1492.6056859999999"/>
    <n v="1522.8203760000001"/>
  </r>
  <r>
    <n v="1110002"/>
    <x v="74"/>
    <n v="0"/>
    <m/>
    <m/>
    <m/>
    <n v="396017.00000000006"/>
    <n v="396017.0000000000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383737"/>
    <n v="0"/>
    <m/>
    <n v="0"/>
    <m/>
    <n v="383737.4"/>
    <n v="396017.00000000006"/>
    <n v="396017.00000000006"/>
    <n v="76747.400000000009"/>
    <n v="306990"/>
    <n v="319269.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5"/>
    <n v="396016.99999999988"/>
    <m/>
    <m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n v="19800.850000000002"/>
    <m/>
    <m/>
    <n v="0"/>
    <n v="20"/>
    <n v="0"/>
    <s v="674003100 Duurzaamheid"/>
    <n v="76747.400000000009"/>
    <n v="396017.00000000006"/>
    <n v="376216.15000000008"/>
    <n v="356415.3000000001"/>
    <n v="336614.45000000013"/>
    <n v="316813.60000000015"/>
    <n v="920.9688000000001"/>
    <n v="4752.2040000000006"/>
    <n v="4890.8099500000008"/>
    <n v="4989.8142000000016"/>
  </r>
  <r>
    <n v="1110003"/>
    <x v="75"/>
    <n v="0"/>
    <m/>
    <m/>
    <m/>
    <n v="139660.56"/>
    <n v="139660.5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135330"/>
    <n v="0"/>
    <m/>
    <n v="0"/>
    <m/>
    <n v="135330"/>
    <n v="139660.56"/>
    <n v="139660.56"/>
    <n v="27066"/>
    <n v="108264"/>
    <n v="11259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6"/>
    <n v="139660.56000000003"/>
    <m/>
    <m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n v="6983.0280000000002"/>
    <m/>
    <m/>
    <n v="0"/>
    <n v="20"/>
    <n v="0"/>
    <s v="674003100 Duurzaamheid"/>
    <n v="27066"/>
    <n v="139660.56"/>
    <n v="132677.53200000001"/>
    <n v="125694.504"/>
    <n v="118711.476"/>
    <n v="111728.44799999999"/>
    <n v="324.79200000000003"/>
    <n v="1675.9267199999999"/>
    <n v="1724.807916"/>
    <n v="1759.723056"/>
  </r>
  <r>
    <n v="1140016"/>
    <x v="76"/>
    <s v="2.  Verkeer, vervoer en waterstaat"/>
    <m/>
    <m/>
    <m/>
    <n v="45000"/>
    <n v="45000"/>
    <m/>
    <m/>
    <m/>
    <m/>
    <m/>
    <m/>
    <m/>
    <m/>
    <m/>
    <m/>
    <m/>
    <m/>
    <m/>
    <m/>
    <m/>
    <m/>
    <m/>
    <m/>
    <m/>
    <m/>
    <m/>
    <m/>
    <m/>
    <m/>
    <s v="11. Bedrijfsvoering en wagenpark"/>
    <m/>
    <m/>
    <m/>
    <s v="William Haasbroek"/>
    <s v="Niet relevant"/>
    <s v="Materieel"/>
    <n v="1.04"/>
    <s v="N.V.T."/>
    <s v="Ja"/>
    <x v="1"/>
    <n v="2024"/>
    <s v="geen"/>
    <x v="1"/>
    <s v="BASIS"/>
    <x v="2"/>
    <x v="2"/>
    <s v="Wagenpark"/>
    <s v="Keuze"/>
    <m/>
    <m/>
    <n v="45000"/>
    <m/>
    <m/>
    <m/>
    <m/>
    <n v="45000"/>
    <n v="45000"/>
    <n v="45000"/>
    <n v="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7"/>
    <n v="45000"/>
    <m/>
    <n v="4500"/>
    <n v="4500"/>
    <n v="4500"/>
    <n v="4500"/>
    <n v="4500"/>
    <n v="4500"/>
    <n v="4500"/>
    <n v="4500"/>
    <n v="4500"/>
    <n v="4500"/>
    <m/>
    <m/>
    <m/>
    <m/>
    <m/>
    <m/>
    <m/>
    <m/>
    <m/>
    <m/>
    <m/>
    <m/>
    <m/>
    <n v="0"/>
    <n v="10"/>
    <n v="0"/>
    <s v="6120120000 Toezicht en handhaving"/>
    <n v="45000"/>
    <n v="40500"/>
    <n v="36000"/>
    <n v="31500"/>
    <n v="27000"/>
    <n v="22500"/>
    <n v="540"/>
    <n v="486"/>
    <n v="468"/>
    <n v="441"/>
  </r>
  <r>
    <n v="1140017"/>
    <x v="77"/>
    <s v="2.  Verkeer, vervoer en waterstaat"/>
    <m/>
    <m/>
    <m/>
    <n v="45000"/>
    <n v="45000"/>
    <m/>
    <m/>
    <m/>
    <m/>
    <m/>
    <m/>
    <m/>
    <m/>
    <m/>
    <m/>
    <m/>
    <m/>
    <m/>
    <m/>
    <m/>
    <m/>
    <m/>
    <m/>
    <m/>
    <m/>
    <m/>
    <m/>
    <m/>
    <m/>
    <s v="11. Bedrijfsvoering en wagenpark"/>
    <m/>
    <m/>
    <m/>
    <s v="William Haasbroek"/>
    <s v="Niet relevant"/>
    <s v="Materieel"/>
    <n v="1.04"/>
    <s v="N.V.T."/>
    <s v="Ja"/>
    <x v="1"/>
    <n v="2024"/>
    <s v="geen"/>
    <x v="1"/>
    <s v="BASIS"/>
    <x v="2"/>
    <x v="2"/>
    <s v="Wagenpark"/>
    <s v="Keuze"/>
    <m/>
    <m/>
    <n v="45000"/>
    <m/>
    <m/>
    <m/>
    <m/>
    <n v="45000"/>
    <n v="45000"/>
    <n v="45000"/>
    <n v="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7"/>
    <n v="45000"/>
    <m/>
    <n v="4500"/>
    <n v="4500"/>
    <n v="4500"/>
    <n v="4500"/>
    <n v="4500"/>
    <n v="4500"/>
    <n v="4500"/>
    <n v="4500"/>
    <n v="4500"/>
    <n v="4500"/>
    <m/>
    <m/>
    <m/>
    <m/>
    <m/>
    <m/>
    <m/>
    <m/>
    <m/>
    <m/>
    <m/>
    <m/>
    <m/>
    <n v="0"/>
    <n v="10"/>
    <n v="0"/>
    <s v="612012000 Toezicht en handhaving"/>
    <n v="45000"/>
    <n v="40500"/>
    <n v="36000"/>
    <n v="31500"/>
    <n v="27000"/>
    <n v="22500"/>
    <n v="540"/>
    <n v="486"/>
    <n v="468"/>
    <n v="441"/>
  </r>
  <r>
    <n v="1210286"/>
    <x v="78"/>
    <n v="0"/>
    <m/>
    <m/>
    <m/>
    <n v="309107"/>
    <n v="30910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Dagelijks Beheer"/>
    <s v="John Dijkhuizen"/>
    <s v="Niet relevant"/>
    <s v="Materieel"/>
    <n v="1.04"/>
    <s v="N.V.T."/>
    <s v="Ja"/>
    <x v="1"/>
    <n v="2019"/>
    <s v="geen"/>
    <x v="1"/>
    <s v="BASIS"/>
    <x v="2"/>
    <x v="2"/>
    <s v="Wagenpark"/>
    <s v="N.V.T."/>
    <n v="0"/>
    <m/>
    <n v="265006.88"/>
    <n v="0"/>
    <m/>
    <n v="0"/>
    <m/>
    <n v="309107"/>
    <n v="309107"/>
    <n v="309107"/>
    <n v="309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8"/>
    <n v="309107.00000000006"/>
    <m/>
    <m/>
    <n v="30910.7"/>
    <n v="30910.7"/>
    <n v="30910.7"/>
    <n v="30910.7"/>
    <n v="30910.7"/>
    <n v="30910.7"/>
    <n v="30910.7"/>
    <n v="30910.7"/>
    <n v="30910.7"/>
    <n v="30910.7"/>
    <m/>
    <m/>
    <m/>
    <m/>
    <m/>
    <m/>
    <m/>
    <m/>
    <m/>
    <m/>
    <m/>
    <m/>
    <n v="0"/>
    <n v="10"/>
    <n v="0"/>
    <s v="621007000 Gladheidsbestrijding"/>
    <n v="309107"/>
    <n v="309107"/>
    <n v="278196.3"/>
    <n v="247285.59999999998"/>
    <n v="216374.89999999997"/>
    <n v="185464.19999999995"/>
    <n v="3709.2840000000001"/>
    <n v="3709.2840000000001"/>
    <n v="3616.5518999999995"/>
    <n v="3461.9983999999999"/>
  </r>
  <r>
    <n v="1210388"/>
    <x v="79"/>
    <s v="2.  Verkeer, vervoer en waterstaat"/>
    <m/>
    <m/>
    <m/>
    <n v="1765702.24"/>
    <n v="1911100.3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Manwai Wong"/>
    <s v="3. Katwijk aan de Rijn"/>
    <s v="Weg- en Waterbouw"/>
    <n v="1.04"/>
    <s v="N.V.T."/>
    <s v="Nee"/>
    <x v="2"/>
    <n v="2020"/>
    <s v="geen"/>
    <x v="3"/>
    <s v="BASIS"/>
    <x v="2"/>
    <x v="6"/>
    <s v="Molentuinweg-Tulpstraat"/>
    <s v="N.V.T."/>
    <n v="145398.14000000001"/>
    <s v="nee"/>
    <n v="1800861"/>
    <m/>
    <n v="100000"/>
    <n v="100000"/>
    <n v="1655462"/>
    <n v="1707406"/>
    <n v="1765702.24"/>
    <n v="1911100.38"/>
    <n v="250000"/>
    <n v="1257406"/>
    <n v="1307702.24"/>
    <n v="200000"/>
    <n v="20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9"/>
    <n v="891846.84400000039"/>
    <m/>
    <m/>
    <m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42468.897333333334"/>
    <n v="1019253.5359999995"/>
    <n v="21"/>
    <n v="24"/>
    <s v="621001000 Wegen, straten en pleinen"/>
    <n v="395398.14"/>
    <n v="1703100.38"/>
    <n v="1911100.38"/>
    <n v="1868631.4826666666"/>
    <n v="1826162.5853333334"/>
    <n v="1783693.6880000001"/>
    <n v="4744.7776800000001"/>
    <n v="20437.204559999998"/>
    <n v="24844.304939999998"/>
    <n v="26160.840757333332"/>
  </r>
  <r>
    <n v="1210394"/>
    <x v="80"/>
    <s v="2.  Verkeer, vervoer en waterstaat"/>
    <m/>
    <m/>
    <m/>
    <n v="2710366.64"/>
    <n v="3015822.3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Ties Hamelink"/>
    <s v="1. Katwijk aan zee"/>
    <s v="Weg- en Waterbouw"/>
    <n v="1.04"/>
    <n v="2022"/>
    <s v="Nee"/>
    <x v="2"/>
    <n v="2021"/>
    <s v="geen"/>
    <x v="3"/>
    <s v="BASIS"/>
    <x v="2"/>
    <x v="6"/>
    <s v="Voorstraat"/>
    <n v="2022"/>
    <n v="305455.73"/>
    <s v="nee"/>
    <n v="2902197"/>
    <n v="0"/>
    <m/>
    <n v="0"/>
    <s v="bgw"/>
    <n v="2622232.5"/>
    <n v="2710366.64"/>
    <n v="3015822.37"/>
    <n v="418879"/>
    <n v="1784474"/>
    <n v="1855852.96"/>
    <n v="209439.5"/>
    <n v="217817.08000000002"/>
    <n v="209440"/>
    <n v="217817.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40"/>
    <n v="1340365.4977777782"/>
    <m/>
    <m/>
    <m/>
    <m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67018.274888888889"/>
    <n v="1675456.8722222219"/>
    <n v="20"/>
    <n v="25"/>
    <s v="621001000 Wegen, straten en pleinen"/>
    <n v="724334.73"/>
    <n v="2580187.69"/>
    <n v="2798004.77"/>
    <n v="3015822.37"/>
    <n v="2948804.0951111112"/>
    <n v="2881785.8202222222"/>
    <n v="8692.0167600000004"/>
    <n v="30962.252280000001"/>
    <n v="36374.062010000001"/>
    <n v="42221.513180000002"/>
  </r>
  <r>
    <n v="1210421"/>
    <x v="81"/>
    <s v="2.  Verkeer, vervoer en waterstaat"/>
    <m/>
    <m/>
    <m/>
    <n v="1019779.48"/>
    <n v="2153716.6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Jan Mulder"/>
    <s v="5. Rijnsburg"/>
    <s v="Weg- en Waterbouw"/>
    <n v="1.04"/>
    <s v="N.V.T."/>
    <s v="Nee"/>
    <x v="1"/>
    <n v="2019"/>
    <s v="geen"/>
    <x v="3"/>
    <s v="BASIS"/>
    <x v="2"/>
    <x v="6"/>
    <s v="Frederiksoord"/>
    <s v="N.V.T."/>
    <n v="1133937.1399999999"/>
    <s v="nee"/>
    <n v="2145318"/>
    <n v="0"/>
    <m/>
    <n v="0"/>
    <m/>
    <n v="1011380"/>
    <n v="1019779.48"/>
    <n v="2153716.62"/>
    <n v="801393"/>
    <n v="209987"/>
    <n v="218386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41"/>
    <n v="789696.09400000004"/>
    <m/>
    <m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35895.277000000002"/>
    <n v="1364020.5260000001"/>
    <n v="22"/>
    <n v="38"/>
    <s v="621001000 Wegen, straten en pleinen"/>
    <n v="1935330.14"/>
    <n v="2153716.62"/>
    <n v="2117821.3430000003"/>
    <n v="2081926.0660000003"/>
    <n v="2046030.7890000003"/>
    <n v="2010135.5120000003"/>
    <n v="23223.96168"/>
    <n v="25844.599440000002"/>
    <n v="27531.677459000002"/>
    <n v="29146.964924000007"/>
  </r>
  <r>
    <n v="1210437"/>
    <x v="82"/>
    <s v="2.  Verkeer, vervoer en waterstaat"/>
    <m/>
    <m/>
    <m/>
    <n v="84335.680000000008"/>
    <n v="84335.680000000008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N.V.T."/>
    <s v="Ja"/>
    <x v="1"/>
    <n v="2019"/>
    <s v="geen"/>
    <x v="1"/>
    <s v="BASIS"/>
    <x v="2"/>
    <x v="2"/>
    <s v="Wagenpark"/>
    <s v="N.V.T."/>
    <n v="0"/>
    <m/>
    <n v="84335.680000000008"/>
    <n v="0"/>
    <m/>
    <n v="0"/>
    <m/>
    <n v="84335.680000000008"/>
    <n v="84335.680000000008"/>
    <n v="84335.680000000008"/>
    <n v="84335.68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42"/>
    <n v="84335.680000000008"/>
    <m/>
    <n v="8433.5680000000011"/>
    <n v="8433.5680000000011"/>
    <n v="8433.5680000000011"/>
    <n v="8433.5680000000011"/>
    <n v="8433.5680000000011"/>
    <n v="8433.5680000000011"/>
    <n v="8433.5680000000011"/>
    <n v="8433.5680000000011"/>
    <n v="8433.5680000000011"/>
    <n v="8433.5680000000011"/>
    <m/>
    <m/>
    <m/>
    <m/>
    <m/>
    <m/>
    <m/>
    <m/>
    <m/>
    <m/>
    <m/>
    <m/>
    <m/>
    <n v="0"/>
    <n v="10"/>
    <n v="0"/>
    <s v="621008000 Onderhoud wegen/straten/pleinen"/>
    <n v="84335.680000000008"/>
    <n v="75902.112000000008"/>
    <n v="67468.544000000009"/>
    <n v="59034.97600000001"/>
    <n v="50601.40800000001"/>
    <n v="42167.840000000011"/>
    <n v="1012.0281600000001"/>
    <n v="910.82534400000009"/>
    <n v="877.09107200000005"/>
    <n v="826.48966400000018"/>
  </r>
  <r>
    <n v="1210438"/>
    <x v="83"/>
    <s v="2.  Verkeer, vervoer en waterstaat"/>
    <m/>
    <m/>
    <m/>
    <n v="240114"/>
    <n v="240709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N.V.T."/>
    <s v="Ja"/>
    <x v="1"/>
    <n v="2019"/>
    <s v="geen"/>
    <x v="1"/>
    <s v="BASIS"/>
    <x v="2"/>
    <x v="2"/>
    <s v="Wagenpark"/>
    <s v="N.V.T."/>
    <n v="595"/>
    <s v="nee"/>
    <n v="240709"/>
    <n v="0"/>
    <m/>
    <n v="0"/>
    <m/>
    <n v="240114"/>
    <n v="240114"/>
    <n v="240709"/>
    <n v="2401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43"/>
    <n v="240708.99999999997"/>
    <m/>
    <n v="24070.9"/>
    <n v="24070.9"/>
    <n v="24070.9"/>
    <n v="24070.9"/>
    <n v="24070.9"/>
    <n v="24070.9"/>
    <n v="24070.9"/>
    <n v="24070.9"/>
    <n v="24070.9"/>
    <n v="24070.9"/>
    <m/>
    <m/>
    <m/>
    <m/>
    <m/>
    <m/>
    <m/>
    <m/>
    <m/>
    <m/>
    <m/>
    <m/>
    <m/>
    <n v="0"/>
    <n v="10"/>
    <n v="0"/>
    <s v="621008000 Onderhoud wegen/straten/pleinen"/>
    <n v="240709"/>
    <n v="216638.1"/>
    <n v="192567.2"/>
    <n v="168496.30000000002"/>
    <n v="144425.40000000002"/>
    <n v="120354.50000000003"/>
    <n v="2888.5080000000003"/>
    <n v="2599.6572000000001"/>
    <n v="2503.3735999999999"/>
    <n v="2358.9482000000003"/>
  </r>
  <r>
    <n v="1210445"/>
    <x v="84"/>
    <s v="2.  Verkeer, vervoer en waterstaat"/>
    <m/>
    <m/>
    <m/>
    <n v="3090633.0624000002"/>
    <n v="3090633.062400000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Pieter van der Plas"/>
    <s v="4. Valkenburg"/>
    <s v="Weg- en Waterbouw"/>
    <n v="1.04"/>
    <s v="Kort"/>
    <s v="Ja"/>
    <x v="0"/>
    <n v="2021"/>
    <s v="geen"/>
    <x v="0"/>
    <s v="KEUZE"/>
    <x v="3"/>
    <x v="7"/>
    <s v="Voorschoterweg-Zuid"/>
    <s v="Wettelijk, KEUZE"/>
    <n v="0"/>
    <m/>
    <n v="2971762.56"/>
    <n v="0"/>
    <m/>
    <n v="0"/>
    <m/>
    <n v="2971762.56"/>
    <n v="3090633.0624000002"/>
    <n v="3090633.0624000002"/>
    <n v="0"/>
    <n v="140400"/>
    <n v="146016"/>
    <n v="341677.44"/>
    <n v="355344.53760000004"/>
    <n v="1467460.8"/>
    <n v="1526159.2320000001"/>
    <n v="797472"/>
    <n v="829370.88"/>
    <n v="224752.32"/>
    <n v="233742.4128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44"/>
    <n v="927189.91872000031"/>
    <m/>
    <m/>
    <m/>
    <m/>
    <m/>
    <m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51510.551040000006"/>
    <n v="2163443.1436799997"/>
    <n v="18"/>
    <n v="42"/>
    <s v="621001000 Wegen, straten en pleinen"/>
    <n v="0"/>
    <n v="146016"/>
    <n v="501360.53760000004"/>
    <n v="2027519.7696000002"/>
    <n v="2856890.6496000001"/>
    <n v="3090633.0624000002"/>
    <n v="0"/>
    <n v="1752.192"/>
    <n v="6517.6869888000001"/>
    <n v="28385.276774400005"/>
  </r>
  <r>
    <n v="1210446"/>
    <x v="85"/>
    <s v="2.  Verkeer, vervoer en waterstaat"/>
    <m/>
    <m/>
    <m/>
    <n v="538016.54399999999"/>
    <n v="538016.5439999999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Chris de Vor"/>
    <s v="Beleid Fysieke leefomgeving"/>
    <s v="Amanda de Langen"/>
    <s v="5. Rijnsburg"/>
    <s v="Weg- en Waterbouw"/>
    <n v="1.04"/>
    <s v="Kort"/>
    <s v="Ja"/>
    <x v="0"/>
    <n v="2021"/>
    <s v="geen"/>
    <x v="0"/>
    <s v="KEUZE"/>
    <x v="3"/>
    <x v="8"/>
    <s v="Vinkeweg"/>
    <s v="Contractueel"/>
    <n v="0"/>
    <m/>
    <n v="518924"/>
    <n v="0"/>
    <m/>
    <n v="0"/>
    <m/>
    <n v="518923.60000000003"/>
    <n v="538016.54399999999"/>
    <n v="538016.54399999999"/>
    <n v="41600"/>
    <n v="435723.60000000003"/>
    <n v="453152.54400000005"/>
    <n v="41600"/>
    <n v="43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45"/>
    <n v="188305.7904"/>
    <m/>
    <m/>
    <m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8966.9423999999999"/>
    <n v="349710.7536"/>
    <n v="21"/>
    <n v="39"/>
    <s v="621001000 Wegen, straten en pleinen"/>
    <n v="41600"/>
    <n v="494752.54400000005"/>
    <n v="538016.54399999999"/>
    <n v="529049.60159999994"/>
    <n v="520082.65919999994"/>
    <n v="511115.71679999994"/>
    <n v="499.2"/>
    <n v="5937.0305280000011"/>
    <n v="6994.215072"/>
    <n v="7406.694422399999"/>
  </r>
  <r>
    <n v="1210449"/>
    <x v="86"/>
    <s v="2.  Verkeer, vervoer en waterstaat"/>
    <m/>
    <m/>
    <m/>
    <n v="-3583"/>
    <n v="818599.9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Chris de Vor"/>
    <s v="Projecten, programma's en opgaven"/>
    <s v="Francisco Grant"/>
    <s v="4. Valkenburg"/>
    <s v="Weg- en Waterbouw"/>
    <n v="1.04"/>
    <s v="Kort"/>
    <s v="Nee"/>
    <x v="0"/>
    <n v="2022"/>
    <s v="geen"/>
    <x v="3"/>
    <s v="BASIS"/>
    <x v="2"/>
    <x v="6"/>
    <s v="Zijlhoek de Woerd"/>
    <s v="Onvermijdelijk"/>
    <n v="822182.97"/>
    <m/>
    <n v="773600"/>
    <n v="773600"/>
    <m/>
    <n v="773600"/>
    <m/>
    <n v="-3583"/>
    <n v="-3583"/>
    <n v="818599.97"/>
    <n v="-3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46"/>
    <n v="44999.969999999972"/>
    <m/>
    <n v="8999.9939999999951"/>
    <n v="8999.9939999999951"/>
    <n v="8999.9939999999951"/>
    <n v="8999.9939999999951"/>
    <n v="8999.9939999999951"/>
    <m/>
    <m/>
    <m/>
    <m/>
    <m/>
    <m/>
    <m/>
    <m/>
    <m/>
    <m/>
    <m/>
    <m/>
    <m/>
    <m/>
    <m/>
    <m/>
    <m/>
    <m/>
    <n v="773600"/>
    <n v="5"/>
    <n v="0"/>
    <s v="621001000 Wegen, straten en pleinen"/>
    <n v="44999.969999999972"/>
    <n v="35999.975999999981"/>
    <n v="26999.981999999985"/>
    <n v="17999.98799999999"/>
    <n v="8999.9939999999951"/>
    <n v="0"/>
    <n v="539.99963999999966"/>
    <n v="431.99971199999976"/>
    <n v="350.99976599999979"/>
    <n v="251.99983199999986"/>
  </r>
  <r>
    <n v="1210509"/>
    <x v="87"/>
    <s v="2.  Verkeer, vervoer en waterstaat"/>
    <m/>
    <m/>
    <m/>
    <n v="125000"/>
    <n v="125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Hans Veenstra"/>
    <s v="1. Katwijk aan zee"/>
    <s v="Installaties"/>
    <n v="1.04"/>
    <s v="Kort"/>
    <s v="Ja"/>
    <x v="2"/>
    <n v="2024"/>
    <s v="geen"/>
    <x v="2"/>
    <s v="BASIS"/>
    <x v="3"/>
    <x v="6"/>
    <m/>
    <s v="Keuze"/>
    <m/>
    <m/>
    <n v="125000"/>
    <m/>
    <m/>
    <m/>
    <m/>
    <n v="125000"/>
    <n v="125000"/>
    <n v="125000"/>
    <n v="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47"/>
    <n v="71875"/>
    <m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3125"/>
    <n v="53125"/>
    <n v="23"/>
    <n v="17"/>
    <s v="621003000 Openbare verlichting"/>
    <n v="125000"/>
    <n v="121875"/>
    <n v="118750"/>
    <n v="115625"/>
    <n v="112500"/>
    <n v="109375"/>
    <n v="1500"/>
    <n v="1462.5"/>
    <n v="1543.75"/>
    <n v="1618.75"/>
  </r>
  <r>
    <n v="1210558"/>
    <x v="88"/>
    <s v="2.  Verkeer, vervoer en waterstaat"/>
    <m/>
    <m/>
    <m/>
    <n v="369786.68"/>
    <n v="408494.3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Manwai Wong"/>
    <s v="3. Katwijk aan de Rijn"/>
    <s v="Installaties"/>
    <n v="1.04"/>
    <s v="Kort"/>
    <s v="Ja"/>
    <x v="1"/>
    <n v="2020"/>
    <s v="geen"/>
    <x v="3"/>
    <s v="BASIS"/>
    <x v="2"/>
    <x v="6"/>
    <s v="Verkeer"/>
    <s v="Wettelijk"/>
    <n v="38707.71"/>
    <m/>
    <n v="397987"/>
    <n v="0"/>
    <m/>
    <n v="0"/>
    <m/>
    <n v="359279"/>
    <n v="369786.68"/>
    <n v="408494.39"/>
    <n v="96587"/>
    <n v="262692"/>
    <n v="27319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48"/>
    <n v="408494.38999999996"/>
    <m/>
    <m/>
    <n v="34041.199166666665"/>
    <n v="34041.199166666665"/>
    <n v="34041.199166666665"/>
    <n v="34041.199166666665"/>
    <n v="34041.199166666665"/>
    <n v="34041.199166666665"/>
    <n v="34041.199166666665"/>
    <n v="34041.199166666665"/>
    <n v="34041.199166666665"/>
    <n v="34041.199166666665"/>
    <n v="34041.199166666665"/>
    <n v="34041.199166666665"/>
    <m/>
    <m/>
    <m/>
    <m/>
    <m/>
    <m/>
    <m/>
    <m/>
    <m/>
    <m/>
    <n v="0"/>
    <n v="12"/>
    <n v="0"/>
    <s v="621011000 Verkeersregelingen"/>
    <n v="135294.71"/>
    <n v="408494.39"/>
    <n v="374453.19083333336"/>
    <n v="340411.9916666667"/>
    <n v="306370.79250000004"/>
    <n v="272329.59333333338"/>
    <n v="1623.5365199999999"/>
    <n v="4901.9326799999999"/>
    <n v="4867.8914808333338"/>
    <n v="4765.7678833333339"/>
  </r>
  <r>
    <n v="1210563"/>
    <x v="89"/>
    <s v="2.  Verkeer, vervoer en waterstaat"/>
    <m/>
    <m/>
    <m/>
    <n v="3186948.1008000006"/>
    <n v="3448610.69080000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Manwai Wong"/>
    <s v="4. Valkenburg"/>
    <s v="Weg- en Waterbouw"/>
    <n v="1.04"/>
    <n v="2022"/>
    <s v="Nee"/>
    <x v="2"/>
    <n v="2020"/>
    <s v="geen"/>
    <x v="3"/>
    <s v="BASIS"/>
    <x v="2"/>
    <x v="6"/>
    <s v="IGA Joght"/>
    <s v="Contractueel"/>
    <n v="261662.59"/>
    <m/>
    <n v="3347365.0949999997"/>
    <n v="0"/>
    <m/>
    <n v="0"/>
    <m/>
    <n v="3085702.02"/>
    <n v="3186948.1008000006"/>
    <n v="3448610.6908000004"/>
    <n v="554550"/>
    <n v="915663.58000000007"/>
    <n v="952290.12320000015"/>
    <n v="786792"/>
    <n v="818263.68"/>
    <n v="535301"/>
    <n v="556713.04"/>
    <n v="293395.44"/>
    <n v="305131.257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49"/>
    <n v="1092060.0520866667"/>
    <m/>
    <m/>
    <m/>
    <m/>
    <m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57476.844846666674"/>
    <n v="2356550.6387133338"/>
    <n v="19"/>
    <n v="41"/>
    <s v="621001000 Wegen, straten en pleinen"/>
    <n v="816212.59"/>
    <n v="1768502.7132000001"/>
    <n v="2586766.3932000003"/>
    <n v="3143479.4332000003"/>
    <n v="3448610.6908000004"/>
    <n v="3391133.8459533337"/>
    <n v="9794.5510799999993"/>
    <n v="21222.032558400002"/>
    <n v="33627.963111600002"/>
    <n v="44008.712064800005"/>
  </r>
  <r>
    <n v="1210579"/>
    <x v="90"/>
    <s v="2.  Verkeer, vervoer en waterstaat"/>
    <m/>
    <m/>
    <m/>
    <n v="150000"/>
    <n v="189414.7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Jan Mulder"/>
    <s v="5. Rijnsburg"/>
    <s v="Installaties"/>
    <n v="1.04"/>
    <s v="Kort"/>
    <s v="Ja"/>
    <x v="1"/>
    <n v="2018"/>
    <s v="geen"/>
    <x v="3"/>
    <s v="BASIS"/>
    <x v="2"/>
    <x v="6"/>
    <s v="Verkeer"/>
    <s v="Wettelijk"/>
    <n v="39414.74"/>
    <m/>
    <n v="314444.75"/>
    <n v="0"/>
    <m/>
    <n v="0"/>
    <m/>
    <n v="150000"/>
    <n v="150000"/>
    <n v="189414.74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50"/>
    <n v="189414.74000000002"/>
    <m/>
    <n v="15784.561666666666"/>
    <n v="15784.561666666666"/>
    <n v="15784.561666666666"/>
    <n v="15784.561666666666"/>
    <n v="15784.561666666666"/>
    <n v="15784.561666666666"/>
    <n v="15784.561666666666"/>
    <n v="15784.561666666666"/>
    <n v="15784.561666666666"/>
    <n v="15784.561666666666"/>
    <n v="15784.561666666666"/>
    <n v="15784.561666666666"/>
    <m/>
    <m/>
    <m/>
    <m/>
    <m/>
    <m/>
    <m/>
    <m/>
    <m/>
    <m/>
    <m/>
    <n v="0"/>
    <n v="12"/>
    <n v="0"/>
    <s v="621011000 Verkeersregelingen"/>
    <n v="189414.74"/>
    <n v="173630.17833333332"/>
    <n v="157845.61666666664"/>
    <n v="142061.05499999996"/>
    <n v="126276.4933333333"/>
    <n v="110491.93166666664"/>
    <n v="2272.9768799999997"/>
    <n v="2083.56214"/>
    <n v="2051.9930166666663"/>
    <n v="1988.8547699999995"/>
  </r>
  <r>
    <n v="1210587"/>
    <x v="91"/>
    <s v="2.  Verkeer, vervoer en waterstaat"/>
    <m/>
    <m/>
    <m/>
    <n v="61032.4"/>
    <n v="61032.4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N.V.T."/>
    <s v="Ja"/>
    <x v="1"/>
    <n v="2020"/>
    <s v="geen"/>
    <x v="1"/>
    <s v="BASIS"/>
    <x v="2"/>
    <x v="2"/>
    <s v="Wagenpark"/>
    <s v="N.V.T."/>
    <n v="0"/>
    <m/>
    <n v="61032.4"/>
    <n v="0"/>
    <m/>
    <n v="0"/>
    <m/>
    <n v="61032.4"/>
    <n v="61032.4"/>
    <n v="61032.4"/>
    <n v="6103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51"/>
    <n v="61032.399999999987"/>
    <m/>
    <n v="6103.24"/>
    <n v="6103.24"/>
    <n v="6103.24"/>
    <n v="6103.24"/>
    <n v="6103.24"/>
    <n v="6103.24"/>
    <n v="6103.24"/>
    <n v="6103.24"/>
    <n v="6103.24"/>
    <n v="6103.24"/>
    <m/>
    <m/>
    <m/>
    <m/>
    <m/>
    <m/>
    <m/>
    <m/>
    <m/>
    <m/>
    <m/>
    <m/>
    <m/>
    <n v="0"/>
    <n v="10"/>
    <n v="0"/>
    <s v="673001000 Vuilverwerking"/>
    <n v="61032.4"/>
    <n v="54929.16"/>
    <n v="48825.920000000006"/>
    <n v="42722.680000000008"/>
    <n v="36619.44000000001"/>
    <n v="30516.200000000012"/>
    <n v="732.38880000000006"/>
    <n v="659.14992000000007"/>
    <n v="634.73696000000007"/>
    <n v="598.11752000000013"/>
  </r>
  <r>
    <n v="1210590"/>
    <x v="92"/>
    <s v="2.  Verkeer, vervoer en waterstaat"/>
    <m/>
    <m/>
    <m/>
    <n v="4115319.2704000003"/>
    <n v="4115319.2704000003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Chris de Vor"/>
    <s v="Planmatig Beheer"/>
    <m/>
    <s v="5. Rijnsburg"/>
    <s v="Weg- en Waterbouw"/>
    <n v="1.04"/>
    <s v="Kort"/>
    <s v="Ja"/>
    <x v="1"/>
    <n v="2020"/>
    <s v="geen"/>
    <x v="0"/>
    <s v="KEUZE"/>
    <x v="3"/>
    <x v="7"/>
    <s v="Sandtlaan"/>
    <s v="Wettelijk, KEUZE"/>
    <n v="0"/>
    <m/>
    <n v="4007037.7600000002"/>
    <n v="0"/>
    <m/>
    <n v="0"/>
    <m/>
    <n v="3957037.7600000002"/>
    <n v="4115319.2704000003"/>
    <n v="4115319.2704000003"/>
    <n v="0"/>
    <n v="0"/>
    <n v="0"/>
    <n v="0"/>
    <n v="0"/>
    <n v="300572.48"/>
    <n v="312595.37919999997"/>
    <n v="449280"/>
    <n v="467251.20000000001"/>
    <n v="2196305.2800000003"/>
    <n v="2284157.4912000005"/>
    <n v="673920"/>
    <n v="700876.80000000005"/>
    <n v="336960"/>
    <n v="350438.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52"/>
    <n v="1463224.6294755561"/>
    <m/>
    <m/>
    <m/>
    <m/>
    <m/>
    <m/>
    <m/>
    <m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91451.539342222226"/>
    <n v="2652094.6409244444"/>
    <n v="16"/>
    <n v="29"/>
    <s v="621001000 Wegen, straten en pleinen"/>
    <n v="0"/>
    <n v="0"/>
    <n v="0"/>
    <n v="312595.37919999997"/>
    <n v="779846.57920000004"/>
    <n v="3064004.0704000005"/>
    <n v="0"/>
    <n v="0"/>
    <n v="0"/>
    <n v="4376.3353087999994"/>
  </r>
  <r>
    <n v="1210591"/>
    <x v="93"/>
    <s v="2.  Verkeer, vervoer en waterstaat"/>
    <m/>
    <m/>
    <m/>
    <n v="986717.18400000001"/>
    <n v="986717.184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Eugene de Jong"/>
    <s v="1. Katwijk aan zee"/>
    <s v="Weg- en Waterbouw"/>
    <n v="1.04"/>
    <s v="Kort"/>
    <s v="Ja"/>
    <x v="1"/>
    <n v="2020"/>
    <s v="geen"/>
    <x v="0"/>
    <s v="KEUZE"/>
    <x v="3"/>
    <x v="7"/>
    <s v="Vuurbaakplein"/>
    <s v="Wettelijk, KEUZE"/>
    <n v="0"/>
    <m/>
    <n v="956089.6"/>
    <n v="0"/>
    <m/>
    <n v="0"/>
    <m/>
    <n v="956089.6"/>
    <n v="986717.18400000001"/>
    <n v="986717.18400000001"/>
    <n v="190400"/>
    <n v="765689.6"/>
    <n v="796317.1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53"/>
    <n v="361796.30079999997"/>
    <m/>
    <m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16445.286400000001"/>
    <n v="624920.88320000004"/>
    <n v="22"/>
    <n v="38"/>
    <s v="621001000 Wegen, straten en pleinen"/>
    <n v="190400"/>
    <n v="986717.18400000001"/>
    <n v="970271.89760000003"/>
    <n v="953826.61120000004"/>
    <n v="937381.32480000006"/>
    <n v="920936.03840000008"/>
    <n v="2284.8000000000002"/>
    <n v="11840.606208000001"/>
    <n v="12613.534668799999"/>
    <n v="13353.572556800002"/>
  </r>
  <r>
    <n v="1210592"/>
    <x v="94"/>
    <s v="2.  Verkeer, vervoer en waterstaat"/>
    <m/>
    <m/>
    <m/>
    <n v="60255.520000000004"/>
    <n v="60255.520000000004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N.V.T."/>
    <s v="Ja"/>
    <x v="1"/>
    <n v="2020"/>
    <s v="geen"/>
    <x v="1"/>
    <s v="BASIS"/>
    <x v="2"/>
    <x v="2"/>
    <s v="Wagenpark"/>
    <s v="N.V.T."/>
    <n v="0"/>
    <m/>
    <n v="60255.520000000004"/>
    <n v="0"/>
    <m/>
    <n v="0"/>
    <m/>
    <n v="60255.520000000004"/>
    <n v="60255.520000000004"/>
    <n v="60255.520000000004"/>
    <n v="60255.52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54"/>
    <n v="60255.520000000019"/>
    <m/>
    <n v="6025.5520000000006"/>
    <n v="6025.5520000000006"/>
    <n v="6025.5520000000006"/>
    <n v="6025.5520000000006"/>
    <n v="6025.5520000000006"/>
    <n v="6025.5520000000006"/>
    <n v="6025.5520000000006"/>
    <n v="6025.5520000000006"/>
    <n v="6025.5520000000006"/>
    <n v="6025.5520000000006"/>
    <m/>
    <m/>
    <m/>
    <m/>
    <m/>
    <m/>
    <m/>
    <m/>
    <m/>
    <m/>
    <m/>
    <m/>
    <m/>
    <n v="0"/>
    <n v="10"/>
    <n v="0"/>
    <s v="621008000 Onderhoud wegen/straten/pleinen"/>
    <n v="60255.520000000004"/>
    <n v="54229.968000000001"/>
    <n v="48204.415999999997"/>
    <n v="42178.863999999994"/>
    <n v="36153.311999999991"/>
    <n v="30127.759999999991"/>
    <n v="723.06624000000011"/>
    <n v="650.75961600000005"/>
    <n v="626.65740799999992"/>
    <n v="590.50409599999989"/>
  </r>
  <r>
    <n v="1210593"/>
    <x v="95"/>
    <s v="2.  Verkeer, vervoer en waterstaat"/>
    <m/>
    <m/>
    <m/>
    <n v="127358"/>
    <n v="414712.1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N.V.T."/>
    <s v="Ja"/>
    <x v="1"/>
    <n v="2020"/>
    <s v="geen"/>
    <x v="3"/>
    <s v="BASIS"/>
    <x v="2"/>
    <x v="6"/>
    <s v="Verlichting"/>
    <s v="N.V.T."/>
    <n v="287354.19"/>
    <m/>
    <n v="414712.38"/>
    <n v="0"/>
    <m/>
    <n v="0"/>
    <m/>
    <n v="127358"/>
    <n v="127358"/>
    <n v="414712.19"/>
    <n v="127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55"/>
    <n v="414712.19000000006"/>
    <m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n v="20735.609499999999"/>
    <m/>
    <m/>
    <m/>
    <n v="0"/>
    <n v="20"/>
    <n v="0"/>
    <s v="621003000 Openbare verlichting"/>
    <n v="414712.19"/>
    <n v="393976.58049999998"/>
    <n v="373240.97099999996"/>
    <n v="352505.36149999994"/>
    <n v="331769.75199999992"/>
    <n v="311034.1424999999"/>
    <n v="4976.5462800000005"/>
    <n v="4727.7189659999995"/>
    <n v="4852.1326229999995"/>
    <n v="4935.0750609999996"/>
  </r>
  <r>
    <n v="1210595"/>
    <x v="96"/>
    <s v="2.  Verkeer, vervoer en waterstaat"/>
    <m/>
    <m/>
    <m/>
    <n v="5529049.2114000004"/>
    <n v="5869213.741400000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Ties Hamelink"/>
    <s v="2. Katwijk noord"/>
    <s v="Weg- en Waterbouw"/>
    <n v="1.04"/>
    <n v="2022"/>
    <s v="Nee"/>
    <x v="2"/>
    <n v="2019"/>
    <s v="geen"/>
    <x v="3"/>
    <s v="BASIS"/>
    <x v="2"/>
    <x v="6"/>
    <s v="IGA Kalkoven"/>
    <s v="Contractueel"/>
    <n v="340164.53"/>
    <m/>
    <n v="3622228"/>
    <n v="0"/>
    <m/>
    <n v="0"/>
    <m/>
    <n v="5322393.4725000001"/>
    <n v="5529049.2114000004"/>
    <n v="5869213.7414000006"/>
    <n v="156000"/>
    <n v="523858"/>
    <n v="544812.32000000007"/>
    <n v="1269583.3800000001"/>
    <n v="1320366.7152000002"/>
    <n v="1278666.0900000001"/>
    <n v="1329812.7336000002"/>
    <n v="1297143"/>
    <n v="1349028.72"/>
    <n v="398571.32250000001"/>
    <n v="414514.17540000001"/>
    <n v="398571.68"/>
    <n v="414514.547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56"/>
    <n v="1662943.8933966674"/>
    <m/>
    <m/>
    <m/>
    <m/>
    <m/>
    <m/>
    <m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97820.229023333348"/>
    <n v="4206269.8480033334"/>
    <n v="17"/>
    <n v="43"/>
    <s v="621001000 Wegen, straten en pleinen"/>
    <n v="496164.53"/>
    <n v="1040976.8500000001"/>
    <n v="2361343.5652000001"/>
    <n v="3691156.2988"/>
    <n v="5040185.0187999997"/>
    <n v="5454699.1941999998"/>
    <n v="5953.9743600000002"/>
    <n v="12491.722200000002"/>
    <n v="30697.466347599999"/>
    <n v="51676.1881832"/>
  </r>
  <r>
    <n v="1210596"/>
    <x v="97"/>
    <s v="2.  Verkeer, vervoer en waterstaat"/>
    <m/>
    <m/>
    <m/>
    <n v="6226424.5193999996"/>
    <n v="6843253.059399999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Maarten Hoek"/>
    <s v="3. Katwijk aan de Rijn"/>
    <s v="Weg- en Waterbouw"/>
    <n v="1.04"/>
    <n v="2022"/>
    <s v="Nee"/>
    <x v="2"/>
    <n v="2019"/>
    <s v="geen"/>
    <x v="3"/>
    <s v="BASIS"/>
    <x v="2"/>
    <x v="6"/>
    <s v="IGA Cleijn Duin"/>
    <s v="Contractueel"/>
    <n v="616828.54"/>
    <m/>
    <n v="6648809.3925000001"/>
    <n v="0"/>
    <m/>
    <n v="0"/>
    <m/>
    <n v="6031980.3825000003"/>
    <n v="6226424.5193999996"/>
    <n v="6843253.0593999997"/>
    <n v="1170876.96"/>
    <n v="1364551.5"/>
    <n v="1419133.56"/>
    <n v="1358275.75"/>
    <n v="1412606.78"/>
    <n v="991137.875"/>
    <n v="1030783.39"/>
    <n v="573568.9375"/>
    <n v="596511.69500000007"/>
    <n v="573569.36"/>
    <n v="596512.1343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57"/>
    <n v="2052975.9178199999"/>
    <m/>
    <m/>
    <m/>
    <m/>
    <m/>
    <m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114054.21765666666"/>
    <n v="4790277.1415799996"/>
    <n v="18"/>
    <n v="42"/>
    <s v="621001000 Wegen, straten en pleinen"/>
    <n v="1787705.5"/>
    <n v="3206839.06"/>
    <n v="4619445.84"/>
    <n v="5650229.2299999995"/>
    <n v="6246740.9249999998"/>
    <n v="6843253.0593999997"/>
    <n v="21452.466"/>
    <n v="38482.068720000003"/>
    <n v="60052.795919999997"/>
    <n v="79103.20921999999"/>
  </r>
  <r>
    <n v="1210602"/>
    <x v="98"/>
    <s v="2.  Verkeer, vervoer en waterstaat"/>
    <m/>
    <m/>
    <m/>
    <n v="867125"/>
    <n v="2576440.15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ron Haasnoot"/>
    <s v="Heel Katwijk"/>
    <s v="Weg- en Waterbouw"/>
    <n v="1.04"/>
    <n v="2022"/>
    <s v="Nee"/>
    <x v="2"/>
    <n v="2020"/>
    <s v="geen"/>
    <x v="3"/>
    <s v="BASIS"/>
    <x v="2"/>
    <x v="6"/>
    <s v="Wegenbeleidsplan"/>
    <n v="2022"/>
    <n v="1709315.15"/>
    <m/>
    <n v="2576439.5"/>
    <m/>
    <n v="56000"/>
    <n v="56000"/>
    <m/>
    <n v="867125"/>
    <n v="867125"/>
    <n v="2576440.15"/>
    <n v="867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58"/>
    <n v="987635.3908333336"/>
    <m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42940.669166666667"/>
    <n v="1588804.7591666663"/>
    <n v="23"/>
    <n v="37"/>
    <s v="621008000 Onderhoud wegen/straten/pleinen"/>
    <n v="2576440.15"/>
    <n v="2533499.4808333335"/>
    <n v="2490558.811666667"/>
    <n v="2447618.1425000005"/>
    <n v="2404677.4733333341"/>
    <n v="2361736.8041666676"/>
    <n v="30917.281800000001"/>
    <n v="30401.993770000001"/>
    <n v="32377.264551666671"/>
    <n v="34266.653995000008"/>
  </r>
  <r>
    <n v="1210603"/>
    <x v="99"/>
    <s v="2.  Verkeer, vervoer en waterstaat"/>
    <m/>
    <m/>
    <m/>
    <n v="1633298.16"/>
    <n v="2359632.3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ron Haasnoot"/>
    <s v="Heel Katwijk"/>
    <s v="Weg- en Waterbouw"/>
    <n v="1.04"/>
    <s v="Kort"/>
    <s v="Nee"/>
    <x v="2"/>
    <n v="2020"/>
    <s v="geen"/>
    <x v="3"/>
    <s v="BASIS"/>
    <x v="2"/>
    <x v="6"/>
    <s v="Wegenbeleidsplan"/>
    <s v="Wettelijk"/>
    <n v="726334.21"/>
    <m/>
    <n v="2359632.1300000004"/>
    <n v="0"/>
    <m/>
    <n v="0"/>
    <m/>
    <n v="1633298.16"/>
    <n v="1633298.16"/>
    <n v="2359632.37"/>
    <n v="1633298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59"/>
    <n v="904525.74183333386"/>
    <m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39327.20616666667"/>
    <n v="1455106.6281666663"/>
    <n v="23"/>
    <n v="37"/>
    <s v="621008000 Onderhoud wegen/straten/pleinen"/>
    <n v="2359632.37"/>
    <n v="2320305.1638333336"/>
    <n v="2280977.9576666672"/>
    <n v="2241650.7515000007"/>
    <n v="2202323.5453333342"/>
    <n v="2162996.3391666678"/>
    <n v="28315.588440000003"/>
    <n v="27843.661966000003"/>
    <n v="29652.713449666673"/>
    <n v="31383.11052100001"/>
  </r>
  <r>
    <n v="1210606"/>
    <x v="100"/>
    <n v="0"/>
    <m/>
    <m/>
    <m/>
    <n v="137420"/>
    <n v="436378.34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anneke Louisa"/>
    <s v="Projecten, programma's en opgaven"/>
    <s v="Hans van Dalfsen"/>
    <s v="2. Katwijk noord"/>
    <s v="Gebouwen"/>
    <n v="1.04"/>
    <s v="N.V.T."/>
    <s v="Nee"/>
    <x v="2"/>
    <n v="2019"/>
    <s v="geen"/>
    <x v="3"/>
    <s v="BASIS"/>
    <x v="2"/>
    <x v="6"/>
    <s v="Scholen"/>
    <s v="N.V.T."/>
    <n v="298958.34000000003"/>
    <m/>
    <n v="436378"/>
    <n v="0"/>
    <m/>
    <n v="0"/>
    <m/>
    <n v="137420"/>
    <n v="137420"/>
    <n v="436378.34"/>
    <n v="1374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60"/>
    <n v="223037.81822222233"/>
    <m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9697.2964444444442"/>
    <n v="213340.5217777777"/>
    <n v="23"/>
    <n v="22"/>
    <s v="621008000 Onderhoud wegen/straten/pleinen"/>
    <n v="436378.34"/>
    <n v="426681.04355555557"/>
    <n v="416983.74711111112"/>
    <n v="407286.45066666667"/>
    <n v="397589.15422222222"/>
    <n v="387891.85777777777"/>
    <n v="5236.5400800000007"/>
    <n v="5120.1725226666667"/>
    <n v="5420.7887124444442"/>
    <n v="5702.0103093333337"/>
  </r>
  <r>
    <n v="1210608"/>
    <x v="101"/>
    <s v="5.  Sport, cultuur en groen"/>
    <m/>
    <m/>
    <m/>
    <n v="183984.94399999999"/>
    <n v="183984.9439999999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N.V.T."/>
    <s v="Ja"/>
    <x v="1"/>
    <n v="2021"/>
    <s v="geen"/>
    <x v="1"/>
    <s v="BASIS"/>
    <x v="2"/>
    <x v="2"/>
    <s v="Verlichting"/>
    <s v="N.V.T."/>
    <n v="0"/>
    <m/>
    <n v="183984.94399999999"/>
    <n v="0"/>
    <m/>
    <n v="0"/>
    <m/>
    <n v="183984.94399999999"/>
    <n v="183984.94399999999"/>
    <n v="183984.94399999999"/>
    <n v="183984.94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61"/>
    <n v="183984.94400000005"/>
    <m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n v="9199.2471999999998"/>
    <m/>
    <m/>
    <m/>
    <n v="0"/>
    <n v="20"/>
    <n v="0"/>
    <s v="621003000 Openbare verlichting"/>
    <n v="183984.94399999999"/>
    <n v="174785.69679999998"/>
    <n v="165586.44959999996"/>
    <n v="156387.20239999995"/>
    <n v="147187.95519999994"/>
    <n v="137988.70799999993"/>
    <n v="2207.819328"/>
    <n v="2097.4283615999998"/>
    <n v="2152.6238447999995"/>
    <n v="2189.4208335999992"/>
  </r>
  <r>
    <n v="1210609"/>
    <x v="102"/>
    <s v="2.  Verkeer, vervoer en waterstaat"/>
    <m/>
    <m/>
    <m/>
    <n v="1574303.84"/>
    <n v="1574303.8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ron Haasnoot"/>
    <s v="Heel Katwijk"/>
    <s v="Weg- en Waterbouw"/>
    <n v="1.04"/>
    <s v="Kort"/>
    <s v="Nee"/>
    <x v="0"/>
    <n v="2021"/>
    <s v="geen"/>
    <x v="0"/>
    <s v="BASIS"/>
    <x v="2"/>
    <x v="3"/>
    <s v="Wegenbeleidsplan"/>
    <s v="Wettelijk"/>
    <n v="0"/>
    <m/>
    <n v="2397133.44"/>
    <n v="0"/>
    <m/>
    <n v="0"/>
    <m/>
    <n v="1521446"/>
    <n v="1574303.84"/>
    <n v="1574303.84"/>
    <n v="200000"/>
    <n v="319000"/>
    <n v="331760"/>
    <n v="1002446"/>
    <n v="1042543.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62"/>
    <n v="551006.34400000004"/>
    <m/>
    <m/>
    <m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26238.397333333334"/>
    <n v="1023297.496"/>
    <n v="21"/>
    <n v="39"/>
    <s v="621008000 Onderhoud wegen/straten/pleinen"/>
    <n v="200000"/>
    <n v="531760"/>
    <n v="1574303.84"/>
    <n v="1548065.4426666668"/>
    <n v="1521827.0453333335"/>
    <n v="1495588.6480000003"/>
    <n v="2400"/>
    <n v="6381.12"/>
    <n v="20465.949919999999"/>
    <n v="21672.916197333336"/>
  </r>
  <r>
    <n v="1210610"/>
    <x v="103"/>
    <s v="2.  Verkeer, vervoer en waterstaat"/>
    <m/>
    <m/>
    <m/>
    <n v="272991.51360000006"/>
    <n v="272991.5136000000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Kort"/>
    <s v="Ja"/>
    <x v="1"/>
    <n v="2022"/>
    <s v="geen"/>
    <x v="0"/>
    <s v="BASIS"/>
    <x v="2"/>
    <x v="3"/>
    <s v="Bruggen"/>
    <s v="Wettelijk"/>
    <n v="0"/>
    <m/>
    <n v="262491.84000000003"/>
    <n v="0"/>
    <m/>
    <n v="0"/>
    <m/>
    <n v="262491.84000000003"/>
    <n v="272991.51360000006"/>
    <n v="272991.51360000006"/>
    <n v="0"/>
    <n v="262491.84000000003"/>
    <n v="272991.5136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63"/>
    <n v="100096.88832000007"/>
    <m/>
    <m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4549.8585600000015"/>
    <n v="172894.62527999998"/>
    <n v="22"/>
    <n v="38"/>
    <s v="621002000 Bruggen"/>
    <n v="0"/>
    <n v="272991.51360000006"/>
    <n v="268441.65504000004"/>
    <n v="263891.79648000002"/>
    <n v="259341.93792000003"/>
    <n v="254792.07936000003"/>
    <n v="0"/>
    <n v="3275.8981632000009"/>
    <n v="3489.7415155200006"/>
    <n v="3694.4851507200005"/>
  </r>
  <r>
    <n v="1210611"/>
    <x v="104"/>
    <s v="2.  Verkeer, vervoer en waterstaat"/>
    <m/>
    <m/>
    <m/>
    <n v="306824.92206080002"/>
    <n v="306824.9220608000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Kort"/>
    <s v="Ja"/>
    <x v="1"/>
    <n v="2022"/>
    <s v="geen"/>
    <x v="2"/>
    <s v="BASIS"/>
    <x v="2"/>
    <x v="9"/>
    <s v="Verlichting"/>
    <s v="Onvermijdelijk"/>
    <n v="0"/>
    <m/>
    <n v="295023.96351999999"/>
    <n v="0"/>
    <m/>
    <n v="0"/>
    <m/>
    <n v="295023.96351999999"/>
    <n v="306824.92206080002"/>
    <n v="306824.92206080002"/>
    <n v="0"/>
    <n v="295023.96351999999"/>
    <n v="306824.9220608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64"/>
    <n v="306824.92206080002"/>
    <m/>
    <m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n v="15341.246103040001"/>
    <m/>
    <m/>
    <n v="0"/>
    <n v="20"/>
    <n v="0"/>
    <s v="621003000 Openbare verlichting"/>
    <n v="0"/>
    <n v="306824.92206080002"/>
    <n v="291483.67595776002"/>
    <n v="276142.42985472002"/>
    <n v="260801.18375168002"/>
    <n v="245459.93764864001"/>
    <n v="0"/>
    <n v="3681.8990647296005"/>
    <n v="3789.2877874508799"/>
    <n v="3865.9940179660803"/>
  </r>
  <r>
    <n v="1210612"/>
    <x v="105"/>
    <s v="2.  Verkeer, vervoer en waterstaat"/>
    <m/>
    <m/>
    <m/>
    <n v="57703.360000000001"/>
    <n v="57703.3600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Anton Star"/>
    <s v="Heel Katwijk"/>
    <s v="Materieel"/>
    <n v="1.04"/>
    <s v="Kort"/>
    <s v="Ja"/>
    <x v="1"/>
    <n v="2022"/>
    <s v="geen"/>
    <x v="2"/>
    <s v="BASIS"/>
    <x v="2"/>
    <x v="3"/>
    <s v="Verkeer"/>
    <s v="Wettelijk"/>
    <n v="0"/>
    <m/>
    <n v="55484"/>
    <n v="0"/>
    <m/>
    <n v="0"/>
    <m/>
    <n v="55484"/>
    <n v="57703.360000000001"/>
    <n v="57703.360000000001"/>
    <n v="0"/>
    <n v="55484"/>
    <n v="57703.3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65"/>
    <n v="57703.360000000001"/>
    <m/>
    <m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n v="3846.8906666666667"/>
    <m/>
    <m/>
    <m/>
    <m/>
    <m/>
    <m/>
    <m/>
    <n v="0"/>
    <n v="15"/>
    <n v="0"/>
    <s v="621012000 Verkeersmaatregelen_x000a_"/>
    <n v="0"/>
    <n v="57703.360000000001"/>
    <n v="53856.469333333334"/>
    <n v="50009.578666666668"/>
    <n v="46162.688000000002"/>
    <n v="42315.797333333336"/>
    <n v="0"/>
    <n v="692.44032000000004"/>
    <n v="700.13410133333332"/>
    <n v="700.13410133333332"/>
  </r>
  <r>
    <n v="1210613"/>
    <x v="106"/>
    <s v="2.  Verkeer, vervoer en waterstaat"/>
    <m/>
    <m/>
    <m/>
    <n v="1427914.8"/>
    <n v="1427914.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Kort"/>
    <s v="Nee"/>
    <x v="0"/>
    <n v="2022"/>
    <s v="geen"/>
    <x v="0"/>
    <s v="BASIS"/>
    <x v="2"/>
    <x v="3"/>
    <s v="Wegenbeleidsplan"/>
    <s v="Wettelijk"/>
    <n v="0"/>
    <m/>
    <n v="2397133.44"/>
    <n v="0"/>
    <m/>
    <n v="0"/>
    <m/>
    <n v="1372995"/>
    <n v="1427914.8"/>
    <n v="1427914.8"/>
    <n v="0"/>
    <n v="957133"/>
    <n v="995418.32000000007"/>
    <n v="415862"/>
    <n v="432496.48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66"/>
    <n v="499770.18000000023"/>
    <m/>
    <m/>
    <m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23798.58"/>
    <n v="928144.61999999988"/>
    <n v="21"/>
    <n v="39"/>
    <s v="621008000 Onderhoud wegen/straten/pleinen"/>
    <n v="0"/>
    <n v="995418.32000000007"/>
    <n v="1427914.8"/>
    <n v="1404116.22"/>
    <n v="1380317.64"/>
    <n v="1356519.0599999998"/>
    <n v="0"/>
    <n v="11945.019840000001"/>
    <n v="18562.892400000001"/>
    <n v="19657.627079999998"/>
  </r>
  <r>
    <n v="1210614"/>
    <x v="107"/>
    <s v="2.  Verkeer, vervoer en waterstaat"/>
    <m/>
    <m/>
    <m/>
    <n v="124519"/>
    <n v="598000.67999999993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Planmatig Beheer"/>
    <s v="Ties Hamelink"/>
    <s v="5. Rijnsburg"/>
    <s v="Installaties"/>
    <n v="1.04"/>
    <n v="2022"/>
    <s v="Nee"/>
    <x v="2"/>
    <n v="2021"/>
    <s v="geen"/>
    <x v="3"/>
    <s v="BASIS"/>
    <x v="2"/>
    <x v="6"/>
    <s v="Verkeer"/>
    <s v="Contractueel"/>
    <n v="473481.68"/>
    <s v="nee"/>
    <n v="598000.24"/>
    <m/>
    <n v="100000"/>
    <n v="100000"/>
    <m/>
    <n v="124519"/>
    <n v="124519"/>
    <n v="598000.67999999993"/>
    <n v="1245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67"/>
    <n v="598000.68000000005"/>
    <m/>
    <n v="49833.389999999992"/>
    <n v="49833.389999999992"/>
    <n v="49833.389999999992"/>
    <n v="49833.389999999992"/>
    <n v="49833.389999999992"/>
    <n v="49833.389999999992"/>
    <n v="49833.389999999992"/>
    <n v="49833.389999999992"/>
    <n v="49833.389999999992"/>
    <n v="49833.389999999992"/>
    <n v="49833.389999999992"/>
    <n v="49833.389999999992"/>
    <m/>
    <m/>
    <m/>
    <m/>
    <m/>
    <m/>
    <m/>
    <m/>
    <m/>
    <m/>
    <m/>
    <n v="0"/>
    <n v="12"/>
    <n v="0"/>
    <s v="621011000 Verkeersregelingen"/>
    <n v="598000.67999999993"/>
    <n v="548167.28999999992"/>
    <n v="498333.89999999991"/>
    <n v="448500.50999999989"/>
    <n v="398667.11999999988"/>
    <n v="348833.72999999986"/>
    <n v="7176.0081599999994"/>
    <n v="6578.0074799999993"/>
    <n v="6478.3406999999988"/>
    <n v="6279.0071399999988"/>
  </r>
  <r>
    <n v="1210615"/>
    <x v="108"/>
    <s v="2.  Verkeer, vervoer en waterstaat"/>
    <m/>
    <m/>
    <m/>
    <n v="15879"/>
    <n v="88000.3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Planmatig Beheer"/>
    <s v="Ties Hamelink"/>
    <s v="5. Rijnsburg"/>
    <s v="Materieel"/>
    <n v="1.04"/>
    <s v="Kort"/>
    <s v="Nee"/>
    <x v="2"/>
    <n v="2021"/>
    <s v="geen"/>
    <x v="3"/>
    <s v="BASIS"/>
    <x v="2"/>
    <x v="6"/>
    <s v="Verkeer"/>
    <s v="Wettelijk"/>
    <n v="72121.38"/>
    <m/>
    <n v="88000.66"/>
    <n v="0"/>
    <m/>
    <n v="0"/>
    <m/>
    <n v="15879"/>
    <n v="15879"/>
    <n v="88000.38"/>
    <n v="15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68"/>
    <n v="88000.38"/>
    <m/>
    <n v="5866.692"/>
    <n v="5866.692"/>
    <n v="5866.692"/>
    <n v="5866.692"/>
    <n v="5866.692"/>
    <n v="5866.692"/>
    <n v="5866.692"/>
    <n v="5866.692"/>
    <n v="5866.692"/>
    <n v="5866.692"/>
    <n v="5866.692"/>
    <n v="5866.692"/>
    <n v="5866.692"/>
    <n v="5866.692"/>
    <n v="5866.692"/>
    <m/>
    <m/>
    <m/>
    <m/>
    <m/>
    <m/>
    <m/>
    <m/>
    <n v="0"/>
    <n v="15"/>
    <n v="0"/>
    <s v="621011000 Verkeersregelingen"/>
    <n v="88000.38"/>
    <n v="82133.688000000009"/>
    <n v="76266.996000000014"/>
    <n v="70400.304000000018"/>
    <n v="64533.612000000016"/>
    <n v="58666.920000000013"/>
    <n v="1056.0045600000001"/>
    <n v="985.60425600000008"/>
    <n v="991.47094800000013"/>
    <n v="985.6042560000003"/>
  </r>
  <r>
    <n v="1210617"/>
    <x v="109"/>
    <s v="2.  Verkeer, vervoer en waterstaat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Ties Hamelink"/>
    <s v="2. Katwijk noord"/>
    <s v="Weg- en Waterbouw"/>
    <n v="1.04"/>
    <n v="2022"/>
    <s v="Nee"/>
    <x v="2"/>
    <n v="2019"/>
    <s v="geen"/>
    <x v="3"/>
    <s v="BASIS"/>
    <x v="2"/>
    <x v="6"/>
    <s v="IGA Kalkoven"/>
    <s v="Contractueel"/>
    <m/>
    <m/>
    <n v="759380"/>
    <n v="0"/>
    <m/>
    <n v="0"/>
    <m/>
    <m/>
    <m/>
    <n v="0"/>
    <m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21001000 Wegen, straten en pleinen"/>
    <n v="0"/>
    <n v="0"/>
    <n v="0"/>
    <n v="0"/>
    <n v="0"/>
    <n v="0"/>
    <n v="0"/>
    <n v="0"/>
    <n v="0"/>
    <n v="0"/>
  </r>
  <r>
    <n v="1210618"/>
    <x v="110"/>
    <s v="2.  Verkeer, vervoer en waterstaat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Ties Hamelink"/>
    <s v="2. Katwijk noord"/>
    <s v="Weg- en Waterbouw"/>
    <n v="1.04"/>
    <n v="2022"/>
    <s v="Nee"/>
    <x v="2"/>
    <n v="2019"/>
    <s v="geen"/>
    <x v="3"/>
    <s v="BASIS"/>
    <x v="2"/>
    <x v="6"/>
    <s v="IGA Kalkoven"/>
    <s v="Contractueel"/>
    <m/>
    <m/>
    <n v="515634"/>
    <n v="0"/>
    <m/>
    <n v="0"/>
    <m/>
    <m/>
    <m/>
    <n v="0"/>
    <m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21001000 Wegen, straten en pleinen"/>
    <n v="0"/>
    <n v="0"/>
    <n v="0"/>
    <n v="0"/>
    <n v="0"/>
    <n v="0"/>
    <n v="0"/>
    <n v="0"/>
    <n v="0"/>
    <n v="0"/>
  </r>
  <r>
    <n v="1210619"/>
    <x v="111"/>
    <s v="2.  Verkeer, vervoer en waterstaat"/>
    <m/>
    <m/>
    <m/>
    <n v="345911.90400000004"/>
    <n v="345911.904000000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9"/>
    <s v="Verlichting"/>
    <s v="Onvermijdelijk"/>
    <n v="0"/>
    <m/>
    <n v="332607.60000000003"/>
    <n v="0"/>
    <m/>
    <n v="0"/>
    <m/>
    <n v="332607.60000000003"/>
    <n v="345911.90400000004"/>
    <n v="345911.90400000004"/>
    <n v="0"/>
    <n v="0"/>
    <n v="0"/>
    <n v="332607.60000000003"/>
    <n v="345911.904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69"/>
    <n v="345911.90400000004"/>
    <m/>
    <m/>
    <m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n v="17295.595200000003"/>
    <m/>
    <n v="0"/>
    <n v="20"/>
    <n v="0"/>
    <s v="621003000 Openbare verlichting"/>
    <n v="0"/>
    <n v="0"/>
    <n v="345911.90400000004"/>
    <n v="328616.30880000006"/>
    <n v="311320.71360000008"/>
    <n v="294025.11840000009"/>
    <n v="0"/>
    <n v="0"/>
    <n v="4496.8547520000002"/>
    <n v="4600.6283232000005"/>
  </r>
  <r>
    <n v="1210620"/>
    <x v="112"/>
    <s v="2.  Verkeer, vervoer en waterstaat"/>
    <m/>
    <m/>
    <m/>
    <n v="6630000"/>
    <n v="6630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Ron Voskuilen"/>
    <s v="GOV"/>
    <s v="Ron Voskuilen"/>
    <s v="6. GOV"/>
    <s v="Weg- en Waterbouw"/>
    <n v="1.04"/>
    <s v="Kort"/>
    <s v="Nee"/>
    <x v="2"/>
    <n v="2023"/>
    <s v="geen"/>
    <x v="0"/>
    <s v="Woningbouw"/>
    <x v="0"/>
    <x v="10"/>
    <s v="GOV_basis"/>
    <s v="Onvermijdelijk"/>
    <n v="0"/>
    <m/>
    <n v="6500000"/>
    <n v="6350000"/>
    <m/>
    <n v="6350000"/>
    <n v="6750000"/>
    <n v="6500000"/>
    <n v="6630000"/>
    <n v="6630000"/>
    <n v="3250000"/>
    <n v="0"/>
    <n v="0"/>
    <n v="3250000"/>
    <n v="33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70"/>
    <n v="98000.000000000015"/>
    <m/>
    <m/>
    <m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4666.666666666667"/>
    <n v="6532000"/>
    <n v="21"/>
    <n v="39"/>
    <s v="621002000 Bruggen"/>
    <n v="137254.9019607841"/>
    <n v="137254.9019607841"/>
    <n v="279999.99999999953"/>
    <n v="275333.33333333285"/>
    <n v="270666.66666666616"/>
    <n v="265999.99999999948"/>
    <n v="1647.0588235294092"/>
    <n v="1647.0588235294092"/>
    <n v="3639.9999999999936"/>
    <n v="3854.6666666666601"/>
  </r>
  <r>
    <n v="1210621"/>
    <x v="113"/>
    <s v="3. Economie"/>
    <m/>
    <m/>
    <m/>
    <n v="10386400"/>
    <n v="103864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Ron Voskuilen"/>
    <s v="GOV "/>
    <s v="Ron Voskuilen"/>
    <s v="6. GOV"/>
    <s v="Weg- en Waterbouw"/>
    <n v="1.04"/>
    <s v="Middellang"/>
    <s v="Nee"/>
    <x v="0"/>
    <n v="2023"/>
    <s v="geen"/>
    <x v="0"/>
    <s v="Woningbouw"/>
    <x v="0"/>
    <x v="11"/>
    <s v="GOV_basis"/>
    <s v="Onvermijdelijk"/>
    <n v="0"/>
    <m/>
    <n v="10000000"/>
    <n v="8000000"/>
    <m/>
    <n v="8000000"/>
    <n v="10000000"/>
    <n v="10000000"/>
    <n v="10386400"/>
    <n v="10386400"/>
    <n v="340000"/>
    <n v="2160000"/>
    <n v="2246400"/>
    <n v="5500000"/>
    <n v="5720000"/>
    <n v="2000000"/>
    <n v="208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71"/>
    <n v="1909120"/>
    <m/>
    <m/>
    <m/>
    <m/>
    <n v="95456"/>
    <n v="95456"/>
    <n v="95456"/>
    <n v="95456"/>
    <n v="95456"/>
    <n v="95456"/>
    <n v="95456"/>
    <n v="95456"/>
    <n v="95456"/>
    <n v="95456"/>
    <n v="95456"/>
    <n v="95456"/>
    <n v="95456"/>
    <n v="95456"/>
    <n v="95456"/>
    <n v="95456"/>
    <n v="95456"/>
    <n v="95456"/>
    <n v="95456"/>
    <n v="95456"/>
    <n v="8477280"/>
    <n v="20"/>
    <n v="5"/>
    <s v="621001000 Wegen, straten en pleinen"/>
    <n v="78119.07879534777"/>
    <n v="594256.42763613979"/>
    <n v="1908495.0473696375"/>
    <n v="2386400.0000000005"/>
    <n v="2290944.0000000005"/>
    <n v="2195488.0000000005"/>
    <n v="937.4289455441733"/>
    <n v="7131.0771316336777"/>
    <n v="24810.435615805287"/>
    <n v="33409.600000000006"/>
  </r>
  <r>
    <n v="1210623"/>
    <x v="114"/>
    <s v="2.  Verkeer, vervoer en waterstaat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Planmatig Beheer"/>
    <s v="Jan Mulder"/>
    <s v="Heel Katwijk"/>
    <s v="Weg- en Waterbouw"/>
    <n v="1.04"/>
    <s v="Woningbouw"/>
    <s v="Nee"/>
    <x v="0"/>
    <n v="2023"/>
    <s v="geen"/>
    <x v="0"/>
    <s v="KAM"/>
    <x v="4"/>
    <x v="12"/>
    <s v="KAM"/>
    <s v="Keuze"/>
    <n v="0"/>
    <m/>
    <n v="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5"/>
    <s v="621001000 Wegen, straten en pleinen"/>
    <n v="0"/>
    <n v="0"/>
    <n v="0"/>
    <n v="0"/>
    <n v="0"/>
    <n v="0"/>
    <n v="0"/>
    <n v="0"/>
    <n v="0"/>
    <n v="0"/>
  </r>
  <r>
    <n v="1210625"/>
    <x v="115"/>
    <s v="2.  Verkeer, vervoer en waterstaat"/>
    <m/>
    <m/>
    <m/>
    <n v="10927221.76"/>
    <n v="10943721.76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3"/>
    <s v="geen"/>
    <x v="0"/>
    <s v="KAM"/>
    <x v="4"/>
    <x v="13"/>
    <s v="KAM"/>
    <s v="Keuze"/>
    <n v="16500"/>
    <m/>
    <n v="10525420"/>
    <n v="6963000"/>
    <m/>
    <n v="6963000"/>
    <m/>
    <n v="10508740"/>
    <n v="10927221.76"/>
    <n v="10943721.76"/>
    <n v="46696"/>
    <n v="37188"/>
    <n v="38675.520000000004"/>
    <n v="142636"/>
    <n v="148341.44"/>
    <n v="772772"/>
    <n v="803682.88"/>
    <n v="875888"/>
    <n v="910923.52"/>
    <n v="3921840"/>
    <n v="4078713.6"/>
    <n v="3775720"/>
    <n v="3926748.8000000003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72"/>
    <n v="1415367.736888889"/>
    <m/>
    <m/>
    <m/>
    <m/>
    <m/>
    <m/>
    <m/>
    <m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88460.483555555547"/>
    <n v="9528354.0231111106"/>
    <n v="16"/>
    <n v="29"/>
    <s v="621001000 Wegen, straten en pleinen"/>
    <n v="33485.426656622163"/>
    <n v="47553.445509772835"/>
    <n v="101511.87126910377"/>
    <n v="393847.33069652511"/>
    <n v="725191.01406880724"/>
    <n v="4224324.777441089"/>
    <n v="401.82511987946594"/>
    <n v="570.641346117274"/>
    <n v="1319.6543264983488"/>
    <n v="5513.862629751352"/>
  </r>
  <r>
    <n v="1210627"/>
    <x v="116"/>
    <s v="2.  Verkeer, vervoer en waterstaat"/>
    <m/>
    <m/>
    <m/>
    <n v="3333864"/>
    <n v="3333864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3"/>
    <s v="geen"/>
    <x v="0"/>
    <s v="KAM"/>
    <x v="4"/>
    <x v="14"/>
    <s v="KAM"/>
    <s v="Keuze"/>
    <n v="0"/>
    <m/>
    <n v="3217800"/>
    <n v="1550000"/>
    <m/>
    <n v="1550000"/>
    <m/>
    <n v="3217800"/>
    <n v="3333864"/>
    <n v="3333864"/>
    <n v="316200"/>
    <n v="1289600"/>
    <n v="1341184"/>
    <n v="1289600"/>
    <n v="1341184"/>
    <n v="322400"/>
    <n v="335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73"/>
    <n v="792828.44444444426"/>
    <m/>
    <m/>
    <m/>
    <m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39641.422222222223"/>
    <n v="2541035.555555556"/>
    <n v="20"/>
    <n v="25"/>
    <s v="621001000 Wegen, straten en pleinen"/>
    <n v="169190.40392769472"/>
    <n v="886823.11329316383"/>
    <n v="1604455.8226586329"/>
    <n v="1783864.0000000002"/>
    <n v="1744222.577777778"/>
    <n v="1704581.1555555558"/>
    <n v="2030.2848471323366"/>
    <n v="10641.877359517966"/>
    <n v="20857.925694562226"/>
    <n v="24974.096000000005"/>
  </r>
  <r>
    <n v="1210629"/>
    <x v="117"/>
    <s v="2.  Verkeer, vervoer en waterstaat"/>
    <m/>
    <m/>
    <m/>
    <n v="575760"/>
    <n v="57576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3"/>
    <s v="geen"/>
    <x v="0"/>
    <s v="KAM"/>
    <x v="4"/>
    <x v="15"/>
    <s v="KAM"/>
    <s v="Keuze"/>
    <n v="0"/>
    <m/>
    <n v="575760"/>
    <n v="260000"/>
    <m/>
    <n v="260000"/>
    <m/>
    <n v="575760"/>
    <n v="575760"/>
    <n v="575760"/>
    <n v="575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74"/>
    <n v="161388.44444444441"/>
    <m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7016.8888888888887"/>
    <n v="414371.55555555562"/>
    <n v="23"/>
    <n v="22"/>
    <s v="621001000 Wegen, straten en pleinen"/>
    <n v="315760"/>
    <n v="308743.11111111112"/>
    <n v="301726.22222222225"/>
    <n v="294709.33333333337"/>
    <n v="287692.4444444445"/>
    <n v="280675.55555555562"/>
    <n v="3789.12"/>
    <n v="3704.9173333333338"/>
    <n v="3922.4408888888888"/>
    <n v="4125.9306666666671"/>
  </r>
  <r>
    <n v="1210630"/>
    <x v="118"/>
    <s v="2.  Verkeer, vervoer en waterstaat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3"/>
    <s v="geen"/>
    <x v="0"/>
    <s v="KAM"/>
    <x v="4"/>
    <x v="16"/>
    <s v="KAM"/>
    <s v="Keuze"/>
    <n v="0"/>
    <m/>
    <n v="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10"/>
    <s v="621001000 Wegen, straten en pleinen"/>
    <n v="0"/>
    <n v="0"/>
    <n v="0"/>
    <n v="0"/>
    <n v="0"/>
    <n v="0"/>
    <n v="0"/>
    <n v="0"/>
    <n v="0"/>
    <n v="0"/>
  </r>
  <r>
    <n v="1210631"/>
    <x v="119"/>
    <s v="2.  Verkeer, vervoer en waterstaat"/>
    <m/>
    <m/>
    <m/>
    <n v="4377634.1440000003"/>
    <n v="4377634.1440000003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3"/>
    <s v="geen"/>
    <x v="0"/>
    <s v="KAM"/>
    <x v="4"/>
    <x v="17"/>
    <s v="KAM"/>
    <s v="Keuze"/>
    <n v="0"/>
    <m/>
    <n v="4103094"/>
    <n v="0"/>
    <m/>
    <n v="0"/>
    <m/>
    <n v="4235507.12"/>
    <n v="4377634.1440000003"/>
    <n v="4377634.1440000003"/>
    <n v="682331.52"/>
    <n v="900731.52"/>
    <n v="936760.78080000007"/>
    <n v="513132.88"/>
    <n v="533658.19520000007"/>
    <n v="186095.52000000002"/>
    <n v="193539.34080000003"/>
    <n v="76895.520000000004"/>
    <n v="79971.340800000005"/>
    <n v="233480"/>
    <n v="242819.20000000001"/>
    <n v="451880"/>
    <n v="469955.2"/>
    <n v="646751.04"/>
    <n v="672621.08160000003"/>
    <n v="420160"/>
    <n v="436966.40000000002"/>
    <n v="89440"/>
    <n v="93017.600000000006"/>
    <n v="34609.120000000003"/>
    <n v="35993.4848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75"/>
    <n v="2042895.9338666676"/>
    <m/>
    <m/>
    <m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97280.758755555566"/>
    <n v="2334738.2101333328"/>
    <n v="21"/>
    <n v="24"/>
    <s v="621001000 Wegen, straten en pleinen"/>
    <n v="682331.52"/>
    <n v="1619092.3008000001"/>
    <n v="2152750.4960000003"/>
    <n v="2249009.0780444448"/>
    <n v="2231699.6600888893"/>
    <n v="2377238.1013333341"/>
    <n v="8187.9782400000004"/>
    <n v="19429.1076096"/>
    <n v="27985.756448000004"/>
    <n v="31486.127092622228"/>
  </r>
  <r>
    <n v="1210632"/>
    <x v="120"/>
    <s v="7. Volksgezondheid en Milieu"/>
    <m/>
    <m/>
    <m/>
    <n v="225000"/>
    <n v="2250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Kort"/>
    <s v="Ja"/>
    <x v="1"/>
    <n v="2023"/>
    <s v="Ja"/>
    <x v="1"/>
    <s v="BASIS"/>
    <x v="2"/>
    <x v="2"/>
    <s v="Afval"/>
    <s v="N.V.T."/>
    <n v="0"/>
    <s v="nee"/>
    <n v="225000"/>
    <n v="0"/>
    <m/>
    <n v="0"/>
    <m/>
    <n v="225000"/>
    <n v="225000"/>
    <n v="225000"/>
    <n v="2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x v="76"/>
    <n v="224999.99999999997"/>
    <m/>
    <n v="32142.857142857141"/>
    <n v="32142.857142857141"/>
    <n v="32142.857142857141"/>
    <n v="32142.857142857141"/>
    <n v="32142.857142857141"/>
    <n v="32142.857142857141"/>
    <n v="32142.857142857141"/>
    <m/>
    <m/>
    <m/>
    <m/>
    <m/>
    <m/>
    <m/>
    <m/>
    <m/>
    <m/>
    <m/>
    <m/>
    <m/>
    <m/>
    <m/>
    <m/>
    <n v="0"/>
    <n v="7"/>
    <n v="0"/>
    <s v="673001000 Vuilverwerking"/>
    <n v="225000"/>
    <n v="192857.14285714287"/>
    <n v="160714.28571428574"/>
    <n v="128571.42857142859"/>
    <n v="96428.571428571449"/>
    <n v="64285.714285714304"/>
    <n v="2700"/>
    <n v="2314.2857142857147"/>
    <n v="2089.2857142857147"/>
    <n v="1800.0000000000005"/>
  </r>
  <r>
    <n v="1210633"/>
    <x v="121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54338.91199999998"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66145.248000000021"/>
    <n v="21"/>
    <n v="9"/>
    <s v="621002000 Bruggen"/>
    <n v="0"/>
    <n v="0"/>
    <n v="220484.16"/>
    <n v="213134.68799999999"/>
    <n v="205785.21599999999"/>
    <n v="198435.74399999998"/>
    <n v="0"/>
    <n v="0"/>
    <n v="2866.2940800000001"/>
    <n v="2983.885632"/>
  </r>
  <r>
    <n v="1210634"/>
    <x v="122"/>
    <s v="2.  Verkeer, vervoer en waterstaat"/>
    <m/>
    <m/>
    <m/>
    <n v="46111.852800000001"/>
    <n v="46111.8528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3"/>
    <s v="Verlichting"/>
    <s v="Wettelijk"/>
    <n v="0"/>
    <m/>
    <n v="44338.32"/>
    <n v="0"/>
    <m/>
    <n v="0"/>
    <m/>
    <n v="44338.32"/>
    <n v="46111.852800000001"/>
    <n v="46111.852800000001"/>
    <n v="0"/>
    <n v="0"/>
    <n v="0"/>
    <n v="44338.32"/>
    <n v="46111.852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78"/>
    <n v="24208.722720000002"/>
    <m/>
    <m/>
    <m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1152.7963199999999"/>
    <n v="21903.130079999999"/>
    <n v="21"/>
    <n v="19"/>
    <s v="612010000 Overige maatregelen"/>
    <n v="0"/>
    <n v="0"/>
    <n v="46111.852800000001"/>
    <n v="44959.056479999999"/>
    <n v="43806.260159999998"/>
    <n v="42653.463839999997"/>
    <n v="0"/>
    <n v="0"/>
    <n v="599.45408639999994"/>
    <n v="629.42679071999999"/>
  </r>
  <r>
    <n v="1210635"/>
    <x v="123"/>
    <s v="2.  Verkeer, vervoer en waterstaat"/>
    <m/>
    <m/>
    <m/>
    <n v="520000"/>
    <n v="520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Middellang"/>
    <s v="Ja"/>
    <x v="1"/>
    <n v="2023"/>
    <s v="geen"/>
    <x v="2"/>
    <s v="BASIS"/>
    <x v="2"/>
    <x v="3"/>
    <s v="Verkeer"/>
    <s v="Wettelijk"/>
    <n v="0"/>
    <m/>
    <n v="327600"/>
    <n v="0"/>
    <m/>
    <n v="0"/>
    <m/>
    <n v="500000"/>
    <n v="520000"/>
    <n v="520000"/>
    <n v="0"/>
    <n v="0"/>
    <n v="0"/>
    <n v="500000"/>
    <n v="5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79"/>
    <n v="519999.99999999994"/>
    <m/>
    <m/>
    <m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m/>
    <m/>
    <m/>
    <m/>
    <m/>
    <m/>
    <m/>
    <m/>
    <m/>
    <n v="0"/>
    <n v="12"/>
    <n v="0"/>
    <s v="621011000 Verkeersregelingen"/>
    <n v="0"/>
    <n v="0"/>
    <n v="520000"/>
    <n v="476666.66666666669"/>
    <n v="433333.33333333337"/>
    <n v="390000.00000000006"/>
    <n v="0"/>
    <n v="0"/>
    <n v="6760"/>
    <n v="6673.3333333333339"/>
  </r>
  <r>
    <n v="1210636"/>
    <x v="124"/>
    <s v="2.  Verkeer, vervoer en waterstaat"/>
    <m/>
    <m/>
    <m/>
    <n v="10529376"/>
    <n v="10529376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Pieter van der Plas"/>
    <s v="2. Katwijk noord"/>
    <s v="Weg- en Waterbouw"/>
    <n v="1.04"/>
    <s v="Kort"/>
    <s v="Ja"/>
    <x v="0"/>
    <n v="2023"/>
    <s v="geen"/>
    <x v="0"/>
    <s v="BASIS"/>
    <x v="2"/>
    <x v="9"/>
    <s v="IGA Hoornes"/>
    <s v="Onvermijdelijk"/>
    <n v="0"/>
    <m/>
    <n v="10124400"/>
    <n v="0"/>
    <m/>
    <n v="0"/>
    <m/>
    <n v="10124400"/>
    <n v="10529376"/>
    <n v="10529376"/>
    <n v="0"/>
    <n v="0"/>
    <n v="0"/>
    <n v="0"/>
    <n v="0"/>
    <n v="0"/>
    <n v="0"/>
    <n v="0"/>
    <n v="0"/>
    <n v="0"/>
    <n v="0"/>
    <n v="143000"/>
    <n v="148720"/>
    <n v="261300"/>
    <n v="271752"/>
    <n v="570050"/>
    <n v="592852"/>
    <n v="1005225"/>
    <n v="1045434"/>
    <n v="1347612.5"/>
    <n v="1401517"/>
    <n v="1518806.25"/>
    <n v="1579558.5"/>
    <n v="1604403.125"/>
    <n v="1668579.25"/>
    <n v="1647201.5625"/>
    <n v="1713089.625"/>
    <n v="1013400.78125"/>
    <n v="1053936.8125"/>
    <n v="506700.390625"/>
    <n v="526968.40625"/>
    <n v="506700.390625"/>
    <n v="526968.40625"/>
    <n v="0"/>
    <n v="0"/>
    <n v="0"/>
    <n v="0"/>
    <n v="0"/>
    <n v="0"/>
    <n v="0"/>
    <n v="0"/>
    <n v="0"/>
    <n v="0"/>
    <n v="0"/>
    <n v="0"/>
    <n v="0"/>
    <n v="0"/>
    <n v="60"/>
    <x v="80"/>
    <n v="1228427.2000000002"/>
    <m/>
    <m/>
    <m/>
    <m/>
    <m/>
    <m/>
    <m/>
    <m/>
    <m/>
    <m/>
    <m/>
    <m/>
    <m/>
    <m/>
    <m/>
    <m/>
    <m/>
    <n v="175489.6"/>
    <n v="175489.6"/>
    <n v="175489.6"/>
    <n v="175489.6"/>
    <n v="175489.6"/>
    <n v="175489.6"/>
    <n v="175489.6"/>
    <n v="9300948.8000000007"/>
    <n v="7"/>
    <n v="53"/>
    <s v="621001000 Wegen, straten en pleinen"/>
    <n v="0"/>
    <n v="0"/>
    <n v="0"/>
    <n v="0"/>
    <n v="0"/>
    <n v="0"/>
    <n v="0"/>
    <n v="0"/>
    <n v="0"/>
    <n v="0"/>
  </r>
  <r>
    <n v="1210637"/>
    <x v="125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4. Valkenburg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81"/>
    <n v="236811.06250000003"/>
    <m/>
    <m/>
    <m/>
    <m/>
    <m/>
    <m/>
    <m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41790.187500000029"/>
    <n v="17"/>
    <n v="3"/>
    <s v="621001000 Wegen, straten en pleinen"/>
    <n v="0"/>
    <n v="0"/>
    <n v="0"/>
    <n v="0"/>
    <n v="111440.50000000001"/>
    <n v="222881.00000000003"/>
    <n v="0"/>
    <n v="0"/>
    <n v="0"/>
    <n v="0"/>
  </r>
  <r>
    <n v="1210638"/>
    <x v="126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1. Katwijk aan zee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267500"/>
    <n v="0"/>
    <m/>
    <n v="0"/>
    <m/>
    <n v="267500"/>
    <n v="278601.25000000006"/>
    <n v="278601.25000000006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81"/>
    <n v="278601.25000000006"/>
    <m/>
    <m/>
    <m/>
    <m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0"/>
    <n v="20"/>
    <n v="0"/>
    <s v="621001000 Wegen, straten en pleinen"/>
    <n v="0"/>
    <n v="111440.50000000001"/>
    <n v="222881.00000000003"/>
    <n v="278601.25000000006"/>
    <n v="264671.18750000006"/>
    <n v="250741.12500000006"/>
    <n v="0"/>
    <n v="1337.2860000000003"/>
    <n v="2897.4530000000004"/>
    <n v="3900.4175000000009"/>
  </r>
  <r>
    <n v="1210639"/>
    <x v="127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3. Katwijk aan de Rijn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267500"/>
    <n v="0"/>
    <m/>
    <n v="0"/>
    <m/>
    <n v="267500"/>
    <n v="278601.25000000006"/>
    <n v="278601.25000000006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81"/>
    <n v="264671.18750000006"/>
    <m/>
    <m/>
    <m/>
    <m/>
    <m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00000004"/>
    <n v="13930.0625"/>
    <n v="19"/>
    <n v="1"/>
    <s v="621001000 Wegen, straten en pleinen"/>
    <n v="0"/>
    <n v="0"/>
    <n v="111440.50000000001"/>
    <n v="222881.00000000003"/>
    <n v="278601.25000000006"/>
    <n v="264671.18750000006"/>
    <n v="0"/>
    <n v="0"/>
    <n v="1448.7265000000002"/>
    <n v="3120.3340000000003"/>
  </r>
  <r>
    <n v="1210640"/>
    <x v="128"/>
    <s v="4.  Onderwijs"/>
    <m/>
    <m/>
    <m/>
    <n v="557202.50000000012"/>
    <n v="557202.5000000001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Woningbouw"/>
    <x v="0"/>
    <x v="19"/>
    <s v="IHP_GOV_basis school 1"/>
    <s v="Wettelijk"/>
    <n v="0"/>
    <m/>
    <n v="535000"/>
    <n v="0"/>
    <m/>
    <n v="0"/>
    <m/>
    <n v="535000"/>
    <n v="557202.50000000012"/>
    <n v="557202.50000000012"/>
    <n v="0"/>
    <n v="0"/>
    <n v="0"/>
    <n v="214000"/>
    <n v="222881.00000000003"/>
    <n v="214000"/>
    <n v="222881.00000000003"/>
    <n v="107000"/>
    <n v="111440.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5"/>
    <n v="529342.37500000012"/>
    <m/>
    <m/>
    <m/>
    <m/>
    <m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000000007"/>
    <n v="27860.125"/>
    <n v="19"/>
    <n v="1"/>
    <s v="621001000 Wegen, straten en pleinen"/>
    <n v="0"/>
    <n v="0"/>
    <n v="222881.00000000003"/>
    <n v="445762.00000000006"/>
    <n v="557202.50000000012"/>
    <n v="529342.37500000012"/>
    <n v="0"/>
    <n v="0"/>
    <n v="2897.4530000000004"/>
    <n v="6240.6680000000006"/>
  </r>
  <r>
    <n v="1210641"/>
    <x v="129"/>
    <s v="4.  Onderwijs"/>
    <m/>
    <m/>
    <m/>
    <n v="274160.75"/>
    <n v="274160.75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5. Rijnsburg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267500"/>
    <n v="0"/>
    <m/>
    <n v="0"/>
    <m/>
    <n v="267500"/>
    <n v="274160.75"/>
    <n v="274160.75"/>
    <n v="107000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82"/>
    <n v="274160.75000000006"/>
    <m/>
    <m/>
    <m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n v="13708.0375"/>
    <m/>
    <n v="0"/>
    <n v="20"/>
    <n v="0"/>
    <s v="621001000 Wegen, straten en pleinen"/>
    <n v="107000"/>
    <n v="218440.5"/>
    <n v="274160.75"/>
    <n v="260452.71249999999"/>
    <n v="246744.67499999999"/>
    <n v="233036.63749999998"/>
    <n v="1284"/>
    <n v="2621.2860000000001"/>
    <n v="3564.0897499999996"/>
    <n v="3646.3379749999999"/>
  </r>
  <r>
    <n v="1210642"/>
    <x v="130"/>
    <s v="2.  Verkeer, vervoer en waterstaat"/>
    <m/>
    <m/>
    <m/>
    <n v="4813120"/>
    <n v="481312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3"/>
    <s v="geen"/>
    <x v="0"/>
    <s v="KAM"/>
    <x v="4"/>
    <x v="20"/>
    <s v="KAM"/>
    <s v="Keuze"/>
    <n v="0"/>
    <m/>
    <n v="6850000"/>
    <n v="0"/>
    <m/>
    <n v="0"/>
    <m/>
    <n v="4628000"/>
    <n v="4813120"/>
    <n v="4813120"/>
    <n v="0"/>
    <n v="130000"/>
    <n v="135200"/>
    <n v="130000"/>
    <n v="135200"/>
    <n v="1144000"/>
    <n v="1189760"/>
    <n v="1144000"/>
    <n v="1189760"/>
    <n v="1092000"/>
    <n v="1135680"/>
    <n v="832000"/>
    <n v="865280"/>
    <n v="156000"/>
    <n v="162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83"/>
    <n v="1711331.5555555557"/>
    <m/>
    <m/>
    <m/>
    <m/>
    <m/>
    <m/>
    <m/>
    <m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106958.22222222222"/>
    <n v="3101788.444444444"/>
    <n v="16"/>
    <n v="29"/>
    <s v="621001000 Wegen, straten en pleinen"/>
    <n v="0"/>
    <n v="135200"/>
    <n v="270400"/>
    <n v="1460160"/>
    <n v="2649920"/>
    <n v="3785600"/>
    <n v="0"/>
    <n v="1622.4"/>
    <n v="3515.2"/>
    <n v="20442.240000000002"/>
  </r>
  <r>
    <n v="1210643"/>
    <x v="131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Middellang"/>
    <s v="Nee"/>
    <x v="0"/>
    <n v="2023"/>
    <s v="geen"/>
    <x v="0"/>
    <s v="BASIS"/>
    <x v="2"/>
    <x v="3"/>
    <s v="Wegenbeleidsplan"/>
    <s v="Wettelijk"/>
    <n v="0"/>
    <m/>
    <n v="1997611.2000000002"/>
    <n v="0"/>
    <m/>
    <n v="0"/>
    <m/>
    <n v="1997611.2000000002"/>
    <n v="2077515.648"/>
    <n v="2077515.648"/>
    <n v="0"/>
    <n v="0"/>
    <n v="0"/>
    <n v="0"/>
    <n v="0"/>
    <n v="957611.20000000007"/>
    <n v="995915.64800000016"/>
    <n v="1040000"/>
    <n v="108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657879.95520000008"/>
    <m/>
    <m/>
    <m/>
    <m/>
    <m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1419635.6927999998"/>
    <n v="19"/>
    <n v="41"/>
    <s v="621008000 Onderhoud wegen/straten/pleinen"/>
    <n v="0"/>
    <n v="0"/>
    <n v="0"/>
    <n v="995915.64800000016"/>
    <n v="2077515.648"/>
    <n v="2042890.3872"/>
    <n v="0"/>
    <n v="0"/>
    <n v="0"/>
    <n v="13942.819072000002"/>
  </r>
  <r>
    <n v="1210644"/>
    <x v="132"/>
    <s v="7. Volksgezondheid en Milieu"/>
    <m/>
    <m/>
    <m/>
    <n v="59488"/>
    <n v="59488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57200"/>
    <n v="0"/>
    <m/>
    <n v="0"/>
    <m/>
    <n v="57200"/>
    <n v="59488"/>
    <n v="59488"/>
    <n v="0"/>
    <n v="0"/>
    <n v="0"/>
    <n v="57200"/>
    <n v="59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85"/>
    <n v="59488.000000000015"/>
    <m/>
    <m/>
    <m/>
    <n v="5948.8"/>
    <n v="5948.8"/>
    <n v="5948.8"/>
    <n v="5948.8"/>
    <n v="5948.8"/>
    <n v="5948.8"/>
    <n v="5948.8"/>
    <n v="5948.8"/>
    <n v="5948.8"/>
    <n v="5948.8"/>
    <m/>
    <m/>
    <m/>
    <m/>
    <m/>
    <m/>
    <m/>
    <m/>
    <m/>
    <m/>
    <m/>
    <n v="0"/>
    <n v="10"/>
    <n v="0"/>
    <s v="621001000 Wegen, straten en pleinen"/>
    <n v="0"/>
    <n v="0"/>
    <n v="59488"/>
    <n v="53539.199999999997"/>
    <n v="47590.399999999994"/>
    <n v="41641.599999999991"/>
    <n v="0"/>
    <n v="0"/>
    <n v="773.34399999999994"/>
    <n v="749.54880000000003"/>
  </r>
  <r>
    <n v="1210646"/>
    <x v="133"/>
    <s v="2.  Verkeer, vervoer en waterstaat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Karen Oliemans"/>
    <s v="2. Katwijk noord"/>
    <s v="Weg- en Waterbouw"/>
    <n v="1.04"/>
    <n v="2022"/>
    <s v="Nee"/>
    <x v="2"/>
    <n v="2024"/>
    <s v="geen"/>
    <x v="3"/>
    <s v="BASIS"/>
    <x v="2"/>
    <x v="6"/>
    <s v="IGA Kalkoven"/>
    <s v="Contractueel"/>
    <m/>
    <m/>
    <n v="750000"/>
    <n v="0"/>
    <m/>
    <n v="0"/>
    <m/>
    <m/>
    <m/>
    <n v="0"/>
    <m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21001000 Wegen, straten en pleinen"/>
    <n v="0"/>
    <n v="0"/>
    <n v="0"/>
    <n v="0"/>
    <n v="0"/>
    <n v="0"/>
    <n v="0"/>
    <n v="0"/>
    <n v="0"/>
    <n v="0"/>
  </r>
  <r>
    <n v="1210648"/>
    <x v="134"/>
    <s v="2.  Verkeer, vervoer en waterstaat"/>
    <m/>
    <m/>
    <m/>
    <n v="231420"/>
    <n v="23142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Jelle van Wier"/>
    <s v="Katwijk aan zee"/>
    <s v="Weg- en Waterbouw"/>
    <n v="1.04"/>
    <n v="0"/>
    <s v="Nee"/>
    <x v="0"/>
    <n v="2024"/>
    <s v="Nee"/>
    <x v="0"/>
    <s v="BASIS"/>
    <x v="2"/>
    <x v="9"/>
    <s v="Julianalaan Zuid"/>
    <s v="Onvermijdelijk"/>
    <n v="0"/>
    <s v="nee"/>
    <n v="228000"/>
    <m/>
    <m/>
    <m/>
    <m/>
    <n v="228000"/>
    <n v="231420"/>
    <n v="231420"/>
    <n v="142500"/>
    <n v="85500"/>
    <n v="88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86"/>
    <n v="113138.6666666667"/>
    <m/>
    <m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5142.666666666667"/>
    <n v="118281.3333333333"/>
    <n v="22"/>
    <n v="23"/>
    <s v="621001000 Wegen, straten en pleinen"/>
    <n v="142500"/>
    <n v="231420"/>
    <n v="226277.33333333334"/>
    <n v="221134.66666666669"/>
    <n v="215992.00000000003"/>
    <n v="210849.33333333337"/>
    <n v="1710"/>
    <n v="2777.04"/>
    <n v="2941.6053333333334"/>
    <n v="3095.8853333333336"/>
  </r>
  <r>
    <n v="1210650"/>
    <x v="135"/>
    <n v="0"/>
    <m/>
    <m/>
    <m/>
    <n v="138555"/>
    <n v="13855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Jan van der Meij"/>
    <s v="1. Katwijk aan zee"/>
    <s v="Installaties"/>
    <n v="1.04"/>
    <n v="0"/>
    <s v="Ja"/>
    <x v="1"/>
    <n v="2024"/>
    <s v="Nee"/>
    <x v="2"/>
    <s v="BASIS"/>
    <x v="2"/>
    <x v="3"/>
    <s v="Verlichting"/>
    <s v="Wettelijk"/>
    <n v="0"/>
    <s v="nee"/>
    <n v="200000"/>
    <n v="0"/>
    <m/>
    <n v="0"/>
    <m/>
    <n v="138555"/>
    <n v="138555"/>
    <n v="138555"/>
    <n v="138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87"/>
    <n v="79669.125"/>
    <m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3463.875"/>
    <n v="58885.875"/>
    <n v="23"/>
    <n v="17"/>
    <s v="621003000 Openbare verlichting"/>
    <n v="138555"/>
    <n v="135091.125"/>
    <n v="131627.25"/>
    <n v="128163.375"/>
    <n v="124699.5"/>
    <n v="121235.625"/>
    <n v="1662.66"/>
    <n v="1621.0934999999999"/>
    <n v="1711.1542499999998"/>
    <n v="1794.2872500000001"/>
  </r>
  <r>
    <n v="1210651"/>
    <x v="136"/>
    <s v="2.  Verkeer, vervoer en waterstaat"/>
    <m/>
    <m/>
    <m/>
    <n v="29240.9"/>
    <n v="29240.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Materieel"/>
    <n v="1.04"/>
    <m/>
    <m/>
    <x v="1"/>
    <n v="2023"/>
    <m/>
    <x v="2"/>
    <s v="BASIS"/>
    <x v="2"/>
    <x v="3"/>
    <s v="Verkeer"/>
    <s v="Wettelijk"/>
    <n v="0"/>
    <s v="nee"/>
    <n v="55591"/>
    <n v="0"/>
    <m/>
    <n v="0"/>
    <m/>
    <n v="29240.9"/>
    <n v="29240.9"/>
    <n v="29240.9"/>
    <n v="2924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88"/>
    <n v="29240.9"/>
    <m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n v="1949.3933333333334"/>
    <m/>
    <m/>
    <m/>
    <m/>
    <m/>
    <m/>
    <m/>
    <m/>
    <n v="0"/>
    <n v="15"/>
    <n v="0"/>
    <s v="621012000 Verkeersmaatregelen_x000a_"/>
    <n v="29240.9"/>
    <n v="27291.506666666668"/>
    <n v="25342.113333333335"/>
    <n v="23392.720000000001"/>
    <n v="21443.326666666668"/>
    <n v="19493.933333333334"/>
    <n v="350.89080000000001"/>
    <n v="327.49808000000002"/>
    <n v="329.44747333333333"/>
    <n v="327.49808000000002"/>
  </r>
  <r>
    <n v="1210652"/>
    <x v="137"/>
    <s v="2.  Verkeer, vervoer en waterstaat"/>
    <m/>
    <m/>
    <m/>
    <n v="315000"/>
    <n v="315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4"/>
    <s v="geen"/>
    <x v="0"/>
    <s v="KAM"/>
    <x v="4"/>
    <x v="17"/>
    <s v="KAM"/>
    <s v="Keuze"/>
    <n v="0"/>
    <m/>
    <n v="315000"/>
    <n v="0"/>
    <m/>
    <n v="0"/>
    <m/>
    <n v="315000"/>
    <n v="315000"/>
    <n v="315000"/>
    <n v="31500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45"/>
    <x v="89"/>
    <n v="161000"/>
    <m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7000"/>
    <n v="154000"/>
    <n v="23"/>
    <n v="22"/>
    <s v="621001000 Wegen, straten en pleinen"/>
    <n v="315000"/>
    <n v="308000"/>
    <n v="301000"/>
    <n v="294000"/>
    <n v="287000"/>
    <n v="280000"/>
    <n v="3780"/>
    <n v="3696"/>
    <n v="3913"/>
    <n v="4116"/>
  </r>
  <r>
    <n v="1210653"/>
    <x v="138"/>
    <s v="2.  Verkeer, vervoer en waterstaat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Chris de Vor"/>
    <s v="Beleid Fysieke leefomgeving"/>
    <s v="Hans van Dalfsen"/>
    <s v="5. Rijnsburg"/>
    <s v="Weg- en Waterbouw"/>
    <n v="1.04"/>
    <s v="Kort"/>
    <s v="Nee"/>
    <x v="0"/>
    <n v="2024"/>
    <s v="geen"/>
    <x v="3"/>
    <s v="BASIS"/>
    <x v="2"/>
    <x v="6"/>
    <s v="Trappenberg-Kloosterschuur"/>
    <s v="Keuze"/>
    <m/>
    <m/>
    <n v="552200"/>
    <n v="0"/>
    <m/>
    <n v="5522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5"/>
    <s v="621001000 Wegen, straten en pleinen"/>
    <n v="0"/>
    <n v="0"/>
    <n v="0"/>
    <n v="0"/>
    <n v="0"/>
    <n v="0"/>
    <n v="0"/>
    <n v="0"/>
    <n v="0"/>
    <n v="0"/>
  </r>
  <r>
    <n v="1210654"/>
    <x v="139"/>
    <s v="2.  Verkeer, vervoer en waterstaat"/>
    <m/>
    <m/>
    <m/>
    <n v="1365000"/>
    <n v="1365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4"/>
    <s v="geen"/>
    <x v="0"/>
    <s v="KAM"/>
    <x v="4"/>
    <x v="15"/>
    <s v="KAM"/>
    <s v="Keuze"/>
    <n v="0"/>
    <m/>
    <n v="1365000"/>
    <m/>
    <m/>
    <m/>
    <m/>
    <n v="1365000"/>
    <n v="1365000"/>
    <n v="1365000"/>
    <n v="136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90"/>
    <n v="697666.66666666674"/>
    <m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30333.333333333332"/>
    <n v="667333.33333333326"/>
    <n v="23"/>
    <n v="22"/>
    <s v="621001000 Wegen, straten en pleinen"/>
    <n v="1365000"/>
    <n v="1334666.6666666667"/>
    <n v="1304333.3333333335"/>
    <n v="1274000.0000000002"/>
    <n v="1243666.666666667"/>
    <n v="1213333.3333333337"/>
    <n v="16380"/>
    <n v="16016.000000000002"/>
    <n v="16956.333333333336"/>
    <n v="17836.000000000004"/>
  </r>
  <r>
    <n v="1210655"/>
    <x v="140"/>
    <s v="2.  Verkeer, vervoer en waterstaat"/>
    <m/>
    <m/>
    <m/>
    <n v="9672000"/>
    <n v="9672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Ron Voskuilen"/>
    <s v="GOV"/>
    <s v="Ron Voskuilen"/>
    <s v="6. GOV"/>
    <s v="Weg- en Waterbouw"/>
    <n v="1.04"/>
    <s v="Middellang"/>
    <s v="Nee"/>
    <x v="0"/>
    <n v="2023"/>
    <s v="geen"/>
    <x v="0"/>
    <s v="Woningbouw"/>
    <x v="0"/>
    <x v="21"/>
    <s v="GOV_basis"/>
    <s v="Onvermijdelijk"/>
    <n v="0"/>
    <m/>
    <n v="9000000"/>
    <n v="7250000"/>
    <m/>
    <n v="7250000"/>
    <n v="9000000"/>
    <n v="9300000"/>
    <n v="9672000"/>
    <n v="9672000"/>
    <n v="0"/>
    <n v="4650000"/>
    <n v="4836000"/>
    <n v="4650000"/>
    <n v="483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91"/>
    <n v="847699.99999999977"/>
    <m/>
    <m/>
    <m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40366.666666666664"/>
    <n v="8824300"/>
    <n v="21"/>
    <n v="39"/>
    <s v="621002000 Bruggen"/>
    <n v="0"/>
    <n v="1210999.9999999995"/>
    <n v="2421999.9999999995"/>
    <n v="2381633.333333333"/>
    <n v="2341266.6666666665"/>
    <n v="2300900"/>
    <n v="0"/>
    <n v="14531.999999999995"/>
    <n v="31485.999999999993"/>
    <n v="33342.866666666661"/>
  </r>
  <r>
    <n v="1210656"/>
    <x v="141"/>
    <s v="2.  Verkeer, vervoer en waterstaat"/>
    <m/>
    <m/>
    <m/>
    <n v="187200"/>
    <n v="1872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4"/>
    <s v="geen"/>
    <x v="0"/>
    <s v="KAM"/>
    <x v="4"/>
    <x v="13"/>
    <s v="KAM"/>
    <s v="Keuze"/>
    <m/>
    <m/>
    <n v="180000"/>
    <m/>
    <m/>
    <m/>
    <m/>
    <n v="180000"/>
    <n v="187200"/>
    <n v="187200"/>
    <m/>
    <n v="180000"/>
    <n v="18720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92"/>
    <n v="66560"/>
    <m/>
    <m/>
    <m/>
    <m/>
    <m/>
    <m/>
    <m/>
    <m/>
    <n v="4160"/>
    <n v="4160"/>
    <n v="4160"/>
    <n v="4160"/>
    <n v="4160"/>
    <n v="4160"/>
    <n v="4160"/>
    <n v="4160"/>
    <n v="4160"/>
    <n v="4160"/>
    <n v="4160"/>
    <n v="4160"/>
    <n v="4160"/>
    <n v="4160"/>
    <n v="4160"/>
    <n v="4160"/>
    <n v="120640"/>
    <n v="16"/>
    <n v="29"/>
    <s v="621001000 Wegen, straten en pleinen"/>
    <n v="0"/>
    <n v="187200"/>
    <n v="187200"/>
    <n v="187200"/>
    <n v="187200"/>
    <n v="187200"/>
    <n v="0"/>
    <n v="2246.4"/>
    <n v="2433.6"/>
    <n v="2620.8000000000002"/>
  </r>
  <r>
    <n v="1210658"/>
    <x v="142"/>
    <s v="2.  Verkeer, vervoer en waterstaat"/>
    <m/>
    <m/>
    <m/>
    <n v="45000"/>
    <n v="45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4"/>
    <s v="geen"/>
    <x v="0"/>
    <s v="KAM"/>
    <x v="4"/>
    <x v="15"/>
    <s v="KAM"/>
    <s v="Keuze"/>
    <n v="0"/>
    <m/>
    <n v="45000"/>
    <m/>
    <m/>
    <m/>
    <m/>
    <n v="45000"/>
    <n v="45000"/>
    <n v="45000"/>
    <n v="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93"/>
    <n v="23000"/>
    <m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1000"/>
    <n v="22000"/>
    <n v="23"/>
    <n v="22"/>
    <s v="621001000 Wegen, straten en pleinen"/>
    <n v="45000"/>
    <n v="44000"/>
    <n v="43000"/>
    <n v="42000"/>
    <n v="41000"/>
    <n v="40000"/>
    <n v="540"/>
    <n v="528"/>
    <n v="559"/>
    <n v="588"/>
  </r>
  <r>
    <n v="1210661"/>
    <x v="143"/>
    <s v="2.  Verkeer, vervoer en waterstaat"/>
    <m/>
    <m/>
    <m/>
    <n v="200000"/>
    <n v="200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Beleid Fysieke leefomgeving"/>
    <s v="Ton Mooijekind"/>
    <s v="5. Rijnsburg"/>
    <s v="Weg- en Waterbouw"/>
    <n v="1.04"/>
    <s v="Middellang"/>
    <s v="Nee"/>
    <x v="2"/>
    <n v="2024"/>
    <s v="geen"/>
    <x v="3"/>
    <s v="BASIS"/>
    <x v="2"/>
    <x v="6"/>
    <s v="Mobiliteit"/>
    <s v="Keuze"/>
    <m/>
    <m/>
    <n v="200000"/>
    <m/>
    <m/>
    <m/>
    <m/>
    <n v="200000"/>
    <n v="200000"/>
    <n v="200000"/>
    <n v="200000"/>
    <m/>
    <m/>
    <m/>
    <m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x v="94"/>
    <n v="102222.22222222218"/>
    <m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4444.4444444444443"/>
    <n v="97777.777777777825"/>
    <n v="23"/>
    <n v="22"/>
    <s v="621012000 Verkeersmaatregelen"/>
    <n v="200000"/>
    <n v="195555.55555555556"/>
    <n v="191111.11111111112"/>
    <n v="186666.66666666669"/>
    <n v="182222.22222222225"/>
    <n v="177777.77777777781"/>
    <n v="2400"/>
    <n v="2346.666666666667"/>
    <n v="2484.4444444444443"/>
    <n v="2613.3333333333335"/>
  </r>
  <r>
    <n v="1210662"/>
    <x v="144"/>
    <s v="2.  Verkeer, vervoer en waterstaat"/>
    <m/>
    <m/>
    <m/>
    <n v="67600"/>
    <n v="676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Woningbouw"/>
    <s v="Nee"/>
    <x v="0"/>
    <n v="2024"/>
    <s v="geen"/>
    <x v="0"/>
    <s v="KAM"/>
    <x v="4"/>
    <x v="13"/>
    <s v="KAM"/>
    <s v="Keuze"/>
    <m/>
    <m/>
    <n v="65000"/>
    <m/>
    <m/>
    <m/>
    <m/>
    <n v="65000"/>
    <n v="67600"/>
    <n v="67600"/>
    <m/>
    <n v="65000"/>
    <n v="67600"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95"/>
    <n v="24035.555555555558"/>
    <m/>
    <m/>
    <m/>
    <m/>
    <m/>
    <m/>
    <m/>
    <m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1502.2222222222222"/>
    <n v="43564.444444444438"/>
    <n v="16"/>
    <n v="29"/>
    <s v="621001000 Wegen, straten en pleinen"/>
    <n v="0"/>
    <n v="67600"/>
    <n v="67600"/>
    <n v="67600"/>
    <n v="67600"/>
    <n v="67600"/>
    <n v="0"/>
    <n v="811.2"/>
    <n v="878.8"/>
    <n v="946.4"/>
  </r>
  <r>
    <n v="1210666"/>
    <x v="145"/>
    <s v="2.  Verkeer, vervoer en waterstaat"/>
    <m/>
    <m/>
    <m/>
    <n v="204000"/>
    <n v="204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Beleid Fysieke leefomgeving"/>
    <s v="Amanda de Langen"/>
    <s v="5. Rijnsburg"/>
    <s v="Weg- en Waterbouw"/>
    <n v="1.04"/>
    <s v="Middellang"/>
    <s v="Nee"/>
    <x v="0"/>
    <n v="2024"/>
    <s v="geen"/>
    <x v="2"/>
    <s v="KEUZE"/>
    <x v="3"/>
    <x v="5"/>
    <s v="Mobiliteit"/>
    <s v="Keuze"/>
    <m/>
    <m/>
    <n v="200000"/>
    <m/>
    <m/>
    <m/>
    <m/>
    <n v="200000"/>
    <n v="204000"/>
    <n v="204000"/>
    <n v="100000"/>
    <n v="100000"/>
    <n v="104000"/>
    <m/>
    <m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x v="96"/>
    <n v="204000"/>
    <m/>
    <m/>
    <n v="13600"/>
    <n v="13600"/>
    <n v="13600"/>
    <n v="13600"/>
    <n v="13600"/>
    <n v="13600"/>
    <n v="13600"/>
    <n v="13600"/>
    <n v="13600"/>
    <n v="13600"/>
    <n v="13600"/>
    <n v="13600"/>
    <n v="13600"/>
    <n v="13600"/>
    <n v="13600"/>
    <m/>
    <m/>
    <m/>
    <m/>
    <m/>
    <m/>
    <m/>
    <n v="0"/>
    <n v="15"/>
    <n v="0"/>
    <s v="621012000 Verkeersmaatregelen"/>
    <n v="100000"/>
    <n v="204000"/>
    <n v="190400"/>
    <n v="176800"/>
    <n v="163200"/>
    <n v="149600"/>
    <n v="1200"/>
    <n v="2448"/>
    <n v="2475.1999999999998"/>
    <n v="2475.2000000000003"/>
  </r>
  <r>
    <n v="1210667"/>
    <x v="146"/>
    <s v="2.  Verkeer, vervoer en waterstaat"/>
    <m/>
    <m/>
    <m/>
    <n v="100000"/>
    <n v="100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Katwijk aan zee"/>
    <s v="Middelen"/>
    <n v="1.04"/>
    <s v="Middellang"/>
    <s v="Ja"/>
    <x v="1"/>
    <n v="2024"/>
    <s v="geen"/>
    <x v="2"/>
    <s v="BASIS"/>
    <x v="3"/>
    <x v="5"/>
    <s v="Verkeer"/>
    <s v="Keuze"/>
    <m/>
    <m/>
    <n v="100000"/>
    <m/>
    <m/>
    <m/>
    <m/>
    <n v="100000"/>
    <n v="100000"/>
    <n v="100000"/>
    <n v="1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97"/>
    <n v="100000"/>
    <m/>
    <n v="10000"/>
    <n v="10000"/>
    <n v="10000"/>
    <n v="10000"/>
    <n v="10000"/>
    <n v="10000"/>
    <n v="10000"/>
    <n v="10000"/>
    <n v="10000"/>
    <n v="10000"/>
    <m/>
    <m/>
    <m/>
    <m/>
    <m/>
    <m/>
    <m/>
    <m/>
    <m/>
    <m/>
    <m/>
    <m/>
    <m/>
    <n v="0"/>
    <n v="10"/>
    <n v="0"/>
    <s v="621012000 Verkeersmaatregelen"/>
    <n v="100000"/>
    <n v="90000"/>
    <n v="80000"/>
    <n v="70000"/>
    <n v="60000"/>
    <n v="50000"/>
    <n v="1200"/>
    <n v="1080"/>
    <n v="1040"/>
    <n v="980"/>
  </r>
  <r>
    <n v="1210668"/>
    <x v="147"/>
    <s v="2.  Verkeer, vervoer en waterstaat"/>
    <m/>
    <m/>
    <m/>
    <n v="859578"/>
    <n v="85957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n van der Marel"/>
    <s v="Katwijk Noord"/>
    <s v="Weg- en Waterbouw"/>
    <n v="1.04"/>
    <s v="Middellang"/>
    <s v="Ja"/>
    <x v="1"/>
    <n v="2024"/>
    <s v="geen"/>
    <x v="2"/>
    <s v="BASIS"/>
    <x v="3"/>
    <x v="5"/>
    <s v="Verkeer"/>
    <s v="Keuze"/>
    <m/>
    <m/>
    <n v="828825"/>
    <m/>
    <m/>
    <m/>
    <m/>
    <n v="828825"/>
    <n v="859578"/>
    <n v="859578"/>
    <n v="60000"/>
    <n v="544687"/>
    <n v="566474.48"/>
    <n v="224138"/>
    <n v="233103.52000000002"/>
    <m/>
    <n v="0"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x v="98"/>
    <n v="152813.86666666667"/>
    <m/>
    <m/>
    <m/>
    <n v="19101.733333333334"/>
    <n v="19101.733333333334"/>
    <n v="19101.733333333334"/>
    <n v="19101.733333333334"/>
    <n v="19101.733333333334"/>
    <n v="19101.733333333334"/>
    <n v="19101.733333333334"/>
    <n v="19101.733333333334"/>
    <m/>
    <m/>
    <m/>
    <m/>
    <m/>
    <m/>
    <m/>
    <m/>
    <m/>
    <m/>
    <m/>
    <m/>
    <m/>
    <n v="706764.1333333333"/>
    <n v="8"/>
    <n v="37"/>
    <s v="621001000 Wegen, straten en pleinen"/>
    <n v="60000"/>
    <n v="626474.48"/>
    <n v="859578"/>
    <n v="840476.26666666672"/>
    <n v="821374.53333333344"/>
    <n v="802272.80000000016"/>
    <n v="720"/>
    <n v="7517.6937600000001"/>
    <n v="11174.513999999999"/>
    <n v="11766.667733333334"/>
  </r>
  <r>
    <n v="1210669"/>
    <x v="148"/>
    <s v="2.  Verkeer, vervoer en waterstaat"/>
    <m/>
    <m/>
    <m/>
    <n v="40000"/>
    <n v="40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n van der Mey"/>
    <s v="5. Rijnsburg"/>
    <s v="Middelen"/>
    <n v="1.04"/>
    <s v="Middellang"/>
    <s v="Ja"/>
    <x v="1"/>
    <n v="2024"/>
    <s v="geen"/>
    <x v="2"/>
    <s v="BASIS"/>
    <x v="3"/>
    <x v="5"/>
    <m/>
    <s v="Keuze"/>
    <m/>
    <m/>
    <n v="40000"/>
    <m/>
    <m/>
    <m/>
    <m/>
    <n v="40000"/>
    <n v="40000"/>
    <n v="40000"/>
    <n v="40000"/>
    <m/>
    <m/>
    <m/>
    <n v="0"/>
    <m/>
    <n v="0"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x v="99"/>
    <n v="40000"/>
    <m/>
    <n v="2000"/>
    <n v="2000"/>
    <n v="2000"/>
    <n v="2000"/>
    <n v="2000"/>
    <n v="2000"/>
    <n v="2000"/>
    <n v="2000"/>
    <n v="2000"/>
    <n v="2000"/>
    <n v="2000"/>
    <n v="2000"/>
    <n v="2000"/>
    <n v="2000"/>
    <n v="2000"/>
    <n v="2000"/>
    <n v="2000"/>
    <n v="2000"/>
    <n v="2000"/>
    <n v="2000"/>
    <m/>
    <m/>
    <m/>
    <n v="0"/>
    <n v="20"/>
    <n v="0"/>
    <s v="621003000 Openbare verlichting"/>
    <n v="40000"/>
    <n v="38000"/>
    <n v="36000"/>
    <n v="34000"/>
    <n v="32000"/>
    <n v="30000"/>
    <n v="480"/>
    <n v="456"/>
    <n v="468"/>
    <n v="476"/>
  </r>
  <r>
    <n v="1210670"/>
    <x v="149"/>
    <s v="2.  Verkeer, vervoer en waterstaat"/>
    <m/>
    <m/>
    <m/>
    <n v="883040"/>
    <n v="88304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Pieter van der Plas"/>
    <s v="2. Katwijk noord"/>
    <s v="Weg- en Waterbouw"/>
    <n v="1.04"/>
    <s v="Kort"/>
    <s v="Ja"/>
    <x v="2"/>
    <n v="2024"/>
    <s v="geen"/>
    <x v="2"/>
    <s v="BASIS"/>
    <x v="3"/>
    <x v="3"/>
    <m/>
    <s v="Wettelijk"/>
    <m/>
    <m/>
    <n v="851000"/>
    <m/>
    <m/>
    <m/>
    <m/>
    <n v="851000"/>
    <n v="883040"/>
    <n v="883040"/>
    <n v="50000"/>
    <n v="401000"/>
    <n v="417040"/>
    <n v="400000"/>
    <n v="4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100"/>
    <n v="309064"/>
    <m/>
    <m/>
    <m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14717.333333333334"/>
    <n v="573976"/>
    <n v="21"/>
    <n v="39"/>
    <s v="621001000 Wegen, straten en pleinen"/>
    <n v="50000"/>
    <n v="467040"/>
    <n v="883040"/>
    <n v="868322.66666666663"/>
    <n v="853605.33333333326"/>
    <n v="838887.99999999988"/>
    <n v="600"/>
    <n v="5604.4800000000005"/>
    <n v="11479.519999999999"/>
    <n v="12156.517333333333"/>
  </r>
  <r>
    <n v="1211168"/>
    <x v="150"/>
    <s v="2.  Verkeer, vervoer en waterstaat"/>
    <m/>
    <m/>
    <m/>
    <n v="2570582.4767999998"/>
    <n v="2570582.476799999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Jelle van Wier"/>
    <s v="Planmatig Beheer"/>
    <s v="Jelle van Wier"/>
    <s v="5. Rijnsburg"/>
    <s v="Weg- en Waterbouw"/>
    <n v="1.04"/>
    <n v="2022"/>
    <s v="Nee"/>
    <x v="2"/>
    <n v="2020"/>
    <s v="geen"/>
    <x v="0"/>
    <s v="KEUZE"/>
    <x v="3"/>
    <x v="8"/>
    <s v="Rijnsburgerweg"/>
    <s v="Contractueel"/>
    <n v="0"/>
    <m/>
    <n v="2471713.92"/>
    <n v="0"/>
    <m/>
    <n v="0"/>
    <n v="2200600"/>
    <n v="2471713.92"/>
    <n v="2570582.4767999998"/>
    <n v="2570582.4767999998"/>
    <n v="0"/>
    <n v="336960"/>
    <n v="350438.40000000002"/>
    <n v="1560000"/>
    <n v="1622400"/>
    <n v="574753.92000000004"/>
    <n v="597744.076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101"/>
    <n v="1142481.1007999999"/>
    <m/>
    <m/>
    <m/>
    <m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57124.055039999999"/>
    <n v="1428101.3759999999"/>
    <n v="20"/>
    <n v="25"/>
    <s v="621001000 Wegen, straten en pleinen"/>
    <n v="0"/>
    <n v="350438.40000000002"/>
    <n v="1972838.3999999999"/>
    <n v="2570582.4767999998"/>
    <n v="2513458.4217599998"/>
    <n v="2456334.3667199998"/>
    <n v="0"/>
    <n v="4205.2608"/>
    <n v="25646.899199999996"/>
    <n v="35988.154675199999"/>
  </r>
  <r>
    <n v="1211181"/>
    <x v="151"/>
    <s v="2.  Verkeer, vervoer en waterstaat"/>
    <m/>
    <m/>
    <m/>
    <n v="1124922.449664"/>
    <n v="1128004.929663999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Pieter van der Plas"/>
    <s v="1. Katwijk aan zee"/>
    <s v="Weg- en Waterbouw"/>
    <n v="1.04"/>
    <s v="Kort"/>
    <s v="Ja"/>
    <x v="0"/>
    <n v="2021"/>
    <s v="geen"/>
    <x v="3"/>
    <s v="BASIS"/>
    <x v="2"/>
    <x v="6"/>
    <s v="Industrieweg"/>
    <s v="Keuze"/>
    <n v="3082.48"/>
    <m/>
    <n v="1084738.6816"/>
    <n v="0"/>
    <m/>
    <n v="0"/>
    <m/>
    <n v="1081656.2016"/>
    <n v="1124922.449664"/>
    <n v="1128004.9296639999"/>
    <n v="0"/>
    <n v="0"/>
    <n v="0"/>
    <n v="0"/>
    <n v="0"/>
    <n v="0"/>
    <n v="0"/>
    <n v="0"/>
    <n v="0"/>
    <n v="0"/>
    <n v="0"/>
    <n v="77066.121600000013"/>
    <n v="80148.766464000015"/>
    <n v="136693.44"/>
    <n v="142161.1776"/>
    <n v="377002.08"/>
    <n v="392082.16320000001"/>
    <n v="245447.28"/>
    <n v="255265.17120000001"/>
    <n v="245447.28"/>
    <n v="255265.171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102"/>
    <n v="325868.09079182218"/>
    <m/>
    <m/>
    <m/>
    <m/>
    <m/>
    <m/>
    <m/>
    <m/>
    <m/>
    <m/>
    <m/>
    <n v="25066.776214755555"/>
    <n v="25066.776214755555"/>
    <n v="25066.776214755555"/>
    <n v="25066.776214755555"/>
    <n v="25066.776214755555"/>
    <n v="25066.776214755555"/>
    <n v="25066.776214755555"/>
    <n v="25066.776214755555"/>
    <n v="25066.776214755555"/>
    <n v="25066.776214755555"/>
    <n v="25066.776214755555"/>
    <n v="25066.776214755555"/>
    <n v="25066.776214755555"/>
    <n v="802136.83887217776"/>
    <n v="13"/>
    <n v="32"/>
    <s v="621001000 Wegen, straten en pleinen"/>
    <n v="3082.48"/>
    <n v="3082.48"/>
    <n v="3082.48"/>
    <n v="3082.48"/>
    <n v="3082.48"/>
    <n v="3082.48"/>
    <n v="36.989760000000004"/>
    <n v="36.989760000000004"/>
    <n v="40.072240000000001"/>
    <n v="43.154720000000005"/>
  </r>
  <r>
    <n v="1211185"/>
    <x v="152"/>
    <s v="2.  Verkeer, vervoer en waterstaat"/>
    <m/>
    <m/>
    <m/>
    <n v="936057.20000000007"/>
    <n v="1300303.56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Chris de Vor"/>
    <s v="Projecten, programma's en opgaven"/>
    <s v="Boudewijn van 't Geloof"/>
    <s v="5. Rijnsburg"/>
    <s v="Weg- en Waterbouw"/>
    <n v="1.04"/>
    <s v="Kort"/>
    <s v="Nee"/>
    <x v="0"/>
    <n v="2017"/>
    <s v="geen"/>
    <x v="3"/>
    <s v="BASIS"/>
    <x v="2"/>
    <x v="6"/>
    <s v="Hoftuinplein"/>
    <n v="2022"/>
    <n v="364246.36"/>
    <m/>
    <n v="1264303.49"/>
    <n v="0"/>
    <m/>
    <n v="0"/>
    <m/>
    <n v="900055"/>
    <n v="936057.20000000007"/>
    <n v="1300303.56"/>
    <n v="0"/>
    <n v="900055"/>
    <n v="93605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103"/>
    <n v="635703.96266666672"/>
    <m/>
    <m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28895.634666666669"/>
    <n v="664599.59733333334"/>
    <n v="22"/>
    <n v="23"/>
    <s v="621001000 Wegen, straten en pleinen"/>
    <n v="364246.36"/>
    <n v="1300303.56"/>
    <n v="1271407.9253333334"/>
    <n v="1242512.2906666668"/>
    <n v="1213616.6560000002"/>
    <n v="1184721.0213333336"/>
    <n v="4370.9563200000002"/>
    <n v="15603.642720000002"/>
    <n v="16528.303029333332"/>
    <n v="17395.172069333337"/>
  </r>
  <r>
    <n v="1211186"/>
    <x v="153"/>
    <s v="2.  Verkeer, vervoer en waterstaat"/>
    <m/>
    <m/>
    <m/>
    <n v="32186"/>
    <n v="1908531.06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Chris de Vor"/>
    <s v="Projecten, programma's en opgaven"/>
    <s v="Boudewijn van 't Geloof"/>
    <s v="2. Katwijk noord"/>
    <s v="Weg- en Waterbouw"/>
    <n v="1.04"/>
    <s v="N.V.T."/>
    <s v="Nee"/>
    <x v="0"/>
    <n v="2017"/>
    <s v="geen"/>
    <x v="3"/>
    <s v="BASIS"/>
    <x v="2"/>
    <x v="6"/>
    <s v="Hoornes"/>
    <s v="N.V.T."/>
    <n v="1876345.06"/>
    <m/>
    <n v="1908531.19"/>
    <n v="0"/>
    <m/>
    <n v="0"/>
    <m/>
    <n v="32186"/>
    <n v="32186"/>
    <n v="1908531.06"/>
    <n v="32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104"/>
    <n v="975471.43066666718"/>
    <m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42411.801333333337"/>
    <n v="933059.62933333288"/>
    <n v="23"/>
    <n v="22"/>
    <s v="621001000 Wegen, straten en pleinen"/>
    <n v="1908531.06"/>
    <n v="1866119.2586666667"/>
    <n v="1823707.4573333333"/>
    <n v="1781295.656"/>
    <n v="1738883.8546666666"/>
    <n v="1696472.0533333332"/>
    <n v="22902.372719999999"/>
    <n v="22393.431103999999"/>
    <n v="23708.196945333333"/>
    <n v="24938.139184"/>
  </r>
  <r>
    <n v="1211190"/>
    <x v="154"/>
    <s v="2.  Verkeer, vervoer en waterstaat"/>
    <m/>
    <m/>
    <m/>
    <n v="4592338.5600000005"/>
    <n v="4656136.170000000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Chris de Vor"/>
    <s v="Beleid Fysieke leefomgeving"/>
    <s v="Amanda de Langen"/>
    <s v="5. Rijnsburg"/>
    <s v="Weg- en Waterbouw"/>
    <n v="1.04"/>
    <s v="Kort"/>
    <s v="Nee"/>
    <x v="0"/>
    <n v="2017"/>
    <s v="geen"/>
    <x v="3"/>
    <s v="BASIS"/>
    <x v="2"/>
    <x v="6"/>
    <s v="Trappenberg-Kloosterschuur"/>
    <s v="Keuze"/>
    <n v="63797.61"/>
    <m/>
    <n v="2686271.06"/>
    <n v="0"/>
    <m/>
    <n v="0"/>
    <m/>
    <n v="4427805"/>
    <n v="4592338.5600000005"/>
    <n v="4656136.1700000009"/>
    <n v="314466"/>
    <n v="2056670"/>
    <n v="2138936.8000000003"/>
    <n v="2056669"/>
    <n v="2138935.7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105"/>
    <n v="2069393.8533333328"/>
    <m/>
    <m/>
    <m/>
    <m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103469.69266666668"/>
    <n v="2586742.3166666683"/>
    <n v="20"/>
    <n v="25"/>
    <s v="621001000 Wegen, straten en pleinen"/>
    <n v="378263.61"/>
    <n v="2517200.41"/>
    <n v="4656136.17"/>
    <n v="4656136.17"/>
    <n v="4552666.4773333333"/>
    <n v="4449196.7846666668"/>
    <n v="4539.1633199999997"/>
    <n v="30206.404920000001"/>
    <n v="60529.770209999995"/>
    <n v="65185.90638"/>
  </r>
  <r>
    <n v="1211195"/>
    <x v="155"/>
    <s v="2.  Verkeer, vervoer en waterstaat"/>
    <m/>
    <m/>
    <m/>
    <n v="30000"/>
    <n v="32136.3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5. Rijnsburg"/>
    <s v="Installaties"/>
    <n v="1.04"/>
    <s v="N.V.T."/>
    <s v="Ja"/>
    <x v="0"/>
    <n v="2020"/>
    <s v="geen"/>
    <x v="3"/>
    <s v="BASIS"/>
    <x v="2"/>
    <x v="6"/>
    <s v="Verkeer"/>
    <s v="N.V.T."/>
    <n v="2136.3000000000002"/>
    <m/>
    <n v="266988.79999999999"/>
    <n v="0"/>
    <m/>
    <n v="0"/>
    <m/>
    <n v="30000"/>
    <n v="30000"/>
    <n v="32136.3"/>
    <n v="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06"/>
    <n v="32136.299999999988"/>
    <m/>
    <n v="2142.42"/>
    <n v="2142.42"/>
    <n v="2142.42"/>
    <n v="2142.42"/>
    <n v="2142.42"/>
    <n v="2142.42"/>
    <n v="2142.42"/>
    <n v="2142.42"/>
    <n v="2142.42"/>
    <n v="2142.42"/>
    <n v="2142.42"/>
    <n v="2142.42"/>
    <n v="2142.42"/>
    <n v="2142.42"/>
    <n v="2142.42"/>
    <m/>
    <m/>
    <m/>
    <m/>
    <m/>
    <m/>
    <m/>
    <m/>
    <n v="0"/>
    <n v="15"/>
    <n v="0"/>
    <s v="621011000 Verkeersregelingen"/>
    <n v="32136.3"/>
    <n v="29993.879999999997"/>
    <n v="27851.46"/>
    <n v="25709.040000000001"/>
    <n v="23566.620000000003"/>
    <n v="21424.200000000004"/>
    <n v="385.63560000000001"/>
    <n v="359.92655999999999"/>
    <n v="362.06897999999995"/>
    <n v="359.92655999999999"/>
  </r>
  <r>
    <n v="1214052"/>
    <x v="156"/>
    <s v="2.  Verkeer, vervoer en waterstaat"/>
    <m/>
    <m/>
    <m/>
    <n v="20130"/>
    <n v="2013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Jelle van Wier"/>
    <s v="Planmatig Beheer"/>
    <s v="Reijer Kleijer"/>
    <s v="1. Katwijk aan zee"/>
    <s v="Middelen"/>
    <n v="1.04"/>
    <s v="Kort"/>
    <s v="Ja"/>
    <x v="1"/>
    <n v="2018"/>
    <s v="Nee"/>
    <x v="2"/>
    <s v="BASIS"/>
    <x v="2"/>
    <x v="6"/>
    <s v="ICT"/>
    <s v="N.V.T."/>
    <m/>
    <m/>
    <n v="699575"/>
    <m/>
    <m/>
    <m/>
    <m/>
    <n v="20130"/>
    <n v="20130"/>
    <n v="20130"/>
    <n v="20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x v="107"/>
    <n v="20130"/>
    <m/>
    <n v="5032.5"/>
    <n v="5032.5"/>
    <n v="5032.5"/>
    <n v="5032.5"/>
    <m/>
    <m/>
    <m/>
    <m/>
    <m/>
    <m/>
    <m/>
    <m/>
    <m/>
    <m/>
    <m/>
    <m/>
    <m/>
    <m/>
    <m/>
    <m/>
    <m/>
    <m/>
    <m/>
    <n v="0"/>
    <n v="4"/>
    <n v="0"/>
    <s v="622001000 Open parkeervoorzieningen"/>
    <n v="20130"/>
    <n v="15097.5"/>
    <n v="10065"/>
    <n v="5032.5"/>
    <n v="0"/>
    <n v="0"/>
    <n v="241.56"/>
    <n v="181.17000000000002"/>
    <n v="130.845"/>
    <n v="70.454999999999998"/>
  </r>
  <r>
    <n v="1220004"/>
    <x v="157"/>
    <s v="2.  Verkeer, vervoer en waterstaat"/>
    <m/>
    <m/>
    <m/>
    <n v="42961"/>
    <n v="60000.630000000005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Beleid Fysieke leefomgeving"/>
    <s v="Amanda de Langen"/>
    <s v="1. Katwijk aan zee"/>
    <s v="Weg- en Waterbouw"/>
    <n v="1.04"/>
    <n v="2022"/>
    <s v="Nee"/>
    <x v="1"/>
    <n v="2021"/>
    <s v="parkeren"/>
    <x v="3"/>
    <s v="BASIS"/>
    <x v="2"/>
    <x v="6"/>
    <s v="Mobiliteit"/>
    <n v="2022"/>
    <n v="17039.63"/>
    <m/>
    <n v="60000"/>
    <n v="0"/>
    <m/>
    <n v="0"/>
    <m/>
    <n v="42961"/>
    <n v="42961"/>
    <n v="60000.630000000005"/>
    <n v="42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08"/>
    <n v="60000.630000000012"/>
    <m/>
    <n v="6000.0630000000001"/>
    <n v="6000.0630000000001"/>
    <n v="6000.0630000000001"/>
    <n v="6000.0630000000001"/>
    <n v="6000.0630000000001"/>
    <n v="6000.0630000000001"/>
    <n v="6000.0630000000001"/>
    <n v="6000.0630000000001"/>
    <n v="6000.0630000000001"/>
    <n v="6000.0630000000001"/>
    <m/>
    <m/>
    <m/>
    <m/>
    <m/>
    <m/>
    <m/>
    <m/>
    <m/>
    <m/>
    <m/>
    <m/>
    <m/>
    <n v="0"/>
    <n v="10"/>
    <n v="0"/>
    <s v="622001000 Open parkeervoorzieningen"/>
    <n v="60000.630000000005"/>
    <n v="54000.567000000003"/>
    <n v="48000.504000000001"/>
    <n v="42000.440999999999"/>
    <n v="36000.377999999997"/>
    <n v="30000.314999999995"/>
    <n v="720.00756000000013"/>
    <n v="648.0068040000001"/>
    <n v="624.00655199999994"/>
    <n v="588.00617399999999"/>
  </r>
  <r>
    <n v="1220006"/>
    <x v="158"/>
    <s v="2.  Verkeer, vervoer en waterstaat"/>
    <m/>
    <m/>
    <m/>
    <n v="0"/>
    <n v="225181.0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Jan Hogewoning"/>
    <s v="1. Katwijk aan zee"/>
    <s v="Gebouwen"/>
    <n v="1.04"/>
    <s v="Kort"/>
    <s v="Ja"/>
    <x v="1"/>
    <n v="2022"/>
    <s v="geen"/>
    <x v="2"/>
    <s v="BASIS"/>
    <x v="3"/>
    <x v="8"/>
    <s v="Gebouwen"/>
    <s v="Contractueel"/>
    <n v="225181.04"/>
    <m/>
    <n v="144720.00000000003"/>
    <n v="0"/>
    <m/>
    <n v="0"/>
    <m/>
    <n v="0"/>
    <n v="0"/>
    <n v="225181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09"/>
    <n v="225181.03999999995"/>
    <m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n v="11259.052"/>
    <m/>
    <m/>
    <m/>
    <n v="0"/>
    <n v="20"/>
    <n v="0"/>
    <s v="622004000 Parkeergarage Rooie Buurt"/>
    <n v="225181.04"/>
    <n v="213921.98800000001"/>
    <n v="202662.93600000002"/>
    <n v="191403.88400000002"/>
    <n v="180144.83200000002"/>
    <n v="168885.78000000003"/>
    <n v="2702.1724800000002"/>
    <n v="2567.0638560000002"/>
    <n v="2634.618168"/>
    <n v="2679.6543760000004"/>
  </r>
  <r>
    <n v="1221063"/>
    <x v="159"/>
    <s v="2.  Verkeer, vervoer en waterstaat"/>
    <m/>
    <m/>
    <m/>
    <n v="48914"/>
    <n v="284580.13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Kort"/>
    <s v="Ja"/>
    <x v="1"/>
    <n v="2020"/>
    <s v="geen"/>
    <x v="2"/>
    <s v="BASIS"/>
    <x v="2"/>
    <x v="3"/>
    <s v="Damwanden"/>
    <s v="Wettelijk"/>
    <n v="235666.13"/>
    <m/>
    <n v="284580.00000000006"/>
    <n v="0"/>
    <m/>
    <n v="0"/>
    <m/>
    <n v="48914"/>
    <n v="48914"/>
    <n v="284580.13"/>
    <n v="48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0"/>
    <n v="218178.09966666676"/>
    <m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9486.0043333333342"/>
    <n v="66402.030333333241"/>
    <n v="23"/>
    <n v="7"/>
    <s v="624001000 Binnenhavens en waterwegen"/>
    <n v="284580.13"/>
    <n v="275094.12566666666"/>
    <n v="265608.12133333331"/>
    <n v="256122.11699999997"/>
    <n v="246636.11266666662"/>
    <n v="237150.10833333328"/>
    <n v="3414.9615600000002"/>
    <n v="3301.129508"/>
    <n v="3452.905577333333"/>
    <n v="3585.7096379999998"/>
  </r>
  <r>
    <n v="1221067"/>
    <x v="160"/>
    <s v="2.  Verkeer, vervoer en waterstaat"/>
    <m/>
    <m/>
    <m/>
    <n v="106591.68000000001"/>
    <n v="106591.68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Kort"/>
    <s v="Ja"/>
    <x v="1"/>
    <n v="2021"/>
    <s v="geen"/>
    <x v="2"/>
    <s v="BASIS"/>
    <x v="2"/>
    <x v="3"/>
    <s v="Beschoeiingen"/>
    <s v="Wettelijk"/>
    <n v="0"/>
    <m/>
    <n v="106591.68000000001"/>
    <n v="0"/>
    <m/>
    <n v="0"/>
    <m/>
    <n v="106591.68000000001"/>
    <n v="106591.68000000001"/>
    <n v="106591.68000000001"/>
    <n v="106591.6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1"/>
    <n v="106591.67999999996"/>
    <m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n v="7106.1120000000001"/>
    <m/>
    <m/>
    <m/>
    <m/>
    <m/>
    <m/>
    <m/>
    <m/>
    <n v="0"/>
    <n v="15"/>
    <n v="0"/>
    <s v="624001200 Binnenhavens en waterwegen"/>
    <n v="106591.68000000001"/>
    <n v="99485.568000000014"/>
    <n v="92379.45600000002"/>
    <n v="85273.344000000026"/>
    <n v="78167.232000000033"/>
    <n v="71061.120000000039"/>
    <n v="1279.1001600000002"/>
    <n v="1193.8268160000002"/>
    <n v="1200.9329280000002"/>
    <n v="1193.8268160000005"/>
  </r>
  <r>
    <n v="1221068"/>
    <x v="161"/>
    <s v="2.  Verkeer, vervoer en waterstaat"/>
    <m/>
    <m/>
    <m/>
    <n v="330123"/>
    <n v="330123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Kort"/>
    <s v="Ja"/>
    <x v="1"/>
    <n v="2021"/>
    <s v="geen"/>
    <x v="2"/>
    <s v="BASIS"/>
    <x v="2"/>
    <x v="3"/>
    <s v="Damwanden"/>
    <s v="Wettelijk"/>
    <n v="0"/>
    <m/>
    <n v="290122.56000000006"/>
    <n v="0"/>
    <m/>
    <n v="0"/>
    <m/>
    <n v="330123"/>
    <n v="330123"/>
    <n v="330123"/>
    <n v="330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2"/>
    <n v="253094.3000000001"/>
    <m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11004.1"/>
    <n v="77028.699999999895"/>
    <n v="23"/>
    <n v="7"/>
    <s v="624001000 Binnenhavens en waterwegen"/>
    <n v="330123"/>
    <n v="319118.90000000002"/>
    <n v="308114.80000000005"/>
    <n v="297110.70000000007"/>
    <n v="286106.60000000009"/>
    <n v="275102.50000000012"/>
    <n v="3961.4760000000001"/>
    <n v="3829.4268000000002"/>
    <n v="4005.4924000000005"/>
    <n v="4159.5498000000007"/>
  </r>
  <r>
    <n v="1221069"/>
    <x v="162"/>
    <s v="2.  Verkeer, vervoer en waterstaat"/>
    <m/>
    <m/>
    <m/>
    <n v="101562.24000000001"/>
    <n v="101562.24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Kort"/>
    <s v="Ja"/>
    <x v="1"/>
    <n v="2023"/>
    <s v="geen"/>
    <x v="2"/>
    <s v="BASIS"/>
    <x v="2"/>
    <x v="3"/>
    <s v="Beschoeiingen"/>
    <s v="Wettelijk"/>
    <n v="0"/>
    <m/>
    <n v="97656"/>
    <n v="0"/>
    <m/>
    <n v="0"/>
    <m/>
    <n v="97656"/>
    <n v="101562.24000000001"/>
    <n v="101562.24000000001"/>
    <n v="0"/>
    <n v="97656"/>
    <n v="101562.2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3"/>
    <n v="101562.24000000003"/>
    <m/>
    <m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n v="6770.8160000000007"/>
    <m/>
    <m/>
    <m/>
    <m/>
    <m/>
    <m/>
    <m/>
    <n v="0"/>
    <n v="15"/>
    <n v="0"/>
    <s v="624001200 Binnenhavens en waterwegen"/>
    <n v="0"/>
    <n v="101562.24000000001"/>
    <n v="94791.423999999999"/>
    <n v="88020.607999999993"/>
    <n v="81249.791999999987"/>
    <n v="74478.975999999981"/>
    <n v="0"/>
    <n v="1218.7468800000001"/>
    <n v="1232.2885119999999"/>
    <n v="1232.2885119999999"/>
  </r>
  <r>
    <n v="1221070"/>
    <x v="163"/>
    <s v="2.  Verkeer, vervoer en waterstaat"/>
    <m/>
    <m/>
    <m/>
    <n v="298456.70400000003"/>
    <n v="298456.70400000003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Kort"/>
    <s v="Ja"/>
    <x v="1"/>
    <n v="2022"/>
    <s v="geen"/>
    <x v="2"/>
    <s v="BASIS"/>
    <x v="2"/>
    <x v="3"/>
    <s v="Damwanden"/>
    <s v="Wettelijk"/>
    <n v="0"/>
    <m/>
    <n v="286977.60000000003"/>
    <n v="0"/>
    <m/>
    <n v="0"/>
    <m/>
    <n v="286977.60000000003"/>
    <n v="298456.70400000003"/>
    <n v="298456.70400000003"/>
    <n v="0"/>
    <n v="286977.60000000003"/>
    <n v="298456.704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4"/>
    <n v="218868.24959999995"/>
    <m/>
    <m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9948.5568000000003"/>
    <n v="79588.454400000075"/>
    <n v="22"/>
    <n v="8"/>
    <s v="624001000 Binnenhavens en waterwegen"/>
    <n v="0"/>
    <n v="298456.70400000003"/>
    <n v="288508.14720000001"/>
    <n v="278559.59039999999"/>
    <n v="268611.03359999997"/>
    <n v="258662.47679999997"/>
    <n v="0"/>
    <n v="3581.4804480000003"/>
    <n v="3750.6059135999999"/>
    <n v="3899.8342656"/>
  </r>
  <r>
    <n v="1221071"/>
    <x v="164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m/>
    <m/>
    <m/>
    <m/>
    <m/>
    <m/>
    <n v="0"/>
    <n v="15"/>
    <n v="0"/>
    <s v="624001200 Binnenhavens en waterwegen"/>
    <n v="0"/>
    <n v="0"/>
    <n v="194688"/>
    <n v="181708.79999999999"/>
    <n v="168729.59999999998"/>
    <n v="155750.39999999997"/>
    <n v="0"/>
    <n v="0"/>
    <n v="2530.944"/>
    <n v="2543.9231999999997"/>
  </r>
  <r>
    <n v="1221072"/>
    <x v="165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Kort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56723.83999999997"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67167.360000000044"/>
    <n v="21"/>
    <n v="9"/>
    <s v="624001000 Binnenhavens en waterwegen"/>
    <n v="0"/>
    <n v="0"/>
    <n v="223891.20000000001"/>
    <n v="216428.16"/>
    <n v="208965.12"/>
    <n v="201502.07999999999"/>
    <n v="0"/>
    <n v="0"/>
    <n v="2910.5855999999999"/>
    <n v="3029.99424"/>
  </r>
  <r>
    <n v="1221073"/>
    <x v="166"/>
    <s v="2.  Verkeer, vervoer en waterstaat"/>
    <m/>
    <m/>
    <m/>
    <n v="50000"/>
    <n v="50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Wettelijk"/>
    <n v="0"/>
    <s v="nee"/>
    <n v="50000"/>
    <n v="0"/>
    <m/>
    <n v="0"/>
    <m/>
    <n v="5000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7"/>
    <n v="50000.000000000007"/>
    <m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m/>
    <m/>
    <m/>
    <m/>
    <m/>
    <m/>
    <m/>
    <m/>
    <n v="0"/>
    <n v="15"/>
    <n v="0"/>
    <s v="622001000 Open parkeervoorzieningen"/>
    <n v="50000"/>
    <n v="46666.666666666664"/>
    <n v="43333.333333333328"/>
    <n v="39999.999999999993"/>
    <n v="36666.666666666657"/>
    <n v="33333.333333333321"/>
    <n v="600"/>
    <n v="560"/>
    <n v="563.33333333333326"/>
    <n v="559.99999999999989"/>
  </r>
  <r>
    <n v="1221074"/>
    <x v="3"/>
    <s v="2.  Verkeer, vervoer en waterstaat"/>
    <m/>
    <m/>
    <m/>
    <n v="306000"/>
    <n v="306000"/>
    <m/>
    <m/>
    <m/>
    <m/>
    <m/>
    <m/>
    <m/>
    <m/>
    <m/>
    <m/>
    <m/>
    <m/>
    <m/>
    <m/>
    <m/>
    <m/>
    <m/>
    <m/>
    <m/>
    <m/>
    <m/>
    <m/>
    <m/>
    <m/>
    <m/>
    <s v="Jacco Knape"/>
    <s v="Jelle van Wier"/>
    <s v="Planmatig Beheer"/>
    <s v="Reijer Kleijer"/>
    <s v="Heel Katwijk"/>
    <s v="Materieel"/>
    <n v="1.04"/>
    <m/>
    <m/>
    <x v="1"/>
    <n v="2024"/>
    <m/>
    <x v="1"/>
    <s v="BASIS"/>
    <x v="2"/>
    <x v="2"/>
    <s v="Parkeren"/>
    <s v="Onvermijdelijk"/>
    <n v="0"/>
    <s v="nee "/>
    <n v="300000"/>
    <n v="0"/>
    <m/>
    <n v="0"/>
    <m/>
    <n v="300000"/>
    <n v="306000"/>
    <n v="306000"/>
    <n v="150000"/>
    <n v="75000"/>
    <n v="78000"/>
    <n v="75000"/>
    <n v="7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18"/>
    <n v="306000"/>
    <m/>
    <m/>
    <m/>
    <n v="30600"/>
    <n v="30600"/>
    <n v="30600"/>
    <n v="30600"/>
    <n v="30600"/>
    <n v="30600"/>
    <n v="30600"/>
    <n v="30600"/>
    <n v="30600"/>
    <n v="30600"/>
    <m/>
    <m/>
    <m/>
    <m/>
    <m/>
    <m/>
    <m/>
    <m/>
    <m/>
    <m/>
    <m/>
    <n v="0"/>
    <n v="10"/>
    <n v="0"/>
    <s v="656001000 Bibliotheekwerk"/>
    <n v="150000"/>
    <n v="228000"/>
    <n v="306000"/>
    <n v="275400"/>
    <n v="244800"/>
    <n v="214200"/>
    <n v="1800"/>
    <n v="2736"/>
    <n v="3978"/>
    <n v="3855.6"/>
  </r>
  <r>
    <n v="1221075"/>
    <x v="167"/>
    <s v="2.  Verkeer, vervoer en waterstaat"/>
    <m/>
    <m/>
    <m/>
    <n v="1868000"/>
    <n v="1868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Beleid Fysieke leefomgeving"/>
    <s v="Amanda de Langen"/>
    <s v="1. Katwijk aan zee"/>
    <s v="Weg- en Waterbouw"/>
    <n v="1.04"/>
    <s v="Middellang"/>
    <m/>
    <x v="0"/>
    <n v="2024"/>
    <s v="geen"/>
    <x v="0"/>
    <s v="KEUZE"/>
    <x v="3"/>
    <x v="5"/>
    <s v="Mobiliteit"/>
    <s v="Keuze"/>
    <m/>
    <m/>
    <n v="1800000"/>
    <m/>
    <m/>
    <m/>
    <m/>
    <n v="1800000"/>
    <n v="1868000"/>
    <n v="1868000"/>
    <n v="100000"/>
    <n v="1500000"/>
    <n v="1560000"/>
    <n v="200000"/>
    <n v="208000"/>
    <n v="0"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x v="119"/>
    <n v="980700"/>
    <m/>
    <m/>
    <m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46700"/>
    <n v="887300"/>
    <n v="21"/>
    <n v="19"/>
    <s v="622001000 Open parkeervoorzieningen"/>
    <n v="100000"/>
    <n v="1660000"/>
    <n v="1868000"/>
    <n v="1821300"/>
    <n v="1774600"/>
    <n v="1727900"/>
    <n v="1200"/>
    <n v="19920"/>
    <n v="24284"/>
    <n v="25498.2"/>
  </r>
  <r>
    <n v="1221078"/>
    <x v="168"/>
    <s v="2.  Verkeer, vervoer en waterstaat"/>
    <m/>
    <m/>
    <m/>
    <n v="612000"/>
    <n v="612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Michiel vd Berg"/>
    <s v="Projecten, programma's en opgaven"/>
    <s v="Roelof Achterveld"/>
    <s v="5. Rijnsburg"/>
    <s v="Weg- en Waterbouw"/>
    <n v="1.04"/>
    <s v="Lang"/>
    <s v="Nee"/>
    <x v="2"/>
    <n v="2024"/>
    <s v="parkeren"/>
    <x v="0"/>
    <s v="BASIS"/>
    <x v="3"/>
    <x v="5"/>
    <s v="Parkeren"/>
    <s v="Keuze"/>
    <m/>
    <m/>
    <n v="600000"/>
    <m/>
    <m/>
    <m/>
    <m/>
    <n v="600000"/>
    <n v="612000"/>
    <n v="612000"/>
    <n v="300000"/>
    <n v="300000"/>
    <n v="312000"/>
    <m/>
    <m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x v="120"/>
    <n v="224400"/>
    <m/>
    <m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10200"/>
    <n v="387600"/>
    <n v="22"/>
    <n v="38"/>
    <s v="622001000 Open parkeervoorzieningen"/>
    <n v="300000"/>
    <n v="612000"/>
    <n v="601800"/>
    <n v="591600"/>
    <n v="581400"/>
    <n v="571200"/>
    <n v="3600"/>
    <n v="7344"/>
    <n v="7823.4"/>
    <n v="8282.4"/>
  </r>
  <r>
    <n v="1320000"/>
    <x v="169"/>
    <s v="3.  Economie"/>
    <m/>
    <m/>
    <m/>
    <n v="5624320"/>
    <n v="5624320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Paul Koetsier"/>
    <s v="Beleid Fysieke leefomgeving"/>
    <s v="Arjenne Vlietstra"/>
    <s v="4. Valkenburg"/>
    <s v="Weg- en Waterbouw"/>
    <n v="1.04"/>
    <s v="Lang"/>
    <s v="Nee"/>
    <x v="0"/>
    <n v="2023"/>
    <s v="geen"/>
    <x v="0"/>
    <s v="KEUZE"/>
    <x v="3"/>
    <x v="5"/>
    <s v="Bedrijventerreinen"/>
    <s v="Keuze"/>
    <n v="0"/>
    <m/>
    <n v="5408000"/>
    <n v="0"/>
    <m/>
    <n v="0"/>
    <m/>
    <n v="5408000"/>
    <n v="5624320"/>
    <n v="5624320"/>
    <n v="0"/>
    <n v="0"/>
    <n v="0"/>
    <n v="104000"/>
    <n v="108160"/>
    <n v="104000"/>
    <n v="108160"/>
    <n v="208000"/>
    <n v="216320"/>
    <n v="1040000"/>
    <n v="1081600"/>
    <n v="1352000"/>
    <n v="1406080"/>
    <n v="1300000"/>
    <n v="1352000"/>
    <n v="650000"/>
    <n v="676000"/>
    <n v="650000"/>
    <n v="67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1"/>
    <n v="1968512"/>
    <m/>
    <m/>
    <m/>
    <m/>
    <m/>
    <m/>
    <m/>
    <m/>
    <m/>
    <m/>
    <n v="140608"/>
    <n v="140608"/>
    <n v="140608"/>
    <n v="140608"/>
    <n v="140608"/>
    <n v="140608"/>
    <n v="140608"/>
    <n v="140608"/>
    <n v="140608"/>
    <n v="140608"/>
    <n v="140608"/>
    <n v="140608"/>
    <n v="140608"/>
    <n v="140608"/>
    <n v="3655808"/>
    <n v="14"/>
    <n v="26"/>
    <s v="632004000- bedrijventerrein Campus"/>
    <n v="0"/>
    <n v="0"/>
    <n v="108160"/>
    <n v="216320"/>
    <n v="432640"/>
    <n v="1514240"/>
    <n v="0"/>
    <n v="0"/>
    <n v="1406.08"/>
    <n v="3028.48"/>
  </r>
  <r>
    <n v="1320003"/>
    <x v="170"/>
    <s v="3.  Economie"/>
    <m/>
    <m/>
    <m/>
    <n v="2882520"/>
    <n v="2882520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Paul Koetsier"/>
    <s v="Beleid Fysieke leefomgeving"/>
    <s v="Arjenne Vlietstra"/>
    <s v="2. Katwijk noord"/>
    <s v="Weg- en Waterbouw"/>
    <n v="1.04"/>
    <s v="Middellang"/>
    <s v="Nee"/>
    <x v="0"/>
    <n v="2023"/>
    <s v="geen"/>
    <x v="0"/>
    <s v="KEUZE"/>
    <x v="3"/>
    <x v="5"/>
    <s v="Bedrijventerreinen"/>
    <s v="Keuze"/>
    <n v="0"/>
    <m/>
    <n v="2692000"/>
    <n v="0"/>
    <m/>
    <n v="0"/>
    <m/>
    <n v="2783500"/>
    <n v="2882520"/>
    <n v="2882520"/>
    <n v="308000"/>
    <n v="1133750"/>
    <n v="1179100"/>
    <n v="1133750"/>
    <n v="1179100"/>
    <n v="208000"/>
    <n v="216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22"/>
    <n v="1921680"/>
    <m/>
    <m/>
    <m/>
    <m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"/>
    <n v="960840"/>
    <n v="20"/>
    <n v="10"/>
    <s v="632007000 - bedrijventerrein revit 't Heen"/>
    <n v="308000"/>
    <n v="1487100"/>
    <n v="2666200"/>
    <n v="2882520"/>
    <n v="2786436"/>
    <n v="2690352"/>
    <n v="3696"/>
    <n v="17845.2"/>
    <n v="34660.6"/>
    <n v="40355.279999999999"/>
  </r>
  <r>
    <n v="1420050"/>
    <x v="171"/>
    <s v="4.  Onderwijs"/>
    <m/>
    <m/>
    <m/>
    <n v="20168650.020430002"/>
    <n v="20168650.020430002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Kort"/>
    <s v="Nee"/>
    <x v="0"/>
    <n v="2023"/>
    <s v="geen"/>
    <x v="0"/>
    <s v="IHP"/>
    <x v="1"/>
    <x v="4"/>
    <s v="IHP VO"/>
    <s v="Wettelijk, KEUZE"/>
    <n v="0"/>
    <s v="nee"/>
    <n v="19365002.608799998"/>
    <n v="0"/>
    <m/>
    <n v="0"/>
    <m/>
    <n v="19365002.420000002"/>
    <n v="20168650.020430002"/>
    <n v="20168650.020430002"/>
    <n v="0"/>
    <n v="0"/>
    <n v="0"/>
    <n v="967600"/>
    <n v="1007755.4000000001"/>
    <n v="967600"/>
    <n v="1007755.4000000001"/>
    <n v="7745520"/>
    <n v="8066959.080000001"/>
    <n v="7745520"/>
    <n v="8066959.080000001"/>
    <n v="1938762.42"/>
    <n v="2019221.0604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3"/>
    <n v="8571676.258682752"/>
    <m/>
    <m/>
    <m/>
    <m/>
    <m/>
    <m/>
    <m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504216.25051075005"/>
    <n v="11596973.76174725"/>
    <n v="17"/>
    <n v="23"/>
    <s v="642004000 Onderwijshuisvesting B.V.O."/>
    <n v="0"/>
    <n v="0"/>
    <n v="1007755.4000000001"/>
    <n v="2015510.8000000003"/>
    <n v="10082469.880000001"/>
    <n v="18149428.960000001"/>
    <n v="0"/>
    <n v="0"/>
    <n v="13100.820200000002"/>
    <n v="28217.151200000004"/>
  </r>
  <r>
    <n v="1420051"/>
    <x v="172"/>
    <s v="4.  Onderwijs"/>
    <m/>
    <m/>
    <m/>
    <n v="2839993.4450000003"/>
    <n v="2839993.4450000003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5. Rijnsburg"/>
    <s v="Gebouwen"/>
    <n v="1.0415000000000001"/>
    <s v="Kort"/>
    <s v="Nee"/>
    <x v="0"/>
    <n v="2023"/>
    <s v="geen"/>
    <x v="0"/>
    <s v="IHP"/>
    <x v="1"/>
    <x v="4"/>
    <s v="IHP VO"/>
    <s v="Wettelijk, KEUZE"/>
    <n v="0"/>
    <s v="nee"/>
    <n v="2726830.3288000003"/>
    <n v="0"/>
    <m/>
    <n v="0"/>
    <m/>
    <n v="2726830"/>
    <n v="2839993.4450000003"/>
    <n v="2839993.4450000003"/>
    <n v="0"/>
    <n v="50000"/>
    <n v="52075.000000000007"/>
    <n v="1307000"/>
    <n v="1361240.5000000002"/>
    <n v="1369830"/>
    <n v="1426677.94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4"/>
    <n v="1419996.7224999999"/>
    <m/>
    <m/>
    <m/>
    <m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70999.836125000002"/>
    <n v="1419996.7225000004"/>
    <n v="20"/>
    <n v="20"/>
    <s v="642004000 Onderwijshuisvesting B.V.O."/>
    <n v="0"/>
    <n v="52075.000000000007"/>
    <n v="1413315.5000000002"/>
    <n v="2839993.4450000003"/>
    <n v="2768993.6088750004"/>
    <n v="2697993.7727500005"/>
    <n v="0"/>
    <n v="624.90000000000009"/>
    <n v="18373.101500000001"/>
    <n v="39759.908230000008"/>
  </r>
  <r>
    <n v="1420052"/>
    <x v="173"/>
    <s v="4.  Onderwijs"/>
    <m/>
    <m/>
    <m/>
    <n v="3051355.5383199994"/>
    <n v="3051355.5383199994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Kort"/>
    <s v="Nee"/>
    <x v="0"/>
    <n v="2023"/>
    <s v="geen"/>
    <x v="0"/>
    <s v="IHP"/>
    <x v="1"/>
    <x v="4"/>
    <s v="IHP VO"/>
    <s v="Wettelijk, KEUZE"/>
    <n v="0"/>
    <s v="nee"/>
    <n v="2929770.08"/>
    <n v="0"/>
    <m/>
    <n v="0"/>
    <m/>
    <n v="2929770.0799999996"/>
    <n v="3051355.5383199994"/>
    <n v="3051355.5383199994"/>
    <n v="0"/>
    <n v="0"/>
    <n v="0"/>
    <n v="146488.74"/>
    <n v="152568.02270999999"/>
    <n v="146488.74"/>
    <n v="152568.02270999999"/>
    <n v="1171907.5599999998"/>
    <n v="1220541.7237399998"/>
    <n v="1171907.5599999998"/>
    <n v="1220541.7237399998"/>
    <n v="292977.48"/>
    <n v="305136.04541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5"/>
    <n v="1296826.1037860001"/>
    <m/>
    <m/>
    <m/>
    <m/>
    <m/>
    <m/>
    <m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76283.888457999987"/>
    <n v="1754529.4345339993"/>
    <n v="17"/>
    <n v="23"/>
    <s v="652020010 Gymlokalen"/>
    <n v="0"/>
    <n v="0"/>
    <n v="152568.02270999999"/>
    <n v="305136.04541999998"/>
    <n v="1525677.7691599997"/>
    <n v="2746219.4928999995"/>
    <n v="0"/>
    <n v="0"/>
    <n v="1983.3842952299997"/>
    <n v="4271.9046358799997"/>
  </r>
  <r>
    <n v="1420054"/>
    <x v="174"/>
    <s v="4.  Onderwijs"/>
    <m/>
    <m/>
    <m/>
    <n v="1525677.7275"/>
    <n v="1525677.7275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5. Rijnsburg"/>
    <s v="Gebouwen"/>
    <n v="1.0415000000000001"/>
    <s v="Kort"/>
    <s v="Nee"/>
    <x v="0"/>
    <n v="2023"/>
    <s v="geen"/>
    <x v="0"/>
    <s v="IHP"/>
    <x v="1"/>
    <x v="4"/>
    <s v="IHP VO"/>
    <s v="Wettelijk, KEUZE"/>
    <n v="0"/>
    <s v="nee"/>
    <n v="1464884.4735999999"/>
    <n v="0"/>
    <m/>
    <n v="0"/>
    <m/>
    <n v="1464885"/>
    <n v="1525677.7275"/>
    <n v="1525677.7275"/>
    <n v="0"/>
    <n v="0"/>
    <n v="0"/>
    <n v="732441"/>
    <n v="762837.30150000006"/>
    <n v="732444"/>
    <n v="762840.426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6"/>
    <n v="762838.86375000002"/>
    <m/>
    <m/>
    <m/>
    <m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38141.943187500001"/>
    <n v="762838.86375000002"/>
    <n v="20"/>
    <n v="20"/>
    <s v="652020010 Gymlokalen"/>
    <n v="0"/>
    <n v="0"/>
    <n v="762837.30150000006"/>
    <n v="1525677.7275"/>
    <n v="1487535.7843125002"/>
    <n v="1449393.8411250003"/>
    <n v="0"/>
    <n v="0"/>
    <n v="9916.8849195000003"/>
    <n v="21359.488185000002"/>
  </r>
  <r>
    <n v="1420056"/>
    <x v="175"/>
    <s v="4.  Onderwijs"/>
    <m/>
    <m/>
    <m/>
    <n v="452079"/>
    <n v="2999999.89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Petra Sanchez"/>
    <s v="5. Rijnsburg"/>
    <s v="Gebouwen"/>
    <n v="1.0415000000000001"/>
    <s v="Kort"/>
    <s v="Nee"/>
    <x v="0"/>
    <n v="2023"/>
    <s v="geen"/>
    <x v="0"/>
    <s v="IHP"/>
    <x v="1"/>
    <x v="4"/>
    <s v="IHP VO"/>
    <s v="Wettelijk, KEUZE"/>
    <n v="2547920.89"/>
    <m/>
    <n v="2538000"/>
    <n v="0"/>
    <m/>
    <n v="0"/>
    <m/>
    <n v="452079"/>
    <n v="452079"/>
    <n v="2999999.89"/>
    <n v="4520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7"/>
    <n v="1724999.9367500001"/>
    <m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74999.99725"/>
    <n v="1274999.95325"/>
    <n v="23"/>
    <n v="17"/>
    <s v="642004000 Onderwijshuisvesting B.V.O."/>
    <n v="2999999.89"/>
    <n v="2924999.8927500001"/>
    <n v="2849999.8955000001"/>
    <n v="2774999.8982500001"/>
    <n v="2699999.9010000001"/>
    <n v="2624999.9037500001"/>
    <n v="35999.998680000004"/>
    <n v="35099.998713000001"/>
    <n v="37049.998641500002"/>
    <n v="38849.998575500002"/>
  </r>
  <r>
    <n v="1420057"/>
    <x v="176"/>
    <s v="4.  Onderwijs"/>
    <m/>
    <m/>
    <m/>
    <n v="2246640.48"/>
    <n v="2246640.48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Marc de Gruijl"/>
    <s v="Beleid Sociale Leefomgeving"/>
    <s v="Babs Barnhoorn"/>
    <s v="6. GOV"/>
    <s v="Gebouwen"/>
    <n v="1.0415000000000001"/>
    <s v="Middellang"/>
    <s v="Nee"/>
    <x v="0"/>
    <n v="2021"/>
    <s v="geen"/>
    <x v="0"/>
    <s v="Woningbouw"/>
    <x v="0"/>
    <x v="22"/>
    <s v="IHP_GOV_basis school 1"/>
    <s v="Wettelijk"/>
    <n v="0"/>
    <m/>
    <n v="2157120"/>
    <n v="0"/>
    <m/>
    <n v="0"/>
    <m/>
    <n v="2157120"/>
    <n v="2246640.48"/>
    <n v="2246640.48"/>
    <n v="0"/>
    <n v="0"/>
    <n v="0"/>
    <n v="2157120"/>
    <n v="224664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x v="14"/>
    <n v="0"/>
    <m/>
    <m/>
    <m/>
    <m/>
    <m/>
    <m/>
    <m/>
    <m/>
    <m/>
    <m/>
    <m/>
    <m/>
    <m/>
    <m/>
    <m/>
    <m/>
    <m/>
    <m/>
    <m/>
    <m/>
    <m/>
    <m/>
    <m/>
    <m/>
    <n v="2246640.48"/>
    <n v="0"/>
    <n v="99"/>
    <s v="642002000 Onderwijshuisvesting BBO"/>
    <n v="0"/>
    <n v="0"/>
    <n v="2246640.48"/>
    <n v="2246640.48"/>
    <n v="2246640.48"/>
    <n v="2246640.48"/>
    <n v="0"/>
    <n v="0"/>
    <n v="29206.326239999999"/>
    <n v="31452.96672"/>
  </r>
  <r>
    <n v="1420058"/>
    <x v="177"/>
    <s v="4.  Onderwijs"/>
    <m/>
    <m/>
    <m/>
    <n v="700000"/>
    <n v="20000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Petra Sanchez"/>
    <s v="5. Rijnsburg"/>
    <s v="Gebouwen"/>
    <n v="1.0415000000000001"/>
    <s v="Kort"/>
    <s v="Nee"/>
    <x v="0"/>
    <n v="2023"/>
    <s v="geen"/>
    <x v="0"/>
    <s v="IHP"/>
    <x v="1"/>
    <x v="4"/>
    <s v="IHP VO"/>
    <s v="Wettelijk, KEUZE"/>
    <n v="1300000"/>
    <m/>
    <n v="1300000"/>
    <n v="0"/>
    <m/>
    <n v="0"/>
    <m/>
    <n v="700000"/>
    <n v="700000"/>
    <n v="2000000"/>
    <n v="7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x v="14"/>
    <n v="0"/>
    <m/>
    <m/>
    <m/>
    <m/>
    <m/>
    <m/>
    <m/>
    <m/>
    <m/>
    <m/>
    <m/>
    <m/>
    <m/>
    <m/>
    <m/>
    <m/>
    <m/>
    <m/>
    <m/>
    <m/>
    <m/>
    <m/>
    <m/>
    <m/>
    <n v="2000000"/>
    <n v="0"/>
    <n v="99"/>
    <s v="642004000 Onderwijshuisvesting B.V.O."/>
    <n v="2000000"/>
    <n v="2000000"/>
    <n v="2000000"/>
    <n v="2000000"/>
    <n v="2000000"/>
    <n v="2000000"/>
    <n v="24000"/>
    <n v="24000"/>
    <n v="26000"/>
    <n v="28000"/>
  </r>
  <r>
    <n v="1420059"/>
    <x v="178"/>
    <s v="4.  Onderwijs"/>
    <m/>
    <m/>
    <m/>
    <n v="4427869.5525000002"/>
    <n v="4427869.5525000002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5. Rijnsburg"/>
    <s v="Gebouwen"/>
    <n v="1.0415000000000001"/>
    <s v="Kort"/>
    <s v="Nee"/>
    <x v="0"/>
    <n v="2023"/>
    <s v="geen"/>
    <x v="0"/>
    <s v="IHP"/>
    <x v="1"/>
    <x v="4"/>
    <s v="IHP VO"/>
    <s v="Wettelijk, KEUZE"/>
    <n v="0"/>
    <s v="nee"/>
    <n v="4251435.0744000003"/>
    <n v="0"/>
    <m/>
    <n v="0"/>
    <m/>
    <n v="4251435"/>
    <n v="4427869.5525000002"/>
    <n v="4427869.5525000002"/>
    <n v="0"/>
    <n v="0"/>
    <n v="0"/>
    <n v="2125718"/>
    <n v="2213935.2970000003"/>
    <n v="2125717"/>
    <n v="2213934.2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8"/>
    <n v="2213934.7762499996"/>
    <m/>
    <m/>
    <m/>
    <m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110696.7388125"/>
    <n v="2213934.7762500006"/>
    <n v="20"/>
    <n v="20"/>
    <s v="642004000 Onderwijshuisvesting B.V.O."/>
    <n v="0"/>
    <n v="0"/>
    <n v="2213935.2970000003"/>
    <n v="4427869.5525000002"/>
    <n v="4317172.8136875005"/>
    <n v="4206476.0748750009"/>
    <n v="0"/>
    <n v="0"/>
    <n v="28781.158861000004"/>
    <n v="61990.173735000004"/>
  </r>
  <r>
    <n v="1421046"/>
    <x v="179"/>
    <s v="4. Onderwijs"/>
    <m/>
    <m/>
    <m/>
    <n v="202206"/>
    <n v="5399096.4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2. Katwijk noord"/>
    <s v="Gebouwen"/>
    <n v="1.04"/>
    <s v="N.V.T."/>
    <s v="Nee"/>
    <x v="0"/>
    <n v="2019"/>
    <s v="geen"/>
    <x v="3"/>
    <s v="BASIS"/>
    <x v="2"/>
    <x v="6"/>
    <s v="Scholen"/>
    <s v="N.V.T."/>
    <n v="5196890.46"/>
    <m/>
    <n v="5426096"/>
    <n v="0"/>
    <m/>
    <n v="0"/>
    <m/>
    <n v="202206"/>
    <n v="202206"/>
    <n v="5399096.46"/>
    <n v="202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29"/>
    <n v="3104480.4644999988"/>
    <m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134977.41149999999"/>
    <n v="2294615.9955000011"/>
    <n v="23"/>
    <n v="17"/>
    <s v="642002000 Onderwijshuisvesting BBO"/>
    <n v="5399096.46"/>
    <n v="5264119.0484999996"/>
    <n v="5129141.6369999992"/>
    <n v="4994164.2254999988"/>
    <n v="4859186.8139999984"/>
    <n v="4724209.402499998"/>
    <n v="64789.157520000001"/>
    <n v="63169.428581999993"/>
    <n v="66678.841280999986"/>
    <n v="69918.299156999987"/>
  </r>
  <r>
    <n v="1421047"/>
    <x v="180"/>
    <s v="4.  Onderwijs"/>
    <m/>
    <m/>
    <m/>
    <n v="5902802.5342700006"/>
    <n v="6193968.4442700008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1. Katwijk aan zee"/>
    <s v="Gebouwen"/>
    <n v="1.0415000000000001"/>
    <s v="Kort"/>
    <s v="Nee"/>
    <x v="0"/>
    <n v="2021"/>
    <s v="geen"/>
    <x v="0"/>
    <s v="IHP"/>
    <x v="1"/>
    <x v="18"/>
    <s v="IHP DEEL 1"/>
    <s v="Wettelijk, KEUZE"/>
    <n v="291165.90999999997"/>
    <m/>
    <n v="6474900.6999999993"/>
    <n v="0"/>
    <m/>
    <n v="0"/>
    <m/>
    <n v="5687130.3799999999"/>
    <n v="5902802.5342700006"/>
    <n v="6193968.4442700008"/>
    <n v="490211"/>
    <n v="2598459.69"/>
    <n v="2706295.7671350003"/>
    <n v="2598459.69"/>
    <n v="2706295.7671350003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30"/>
    <n v="3096984.2221350009"/>
    <m/>
    <m/>
    <m/>
    <m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154849.21110675001"/>
    <n v="3096984.2221349999"/>
    <n v="20"/>
    <n v="20"/>
    <s v="642002000 Onderwijshuisvesting BBO"/>
    <n v="781376.90999999992"/>
    <n v="3487672.677135"/>
    <n v="6193968.4442699999"/>
    <n v="6193968.4442699999"/>
    <n v="6039119.2331632497"/>
    <n v="5884270.0220564995"/>
    <n v="9376.5229199999994"/>
    <n v="41852.072125619998"/>
    <n v="80521.589775510001"/>
    <n v="86715.558219779996"/>
  </r>
  <r>
    <n v="1421048"/>
    <x v="181"/>
    <s v="4.  Onderwijs"/>
    <m/>
    <m/>
    <m/>
    <n v="8315104.2454200014"/>
    <n v="8315104.2454200014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3. Katwijk aan de Rijn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7983778.2500000009"/>
    <n v="0"/>
    <m/>
    <n v="0"/>
    <m/>
    <n v="7983777.4800000004"/>
    <n v="8315104.2454200014"/>
    <n v="8315104.2454200014"/>
    <n v="0"/>
    <n v="399189.18000000005"/>
    <n v="415755.53097000008"/>
    <n v="399189"/>
    <n v="415755.34350000002"/>
    <n v="3193511.3000000003"/>
    <n v="3326042.0189500004"/>
    <n v="3193511"/>
    <n v="3326041.7065000003"/>
    <n v="798377"/>
    <n v="831509.645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31"/>
    <n v="3741796.9104390019"/>
    <m/>
    <m/>
    <m/>
    <m/>
    <m/>
    <m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207877.60613550004"/>
    <n v="4573307.3349810001"/>
    <n v="18"/>
    <n v="22"/>
    <s v="642002000 Onderwijshuisvesting BBO"/>
    <n v="0"/>
    <n v="415755.53097000008"/>
    <n v="831510.87447000016"/>
    <n v="4157552.8934200006"/>
    <n v="7483594.5999200009"/>
    <n v="8315104.2454200014"/>
    <n v="0"/>
    <n v="4989.0663716400013"/>
    <n v="10809.641368110002"/>
    <n v="58205.740507880007"/>
  </r>
  <r>
    <n v="1421049"/>
    <x v="182"/>
    <s v="4.  Onderwijs"/>
    <m/>
    <m/>
    <m/>
    <n v="5059387.4097800013"/>
    <n v="5059387.4097800013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4. Valkenburg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4866984.8800000008"/>
    <n v="0"/>
    <m/>
    <n v="0"/>
    <m/>
    <n v="4866984.6400000006"/>
    <n v="5059387.4097800013"/>
    <n v="5059387.4097800013"/>
    <n v="230773.32"/>
    <n v="230773.32"/>
    <n v="240350.41278000004"/>
    <n v="2221016"/>
    <n v="2313188.1640000003"/>
    <n v="2184422"/>
    <n v="2275075.513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32"/>
    <n v="2529693.7048900006"/>
    <m/>
    <m/>
    <m/>
    <m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126484.68524450003"/>
    <n v="2529693.7048900006"/>
    <n v="20"/>
    <n v="20"/>
    <s v="642002000 Onderwijshuisvesting BBO"/>
    <n v="230773.32"/>
    <n v="471123.73278000008"/>
    <n v="2784311.8967800005"/>
    <n v="5059387.4097800013"/>
    <n v="4932902.7245355016"/>
    <n v="4806418.0392910019"/>
    <n v="2769.2798400000001"/>
    <n v="5653.4847933600013"/>
    <n v="36196.054658140005"/>
    <n v="70831.423736920013"/>
  </r>
  <r>
    <n v="1421050"/>
    <x v="183"/>
    <s v="4.  Onderwijs"/>
    <m/>
    <m/>
    <m/>
    <n v="8766"/>
    <n v="977801.45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Marc de Gruijl"/>
    <s v="Beleid Sociale Leefomgeving"/>
    <s v="Hans van Dalfsen"/>
    <s v="4. Valkenburg"/>
    <s v="Gebouwen"/>
    <n v="1.04"/>
    <s v="N.V.T."/>
    <s v="Nee"/>
    <x v="2"/>
    <n v="2021"/>
    <s v="geen"/>
    <x v="3"/>
    <s v="BASIS"/>
    <x v="2"/>
    <x v="6"/>
    <s v="Scholen"/>
    <s v="N.V.T."/>
    <n v="969035.45"/>
    <m/>
    <n v="1035000.17"/>
    <n v="0"/>
    <m/>
    <n v="0"/>
    <m/>
    <n v="8766"/>
    <n v="8766"/>
    <n v="977801.45"/>
    <n v="87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x v="133"/>
    <n v="642555.23857142858"/>
    <m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27937.184285714284"/>
    <n v="335246.21142857138"/>
    <n v="23"/>
    <n v="12"/>
    <s v="642002000 Onderwijshuisvesting BBO"/>
    <n v="977801.45"/>
    <n v="949864.26571428566"/>
    <n v="921927.08142857137"/>
    <n v="893989.89714285708"/>
    <n v="866052.71285714279"/>
    <n v="838115.5285714285"/>
    <n v="11733.617399999999"/>
    <n v="11398.371188571427"/>
    <n v="11985.052058571428"/>
    <n v="12515.858559999999"/>
  </r>
  <r>
    <n v="1421051"/>
    <x v="184"/>
    <s v="4.  Onderwijs"/>
    <m/>
    <m/>
    <m/>
    <n v="7942307.4900280014"/>
    <n v="7942307.4900280014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Woningbouw"/>
    <x v="0"/>
    <x v="23"/>
    <s v="IHP_GOV_basis school 1"/>
    <s v="Wettelijk"/>
    <n v="0"/>
    <m/>
    <n v="7641058.7480000015"/>
    <n v="0"/>
    <m/>
    <n v="0"/>
    <m/>
    <n v="7641058.7480000015"/>
    <n v="7942307.4900280014"/>
    <n v="7942307.4900280014"/>
    <n v="382052.91600000008"/>
    <n v="382052.91600000008"/>
    <n v="397908.11201400013"/>
    <n v="3056423.3280000007"/>
    <n v="3183264.896112001"/>
    <n v="3056423.3280000007"/>
    <n v="3183264.896112001"/>
    <n v="764106.26"/>
    <n v="795816.66979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34"/>
    <n v="3772596.0577632994"/>
    <m/>
    <m/>
    <m/>
    <m/>
    <m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198557.68725070002"/>
    <n v="4169711.4322647019"/>
    <n v="19"/>
    <n v="21"/>
    <s v="642002000 Onderwijshuisvesting BBO"/>
    <n v="382052.91600000008"/>
    <n v="779961.02801400027"/>
    <n v="3963225.9241260011"/>
    <n v="7146490.8202380016"/>
    <n v="7942307.4900280014"/>
    <n v="7743749.8027773015"/>
    <n v="4584.6349920000011"/>
    <n v="9359.5323361680039"/>
    <n v="51521.937013638009"/>
    <n v="100050.87148333203"/>
  </r>
  <r>
    <n v="1421052"/>
    <x v="185"/>
    <s v="4.  Onderwijs"/>
    <m/>
    <m/>
    <m/>
    <n v="5016756.4247670006"/>
    <n v="5363262.954767000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5. Rijnsburg"/>
    <s v="Gebouwen"/>
    <n v="1.0415000000000001"/>
    <s v="Kort"/>
    <s v="Nee"/>
    <x v="0"/>
    <n v="2021"/>
    <s v="geen"/>
    <x v="3"/>
    <s v="BASIS"/>
    <x v="1"/>
    <x v="6"/>
    <s v="IHP DEEL 1"/>
    <s v="Wettelijk, KEUZE"/>
    <n v="346506.53"/>
    <m/>
    <n v="4166799.1380000003"/>
    <n v="0"/>
    <m/>
    <n v="0"/>
    <m/>
    <n v="4906394.898"/>
    <n v="5016756.4247670006"/>
    <n v="5363262.9547670009"/>
    <n v="2247081"/>
    <n v="2258851.1184"/>
    <n v="2352593.4398136004"/>
    <n v="400462.77960000007"/>
    <n v="417081.9849534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35"/>
    <n v="2815713.0512526743"/>
    <m/>
    <m/>
    <m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134081.57386917502"/>
    <n v="2547549.9035143266"/>
    <n v="21"/>
    <n v="19"/>
    <s v="642002000 Onderwijshuisvesting BBO"/>
    <n v="2593587.5300000003"/>
    <n v="4946180.9698136002"/>
    <n v="5363262.9547669999"/>
    <n v="5229181.3808978247"/>
    <n v="5095099.8070286494"/>
    <n v="4961018.2331594741"/>
    <n v="31123.050360000005"/>
    <n v="59354.171637763204"/>
    <n v="69722.418411970997"/>
    <n v="73208.539332569548"/>
  </r>
  <r>
    <n v="1421067"/>
    <x v="186"/>
    <s v="4.  Onderwijs"/>
    <m/>
    <m/>
    <m/>
    <n v="251436"/>
    <n v="25143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Kort"/>
    <s v="Nee"/>
    <x v="2"/>
    <n v="2021"/>
    <s v="geen"/>
    <x v="0"/>
    <s v="IHP"/>
    <x v="1"/>
    <x v="18"/>
    <s v="IHP vb"/>
    <s v="Onvermijdelijk"/>
    <n v="0"/>
    <m/>
    <n v="251436"/>
    <n v="0"/>
    <m/>
    <n v="0"/>
    <m/>
    <n v="251436"/>
    <n v="251436"/>
    <n v="251436"/>
    <n v="251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136"/>
    <n v="251436"/>
    <m/>
    <n v="50287.199999999997"/>
    <n v="50287.199999999997"/>
    <n v="50287.199999999997"/>
    <n v="50287.199999999997"/>
    <n v="50287.199999999997"/>
    <m/>
    <m/>
    <m/>
    <m/>
    <m/>
    <m/>
    <m/>
    <m/>
    <m/>
    <m/>
    <m/>
    <m/>
    <m/>
    <m/>
    <m/>
    <m/>
    <m/>
    <m/>
    <n v="0"/>
    <n v="5"/>
    <n v="0"/>
    <s v="642002000 Onderwijshuisvesting BBO"/>
    <n v="251436"/>
    <n v="201148.79999999999"/>
    <n v="150861.59999999998"/>
    <n v="100574.39999999998"/>
    <n v="50287.199999999983"/>
    <n v="0"/>
    <n v="3017.232"/>
    <n v="2413.7855999999997"/>
    <n v="1961.2007999999996"/>
    <n v="1408.0415999999998"/>
  </r>
  <r>
    <n v="1421068"/>
    <x v="187"/>
    <s v="4. Onderwijs"/>
    <m/>
    <m/>
    <m/>
    <n v="19524"/>
    <n v="57000.34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2. Katwijk noord"/>
    <s v="Gebouwen"/>
    <n v="1.04"/>
    <s v="N.V.T."/>
    <s v="Nee"/>
    <x v="0"/>
    <n v="2019"/>
    <s v="geen"/>
    <x v="3"/>
    <s v="BASIS"/>
    <x v="2"/>
    <x v="6"/>
    <s v="Scholen"/>
    <s v="N.V.T."/>
    <n v="37476.339999999997"/>
    <m/>
    <m/>
    <m/>
    <m/>
    <n v="0"/>
    <m/>
    <n v="19524"/>
    <n v="19524"/>
    <n v="57000.34"/>
    <n v="19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137"/>
    <n v="57000.34"/>
    <m/>
    <n v="11400.067999999999"/>
    <n v="11400.067999999999"/>
    <n v="11400.067999999999"/>
    <n v="11400.067999999999"/>
    <n v="11400.067999999999"/>
    <m/>
    <m/>
    <m/>
    <m/>
    <m/>
    <m/>
    <m/>
    <m/>
    <m/>
    <m/>
    <m/>
    <m/>
    <m/>
    <m/>
    <m/>
    <m/>
    <m/>
    <m/>
    <n v="0"/>
    <n v="5"/>
    <n v="0"/>
    <s v="642002000 Onderwijshuisvesting BBO"/>
    <n v="57000.34"/>
    <n v="45600.271999999997"/>
    <n v="34200.203999999998"/>
    <n v="22800.135999999999"/>
    <n v="11400.067999999999"/>
    <n v="0"/>
    <n v="684.00407999999993"/>
    <n v="547.20326399999999"/>
    <n v="444.60265199999998"/>
    <n v="319.20190400000001"/>
  </r>
  <r>
    <n v="1520002"/>
    <x v="188"/>
    <s v="5.  Sport, cultuur en groen"/>
    <m/>
    <m/>
    <m/>
    <n v="13382"/>
    <n v="119022.06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1. Katwijk aan zee"/>
    <s v="Gebouwen"/>
    <n v="1.04"/>
    <n v="2022"/>
    <s v="Nee"/>
    <x v="1"/>
    <n v="2019"/>
    <s v="geen"/>
    <x v="3"/>
    <s v="BASIS"/>
    <x v="2"/>
    <x v="6"/>
    <s v="Verduurzaming"/>
    <n v="2022"/>
    <n v="105640.06"/>
    <m/>
    <n v="119023"/>
    <n v="19100"/>
    <m/>
    <n v="19100"/>
    <m/>
    <n v="13382"/>
    <n v="13382"/>
    <n v="119022.06"/>
    <n v="13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38"/>
    <n v="99922.060000000027"/>
    <m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n v="4996.1030000000001"/>
    <m/>
    <m/>
    <m/>
    <n v="19099.999999999971"/>
    <n v="20"/>
    <n v="0"/>
    <s v="652016000 Boorsmazaal"/>
    <n v="116874.59086696702"/>
    <n v="111878.48786696701"/>
    <n v="106882.38486696701"/>
    <n v="101886.28186696701"/>
    <n v="96890.178866967006"/>
    <n v="91894.075866967003"/>
    <n v="1402.4950904036043"/>
    <n v="1342.5418544036042"/>
    <n v="1389.4710032705711"/>
    <n v="1426.4079461375381"/>
  </r>
  <r>
    <n v="1520003"/>
    <x v="189"/>
    <s v="5.  Sport, cultuur en groen"/>
    <m/>
    <m/>
    <m/>
    <n v="720100"/>
    <n v="720999.76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rojecten, programma's en opgaven"/>
    <s v="Jaap Jonker"/>
    <s v="5. Rijnsburg"/>
    <s v="Gebouwen"/>
    <n v="1.04"/>
    <s v="Kort"/>
    <s v="Nee"/>
    <x v="1"/>
    <n v="2019"/>
    <s v="geen"/>
    <x v="2"/>
    <s v="BASIS"/>
    <x v="3"/>
    <x v="7"/>
    <s v="Verduurzaming"/>
    <s v="Wettelijk, KEUZE"/>
    <n v="899.76"/>
    <m/>
    <n v="271687.52"/>
    <n v="38900"/>
    <m/>
    <n v="38900"/>
    <m/>
    <n v="720100"/>
    <n v="720100"/>
    <n v="720999.76"/>
    <n v="720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39"/>
    <n v="682099.76000000013"/>
    <m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n v="34104.987999999998"/>
    <m/>
    <m/>
    <m/>
    <n v="38899.999999999884"/>
    <n v="20"/>
    <n v="0"/>
    <s v="652019000 Sportzaal Het Waterbos"/>
    <n v="682148.30462642258"/>
    <n v="648043.31662642257"/>
    <n v="613938.32862642256"/>
    <n v="579833.34062642255"/>
    <n v="545728.35262642254"/>
    <n v="511623.36462642252"/>
    <n v="8185.7796555170708"/>
    <n v="7776.5197995170711"/>
    <n v="7981.1982721434933"/>
    <n v="8117.6667687699155"/>
  </r>
  <r>
    <n v="1520007"/>
    <x v="190"/>
    <s v="5.  Sport, cultuur en groen"/>
    <m/>
    <m/>
    <m/>
    <n v="38833"/>
    <n v="58140.19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5. Rijnsburg"/>
    <s v="Gebouwen"/>
    <n v="1.04"/>
    <s v="Kort"/>
    <s v="Nee"/>
    <x v="1"/>
    <n v="2019"/>
    <s v="geen"/>
    <x v="3"/>
    <s v="BASIS"/>
    <x v="2"/>
    <x v="6"/>
    <s v="Verduurzaming"/>
    <s v="Wettelijk, KEUZE"/>
    <n v="19307.189999999999"/>
    <m/>
    <n v="62434"/>
    <n v="9350"/>
    <m/>
    <n v="9350"/>
    <m/>
    <n v="38833"/>
    <n v="38833"/>
    <n v="58140.19"/>
    <n v="388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40"/>
    <n v="48790.19"/>
    <m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n v="2439.5095000000001"/>
    <m/>
    <m/>
    <m/>
    <n v="9350"/>
    <n v="20"/>
    <n v="0"/>
    <s v="652008000 Sportpark Middelmors"/>
    <n v="51895.137309253725"/>
    <n v="49455.627809253725"/>
    <n v="47016.118309253725"/>
    <n v="44576.608809253725"/>
    <n v="42137.099309253725"/>
    <n v="39697.589809253725"/>
    <n v="622.74164771104472"/>
    <n v="593.46753371104467"/>
    <n v="611.2095380202984"/>
    <n v="624.07252332955215"/>
  </r>
  <r>
    <n v="1520010"/>
    <x v="191"/>
    <s v="4. Onderwijs"/>
    <m/>
    <m/>
    <m/>
    <n v="91800"/>
    <n v="1826146.2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2. Katwijk noord"/>
    <s v="Gebouwen"/>
    <n v="1.04"/>
    <s v="N.V.T."/>
    <s v="Nee"/>
    <x v="0"/>
    <n v="2019"/>
    <s v="geen"/>
    <x v="3"/>
    <s v="BASIS"/>
    <x v="2"/>
    <x v="6"/>
    <s v="Sport"/>
    <s v="N.V.T."/>
    <n v="1734346.26"/>
    <m/>
    <n v="2015484"/>
    <n v="196044"/>
    <m/>
    <n v="196044"/>
    <m/>
    <n v="91800"/>
    <n v="91800"/>
    <n v="1826146.26"/>
    <n v="91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1"/>
    <n v="937308.7994999995"/>
    <m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40752.556499999999"/>
    <n v="888837.46050000051"/>
    <n v="23"/>
    <n v="17"/>
    <s v="652023000 Gymlokaal van Lierestraat"/>
    <n v="1816291.1681082915"/>
    <n v="1775538.6116082915"/>
    <n v="1734786.0551082916"/>
    <n v="1694033.4986082916"/>
    <n v="1653280.9421082917"/>
    <n v="1612528.3856082917"/>
    <n v="21795.494017299498"/>
    <n v="21306.463339299498"/>
    <n v="22552.218716407788"/>
    <n v="23716.468980516082"/>
  </r>
  <r>
    <n v="1520012"/>
    <x v="192"/>
    <s v="5.  Sport, cultuur en groen"/>
    <m/>
    <m/>
    <m/>
    <n v="1794316.4928000001"/>
    <n v="1794316.4928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Natascha van Benthem"/>
    <s v="Projecten, programma's en opgaven"/>
    <s v="Jaap Jonker"/>
    <s v="5. Rijnsburg"/>
    <s v="Gebouwen"/>
    <n v="1.04"/>
    <s v="Middellang"/>
    <s v="Ja"/>
    <x v="0"/>
    <n v="2021"/>
    <s v="geen"/>
    <x v="0"/>
    <s v="BASIS"/>
    <x v="3"/>
    <x v="7"/>
    <s v="Sport"/>
    <s v="Wettelijk, KEUZE"/>
    <n v="0"/>
    <m/>
    <n v="0"/>
    <n v="0"/>
    <m/>
    <n v="0"/>
    <m/>
    <n v="1728717.12"/>
    <n v="1794316.4928000001"/>
    <n v="1794316.4928000001"/>
    <n v="88732.800000000003"/>
    <n v="841726.08000000007"/>
    <n v="875395.12320000015"/>
    <n v="798258.24"/>
    <n v="830188.5696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2"/>
    <n v="942016.15872000006"/>
    <m/>
    <m/>
    <m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44857.912320000003"/>
    <n v="852300.33408000006"/>
    <n v="21"/>
    <n v="19"/>
    <s v="652018000 Gymnastiekzaal Katwijkerweg"/>
    <n v="88732.800000000003"/>
    <n v="964127.92320000019"/>
    <n v="1794316.4928000001"/>
    <n v="1749458.58048"/>
    <n v="1704600.6681599999"/>
    <n v="1659742.7558399998"/>
    <n v="1064.7936"/>
    <n v="11569.535078400002"/>
    <n v="23326.1144064"/>
    <n v="24492.420126720001"/>
  </r>
  <r>
    <n v="1520013"/>
    <x v="193"/>
    <s v="5.  Sport, cultuur en groen"/>
    <m/>
    <m/>
    <m/>
    <n v="6526916.2400000002"/>
    <n v="6633163.950000000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Natascha van Benthem"/>
    <s v="Projecten, programma's en opgaven"/>
    <s v="Jaap Jonker"/>
    <s v="5. Rijnsburg"/>
    <s v="Gebouwen"/>
    <n v="1.04"/>
    <s v="Middellang"/>
    <s v="Ja"/>
    <x v="0"/>
    <n v="2021"/>
    <s v="geen"/>
    <x v="0"/>
    <s v="BASIS"/>
    <x v="3"/>
    <x v="7"/>
    <s v="Sport"/>
    <s v="Wettelijk, KEUZE"/>
    <n v="106247.71"/>
    <m/>
    <n v="4715155"/>
    <n v="60900"/>
    <m/>
    <n v="60900"/>
    <m/>
    <n v="6290773"/>
    <n v="6526916.2400000002"/>
    <n v="6633163.9500000002"/>
    <n v="387192"/>
    <n v="4132506"/>
    <n v="4297806.24"/>
    <n v="1771075"/>
    <n v="1841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3"/>
    <n v="3450438.5737499986"/>
    <m/>
    <m/>
    <m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164306.59875"/>
    <n v="3182725.3762500016"/>
    <n v="21"/>
    <n v="19"/>
    <s v="652017000 Gymnastiekzaal Korte Vaart"/>
    <n v="489884.84644201427"/>
    <n v="4748232.3301096009"/>
    <n v="6573239.4249901818"/>
    <n v="6408932.8262401819"/>
    <n v="6244626.227490182"/>
    <n v="6080319.6287401821"/>
    <n v="5878.6181573041713"/>
    <n v="56978.787961315211"/>
    <n v="85452.112524872355"/>
    <n v="89725.05956736255"/>
  </r>
  <r>
    <n v="1520014"/>
    <x v="194"/>
    <s v="5.  Sport, cultuur en groen"/>
    <m/>
    <m/>
    <m/>
    <n v="2478174.2831999999"/>
    <n v="2481107.0131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s v="4. Valkenburg"/>
    <s v="Gebouwen"/>
    <n v="1.04"/>
    <s v="Kort"/>
    <s v="Ja"/>
    <x v="2"/>
    <n v="2021"/>
    <s v="geen"/>
    <x v="2"/>
    <s v="BASIS"/>
    <x v="3"/>
    <x v="5"/>
    <s v="Sport"/>
    <s v="Keuze"/>
    <n v="2932.73"/>
    <m/>
    <n v="2301680.08"/>
    <n v="399465"/>
    <m/>
    <n v="399465"/>
    <m/>
    <n v="2390814.2831999999"/>
    <n v="2478174.2831999999"/>
    <n v="2481107.0131999999"/>
    <n v="206814.28320000001"/>
    <n v="1560000"/>
    <n v="1622400"/>
    <n v="624000"/>
    <n v="648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4"/>
    <n v="1092862.05693"/>
    <m/>
    <m/>
    <m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52041.050329999998"/>
    <n v="1388244.95627"/>
    <n v="21"/>
    <n v="19"/>
    <s v="652010000 Sportcomplex Duyfrak"/>
    <n v="176449.34921414257"/>
    <n v="1537638.5217278565"/>
    <n v="2082114.1907333417"/>
    <n v="2030073.1404033417"/>
    <n v="1978032.0900733417"/>
    <n v="1925991.0397433417"/>
    <n v="2117.3921905697107"/>
    <n v="18451.66226073428"/>
    <n v="27067.484479533443"/>
    <n v="28421.023965646786"/>
  </r>
  <r>
    <n v="1520015"/>
    <x v="195"/>
    <s v="4.  Onderwijs"/>
    <m/>
    <m/>
    <m/>
    <n v="2096458.1342250002"/>
    <n v="2177685.134225000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1. Katwijk aan zee"/>
    <s v="Gebouwen"/>
    <n v="1.0415000000000001"/>
    <s v="Kort"/>
    <s v="Nee"/>
    <x v="0"/>
    <n v="2021"/>
    <s v="geen"/>
    <x v="0"/>
    <s v="IHP"/>
    <x v="1"/>
    <x v="18"/>
    <s v="IHP DEEL 1"/>
    <s v="Wettelijk, KEUZE"/>
    <n v="81227"/>
    <m/>
    <n v="1818515"/>
    <n v="197870"/>
    <m/>
    <n v="197870"/>
    <m/>
    <n v="2016385.04"/>
    <n v="2096458.1342250002"/>
    <n v="2177685.1342250002"/>
    <n v="86912.89"/>
    <n v="695305.26"/>
    <n v="724160.42829000007"/>
    <n v="695305.26"/>
    <n v="724160.42829000007"/>
    <n v="538861.63"/>
    <n v="561224.38764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5"/>
    <n v="989907.56711249985"/>
    <m/>
    <m/>
    <m/>
    <m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49495.378355625005"/>
    <n v="1187777.5671125003"/>
    <n v="20"/>
    <n v="20"/>
    <s v="652022000 Gymlokaal Parklaan"/>
    <n v="160242.76416026274"/>
    <n v="818604.13743823674"/>
    <n v="1476965.5107162108"/>
    <n v="1987195.6256640072"/>
    <n v="1937700.2473083821"/>
    <n v="1888204.868952757"/>
    <n v="1922.913169923153"/>
    <n v="9823.2496492588416"/>
    <n v="19200.551639310739"/>
    <n v="27820.738759296102"/>
  </r>
  <r>
    <n v="1520016"/>
    <x v="196"/>
    <s v="4.  Onderwijs"/>
    <m/>
    <m/>
    <m/>
    <n v="1811599.7122450003"/>
    <n v="1811599.7122450003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3. Katwijk aan de Rijn"/>
    <s v="Gebouwen"/>
    <n v="1.0415000000000001"/>
    <s v="Kort"/>
    <s v="Nee"/>
    <x v="0"/>
    <n v="2021"/>
    <s v="geen"/>
    <x v="0"/>
    <s v="IHP"/>
    <x v="1"/>
    <x v="18"/>
    <s v="IHP DEEL 1"/>
    <s v="Wettelijk, KEUZE"/>
    <n v="0"/>
    <m/>
    <n v="1739414.47"/>
    <n v="0"/>
    <m/>
    <n v="0"/>
    <m/>
    <n v="1739414.03"/>
    <n v="1811599.7122450003"/>
    <n v="1811599.7122450003"/>
    <n v="0"/>
    <n v="86970.67"/>
    <n v="90579.952805000008"/>
    <n v="86971"/>
    <n v="90580.296500000011"/>
    <n v="695765.36"/>
    <n v="724639.62244000006"/>
    <n v="695765"/>
    <n v="724639.24750000006"/>
    <n v="173942"/>
    <n v="181160.593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6"/>
    <n v="815219.87051024998"/>
    <m/>
    <m/>
    <m/>
    <m/>
    <m/>
    <m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45289.99280612501"/>
    <n v="996379.84173475031"/>
    <n v="18"/>
    <n v="22"/>
    <s v="652020010 Gymlokalen"/>
    <n v="0"/>
    <n v="90579.952805000008"/>
    <n v="181160.249305"/>
    <n v="905799.87174500013"/>
    <n v="1630439.1192450002"/>
    <n v="1811599.7122450003"/>
    <n v="0"/>
    <n v="1086.9594336600001"/>
    <n v="2355.0832409649997"/>
    <n v="12681.198204430002"/>
  </r>
  <r>
    <n v="1520017"/>
    <x v="197"/>
    <s v="4.  Onderwijs"/>
    <m/>
    <m/>
    <m/>
    <n v="1689551.2177790003"/>
    <n v="1689551.2177790003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Woningbouw"/>
    <x v="0"/>
    <x v="24"/>
    <s v="IHP_GOV_basis school 1"/>
    <s v="Wettelijk, KEUZE"/>
    <n v="0"/>
    <m/>
    <n v="1625467.1740000001"/>
    <n v="0"/>
    <m/>
    <n v="0"/>
    <m/>
    <n v="1625467.1740000001"/>
    <n v="1689551.2177790003"/>
    <n v="1689551.2177790003"/>
    <n v="81273.348000000013"/>
    <n v="81273.348000000013"/>
    <n v="84646.191942000019"/>
    <n v="650186.7840000001"/>
    <n v="677169.53553600016"/>
    <n v="650186.7840000001"/>
    <n v="677169.53553600016"/>
    <n v="162546.91"/>
    <n v="169292.606765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47"/>
    <n v="802536.82844502514"/>
    <m/>
    <m/>
    <m/>
    <m/>
    <m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42238.780444475007"/>
    <n v="887014.38933397515"/>
    <n v="19"/>
    <n v="21"/>
    <s v="652020010 Gymlokalen"/>
    <n v="81273.348000000013"/>
    <n v="165919.53994200003"/>
    <n v="843089.07547800022"/>
    <n v="1520258.6110140004"/>
    <n v="1689551.2177790003"/>
    <n v="1647312.4373345254"/>
    <n v="975.28017600000021"/>
    <n v="1991.0344793040003"/>
    <n v="10960.157981214003"/>
    <n v="21283.620554196004"/>
  </r>
  <r>
    <n v="1520019"/>
    <x v="198"/>
    <s v="5.  Sport, cultuur en groen"/>
    <m/>
    <m/>
    <m/>
    <n v="46574"/>
    <n v="659571.4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2. Katwijk noord"/>
    <s v="Sportvelden"/>
    <n v="1.04"/>
    <n v="2022"/>
    <s v="Ja"/>
    <x v="1"/>
    <n v="2021"/>
    <s v="geen"/>
    <x v="3"/>
    <s v="BASIS"/>
    <x v="2"/>
    <x v="6"/>
    <s v="Sport"/>
    <n v="2022"/>
    <n v="612997.46"/>
    <m/>
    <n v="798238.61"/>
    <n v="123039"/>
    <m/>
    <n v="123039"/>
    <m/>
    <n v="46574"/>
    <n v="46574"/>
    <n v="659571.46"/>
    <n v="46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48"/>
    <n v="536532.46"/>
    <m/>
    <n v="53653.245999999999"/>
    <n v="53653.245999999999"/>
    <n v="53653.245999999999"/>
    <n v="53653.245999999999"/>
    <n v="53653.245999999999"/>
    <n v="53653.245999999999"/>
    <n v="53653.245999999999"/>
    <n v="53653.245999999999"/>
    <n v="53653.245999999999"/>
    <n v="53653.245999999999"/>
    <m/>
    <m/>
    <m/>
    <m/>
    <m/>
    <m/>
    <m/>
    <m/>
    <m/>
    <m/>
    <m/>
    <m/>
    <m/>
    <n v="123039"/>
    <n v="10"/>
    <n v="0"/>
    <s v="652002000 Accommodatie AV De Krom"/>
    <n v="650883.36669468926"/>
    <n v="597230.12069468922"/>
    <n v="543576.87469468918"/>
    <n v="489923.62869468919"/>
    <n v="436270.38269468921"/>
    <n v="382617.13669468922"/>
    <n v="7810.6004003362714"/>
    <n v="7166.7614483362704"/>
    <n v="7066.4993710309591"/>
    <n v="6858.930801725649"/>
  </r>
  <r>
    <n v="1520027"/>
    <x v="199"/>
    <s v="5.  Sport, cultuur en groen"/>
    <m/>
    <m/>
    <m/>
    <n v="1081600"/>
    <n v="10816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Heel Katwijk"/>
    <s v="Sportvelden"/>
    <n v="1.04"/>
    <s v="Middellang"/>
    <s v="Ja"/>
    <x v="1"/>
    <n v="2023"/>
    <s v="geen"/>
    <x v="2"/>
    <s v="KEUZE"/>
    <x v="3"/>
    <x v="5"/>
    <s v="Sport"/>
    <s v="Keuze"/>
    <n v="0"/>
    <m/>
    <n v="2137500"/>
    <n v="0"/>
    <m/>
    <n v="0"/>
    <m/>
    <n v="1040000"/>
    <n v="1081600"/>
    <n v="1081600"/>
    <n v="0"/>
    <n v="0"/>
    <n v="0"/>
    <n v="1040000"/>
    <n v="108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49"/>
    <n v="1081600"/>
    <m/>
    <m/>
    <m/>
    <n v="108160"/>
    <n v="108160"/>
    <n v="108160"/>
    <n v="108160"/>
    <n v="108160"/>
    <n v="108160"/>
    <n v="108160"/>
    <n v="108160"/>
    <n v="108160"/>
    <n v="108160"/>
    <m/>
    <m/>
    <m/>
    <m/>
    <m/>
    <m/>
    <m/>
    <m/>
    <m/>
    <m/>
    <m/>
    <n v="0"/>
    <n v="10"/>
    <n v="0"/>
    <s v="651001000 Sport algemeen"/>
    <n v="0"/>
    <n v="0"/>
    <n v="1081600"/>
    <n v="973440"/>
    <n v="865280"/>
    <n v="757120"/>
    <n v="0"/>
    <n v="0"/>
    <n v="14060.8"/>
    <n v="13628.16"/>
  </r>
  <r>
    <n v="1520028"/>
    <x v="200"/>
    <s v="5.  Sport, cultuur en groen"/>
    <m/>
    <m/>
    <m/>
    <n v="58000"/>
    <n v="580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3. Katwijk aan de Rijn"/>
    <s v="Gebouwen"/>
    <n v="1.04"/>
    <s v="Kort"/>
    <s v="Ja"/>
    <x v="2"/>
    <n v="2024"/>
    <s v="geen"/>
    <x v="0"/>
    <s v="BASIS"/>
    <x v="3"/>
    <x v="3"/>
    <s v="Gebouwen"/>
    <s v="Wettelijk"/>
    <m/>
    <m/>
    <n v="58000"/>
    <m/>
    <m/>
    <m/>
    <m/>
    <n v="58000"/>
    <n v="58000"/>
    <n v="58000"/>
    <n v="5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50"/>
    <n v="58000"/>
    <m/>
    <n v="2900"/>
    <n v="2900"/>
    <n v="2900"/>
    <n v="2900"/>
    <n v="2900"/>
    <n v="2900"/>
    <n v="2900"/>
    <n v="2900"/>
    <n v="2900"/>
    <n v="2900"/>
    <n v="2900"/>
    <n v="2900"/>
    <n v="2900"/>
    <n v="2900"/>
    <n v="2900"/>
    <n v="2900"/>
    <n v="2900"/>
    <n v="2900"/>
    <n v="2900"/>
    <n v="2900"/>
    <m/>
    <m/>
    <m/>
    <n v="0"/>
    <n v="20"/>
    <n v="0"/>
    <s v="661031000 Dorpshuis Valkenburg"/>
    <n v="58000"/>
    <n v="55100"/>
    <n v="52200"/>
    <n v="49300"/>
    <n v="46400"/>
    <n v="43500"/>
    <n v="696"/>
    <n v="661.2"/>
    <n v="678.6"/>
    <n v="690.2"/>
  </r>
  <r>
    <n v="1530131"/>
    <x v="201"/>
    <n v="0"/>
    <m/>
    <m/>
    <m/>
    <n v="1368148"/>
    <n v="1374532.0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rojecten, programma's en opgaven"/>
    <s v="Jaap Jonker"/>
    <s v="5. Rijnsburg"/>
    <s v="Gebouwen"/>
    <n v="1.04"/>
    <s v="Middellang"/>
    <s v="Nee"/>
    <x v="2"/>
    <n v="2018"/>
    <s v="geen"/>
    <x v="0"/>
    <s v="BASIS"/>
    <x v="3"/>
    <x v="7"/>
    <s v="Sport"/>
    <s v="Wettelijk, KEUZE"/>
    <n v="6384.05"/>
    <m/>
    <n v="788045"/>
    <n v="191883"/>
    <m/>
    <n v="191883"/>
    <m/>
    <n v="1368148"/>
    <n v="1368148"/>
    <n v="1374532.05"/>
    <n v="13681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51"/>
    <n v="680023.20374999975"/>
    <m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29566.22625"/>
    <n v="694508.84625000029"/>
    <n v="23"/>
    <n v="17"/>
    <s v="652019000 Sportzaal Het Waterbos"/>
    <n v="1183540.2556042273"/>
    <n v="1153974.0293542272"/>
    <n v="1124407.8031042272"/>
    <n v="1094841.5768542271"/>
    <n v="1065275.350604227"/>
    <n v="1035709.1243542271"/>
    <n v="14202.483067250729"/>
    <n v="13847.688352250727"/>
    <n v="14617.301440354953"/>
    <n v="15327.78207595918"/>
  </r>
  <r>
    <n v="1530132"/>
    <x v="202"/>
    <n v="0"/>
    <m/>
    <m/>
    <m/>
    <n v="17391"/>
    <n v="458701.94"/>
    <m/>
    <m/>
    <m/>
    <m/>
    <m/>
    <m/>
    <m/>
    <m/>
    <m/>
    <m/>
    <m/>
    <m/>
    <m/>
    <m/>
    <m/>
    <m/>
    <m/>
    <m/>
    <m/>
    <m/>
    <m/>
    <m/>
    <m/>
    <m/>
    <n v="0"/>
    <s v="Sonny Spek"/>
    <n v="0"/>
    <s v="Projecten, programma's en opgaven"/>
    <s v="Jaap Jonker"/>
    <s v="5. Rijnsburg"/>
    <s v="Gebouwen"/>
    <n v="1.04"/>
    <n v="0"/>
    <m/>
    <x v="0"/>
    <n v="2024"/>
    <m/>
    <x v="0"/>
    <s v="BASIS"/>
    <x v="2"/>
    <x v="9"/>
    <s v="Sport"/>
    <s v="Onvermijdelijk"/>
    <n v="441310.94"/>
    <s v="nee"/>
    <n v="594425"/>
    <n v="103165"/>
    <m/>
    <n v="103165"/>
    <m/>
    <n v="17391"/>
    <n v="17391"/>
    <n v="458701.94"/>
    <n v="17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52"/>
    <n v="355536.93999999994"/>
    <m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n v="23702.462666666666"/>
    <m/>
    <m/>
    <m/>
    <m/>
    <m/>
    <m/>
    <m/>
    <m/>
    <n v="103165.00000000006"/>
    <n v="15"/>
    <n v="0"/>
    <s v="652008000 Sportpark Middelmors"/>
    <n v="454790.59287336696"/>
    <n v="431088.1302067003"/>
    <n v="407385.66754003364"/>
    <n v="383683.20487336698"/>
    <n v="359980.74220670032"/>
    <n v="336278.27954003366"/>
    <n v="5457.4871144804038"/>
    <n v="5173.0575624804032"/>
    <n v="5296.0136780204375"/>
    <n v="5371.5648682271376"/>
  </r>
  <r>
    <n v="1530165"/>
    <x v="203"/>
    <s v="5.  Sport, cultuur en groen"/>
    <m/>
    <m/>
    <m/>
    <n v="77000"/>
    <n v="770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3. Katwijk aan de Rijn"/>
    <s v="Gebouwen"/>
    <n v="1.04"/>
    <s v="Kort"/>
    <s v="Ja"/>
    <x v="2"/>
    <n v="2024"/>
    <s v="geen"/>
    <x v="0"/>
    <s v="BASIS"/>
    <x v="3"/>
    <x v="3"/>
    <m/>
    <s v="Wettelijk"/>
    <m/>
    <m/>
    <n v="77000"/>
    <m/>
    <m/>
    <m/>
    <m/>
    <n v="77000"/>
    <n v="77000"/>
    <n v="77000"/>
    <n v="7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53"/>
    <n v="77000"/>
    <m/>
    <n v="3850"/>
    <n v="3850"/>
    <n v="3850"/>
    <n v="3850"/>
    <n v="3850"/>
    <n v="3850"/>
    <n v="3850"/>
    <n v="3850"/>
    <n v="3850"/>
    <n v="3850"/>
    <n v="3850"/>
    <n v="3850"/>
    <n v="3850"/>
    <n v="3850"/>
    <n v="3850"/>
    <n v="3850"/>
    <n v="3850"/>
    <n v="3850"/>
    <n v="3850"/>
    <n v="3850"/>
    <m/>
    <m/>
    <m/>
    <n v="0"/>
    <n v="20"/>
    <n v="0"/>
    <s v="652013000 Sporthal Cleijn Duin"/>
    <n v="77000"/>
    <n v="73150"/>
    <n v="69300"/>
    <n v="65450"/>
    <n v="61600"/>
    <n v="57750"/>
    <n v="924"/>
    <n v="877.80000000000007"/>
    <n v="900.9"/>
    <n v="916.30000000000007"/>
  </r>
  <r>
    <n v="1531019"/>
    <x v="204"/>
    <s v="8.  Volkshuisvesting, ruimtelijke ordening en stedelijke vernieuwing"/>
    <m/>
    <m/>
    <m/>
    <n v="224160"/>
    <n v="224160"/>
    <m/>
    <m/>
    <m/>
    <m/>
    <m/>
    <m/>
    <m/>
    <m/>
    <m/>
    <m/>
    <m/>
    <m/>
    <m/>
    <m/>
    <m/>
    <m/>
    <m/>
    <m/>
    <m/>
    <m/>
    <m/>
    <m/>
    <m/>
    <m/>
    <m/>
    <s v="Gerard Mostert"/>
    <s v="Ron Voskuilen"/>
    <s v="GOV"/>
    <s v="Ron Voskuilen"/>
    <s v="6. GOV"/>
    <m/>
    <n v="1.04"/>
    <m/>
    <s v="Nee"/>
    <x v="2"/>
    <n v="2024"/>
    <s v="geen"/>
    <x v="3"/>
    <s v="BASIS"/>
    <x v="2"/>
    <x v="6"/>
    <s v="GOV_basis"/>
    <s v="Onvermijdelijk"/>
    <n v="0"/>
    <m/>
    <n v="224160"/>
    <m/>
    <m/>
    <m/>
    <n v="224160"/>
    <n v="224160"/>
    <n v="224160"/>
    <n v="224160"/>
    <n v="22416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99"/>
    <x v="14"/>
    <n v="0"/>
    <m/>
    <m/>
    <m/>
    <m/>
    <m/>
    <m/>
    <m/>
    <m/>
    <m/>
    <m/>
    <m/>
    <m/>
    <m/>
    <m/>
    <m/>
    <m/>
    <m/>
    <m/>
    <m/>
    <m/>
    <m/>
    <m/>
    <m/>
    <m/>
    <n v="224160"/>
    <n v="0"/>
    <n v="99"/>
    <s v="68100636 Mient Kooltuin"/>
    <n v="224160"/>
    <n v="224160"/>
    <n v="224160"/>
    <n v="224160"/>
    <n v="224160"/>
    <n v="224160"/>
    <n v="2689.92"/>
    <n v="2689.92"/>
    <n v="2914.08"/>
    <n v="3138.2400000000002"/>
  </r>
  <r>
    <n v="1531187"/>
    <x v="205"/>
    <s v="5.  Sport, cultuur en groen"/>
    <m/>
    <m/>
    <m/>
    <n v="1398600"/>
    <n v="13986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s v="4. Valkenburg"/>
    <s v="Gebouwen"/>
    <n v="1.04"/>
    <s v="Kort"/>
    <s v="Ja"/>
    <x v="1"/>
    <n v="2024"/>
    <s v="geen"/>
    <x v="2"/>
    <s v="BASIS"/>
    <x v="3"/>
    <x v="3"/>
    <m/>
    <s v="Wettelijk"/>
    <m/>
    <m/>
    <n v="1350000"/>
    <m/>
    <m/>
    <m/>
    <m/>
    <n v="1350000"/>
    <n v="1398600"/>
    <n v="1398600"/>
    <n v="135000"/>
    <n v="945000"/>
    <n v="982800"/>
    <n v="270000"/>
    <n v="280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154"/>
    <n v="652680"/>
    <m/>
    <m/>
    <m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31080"/>
    <n v="745920"/>
    <n v="21"/>
    <n v="24"/>
    <s v="652010000 Sportcomplex Duyfrak"/>
    <n v="135000"/>
    <n v="1117800"/>
    <n v="1398600"/>
    <n v="1367520"/>
    <n v="1336440"/>
    <n v="1305360"/>
    <n v="1620"/>
    <n v="13413.6"/>
    <n v="18181.8"/>
    <n v="19145.28"/>
  </r>
  <r>
    <n v="1531190"/>
    <x v="206"/>
    <s v="5.  Sport, cultuur en groen"/>
    <m/>
    <m/>
    <m/>
    <n v="673400"/>
    <n v="6734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s v="4. Valkenburg"/>
    <s v="Gebouwen"/>
    <n v="1.04"/>
    <s v="Kort"/>
    <s v="Ja"/>
    <x v="1"/>
    <n v="2024"/>
    <s v="geen"/>
    <x v="2"/>
    <s v="BASIS"/>
    <x v="3"/>
    <x v="3"/>
    <m/>
    <s v="Wettelijk"/>
    <m/>
    <m/>
    <n v="650000"/>
    <m/>
    <m/>
    <m/>
    <m/>
    <n v="650000"/>
    <n v="673400"/>
    <n v="673400"/>
    <n v="65000"/>
    <n v="455000"/>
    <n v="473200"/>
    <n v="130000"/>
    <n v="135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55"/>
    <n v="471380.00000000012"/>
    <m/>
    <m/>
    <m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2446.666666666668"/>
    <n v="202019.99999999988"/>
    <n v="21"/>
    <n v="9"/>
    <s v="652010000 Sportcomplex Duyfrak"/>
    <n v="65000"/>
    <n v="538200"/>
    <n v="673400"/>
    <n v="650953.33333333337"/>
    <n v="628506.66666666674"/>
    <n v="606060.00000000012"/>
    <n v="780"/>
    <n v="6458.4000000000005"/>
    <n v="8754.1999999999989"/>
    <n v="9113.3466666666682"/>
  </r>
  <r>
    <n v="1531221"/>
    <x v="207"/>
    <s v="5.  Sport, cultuur en groen"/>
    <m/>
    <m/>
    <m/>
    <n v="280200.96000000002"/>
    <n v="280823.9200000000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2. Katwijk noord"/>
    <s v="Sportvelden"/>
    <n v="1.04"/>
    <n v="2022"/>
    <s v="Ja"/>
    <x v="1"/>
    <n v="2020"/>
    <s v="geen"/>
    <x v="3"/>
    <s v="BASIS"/>
    <x v="2"/>
    <x v="6"/>
    <s v="Sport"/>
    <n v="2022"/>
    <n v="622.96"/>
    <m/>
    <n v="280722.79000000004"/>
    <n v="0"/>
    <m/>
    <n v="0"/>
    <m/>
    <n v="280200.96000000002"/>
    <n v="280200.96000000002"/>
    <n v="280823.92000000004"/>
    <n v="280200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56"/>
    <n v="280823.92"/>
    <m/>
    <n v="28082.392000000003"/>
    <n v="28082.392000000003"/>
    <n v="28082.392000000003"/>
    <n v="28082.392000000003"/>
    <n v="28082.392000000003"/>
    <n v="28082.392000000003"/>
    <n v="28082.392000000003"/>
    <n v="28082.392000000003"/>
    <n v="28082.392000000003"/>
    <n v="28082.392000000003"/>
    <m/>
    <m/>
    <m/>
    <m/>
    <m/>
    <m/>
    <m/>
    <m/>
    <m/>
    <m/>
    <m/>
    <m/>
    <m/>
    <n v="0"/>
    <n v="10"/>
    <n v="0"/>
    <s v="652005000 Sportpark De Krom"/>
    <n v="280823.92000000004"/>
    <n v="252741.52800000005"/>
    <n v="224659.13600000006"/>
    <n v="196576.74400000006"/>
    <n v="168494.35200000007"/>
    <n v="140411.96000000008"/>
    <n v="3369.8870400000005"/>
    <n v="3032.8983360000007"/>
    <n v="2920.5687680000005"/>
    <n v="2752.0744160000008"/>
  </r>
  <r>
    <n v="1531222"/>
    <x v="208"/>
    <s v="5.  Sport, cultuur en groen"/>
    <m/>
    <m/>
    <m/>
    <n v="155863.76"/>
    <n v="156434.95000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2. Katwijk noord"/>
    <s v="Sportvelden"/>
    <n v="1.04"/>
    <s v="Kort"/>
    <s v="Ja"/>
    <x v="1"/>
    <n v="2020"/>
    <s v="geen"/>
    <x v="3"/>
    <s v="BASIS"/>
    <x v="2"/>
    <x v="6"/>
    <s v="Sport"/>
    <s v="Keuze"/>
    <n v="571.19000000000005"/>
    <m/>
    <n v="156384.38"/>
    <n v="0"/>
    <m/>
    <n v="0"/>
    <m/>
    <n v="155863.76"/>
    <n v="155863.76"/>
    <n v="156434.95000000001"/>
    <n v="15586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57"/>
    <n v="156434.94999999998"/>
    <m/>
    <n v="15643.495000000001"/>
    <n v="15643.495000000001"/>
    <n v="15643.495000000001"/>
    <n v="15643.495000000001"/>
    <n v="15643.495000000001"/>
    <n v="15643.495000000001"/>
    <n v="15643.495000000001"/>
    <n v="15643.495000000001"/>
    <n v="15643.495000000001"/>
    <n v="15643.495000000001"/>
    <m/>
    <m/>
    <m/>
    <m/>
    <m/>
    <m/>
    <m/>
    <m/>
    <m/>
    <m/>
    <m/>
    <m/>
    <m/>
    <n v="0"/>
    <n v="10"/>
    <n v="0"/>
    <s v="652005000 Sportpark De Krom"/>
    <n v="156434.95000000001"/>
    <n v="140791.45500000002"/>
    <n v="125147.96000000002"/>
    <n v="109504.46500000003"/>
    <n v="93860.97000000003"/>
    <n v="78217.475000000035"/>
    <n v="1877.2194000000002"/>
    <n v="1689.4974600000003"/>
    <n v="1626.9234800000002"/>
    <n v="1533.0625100000004"/>
  </r>
  <r>
    <n v="1531223"/>
    <x v="209"/>
    <n v="0"/>
    <m/>
    <m/>
    <m/>
    <n v="871936"/>
    <n v="877230.6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4. Valkenburg"/>
    <s v="Sportvelden"/>
    <n v="1.04"/>
    <s v="Kort"/>
    <s v="Ja"/>
    <x v="1"/>
    <n v="2020"/>
    <s v="geen"/>
    <x v="3"/>
    <s v="BASIS"/>
    <x v="2"/>
    <x v="6"/>
    <s v="sport"/>
    <s v="keuze; toezegging"/>
    <n v="5294.64"/>
    <m/>
    <n v="847391.25"/>
    <n v="0"/>
    <m/>
    <n v="0"/>
    <m/>
    <n v="842400"/>
    <n v="871936"/>
    <n v="877230.64"/>
    <n v="104000"/>
    <n v="738400"/>
    <n v="7679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58"/>
    <n v="877230.64"/>
    <m/>
    <m/>
    <n v="87723.063999999998"/>
    <n v="87723.063999999998"/>
    <n v="87723.063999999998"/>
    <n v="87723.063999999998"/>
    <n v="87723.063999999998"/>
    <n v="87723.063999999998"/>
    <n v="87723.063999999998"/>
    <n v="87723.063999999998"/>
    <n v="87723.063999999998"/>
    <n v="87723.063999999998"/>
    <m/>
    <m/>
    <m/>
    <m/>
    <m/>
    <m/>
    <m/>
    <m/>
    <m/>
    <m/>
    <m/>
    <m/>
    <n v="0"/>
    <n v="10"/>
    <n v="0"/>
    <s v="652010000 Sportcomplex Duyfrak"/>
    <n v="109294.64"/>
    <n v="877230.64"/>
    <n v="789507.576"/>
    <n v="701784.51199999999"/>
    <n v="614061.44799999997"/>
    <n v="526338.38399999996"/>
    <n v="1311.53568"/>
    <n v="10526.767680000001"/>
    <n v="10263.598488"/>
    <n v="9824.9831680000007"/>
  </r>
  <r>
    <n v="1531230"/>
    <x v="210"/>
    <n v="0"/>
    <m/>
    <m/>
    <m/>
    <n v="196356.16"/>
    <n v="198549.3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5. Rijnsburg"/>
    <s v="Gebouwen"/>
    <n v="1.04"/>
    <s v="Kort"/>
    <s v="Nee"/>
    <x v="1"/>
    <n v="2019"/>
    <s v="geen"/>
    <x v="2"/>
    <s v="KEUZE"/>
    <x v="3"/>
    <x v="5"/>
    <s v="Sport"/>
    <s v="Keuze"/>
    <n v="2193.19"/>
    <m/>
    <n v="196356.16"/>
    <n v="32768"/>
    <m/>
    <n v="32768"/>
    <m/>
    <n v="196356.16"/>
    <n v="196356.16"/>
    <n v="198549.35"/>
    <n v="19635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59"/>
    <n v="165781.35000000006"/>
    <m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n v="8289.067500000001"/>
    <m/>
    <m/>
    <m/>
    <n v="32767.999999999942"/>
    <n v="20"/>
    <n v="0"/>
    <s v="652008000 Sportpark Middelmors"/>
    <n v="166143.30761869781"/>
    <n v="157854.24011869781"/>
    <n v="149565.1726186978"/>
    <n v="141276.1051186978"/>
    <n v="132987.0376186978"/>
    <n v="124697.97011869779"/>
    <n v="1993.7196914243739"/>
    <n v="1894.2508814243738"/>
    <n v="1944.3472440430714"/>
    <n v="1977.8654716617693"/>
  </r>
  <r>
    <n v="1531231"/>
    <x v="211"/>
    <s v="5.  Sport, cultuur en groen"/>
    <m/>
    <m/>
    <m/>
    <n v="228686"/>
    <n v="531356.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Natascha van Benthem"/>
    <s v="Projecten, programma's en opgaven"/>
    <s v="Jaap Jonker"/>
    <s v="5. Rijnsburg"/>
    <s v="Sportvelden"/>
    <n v="1.04"/>
    <s v="N.V.T."/>
    <s v="Ja"/>
    <x v="1"/>
    <n v="2020"/>
    <s v="geen"/>
    <x v="3"/>
    <s v="BASIS"/>
    <x v="2"/>
    <x v="6"/>
    <s v="Sport"/>
    <s v="Keuze"/>
    <n v="302670.59999999998"/>
    <s v="nee"/>
    <n v="329590.24"/>
    <n v="50154"/>
    <m/>
    <n v="50154"/>
    <m/>
    <n v="228686"/>
    <n v="228686"/>
    <n v="531356.6"/>
    <n v="2286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0"/>
    <n v="481202.60000000003"/>
    <m/>
    <n v="48120.259999999995"/>
    <n v="48120.259999999995"/>
    <n v="48120.259999999995"/>
    <n v="48120.259999999995"/>
    <n v="48120.259999999995"/>
    <n v="48120.259999999995"/>
    <n v="48120.259999999995"/>
    <n v="48120.259999999995"/>
    <n v="48120.259999999995"/>
    <n v="48120.259999999995"/>
    <m/>
    <m/>
    <m/>
    <m/>
    <m/>
    <m/>
    <m/>
    <m/>
    <m/>
    <m/>
    <m/>
    <m/>
    <m/>
    <n v="50153.999999999942"/>
    <n v="10"/>
    <n v="0"/>
    <s v="652008000 Sportpark Middelmors"/>
    <n v="509771.25101967301"/>
    <n v="461650.99101967301"/>
    <n v="413530.731019673"/>
    <n v="365410.47101967299"/>
    <n v="317290.21101967298"/>
    <n v="269169.95101967297"/>
    <n v="6117.2550122360763"/>
    <n v="5539.8118922360763"/>
    <n v="5375.8995032557486"/>
    <n v="5115.7465942754216"/>
  </r>
  <r>
    <n v="1531235"/>
    <x v="212"/>
    <s v="5.  Sport, cultuur en groen"/>
    <m/>
    <m/>
    <m/>
    <n v="120317.18400000001"/>
    <n v="120317.18400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5. Rijnsburg"/>
    <s v="Sportvelden"/>
    <n v="1.04"/>
    <s v="Kort"/>
    <s v="Ja"/>
    <x v="1"/>
    <n v="2022"/>
    <s v="geen"/>
    <x v="2"/>
    <s v="KEUZE"/>
    <x v="3"/>
    <x v="5"/>
    <s v="Sport"/>
    <s v="Keuze"/>
    <n v="0"/>
    <m/>
    <n v="115689.60000000001"/>
    <n v="0"/>
    <m/>
    <n v="0"/>
    <m/>
    <n v="115689.60000000001"/>
    <n v="120317.18400000001"/>
    <n v="120317.18400000001"/>
    <n v="0"/>
    <n v="0"/>
    <n v="0"/>
    <n v="0"/>
    <n v="0"/>
    <n v="115689.60000000001"/>
    <n v="120317.1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1"/>
    <n v="120317.18399999999"/>
    <m/>
    <m/>
    <m/>
    <m/>
    <n v="12031.718400000002"/>
    <n v="12031.718400000002"/>
    <n v="12031.718400000002"/>
    <n v="12031.718400000002"/>
    <n v="12031.718400000002"/>
    <n v="12031.718400000002"/>
    <n v="12031.718400000002"/>
    <n v="12031.718400000002"/>
    <n v="12031.718400000002"/>
    <n v="12031.718400000002"/>
    <m/>
    <m/>
    <m/>
    <m/>
    <m/>
    <m/>
    <m/>
    <m/>
    <m/>
    <m/>
    <n v="0"/>
    <n v="10"/>
    <n v="0"/>
    <s v="652008000 Sportpark Middelmors"/>
    <n v="0"/>
    <n v="0"/>
    <n v="0"/>
    <n v="120317.18400000001"/>
    <n v="108285.46560000001"/>
    <n v="96253.747200000013"/>
    <n v="0"/>
    <n v="0"/>
    <n v="0"/>
    <n v="1684.4405760000002"/>
  </r>
  <r>
    <n v="1531236"/>
    <x v="213"/>
    <s v="5.  Sport, cultuur en groen"/>
    <m/>
    <m/>
    <m/>
    <n v="574134.91200000001"/>
    <n v="574134.91200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2. Katwijk noord"/>
    <s v="Sportvelden"/>
    <n v="1.04"/>
    <s v="Kort"/>
    <s v="Ja"/>
    <x v="1"/>
    <n v="2022"/>
    <s v="geen"/>
    <x v="2"/>
    <s v="KEUZE"/>
    <x v="3"/>
    <x v="5"/>
    <s v="Sport"/>
    <s v="Keuze"/>
    <n v="0"/>
    <m/>
    <n v="552052.80000000005"/>
    <n v="0"/>
    <m/>
    <n v="0"/>
    <m/>
    <n v="552052.80000000005"/>
    <n v="574134.91200000001"/>
    <n v="574134.91200000001"/>
    <n v="0"/>
    <n v="552052.80000000005"/>
    <n v="574134.9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2"/>
    <n v="574134.91200000001"/>
    <m/>
    <m/>
    <n v="57413.491200000004"/>
    <n v="57413.491200000004"/>
    <n v="57413.491200000004"/>
    <n v="57413.491200000004"/>
    <n v="57413.491200000004"/>
    <n v="57413.491200000004"/>
    <n v="57413.491200000004"/>
    <n v="57413.491200000004"/>
    <n v="57413.491200000004"/>
    <n v="57413.491200000004"/>
    <m/>
    <m/>
    <m/>
    <m/>
    <m/>
    <m/>
    <m/>
    <m/>
    <m/>
    <m/>
    <m/>
    <m/>
    <n v="0"/>
    <n v="10"/>
    <n v="0"/>
    <s v="652005000 Sportpark De Krom"/>
    <n v="0"/>
    <n v="574134.91200000001"/>
    <n v="516721.42080000002"/>
    <n v="459307.92960000003"/>
    <n v="401894.43840000004"/>
    <n v="344480.94720000005"/>
    <n v="0"/>
    <n v="6889.6189439999998"/>
    <n v="6717.3784704"/>
    <n v="6430.3110144000002"/>
  </r>
  <r>
    <n v="1531237"/>
    <x v="214"/>
    <s v="5.  Sport, cultuur en groen"/>
    <m/>
    <m/>
    <m/>
    <n v="496804.83840000007"/>
    <n v="496804.838400000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1. Katwijk aan zee"/>
    <s v="Sportvelden"/>
    <n v="1.04"/>
    <s v="Kort"/>
    <s v="Ja"/>
    <x v="1"/>
    <n v="2022"/>
    <s v="geen"/>
    <x v="2"/>
    <s v="KEUZE"/>
    <x v="3"/>
    <x v="5"/>
    <s v="Sport"/>
    <s v="Keuze"/>
    <n v="0"/>
    <m/>
    <n v="477696.96"/>
    <n v="0"/>
    <m/>
    <n v="0"/>
    <m/>
    <n v="477696.96"/>
    <n v="496804.83840000007"/>
    <n v="496804.83840000007"/>
    <n v="0"/>
    <n v="477696.96"/>
    <n v="496804.8384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3"/>
    <n v="496804.83840000007"/>
    <m/>
    <m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m/>
    <m/>
    <m/>
    <m/>
    <m/>
    <m/>
    <m/>
    <m/>
    <m/>
    <m/>
    <m/>
    <m/>
    <n v="0"/>
    <n v="10"/>
    <n v="0"/>
    <s v="652001000 Sportpark Nieuw-Zuid"/>
    <n v="0"/>
    <n v="496804.83840000007"/>
    <n v="447124.35456000007"/>
    <n v="397443.87072000006"/>
    <n v="347763.38688000006"/>
    <n v="298082.90304000006"/>
    <n v="0"/>
    <n v="5961.6580608000013"/>
    <n v="5812.6166092800004"/>
    <n v="5564.2141900800007"/>
  </r>
  <r>
    <n v="1531238"/>
    <x v="215"/>
    <s v="5.  Sport, cultuur en groen"/>
    <m/>
    <m/>
    <m/>
    <n v="496804.83840000007"/>
    <n v="496804.838400000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4. Valkenburg"/>
    <s v="Sportvelden"/>
    <n v="1.04"/>
    <s v="Kort"/>
    <s v="Ja"/>
    <x v="1"/>
    <n v="2022"/>
    <s v="geen"/>
    <x v="2"/>
    <s v="KEUZE"/>
    <x v="3"/>
    <x v="5"/>
    <s v="Sport"/>
    <s v="Keuze"/>
    <n v="0"/>
    <m/>
    <n v="477696.96"/>
    <n v="0"/>
    <m/>
    <n v="0"/>
    <m/>
    <n v="477696.96"/>
    <n v="496804.83840000007"/>
    <n v="496804.83840000007"/>
    <n v="0"/>
    <n v="0"/>
    <n v="0"/>
    <n v="477696.96"/>
    <n v="496804.8384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3"/>
    <n v="496804.83840000007"/>
    <m/>
    <m/>
    <m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m/>
    <m/>
    <m/>
    <m/>
    <m/>
    <m/>
    <m/>
    <m/>
    <m/>
    <m/>
    <m/>
    <n v="0"/>
    <n v="10"/>
    <n v="0"/>
    <s v="652010000 Sportcomplex Duyfrak"/>
    <n v="0"/>
    <n v="0"/>
    <n v="496804.83840000007"/>
    <n v="447124.35456000007"/>
    <n v="397443.87072000006"/>
    <n v="347763.38688000006"/>
    <n v="0"/>
    <n v="0"/>
    <n v="6458.4628992000007"/>
    <n v="6259.7409638400013"/>
  </r>
  <r>
    <n v="1531240"/>
    <x v="216"/>
    <s v="5.  Sport, cultuur en groen"/>
    <m/>
    <m/>
    <m/>
    <n v="496804.83840000007"/>
    <n v="496804.838400000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5. Rijnsburg"/>
    <s v="Sportvelden"/>
    <n v="1.04"/>
    <s v="Kort"/>
    <s v="Ja"/>
    <x v="1"/>
    <n v="2022"/>
    <s v="geen"/>
    <x v="2"/>
    <s v="KEUZE"/>
    <x v="3"/>
    <x v="5"/>
    <s v="Sport"/>
    <s v="Keuze"/>
    <n v="0"/>
    <m/>
    <n v="477696.96"/>
    <n v="0"/>
    <m/>
    <n v="0"/>
    <m/>
    <n v="477696.96"/>
    <n v="496804.83840000007"/>
    <n v="496804.83840000007"/>
    <n v="0"/>
    <n v="0"/>
    <n v="0"/>
    <n v="477696.96"/>
    <n v="496804.8384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3"/>
    <n v="496804.83840000007"/>
    <m/>
    <m/>
    <m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m/>
    <m/>
    <m/>
    <m/>
    <m/>
    <m/>
    <m/>
    <m/>
    <m/>
    <m/>
    <m/>
    <n v="0"/>
    <n v="10"/>
    <n v="0"/>
    <s v="652008000 Sportpark Middelmors"/>
    <n v="0"/>
    <n v="0"/>
    <n v="496804.83840000007"/>
    <n v="447124.35456000007"/>
    <n v="397443.87072000006"/>
    <n v="347763.38688000006"/>
    <n v="0"/>
    <n v="0"/>
    <n v="6458.4628992000007"/>
    <n v="6259.7409638400013"/>
  </r>
  <r>
    <n v="1531241"/>
    <x v="217"/>
    <s v="5.  Sport, cultuur en groen"/>
    <m/>
    <m/>
    <m/>
    <n v="496804.83840000007"/>
    <n v="496804.838400000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5. Rijnsburg"/>
    <s v="Sportvelden"/>
    <n v="1.04"/>
    <s v="Kort"/>
    <s v="Ja"/>
    <x v="1"/>
    <n v="2022"/>
    <s v="geen"/>
    <x v="2"/>
    <s v="KEUZE"/>
    <x v="3"/>
    <x v="5"/>
    <s v="Sport"/>
    <s v="Keuze"/>
    <n v="0"/>
    <m/>
    <n v="477696.96"/>
    <n v="0"/>
    <m/>
    <n v="0"/>
    <m/>
    <n v="477696.96"/>
    <n v="496804.83840000007"/>
    <n v="496804.83840000007"/>
    <n v="0"/>
    <n v="0"/>
    <n v="0"/>
    <n v="0"/>
    <n v="0"/>
    <n v="477696.96"/>
    <n v="496804.8384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3"/>
    <n v="496804.83840000007"/>
    <m/>
    <m/>
    <m/>
    <m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m/>
    <m/>
    <m/>
    <m/>
    <m/>
    <m/>
    <m/>
    <m/>
    <m/>
    <m/>
    <n v="0"/>
    <n v="10"/>
    <n v="0"/>
    <s v="652008000 Sportpark Middelmors"/>
    <n v="0"/>
    <n v="0"/>
    <n v="0"/>
    <n v="496804.83840000007"/>
    <n v="447124.35456000007"/>
    <n v="397443.87072000006"/>
    <n v="0"/>
    <n v="0"/>
    <n v="0"/>
    <n v="6955.2677376000011"/>
  </r>
  <r>
    <n v="1531242"/>
    <x v="218"/>
    <s v="5.  Sport, cultuur en groen"/>
    <m/>
    <m/>
    <m/>
    <n v="496804.83840000007"/>
    <n v="496804.838400000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2. Katwijk noord"/>
    <s v="Sportvelden"/>
    <n v="1.04"/>
    <s v="Kort"/>
    <s v="Ja"/>
    <x v="1"/>
    <n v="2022"/>
    <s v="geen"/>
    <x v="2"/>
    <s v="KEUZE"/>
    <x v="3"/>
    <x v="5"/>
    <s v="Sport"/>
    <s v="Keuze"/>
    <n v="0"/>
    <m/>
    <n v="477696.96"/>
    <n v="0"/>
    <m/>
    <n v="0"/>
    <m/>
    <n v="477696.96"/>
    <n v="496804.83840000007"/>
    <n v="496804.83840000007"/>
    <n v="0"/>
    <n v="0"/>
    <n v="0"/>
    <n v="0"/>
    <n v="0"/>
    <n v="477696.96"/>
    <n v="496804.8384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3"/>
    <n v="496804.83840000007"/>
    <m/>
    <m/>
    <m/>
    <m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m/>
    <m/>
    <m/>
    <m/>
    <m/>
    <m/>
    <m/>
    <m/>
    <m/>
    <m/>
    <n v="0"/>
    <n v="10"/>
    <n v="0"/>
    <s v="652005000 Sportpark De Krom"/>
    <n v="0"/>
    <n v="0"/>
    <n v="0"/>
    <n v="496804.83840000007"/>
    <n v="447124.35456000007"/>
    <n v="397443.87072000006"/>
    <n v="0"/>
    <n v="0"/>
    <n v="0"/>
    <n v="6955.2677376000011"/>
  </r>
  <r>
    <n v="1531243"/>
    <x v="219"/>
    <s v="5.  Sport, cultuur en groen"/>
    <m/>
    <m/>
    <m/>
    <n v="496804.83840000007"/>
    <n v="496804.838400000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1. Katwijk aan zee"/>
    <s v="Sportvelden"/>
    <n v="1.04"/>
    <s v="Kort"/>
    <s v="Ja"/>
    <x v="1"/>
    <n v="2022"/>
    <s v="geen"/>
    <x v="2"/>
    <s v="KEUZE"/>
    <x v="3"/>
    <x v="5"/>
    <s v="Sport"/>
    <s v="Keuze"/>
    <n v="0"/>
    <m/>
    <n v="477696.96"/>
    <n v="0"/>
    <m/>
    <n v="0"/>
    <m/>
    <n v="477696.96"/>
    <n v="496804.83840000007"/>
    <n v="496804.83840000007"/>
    <n v="0"/>
    <n v="0"/>
    <n v="0"/>
    <n v="0"/>
    <n v="0"/>
    <n v="477696.96"/>
    <n v="496804.8384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3"/>
    <n v="496804.83840000007"/>
    <m/>
    <m/>
    <m/>
    <m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n v="49680.483840000008"/>
    <m/>
    <m/>
    <m/>
    <m/>
    <m/>
    <m/>
    <m/>
    <m/>
    <m/>
    <m/>
    <n v="0"/>
    <n v="10"/>
    <n v="0"/>
    <s v="652001000 Sportpark Nieuw-Zuid"/>
    <n v="0"/>
    <n v="0"/>
    <n v="0"/>
    <n v="496804.83840000007"/>
    <n v="447124.35456000007"/>
    <n v="397443.87072000006"/>
    <n v="0"/>
    <n v="0"/>
    <n v="0"/>
    <n v="6955.2677376000011"/>
  </r>
  <r>
    <n v="1531244"/>
    <x v="220"/>
    <s v="5.  Sport, cultuur en groen"/>
    <m/>
    <m/>
    <m/>
    <n v="292032"/>
    <n v="29203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el Plessius"/>
    <s v="1. Katwijk aan zee"/>
    <s v="Sportvelden"/>
    <n v="1.04"/>
    <s v="Kort"/>
    <s v="Ja"/>
    <x v="1"/>
    <n v="2022"/>
    <s v="geen"/>
    <x v="2"/>
    <s v="KEUZE"/>
    <x v="3"/>
    <x v="5"/>
    <s v="Sport"/>
    <s v="Keuze"/>
    <n v="0"/>
    <m/>
    <n v="280800"/>
    <n v="0"/>
    <m/>
    <n v="0"/>
    <m/>
    <n v="280800"/>
    <n v="292032"/>
    <n v="292032"/>
    <n v="0"/>
    <n v="0"/>
    <n v="0"/>
    <n v="280800"/>
    <n v="2920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4"/>
    <n v="292032.00000000006"/>
    <m/>
    <m/>
    <m/>
    <n v="29203.200000000001"/>
    <n v="29203.200000000001"/>
    <n v="29203.200000000001"/>
    <n v="29203.200000000001"/>
    <n v="29203.200000000001"/>
    <n v="29203.200000000001"/>
    <n v="29203.200000000001"/>
    <n v="29203.200000000001"/>
    <n v="29203.200000000001"/>
    <n v="29203.200000000001"/>
    <m/>
    <m/>
    <m/>
    <m/>
    <m/>
    <m/>
    <m/>
    <m/>
    <m/>
    <m/>
    <m/>
    <n v="0"/>
    <n v="10"/>
    <n v="0"/>
    <s v="652001000 Sportpark Nieuw-Zuid"/>
    <n v="0"/>
    <n v="0"/>
    <n v="292032"/>
    <n v="262828.79999999999"/>
    <n v="233625.59999999998"/>
    <n v="204422.39999999997"/>
    <n v="0"/>
    <n v="0"/>
    <n v="3796.4159999999997"/>
    <n v="3679.6032"/>
  </r>
  <r>
    <n v="1550000"/>
    <x v="221"/>
    <s v="5.  Sport, cultuur en groen"/>
    <m/>
    <m/>
    <m/>
    <n v="12951536"/>
    <n v="12951521.699999999"/>
    <m/>
    <m/>
    <m/>
    <m/>
    <m/>
    <m/>
    <m/>
    <m/>
    <m/>
    <m/>
    <m/>
    <m/>
    <m/>
    <m/>
    <m/>
    <m/>
    <m/>
    <m/>
    <m/>
    <m/>
    <m/>
    <m/>
    <m/>
    <m/>
    <s v="07. Benutten van Katwijkse historische en landschappelijke kwaliteiten en erfgoed"/>
    <s v="Jacco Knape"/>
    <s v="Natascha van Benthem"/>
    <s v="Projecten, programma's en opgaven"/>
    <s v="Rena Bood"/>
    <s v="Katwijk aan zee"/>
    <s v="Gebouwen"/>
    <n v="1.04"/>
    <s v="Kort"/>
    <s v="Nee"/>
    <x v="0"/>
    <n v="2023"/>
    <s v="geen"/>
    <x v="0"/>
    <s v="KEUZE"/>
    <x v="3"/>
    <x v="5"/>
    <s v="Limes Erfgoed"/>
    <s v="Keuze"/>
    <n v="-14.3"/>
    <m/>
    <n v="12464400"/>
    <n v="11985000"/>
    <m/>
    <n v="11985000"/>
    <m/>
    <n v="12464400"/>
    <n v="12951536"/>
    <n v="12951521.699999999"/>
    <n v="286000"/>
    <n v="2743000"/>
    <n v="2852720"/>
    <n v="4673500"/>
    <n v="4860440"/>
    <n v="2380950"/>
    <n v="2476188"/>
    <n v="2380950"/>
    <n v="2476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65"/>
    <n v="459097.80749999965"/>
    <m/>
    <m/>
    <m/>
    <m/>
    <m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24163.042499999981"/>
    <n v="12492423.8925"/>
    <n v="19"/>
    <n v="21"/>
    <s v="655012000 Overige uitgaven/inkomsten oudheidkunde"/>
    <n v="21328.767834260769"/>
    <n v="234216.16808654135"/>
    <n v="596931.90453533269"/>
    <n v="781720.18584436225"/>
    <n v="966508.4671533918"/>
    <n v="-1349054.2940375786"/>
    <n v="255.94521401112922"/>
    <n v="2810.5940170384961"/>
    <n v="7760.1147589593247"/>
    <n v="10944.082601821072"/>
  </r>
  <r>
    <n v="1550001"/>
    <x v="222"/>
    <s v="5.  Sport, cultuur en groen"/>
    <m/>
    <m/>
    <m/>
    <n v="352336"/>
    <n v="515000.24"/>
    <m/>
    <m/>
    <m/>
    <m/>
    <m/>
    <m/>
    <m/>
    <m/>
    <m/>
    <m/>
    <m/>
    <m/>
    <m/>
    <m/>
    <m/>
    <m/>
    <m/>
    <m/>
    <m/>
    <m/>
    <m/>
    <m/>
    <m/>
    <m/>
    <s v="07. Benutten van Katwijkse historische en landschappelijke kwaliteiten en erfgoed"/>
    <s v="Jacco Knape"/>
    <m/>
    <s v="Projecten, programma's en opgaven"/>
    <s v="Rena Bood"/>
    <s v="Katwijk aan zee"/>
    <s v="Gebouwen"/>
    <n v="1.04"/>
    <s v="Kort"/>
    <s v="Nee"/>
    <x v="2"/>
    <n v="2023"/>
    <s v="Nee"/>
    <x v="3"/>
    <s v="BASIS"/>
    <x v="2"/>
    <x v="6"/>
    <s v="Limes Erfgoed"/>
    <s v="Onvermijdelijk"/>
    <n v="162664.24"/>
    <s v="nee"/>
    <n v="515000"/>
    <n v="257500"/>
    <n v="257500"/>
    <n v="515000"/>
    <m/>
    <n v="352336"/>
    <n v="352336"/>
    <n v="515000.24"/>
    <n v="352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66"/>
    <n v="148062.63799999995"/>
    <m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6437.5059999999994"/>
    <n v="366937.60200000007"/>
    <n v="23"/>
    <n v="17"/>
    <s v="655012000  overige uitgaven inkomsten oudheidkunde"/>
    <n v="338832.32209767046"/>
    <n v="332394.81609767047"/>
    <n v="325957.31009767047"/>
    <n v="319519.80409767048"/>
    <n v="313082.29809767049"/>
    <n v="306644.79209767049"/>
    <n v="4065.9878651720455"/>
    <n v="3988.7377931720457"/>
    <n v="4237.4450312697163"/>
    <n v="4473.2772573673865"/>
  </r>
  <r>
    <n v="1560141"/>
    <x v="223"/>
    <s v="5.  Sport, cultuur en groen"/>
    <m/>
    <m/>
    <m/>
    <n v="1214427"/>
    <n v="1214427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anneke Louisa"/>
    <s v="Projecten, programma's en opgaven"/>
    <s v="Chantal Spierenburg Mellink"/>
    <s v="Heel Katwijk"/>
    <s v="Gebouwen"/>
    <n v="1.04"/>
    <s v="Kort"/>
    <s v="Nee"/>
    <x v="0"/>
    <n v="2023"/>
    <s v="geen"/>
    <x v="0"/>
    <s v="BASIS"/>
    <x v="3"/>
    <x v="5"/>
    <s v="Cultuurbedrijf"/>
    <s v="Keuze"/>
    <m/>
    <m/>
    <n v="4338419"/>
    <m/>
    <m/>
    <m/>
    <m/>
    <n v="1214427"/>
    <n v="1214427"/>
    <n v="1214427"/>
    <n v="1214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67"/>
    <n v="698295.52500000014"/>
    <m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30360.674999999999"/>
    <n v="516131.47499999986"/>
    <n v="23"/>
    <n v="17"/>
    <s v="656001000 Bibliotheekwerk"/>
    <n v="1214427"/>
    <n v="1184066.325"/>
    <n v="1153705.6499999999"/>
    <n v="1123344.9749999999"/>
    <n v="1092984.2999999998"/>
    <n v="1062623.6249999998"/>
    <n v="14573.124"/>
    <n v="14208.795899999999"/>
    <n v="14998.173449999998"/>
    <n v="15726.829649999998"/>
  </r>
  <r>
    <n v="1561000"/>
    <x v="224"/>
    <s v="5.  Sport, cultuur en groen"/>
    <m/>
    <m/>
    <m/>
    <n v="13614786.039999999"/>
    <n v="16738791.629999999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anneke Louisa"/>
    <s v="Projecten, programma's en opgaven"/>
    <s v="Babs Barnhoorn"/>
    <s v="Heel Katwijk"/>
    <s v="Gebouwen"/>
    <n v="1.04"/>
    <s v="Kort"/>
    <s v="Nee"/>
    <x v="0"/>
    <n v="2023"/>
    <s v="geen"/>
    <x v="0"/>
    <s v="BASIS"/>
    <x v="3"/>
    <x v="5"/>
    <s v="Cultuurbedrijf"/>
    <s v="Keuze"/>
    <n v="3124005.59"/>
    <m/>
    <n v="13204991"/>
    <m/>
    <n v="10700000"/>
    <n v="10700000"/>
    <m/>
    <n v="13204991"/>
    <n v="13614786.039999999"/>
    <n v="16738791.629999999"/>
    <n v="2960115"/>
    <n v="4953356"/>
    <n v="5151490.24"/>
    <n v="5291520"/>
    <n v="5503180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68"/>
    <n v="8369395.8149999976"/>
    <m/>
    <m/>
    <m/>
    <m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418469.79074999999"/>
    <n v="8369395.8150000013"/>
    <n v="20"/>
    <n v="20"/>
    <s v="656001000 Bibliotheekwerk"/>
    <n v="6084120.5899999999"/>
    <n v="11235610.83"/>
    <n v="16738791.629999999"/>
    <n v="16738791.629999999"/>
    <n v="16320321.839249998"/>
    <n v="15901852.048499998"/>
    <n v="73009.447079999998"/>
    <n v="134827.32996"/>
    <n v="217604.29118999999"/>
    <n v="234343.08281999998"/>
  </r>
  <r>
    <n v="1570002"/>
    <x v="225"/>
    <s v="2.  Verkeer, vervoer en waterstaat"/>
    <m/>
    <m/>
    <m/>
    <n v="77677.600000000006"/>
    <n v="77677.600000000006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N.V.T."/>
    <s v="Ja"/>
    <x v="1"/>
    <n v="2020"/>
    <s v="geen"/>
    <x v="1"/>
    <s v="BASIS"/>
    <x v="2"/>
    <x v="2"/>
    <s v="Wagenpark"/>
    <s v="N.V.T."/>
    <n v="0"/>
    <m/>
    <n v="77677.600000000006"/>
    <n v="0"/>
    <m/>
    <n v="0"/>
    <m/>
    <n v="77677.600000000006"/>
    <n v="77677.600000000006"/>
    <n v="77677.600000000006"/>
    <n v="77677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9"/>
    <n v="77677.600000000006"/>
    <m/>
    <n v="7767.76"/>
    <n v="7767.76"/>
    <n v="7767.76"/>
    <n v="7767.76"/>
    <n v="7767.76"/>
    <n v="7767.76"/>
    <n v="7767.76"/>
    <n v="7767.76"/>
    <n v="7767.76"/>
    <n v="7767.76"/>
    <m/>
    <m/>
    <m/>
    <m/>
    <m/>
    <m/>
    <m/>
    <m/>
    <m/>
    <m/>
    <m/>
    <m/>
    <m/>
    <n v="0"/>
    <n v="10"/>
    <n v="0"/>
    <s v="657001000 Openbaar Groen"/>
    <n v="77677.600000000006"/>
    <n v="69909.840000000011"/>
    <n v="62142.080000000009"/>
    <n v="54374.320000000007"/>
    <n v="46606.560000000005"/>
    <n v="38838.800000000003"/>
    <n v="932.13120000000004"/>
    <n v="838.91808000000015"/>
    <n v="807.84704000000011"/>
    <n v="761.24048000000016"/>
  </r>
  <r>
    <n v="1570004"/>
    <x v="226"/>
    <s v="5.  Sport, cultuur en groen"/>
    <m/>
    <m/>
    <m/>
    <n v="343672.24320000003"/>
    <n v="343672.24320000003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2. Katwijk noord"/>
    <s v="Weg- en Waterbouw"/>
    <n v="1.04"/>
    <s v="Kort"/>
    <s v="Ja"/>
    <x v="1"/>
    <n v="2021"/>
    <s v="geen"/>
    <x v="0"/>
    <s v="KEUZE"/>
    <x v="3"/>
    <x v="5"/>
    <s v="Hoornes"/>
    <s v="Keuze"/>
    <n v="0"/>
    <m/>
    <n v="332467.20000000001"/>
    <n v="0"/>
    <m/>
    <n v="0"/>
    <m/>
    <n v="332467.20000000001"/>
    <n v="343672.24320000003"/>
    <n v="343672.24320000003"/>
    <n v="52341.120000000003"/>
    <n v="166233.60000000001"/>
    <n v="172882.94400000002"/>
    <n v="113892.48000000001"/>
    <n v="118448.1792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0"/>
    <n v="343672.24320000003"/>
    <m/>
    <m/>
    <m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n v="17183.612160000001"/>
    <m/>
    <n v="0"/>
    <n v="20"/>
    <n v="0"/>
    <s v="657001000 Openbaar Groen"/>
    <n v="52341.120000000003"/>
    <n v="225224.06400000001"/>
    <n v="343672.24320000003"/>
    <n v="326488.63104000001"/>
    <n v="309305.01887999999"/>
    <n v="292121.40671999997"/>
    <n v="628.0934400000001"/>
    <n v="2702.6887680000004"/>
    <n v="4467.7391616000004"/>
    <n v="4570.8408345600001"/>
  </r>
  <r>
    <n v="1570008"/>
    <x v="227"/>
    <s v="5.  Sport, cultuur en groen"/>
    <m/>
    <m/>
    <m/>
    <n v="170838.72"/>
    <n v="170838.7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Kort"/>
    <s v="Ja"/>
    <x v="1"/>
    <n v="2021"/>
    <s v="geen"/>
    <x v="0"/>
    <s v="KEUZE"/>
    <x v="3"/>
    <x v="5"/>
    <s v="Groenbeleidsplan"/>
    <s v="Keuze"/>
    <n v="0"/>
    <m/>
    <n v="170838.72"/>
    <n v="0"/>
    <m/>
    <n v="0"/>
    <m/>
    <n v="170838.72"/>
    <n v="170838.72"/>
    <n v="170838.72"/>
    <n v="17083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1"/>
    <n v="170838.71999999994"/>
    <m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n v="8541.9359999999997"/>
    <m/>
    <m/>
    <m/>
    <n v="0"/>
    <n v="20"/>
    <n v="0"/>
    <s v="657003000 Groenbeleidsplan"/>
    <n v="170838.72"/>
    <n v="162296.78400000001"/>
    <n v="153754.84800000003"/>
    <n v="145212.91200000004"/>
    <n v="136670.97600000005"/>
    <n v="128129.04000000005"/>
    <n v="2050.0646400000001"/>
    <n v="1947.5614080000003"/>
    <n v="1998.8130240000003"/>
    <n v="2032.9807680000006"/>
  </r>
  <r>
    <n v="1570009"/>
    <x v="228"/>
    <s v="5.  Sport, cultuur en groen"/>
    <m/>
    <m/>
    <m/>
    <n v="48297"/>
    <n v="634285.0699999999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n Mulder"/>
    <s v="Heel Katwijk"/>
    <s v="Weg- en Waterbouw"/>
    <n v="1.04"/>
    <s v="N.V.T."/>
    <s v="Ja"/>
    <x v="1"/>
    <n v="2021"/>
    <s v="geen"/>
    <x v="3"/>
    <s v="BASIS"/>
    <x v="2"/>
    <x v="6"/>
    <s v="Groenbeleidsplan"/>
    <s v="N.V.T."/>
    <n v="585988.06999999995"/>
    <m/>
    <n v="634285.12"/>
    <m/>
    <n v="612500"/>
    <n v="612500"/>
    <m/>
    <n v="48297"/>
    <n v="48297"/>
    <n v="634285.06999999995"/>
    <n v="48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2"/>
    <n v="634285.06999999995"/>
    <m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n v="31714.253499999999"/>
    <m/>
    <m/>
    <m/>
    <n v="0"/>
    <n v="20"/>
    <n v="0"/>
    <s v="657003000 Groenbeleidsplan"/>
    <n v="634285.06999999995"/>
    <n v="602570.81649999996"/>
    <n v="570856.56299999997"/>
    <n v="539142.30949999997"/>
    <n v="507428.05599999998"/>
    <n v="475713.80249999999"/>
    <n v="7611.4208399999998"/>
    <n v="7230.8497979999993"/>
    <n v="7421.1353189999991"/>
    <n v="7547.9923330000001"/>
  </r>
  <r>
    <n v="1570010"/>
    <x v="229"/>
    <s v="5.  Sport, cultuur en groen"/>
    <m/>
    <m/>
    <m/>
    <n v="352612.91519999999"/>
    <n v="352612.9151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2. Katwijk noord"/>
    <s v="Overig"/>
    <n v="1.04"/>
    <s v="Kort"/>
    <s v="Ja"/>
    <x v="0"/>
    <n v="2021"/>
    <s v="geen"/>
    <x v="0"/>
    <s v="KEUZE"/>
    <x v="3"/>
    <x v="5"/>
    <s v="Biltlaan"/>
    <s v="Keuze"/>
    <n v="0"/>
    <m/>
    <n v="341677.44"/>
    <n v="0"/>
    <m/>
    <n v="0"/>
    <m/>
    <n v="341677.44"/>
    <n v="352612.91519999999"/>
    <n v="352612.91519999999"/>
    <n v="68290.559999999998"/>
    <n v="161066.88"/>
    <n v="167509.5552"/>
    <n v="112320"/>
    <n v="11681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3"/>
    <n v="352612.91519999981"/>
    <m/>
    <m/>
    <m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n v="17630.645759999999"/>
    <m/>
    <n v="0"/>
    <n v="20"/>
    <n v="0"/>
    <s v="657003000 Groenbeleidsplan"/>
    <n v="68290.559999999998"/>
    <n v="235800.1152"/>
    <n v="352612.91519999999"/>
    <n v="334982.26944"/>
    <n v="317351.62368000002"/>
    <n v="299720.97792000003"/>
    <n v="819.48671999999999"/>
    <n v="2829.6013824000001"/>
    <n v="4583.9678975999996"/>
    <n v="4689.7517721599997"/>
  </r>
  <r>
    <n v="1570011"/>
    <x v="230"/>
    <s v="5.  Sport, cultuur en groen"/>
    <m/>
    <m/>
    <m/>
    <n v="291261"/>
    <n v="588000.2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Jan Mulder"/>
    <s v="1. Katwijk aan zee"/>
    <s v="Sportvelden"/>
    <n v="1.04"/>
    <n v="2022"/>
    <s v="Ja"/>
    <x v="1"/>
    <n v="2022"/>
    <s v="geen"/>
    <x v="3"/>
    <s v="BASIS"/>
    <x v="2"/>
    <x v="6"/>
    <s v="Skate"/>
    <n v="2022"/>
    <n v="296739.23"/>
    <m/>
    <n v="618000.26"/>
    <n v="50000"/>
    <m/>
    <n v="50000"/>
    <m/>
    <n v="291261"/>
    <n v="291261"/>
    <n v="588000.23"/>
    <n v="291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74"/>
    <n v="412466.84300000023"/>
    <m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933.341"/>
    <n v="175533.38699999976"/>
    <n v="23"/>
    <n v="7"/>
    <s v="657002000 Speelplaatsen"/>
    <n v="563233.14785106957"/>
    <n v="545299.80685106956"/>
    <n v="527366.46585106954"/>
    <n v="509433.12485106953"/>
    <n v="491499.78385106951"/>
    <n v="473566.4428510695"/>
    <n v="6758.7977742128351"/>
    <n v="6543.597682212835"/>
    <n v="6855.7640560639038"/>
    <n v="7132.0637479149736"/>
  </r>
  <r>
    <n v="1570012"/>
    <x v="231"/>
    <s v="5.  Sport, cultuur en groen"/>
    <m/>
    <m/>
    <m/>
    <n v="175219.20000000004"/>
    <n v="175219.20000000004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Kort"/>
    <s v="Ja"/>
    <x v="1"/>
    <n v="2022"/>
    <s v="geen"/>
    <x v="2"/>
    <s v="KEUZE"/>
    <x v="3"/>
    <x v="5"/>
    <s v="Groenbeleidsplan"/>
    <s v="Keuze"/>
    <n v="0"/>
    <m/>
    <n v="168480.00000000003"/>
    <n v="0"/>
    <m/>
    <n v="0"/>
    <m/>
    <n v="168480.00000000003"/>
    <n v="175219.20000000004"/>
    <n v="175219.20000000004"/>
    <n v="0"/>
    <n v="168480.00000000003"/>
    <n v="175219.2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5"/>
    <n v="175219.20000000004"/>
    <m/>
    <m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n v="8760.9600000000028"/>
    <m/>
    <m/>
    <n v="0"/>
    <n v="20"/>
    <n v="0"/>
    <s v="657003000 Groenbeleidsplan"/>
    <n v="0"/>
    <n v="175219.20000000004"/>
    <n v="166458.24000000005"/>
    <n v="157697.28000000006"/>
    <n v="148936.32000000007"/>
    <n v="140175.36000000007"/>
    <n v="0"/>
    <n v="2102.6304000000005"/>
    <n v="2163.9571200000005"/>
    <n v="2207.7619200000008"/>
  </r>
  <r>
    <n v="1570013"/>
    <x v="232"/>
    <s v="5.  Sport, cultuur en groen"/>
    <m/>
    <m/>
    <m/>
    <n v="1560000"/>
    <n v="1560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Emile Soetendal"/>
    <s v="Directie"/>
    <s v="Projecten, programma's en opgaven"/>
    <s v="Yanick Bruggeman"/>
    <s v="6. GOV"/>
    <s v="Overig"/>
    <n v="1.04"/>
    <s v="Kort"/>
    <s v="Nee"/>
    <x v="2"/>
    <n v="2023"/>
    <s v="Nee"/>
    <x v="0"/>
    <s v="BASIS"/>
    <x v="2"/>
    <x v="9"/>
    <s v="Duinvalleipark"/>
    <s v="Onvermijdelijk"/>
    <n v="0"/>
    <m/>
    <n v="1560000"/>
    <m/>
    <n v="1500000"/>
    <n v="1500000"/>
    <m/>
    <n v="1560000"/>
    <n v="1560000"/>
    <n v="1560000"/>
    <n v="156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6"/>
    <n v="1560000"/>
    <m/>
    <n v="78000"/>
    <n v="78000"/>
    <n v="78000"/>
    <n v="78000"/>
    <n v="78000"/>
    <n v="78000"/>
    <n v="78000"/>
    <n v="78000"/>
    <n v="78000"/>
    <n v="78000"/>
    <n v="78000"/>
    <n v="78000"/>
    <n v="78000"/>
    <n v="78000"/>
    <n v="78000"/>
    <n v="78000"/>
    <n v="78000"/>
    <n v="78000"/>
    <n v="78000"/>
    <n v="78000"/>
    <m/>
    <m/>
    <m/>
    <n v="0"/>
    <n v="20"/>
    <n v="0"/>
    <s v="657001000 Openbaar Groen"/>
    <n v="1560000"/>
    <n v="1482000"/>
    <n v="1404000"/>
    <n v="1326000"/>
    <n v="1248000"/>
    <n v="1170000"/>
    <n v="18720"/>
    <n v="17784"/>
    <n v="18252"/>
    <n v="18564"/>
  </r>
  <r>
    <n v="1570016"/>
    <x v="233"/>
    <s v="5.  Sport, cultuur en groen"/>
    <m/>
    <m/>
    <m/>
    <n v="148060.22400000002"/>
    <n v="148060.2240000000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Weg- en Waterbouw"/>
    <n v="1.04"/>
    <s v="Middellang"/>
    <s v="Ja"/>
    <x v="1"/>
    <n v="2023"/>
    <s v="geen"/>
    <x v="2"/>
    <s v="KEUZE"/>
    <x v="3"/>
    <x v="5"/>
    <s v="Groenbeleidsplan"/>
    <s v="Keuze"/>
    <n v="0"/>
    <m/>
    <n v="142365.6"/>
    <n v="0"/>
    <m/>
    <n v="0"/>
    <m/>
    <n v="142365.6"/>
    <n v="148060.22400000002"/>
    <n v="148060.22400000002"/>
    <n v="0"/>
    <n v="0"/>
    <n v="0"/>
    <n v="142365.6"/>
    <n v="148060.22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8"/>
    <n v="148060.2240000001"/>
    <m/>
    <m/>
    <m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n v="7403.0112000000008"/>
    <m/>
    <n v="0"/>
    <n v="20"/>
    <n v="0"/>
    <s v="657003000 Groenbeleidsplan"/>
    <n v="0"/>
    <n v="0"/>
    <n v="148060.22400000002"/>
    <n v="140657.21280000001"/>
    <n v="133254.2016"/>
    <n v="125851.19039999999"/>
    <n v="0"/>
    <n v="0"/>
    <n v="1924.7829120000001"/>
    <n v="1969.2009792000001"/>
  </r>
  <r>
    <n v="1570018"/>
    <x v="234"/>
    <s v="2.  Verkeer, vervoer en waterstaat"/>
    <m/>
    <m/>
    <m/>
    <n v="208000"/>
    <n v="208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Kort"/>
    <s v="Ja"/>
    <x v="1"/>
    <n v="2023"/>
    <s v="Nee"/>
    <x v="0"/>
    <s v="KEUZE"/>
    <x v="3"/>
    <x v="5"/>
    <s v="Groen structuurplan"/>
    <s v="Keuze"/>
    <n v="0"/>
    <m/>
    <n v="208000"/>
    <n v="0"/>
    <m/>
    <n v="0"/>
    <m/>
    <n v="208000"/>
    <n v="208000"/>
    <n v="208000"/>
    <n v="20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7"/>
    <n v="208000"/>
    <m/>
    <n v="10400"/>
    <n v="10400"/>
    <n v="10400"/>
    <n v="10400"/>
    <n v="10400"/>
    <n v="10400"/>
    <n v="10400"/>
    <n v="10400"/>
    <n v="10400"/>
    <n v="10400"/>
    <n v="10400"/>
    <n v="10400"/>
    <n v="10400"/>
    <n v="10400"/>
    <n v="10400"/>
    <n v="10400"/>
    <n v="10400"/>
    <n v="10400"/>
    <n v="10400"/>
    <n v="10400"/>
    <m/>
    <m/>
    <m/>
    <n v="0"/>
    <n v="20"/>
    <n v="0"/>
    <s v="657003000 Groenbeleidsplan"/>
    <n v="208000"/>
    <n v="197600"/>
    <n v="187200"/>
    <n v="176800"/>
    <n v="166400"/>
    <n v="156000"/>
    <n v="2496"/>
    <n v="2371.2000000000003"/>
    <n v="2433.6"/>
    <n v="2475.2000000000003"/>
  </r>
  <r>
    <n v="1570019"/>
    <x v="235"/>
    <s v="2.  Verkeer, vervoer en waterstaat"/>
    <m/>
    <m/>
    <m/>
    <n v="216320"/>
    <n v="21632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3"/>
    <s v="Nee"/>
    <x v="0"/>
    <s v="KEUZE"/>
    <x v="3"/>
    <x v="5"/>
    <s v="Groen structuurplan"/>
    <s v="Keuze"/>
    <n v="0"/>
    <m/>
    <n v="208000"/>
    <n v="0"/>
    <m/>
    <n v="0"/>
    <m/>
    <n v="208000"/>
    <n v="216320"/>
    <n v="216320"/>
    <n v="0"/>
    <n v="208000"/>
    <n v="216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78"/>
    <n v="216320"/>
    <m/>
    <m/>
    <n v="10816"/>
    <n v="10816"/>
    <n v="10816"/>
    <n v="10816"/>
    <n v="10816"/>
    <n v="10816"/>
    <n v="10816"/>
    <n v="10816"/>
    <n v="10816"/>
    <n v="10816"/>
    <n v="10816"/>
    <n v="10816"/>
    <n v="10816"/>
    <n v="10816"/>
    <n v="10816"/>
    <n v="10816"/>
    <n v="10816"/>
    <n v="10816"/>
    <n v="10816"/>
    <n v="10816"/>
    <m/>
    <m/>
    <n v="0"/>
    <n v="20"/>
    <n v="0"/>
    <s v="657003000 Groenbeleidsplan"/>
    <n v="0"/>
    <n v="216320"/>
    <n v="205504"/>
    <n v="194688"/>
    <n v="183872"/>
    <n v="173056"/>
    <n v="0"/>
    <n v="2595.84"/>
    <n v="2671.5519999999997"/>
    <n v="2725.6320000000001"/>
  </r>
  <r>
    <n v="1570020"/>
    <x v="236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194687.99999999994"/>
    <m/>
    <m/>
    <m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n v="9734.4"/>
    <m/>
    <n v="0"/>
    <n v="20"/>
    <n v="0"/>
    <s v="657003000 Groenbeleidsplan"/>
    <n v="0"/>
    <n v="0"/>
    <n v="194688"/>
    <n v="184953.60000000001"/>
    <n v="175219.20000000001"/>
    <n v="165484.80000000002"/>
    <n v="0"/>
    <n v="0"/>
    <n v="2530.944"/>
    <n v="2589.3504000000003"/>
  </r>
  <r>
    <n v="1570022"/>
    <x v="237"/>
    <s v="5.  Sport, cultuur en groen"/>
    <m/>
    <m/>
    <m/>
    <n v="5387200"/>
    <n v="5387200"/>
    <m/>
    <m/>
    <m/>
    <m/>
    <m/>
    <m/>
    <m/>
    <m/>
    <m/>
    <m/>
    <m/>
    <m/>
    <m/>
    <m/>
    <m/>
    <m/>
    <m/>
    <m/>
    <m/>
    <m/>
    <m/>
    <m/>
    <m/>
    <m/>
    <s v="11. Overig"/>
    <s v="Gerard Mostert"/>
    <s v="Ron Voskuilen"/>
    <s v="GOV"/>
    <s v="Ron Voskuilen"/>
    <s v="6. GOV"/>
    <s v="Sportvelden"/>
    <n v="1.04"/>
    <s v="Kort"/>
    <s v="Nee"/>
    <x v="0"/>
    <n v="2023"/>
    <s v="geen"/>
    <x v="0"/>
    <s v="Woningbouw"/>
    <x v="0"/>
    <x v="25"/>
    <s v="GOV_basis"/>
    <s v="Wettelijk, KEUZE"/>
    <n v="0"/>
    <m/>
    <n v="5200000"/>
    <n v="5000000"/>
    <m/>
    <n v="5000000"/>
    <n v="5200000"/>
    <n v="5200000"/>
    <n v="5387200"/>
    <n v="5387200"/>
    <n v="520000"/>
    <n v="1040000"/>
    <n v="1081600"/>
    <n v="1560000"/>
    <n v="1622400"/>
    <n v="2080000"/>
    <n v="2163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79"/>
    <n v="258133.33333333326"/>
    <m/>
    <m/>
    <m/>
    <m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12906.666666666666"/>
    <n v="5129066.666666667"/>
    <n v="20"/>
    <n v="10"/>
    <s v="652003000 Sportpark De Kooltuin"/>
    <n v="37374.517374517396"/>
    <n v="115113.51351351361"/>
    <n v="231722.00772200781"/>
    <n v="387200.00000000047"/>
    <n v="374293.33333333378"/>
    <n v="361386.66666666709"/>
    <n v="448.49420849420875"/>
    <n v="1381.3621621621633"/>
    <n v="3012.3861003861016"/>
    <n v="5420.8000000000065"/>
  </r>
  <r>
    <n v="1570023"/>
    <x v="238"/>
    <s v="5.  Sport, cultuur en groen"/>
    <m/>
    <m/>
    <m/>
    <n v="11897600"/>
    <n v="118976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Harold Hazeleger"/>
    <s v="Beleid Sociale Leefomgeving"/>
    <s v="Babs Barnhoorn"/>
    <s v="6. GOV"/>
    <s v="Gebouwen"/>
    <n v="1.04"/>
    <s v="Middellang"/>
    <s v="Nee"/>
    <x v="0"/>
    <n v="2023"/>
    <s v="geen"/>
    <x v="0"/>
    <s v="KEUZE"/>
    <x v="3"/>
    <x v="5"/>
    <s v="GOV_plus"/>
    <s v="Keuze"/>
    <n v="0"/>
    <m/>
    <n v="11440000"/>
    <n v="0"/>
    <m/>
    <n v="0"/>
    <m/>
    <n v="11440000"/>
    <n v="11897600"/>
    <n v="11897600"/>
    <n v="0"/>
    <n v="78000"/>
    <n v="81120"/>
    <n v="78000"/>
    <n v="81120"/>
    <n v="364000"/>
    <n v="378560"/>
    <n v="520000"/>
    <n v="540800"/>
    <n v="2600000"/>
    <n v="2704000"/>
    <n v="2600000"/>
    <n v="2704000"/>
    <n v="2600000"/>
    <n v="2704000"/>
    <n v="2600000"/>
    <n v="27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0"/>
    <n v="4461600"/>
    <m/>
    <m/>
    <m/>
    <m/>
    <m/>
    <m/>
    <m/>
    <m/>
    <m/>
    <n v="297440"/>
    <n v="297440"/>
    <n v="297440"/>
    <n v="297440"/>
    <n v="297440"/>
    <n v="297440"/>
    <n v="297440"/>
    <n v="297440"/>
    <n v="297440"/>
    <n v="297440"/>
    <n v="297440"/>
    <n v="297440"/>
    <n v="297440"/>
    <n v="297440"/>
    <n v="297440"/>
    <n v="7436000"/>
    <n v="15"/>
    <n v="25"/>
    <s v="657014000 Openluchtrecreatie"/>
    <n v="0"/>
    <n v="81120"/>
    <n v="162240"/>
    <n v="540800"/>
    <n v="1081600"/>
    <n v="3785600"/>
    <n v="0"/>
    <n v="973.44"/>
    <n v="2109.12"/>
    <n v="7571.2"/>
  </r>
  <r>
    <n v="1570024"/>
    <x v="239"/>
    <s v="5.  Sport, cultuur en groen"/>
    <m/>
    <m/>
    <m/>
    <n v="621100"/>
    <n v="6211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621100"/>
    <m/>
    <m/>
    <m/>
    <m/>
    <n v="621100"/>
    <n v="621100"/>
    <n v="621100"/>
    <n v="621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1"/>
    <n v="357132.5"/>
    <m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15527.5"/>
    <n v="263967.5"/>
    <n v="23"/>
    <n v="17"/>
    <s v="657003000 Groenbeleidsplan"/>
    <n v="621100"/>
    <n v="605572.5"/>
    <n v="590045"/>
    <n v="574517.5"/>
    <n v="558990"/>
    <n v="543462.5"/>
    <n v="7453.2"/>
    <n v="7266.87"/>
    <n v="7670.585"/>
    <n v="8043.2449999999999"/>
  </r>
  <r>
    <n v="1570025"/>
    <x v="240"/>
    <s v="5.  Sport, cultuur en groen"/>
    <m/>
    <m/>
    <m/>
    <n v="119600"/>
    <n v="1196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119600"/>
    <m/>
    <m/>
    <m/>
    <m/>
    <n v="119600"/>
    <n v="119600"/>
    <n v="119600"/>
    <n v="119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182"/>
    <n v="110032"/>
    <m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4784"/>
    <n v="9568"/>
    <n v="23"/>
    <n v="2"/>
    <s v="657003000 Groenbeleidsplan"/>
    <n v="119600"/>
    <n v="114816"/>
    <n v="110032"/>
    <n v="105248"/>
    <n v="100464"/>
    <n v="95680"/>
    <n v="1435.2"/>
    <n v="1377.7919999999999"/>
    <n v="1430.4159999999999"/>
    <n v="1473.472"/>
  </r>
  <r>
    <n v="1570026"/>
    <x v="241"/>
    <s v="5.  Sport, cultuur en groen"/>
    <m/>
    <m/>
    <m/>
    <n v="150000"/>
    <n v="150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Hans Veenstra"/>
    <s v="Heel Katwijk"/>
    <s v="Overig"/>
    <n v="1.04"/>
    <s v="Kort"/>
    <s v="Ja"/>
    <x v="2"/>
    <n v="2024"/>
    <s v="geen"/>
    <x v="2"/>
    <s v="BASIS"/>
    <x v="3"/>
    <x v="6"/>
    <m/>
    <s v="Keuze"/>
    <m/>
    <m/>
    <n v="150000"/>
    <m/>
    <m/>
    <m/>
    <m/>
    <n v="150000"/>
    <n v="150000"/>
    <n v="150000"/>
    <n v="1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83"/>
    <n v="150000"/>
    <m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m/>
    <m/>
    <m/>
    <n v="0"/>
    <n v="20"/>
    <n v="0"/>
    <s v="657003000 Groenbeleidsplan"/>
    <n v="150000"/>
    <n v="142500"/>
    <n v="135000"/>
    <n v="127500"/>
    <n v="120000"/>
    <n v="112500"/>
    <n v="1800"/>
    <n v="1710"/>
    <n v="1755"/>
    <n v="1785"/>
  </r>
  <r>
    <n v="1570027"/>
    <x v="242"/>
    <s v="5.  Sport, cultuur en groen"/>
    <m/>
    <m/>
    <m/>
    <n v="50000"/>
    <n v="50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Hans Veenstra"/>
    <s v="Heel Katwijk"/>
    <s v="Overig"/>
    <n v="1.04"/>
    <s v="Kort"/>
    <s v="Ja"/>
    <x v="2"/>
    <n v="2024"/>
    <s v="geen"/>
    <x v="2"/>
    <s v="BASIS"/>
    <x v="3"/>
    <x v="6"/>
    <m/>
    <s v="Keuze"/>
    <m/>
    <m/>
    <n v="50000"/>
    <m/>
    <m/>
    <m/>
    <m/>
    <n v="50000"/>
    <n v="50000"/>
    <n v="50000"/>
    <n v="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84"/>
    <n v="50000"/>
    <m/>
    <n v="5000"/>
    <n v="5000"/>
    <n v="5000"/>
    <n v="5000"/>
    <n v="5000"/>
    <n v="5000"/>
    <n v="5000"/>
    <n v="5000"/>
    <n v="5000"/>
    <n v="5000"/>
    <m/>
    <m/>
    <m/>
    <m/>
    <m/>
    <m/>
    <m/>
    <m/>
    <m/>
    <m/>
    <m/>
    <m/>
    <m/>
    <n v="0"/>
    <n v="10"/>
    <n v="0"/>
    <s v="657002000 Speelplaatsen"/>
    <n v="50000"/>
    <n v="45000"/>
    <n v="40000"/>
    <n v="35000"/>
    <n v="30000"/>
    <n v="25000"/>
    <n v="600"/>
    <n v="540"/>
    <n v="520"/>
    <n v="490"/>
  </r>
  <r>
    <n v="1570028"/>
    <x v="243"/>
    <s v="5.  Sport, cultuur en groen"/>
    <m/>
    <m/>
    <m/>
    <n v="301500"/>
    <n v="3015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301500"/>
    <m/>
    <m/>
    <m/>
    <m/>
    <n v="301500"/>
    <n v="301500"/>
    <n v="301500"/>
    <n v="301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185"/>
    <n v="277380"/>
    <m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12060"/>
    <n v="24120"/>
    <n v="23"/>
    <n v="2"/>
    <s v="657003000 Groenbeleidsplan"/>
    <n v="301500"/>
    <n v="289440"/>
    <n v="277380"/>
    <n v="265320"/>
    <n v="253260"/>
    <n v="241200"/>
    <n v="3618"/>
    <n v="3473.28"/>
    <n v="3605.94"/>
    <n v="3714.48"/>
  </r>
  <r>
    <n v="1580122"/>
    <x v="244"/>
    <s v="8.  Volkshuisvesting, ruimtelijke ordening en stedelijke vernieuwing"/>
    <m/>
    <m/>
    <m/>
    <n v="179817"/>
    <n v="225000"/>
    <m/>
    <m/>
    <m/>
    <m/>
    <m/>
    <m/>
    <m/>
    <m/>
    <m/>
    <m/>
    <m/>
    <m/>
    <m/>
    <m/>
    <m/>
    <m/>
    <m/>
    <m/>
    <m/>
    <m/>
    <m/>
    <m/>
    <m/>
    <m/>
    <m/>
    <s v="Gerard Mostert"/>
    <s v="Ron Voskuilen"/>
    <s v="GOV"/>
    <s v="Ron Voskuilen"/>
    <s v="6. GOV"/>
    <m/>
    <n v="1.04"/>
    <m/>
    <s v="Nee"/>
    <x v="2"/>
    <n v="2024"/>
    <s v="geen"/>
    <x v="3"/>
    <s v="BASIS"/>
    <x v="2"/>
    <x v="6"/>
    <s v="GOV_basis"/>
    <s v="Onvermijdelijk"/>
    <n v="45183"/>
    <m/>
    <n v="225000"/>
    <m/>
    <m/>
    <m/>
    <n v="179817"/>
    <n v="179817"/>
    <n v="179817"/>
    <n v="225000"/>
    <n v="179817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n v="0"/>
    <n v="30"/>
    <x v="183"/>
    <n v="172500"/>
    <m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7500"/>
    <n v="52500"/>
    <n v="23"/>
    <n v="7"/>
    <s v="68100636 Mient Kooltuin"/>
    <n v="225000"/>
    <n v="217500"/>
    <n v="210000"/>
    <n v="202500"/>
    <n v="195000"/>
    <n v="187500"/>
    <n v="2700"/>
    <n v="2610"/>
    <n v="2730"/>
    <n v="2835"/>
  </r>
  <r>
    <n v="1610002"/>
    <x v="245"/>
    <n v="0"/>
    <m/>
    <m/>
    <m/>
    <n v="120401"/>
    <n v="127832.68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1. Katwijk aan zee"/>
    <s v="Gebouwen"/>
    <n v="1.04"/>
    <s v="N.V.T."/>
    <s v="Nee"/>
    <x v="1"/>
    <n v="2019"/>
    <s v="geen"/>
    <x v="3"/>
    <s v="BASIS"/>
    <x v="2"/>
    <x v="6"/>
    <s v="Gebouwen"/>
    <s v="N.V.T."/>
    <n v="7431.68"/>
    <m/>
    <n v="127833.06"/>
    <n v="0"/>
    <m/>
    <n v="0"/>
    <m/>
    <n v="120401"/>
    <n v="120401"/>
    <n v="127832.68"/>
    <n v="120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86"/>
    <n v="127832.68000000004"/>
    <m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n v="6391.634"/>
    <m/>
    <m/>
    <m/>
    <n v="0"/>
    <n v="20"/>
    <n v="0"/>
    <s v="661017000 Gebouwen Jeugdsocieteiten"/>
    <n v="127832.68"/>
    <n v="121441.04599999999"/>
    <n v="115049.41199999998"/>
    <n v="108657.77799999998"/>
    <n v="102266.14399999997"/>
    <n v="95874.509999999966"/>
    <n v="1533.99216"/>
    <n v="1457.2925519999999"/>
    <n v="1495.6423559999996"/>
    <n v="1521.2088919999997"/>
  </r>
  <r>
    <n v="1610003"/>
    <x v="246"/>
    <n v="0"/>
    <m/>
    <m/>
    <m/>
    <n v="258988"/>
    <n v="267231.46000000002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4. Valkenburg"/>
    <s v="Gebouwen"/>
    <n v="1.04"/>
    <s v="N.V.T."/>
    <s v="Nee"/>
    <x v="1"/>
    <n v="2019"/>
    <s v="geen"/>
    <x v="3"/>
    <s v="BASIS"/>
    <x v="2"/>
    <x v="6"/>
    <s v="Verduurzaming"/>
    <s v="N.V.T."/>
    <n v="8243.4599999999991"/>
    <m/>
    <n v="267230.90999999997"/>
    <n v="0"/>
    <m/>
    <n v="0"/>
    <m/>
    <n v="258988"/>
    <n v="258988"/>
    <n v="267231.46000000002"/>
    <n v="258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87"/>
    <n v="267231.46000000002"/>
    <m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n v="13361.573"/>
    <m/>
    <m/>
    <m/>
    <n v="0"/>
    <n v="20"/>
    <n v="0"/>
    <s v="661031000 Dorpshuis Valkenburg"/>
    <n v="267231.46000000002"/>
    <n v="253869.88700000002"/>
    <n v="240508.31400000001"/>
    <n v="227146.74100000001"/>
    <n v="213785.16800000001"/>
    <n v="200423.595"/>
    <n v="3206.7775200000001"/>
    <n v="3046.4386440000003"/>
    <n v="3126.6080820000002"/>
    <n v="3180.0543740000003"/>
  </r>
  <r>
    <n v="1610005"/>
    <x v="247"/>
    <n v="0"/>
    <m/>
    <m/>
    <m/>
    <n v="159842"/>
    <n v="172376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Janneke Louisa"/>
    <s v="Projecten, programma's en opgaven"/>
    <s v="Hans van Dalfsen"/>
    <s v="2. Katwijk noord"/>
    <s v="Gebouwen"/>
    <n v="1.04"/>
    <s v="N.V.T."/>
    <s v="Nee"/>
    <x v="0"/>
    <n v="2019"/>
    <s v="geen"/>
    <x v="3"/>
    <s v="BASIS"/>
    <x v="2"/>
    <x v="6"/>
    <s v="Scholen"/>
    <s v="N.V.T."/>
    <n v="1563918"/>
    <m/>
    <n v="1723760"/>
    <n v="0"/>
    <m/>
    <n v="0"/>
    <m/>
    <n v="159842"/>
    <n v="159842"/>
    <n v="1723760"/>
    <n v="1598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8"/>
    <n v="991162"/>
    <m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43094"/>
    <n v="732598"/>
    <n v="23"/>
    <n v="17"/>
    <s v="661003000 Kinderdagverblijven"/>
    <n v="1723760"/>
    <n v="1680666"/>
    <n v="1637572"/>
    <n v="1594478"/>
    <n v="1551384"/>
    <n v="1508290"/>
    <n v="20685.12"/>
    <n v="20167.992000000002"/>
    <n v="21288.435999999998"/>
    <n v="22322.691999999999"/>
  </r>
  <r>
    <n v="1610011"/>
    <x v="248"/>
    <s v="6.  Sociaal Domein"/>
    <m/>
    <m/>
    <m/>
    <n v="2079271.3443840002"/>
    <n v="2152000.8143840004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3. Katwijk aan de Rijn"/>
    <s v="Gebouwen"/>
    <n v="1.04"/>
    <s v="Kort"/>
    <s v="Nee"/>
    <x v="0"/>
    <n v="2021"/>
    <s v="geen"/>
    <x v="3"/>
    <s v="BASIS"/>
    <x v="2"/>
    <x v="6"/>
    <s v="Gebouwen"/>
    <s v="Keuze"/>
    <n v="72729.47"/>
    <m/>
    <n v="2102496.8396000001"/>
    <n v="0"/>
    <m/>
    <n v="0"/>
    <m/>
    <n v="1999299.3696000001"/>
    <n v="2079271.3443840002"/>
    <n v="2152000.8143840004"/>
    <n v="0"/>
    <n v="0"/>
    <n v="0"/>
    <n v="0"/>
    <n v="0"/>
    <n v="0"/>
    <n v="0"/>
    <n v="0"/>
    <n v="0"/>
    <n v="0"/>
    <n v="0"/>
    <n v="211521.024"/>
    <n v="219981.86496000001"/>
    <n v="1787778.3456000001"/>
    <n v="1859289.479424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89"/>
    <n v="860800.32575359987"/>
    <m/>
    <m/>
    <m/>
    <m/>
    <m/>
    <m/>
    <m/>
    <m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53800.020359600006"/>
    <n v="1291200.4886304005"/>
    <n v="16"/>
    <n v="24"/>
    <s v="661025000 Wijkgebouw Molenwijk"/>
    <n v="72729.47"/>
    <n v="72729.47"/>
    <n v="72729.47"/>
    <n v="72729.47"/>
    <n v="72729.47"/>
    <n v="72729.47"/>
    <n v="872.75364000000002"/>
    <n v="872.75364000000002"/>
    <n v="945.48311000000001"/>
    <n v="1018.21258"/>
  </r>
  <r>
    <n v="1610012"/>
    <x v="249"/>
    <s v="6.  Sociaal Domein"/>
    <m/>
    <m/>
    <m/>
    <n v="1797300.2656"/>
    <n v="2113165.8955999999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anneke Louisa"/>
    <s v="Projecten, programma's en opgaven"/>
    <s v="Karen Oliemans"/>
    <s v="2. Katwijk noord"/>
    <s v="Gebouwen"/>
    <n v="1.04"/>
    <s v="Kort"/>
    <s v="Nee"/>
    <x v="2"/>
    <n v="2021"/>
    <s v="geen"/>
    <x v="3"/>
    <s v="BASIS"/>
    <x v="2"/>
    <x v="6"/>
    <s v="Gebouwen"/>
    <s v="Onvermijdelijk"/>
    <n v="315865.63"/>
    <m/>
    <n v="2061895.1300000001"/>
    <n v="0"/>
    <m/>
    <n v="0"/>
    <m/>
    <n v="1746028.6400000001"/>
    <n v="1797300.2656"/>
    <n v="2113165.8955999999"/>
    <n v="464238"/>
    <n v="331367.92"/>
    <n v="344622.63679999998"/>
    <n v="950422.72000000009"/>
    <n v="988439.6288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90"/>
    <n v="1109412.0951900005"/>
    <m/>
    <m/>
    <m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52829.147389999998"/>
    <n v="1003753.8004099994"/>
    <n v="21"/>
    <n v="19"/>
    <s v="661028000 Wijkgebouw Hoornes/Rijnsoever"/>
    <n v="780103.63"/>
    <n v="1124726.2667999999"/>
    <n v="2113165.8955999999"/>
    <n v="2060336.7482099999"/>
    <n v="2007507.6008199998"/>
    <n v="1954678.4534299998"/>
    <n v="9361.2435600000008"/>
    <n v="13496.715201599998"/>
    <n v="27471.156642799997"/>
    <n v="28844.714474939999"/>
  </r>
  <r>
    <n v="1610021"/>
    <x v="250"/>
    <n v="0"/>
    <m/>
    <m/>
    <m/>
    <n v="138090.68"/>
    <n v="138090.68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159120"/>
    <n v="25311"/>
    <m/>
    <n v="0"/>
    <m/>
    <n v="133808.79999999999"/>
    <n v="138090.68"/>
    <n v="138090.68"/>
    <n v="26761.800000000003"/>
    <n v="107047"/>
    <n v="11132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1"/>
    <n v="112779.67999999995"/>
    <m/>
    <m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n v="5638.9839999999995"/>
    <m/>
    <m/>
    <n v="25311.000000000044"/>
    <n v="20"/>
    <n v="0"/>
    <s v="674003100 Duurzaamheid"/>
    <n v="21856.560053321486"/>
    <n v="112779.68"/>
    <n v="107140.696"/>
    <n v="101501.712"/>
    <n v="95862.728000000003"/>
    <n v="90223.744000000006"/>
    <n v="262.27872063985785"/>
    <n v="1353.35616"/>
    <n v="1392.8290479999998"/>
    <n v="1421.023968"/>
  </r>
  <r>
    <n v="1610022"/>
    <x v="251"/>
    <n v="0"/>
    <m/>
    <m/>
    <m/>
    <n v="84662.6"/>
    <n v="84662.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82037"/>
    <n v="0"/>
    <m/>
    <n v="0"/>
    <m/>
    <n v="82037.399999999994"/>
    <n v="84662.6"/>
    <n v="84662.6"/>
    <n v="16407.400000000001"/>
    <n v="65630"/>
    <n v="68255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2"/>
    <n v="84662.6"/>
    <m/>
    <m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n v="4233.13"/>
    <m/>
    <m/>
    <n v="0"/>
    <n v="20"/>
    <n v="0"/>
    <s v="674003100 Duurzaamheid"/>
    <n v="16407.400000000001"/>
    <n v="84662.6"/>
    <n v="80429.47"/>
    <n v="76196.34"/>
    <n v="71963.209999999992"/>
    <n v="67730.079999999987"/>
    <n v="196.88880000000003"/>
    <n v="1015.9512000000001"/>
    <n v="1045.58311"/>
    <n v="1066.7487599999999"/>
  </r>
  <r>
    <n v="1610023"/>
    <x v="252"/>
    <n v="0"/>
    <m/>
    <m/>
    <m/>
    <n v="249288.68"/>
    <n v="249288.68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275860"/>
    <n v="34301"/>
    <m/>
    <n v="0"/>
    <m/>
    <n v="241558.8"/>
    <n v="249288.68"/>
    <n v="249288.68"/>
    <n v="48311.8"/>
    <n v="193247"/>
    <n v="200976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3"/>
    <n v="214987.67999999996"/>
    <m/>
    <m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n v="10749.384"/>
    <m/>
    <m/>
    <n v="34301.000000000029"/>
    <n v="20"/>
    <n v="0"/>
    <s v="674003100 Duurzaamheid"/>
    <n v="41664.313833359782"/>
    <n v="214987.68"/>
    <n v="204238.296"/>
    <n v="193488.91200000001"/>
    <n v="182739.52800000002"/>
    <n v="171990.14400000003"/>
    <n v="499.97176600031742"/>
    <n v="2579.8521599999999"/>
    <n v="2655.0978479999999"/>
    <n v="2708.8447680000004"/>
  </r>
  <r>
    <n v="1610024"/>
    <x v="253"/>
    <n v="0"/>
    <m/>
    <m/>
    <m/>
    <n v="139681.20000000001"/>
    <n v="139681.20000000001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184600"/>
    <n v="49250"/>
    <m/>
    <n v="0"/>
    <m/>
    <n v="135350"/>
    <n v="139681.20000000001"/>
    <n v="139681.20000000001"/>
    <n v="27070"/>
    <n v="108280"/>
    <n v="1126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4"/>
    <n v="90431.199999999983"/>
    <m/>
    <m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n v="4521.5600000000004"/>
    <m/>
    <m/>
    <n v="49250.000000000029"/>
    <n v="20"/>
    <n v="0"/>
    <s v="674003100 Duurzaamheid"/>
    <n v="17525.426356589149"/>
    <n v="90431.200000000012"/>
    <n v="85909.640000000014"/>
    <n v="81388.080000000016"/>
    <n v="76866.520000000019"/>
    <n v="72344.960000000021"/>
    <n v="210.30511627906978"/>
    <n v="1085.1744000000001"/>
    <n v="1116.8253200000001"/>
    <n v="1139.4331200000001"/>
  </r>
  <r>
    <n v="1610025"/>
    <x v="254"/>
    <n v="0"/>
    <m/>
    <m/>
    <m/>
    <n v="148246.79999999999"/>
    <n v="148246.79999999999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143650"/>
    <n v="0"/>
    <m/>
    <n v="0"/>
    <m/>
    <n v="143650"/>
    <n v="148246.79999999999"/>
    <n v="148246.79999999999"/>
    <n v="28730"/>
    <n v="114920"/>
    <n v="11951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5"/>
    <n v="148246.79999999996"/>
    <m/>
    <m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n v="7412.3399999999992"/>
    <m/>
    <m/>
    <n v="0"/>
    <n v="20"/>
    <n v="0"/>
    <s v="674003100 Duurzaamheid"/>
    <n v="28730"/>
    <n v="148246.79999999999"/>
    <n v="140834.46"/>
    <n v="133422.12"/>
    <n v="126009.78"/>
    <n v="118597.44"/>
    <n v="344.76"/>
    <n v="1778.9615999999999"/>
    <n v="1830.8479799999998"/>
    <n v="1867.90968"/>
  </r>
  <r>
    <n v="1610026"/>
    <x v="255"/>
    <n v="0"/>
    <m/>
    <m/>
    <m/>
    <n v="775834.28"/>
    <n v="775834.28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751777"/>
    <n v="0"/>
    <m/>
    <n v="0"/>
    <m/>
    <n v="751777.4"/>
    <n v="775834.28"/>
    <n v="775834.28"/>
    <n v="150355.4"/>
    <n v="601422"/>
    <n v="62547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6"/>
    <n v="775834.28000000014"/>
    <m/>
    <m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n v="38791.714"/>
    <m/>
    <m/>
    <n v="0"/>
    <n v="20"/>
    <n v="0"/>
    <s v="674003100 Duurzaamheid"/>
    <n v="150355.4"/>
    <n v="775834.28"/>
    <n v="737042.56599999999"/>
    <n v="698250.85199999996"/>
    <n v="659459.13799999992"/>
    <n v="620667.42399999988"/>
    <n v="1804.2647999999999"/>
    <n v="9310.0113600000004"/>
    <n v="9581.5533579999992"/>
    <n v="9775.5119279999999"/>
  </r>
  <r>
    <n v="1610027"/>
    <x v="256"/>
    <n v="0"/>
    <m/>
    <m/>
    <m/>
    <n v="115914.24000000001"/>
    <n v="115914.24000000001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0"/>
    <m/>
    <n v="112320"/>
    <n v="0"/>
    <m/>
    <n v="0"/>
    <m/>
    <n v="112320"/>
    <n v="115914.24000000001"/>
    <n v="115914.24000000001"/>
    <n v="22464"/>
    <n v="89856"/>
    <n v="93450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7"/>
    <n v="115914.24000000001"/>
    <m/>
    <m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n v="5795.7120000000004"/>
    <m/>
    <m/>
    <n v="0"/>
    <n v="20"/>
    <n v="0"/>
    <s v="674003100 Duurzaamheid"/>
    <n v="22464"/>
    <n v="115914.24000000001"/>
    <n v="110118.52800000001"/>
    <n v="104322.81600000001"/>
    <n v="98527.104000000007"/>
    <n v="92731.392000000007"/>
    <n v="269.56799999999998"/>
    <n v="1390.9708800000001"/>
    <n v="1431.5408640000001"/>
    <n v="1460.5194240000001"/>
  </r>
  <r>
    <n v="1610101"/>
    <x v="257"/>
    <s v="4.  Onderwijs"/>
    <m/>
    <m/>
    <m/>
    <n v="682660"/>
    <n v="682660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1. Katwijk aan zee"/>
    <s v="Gebouwen"/>
    <n v="1.0415000000000001"/>
    <s v="Kort"/>
    <s v="Nee"/>
    <x v="1"/>
    <n v="2021"/>
    <s v="geen"/>
    <x v="0"/>
    <s v="IHP"/>
    <x v="1"/>
    <x v="18"/>
    <s v="IHP DEEL 2"/>
    <s v="Wettelijk, KEUZE"/>
    <m/>
    <m/>
    <n v="682660"/>
    <m/>
    <m/>
    <m/>
    <m/>
    <n v="682660"/>
    <n v="682660"/>
    <n v="682660"/>
    <n v="682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m/>
    <n v="0"/>
    <n v="0"/>
    <n v="0"/>
    <n v="0"/>
    <n v="0"/>
    <n v="0"/>
    <n v="0"/>
    <n v="0"/>
    <n v="0"/>
    <n v="40"/>
    <x v="198"/>
    <n v="392529.5"/>
    <m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17066.5"/>
    <n v="290130.5"/>
    <n v="23"/>
    <n v="17"/>
    <s v="661010000 Wet basisvoorziening kinderopvang"/>
    <n v="682660"/>
    <n v="665593.5"/>
    <n v="648527"/>
    <n v="631460.5"/>
    <n v="614394"/>
    <n v="597327.5"/>
    <n v="8191.92"/>
    <n v="7987.1220000000003"/>
    <n v="8430.8509999999987"/>
    <n v="8840.4470000000001"/>
  </r>
  <r>
    <n v="1620010"/>
    <x v="258"/>
    <s v="6.  Sociaal Domein"/>
    <m/>
    <m/>
    <m/>
    <n v="36799"/>
    <n v="178653.65"/>
    <m/>
    <m/>
    <m/>
    <m/>
    <m/>
    <m/>
    <m/>
    <m/>
    <m/>
    <m/>
    <m/>
    <m/>
    <m/>
    <m/>
    <m/>
    <m/>
    <m/>
    <m/>
    <m/>
    <m/>
    <m/>
    <m/>
    <m/>
    <m/>
    <s v="08. Inwoners die hulp nodig hebben, ervaren een hoge kwaliteit van leven en hebben regie over hun leven"/>
    <s v="Sonny Spek"/>
    <s v="Marc de Gruijl"/>
    <s v="Wijkteams"/>
    <s v="Barbara van Leeuwen"/>
    <s v="Heel Katwijk"/>
    <s v="Middelen"/>
    <n v="1.04"/>
    <s v="N.V.T."/>
    <s v="Ja"/>
    <x v="2"/>
    <n v="2021"/>
    <s v="geen"/>
    <x v="3"/>
    <s v="BASIS"/>
    <x v="2"/>
    <x v="6"/>
    <s v="Gebouwen"/>
    <s v="N.V.T."/>
    <n v="141854.65"/>
    <m/>
    <n v="178653"/>
    <n v="0"/>
    <m/>
    <n v="0"/>
    <m/>
    <n v="36799"/>
    <n v="36799"/>
    <n v="178653.65"/>
    <n v="36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199"/>
    <n v="178653.64999999994"/>
    <m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n v="8932.682499999999"/>
    <m/>
    <m/>
    <m/>
    <n v="0"/>
    <n v="20"/>
    <n v="0"/>
    <s v="662008000 Toegang"/>
    <n v="178653.65"/>
    <n v="169720.9675"/>
    <n v="160788.285"/>
    <n v="151855.60250000001"/>
    <n v="142922.92000000001"/>
    <n v="133990.23750000002"/>
    <n v="2143.8438000000001"/>
    <n v="2036.6516100000001"/>
    <n v="2090.2477049999998"/>
    <n v="2125.978435"/>
  </r>
  <r>
    <n v="1620012"/>
    <x v="259"/>
    <s v="6.  Sociaal Domein"/>
    <m/>
    <m/>
    <m/>
    <n v="15504"/>
    <n v="40086.65"/>
    <m/>
    <m/>
    <m/>
    <m/>
    <m/>
    <m/>
    <m/>
    <m/>
    <m/>
    <m/>
    <m/>
    <m/>
    <m/>
    <m/>
    <m/>
    <m/>
    <m/>
    <m/>
    <m/>
    <m/>
    <m/>
    <m/>
    <m/>
    <m/>
    <s v="08. Inwoners die hulp nodig hebben, ervaren een hoge kwaliteit van leven en hebben regie over hun leven"/>
    <s v="Emile Soetendal"/>
    <s v="Marc de Gruijl"/>
    <s v="Externe en Interne Dienstverlening"/>
    <s v="Niels van der Plas"/>
    <s v="Heel Katwijk"/>
    <s v="Middelen"/>
    <n v="1.04"/>
    <s v="N.V.T."/>
    <s v="Nee"/>
    <x v="2"/>
    <n v="2021"/>
    <s v="geen"/>
    <x v="3"/>
    <s v="BASIS"/>
    <x v="2"/>
    <x v="6"/>
    <s v="Facilitair"/>
    <s v="N.V.T."/>
    <n v="24582.65"/>
    <m/>
    <n v="40086.630000000005"/>
    <n v="0"/>
    <m/>
    <n v="0"/>
    <m/>
    <n v="15504"/>
    <n v="15504"/>
    <n v="40086.65"/>
    <n v="15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00"/>
    <n v="40086.65"/>
    <m/>
    <n v="4008.665"/>
    <n v="4008.665"/>
    <n v="4008.665"/>
    <n v="4008.665"/>
    <n v="4008.665"/>
    <n v="4008.665"/>
    <n v="4008.665"/>
    <n v="4008.665"/>
    <n v="4008.665"/>
    <n v="4008.665"/>
    <m/>
    <m/>
    <m/>
    <m/>
    <m/>
    <m/>
    <m/>
    <m/>
    <m/>
    <m/>
    <m/>
    <m/>
    <m/>
    <n v="0"/>
    <n v="10"/>
    <n v="0"/>
    <s v="662008000 Toegang"/>
    <n v="40086.65"/>
    <n v="36077.985000000001"/>
    <n v="32069.32"/>
    <n v="28060.654999999999"/>
    <n v="24051.989999999998"/>
    <n v="20043.324999999997"/>
    <n v="481.03980000000001"/>
    <n v="432.93582000000004"/>
    <n v="416.90116"/>
    <n v="392.84917000000002"/>
  </r>
  <r>
    <n v="1620013"/>
    <x v="260"/>
    <s v="6.  Sociaal Domein"/>
    <m/>
    <m/>
    <m/>
    <n v="17253"/>
    <n v="37025.910000000003"/>
    <m/>
    <m/>
    <m/>
    <m/>
    <m/>
    <m/>
    <m/>
    <m/>
    <m/>
    <m/>
    <m/>
    <m/>
    <m/>
    <m/>
    <m/>
    <m/>
    <m/>
    <m/>
    <m/>
    <m/>
    <m/>
    <m/>
    <m/>
    <m/>
    <s v="08. Inwoners die hulp nodig hebben, ervaren een hoge kwaliteit van leven en hebben regie over hun leven"/>
    <s v="Emile Soetendal"/>
    <s v="Marc de Gruijl"/>
    <s v="Externe en Interne Dienstverlening"/>
    <s v="Niels van der Plas"/>
    <s v="Heel Katwijk"/>
    <s v="Middelen"/>
    <n v="1.04"/>
    <s v="N.V.T."/>
    <s v="Nee"/>
    <x v="2"/>
    <n v="2021"/>
    <s v="geen"/>
    <x v="3"/>
    <s v="BASIS"/>
    <x v="2"/>
    <x v="6"/>
    <s v="Facilitair"/>
    <s v="N.V.T."/>
    <n v="19772.91"/>
    <s v="nee"/>
    <n v="37026"/>
    <n v="0"/>
    <m/>
    <n v="0"/>
    <m/>
    <n v="17253"/>
    <n v="17253"/>
    <n v="37025.910000000003"/>
    <n v="17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01"/>
    <n v="37025.910000000003"/>
    <m/>
    <n v="3702.5910000000003"/>
    <n v="3702.5910000000003"/>
    <n v="3702.5910000000003"/>
    <n v="3702.5910000000003"/>
    <n v="3702.5910000000003"/>
    <n v="3702.5910000000003"/>
    <n v="3702.5910000000003"/>
    <n v="3702.5910000000003"/>
    <n v="3702.5910000000003"/>
    <n v="3702.5910000000003"/>
    <m/>
    <m/>
    <m/>
    <m/>
    <m/>
    <m/>
    <m/>
    <m/>
    <m/>
    <m/>
    <m/>
    <m/>
    <m/>
    <n v="0"/>
    <n v="10"/>
    <n v="0"/>
    <s v="662008000 Toegang"/>
    <n v="37025.910000000003"/>
    <n v="33323.319000000003"/>
    <n v="29620.728000000003"/>
    <n v="25918.137000000002"/>
    <n v="22215.546000000002"/>
    <n v="18512.955000000002"/>
    <n v="444.31092000000007"/>
    <n v="399.87982800000003"/>
    <n v="385.06946400000004"/>
    <n v="362.85391800000002"/>
  </r>
  <r>
    <n v="1630039"/>
    <x v="261"/>
    <n v="0"/>
    <m/>
    <m/>
    <m/>
    <n v="516965"/>
    <n v="562150.19999999995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Jan Hogewoning"/>
    <s v="1. Katwijk aan zee"/>
    <s v="Gebouwen"/>
    <n v="1.04"/>
    <s v="Kort"/>
    <s v="Nee"/>
    <x v="2"/>
    <n v="2023"/>
    <s v="geen"/>
    <x v="0"/>
    <s v="KEUZE"/>
    <x v="3"/>
    <x v="5"/>
    <s v="Scum"/>
    <s v="Keuze"/>
    <n v="45185.2"/>
    <m/>
    <n v="562150"/>
    <n v="0"/>
    <m/>
    <n v="0"/>
    <m/>
    <n v="516965"/>
    <n v="516965"/>
    <n v="562150.19999999995"/>
    <n v="5169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02"/>
    <n v="562150.20000000007"/>
    <m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n v="28107.51"/>
    <m/>
    <m/>
    <m/>
    <n v="0"/>
    <n v="20"/>
    <n v="0"/>
    <s v="661017000 Gebouwen Jeugdsocieteiten"/>
    <n v="562150.19999999995"/>
    <n v="534042.68999999994"/>
    <n v="505935.17999999993"/>
    <n v="477827.66999999993"/>
    <n v="449720.15999999992"/>
    <n v="421612.64999999991"/>
    <n v="6745.8023999999996"/>
    <n v="6408.512279999999"/>
    <n v="6577.1573399999988"/>
    <n v="6689.587379999999"/>
  </r>
  <r>
    <n v="1710001"/>
    <x v="262"/>
    <s v="7.  Volksgezondheid en milieu"/>
    <m/>
    <m/>
    <m/>
    <n v="165184"/>
    <n v="165184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Petra Sanchez"/>
    <s v="2. Katwijk noord"/>
    <s v="Gebouwen"/>
    <n v="1.04"/>
    <s v="N.V.T."/>
    <s v="Ja"/>
    <x v="1"/>
    <n v="2021"/>
    <s v="geen"/>
    <x v="1"/>
    <s v="BASIS"/>
    <x v="2"/>
    <x v="2"/>
    <s v="Gebouwen"/>
    <s v="N.V.T."/>
    <n v="0"/>
    <m/>
    <n v="165184.32000000001"/>
    <n v="0"/>
    <m/>
    <n v="0"/>
    <m/>
    <n v="165184"/>
    <n v="165184"/>
    <n v="165184"/>
    <n v="165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03"/>
    <n v="165184.00000000003"/>
    <m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n v="8259.2000000000007"/>
    <m/>
    <m/>
    <m/>
    <n v="0"/>
    <n v="20"/>
    <n v="0"/>
    <s v="671005000 Kwadrant"/>
    <n v="165184"/>
    <n v="156924.79999999999"/>
    <n v="148665.59999999998"/>
    <n v="140406.39999999997"/>
    <n v="132147.19999999995"/>
    <n v="123887.99999999996"/>
    <n v="1982.2080000000001"/>
    <n v="1883.0975999999998"/>
    <n v="1932.6527999999996"/>
    <n v="1965.6895999999995"/>
  </r>
  <r>
    <n v="1714010"/>
    <x v="263"/>
    <n v="0"/>
    <m/>
    <m/>
    <m/>
    <n v="174653"/>
    <n v="195277.21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Jelle van Wier"/>
    <s v="Planmatig Beheer"/>
    <s v="Petra Sanchez"/>
    <s v="2. Katwijk noord"/>
    <s v="Gebouwen"/>
    <n v="1.04"/>
    <s v="N.V.T."/>
    <s v="Nee"/>
    <x v="1"/>
    <n v="2020"/>
    <s v="geen"/>
    <x v="3"/>
    <s v="BASIS"/>
    <x v="2"/>
    <x v="6"/>
    <s v="Gebouwen"/>
    <s v="Wettelijk"/>
    <n v="20624.21"/>
    <m/>
    <n v="195277.53999999998"/>
    <n v="0"/>
    <m/>
    <n v="0"/>
    <m/>
    <n v="174653"/>
    <n v="174653"/>
    <n v="195277.21"/>
    <n v="1746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04"/>
    <n v="195277.21000000002"/>
    <m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n v="9763.8604999999989"/>
    <m/>
    <m/>
    <m/>
    <n v="0"/>
    <n v="20"/>
    <n v="0"/>
    <s v="671005000 Kwadrant"/>
    <n v="195277.21"/>
    <n v="185513.34949999998"/>
    <n v="175749.48899999997"/>
    <n v="165985.62849999996"/>
    <n v="156221.76799999995"/>
    <n v="146457.90749999994"/>
    <n v="2343.3265200000001"/>
    <n v="2226.160194"/>
    <n v="2284.7433569999994"/>
    <n v="2323.7987989999997"/>
  </r>
  <r>
    <n v="1721148"/>
    <x v="264"/>
    <s v="7.  Volksgezondheid en milieu"/>
    <m/>
    <m/>
    <m/>
    <n v="243871"/>
    <n v="864136.4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Emile Soetendal"/>
    <s v="Rinie Kling"/>
    <s v="Dagelijks Beheer"/>
    <s v="Rob Kloos"/>
    <s v="Niet relevant"/>
    <s v="Materieel"/>
    <n v="1.04"/>
    <s v="N.V.T."/>
    <s v="Ja"/>
    <x v="1"/>
    <n v="2020"/>
    <s v="afvalstoffen"/>
    <x v="3"/>
    <s v="BASIS"/>
    <x v="2"/>
    <x v="6"/>
    <s v="Afval"/>
    <s v="N.V.T."/>
    <n v="620265.46"/>
    <m/>
    <n v="864135.51"/>
    <n v="0"/>
    <m/>
    <n v="0"/>
    <m/>
    <n v="243871"/>
    <n v="243871"/>
    <n v="864136.46"/>
    <n v="2438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05"/>
    <n v="864136.46000000008"/>
    <m/>
    <n v="72011.371666666659"/>
    <n v="72011.371666666659"/>
    <n v="72011.371666666659"/>
    <n v="72011.371666666659"/>
    <n v="72011.371666666659"/>
    <n v="72011.371666666659"/>
    <n v="72011.371666666659"/>
    <n v="72011.371666666659"/>
    <n v="72011.371666666659"/>
    <n v="72011.371666666659"/>
    <n v="72011.371666666659"/>
    <n v="72011.371666666659"/>
    <m/>
    <m/>
    <m/>
    <m/>
    <m/>
    <m/>
    <m/>
    <m/>
    <m/>
    <m/>
    <m/>
    <n v="0"/>
    <n v="12"/>
    <n v="0"/>
    <s v="673001000 Vuilverwerking"/>
    <n v="864136.46"/>
    <n v="792125.08833333326"/>
    <n v="720113.71666666656"/>
    <n v="648102.34499999986"/>
    <n v="576090.97333333315"/>
    <n v="504079.60166666651"/>
    <n v="10369.63752"/>
    <n v="9505.5010599999987"/>
    <n v="9361.4783166666657"/>
    <n v="9073.4328299999979"/>
  </r>
  <r>
    <n v="1721158"/>
    <x v="265"/>
    <n v="0"/>
    <m/>
    <m/>
    <m/>
    <n v="100920"/>
    <n v="121498.4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Emile Soetendal"/>
    <s v="Rinie Kling"/>
    <s v="Dagelijks Beheer"/>
    <s v="Rob Kloos"/>
    <s v="Heel Katwijk"/>
    <s v="Weg- en Waterbouw"/>
    <n v="1.04"/>
    <s v="N.V.T."/>
    <s v="Nee"/>
    <x v="1"/>
    <n v="2019"/>
    <s v="afvalstoffen"/>
    <x v="3"/>
    <s v="BASIS"/>
    <x v="2"/>
    <x v="6"/>
    <s v="Afval"/>
    <s v="N.V.T."/>
    <n v="20578.48"/>
    <m/>
    <n v="121498.48"/>
    <n v="0"/>
    <m/>
    <n v="0"/>
    <m/>
    <n v="100920"/>
    <n v="100920"/>
    <n v="121498.48"/>
    <n v="100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06"/>
    <n v="121498.48000000003"/>
    <m/>
    <n v="10124.873333333333"/>
    <n v="10124.873333333333"/>
    <n v="10124.873333333333"/>
    <n v="10124.873333333333"/>
    <n v="10124.873333333333"/>
    <n v="10124.873333333333"/>
    <n v="10124.873333333333"/>
    <n v="10124.873333333333"/>
    <n v="10124.873333333333"/>
    <n v="10124.873333333333"/>
    <n v="10124.873333333333"/>
    <n v="10124.873333333333"/>
    <m/>
    <m/>
    <m/>
    <m/>
    <m/>
    <m/>
    <m/>
    <m/>
    <m/>
    <m/>
    <m/>
    <n v="0"/>
    <n v="12"/>
    <n v="0"/>
    <s v="673001000 Vuilverwerking"/>
    <n v="121498.48"/>
    <n v="111373.60666666666"/>
    <n v="101248.73333333332"/>
    <n v="91123.859999999986"/>
    <n v="80998.986666666649"/>
    <n v="70874.113333333313"/>
    <n v="1457.9817599999999"/>
    <n v="1336.4832799999999"/>
    <n v="1316.2335333333331"/>
    <n v="1275.7340399999998"/>
  </r>
  <r>
    <n v="1722636"/>
    <x v="266"/>
    <n v="0"/>
    <m/>
    <m/>
    <m/>
    <n v="237793"/>
    <n v="23779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Eugene de Jong"/>
    <s v="5. Rijnsburg"/>
    <s v="Weg- en Waterbouw"/>
    <n v="1.04"/>
    <s v="Kort"/>
    <s v="Ja"/>
    <x v="1"/>
    <n v="2024"/>
    <s v="Ja"/>
    <x v="2"/>
    <s v="BASIS"/>
    <x v="2"/>
    <x v="3"/>
    <s v="IAWKP"/>
    <s v="Wettelijk"/>
    <n v="0"/>
    <s v="nee"/>
    <n v="310208"/>
    <n v="0"/>
    <m/>
    <n v="0"/>
    <m/>
    <n v="237793"/>
    <n v="237793"/>
    <n v="237793"/>
    <n v="237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07"/>
    <n v="91153.983333333294"/>
    <m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3963.2166666666667"/>
    <n v="146639.01666666672"/>
    <n v="23"/>
    <n v="37"/>
    <s v="672001000 Riolen en gemalen"/>
    <n v="237793"/>
    <n v="233829.78333333333"/>
    <n v="229866.56666666665"/>
    <n v="225903.34999999998"/>
    <n v="221940.1333333333"/>
    <n v="217976.91666666663"/>
    <n v="2853.5160000000001"/>
    <n v="2805.9573999999998"/>
    <n v="2988.2653666666665"/>
    <n v="3162.6468999999997"/>
  </r>
  <r>
    <n v="1722658"/>
    <x v="267"/>
    <s v="2.  Verkeer, vervoer en waterstaat"/>
    <m/>
    <m/>
    <m/>
    <n v="50201.38240000001"/>
    <n v="50201.38240000001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acko Verdoes"/>
    <s v="Niet relevant"/>
    <s v="Materieel"/>
    <n v="1.04"/>
    <s v="Kort"/>
    <s v="Ja"/>
    <x v="1"/>
    <n v="2019"/>
    <s v="geen"/>
    <x v="1"/>
    <s v="BASIS"/>
    <x v="2"/>
    <x v="2"/>
    <s v="Wagenpark"/>
    <s v="Wettelijk"/>
    <n v="0"/>
    <m/>
    <n v="48270.560000000005"/>
    <n v="0"/>
    <m/>
    <n v="0"/>
    <m/>
    <n v="48270.560000000005"/>
    <n v="50201.38240000001"/>
    <n v="50201.38240000001"/>
    <m/>
    <n v="0"/>
    <n v="0"/>
    <n v="0"/>
    <n v="0"/>
    <n v="0"/>
    <n v="0"/>
    <n v="48270.560000000005"/>
    <n v="50201.382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08"/>
    <n v="50201.38240000001"/>
    <m/>
    <m/>
    <m/>
    <m/>
    <m/>
    <n v="5020.1382400000011"/>
    <n v="5020.1382400000011"/>
    <n v="5020.1382400000011"/>
    <n v="5020.1382400000011"/>
    <n v="5020.1382400000011"/>
    <n v="5020.1382400000011"/>
    <n v="5020.1382400000011"/>
    <n v="5020.1382400000011"/>
    <n v="5020.1382400000011"/>
    <n v="5020.1382400000011"/>
    <m/>
    <m/>
    <m/>
    <m/>
    <m/>
    <m/>
    <m/>
    <m/>
    <m/>
    <n v="0"/>
    <n v="10"/>
    <n v="0"/>
    <s v="672001000 Riolen en gemalen"/>
    <n v="0"/>
    <n v="0"/>
    <n v="0"/>
    <n v="0"/>
    <n v="50201.38240000001"/>
    <n v="45181.244160000009"/>
    <n v="0"/>
    <n v="0"/>
    <n v="0"/>
    <n v="0"/>
  </r>
  <r>
    <n v="1722675"/>
    <x v="268"/>
    <s v="7.  Volksgezondheid en milieu"/>
    <m/>
    <m/>
    <m/>
    <n v="242716.64"/>
    <n v="274208.84000000003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bin Bavelaar"/>
    <s v="Heel Katwijk"/>
    <s v="Weg- en Waterbouw"/>
    <n v="1.04"/>
    <s v="Kort"/>
    <s v="Nee"/>
    <x v="1"/>
    <n v="2018"/>
    <s v="riolering"/>
    <x v="3"/>
    <s v="BASIS"/>
    <x v="2"/>
    <x v="6"/>
    <s v="Riolering"/>
    <s v="Wettelijk"/>
    <n v="31492.2"/>
    <m/>
    <n v="274209.44"/>
    <n v="0"/>
    <m/>
    <n v="0"/>
    <m/>
    <n v="242716.64"/>
    <n v="242716.64"/>
    <n v="274208.84000000003"/>
    <n v="24271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09"/>
    <n v="105113.38866666662"/>
    <m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4570.1473333333333"/>
    <n v="169095.45133333339"/>
    <n v="23"/>
    <n v="37"/>
    <s v="672001000 Riolen en gemalen"/>
    <n v="274208.84000000003"/>
    <n v="269638.6926666667"/>
    <n v="265068.54533333337"/>
    <n v="260498.39800000004"/>
    <n v="255928.25066666672"/>
    <n v="251358.10333333339"/>
    <n v="3290.5060800000006"/>
    <n v="3235.6643120000003"/>
    <n v="3445.8910893333336"/>
    <n v="3646.9775720000007"/>
  </r>
  <r>
    <n v="1722688"/>
    <x v="269"/>
    <s v="7.  Volksgezondheid en milieu"/>
    <m/>
    <m/>
    <m/>
    <n v="243384.96000000002"/>
    <n v="243384.9600000000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Chris de Vor"/>
    <s v="Projecten, programma's en opgaven"/>
    <s v="Boudewijn van 't Geloof"/>
    <s v="5. Rijnsburg"/>
    <s v="Weg- en Waterbouw"/>
    <n v="1.04"/>
    <s v="Kort"/>
    <s v="Nee"/>
    <x v="1"/>
    <n v="2020"/>
    <s v="riolering"/>
    <x v="2"/>
    <s v="BASIS"/>
    <x v="2"/>
    <x v="26"/>
    <s v="Riolering"/>
    <n v="2022"/>
    <n v="0"/>
    <m/>
    <n v="234024.2"/>
    <n v="0"/>
    <m/>
    <n v="0"/>
    <m/>
    <n v="234024"/>
    <n v="243384.96000000002"/>
    <n v="243384.96000000002"/>
    <n v="0"/>
    <n v="234024"/>
    <n v="243384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10"/>
    <n v="89241.151999999973"/>
    <m/>
    <m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4056.4160000000002"/>
    <n v="154143.80800000005"/>
    <n v="22"/>
    <n v="38"/>
    <s v="672001000 Riolen en gemalen"/>
    <n v="0"/>
    <n v="243384.96000000002"/>
    <n v="239328.54400000002"/>
    <n v="235272.12800000003"/>
    <n v="231215.71200000003"/>
    <n v="227159.29600000003"/>
    <n v="0"/>
    <n v="2920.6195200000002"/>
    <n v="3111.271072"/>
    <n v="3293.8097920000005"/>
  </r>
  <r>
    <n v="1722691"/>
    <x v="270"/>
    <s v="7.  Volksgezondheid en milieu"/>
    <m/>
    <m/>
    <m/>
    <n v="186660"/>
    <n v="332524.7199999999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Erwin Schreve"/>
    <s v="Heel Katwijk"/>
    <s v="Weg- en Waterbouw"/>
    <n v="1.04"/>
    <s v="Kort"/>
    <s v="Ja"/>
    <x v="1"/>
    <n v="2019"/>
    <s v="riolering"/>
    <x v="3"/>
    <s v="BASIS"/>
    <x v="2"/>
    <x v="6"/>
    <s v="Riolering"/>
    <s v="Wettelijk"/>
    <n v="145864.72"/>
    <m/>
    <n v="332524.37"/>
    <n v="0"/>
    <m/>
    <n v="0"/>
    <m/>
    <n v="186660"/>
    <n v="186660"/>
    <n v="332524.71999999997"/>
    <n v="1866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11"/>
    <n v="127467.80933333335"/>
    <m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5542.0786666666663"/>
    <n v="205056.91066666663"/>
    <n v="23"/>
    <n v="37"/>
    <s v="672001000 Riolen en gemalen"/>
    <n v="332524.71999999997"/>
    <n v="326982.64133333333"/>
    <n v="321440.56266666669"/>
    <n v="315898.48400000005"/>
    <n v="310356.40533333342"/>
    <n v="304814.32666666678"/>
    <n v="3990.2966399999996"/>
    <n v="3923.7916960000002"/>
    <n v="4178.7273146666666"/>
    <n v="4422.5787760000012"/>
  </r>
  <r>
    <n v="1722692"/>
    <x v="271"/>
    <s v="7.  Volksgezondheid en milieu"/>
    <m/>
    <m/>
    <m/>
    <n v="99289"/>
    <n v="99657.6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bin Bavelaar"/>
    <s v="Heel Katwijk"/>
    <s v="Installaties"/>
    <n v="1.04"/>
    <s v="Kort"/>
    <s v="Ja"/>
    <x v="1"/>
    <n v="2020"/>
    <s v="geen"/>
    <x v="2"/>
    <s v="BASIS"/>
    <x v="2"/>
    <x v="3"/>
    <s v="Verlichting"/>
    <s v="Wettelijk"/>
    <n v="368.66"/>
    <m/>
    <n v="99657.799999999988"/>
    <n v="0"/>
    <m/>
    <n v="0"/>
    <m/>
    <n v="99289"/>
    <n v="99289"/>
    <n v="99657.66"/>
    <n v="99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12"/>
    <n v="99657.659999999974"/>
    <m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n v="6643.8440000000001"/>
    <m/>
    <m/>
    <m/>
    <m/>
    <m/>
    <m/>
    <m/>
    <m/>
    <n v="0"/>
    <n v="15"/>
    <n v="0"/>
    <s v="672001000 Riolen en gemalen"/>
    <n v="99657.66"/>
    <n v="93013.816000000006"/>
    <n v="86369.972000000009"/>
    <n v="79726.128000000012"/>
    <n v="73082.284000000014"/>
    <n v="66438.440000000017"/>
    <n v="1195.89192"/>
    <n v="1116.165792"/>
    <n v="1122.809636"/>
    <n v="1116.1657920000002"/>
  </r>
  <r>
    <n v="1722693"/>
    <x v="272"/>
    <s v="7.  Volksgezondheid en milieu"/>
    <m/>
    <m/>
    <m/>
    <n v="79930"/>
    <n v="80132.259999999995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Jelle van Wier"/>
    <s v="Planmatig Beheer"/>
    <s v="Robin Bavelaar"/>
    <s v="5. Rijnsburg"/>
    <s v="Installaties"/>
    <n v="1.04"/>
    <s v="Kort"/>
    <s v="Ja"/>
    <x v="1"/>
    <n v="2020"/>
    <s v="geen"/>
    <x v="2"/>
    <s v="BASIS"/>
    <x v="2"/>
    <x v="3"/>
    <s v="Riolering"/>
    <s v="Wettelijk"/>
    <n v="202.26"/>
    <m/>
    <n v="80131.7"/>
    <n v="0"/>
    <m/>
    <n v="0"/>
    <m/>
    <n v="79930"/>
    <n v="79930"/>
    <n v="80132.259999999995"/>
    <n v="79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13"/>
    <n v="80132.260000000009"/>
    <m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n v="5342.1506666666664"/>
    <m/>
    <m/>
    <m/>
    <m/>
    <m/>
    <m/>
    <m/>
    <m/>
    <n v="0"/>
    <n v="15"/>
    <n v="0"/>
    <s v="672001000 Riolen en gemalen"/>
    <n v="80132.259999999995"/>
    <n v="74790.109333333327"/>
    <n v="69447.958666666658"/>
    <n v="64105.80799999999"/>
    <n v="58763.657333333322"/>
    <n v="53421.506666666653"/>
    <n v="961.58711999999991"/>
    <n v="897.48131199999989"/>
    <n v="902.8234626666665"/>
    <n v="897.48131199999989"/>
  </r>
  <r>
    <n v="1722694"/>
    <x v="273"/>
    <s v="7.  Volksgezondheid en milieu"/>
    <m/>
    <m/>
    <m/>
    <n v="227941.72"/>
    <n v="326537.7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bin Bavelaar"/>
    <s v="Heel Katwijk"/>
    <s v="Weg- en Waterbouw"/>
    <n v="1.04"/>
    <s v="Kort"/>
    <s v="Ja"/>
    <x v="1"/>
    <n v="2019"/>
    <s v="riolering"/>
    <x v="3"/>
    <s v="BASIS"/>
    <x v="2"/>
    <x v="6"/>
    <s v="Drainage"/>
    <s v="Wettelijk"/>
    <n v="98596.02"/>
    <m/>
    <n v="326538.03999999998"/>
    <n v="0"/>
    <m/>
    <n v="0"/>
    <m/>
    <n v="227941.72"/>
    <n v="227941.72"/>
    <n v="326537.74"/>
    <n v="22794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14"/>
    <n v="187759.20049999992"/>
    <m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8163.4434999999994"/>
    <n v="138778.53950000007"/>
    <n v="23"/>
    <n v="17"/>
    <s v="672001000 Riolen en gemalen"/>
    <n v="326537.74"/>
    <n v="318374.2965"/>
    <n v="310210.853"/>
    <n v="302047.40950000001"/>
    <n v="293883.96600000001"/>
    <n v="285720.52250000002"/>
    <n v="3918.4528799999998"/>
    <n v="3820.4915580000002"/>
    <n v="4032.7410889999996"/>
    <n v="4228.6637330000003"/>
  </r>
  <r>
    <n v="1722699"/>
    <x v="274"/>
    <s v="7.  Volksgezondheid en milieu"/>
    <m/>
    <m/>
    <m/>
    <n v="5137305.1000000015"/>
    <n v="5392874.850000001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Ties Hamelink"/>
    <s v="2. Katwijk noord"/>
    <s v="Weg- en Waterbouw"/>
    <n v="1.04"/>
    <s v="Kort"/>
    <s v="Ja"/>
    <x v="2"/>
    <n v="2021"/>
    <s v="riolering"/>
    <x v="3"/>
    <s v="BASIS"/>
    <x v="2"/>
    <x v="6"/>
    <s v="Riolering"/>
    <s v="Wettelijk"/>
    <n v="255569.75"/>
    <s v="nee"/>
    <n v="3399500"/>
    <n v="0"/>
    <m/>
    <n v="0"/>
    <m/>
    <n v="4980465.75"/>
    <n v="5137305.1000000015"/>
    <n v="5392874.8500000015"/>
    <n v="1059482"/>
    <n v="1451480"/>
    <n v="1509539.2"/>
    <n v="1119612"/>
    <n v="1164396.48"/>
    <n v="620945.875"/>
    <n v="645783.71000000008"/>
    <n v="364472.9375"/>
    <n v="379051.85500000004"/>
    <n v="182236.46875"/>
    <n v="189525.92750000002"/>
    <n v="182236.46875"/>
    <n v="189525.927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15"/>
    <n v="1527981.2075000007"/>
    <m/>
    <m/>
    <m/>
    <m/>
    <m/>
    <m/>
    <m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89881.247500000027"/>
    <n v="3864893.642500001"/>
    <n v="17"/>
    <n v="43"/>
    <s v="672001000 Riolen en gemalen"/>
    <n v="1315051.75"/>
    <n v="2824590.95"/>
    <n v="3988987.43"/>
    <n v="4634771.1400000006"/>
    <n v="5013822.995000001"/>
    <n v="5203348.9225000013"/>
    <n v="15780.621000000001"/>
    <n v="33895.091400000005"/>
    <n v="51856.836589999999"/>
    <n v="64886.79596000001"/>
  </r>
  <r>
    <n v="1722700"/>
    <x v="275"/>
    <s v="7.  Volksgezondheid en milieu"/>
    <m/>
    <m/>
    <m/>
    <n v="2234707.52"/>
    <n v="2414001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Ties Hamelink"/>
    <s v="1. Katwijk aan zee"/>
    <s v="Weg- en Waterbouw"/>
    <n v="1.04"/>
    <s v="Kort"/>
    <s v="Nee"/>
    <x v="1"/>
    <n v="2021"/>
    <s v="riolering"/>
    <x v="3"/>
    <s v="BASIS"/>
    <x v="2"/>
    <x v="6"/>
    <s v="Riolering"/>
    <n v="2022"/>
    <n v="179293.64"/>
    <s v="nee"/>
    <n v="2339988"/>
    <n v="0"/>
    <m/>
    <n v="0"/>
    <m/>
    <n v="2160694.5"/>
    <n v="2234707.52"/>
    <n v="2414001.16"/>
    <n v="310369"/>
    <n v="1262500"/>
    <n v="1313000"/>
    <n v="293912.5"/>
    <n v="305669"/>
    <n v="293913"/>
    <n v="305669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16"/>
    <n v="804667.05333333299"/>
    <m/>
    <m/>
    <m/>
    <m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40233.352666666666"/>
    <n v="1609334.1066666672"/>
    <n v="20"/>
    <n v="40"/>
    <s v="672001000 Riolen en gemalen"/>
    <n v="489662.64"/>
    <n v="1802662.6400000001"/>
    <n v="2108331.64"/>
    <n v="2414001.16"/>
    <n v="2373767.8073333334"/>
    <n v="2333534.4546666667"/>
    <n v="5875.9516800000001"/>
    <n v="21631.951680000002"/>
    <n v="27408.311320000001"/>
    <n v="33796.016240000004"/>
  </r>
  <r>
    <n v="1722701"/>
    <x v="276"/>
    <s v="7.  Volksgezondheid en milieu"/>
    <m/>
    <m/>
    <m/>
    <n v="605483.19680000003"/>
    <n v="631783.4268000000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Erwin Schreve"/>
    <s v="Heel Katwijk"/>
    <s v="Weg- en Waterbouw"/>
    <n v="1.04"/>
    <s v="Kort"/>
    <s v="Ja"/>
    <x v="1"/>
    <n v="2021"/>
    <s v="riolering"/>
    <x v="2"/>
    <s v="BASIS"/>
    <x v="2"/>
    <x v="3"/>
    <s v="Riolering"/>
    <s v="Wettelijk"/>
    <n v="26300.23"/>
    <m/>
    <n v="626126.20000000007"/>
    <n v="0"/>
    <m/>
    <n v="0"/>
    <m/>
    <n v="599826.20000000007"/>
    <n v="605483.19680000003"/>
    <n v="631783.42680000002"/>
    <n v="458401.28000000003"/>
    <n v="141424.92000000004"/>
    <n v="147081.916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17"/>
    <n v="231653.92316000001"/>
    <m/>
    <m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10529.72378"/>
    <n v="400129.50364000001"/>
    <n v="22"/>
    <n v="38"/>
    <s v="672001000 Riolen en gemalen"/>
    <n v="484701.51"/>
    <n v="631783.42680000002"/>
    <n v="621253.70302000002"/>
    <n v="610723.97924000002"/>
    <n v="600194.25546000001"/>
    <n v="589664.53168000001"/>
    <n v="5816.4181200000003"/>
    <n v="7581.4011215999999"/>
    <n v="8076.2981392599995"/>
    <n v="8550.13570936"/>
  </r>
  <r>
    <n v="1722702"/>
    <x v="277"/>
    <s v="7.  Volksgezondheid en milieu"/>
    <m/>
    <m/>
    <m/>
    <n v="161231.04320000001"/>
    <n v="166453.03320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Kort"/>
    <s v="Ja"/>
    <x v="1"/>
    <n v="2021"/>
    <s v="riolering"/>
    <x v="2"/>
    <s v="BASIS"/>
    <x v="2"/>
    <x v="3"/>
    <s v="Riolering"/>
    <s v="Wettelijk"/>
    <n v="5221.99"/>
    <m/>
    <n v="168968.16000000003"/>
    <n v="0"/>
    <m/>
    <n v="0"/>
    <m/>
    <n v="158506.16000000003"/>
    <n v="161231.04320000001"/>
    <n v="166453.03320000001"/>
    <n v="90384.08"/>
    <n v="68122.080000000016"/>
    <n v="70846.96320000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18"/>
    <n v="166453.03319999995"/>
    <m/>
    <m/>
    <n v="11096.86888"/>
    <n v="11096.86888"/>
    <n v="11096.86888"/>
    <n v="11096.86888"/>
    <n v="11096.86888"/>
    <n v="11096.86888"/>
    <n v="11096.86888"/>
    <n v="11096.86888"/>
    <n v="11096.86888"/>
    <n v="11096.86888"/>
    <n v="11096.86888"/>
    <n v="11096.86888"/>
    <n v="11096.86888"/>
    <n v="11096.86888"/>
    <n v="11096.86888"/>
    <m/>
    <m/>
    <m/>
    <m/>
    <m/>
    <m/>
    <m/>
    <n v="0"/>
    <n v="15"/>
    <n v="0"/>
    <s v="672001000 Riolen en gemalen"/>
    <n v="95606.07"/>
    <n v="166453.03320000001"/>
    <n v="155356.16432000001"/>
    <n v="144259.29544000002"/>
    <n v="133162.42656000002"/>
    <n v="122065.55768000003"/>
    <n v="1147.2728400000001"/>
    <n v="1997.4363984000001"/>
    <n v="2019.6301361600001"/>
    <n v="2019.6301361600003"/>
  </r>
  <r>
    <n v="1722703"/>
    <x v="278"/>
    <s v="7.  Volksgezondheid en milieu"/>
    <m/>
    <m/>
    <m/>
    <n v="2845100.12"/>
    <n v="2936915.800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Manwai Wong"/>
    <s v="4. Valkenburg"/>
    <s v="Weg- en Waterbouw"/>
    <n v="1.04"/>
    <s v="Kort"/>
    <s v="Ja"/>
    <x v="0"/>
    <n v="2021"/>
    <s v="riolering"/>
    <x v="3"/>
    <s v="BASIS"/>
    <x v="2"/>
    <x v="6"/>
    <s v="Riolering"/>
    <s v="Wettelijk"/>
    <n v="91815.679999999993"/>
    <s v="nee"/>
    <n v="2841816.19"/>
    <n v="0"/>
    <m/>
    <n v="0"/>
    <m/>
    <n v="2755240"/>
    <n v="2845100.12"/>
    <n v="2936915.8000000003"/>
    <n v="508737"/>
    <n v="650000"/>
    <n v="676000"/>
    <n v="623251"/>
    <n v="648181.04"/>
    <n v="636626"/>
    <n v="662091.04"/>
    <n v="336626"/>
    <n v="350091.0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19"/>
    <n v="930023.33666666679"/>
    <m/>
    <m/>
    <m/>
    <m/>
    <m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48948.596666666672"/>
    <n v="2006892.4633333334"/>
    <n v="19"/>
    <n v="41"/>
    <s v="672001000 Riolen en gemalen"/>
    <n v="600552.67999999993"/>
    <n v="1276552.68"/>
    <n v="1924733.72"/>
    <n v="2586824.7599999998"/>
    <n v="2936915.8"/>
    <n v="2887967.2033333331"/>
    <n v="7206.6321599999992"/>
    <n v="15318.632159999999"/>
    <n v="25021.538359999999"/>
    <n v="36215.54664"/>
  </r>
  <r>
    <n v="1722707"/>
    <x v="279"/>
    <s v="7.  Volksgezondheid en milieu"/>
    <m/>
    <m/>
    <m/>
    <n v="408657"/>
    <n v="668886.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Jan Mulder"/>
    <s v="Heel Katwijk"/>
    <s v="Weg- en Waterbouw"/>
    <n v="1.04"/>
    <n v="2022"/>
    <s v="Nee"/>
    <x v="1"/>
    <n v="2018"/>
    <s v="riolering"/>
    <x v="3"/>
    <s v="BASIS"/>
    <x v="2"/>
    <x v="6"/>
    <s v="Drainage"/>
    <s v="Wettelijk"/>
    <n v="260229.01"/>
    <m/>
    <n v="668885.93000000005"/>
    <n v="0"/>
    <m/>
    <n v="0"/>
    <m/>
    <n v="408657"/>
    <n v="408657"/>
    <n v="668886.01"/>
    <n v="408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0"/>
    <n v="384609.45575000008"/>
    <m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16722.150249999999"/>
    <n v="284276.55424999993"/>
    <n v="23"/>
    <n v="17"/>
    <s v="672001000 Riolen en gemalen"/>
    <n v="668886.01"/>
    <n v="652163.85975000006"/>
    <n v="635441.70950000011"/>
    <n v="618719.55925000017"/>
    <n v="601997.40900000022"/>
    <n v="585275.25875000027"/>
    <n v="8026.6321200000002"/>
    <n v="7825.9663170000013"/>
    <n v="8260.7422235000013"/>
    <n v="8662.0738295000028"/>
  </r>
  <r>
    <n v="1722708"/>
    <x v="280"/>
    <s v="7.  Volksgezondheid en milieu"/>
    <m/>
    <m/>
    <m/>
    <n v="48259"/>
    <n v="4825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bin Bavelaar"/>
    <s v="Heel Katwijk"/>
    <s v="Weg- en Waterbouw"/>
    <n v="1.04"/>
    <s v="Kort"/>
    <s v="Nee"/>
    <x v="1"/>
    <n v="2020"/>
    <s v="riolering"/>
    <x v="2"/>
    <s v="BASIS"/>
    <x v="2"/>
    <x v="3"/>
    <s v="Drainage"/>
    <s v="Wettelijk"/>
    <n v="0"/>
    <m/>
    <n v="48258.720000000001"/>
    <n v="0"/>
    <m/>
    <n v="0"/>
    <m/>
    <n v="48259"/>
    <n v="48259"/>
    <n v="48259"/>
    <n v="48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1"/>
    <n v="27748.924999999988"/>
    <m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1206.4749999999999"/>
    <n v="20510.075000000012"/>
    <n v="23"/>
    <n v="17"/>
    <s v="672001000 Riolen en gemalen"/>
    <n v="48259"/>
    <n v="47052.525000000001"/>
    <n v="45846.05"/>
    <n v="44639.575000000004"/>
    <n v="43433.100000000006"/>
    <n v="42226.625000000007"/>
    <n v="579.10800000000006"/>
    <n v="564.63030000000003"/>
    <n v="595.99865"/>
    <n v="624.95405000000005"/>
  </r>
  <r>
    <n v="1722709"/>
    <x v="281"/>
    <s v="7.  Volksgezondheid en milieu"/>
    <m/>
    <m/>
    <m/>
    <n v="42861"/>
    <n v="45921.8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Erwin Schreve"/>
    <s v="Heel Katwijk"/>
    <s v="Weg- en Waterbouw"/>
    <n v="1.04"/>
    <s v="Kort"/>
    <s v="Ja"/>
    <x v="1"/>
    <n v="2020"/>
    <s v="riolering"/>
    <x v="2"/>
    <s v="BASIS"/>
    <x v="2"/>
    <x v="3"/>
    <s v="Riolering"/>
    <s v="Wettelijk"/>
    <n v="3060.84"/>
    <m/>
    <n v="45921.599999999999"/>
    <n v="0"/>
    <m/>
    <n v="0"/>
    <m/>
    <n v="42861"/>
    <n v="42861"/>
    <n v="45921.84"/>
    <n v="42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2"/>
    <n v="26405.05799999999"/>
    <m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148.0459999999998"/>
    <n v="19516.782000000007"/>
    <n v="23"/>
    <n v="17"/>
    <s v="672001000 Riolen en gemalen"/>
    <n v="45921.84"/>
    <n v="44773.793999999994"/>
    <n v="43625.747999999992"/>
    <n v="42477.70199999999"/>
    <n v="41329.655999999988"/>
    <n v="40181.609999999986"/>
    <n v="551.06207999999992"/>
    <n v="537.285528"/>
    <n v="567.13472399999989"/>
    <n v="594.68782799999985"/>
  </r>
  <r>
    <n v="1722710"/>
    <x v="282"/>
    <s v="7.  Volksgezondheid en milieu"/>
    <m/>
    <m/>
    <m/>
    <n v="137422.77119999999"/>
    <n v="137422.7711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Robin Bavelaar"/>
    <s v="Heel Katwijk"/>
    <s v="Installaties"/>
    <n v="1.04"/>
    <s v="Kort"/>
    <s v="Ja"/>
    <x v="1"/>
    <n v="2022"/>
    <s v="geen"/>
    <x v="2"/>
    <s v="BASIS"/>
    <x v="2"/>
    <x v="3"/>
    <s v="Riolering"/>
    <s v="Wettelijk"/>
    <n v="0"/>
    <m/>
    <n v="133161.60000000001"/>
    <n v="0"/>
    <m/>
    <n v="0"/>
    <m/>
    <n v="133161.60000000001"/>
    <n v="137422.77119999999"/>
    <n v="137422.77119999999"/>
    <n v="26632.32"/>
    <n v="106529.28"/>
    <n v="110790.4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23"/>
    <n v="137422.77119999996"/>
    <m/>
    <m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n v="9161.5180799999998"/>
    <m/>
    <m/>
    <m/>
    <m/>
    <m/>
    <m/>
    <m/>
    <n v="0"/>
    <n v="15"/>
    <n v="0"/>
    <s v="672001000 Riolen en gemalen"/>
    <n v="26632.32"/>
    <n v="137422.77119999999"/>
    <n v="128261.25311999999"/>
    <n v="119099.73504"/>
    <n v="109938.21696000001"/>
    <n v="100776.69888000001"/>
    <n v="319.58784000000003"/>
    <n v="1649.0732544"/>
    <n v="1667.3962905599999"/>
    <n v="1667.3962905600001"/>
  </r>
  <r>
    <n v="1722711"/>
    <x v="283"/>
    <s v="7.  Volksgezondheid en milieu"/>
    <m/>
    <m/>
    <m/>
    <n v="772653.77280000004"/>
    <n v="772653.7728000000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Erwin Schreve"/>
    <s v="Heel Katwijk"/>
    <s v="Weg- en Waterbouw"/>
    <n v="1.04"/>
    <s v="Kort"/>
    <s v="Ja"/>
    <x v="1"/>
    <n v="2022"/>
    <s v="riolering"/>
    <x v="2"/>
    <s v="BASIS"/>
    <x v="2"/>
    <x v="3"/>
    <s v="Riolering"/>
    <s v="Wettelijk"/>
    <n v="0"/>
    <m/>
    <n v="745804.80000000005"/>
    <n v="0"/>
    <m/>
    <n v="0"/>
    <m/>
    <n v="745804.80000000005"/>
    <n v="772653.77280000004"/>
    <n v="772653.77280000004"/>
    <n v="74580.479999999996"/>
    <n v="335612.16000000003"/>
    <n v="349036.64640000003"/>
    <n v="335612.16000000003"/>
    <n v="349036.646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24"/>
    <n v="270428.82048000011"/>
    <m/>
    <m/>
    <m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12877.562880000001"/>
    <n v="502224.95231999992"/>
    <n v="21"/>
    <n v="39"/>
    <s v="672001000 Riolen en gemalen"/>
    <n v="74580.479999999996"/>
    <n v="423617.12640000001"/>
    <n v="772653.77280000004"/>
    <n v="759776.20992000005"/>
    <n v="746898.64704000007"/>
    <n v="734021.08416000009"/>
    <n v="894.96575999999993"/>
    <n v="5083.4055168000004"/>
    <n v="10044.4990464"/>
    <n v="10636.866938880001"/>
  </r>
  <r>
    <n v="1722712"/>
    <x v="277"/>
    <s v="7.  Volksgezondheid en milieu"/>
    <m/>
    <m/>
    <m/>
    <n v="215600.48640000002"/>
    <n v="215600.4864000000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Erwin Schreve"/>
    <s v="Heel Katwijk"/>
    <s v="Weg- en Waterbouw"/>
    <n v="1.04"/>
    <s v="Kort"/>
    <s v="Ja"/>
    <x v="1"/>
    <n v="2022"/>
    <s v="riolering"/>
    <x v="2"/>
    <s v="BASIS"/>
    <x v="2"/>
    <x v="3"/>
    <s v="Riolering"/>
    <s v="Wettelijk"/>
    <n v="0"/>
    <m/>
    <n v="208915.20000000001"/>
    <n v="0"/>
    <m/>
    <n v="0"/>
    <m/>
    <n v="208915.20000000001"/>
    <n v="215600.48640000002"/>
    <n v="215600.48640000002"/>
    <n v="41783.040000000001"/>
    <n v="83566.080000000002"/>
    <n v="86908.723200000008"/>
    <n v="83566.080000000002"/>
    <n v="86908.7232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25"/>
    <n v="215600.48640000011"/>
    <m/>
    <m/>
    <m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n v="14373.365760000002"/>
    <m/>
    <m/>
    <m/>
    <m/>
    <m/>
    <m/>
    <n v="0"/>
    <n v="15"/>
    <n v="0"/>
    <s v="672001000 Riolen en gemalen"/>
    <n v="41783.040000000001"/>
    <n v="128691.76320000002"/>
    <n v="215600.48640000002"/>
    <n v="201227.12064000001"/>
    <n v="186853.75487999999"/>
    <n v="172480.38911999998"/>
    <n v="501.39648"/>
    <n v="1544.3011584000003"/>
    <n v="2802.8063232"/>
    <n v="2817.17968896"/>
  </r>
  <r>
    <n v="1722713"/>
    <x v="284"/>
    <s v="7.  Volksgezondheid en milieu"/>
    <m/>
    <m/>
    <m/>
    <n v="599272.12800000014"/>
    <n v="599272.1280000001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Robin Bavelaar"/>
    <s v="Heel Katwijk"/>
    <s v="Weg- en Waterbouw"/>
    <n v="1.04"/>
    <s v="Kort"/>
    <s v="Ja"/>
    <x v="1"/>
    <n v="2022"/>
    <s v="riolering"/>
    <x v="2"/>
    <s v="BASIS"/>
    <x v="2"/>
    <x v="3"/>
    <s v="Riolering"/>
    <s v="Wettelijk"/>
    <n v="0"/>
    <m/>
    <n v="578448.00000000012"/>
    <n v="0"/>
    <m/>
    <n v="0"/>
    <m/>
    <n v="578448.00000000012"/>
    <n v="599272.12800000014"/>
    <n v="599272.12800000014"/>
    <n v="57844.80000000001"/>
    <n v="260301.60000000006"/>
    <n v="270713.66400000005"/>
    <n v="130150.80000000003"/>
    <n v="135356.83200000002"/>
    <n v="130150.80000000003"/>
    <n v="135356.83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26"/>
    <n v="299636.06400000007"/>
    <m/>
    <m/>
    <m/>
    <m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14981.803200000004"/>
    <n v="299636.06400000007"/>
    <n v="20"/>
    <n v="20"/>
    <s v="672001000 Riolen en gemalen"/>
    <n v="57844.80000000001"/>
    <n v="328558.46400000004"/>
    <n v="463915.29600000009"/>
    <n v="599272.12800000014"/>
    <n v="584290.32480000018"/>
    <n v="569308.52160000021"/>
    <n v="694.13760000000013"/>
    <n v="3942.7015680000004"/>
    <n v="6030.8988480000007"/>
    <n v="8389.8097920000018"/>
  </r>
  <r>
    <n v="1722714"/>
    <x v="285"/>
    <s v="7.  Volksgezondheid en milieu"/>
    <m/>
    <m/>
    <m/>
    <n v="934399.06559999997"/>
    <n v="934399.0655999999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Erwin Schreve"/>
    <s v="Heel Katwijk"/>
    <s v="Weg- en Waterbouw"/>
    <n v="1.04"/>
    <s v="Kort"/>
    <s v="Ja"/>
    <x v="1"/>
    <n v="2022"/>
    <s v="riolering"/>
    <x v="2"/>
    <s v="BASIS"/>
    <x v="2"/>
    <x v="3"/>
    <s v="Riolering"/>
    <s v="Wettelijk"/>
    <n v="0"/>
    <m/>
    <n v="901929.60000000009"/>
    <n v="0"/>
    <m/>
    <n v="0"/>
    <m/>
    <n v="901929.60000000009"/>
    <n v="934399.06559999997"/>
    <n v="934399.06559999997"/>
    <n v="90192.960000000006"/>
    <n v="405868.32"/>
    <n v="422103.0528"/>
    <n v="202934.16"/>
    <n v="211051.5264"/>
    <n v="202934.16"/>
    <n v="211051.5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27"/>
    <n v="311466.35520000005"/>
    <m/>
    <m/>
    <m/>
    <m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15573.31776"/>
    <n v="622932.71039999998"/>
    <n v="20"/>
    <n v="40"/>
    <s v="672001000 Riolen en gemalen"/>
    <n v="90192.960000000006"/>
    <n v="512296.01280000003"/>
    <n v="723347.5392"/>
    <n v="934399.06559999997"/>
    <n v="918825.74783999997"/>
    <n v="903252.43007999996"/>
    <n v="1082.3155200000001"/>
    <n v="6147.5521536000006"/>
    <n v="9403.5180096000004"/>
    <n v="13081.5869184"/>
  </r>
  <r>
    <n v="1722715"/>
    <x v="286"/>
    <n v="0"/>
    <m/>
    <m/>
    <m/>
    <n v="170408"/>
    <n v="17040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Gerard Mostert"/>
    <s v="Michiel vd Berg"/>
    <s v="Planmatig Beheer"/>
    <s v="Jan Mulder"/>
    <s v="5. Rijnsburg"/>
    <s v="Weg- en Waterbouw"/>
    <n v="1.04"/>
    <n v="0"/>
    <s v="Ja"/>
    <x v="1"/>
    <n v="2024"/>
    <s v="riolering"/>
    <x v="2"/>
    <s v="BASIS"/>
    <x v="2"/>
    <x v="3"/>
    <s v="IAWKP"/>
    <s v="Wettelijk"/>
    <n v="0"/>
    <s v="nee"/>
    <n v="118164"/>
    <n v="0"/>
    <m/>
    <n v="0"/>
    <m/>
    <n v="170408"/>
    <n v="170408"/>
    <n v="170408"/>
    <n v="170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28"/>
    <n v="65323.066666666637"/>
    <m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2840.1333333333332"/>
    <n v="105084.93333333336"/>
    <n v="23"/>
    <n v="37"/>
    <s v="672001000 Riolen en gemalen"/>
    <n v="170408"/>
    <n v="167567.86666666667"/>
    <n v="164727.73333333334"/>
    <n v="161887.6"/>
    <n v="159047.46666666667"/>
    <n v="156207.33333333334"/>
    <n v="2044.896"/>
    <n v="2010.8144"/>
    <n v="2141.4605333333334"/>
    <n v="2266.4264000000003"/>
  </r>
  <r>
    <n v="1722716"/>
    <x v="287"/>
    <s v="7.  Volksgezondheid en milieu"/>
    <m/>
    <m/>
    <m/>
    <n v="380033"/>
    <n v="475000.4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Kort"/>
    <s v="Ja"/>
    <x v="1"/>
    <n v="2023"/>
    <s v="riolering"/>
    <x v="2"/>
    <s v="BASIS"/>
    <x v="2"/>
    <x v="3"/>
    <s v="IAWKP"/>
    <s v="Wettelijk"/>
    <n v="94967.46"/>
    <m/>
    <n v="475000"/>
    <n v="0"/>
    <m/>
    <n v="0"/>
    <m/>
    <n v="380033"/>
    <n v="380033"/>
    <n v="475000.46"/>
    <n v="38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29"/>
    <n v="182083.50966666662"/>
    <m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7916.6743333333334"/>
    <n v="292916.9503333334"/>
    <n v="23"/>
    <n v="37"/>
    <s v="672001000 Riolen en gemalen"/>
    <n v="475000.46"/>
    <n v="467083.78566666669"/>
    <n v="459167.11133333336"/>
    <n v="451250.43700000003"/>
    <n v="443333.76266666671"/>
    <n v="435417.08833333338"/>
    <n v="5700.0055200000006"/>
    <n v="5605.0054280000004"/>
    <n v="5969.1724473333334"/>
    <n v="6317.5061180000002"/>
  </r>
  <r>
    <n v="1722717"/>
    <x v="288"/>
    <s v="7.  Volksgezondheid en milieu"/>
    <m/>
    <m/>
    <m/>
    <n v="771292"/>
    <n v="1115999.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Kort"/>
    <s v="Ja"/>
    <x v="1"/>
    <n v="2023"/>
    <s v="riolering"/>
    <x v="2"/>
    <s v="BASIS"/>
    <x v="2"/>
    <x v="3"/>
    <s v="IAWKP"/>
    <s v="Wettelijk"/>
    <n v="344707.8"/>
    <m/>
    <n v="1116000"/>
    <n v="0"/>
    <m/>
    <n v="0"/>
    <m/>
    <n v="771292"/>
    <n v="771292"/>
    <n v="1115999.8"/>
    <n v="771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0"/>
    <n v="427799.92333333322"/>
    <m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18599.996666666666"/>
    <n v="688199.87666666682"/>
    <n v="23"/>
    <n v="37"/>
    <s v="672001000 Riolen en gemalen"/>
    <n v="1115999.8"/>
    <n v="1097399.8033333335"/>
    <n v="1078799.8066666669"/>
    <n v="1060199.8100000003"/>
    <n v="1041599.8133333336"/>
    <n v="1022999.8166666669"/>
    <n v="13391.997600000001"/>
    <n v="13168.797640000003"/>
    <n v="14024.397486666669"/>
    <n v="14842.797340000005"/>
  </r>
  <r>
    <n v="1722718"/>
    <x v="289"/>
    <s v="7.  Volksgezondheid en milieu"/>
    <m/>
    <m/>
    <m/>
    <n v="280926"/>
    <n v="635200.19999999995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Kort"/>
    <s v="Nee"/>
    <x v="2"/>
    <n v="2023"/>
    <s v="riolering"/>
    <x v="0"/>
    <s v="BASIS"/>
    <x v="2"/>
    <x v="3"/>
    <s v="Klimaatadaptatie"/>
    <s v="Wettelijk"/>
    <n v="354274.2"/>
    <m/>
    <n v="635200"/>
    <n v="0"/>
    <m/>
    <n v="0"/>
    <m/>
    <n v="280926"/>
    <n v="280926"/>
    <n v="635200.19999999995"/>
    <n v="2809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1"/>
    <n v="365240.11500000005"/>
    <m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15880.004999999999"/>
    <n v="269960.0849999999"/>
    <n v="23"/>
    <n v="17"/>
    <s v="672001000 Riolen en gemalen"/>
    <n v="635200.19999999995"/>
    <n v="619320.19499999995"/>
    <n v="603440.18999999994"/>
    <n v="587560.18499999994"/>
    <n v="571680.17999999993"/>
    <n v="555800.17499999993"/>
    <n v="7622.4023999999999"/>
    <n v="7431.8423399999992"/>
    <n v="7844.7224699999988"/>
    <n v="8225.8425900000002"/>
  </r>
  <r>
    <n v="1722719"/>
    <x v="290"/>
    <s v="7.  Volksgezondheid en milieu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Ties Hamelink"/>
    <s v="2. Katwijk noord"/>
    <s v="Weg- en Waterbouw"/>
    <n v="1.04"/>
    <s v="Kort"/>
    <s v="Ja"/>
    <x v="2"/>
    <n v="2021"/>
    <s v="riolering"/>
    <x v="3"/>
    <s v="BASIS"/>
    <x v="2"/>
    <x v="6"/>
    <s v="Riolering"/>
    <s v="Wettelijk"/>
    <m/>
    <s v="nee"/>
    <n v="688701"/>
    <n v="0"/>
    <m/>
    <n v="0"/>
    <m/>
    <m/>
    <m/>
    <n v="0"/>
    <m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72001000 Riolen en gemalen"/>
    <n v="0"/>
    <n v="0"/>
    <n v="0"/>
    <n v="0"/>
    <n v="0"/>
    <n v="0"/>
    <n v="0"/>
    <n v="0"/>
    <n v="0"/>
    <n v="0"/>
  </r>
  <r>
    <n v="1722720"/>
    <x v="291"/>
    <s v="7.  Volksgezondheid en milieu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Ties Hamelink"/>
    <s v="2. Katwijk noord"/>
    <s v="Weg- en Waterbouw"/>
    <n v="1.04"/>
    <s v="Kort"/>
    <s v="Ja"/>
    <x v="2"/>
    <n v="2021"/>
    <s v="riolering"/>
    <x v="3"/>
    <s v="BASIS"/>
    <x v="2"/>
    <x v="6"/>
    <s v="Riolering"/>
    <s v="Wettelijk"/>
    <m/>
    <s v="nee"/>
    <n v="397838"/>
    <n v="0"/>
    <m/>
    <n v="0"/>
    <m/>
    <m/>
    <m/>
    <n v="0"/>
    <m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72001000 Riolen en gemalen"/>
    <n v="0"/>
    <n v="0"/>
    <n v="0"/>
    <n v="0"/>
    <n v="0"/>
    <n v="0"/>
    <n v="0"/>
    <n v="0"/>
    <n v="0"/>
    <n v="0"/>
  </r>
  <r>
    <n v="1722721"/>
    <x v="292"/>
    <s v="7.  Volksgezondheid en milieu"/>
    <m/>
    <m/>
    <m/>
    <n v="655200"/>
    <n v="655200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Kort"/>
    <s v="Nee"/>
    <x v="0"/>
    <n v="2023"/>
    <s v="riolering"/>
    <x v="0"/>
    <s v="BASIS"/>
    <x v="2"/>
    <x v="3"/>
    <s v="Klimaatadaptatie"/>
    <s v="Wettelijk"/>
    <n v="0"/>
    <m/>
    <n v="655200"/>
    <n v="0"/>
    <m/>
    <n v="0"/>
    <m/>
    <n v="655200"/>
    <n v="655200"/>
    <n v="655200"/>
    <n v="655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2"/>
    <n v="376740"/>
    <m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16380"/>
    <n v="278460"/>
    <n v="23"/>
    <n v="17"/>
    <s v="672001000 Riolen en gemalen"/>
    <n v="655200"/>
    <n v="638820"/>
    <n v="622440"/>
    <n v="606060"/>
    <n v="589680"/>
    <n v="573300"/>
    <n v="7862.4000000000005"/>
    <n v="7665.84"/>
    <n v="8091.7199999999993"/>
    <n v="8484.84"/>
  </r>
  <r>
    <n v="1722722"/>
    <x v="293"/>
    <s v="7.  Volksgezondheid en milieu"/>
    <m/>
    <m/>
    <m/>
    <n v="681408"/>
    <n v="681408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Kort"/>
    <s v="Nee"/>
    <x v="0"/>
    <n v="2023"/>
    <s v="riolering"/>
    <x v="0"/>
    <s v="BASIS"/>
    <x v="2"/>
    <x v="3"/>
    <s v="Klimaatadaptatie"/>
    <s v="Wettelijk"/>
    <n v="0"/>
    <m/>
    <n v="655200"/>
    <n v="0"/>
    <m/>
    <n v="0"/>
    <m/>
    <n v="655200"/>
    <n v="681408"/>
    <n v="681408"/>
    <n v="0"/>
    <n v="655200"/>
    <n v="681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3"/>
    <n v="374774.40000000014"/>
    <m/>
    <m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17035.2"/>
    <n v="306633.59999999986"/>
    <n v="22"/>
    <n v="18"/>
    <s v="672001000 Riolen en gemalen"/>
    <n v="0"/>
    <n v="681408"/>
    <n v="664372.80000000005"/>
    <n v="647337.60000000009"/>
    <n v="630302.40000000014"/>
    <n v="613267.20000000019"/>
    <n v="0"/>
    <n v="8176.8959999999997"/>
    <n v="8636.8464000000004"/>
    <n v="9062.7264000000014"/>
  </r>
  <r>
    <n v="1722723"/>
    <x v="294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Middel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321965.27999999997"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291301.9200000001"/>
    <n v="21"/>
    <n v="19"/>
    <s v="672001000 Riolen en gemalen"/>
    <n v="0"/>
    <n v="0"/>
    <n v="613267.20000000007"/>
    <n v="597935.52"/>
    <n v="582603.84"/>
    <n v="567272.15999999992"/>
    <n v="0"/>
    <n v="0"/>
    <n v="7972.4736000000003"/>
    <n v="8371.09728"/>
  </r>
  <r>
    <n v="1722724"/>
    <x v="295"/>
    <s v="7.  Volksgezondheid en milieu"/>
    <m/>
    <m/>
    <m/>
    <n v="1144000"/>
    <n v="11440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Kort"/>
    <s v="Ja"/>
    <x v="1"/>
    <n v="2023"/>
    <s v="riolering"/>
    <x v="2"/>
    <s v="BASIS"/>
    <x v="2"/>
    <x v="3"/>
    <s v="IAWKP"/>
    <s v="Wettelijk"/>
    <n v="0"/>
    <m/>
    <n v="1144000"/>
    <n v="0"/>
    <m/>
    <n v="0"/>
    <m/>
    <n v="1144000"/>
    <n v="1144000"/>
    <n v="1144000"/>
    <n v="114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5"/>
    <n v="438533.33333333349"/>
    <m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19066.666666666668"/>
    <n v="705466.66666666651"/>
    <n v="23"/>
    <n v="37"/>
    <s v="672001000 Riolen en gemalen"/>
    <n v="1144000"/>
    <n v="1124933.3333333333"/>
    <n v="1105866.6666666665"/>
    <n v="1086799.9999999998"/>
    <n v="1067733.333333333"/>
    <n v="1048666.6666666663"/>
    <n v="13728"/>
    <n v="13499.199999999999"/>
    <n v="14376.266666666665"/>
    <n v="15215.199999999997"/>
  </r>
  <r>
    <n v="1722725"/>
    <x v="296"/>
    <s v="7.  Volksgezondheid en milieu"/>
    <m/>
    <m/>
    <m/>
    <n v="1189760"/>
    <n v="118976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Kort"/>
    <s v="Ja"/>
    <x v="1"/>
    <n v="2023"/>
    <s v="riolering"/>
    <x v="2"/>
    <s v="BASIS"/>
    <x v="2"/>
    <x v="3"/>
    <s v="IAWKP"/>
    <s v="Wettelijk"/>
    <n v="0"/>
    <m/>
    <n v="1144000"/>
    <n v="0"/>
    <m/>
    <n v="0"/>
    <m/>
    <n v="1144000"/>
    <n v="1189760"/>
    <n v="1189760"/>
    <n v="0"/>
    <n v="1144000"/>
    <n v="11897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6"/>
    <n v="436245.3333333332"/>
    <m/>
    <m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19829.333333333332"/>
    <n v="753514.66666666674"/>
    <n v="22"/>
    <n v="38"/>
    <s v="672001000 Riolen en gemalen"/>
    <n v="0"/>
    <n v="1189760"/>
    <n v="1169930.6666666667"/>
    <n v="1150101.3333333335"/>
    <n v="1130272.0000000002"/>
    <n v="1110442.666666667"/>
    <n v="0"/>
    <n v="14277.12"/>
    <n v="15209.098666666667"/>
    <n v="16101.418666666668"/>
  </r>
  <r>
    <n v="1722726"/>
    <x v="297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Middel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1192464"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214576"/>
    <n v="21"/>
    <n v="39"/>
    <s v="672001000 Riolen en gemalen"/>
    <n v="0"/>
    <n v="0"/>
    <n v="3407040"/>
    <n v="3350256"/>
    <n v="3293472"/>
    <n v="3236688"/>
    <n v="0"/>
    <n v="0"/>
    <n v="44291.519999999997"/>
    <n v="46903.584000000003"/>
  </r>
  <r>
    <n v="1722727"/>
    <x v="298"/>
    <s v="7.  Volksgezondheid en milieu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Karen Oliemans"/>
    <s v="2. Katwijk noord"/>
    <s v="Weg- en Waterbouw"/>
    <n v="1.04"/>
    <s v="Kort"/>
    <s v="Ja"/>
    <x v="2"/>
    <n v="2024"/>
    <s v="riolering"/>
    <x v="3"/>
    <s v="BASIS"/>
    <x v="2"/>
    <x v="6"/>
    <s v="Riolering"/>
    <s v="Wettelijk"/>
    <m/>
    <s v="nee"/>
    <n v="750000"/>
    <n v="0"/>
    <m/>
    <n v="0"/>
    <m/>
    <m/>
    <m/>
    <n v="0"/>
    <m/>
    <m/>
    <n v="0"/>
    <m/>
    <n v="0"/>
    <m/>
    <n v="0"/>
    <m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72001000 Riolen en gemalen"/>
    <n v="0"/>
    <n v="0"/>
    <n v="0"/>
    <n v="0"/>
    <n v="0"/>
    <n v="0"/>
    <n v="0"/>
    <n v="0"/>
    <n v="0"/>
    <n v="0"/>
  </r>
  <r>
    <n v="1724018"/>
    <x v="299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Richard Hartevelt"/>
    <s v="Niet relevant"/>
    <s v="Middelen"/>
    <n v="1.04"/>
    <s v="N.V.T."/>
    <s v="Ja"/>
    <x v="0"/>
    <n v="2018"/>
    <s v="geen"/>
    <x v="1"/>
    <s v="BASIS"/>
    <x v="2"/>
    <x v="2"/>
    <s v="ICT"/>
    <s v="N.V.T."/>
    <n v="0"/>
    <m/>
    <n v="259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75001000 Begraafplaatsen"/>
    <n v="0"/>
    <n v="0"/>
    <n v="0"/>
    <n v="0"/>
    <n v="0"/>
    <n v="0"/>
    <n v="0"/>
    <n v="0"/>
    <n v="0"/>
    <n v="0"/>
  </r>
  <r>
    <n v="1730002"/>
    <x v="300"/>
    <s v="2.  Verkeer, vervoer en waterstaat"/>
    <m/>
    <m/>
    <m/>
    <n v="328006"/>
    <n v="334876.59999999998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iddelen"/>
    <n v="1.04"/>
    <s v="Kort"/>
    <s v="Ja"/>
    <x v="1"/>
    <n v="2021"/>
    <s v="afvalstoffen"/>
    <x v="3"/>
    <s v="BASIS"/>
    <x v="2"/>
    <x v="6"/>
    <s v="Wagenpark"/>
    <s v="Wettelijk"/>
    <n v="6870.6"/>
    <s v="nee"/>
    <n v="334877.31"/>
    <n v="0"/>
    <m/>
    <n v="0"/>
    <m/>
    <n v="328006"/>
    <n v="328006"/>
    <n v="334876.59999999998"/>
    <n v="328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38"/>
    <n v="334876.59999999992"/>
    <m/>
    <n v="33487.659999999996"/>
    <n v="33487.659999999996"/>
    <n v="33487.659999999996"/>
    <n v="33487.659999999996"/>
    <n v="33487.659999999996"/>
    <n v="33487.659999999996"/>
    <n v="33487.659999999996"/>
    <n v="33487.659999999996"/>
    <n v="33487.659999999996"/>
    <n v="33487.659999999996"/>
    <m/>
    <m/>
    <m/>
    <m/>
    <m/>
    <m/>
    <m/>
    <m/>
    <m/>
    <m/>
    <m/>
    <m/>
    <m/>
    <n v="0"/>
    <n v="10"/>
    <n v="0"/>
    <s v="673001000 Vuilverwerking"/>
    <n v="334876.59999999998"/>
    <n v="301388.94"/>
    <n v="267901.28000000003"/>
    <n v="234413.62000000002"/>
    <n v="200925.96000000002"/>
    <n v="167438.30000000002"/>
    <n v="4018.5191999999997"/>
    <n v="3616.6672800000001"/>
    <n v="3482.7166400000001"/>
    <n v="3281.7906800000005"/>
  </r>
  <r>
    <n v="1730003"/>
    <x v="301"/>
    <s v="2.  Verkeer, vervoer en waterstaat"/>
    <m/>
    <m/>
    <m/>
    <n v="49935.6"/>
    <n v="49935.6"/>
    <m/>
    <m/>
    <m/>
    <m/>
    <m/>
    <m/>
    <m/>
    <m/>
    <m/>
    <m/>
    <m/>
    <m/>
    <m/>
    <m/>
    <m/>
    <m/>
    <m/>
    <m/>
    <m/>
    <m/>
    <m/>
    <m/>
    <m/>
    <m/>
    <s v="11. Bedrijfsvoering en wagenpark"/>
    <s v="Emile Soetendal"/>
    <s v="Rinie Kling"/>
    <s v="Dagelijks Beheer"/>
    <s v="John Dijkhuizen"/>
    <s v="Niet relevant"/>
    <s v="Materieel"/>
    <n v="1.04"/>
    <n v="2022"/>
    <s v="Ja"/>
    <x v="1"/>
    <n v="2021"/>
    <s v="afvalstoffen"/>
    <x v="3"/>
    <s v="BASIS"/>
    <x v="2"/>
    <x v="6"/>
    <s v="Afval"/>
    <n v="2022"/>
    <n v="0"/>
    <m/>
    <n v="49935.6"/>
    <n v="0"/>
    <m/>
    <n v="0"/>
    <m/>
    <n v="49935.6"/>
    <n v="49935.6"/>
    <n v="49935.6"/>
    <n v="4993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239"/>
    <n v="49935.6"/>
    <m/>
    <n v="8322.6"/>
    <n v="8322.6"/>
    <n v="8322.6"/>
    <n v="8322.6"/>
    <n v="8322.6"/>
    <n v="8322.6"/>
    <m/>
    <m/>
    <m/>
    <m/>
    <m/>
    <m/>
    <m/>
    <m/>
    <m/>
    <m/>
    <m/>
    <m/>
    <m/>
    <m/>
    <m/>
    <m/>
    <m/>
    <n v="0"/>
    <n v="6"/>
    <n v="0"/>
    <s v="673001000 Vuilverwerking"/>
    <n v="49935.6"/>
    <n v="41613"/>
    <n v="33290.400000000001"/>
    <n v="24967.800000000003"/>
    <n v="16645.200000000004"/>
    <n v="8322.600000000004"/>
    <n v="599.22720000000004"/>
    <n v="499.35599999999999"/>
    <n v="432.77519999999998"/>
    <n v="349.54920000000004"/>
  </r>
  <r>
    <n v="1730004"/>
    <x v="302"/>
    <s v="7.  Volksgezondheid en milieu"/>
    <m/>
    <m/>
    <m/>
    <n v="938597.92"/>
    <n v="938597.9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Kort"/>
    <s v="Nee"/>
    <x v="2"/>
    <n v="2022"/>
    <s v="afvalstoffen"/>
    <x v="2"/>
    <s v="BASIS"/>
    <x v="2"/>
    <x v="9"/>
    <s v="Afval"/>
    <s v="Onvermijdelijk"/>
    <n v="0"/>
    <m/>
    <n v="938597.92"/>
    <n v="0"/>
    <m/>
    <n v="0"/>
    <m/>
    <n v="938597.92"/>
    <n v="938597.92"/>
    <n v="938597.92"/>
    <n v="93859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0"/>
    <n v="938597.91999999981"/>
    <m/>
    <n v="78216.493333333332"/>
    <n v="78216.493333333332"/>
    <n v="78216.493333333332"/>
    <n v="78216.493333333332"/>
    <n v="78216.493333333332"/>
    <n v="78216.493333333332"/>
    <n v="78216.493333333332"/>
    <n v="78216.493333333332"/>
    <n v="78216.493333333332"/>
    <n v="78216.493333333332"/>
    <n v="78216.493333333332"/>
    <n v="78216.493333333332"/>
    <m/>
    <m/>
    <m/>
    <m/>
    <m/>
    <m/>
    <m/>
    <m/>
    <m/>
    <m/>
    <m/>
    <n v="0"/>
    <n v="12"/>
    <n v="0"/>
    <s v="673001000 Vuilverwerking"/>
    <n v="938597.92"/>
    <n v="860381.42666666675"/>
    <n v="782164.93333333347"/>
    <n v="703948.44000000018"/>
    <n v="625731.94666666689"/>
    <n v="547515.4533333336"/>
    <n v="11263.17504"/>
    <n v="10324.577120000002"/>
    <n v="10168.144133333335"/>
    <n v="9855.2781600000035"/>
  </r>
  <r>
    <n v="1730005"/>
    <x v="303"/>
    <s v="7.  Volksgezondheid en milieu"/>
    <m/>
    <m/>
    <m/>
    <n v="457666"/>
    <n v="538542.5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n v="2022"/>
    <s v="Nee"/>
    <x v="2"/>
    <n v="2022"/>
    <s v="afvalstoffen"/>
    <x v="3"/>
    <s v="BASIS"/>
    <x v="2"/>
    <x v="6"/>
    <s v="Afval"/>
    <s v="Onvermijdelijk"/>
    <n v="80876.509999999995"/>
    <m/>
    <n v="538543.44000000006"/>
    <n v="0"/>
    <m/>
    <n v="0"/>
    <m/>
    <n v="457666"/>
    <n v="457666"/>
    <n v="538542.51"/>
    <n v="4576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41"/>
    <n v="412882.59100000025"/>
    <m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7951.417000000001"/>
    <n v="125659.91899999976"/>
    <n v="23"/>
    <n v="7"/>
    <s v="673001000 Vuilverwerking"/>
    <n v="538542.51"/>
    <n v="520591.09299999999"/>
    <n v="502639.67599999998"/>
    <n v="484688.25899999996"/>
    <n v="466736.84199999995"/>
    <n v="448785.42499999993"/>
    <n v="6462.5101199999999"/>
    <n v="6247.093116"/>
    <n v="6534.315787999999"/>
    <n v="6785.6356259999993"/>
  </r>
  <r>
    <n v="1730006"/>
    <x v="304"/>
    <s v="7.  Volksgezondheid en milieu"/>
    <m/>
    <m/>
    <m/>
    <n v="26922.48"/>
    <n v="89660.9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n v="2022"/>
    <s v="Nee"/>
    <x v="2"/>
    <n v="2022"/>
    <s v="afvalstoffen"/>
    <x v="2"/>
    <s v="BASIS"/>
    <x v="2"/>
    <x v="26"/>
    <s v="Afval"/>
    <n v="2022"/>
    <n v="62738.5"/>
    <m/>
    <n v="89660.479999999996"/>
    <n v="0"/>
    <m/>
    <n v="0"/>
    <m/>
    <n v="26922.48"/>
    <n v="26922.48"/>
    <n v="89660.98"/>
    <n v="26922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2"/>
    <n v="89660.98"/>
    <m/>
    <n v="8966.098"/>
    <n v="8966.098"/>
    <n v="8966.098"/>
    <n v="8966.098"/>
    <n v="8966.098"/>
    <n v="8966.098"/>
    <n v="8966.098"/>
    <n v="8966.098"/>
    <n v="8966.098"/>
    <n v="8966.098"/>
    <m/>
    <m/>
    <m/>
    <m/>
    <m/>
    <m/>
    <m/>
    <m/>
    <m/>
    <m/>
    <m/>
    <m/>
    <m/>
    <n v="0"/>
    <n v="10"/>
    <n v="0"/>
    <s v="673001000 Vuilverwerking"/>
    <n v="89660.98"/>
    <n v="80694.881999999998"/>
    <n v="71728.784"/>
    <n v="62762.686000000002"/>
    <n v="53796.588000000003"/>
    <n v="44830.490000000005"/>
    <n v="1075.9317599999999"/>
    <n v="968.33858399999997"/>
    <n v="932.4741919999999"/>
    <n v="878.67760400000009"/>
  </r>
  <r>
    <n v="1730007"/>
    <x v="305"/>
    <s v="7.  Volksgezondheid en milieu"/>
    <m/>
    <m/>
    <m/>
    <n v="500000"/>
    <n v="1766956.07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n v="2022"/>
    <s v="Nee"/>
    <x v="2"/>
    <n v="2022"/>
    <s v="afvalstoffen"/>
    <x v="3"/>
    <s v="BASIS"/>
    <x v="2"/>
    <x v="6"/>
    <s v="Afval"/>
    <n v="2022"/>
    <n v="1266956.07"/>
    <m/>
    <n v="2261149.4300000002"/>
    <n v="0"/>
    <m/>
    <m/>
    <m/>
    <n v="500000"/>
    <n v="500000"/>
    <n v="1766956.07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3"/>
    <n v="1766956.0699999996"/>
    <m/>
    <n v="147246.33916666667"/>
    <n v="147246.33916666667"/>
    <n v="147246.33916666667"/>
    <n v="147246.33916666667"/>
    <n v="147246.33916666667"/>
    <n v="147246.33916666667"/>
    <n v="147246.33916666667"/>
    <n v="147246.33916666667"/>
    <n v="147246.33916666667"/>
    <n v="147246.33916666667"/>
    <n v="147246.33916666667"/>
    <n v="147246.33916666667"/>
    <m/>
    <m/>
    <m/>
    <m/>
    <m/>
    <m/>
    <m/>
    <m/>
    <m/>
    <m/>
    <m/>
    <n v="0"/>
    <n v="12"/>
    <n v="0"/>
    <s v="673001000 Vuilverwerking"/>
    <n v="1766956.07"/>
    <n v="1619709.7308333335"/>
    <n v="1472463.3916666668"/>
    <n v="1325217.0525000002"/>
    <n v="1177970.7133333336"/>
    <n v="1030724.374166667"/>
    <n v="21203.472840000002"/>
    <n v="19436.516770000002"/>
    <n v="19142.024091666666"/>
    <n v="18553.038735000002"/>
  </r>
  <r>
    <n v="1730008"/>
    <x v="306"/>
    <s v="7.  Volksgezondheid en milieu"/>
    <m/>
    <m/>
    <m/>
    <n v="1826030"/>
    <n v="2199661.069999999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n v="2022"/>
    <s v="Nee"/>
    <x v="2"/>
    <n v="2022"/>
    <s v="afvalstoffen"/>
    <x v="2"/>
    <s v="BASIS"/>
    <x v="2"/>
    <x v="26"/>
    <s v="Afval"/>
    <n v="2022"/>
    <n v="373631.07"/>
    <m/>
    <n v="2202216.7199999997"/>
    <n v="0"/>
    <m/>
    <n v="0"/>
    <m/>
    <n v="1826030"/>
    <n v="1826030"/>
    <n v="2199661.0699999998"/>
    <n v="18260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4"/>
    <n v="2199661.0699999998"/>
    <m/>
    <n v="183305.08916666664"/>
    <n v="183305.08916666664"/>
    <n v="183305.08916666664"/>
    <n v="183305.08916666664"/>
    <n v="183305.08916666664"/>
    <n v="183305.08916666664"/>
    <n v="183305.08916666664"/>
    <n v="183305.08916666664"/>
    <n v="183305.08916666664"/>
    <n v="183305.08916666664"/>
    <n v="183305.08916666664"/>
    <n v="183305.08916666664"/>
    <m/>
    <m/>
    <m/>
    <m/>
    <m/>
    <m/>
    <m/>
    <m/>
    <m/>
    <m/>
    <m/>
    <n v="0"/>
    <n v="12"/>
    <n v="0"/>
    <s v="673001000 Vuilverwerking"/>
    <n v="2199661.0699999998"/>
    <n v="2016355.9808333332"/>
    <n v="1833050.8916666666"/>
    <n v="1649745.8025"/>
    <n v="1466440.7133333334"/>
    <n v="1283135.6241666668"/>
    <n v="26395.932839999998"/>
    <n v="24196.271769999999"/>
    <n v="23829.661591666663"/>
    <n v="23096.441235000002"/>
  </r>
  <r>
    <n v="1730009"/>
    <x v="307"/>
    <s v="7.  Volksgezondheid en milieu"/>
    <m/>
    <m/>
    <m/>
    <n v="307100"/>
    <n v="3071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n v="2022"/>
    <s v="Nee"/>
    <x v="2"/>
    <n v="2022"/>
    <s v="afvalstoffen"/>
    <x v="2"/>
    <s v="BASIS"/>
    <x v="2"/>
    <x v="9"/>
    <s v="Afval"/>
    <s v="Onvermijdelijk"/>
    <n v="0"/>
    <s v="nee "/>
    <n v="307100"/>
    <n v="0"/>
    <m/>
    <n v="0"/>
    <m/>
    <n v="307100"/>
    <n v="307100"/>
    <n v="307100"/>
    <n v="307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5"/>
    <n v="307100"/>
    <m/>
    <n v="30710"/>
    <n v="30710"/>
    <n v="30710"/>
    <n v="30710"/>
    <n v="30710"/>
    <n v="30710"/>
    <n v="30710"/>
    <n v="30710"/>
    <n v="30710"/>
    <n v="30710"/>
    <m/>
    <m/>
    <m/>
    <m/>
    <m/>
    <m/>
    <m/>
    <m/>
    <m/>
    <m/>
    <m/>
    <m/>
    <m/>
    <n v="0"/>
    <n v="10"/>
    <n v="0"/>
    <s v="673001000 Vuilverwerking"/>
    <n v="307100"/>
    <n v="276390"/>
    <n v="245680"/>
    <n v="214970"/>
    <n v="184260"/>
    <n v="153550"/>
    <n v="3685.2000000000003"/>
    <n v="3316.6800000000003"/>
    <n v="3193.8399999999997"/>
    <n v="3009.58"/>
  </r>
  <r>
    <n v="1730010"/>
    <x v="308"/>
    <n v="0"/>
    <m/>
    <m/>
    <m/>
    <n v="365000"/>
    <n v="365000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Emile Soetendal"/>
    <s v="Richard Hartelveld"/>
    <s v="Dagelijks Beheer"/>
    <s v="John Dijkhuizen"/>
    <s v="Niet relevant"/>
    <s v="Materieel"/>
    <n v="1.04"/>
    <s v="N.V.T."/>
    <s v="Ja"/>
    <x v="1"/>
    <n v="2020"/>
    <s v="afvalstoffen"/>
    <x v="1"/>
    <s v="BASIS"/>
    <x v="2"/>
    <x v="2"/>
    <s v="Afval"/>
    <s v="N.V.T."/>
    <n v="0"/>
    <m/>
    <n v="370783"/>
    <n v="0"/>
    <m/>
    <n v="0"/>
    <m/>
    <n v="365000"/>
    <n v="365000"/>
    <n v="365000"/>
    <n v="36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6"/>
    <n v="365000"/>
    <m/>
    <n v="36500"/>
    <n v="36500"/>
    <n v="36500"/>
    <n v="36500"/>
    <n v="36500"/>
    <n v="36500"/>
    <n v="36500"/>
    <n v="36500"/>
    <n v="36500"/>
    <n v="36500"/>
    <m/>
    <m/>
    <m/>
    <m/>
    <m/>
    <m/>
    <m/>
    <m/>
    <m/>
    <m/>
    <m/>
    <m/>
    <m/>
    <n v="0"/>
    <n v="10"/>
    <n v="0"/>
    <s v="673001000 Vuilverwerking"/>
    <n v="365000"/>
    <n v="328500"/>
    <n v="292000"/>
    <n v="255500"/>
    <n v="219000"/>
    <n v="182500"/>
    <n v="4380"/>
    <n v="3942"/>
    <n v="3796"/>
    <n v="3577"/>
  </r>
  <r>
    <n v="1730011"/>
    <x v="309"/>
    <n v="0"/>
    <m/>
    <m/>
    <m/>
    <n v="375000"/>
    <n v="375000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Emile Soetendal"/>
    <s v="Rinie Kling"/>
    <s v="Dagelijks Beheer"/>
    <s v="John Dijkhuizen"/>
    <s v="Niet relevant"/>
    <s v="Materieel"/>
    <n v="1.04"/>
    <s v="N.V.T."/>
    <s v="Ja"/>
    <x v="1"/>
    <n v="2020"/>
    <s v="afvalstoffen"/>
    <x v="1"/>
    <s v="BASIS"/>
    <x v="2"/>
    <x v="2"/>
    <s v="Afval"/>
    <s v="N.V.T."/>
    <n v="0"/>
    <m/>
    <n v="370783"/>
    <n v="0"/>
    <m/>
    <n v="0"/>
    <m/>
    <n v="375000"/>
    <n v="375000"/>
    <n v="375000"/>
    <n v="3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7"/>
    <n v="375000"/>
    <m/>
    <n v="37500"/>
    <n v="37500"/>
    <n v="37500"/>
    <n v="37500"/>
    <n v="37500"/>
    <n v="37500"/>
    <n v="37500"/>
    <n v="37500"/>
    <n v="37500"/>
    <n v="37500"/>
    <m/>
    <m/>
    <m/>
    <m/>
    <m/>
    <m/>
    <m/>
    <m/>
    <m/>
    <m/>
    <m/>
    <m/>
    <m/>
    <n v="0"/>
    <n v="10"/>
    <n v="0"/>
    <s v="673001000 Vuilverwerking"/>
    <n v="375000"/>
    <n v="337500"/>
    <n v="300000"/>
    <n v="262500"/>
    <n v="225000"/>
    <n v="187500"/>
    <n v="4500"/>
    <n v="4050"/>
    <n v="3900"/>
    <n v="3675"/>
  </r>
  <r>
    <n v="1730012"/>
    <x v="310"/>
    <s v="7. Volksgezondheid en Milieu"/>
    <m/>
    <m/>
    <m/>
    <n v="340704"/>
    <n v="34070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Ja"/>
    <x v="1"/>
    <n v="2023"/>
    <s v="Ja"/>
    <x v="0"/>
    <s v="KEUZE"/>
    <x v="3"/>
    <x v="5"/>
    <s v="Afval"/>
    <s v="Keuze"/>
    <n v="0"/>
    <m/>
    <n v="327600"/>
    <n v="0"/>
    <m/>
    <n v="0"/>
    <m/>
    <n v="327600"/>
    <n v="340704"/>
    <n v="340704"/>
    <n v="0"/>
    <n v="0"/>
    <n v="0"/>
    <n v="327600"/>
    <n v="340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8"/>
    <n v="340704"/>
    <m/>
    <m/>
    <m/>
    <n v="28392"/>
    <n v="28392"/>
    <n v="28392"/>
    <n v="28392"/>
    <n v="28392"/>
    <n v="28392"/>
    <n v="28392"/>
    <n v="28392"/>
    <n v="28392"/>
    <n v="28392"/>
    <n v="28392"/>
    <n v="28392"/>
    <m/>
    <m/>
    <m/>
    <m/>
    <m/>
    <m/>
    <m/>
    <m/>
    <m/>
    <n v="0"/>
    <n v="12"/>
    <n v="0"/>
    <s v="673001000 Vuilverwerking"/>
    <n v="0"/>
    <n v="0"/>
    <n v="340704"/>
    <n v="312312"/>
    <n v="283920"/>
    <n v="255528"/>
    <n v="0"/>
    <n v="0"/>
    <n v="4429.152"/>
    <n v="4372.3680000000004"/>
  </r>
  <r>
    <n v="1730013"/>
    <x v="311"/>
    <s v="7. Volksgezondheid en Milieu"/>
    <m/>
    <m/>
    <m/>
    <n v="302848"/>
    <n v="30284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291200"/>
    <n v="0"/>
    <m/>
    <n v="0"/>
    <m/>
    <n v="291200"/>
    <n v="302848"/>
    <n v="302848"/>
    <n v="0"/>
    <n v="291200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9"/>
    <n v="302847.99999999994"/>
    <m/>
    <m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m/>
    <m/>
    <m/>
    <m/>
    <m/>
    <m/>
    <m/>
    <m/>
    <m/>
    <m/>
    <m/>
    <m/>
    <n v="0"/>
    <n v="10"/>
    <n v="0"/>
    <s v="673001000 Vuilverwerking"/>
    <n v="0"/>
    <n v="302848"/>
    <n v="272563.20000000001"/>
    <n v="242278.40000000002"/>
    <n v="211993.60000000003"/>
    <n v="181708.80000000005"/>
    <n v="0"/>
    <n v="3634.1759999999999"/>
    <n v="3543.3215999999998"/>
    <n v="3391.8976000000002"/>
  </r>
  <r>
    <n v="1730014"/>
    <x v="312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Kort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m/>
    <m/>
    <m/>
    <m/>
    <m/>
    <m/>
    <m/>
    <m/>
    <m/>
    <m/>
    <m/>
    <n v="0"/>
    <n v="10"/>
    <n v="0"/>
    <s v="673001000 Vuilverwerking"/>
    <n v="0"/>
    <n v="49753.599999999999"/>
    <n v="44778.239999999998"/>
    <n v="39802.879999999997"/>
    <n v="34827.519999999997"/>
    <n v="29852.159999999996"/>
    <n v="0"/>
    <n v="597.04319999999996"/>
    <n v="582.11712"/>
    <n v="557.24032"/>
  </r>
  <r>
    <n v="1730015"/>
    <x v="313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Kort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m/>
    <m/>
    <m/>
    <m/>
    <m/>
    <m/>
    <m/>
    <m/>
    <m/>
    <m/>
    <m/>
    <n v="0"/>
    <n v="10"/>
    <n v="0"/>
    <s v="673001000 Vuilverwerking"/>
    <n v="0"/>
    <n v="49753.599999999999"/>
    <n v="44778.239999999998"/>
    <n v="39802.879999999997"/>
    <n v="34827.519999999997"/>
    <n v="29852.159999999996"/>
    <n v="0"/>
    <n v="597.04319999999996"/>
    <n v="582.11712"/>
    <n v="557.24032"/>
  </r>
  <r>
    <n v="1730016"/>
    <x v="314"/>
    <s v="7. Volksgezondheid en Milieu"/>
    <m/>
    <m/>
    <m/>
    <n v="10400"/>
    <n v="104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10400"/>
    <n v="0"/>
    <m/>
    <n v="0"/>
    <m/>
    <n v="10400"/>
    <n v="10400"/>
    <n v="10400"/>
    <n v="10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1"/>
    <n v="10400"/>
    <m/>
    <n v="1040"/>
    <n v="1040"/>
    <n v="1040"/>
    <n v="1040"/>
    <n v="1040"/>
    <n v="1040"/>
    <n v="1040"/>
    <n v="1040"/>
    <n v="1040"/>
    <n v="1040"/>
    <m/>
    <m/>
    <m/>
    <m/>
    <m/>
    <m/>
    <m/>
    <m/>
    <m/>
    <m/>
    <m/>
    <m/>
    <m/>
    <n v="0"/>
    <n v="10"/>
    <n v="0"/>
    <s v="673001000 Vuilverwerking"/>
    <n v="10400"/>
    <n v="9360"/>
    <n v="8320"/>
    <n v="7280"/>
    <n v="6240"/>
    <n v="5200"/>
    <n v="124.8"/>
    <n v="112.32000000000001"/>
    <n v="108.16"/>
    <n v="101.92"/>
  </r>
  <r>
    <n v="1730017"/>
    <x v="315"/>
    <s v="7. Volksgezondheid en Milieu"/>
    <m/>
    <m/>
    <m/>
    <n v="21840"/>
    <n v="218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21840"/>
    <n v="0"/>
    <m/>
    <n v="0"/>
    <m/>
    <n v="21840"/>
    <n v="21840"/>
    <n v="21840"/>
    <n v="218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2"/>
    <n v="21840"/>
    <m/>
    <n v="2184"/>
    <n v="2184"/>
    <n v="2184"/>
    <n v="2184"/>
    <n v="2184"/>
    <n v="2184"/>
    <n v="2184"/>
    <n v="2184"/>
    <n v="2184"/>
    <n v="2184"/>
    <m/>
    <m/>
    <m/>
    <m/>
    <m/>
    <m/>
    <m/>
    <m/>
    <m/>
    <m/>
    <m/>
    <m/>
    <m/>
    <n v="0"/>
    <n v="10"/>
    <n v="0"/>
    <s v="673001000 Vuilverwerking"/>
    <n v="21840"/>
    <n v="19656"/>
    <n v="17472"/>
    <n v="15288"/>
    <n v="13104"/>
    <n v="10920"/>
    <n v="262.08"/>
    <n v="235.87200000000001"/>
    <n v="227.136"/>
    <n v="214.03200000000001"/>
  </r>
  <r>
    <n v="1730018"/>
    <x v="316"/>
    <s v="7. Volksgezondheid en Milieu"/>
    <m/>
    <m/>
    <m/>
    <n v="60320"/>
    <n v="603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60320"/>
    <n v="0"/>
    <m/>
    <n v="0"/>
    <m/>
    <n v="60320"/>
    <n v="60320"/>
    <n v="60320"/>
    <n v="60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3"/>
    <n v="60320"/>
    <m/>
    <n v="6032"/>
    <n v="6032"/>
    <n v="6032"/>
    <n v="6032"/>
    <n v="6032"/>
    <n v="6032"/>
    <n v="6032"/>
    <n v="6032"/>
    <n v="6032"/>
    <n v="6032"/>
    <m/>
    <m/>
    <m/>
    <m/>
    <m/>
    <m/>
    <m/>
    <m/>
    <m/>
    <m/>
    <m/>
    <m/>
    <m/>
    <n v="0"/>
    <n v="10"/>
    <n v="0"/>
    <s v="673001000 Vuilverwerking"/>
    <n v="60320"/>
    <n v="54288"/>
    <n v="48256"/>
    <n v="42224"/>
    <n v="36192"/>
    <n v="30160"/>
    <n v="723.84"/>
    <n v="651.45600000000002"/>
    <n v="627.32799999999997"/>
    <n v="591.13599999999997"/>
  </r>
  <r>
    <n v="1730019"/>
    <x v="317"/>
    <s v="7. Volksgezondheid en Milieu"/>
    <m/>
    <m/>
    <m/>
    <n v="46800"/>
    <n v="468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46800"/>
    <n v="0"/>
    <m/>
    <n v="0"/>
    <m/>
    <n v="46800"/>
    <n v="46800"/>
    <n v="46800"/>
    <n v="46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4"/>
    <n v="46800"/>
    <m/>
    <n v="4680"/>
    <n v="4680"/>
    <n v="4680"/>
    <n v="4680"/>
    <n v="4680"/>
    <n v="4680"/>
    <n v="4680"/>
    <n v="4680"/>
    <n v="4680"/>
    <n v="4680"/>
    <m/>
    <m/>
    <m/>
    <m/>
    <m/>
    <m/>
    <m/>
    <m/>
    <m/>
    <m/>
    <m/>
    <m/>
    <m/>
    <n v="0"/>
    <n v="10"/>
    <n v="0"/>
    <s v="673001000 Vuilverwerking"/>
    <n v="46800"/>
    <n v="42120"/>
    <n v="37440"/>
    <n v="32760"/>
    <n v="28080"/>
    <n v="23400"/>
    <n v="561.6"/>
    <n v="505.44"/>
    <n v="486.71999999999997"/>
    <n v="458.64"/>
  </r>
  <r>
    <n v="1730020"/>
    <x v="318"/>
    <s v="7. Volksgezondheid en Milieu"/>
    <m/>
    <m/>
    <m/>
    <n v="62732.800000000003"/>
    <n v="62732.80000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60320"/>
    <n v="0"/>
    <m/>
    <n v="0"/>
    <m/>
    <n v="60320"/>
    <n v="62732.800000000003"/>
    <n v="62732.800000000003"/>
    <n v="0"/>
    <n v="60320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5"/>
    <n v="62732.799999999996"/>
    <m/>
    <m/>
    <n v="6273.2800000000007"/>
    <n v="6273.2800000000007"/>
    <n v="6273.2800000000007"/>
    <n v="6273.2800000000007"/>
    <n v="6273.2800000000007"/>
    <n v="6273.2800000000007"/>
    <n v="6273.2800000000007"/>
    <n v="6273.2800000000007"/>
    <n v="6273.2800000000007"/>
    <n v="6273.2800000000007"/>
    <m/>
    <m/>
    <m/>
    <m/>
    <m/>
    <m/>
    <m/>
    <m/>
    <m/>
    <m/>
    <m/>
    <m/>
    <n v="0"/>
    <n v="10"/>
    <n v="0"/>
    <s v="673001000 Vuilverwerking"/>
    <n v="0"/>
    <n v="62732.800000000003"/>
    <n v="56459.520000000004"/>
    <n v="50186.240000000005"/>
    <n v="43912.960000000006"/>
    <n v="37639.680000000008"/>
    <n v="0"/>
    <n v="752.79360000000008"/>
    <n v="733.97375999999997"/>
    <n v="702.60736000000009"/>
  </r>
  <r>
    <n v="1730021"/>
    <x v="319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0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m/>
    <m/>
    <m/>
    <m/>
    <m/>
    <m/>
    <m/>
    <m/>
    <m/>
    <m/>
    <n v="0"/>
    <n v="10"/>
    <n v="0"/>
    <s v="673001000 Vuilverwerking"/>
    <n v="0"/>
    <n v="0"/>
    <n v="49753.599999999999"/>
    <n v="44778.239999999998"/>
    <n v="39802.879999999997"/>
    <n v="34827.519999999997"/>
    <n v="0"/>
    <n v="0"/>
    <n v="646.79679999999996"/>
    <n v="626.89535999999998"/>
  </r>
  <r>
    <n v="1730022"/>
    <x v="320"/>
    <s v="7. Volksgezondheid en Milieu"/>
    <m/>
    <m/>
    <m/>
    <n v="51376"/>
    <n v="5137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9400"/>
    <n v="0"/>
    <m/>
    <n v="0"/>
    <m/>
    <n v="49400"/>
    <n v="51376"/>
    <n v="51376"/>
    <n v="0"/>
    <n v="0"/>
    <n v="0"/>
    <n v="49400"/>
    <n v="51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6"/>
    <n v="51375.999999999993"/>
    <m/>
    <m/>
    <m/>
    <n v="5137.6000000000004"/>
    <n v="5137.6000000000004"/>
    <n v="5137.6000000000004"/>
    <n v="5137.6000000000004"/>
    <n v="5137.6000000000004"/>
    <n v="5137.6000000000004"/>
    <n v="5137.6000000000004"/>
    <n v="5137.6000000000004"/>
    <n v="5137.6000000000004"/>
    <n v="5137.6000000000004"/>
    <m/>
    <m/>
    <m/>
    <m/>
    <m/>
    <m/>
    <m/>
    <m/>
    <m/>
    <m/>
    <m/>
    <n v="0"/>
    <n v="10"/>
    <n v="0"/>
    <s v="621007000 Gladheidsbestrijding"/>
    <n v="0"/>
    <n v="0"/>
    <n v="51376"/>
    <n v="46238.400000000001"/>
    <n v="41100.800000000003"/>
    <n v="35963.200000000004"/>
    <n v="0"/>
    <n v="0"/>
    <n v="667.88799999999992"/>
    <n v="647.33760000000007"/>
  </r>
  <r>
    <n v="1730023"/>
    <x v="321"/>
    <s v="7. Volksgezondheid en Milieu"/>
    <m/>
    <m/>
    <m/>
    <n v="38937.599999999999"/>
    <n v="38937.599999999999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Bedrijfsvoering"/>
    <s v="N.V.T."/>
    <n v="0"/>
    <m/>
    <n v="37440"/>
    <n v="0"/>
    <m/>
    <n v="0"/>
    <m/>
    <n v="37440"/>
    <n v="38937.599999999999"/>
    <n v="38937.599999999999"/>
    <n v="0"/>
    <n v="0"/>
    <n v="0"/>
    <n v="37440"/>
    <n v="3893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7"/>
    <n v="38937.599999999999"/>
    <m/>
    <m/>
    <m/>
    <n v="3893.7599999999998"/>
    <n v="3893.7599999999998"/>
    <n v="3893.7599999999998"/>
    <n v="3893.7599999999998"/>
    <n v="3893.7599999999998"/>
    <n v="3893.7599999999998"/>
    <n v="3893.7599999999998"/>
    <n v="3893.7599999999998"/>
    <n v="3893.7599999999998"/>
    <n v="3893.7599999999998"/>
    <m/>
    <m/>
    <m/>
    <m/>
    <m/>
    <m/>
    <m/>
    <m/>
    <m/>
    <m/>
    <m/>
    <n v="0"/>
    <n v="10"/>
    <n v="0"/>
    <s v="673001000 Vuilverwerking"/>
    <n v="0"/>
    <n v="0"/>
    <n v="38937.599999999999"/>
    <n v="35043.839999999997"/>
    <n v="31150.079999999998"/>
    <n v="27256.32"/>
    <n v="0"/>
    <n v="0"/>
    <n v="506.18879999999996"/>
    <n v="490.61375999999996"/>
  </r>
  <r>
    <n v="1730024"/>
    <x v="322"/>
    <s v="7. Volksgezondheid en Milieu"/>
    <m/>
    <m/>
    <m/>
    <n v="36400"/>
    <n v="36400"/>
    <m/>
    <m/>
    <m/>
    <m/>
    <m/>
    <m/>
    <m/>
    <m/>
    <m/>
    <m/>
    <m/>
    <m/>
    <m/>
    <m/>
    <m/>
    <m/>
    <m/>
    <m/>
    <m/>
    <m/>
    <m/>
    <m/>
    <m/>
    <m/>
    <s v="11. Overig"/>
    <s v="Emile Soetendal"/>
    <s v="Rinie Kling"/>
    <s v="Dagelijks Beheer"/>
    <s v="Arjen van Elten"/>
    <s v="Heel Katwijk"/>
    <s v="Materieel"/>
    <n v="1.04"/>
    <s v="Lang"/>
    <s v="Ja"/>
    <x v="1"/>
    <n v="2023"/>
    <s v="Ja"/>
    <x v="1"/>
    <s v="BASIS"/>
    <x v="2"/>
    <x v="2"/>
    <s v="Afval"/>
    <s v="N.V.T."/>
    <n v="0"/>
    <m/>
    <n v="36400"/>
    <n v="0"/>
    <m/>
    <n v="0"/>
    <m/>
    <n v="36400"/>
    <n v="36400"/>
    <n v="36400"/>
    <n v="36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8"/>
    <n v="36400"/>
    <m/>
    <n v="3640"/>
    <n v="3640"/>
    <n v="3640"/>
    <n v="3640"/>
    <n v="3640"/>
    <n v="3640"/>
    <n v="3640"/>
    <n v="3640"/>
    <n v="3640"/>
    <n v="3640"/>
    <m/>
    <m/>
    <m/>
    <m/>
    <m/>
    <m/>
    <m/>
    <m/>
    <m/>
    <m/>
    <m/>
    <m/>
    <m/>
    <n v="0"/>
    <n v="10"/>
    <n v="0"/>
    <s v="673001000 Vuilverwerking"/>
    <n v="36400"/>
    <n v="32760"/>
    <n v="29120"/>
    <n v="25480"/>
    <n v="21840"/>
    <n v="18200"/>
    <n v="436.8"/>
    <n v="393.12"/>
    <n v="378.56"/>
    <n v="356.72"/>
  </r>
  <r>
    <n v="1730025"/>
    <x v="323"/>
    <s v="7. Volksgezondheid en Milieu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124800"/>
    <n v="0"/>
    <m/>
    <n v="0"/>
    <m/>
    <n v="124800"/>
    <n v="129792"/>
    <n v="129792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15"/>
    <n v="129791.99999999999"/>
    <m/>
    <m/>
    <m/>
    <n v="12979.2"/>
    <n v="12979.2"/>
    <n v="12979.2"/>
    <n v="12979.2"/>
    <n v="12979.2"/>
    <n v="12979.2"/>
    <n v="12979.2"/>
    <n v="12979.2"/>
    <n v="12979.2"/>
    <n v="12979.2"/>
    <m/>
    <m/>
    <m/>
    <m/>
    <m/>
    <m/>
    <m/>
    <m/>
    <m/>
    <m/>
    <m/>
    <n v="0"/>
    <n v="10"/>
    <n v="0"/>
    <s v="673001000 Vuilverwerking"/>
    <n v="0"/>
    <n v="0"/>
    <n v="129792"/>
    <n v="116812.8"/>
    <n v="103833.60000000001"/>
    <n v="90854.400000000009"/>
    <n v="0"/>
    <n v="0"/>
    <n v="1687.2959999999998"/>
    <n v="1635.3792000000001"/>
  </r>
  <r>
    <n v="1740001"/>
    <x v="324"/>
    <n v="0"/>
    <m/>
    <m/>
    <m/>
    <n v="-22894"/>
    <n v="-51189.5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2"/>
    <n v="2018"/>
    <s v="geen"/>
    <x v="3"/>
    <s v="BASIS"/>
    <x v="2"/>
    <x v="6"/>
    <s v="Verduurzaming"/>
    <s v="Wettelijk, KEUZE"/>
    <n v="-28295.56"/>
    <m/>
    <n v="0.24799999967217445"/>
    <n v="0"/>
    <m/>
    <n v="0"/>
    <m/>
    <n v="-22894"/>
    <n v="-22894"/>
    <n v="-51189.56"/>
    <n v="-2289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59"/>
    <n v="-51189.560000000012"/>
    <m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n v="-2559.4780000000001"/>
    <m/>
    <m/>
    <m/>
    <n v="0"/>
    <n v="20"/>
    <n v="0"/>
    <s v="674003100 Duurzaamheid"/>
    <n v="-51189.56"/>
    <n v="-48630.081999999995"/>
    <n v="-46070.603999999992"/>
    <n v="-43511.125999999989"/>
    <n v="-40951.647999999986"/>
    <n v="-38392.169999999984"/>
    <n v="-614.27472"/>
    <n v="-583.56098399999996"/>
    <n v="-598.91785199999993"/>
    <n v="-609.15576399999986"/>
  </r>
  <r>
    <n v="1740003"/>
    <x v="325"/>
    <n v="0"/>
    <m/>
    <m/>
    <m/>
    <n v="612785.68000000005"/>
    <n v="1449952.06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Natascha van Benthem"/>
    <s v="Projecten, programma's en opgaven"/>
    <s v="Eef Franke"/>
    <s v="Niet relevant"/>
    <s v="Gebouwen"/>
    <n v="1.04"/>
    <s v="Kort"/>
    <s v="Nee"/>
    <x v="0"/>
    <n v="2021"/>
    <s v="Ja"/>
    <x v="3"/>
    <s v="BASIS"/>
    <x v="2"/>
    <x v="6"/>
    <s v="Hoornes"/>
    <n v="2022"/>
    <n v="837166.38"/>
    <m/>
    <n v="841296.49"/>
    <n v="800000"/>
    <m/>
    <n v="800000"/>
    <m/>
    <n v="612785.68000000005"/>
    <n v="612785.68000000005"/>
    <n v="1449952.06"/>
    <n v="612785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60"/>
    <n v="373722.43450000003"/>
    <m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6248.801500000001"/>
    <n v="1076229.6255000001"/>
    <n v="23"/>
    <n v="17"/>
    <s v="674007000 Hoornes aardgasvrij"/>
    <n v="1111852.2306856432"/>
    <n v="1095603.4291856431"/>
    <n v="1079354.627685643"/>
    <n v="1063105.826185643"/>
    <n v="1046857.0246856429"/>
    <n v="1030608.2231856429"/>
    <n v="13342.226768227718"/>
    <n v="13147.241150227717"/>
    <n v="14031.610159913358"/>
    <n v="14883.481566599003"/>
  </r>
  <r>
    <n v="1740004"/>
    <x v="326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Jan Hogewoning"/>
    <s v="Niet relevant"/>
    <s v="Gebouwen"/>
    <n v="1.04"/>
    <s v="Middellang"/>
    <s v="Nee"/>
    <x v="1"/>
    <n v="2023"/>
    <s v="geen"/>
    <x v="0"/>
    <s v="KEUZE"/>
    <x v="3"/>
    <x v="7"/>
    <s v="Verduurzaming"/>
    <s v="Wettelijk, KEUZE"/>
    <n v="0"/>
    <m/>
    <n v="1650500"/>
    <n v="0"/>
    <m/>
    <n v="0"/>
    <m/>
    <n v="936000"/>
    <n v="973440"/>
    <n v="97344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973440"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m/>
    <n v="0"/>
    <n v="20"/>
    <n v="0"/>
    <s v="674003100 Duurzaamheid"/>
    <n v="0"/>
    <n v="0"/>
    <n v="973440"/>
    <n v="924768"/>
    <n v="876096"/>
    <n v="827424"/>
    <n v="0"/>
    <n v="0"/>
    <n v="12654.72"/>
    <n v="12946.752"/>
  </r>
  <r>
    <n v="1740005"/>
    <x v="327"/>
    <n v="0"/>
    <m/>
    <m/>
    <m/>
    <n v="10218"/>
    <n v="277100.31"/>
    <m/>
    <m/>
    <m/>
    <m/>
    <m/>
    <m/>
    <m/>
    <m/>
    <m/>
    <m/>
    <m/>
    <m/>
    <m/>
    <m/>
    <m/>
    <m/>
    <m/>
    <m/>
    <m/>
    <m/>
    <m/>
    <m/>
    <m/>
    <m/>
    <m/>
    <m/>
    <m/>
    <s v="Projecten, programma's en opgaven"/>
    <s v="Eef Franke"/>
    <m/>
    <s v="Gebouwen"/>
    <n v="1.04"/>
    <m/>
    <s v="Nee"/>
    <x v="2"/>
    <n v="2024"/>
    <s v="geen"/>
    <x v="3"/>
    <s v="BASIS"/>
    <x v="2"/>
    <x v="6"/>
    <s v="Verduurzaming"/>
    <s v="Wettelijk, KEUZE"/>
    <n v="266882.31"/>
    <m/>
    <n v="300600"/>
    <n v="23500"/>
    <m/>
    <n v="0"/>
    <m/>
    <n v="10218"/>
    <n v="10218"/>
    <n v="277100.31"/>
    <n v="1021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2"/>
    <n v="253600.31000000006"/>
    <m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n v="12680.0155"/>
    <m/>
    <m/>
    <m/>
    <n v="23499.999999999942"/>
    <n v="20"/>
    <n v="0"/>
    <s v="674003100 Duurzaamheid"/>
    <n v="276233.75376987527"/>
    <n v="263553.73826987529"/>
    <n v="250873.72276987528"/>
    <n v="238193.70726987527"/>
    <n v="225513.69176987527"/>
    <n v="212833.67626987526"/>
    <n v="3314.8050452385032"/>
    <n v="3162.6448592385036"/>
    <n v="3261.3583960083783"/>
    <n v="3334.7119017782538"/>
  </r>
  <r>
    <n v="1810265"/>
    <x v="328"/>
    <s v="8.  Volkshuisvesting, ruimtelijke ordening en stedelijke vernieuw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N.V.T."/>
    <s v="Ja"/>
    <x v="1"/>
    <n v="2023"/>
    <s v="geen"/>
    <x v="1"/>
    <s v="BASIS"/>
    <x v="2"/>
    <x v="2"/>
    <s v="ICT"/>
    <s v="Wettelijk"/>
    <n v="0"/>
    <m/>
    <n v="105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81001000 Structuur- &amp; bestemmingsplan"/>
    <n v="0"/>
    <n v="0"/>
    <n v="0"/>
    <n v="0"/>
    <n v="0"/>
    <n v="0"/>
    <n v="0"/>
    <n v="0"/>
    <n v="0"/>
    <n v="0"/>
  </r>
  <r>
    <n v="2023100"/>
    <x v="329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20"/>
    <x v="29"/>
    <n v="77875.199999999997"/>
    <m/>
    <m/>
    <m/>
    <m/>
    <m/>
    <m/>
    <m/>
    <m/>
    <m/>
    <m/>
    <m/>
    <m/>
    <m/>
    <m/>
    <m/>
    <m/>
    <n v="9734.4"/>
    <n v="9734.4"/>
    <n v="9734.4"/>
    <n v="9734.4"/>
    <n v="9734.4"/>
    <n v="9734.4"/>
    <n v="9734.4"/>
    <n v="9734.4"/>
    <n v="116812.8"/>
    <n v="8"/>
    <n v="12"/>
    <s v="657003000 Groenbeleidsplan"/>
    <n v="0"/>
    <n v="0"/>
    <n v="0"/>
    <n v="0"/>
    <n v="0"/>
    <n v="0"/>
    <n v="0"/>
    <n v="0"/>
    <n v="0"/>
    <n v="0"/>
  </r>
  <r>
    <n v="2023101"/>
    <x v="330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3"/>
    <s v="Nee"/>
    <x v="0"/>
    <s v="KEUZE"/>
    <x v="3"/>
    <x v="5"/>
    <s v="Groen structuurplan"/>
    <s v="Keuze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20"/>
    <x v="29"/>
    <n v="68140.800000000003"/>
    <m/>
    <m/>
    <m/>
    <m/>
    <m/>
    <m/>
    <m/>
    <m/>
    <m/>
    <m/>
    <m/>
    <m/>
    <m/>
    <m/>
    <m/>
    <m/>
    <m/>
    <n v="9734.4"/>
    <n v="9734.4"/>
    <n v="9734.4"/>
    <n v="9734.4"/>
    <n v="9734.4"/>
    <n v="9734.4"/>
    <n v="9734.4"/>
    <n v="126547.2"/>
    <n v="7"/>
    <n v="13"/>
    <s v="657003000 Groenbeleidsplan"/>
    <n v="0"/>
    <n v="0"/>
    <n v="0"/>
    <n v="0"/>
    <n v="0"/>
    <n v="0"/>
    <n v="0"/>
    <n v="0"/>
    <n v="0"/>
    <n v="0"/>
  </r>
  <r>
    <n v="2023103"/>
    <x v="331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Middellang"/>
    <s v="Nee"/>
    <x v="0"/>
    <n v="2023"/>
    <s v="geen"/>
    <x v="0"/>
    <s v="BASIS"/>
    <x v="2"/>
    <x v="3"/>
    <s v="Wegenbeleidsplan"/>
    <s v="Wettelijk"/>
    <n v="0"/>
    <m/>
    <n v="1997611.2000000002"/>
    <n v="0"/>
    <m/>
    <n v="0"/>
    <m/>
    <n v="1997611.2000000002"/>
    <n v="2077515.648"/>
    <n v="2077515.648"/>
    <n v="0"/>
    <n v="0"/>
    <n v="0"/>
    <n v="0"/>
    <n v="0"/>
    <n v="1456000"/>
    <n v="1514240"/>
    <n v="541611.20000000007"/>
    <n v="563275.64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657879.95520000008"/>
    <m/>
    <m/>
    <m/>
    <m/>
    <m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1419635.6927999998"/>
    <n v="19"/>
    <n v="41"/>
    <s v="621008000 Onderhoud wegen/straten/pleinen"/>
    <n v="0"/>
    <n v="0"/>
    <n v="0"/>
    <n v="1514240"/>
    <n v="2077515.648"/>
    <n v="2042890.3872"/>
    <n v="0"/>
    <n v="0"/>
    <n v="0"/>
    <n v="21199.360000000001"/>
  </r>
  <r>
    <n v="2023104"/>
    <x v="332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Middellang"/>
    <s v="Nee"/>
    <x v="0"/>
    <n v="2023"/>
    <s v="geen"/>
    <x v="0"/>
    <s v="BASIS"/>
    <x v="2"/>
    <x v="3"/>
    <s v="Wegenbeleidsplan"/>
    <s v="Wettelijk"/>
    <n v="0"/>
    <m/>
    <n v="1997611.2000000002"/>
    <n v="0"/>
    <m/>
    <n v="0"/>
    <m/>
    <n v="1997611.2000000002"/>
    <n v="2077515.648"/>
    <n v="2077515.648"/>
    <n v="0"/>
    <n v="0"/>
    <n v="0"/>
    <n v="0"/>
    <n v="0"/>
    <n v="0"/>
    <n v="0"/>
    <n v="957611.20000000007"/>
    <n v="995915.64800000016"/>
    <n v="1040000"/>
    <n v="1081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623254.69440000004"/>
    <m/>
    <m/>
    <m/>
    <m/>
    <m/>
    <m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1454260.9536000001"/>
    <n v="18"/>
    <n v="42"/>
    <s v="621008000 Onderhoud wegen/straten/pleinen"/>
    <n v="0"/>
    <n v="0"/>
    <n v="0"/>
    <n v="0"/>
    <n v="995915.64800000016"/>
    <n v="2077515.648"/>
    <n v="0"/>
    <n v="0"/>
    <n v="0"/>
    <n v="0"/>
  </r>
  <r>
    <n v="2023105"/>
    <x v="333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Middellang"/>
    <s v="Nee"/>
    <x v="0"/>
    <n v="2023"/>
    <s v="geen"/>
    <x v="0"/>
    <s v="BASIS"/>
    <x v="2"/>
    <x v="3"/>
    <s v="Wegenbeleidsplan"/>
    <s v="Wettelijk"/>
    <n v="0"/>
    <m/>
    <n v="1997611.2"/>
    <n v="0"/>
    <m/>
    <n v="0"/>
    <m/>
    <n v="1997611.2"/>
    <n v="2077515.648"/>
    <n v="2077515.648"/>
    <n v="0"/>
    <n v="0"/>
    <n v="0"/>
    <n v="0"/>
    <n v="0"/>
    <n v="0"/>
    <n v="0"/>
    <n v="0"/>
    <n v="0"/>
    <n v="1477611.2"/>
    <n v="1536715.648"/>
    <n v="520000"/>
    <n v="540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588629.43359999999"/>
    <m/>
    <m/>
    <m/>
    <m/>
    <m/>
    <m/>
    <m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1488886.2143999999"/>
    <n v="17"/>
    <n v="43"/>
    <s v="621008000 Onderhoud wegen/straten/pleinen"/>
    <n v="0"/>
    <n v="0"/>
    <n v="0"/>
    <n v="0"/>
    <n v="0"/>
    <n v="1536715.648"/>
    <n v="0"/>
    <n v="0"/>
    <n v="0"/>
    <n v="0"/>
  </r>
  <r>
    <n v="2023106"/>
    <x v="334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Middellang"/>
    <s v="Nee"/>
    <x v="0"/>
    <n v="2023"/>
    <s v="geen"/>
    <x v="0"/>
    <s v="BASIS"/>
    <x v="2"/>
    <x v="3"/>
    <s v="Wegenbeleidsplan"/>
    <s v="Wettelijk"/>
    <n v="0"/>
    <m/>
    <n v="1997611.2"/>
    <n v="0"/>
    <m/>
    <n v="0"/>
    <m/>
    <n v="1997611.2"/>
    <n v="2077515.648"/>
    <n v="2077515.648"/>
    <n v="0"/>
    <n v="0"/>
    <n v="0"/>
    <n v="0"/>
    <n v="0"/>
    <n v="0"/>
    <n v="0"/>
    <n v="0"/>
    <n v="0"/>
    <n v="0"/>
    <n v="0"/>
    <n v="1997611.2"/>
    <n v="2077515.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588629.43359999999"/>
    <m/>
    <m/>
    <m/>
    <m/>
    <m/>
    <m/>
    <m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1488886.2143999999"/>
    <n v="17"/>
    <n v="43"/>
    <s v="621008000 Onderhoud wegen/straten/pleinen"/>
    <n v="0"/>
    <n v="0"/>
    <n v="0"/>
    <n v="0"/>
    <n v="0"/>
    <n v="0"/>
    <n v="0"/>
    <n v="0"/>
    <n v="0"/>
    <n v="0"/>
  </r>
  <r>
    <n v="2023107"/>
    <x v="335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1997611.2"/>
    <n v="0"/>
    <m/>
    <n v="0"/>
    <m/>
    <n v="1997611.2"/>
    <n v="2077515.648"/>
    <n v="2077515.648"/>
    <n v="0"/>
    <n v="0"/>
    <n v="0"/>
    <n v="0"/>
    <n v="0"/>
    <n v="0"/>
    <n v="0"/>
    <n v="0"/>
    <n v="0"/>
    <n v="0"/>
    <n v="0"/>
    <n v="0"/>
    <n v="0"/>
    <n v="1997611.2"/>
    <n v="2077515.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554004.17279999994"/>
    <m/>
    <m/>
    <m/>
    <m/>
    <m/>
    <m/>
    <m/>
    <m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34625.260800000004"/>
    <n v="1523511.4752000002"/>
    <n v="16"/>
    <n v="44"/>
    <s v="621008000 Onderhoud wegen/straten/pleinen"/>
    <n v="0"/>
    <n v="0"/>
    <n v="0"/>
    <n v="0"/>
    <n v="0"/>
    <n v="0"/>
    <n v="0"/>
    <n v="0"/>
    <n v="0"/>
    <n v="0"/>
  </r>
  <r>
    <n v="2023108"/>
    <x v="336"/>
    <s v="2.  Verkeer, vervoer en waterstaat"/>
    <m/>
    <m/>
    <m/>
    <n v="2077515.648"/>
    <n v="2077515.64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1997611.2"/>
    <n v="0"/>
    <m/>
    <n v="0"/>
    <m/>
    <n v="1997611.2"/>
    <n v="2077515.648"/>
    <n v="2077515.648"/>
    <n v="0"/>
    <n v="0"/>
    <n v="0"/>
    <n v="0"/>
    <n v="0"/>
    <n v="0"/>
    <n v="0"/>
    <n v="0"/>
    <n v="0"/>
    <n v="0"/>
    <n v="0"/>
    <n v="0"/>
    <n v="0"/>
    <n v="0"/>
    <n v="0"/>
    <n v="1997611.2"/>
    <n v="2077515.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84"/>
    <n v="500734.54080000008"/>
    <m/>
    <m/>
    <m/>
    <m/>
    <m/>
    <m/>
    <m/>
    <m/>
    <m/>
    <n v="34625.260800000004"/>
    <n v="33293.519999999997"/>
    <n v="33293.519999999997"/>
    <n v="33293.519999999997"/>
    <n v="33293.519999999997"/>
    <n v="33293.519999999997"/>
    <n v="33293.519999999997"/>
    <n v="33293.519999999997"/>
    <n v="33293.519999999997"/>
    <n v="33293.519999999997"/>
    <n v="33293.519999999997"/>
    <n v="33293.519999999997"/>
    <n v="33293.519999999997"/>
    <n v="33293.519999999997"/>
    <n v="33293.519999999997"/>
    <n v="1576781.1072"/>
    <n v="15"/>
    <n v="45"/>
    <s v="621008000 Onderhoud wegen/straten/pleinen"/>
    <n v="0"/>
    <n v="0"/>
    <n v="0"/>
    <n v="0"/>
    <n v="0"/>
    <n v="0"/>
    <n v="0"/>
    <n v="0"/>
    <n v="0"/>
    <n v="0"/>
  </r>
  <r>
    <n v="2023109"/>
    <x v="337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621035.25119999994"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2040544.3968000007"/>
    <n v="14"/>
    <n v="46"/>
    <s v="621008000 Onderhoud wegen/straten/pleinen"/>
    <n v="0"/>
    <n v="0"/>
    <n v="0"/>
    <n v="0"/>
    <n v="0"/>
    <n v="0"/>
    <n v="0"/>
    <n v="0"/>
    <n v="0"/>
    <n v="0"/>
  </r>
  <r>
    <n v="2023110"/>
    <x v="338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576675.59039999999"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2084904.0576000004"/>
    <n v="13"/>
    <n v="47"/>
    <s v="621008000 Onderhoud wegen/straten/pleinen"/>
    <n v="0"/>
    <n v="0"/>
    <n v="0"/>
    <n v="0"/>
    <n v="0"/>
    <n v="0"/>
    <n v="0"/>
    <n v="0"/>
    <n v="0"/>
    <n v="0"/>
  </r>
  <r>
    <n v="2023111"/>
    <x v="339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532315.92960000003"/>
    <m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2129263.7184000006"/>
    <n v="12"/>
    <n v="48"/>
    <s v="621008000 Onderhoud wegen/straten/pleinen"/>
    <n v="0"/>
    <n v="0"/>
    <n v="0"/>
    <n v="0"/>
    <n v="0"/>
    <n v="0"/>
    <n v="0"/>
    <n v="0"/>
    <n v="0"/>
    <n v="0"/>
  </r>
  <r>
    <n v="2023112"/>
    <x v="340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487956.26880000008"/>
    <m/>
    <m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2173623.3792000003"/>
    <n v="11"/>
    <n v="49"/>
    <s v="621008000 Onderhoud wegen/straten/pleinen"/>
    <n v="0"/>
    <n v="0"/>
    <n v="0"/>
    <n v="0"/>
    <n v="0"/>
    <n v="0"/>
    <n v="0"/>
    <n v="0"/>
    <n v="0"/>
    <n v="0"/>
  </r>
  <r>
    <n v="2023113"/>
    <x v="341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443596.60800000007"/>
    <m/>
    <m/>
    <m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2217983.0400000005"/>
    <n v="10"/>
    <n v="50"/>
    <s v="621008000 Onderhoud wegen/straten/pleinen"/>
    <n v="0"/>
    <n v="0"/>
    <n v="0"/>
    <n v="0"/>
    <n v="0"/>
    <n v="0"/>
    <n v="0"/>
    <n v="0"/>
    <n v="0"/>
    <n v="0"/>
  </r>
  <r>
    <n v="2023114"/>
    <x v="342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399236.94720000005"/>
    <m/>
    <m/>
    <m/>
    <m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44359.660800000005"/>
    <n v="2262342.7008000007"/>
    <n v="9"/>
    <n v="51"/>
    <s v="621008000 Onderhoud wegen/straten/pleinen"/>
    <n v="0"/>
    <n v="0"/>
    <n v="0"/>
    <n v="0"/>
    <n v="0"/>
    <n v="0"/>
    <n v="0"/>
    <n v="0"/>
    <n v="0"/>
    <n v="0"/>
  </r>
  <r>
    <n v="2023115"/>
    <x v="343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60"/>
    <x v="263"/>
    <n v="354877.28640000004"/>
    <m/>
    <m/>
    <m/>
    <m/>
    <m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44359.660800000005"/>
    <n v="2306702.3616000004"/>
    <n v="8"/>
    <n v="52"/>
    <s v="621008000 Onderhoud wegen/straten/pleinen"/>
    <n v="0"/>
    <n v="0"/>
    <n v="0"/>
    <n v="0"/>
    <n v="0"/>
    <n v="0"/>
    <n v="0"/>
    <n v="0"/>
    <n v="0"/>
    <n v="0"/>
  </r>
  <r>
    <n v="2023116"/>
    <x v="344"/>
    <s v="2.  Verkeer, vervoer en waterstaat"/>
    <m/>
    <m/>
    <m/>
    <n v="2661579.6480000005"/>
    <n v="2661579.6480000005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ron Haasnoot"/>
    <s v="Heel Katwijk"/>
    <s v="Weg- en Waterbouw"/>
    <n v="1.04"/>
    <s v="Lang"/>
    <s v="Nee"/>
    <x v="0"/>
    <n v="2023"/>
    <s v="geen"/>
    <x v="0"/>
    <s v="BASIS"/>
    <x v="2"/>
    <x v="3"/>
    <s v="Wegenbeleidsplan"/>
    <s v="Wettelijk"/>
    <n v="0"/>
    <m/>
    <n v="2559211.2000000002"/>
    <n v="0"/>
    <m/>
    <n v="0"/>
    <m/>
    <n v="2559211.2000000002"/>
    <n v="2661579.6480000005"/>
    <n v="2661579.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211.2000000002"/>
    <n v="2661579.6480000005"/>
    <n v="0"/>
    <n v="0"/>
    <n v="0"/>
    <n v="0"/>
    <n v="0"/>
    <n v="0"/>
    <n v="0"/>
    <n v="0"/>
    <n v="0"/>
    <n v="0"/>
    <n v="0"/>
    <n v="0"/>
    <n v="0"/>
    <n v="0"/>
    <n v="60"/>
    <x v="263"/>
    <n v="310517.62560000003"/>
    <m/>
    <m/>
    <m/>
    <m/>
    <m/>
    <m/>
    <m/>
    <m/>
    <m/>
    <m/>
    <m/>
    <m/>
    <m/>
    <m/>
    <m/>
    <m/>
    <m/>
    <n v="44359.660800000005"/>
    <n v="44359.660800000005"/>
    <n v="44359.660800000005"/>
    <n v="44359.660800000005"/>
    <n v="44359.660800000005"/>
    <n v="44359.660800000005"/>
    <n v="44359.660800000005"/>
    <n v="2351062.0224000006"/>
    <n v="7"/>
    <n v="53"/>
    <s v="621008000 Onderhoud wegen/straten/pleinen"/>
    <n v="0"/>
    <n v="0"/>
    <n v="0"/>
    <n v="0"/>
    <n v="0"/>
    <n v="0"/>
    <n v="0"/>
    <n v="0"/>
    <n v="0"/>
    <n v="0"/>
  </r>
  <r>
    <n v="2023220"/>
    <x v="345"/>
    <s v="4.  Onderwijs"/>
    <m/>
    <m/>
    <m/>
    <n v="4577032.6315465001"/>
    <n v="4577032.6315465001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Lang"/>
    <s v="Nee"/>
    <x v="0"/>
    <n v="2023"/>
    <s v="geen"/>
    <x v="0"/>
    <s v="IHP"/>
    <x v="1"/>
    <x v="4"/>
    <s v="IHP VO"/>
    <s v="Wettelijk, KEUZE"/>
    <n v="0"/>
    <s v="nee"/>
    <n v="4394654.4709999999"/>
    <n v="0"/>
    <m/>
    <n v="0"/>
    <m/>
    <n v="4394654.4709999999"/>
    <n v="4577032.6315465001"/>
    <n v="4577032.631546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966.73099999997"/>
    <n v="279087.35033649998"/>
    <n v="267966.2"/>
    <n v="279086.79730000003"/>
    <n v="2143734.3199999998"/>
    <n v="2232699.29428"/>
    <n v="1179053.6399999999"/>
    <n v="1227984.3660599999"/>
    <n v="535933.57999999996"/>
    <n v="558174.82357000001"/>
    <n v="0"/>
    <n v="0"/>
    <n v="0"/>
    <n v="0"/>
    <n v="0"/>
    <n v="0"/>
    <n v="0"/>
    <n v="0"/>
    <n v="0"/>
    <n v="0"/>
    <n v="0"/>
    <n v="0"/>
    <n v="0"/>
    <n v="0"/>
    <n v="40"/>
    <x v="264"/>
    <n v="800980.71052063757"/>
    <m/>
    <m/>
    <m/>
    <m/>
    <m/>
    <m/>
    <m/>
    <m/>
    <m/>
    <m/>
    <m/>
    <m/>
    <m/>
    <m/>
    <m/>
    <m/>
    <m/>
    <n v="114425.8157886625"/>
    <n v="114425.8157886625"/>
    <n v="114425.8157886625"/>
    <n v="114425.8157886625"/>
    <n v="114425.8157886625"/>
    <n v="114425.8157886625"/>
    <n v="114425.8157886625"/>
    <n v="3776051.9210258625"/>
    <n v="7"/>
    <n v="33"/>
    <s v="652020010 Gymlokalen"/>
    <n v="0"/>
    <n v="0"/>
    <n v="0"/>
    <n v="0"/>
    <n v="0"/>
    <n v="0"/>
    <n v="0"/>
    <n v="0"/>
    <n v="0"/>
    <n v="0"/>
  </r>
  <r>
    <n v="2023221"/>
    <x v="346"/>
    <s v="4.  Onderwijs"/>
    <m/>
    <m/>
    <m/>
    <n v="1525677.2775719999"/>
    <n v="1525677.2775719999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Lang"/>
    <s v="Nee"/>
    <x v="0"/>
    <n v="2023"/>
    <s v="geen"/>
    <x v="0"/>
    <s v="IHP"/>
    <x v="1"/>
    <x v="4"/>
    <s v="IHP VO"/>
    <s v="Wettelijk, KEUZE"/>
    <n v="0"/>
    <s v="nee"/>
    <n v="1464884.5680000002"/>
    <n v="0"/>
    <m/>
    <n v="0"/>
    <m/>
    <n v="1464884.5680000002"/>
    <n v="1525677.2775719999"/>
    <n v="1525677.27757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322.224000000002"/>
    <n v="93029.096296000003"/>
    <n v="89322.224000000002"/>
    <n v="93029.096296000003"/>
    <n v="393017.88"/>
    <n v="409328.12202000007"/>
    <n v="714577.79200000002"/>
    <n v="744232.77036800003"/>
    <n v="178644.448"/>
    <n v="186058.19259200001"/>
    <n v="40"/>
    <x v="265"/>
    <n v="0"/>
    <m/>
    <m/>
    <m/>
    <m/>
    <m/>
    <m/>
    <m/>
    <m/>
    <m/>
    <m/>
    <m/>
    <m/>
    <m/>
    <m/>
    <m/>
    <m/>
    <m/>
    <m/>
    <m/>
    <m/>
    <m/>
    <m/>
    <m/>
    <m/>
    <n v="1525677.2775719999"/>
    <n v="0"/>
    <n v="40"/>
    <s v="652020010 Gymlokalen"/>
    <n v="0"/>
    <n v="0"/>
    <n v="0"/>
    <n v="0"/>
    <n v="0"/>
    <n v="0"/>
    <n v="0"/>
    <n v="0"/>
    <n v="0"/>
    <n v="0"/>
  </r>
  <r>
    <n v="2023241"/>
    <x v="347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m/>
    <m/>
    <m/>
    <m/>
    <m/>
    <n v="0"/>
    <n v="15"/>
    <n v="0"/>
    <s v="624001200 Binnenhavens en waterwegen"/>
    <n v="0"/>
    <n v="0"/>
    <n v="0"/>
    <n v="194688"/>
    <n v="181708.79999999999"/>
    <n v="168729.59999999998"/>
    <n v="0"/>
    <n v="0"/>
    <n v="0"/>
    <n v="2725.6320000000001"/>
  </r>
  <r>
    <n v="2023241"/>
    <x v="348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49260.79999999996"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0.400000000052"/>
    <n v="20"/>
    <n v="10"/>
    <s v="624001000 Binnenhavens en waterwegen"/>
    <n v="0"/>
    <n v="0"/>
    <n v="0"/>
    <n v="223891.20000000001"/>
    <n v="216428.16"/>
    <n v="208965.12"/>
    <n v="0"/>
    <n v="0"/>
    <n v="0"/>
    <n v="3134.4768000000004"/>
  </r>
  <r>
    <n v="2023242"/>
    <x v="349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m/>
    <m/>
    <m/>
    <m/>
    <n v="0"/>
    <n v="15"/>
    <n v="0"/>
    <s v="624001200 Binnenhavens en waterwegen"/>
    <n v="0"/>
    <n v="0"/>
    <n v="0"/>
    <n v="0"/>
    <n v="194688"/>
    <n v="181708.79999999999"/>
    <n v="0"/>
    <n v="0"/>
    <n v="0"/>
    <n v="0"/>
  </r>
  <r>
    <n v="2023242"/>
    <x v="350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41797.75999999995"/>
    <m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82093.440000000061"/>
    <n v="19"/>
    <n v="11"/>
    <s v="624001000 Binnenhavens en waterwegen"/>
    <n v="0"/>
    <n v="0"/>
    <n v="0"/>
    <n v="0"/>
    <n v="223891.20000000001"/>
    <n v="216428.16"/>
    <n v="0"/>
    <n v="0"/>
    <n v="0"/>
    <n v="0"/>
  </r>
  <r>
    <n v="2023243"/>
    <x v="351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m/>
    <m/>
    <m/>
    <n v="0"/>
    <n v="15"/>
    <n v="0"/>
    <s v="624001200 Binnenhavens en waterwegen"/>
    <n v="0"/>
    <n v="0"/>
    <n v="0"/>
    <n v="0"/>
    <n v="0"/>
    <n v="194688"/>
    <n v="0"/>
    <n v="0"/>
    <n v="0"/>
    <n v="0"/>
  </r>
  <r>
    <n v="2023243"/>
    <x v="352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34334.71999999994"/>
    <m/>
    <m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89556.480000000069"/>
    <n v="18"/>
    <n v="12"/>
    <s v="624001000 Binnenhavens en waterwegen"/>
    <n v="0"/>
    <n v="0"/>
    <n v="0"/>
    <n v="0"/>
    <n v="0"/>
    <n v="223891.20000000001"/>
    <n v="0"/>
    <n v="0"/>
    <n v="0"/>
    <n v="0"/>
  </r>
  <r>
    <n v="2023244"/>
    <x v="353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m/>
    <m/>
    <n v="0"/>
    <n v="15"/>
    <n v="0"/>
    <s v="624001200 Binnenhavens en waterwegen"/>
    <n v="0"/>
    <n v="0"/>
    <n v="0"/>
    <n v="0"/>
    <n v="0"/>
    <n v="0"/>
    <n v="0"/>
    <n v="0"/>
    <n v="0"/>
    <n v="0"/>
  </r>
  <r>
    <n v="2023244"/>
    <x v="354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0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26871.67999999995"/>
    <m/>
    <m/>
    <m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97019.520000000062"/>
    <n v="17"/>
    <n v="13"/>
    <s v="624001000 Binnenhavens en waterwegen"/>
    <n v="0"/>
    <n v="0"/>
    <n v="0"/>
    <n v="0"/>
    <n v="0"/>
    <n v="0"/>
    <n v="0"/>
    <n v="0"/>
    <n v="0"/>
    <n v="0"/>
  </r>
  <r>
    <n v="2023245"/>
    <x v="355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m/>
    <n v="0"/>
    <n v="15"/>
    <n v="0"/>
    <s v="624001200 Binnenhavens en waterwegen"/>
    <n v="0"/>
    <n v="0"/>
    <n v="0"/>
    <n v="0"/>
    <n v="0"/>
    <n v="0"/>
    <n v="0"/>
    <n v="0"/>
    <n v="0"/>
    <n v="0"/>
  </r>
  <r>
    <n v="2023245"/>
    <x v="356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0"/>
    <n v="0"/>
    <n v="0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19408.63999999996"/>
    <m/>
    <m/>
    <m/>
    <m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104482.56000000006"/>
    <n v="16"/>
    <n v="14"/>
    <s v="624001000 Binnenhavens en waterwegen"/>
    <n v="0"/>
    <n v="0"/>
    <n v="0"/>
    <n v="0"/>
    <n v="0"/>
    <n v="0"/>
    <n v="0"/>
    <n v="0"/>
    <n v="0"/>
    <n v="0"/>
  </r>
  <r>
    <n v="2023246"/>
    <x v="357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94688.00000000003"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0"/>
    <n v="15"/>
    <n v="0"/>
    <s v="624001200 Binnenhavens en waterwegen"/>
    <n v="0"/>
    <n v="0"/>
    <n v="0"/>
    <n v="0"/>
    <n v="0"/>
    <n v="0"/>
    <n v="0"/>
    <n v="0"/>
    <n v="0"/>
    <n v="0"/>
  </r>
  <r>
    <n v="2023246"/>
    <x v="358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0"/>
    <n v="0"/>
    <n v="0"/>
    <n v="0"/>
    <n v="0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11945.59999999996"/>
    <m/>
    <m/>
    <m/>
    <m/>
    <m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111945.60000000005"/>
    <n v="15"/>
    <n v="15"/>
    <s v="624001000 Binnenhavens en waterwegen"/>
    <n v="0"/>
    <n v="0"/>
    <n v="0"/>
    <n v="0"/>
    <n v="0"/>
    <n v="0"/>
    <n v="0"/>
    <n v="0"/>
    <n v="0"/>
    <n v="0"/>
  </r>
  <r>
    <n v="2023247"/>
    <x v="359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81708.80000000002"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12979.199999999983"/>
    <n v="14"/>
    <n v="1"/>
    <s v="624001200 Binnenhavens en waterwegen"/>
    <n v="0"/>
    <n v="0"/>
    <n v="0"/>
    <n v="0"/>
    <n v="0"/>
    <n v="0"/>
    <n v="0"/>
    <n v="0"/>
    <n v="0"/>
    <n v="0"/>
  </r>
  <r>
    <n v="2023247"/>
    <x v="360"/>
    <s v="2.  Verkeer, vervoer en waterstaat"/>
    <m/>
    <m/>
    <m/>
    <n v="223891.20000000001"/>
    <n v="223891.20000000001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15280"/>
    <n v="0"/>
    <m/>
    <n v="0"/>
    <m/>
    <n v="215280"/>
    <n v="223891.20000000001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215280"/>
    <n v="223891.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116"/>
    <n v="104482.55999999997"/>
    <m/>
    <m/>
    <m/>
    <m/>
    <m/>
    <m/>
    <m/>
    <m/>
    <m/>
    <m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7463.04"/>
    <n v="119408.64000000004"/>
    <n v="14"/>
    <n v="16"/>
    <s v="624001000 Binnenhavens en waterwegen"/>
    <n v="0"/>
    <n v="0"/>
    <n v="0"/>
    <n v="0"/>
    <n v="0"/>
    <n v="0"/>
    <n v="0"/>
    <n v="0"/>
    <n v="0"/>
    <n v="0"/>
  </r>
  <r>
    <n v="2023248"/>
    <x v="361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68729.60000000001"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12979.2"/>
    <n v="25958.399999999994"/>
    <n v="13"/>
    <n v="2"/>
    <s v="624001200 Binnenhavens en waterwegen"/>
    <n v="0"/>
    <n v="0"/>
    <n v="0"/>
    <n v="0"/>
    <n v="0"/>
    <n v="0"/>
    <n v="0"/>
    <n v="0"/>
    <n v="0"/>
    <n v="0"/>
  </r>
  <r>
    <n v="2023248"/>
    <x v="362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66"/>
    <n v="109674.23999999996"/>
    <m/>
    <m/>
    <m/>
    <m/>
    <m/>
    <m/>
    <m/>
    <m/>
    <m/>
    <m/>
    <m/>
    <n v="8436.48"/>
    <n v="8436.48"/>
    <n v="8436.48"/>
    <n v="8436.48"/>
    <n v="8436.48"/>
    <n v="8436.48"/>
    <n v="8436.48"/>
    <n v="8436.48"/>
    <n v="8436.48"/>
    <n v="8436.48"/>
    <n v="8436.48"/>
    <n v="8436.48"/>
    <n v="8436.48"/>
    <n v="143420.16000000003"/>
    <n v="13"/>
    <n v="17"/>
    <s v="624001000 Binnenhavens en waterwegen"/>
    <n v="0"/>
    <n v="0"/>
    <n v="0"/>
    <n v="0"/>
    <n v="0"/>
    <n v="0"/>
    <n v="0"/>
    <n v="0"/>
    <n v="0"/>
    <n v="0"/>
  </r>
  <r>
    <n v="2023249"/>
    <x v="363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55750.39999999999"/>
    <m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12979.2"/>
    <n v="38937.600000000006"/>
    <n v="12"/>
    <n v="3"/>
    <s v="624001200 Binnenhavens en waterwegen"/>
    <n v="0"/>
    <n v="0"/>
    <n v="0"/>
    <n v="0"/>
    <n v="0"/>
    <n v="0"/>
    <n v="0"/>
    <n v="0"/>
    <n v="0"/>
    <n v="0"/>
  </r>
  <r>
    <n v="2023249"/>
    <x v="364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66"/>
    <n v="101237.75999999997"/>
    <m/>
    <m/>
    <m/>
    <m/>
    <m/>
    <m/>
    <m/>
    <m/>
    <m/>
    <m/>
    <m/>
    <m/>
    <n v="8436.48"/>
    <n v="8436.48"/>
    <n v="8436.48"/>
    <n v="8436.48"/>
    <n v="8436.48"/>
    <n v="8436.48"/>
    <n v="8436.48"/>
    <n v="8436.48"/>
    <n v="8436.48"/>
    <n v="8436.48"/>
    <n v="8436.48"/>
    <n v="8436.48"/>
    <n v="151856.64000000001"/>
    <n v="12"/>
    <n v="18"/>
    <s v="624001000 Binnenhavens en waterwegen"/>
    <n v="0"/>
    <n v="0"/>
    <n v="0"/>
    <n v="0"/>
    <n v="0"/>
    <n v="0"/>
    <n v="0"/>
    <n v="0"/>
    <n v="0"/>
    <n v="0"/>
  </r>
  <r>
    <n v="2023250"/>
    <x v="365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42771.19999999998"/>
    <m/>
    <m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12979.2"/>
    <n v="51916.800000000017"/>
    <n v="11"/>
    <n v="4"/>
    <s v="624001200 Binnenhavens en waterwegen"/>
    <n v="0"/>
    <n v="0"/>
    <n v="0"/>
    <n v="0"/>
    <n v="0"/>
    <n v="0"/>
    <n v="0"/>
    <n v="0"/>
    <n v="0"/>
    <n v="0"/>
  </r>
  <r>
    <n v="2023250"/>
    <x v="366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66"/>
    <n v="92801.27999999997"/>
    <m/>
    <m/>
    <m/>
    <m/>
    <m/>
    <m/>
    <m/>
    <m/>
    <m/>
    <m/>
    <m/>
    <m/>
    <m/>
    <n v="8436.48"/>
    <n v="8436.48"/>
    <n v="8436.48"/>
    <n v="8436.48"/>
    <n v="8436.48"/>
    <n v="8436.48"/>
    <n v="8436.48"/>
    <n v="8436.48"/>
    <n v="8436.48"/>
    <n v="8436.48"/>
    <n v="8436.48"/>
    <n v="160293.12000000002"/>
    <n v="11"/>
    <n v="19"/>
    <s v="624001000 Binnenhavens en waterwegen"/>
    <n v="0"/>
    <n v="0"/>
    <n v="0"/>
    <n v="0"/>
    <n v="0"/>
    <n v="0"/>
    <n v="0"/>
    <n v="0"/>
    <n v="0"/>
    <n v="0"/>
  </r>
  <r>
    <n v="2023251"/>
    <x v="367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29791.99999999999"/>
    <m/>
    <m/>
    <m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n v="64896.000000000015"/>
    <n v="10"/>
    <n v="5"/>
    <s v="624001200 Binnenhavens en waterwegen"/>
    <n v="0"/>
    <n v="0"/>
    <n v="0"/>
    <n v="0"/>
    <n v="0"/>
    <n v="0"/>
    <n v="0"/>
    <n v="0"/>
    <n v="0"/>
    <n v="0"/>
  </r>
  <r>
    <n v="2023251"/>
    <x v="368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66"/>
    <n v="84364.799999999974"/>
    <m/>
    <m/>
    <m/>
    <m/>
    <m/>
    <m/>
    <m/>
    <m/>
    <m/>
    <m/>
    <m/>
    <m/>
    <m/>
    <m/>
    <n v="8436.48"/>
    <n v="8436.48"/>
    <n v="8436.48"/>
    <n v="8436.48"/>
    <n v="8436.48"/>
    <n v="8436.48"/>
    <n v="8436.48"/>
    <n v="8436.48"/>
    <n v="8436.48"/>
    <n v="8436.48"/>
    <n v="168729.60000000003"/>
    <n v="10"/>
    <n v="20"/>
    <s v="624001000 Binnenhavens en waterwegen"/>
    <n v="0"/>
    <n v="0"/>
    <n v="0"/>
    <n v="0"/>
    <n v="0"/>
    <n v="0"/>
    <n v="0"/>
    <n v="0"/>
    <n v="0"/>
    <n v="0"/>
  </r>
  <r>
    <n v="2023252"/>
    <x v="369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16812.79999999999"/>
    <m/>
    <m/>
    <m/>
    <m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77875.200000000012"/>
    <n v="9"/>
    <n v="6"/>
    <s v="624001200 Binnenhavens en waterwegen"/>
    <n v="0"/>
    <n v="0"/>
    <n v="0"/>
    <n v="0"/>
    <n v="0"/>
    <n v="0"/>
    <n v="0"/>
    <n v="0"/>
    <n v="0"/>
    <n v="0"/>
  </r>
  <r>
    <n v="2023252"/>
    <x v="370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266"/>
    <n v="75928.319999999978"/>
    <m/>
    <m/>
    <m/>
    <m/>
    <m/>
    <m/>
    <m/>
    <m/>
    <m/>
    <m/>
    <m/>
    <m/>
    <m/>
    <m/>
    <m/>
    <n v="8436.48"/>
    <n v="8436.48"/>
    <n v="8436.48"/>
    <n v="8436.48"/>
    <n v="8436.48"/>
    <n v="8436.48"/>
    <n v="8436.48"/>
    <n v="8436.48"/>
    <n v="8436.48"/>
    <n v="177166.08000000002"/>
    <n v="9"/>
    <n v="21"/>
    <s v="624001000 Binnenhavens en waterwegen"/>
    <n v="0"/>
    <n v="0"/>
    <n v="0"/>
    <n v="0"/>
    <n v="0"/>
    <n v="0"/>
    <n v="0"/>
    <n v="0"/>
    <n v="0"/>
    <n v="0"/>
  </r>
  <r>
    <n v="2023253"/>
    <x v="371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15"/>
    <x v="115"/>
    <n v="103833.59999999999"/>
    <m/>
    <m/>
    <m/>
    <m/>
    <m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90854.400000000009"/>
    <n v="8"/>
    <n v="7"/>
    <s v="624001200 Binnenhavens en waterwegen"/>
    <n v="0"/>
    <n v="0"/>
    <n v="0"/>
    <n v="0"/>
    <n v="0"/>
    <n v="0"/>
    <n v="0"/>
    <n v="0"/>
    <n v="0"/>
    <n v="0"/>
  </r>
  <r>
    <n v="2023253"/>
    <x v="372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30"/>
    <x v="266"/>
    <n v="67491.839999999982"/>
    <m/>
    <m/>
    <m/>
    <m/>
    <m/>
    <m/>
    <m/>
    <m/>
    <m/>
    <m/>
    <m/>
    <m/>
    <m/>
    <m/>
    <m/>
    <m/>
    <n v="8436.48"/>
    <n v="8436.48"/>
    <n v="8436.48"/>
    <n v="8436.48"/>
    <n v="8436.48"/>
    <n v="8436.48"/>
    <n v="8436.48"/>
    <n v="8436.48"/>
    <n v="185602.56"/>
    <n v="8"/>
    <n v="22"/>
    <s v="624001000 Binnenhavens en waterwegen"/>
    <n v="0"/>
    <n v="0"/>
    <n v="0"/>
    <n v="0"/>
    <n v="0"/>
    <n v="0"/>
    <n v="0"/>
    <n v="0"/>
    <n v="0"/>
    <n v="0"/>
  </r>
  <r>
    <n v="2023254"/>
    <x v="373"/>
    <s v="2.  Verkeer, vervoer en waterstaat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Beschoeiingen"/>
    <s v="Wettelijk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15"/>
    <x v="115"/>
    <n v="90854.399999999994"/>
    <m/>
    <m/>
    <m/>
    <m/>
    <m/>
    <m/>
    <m/>
    <m/>
    <m/>
    <m/>
    <m/>
    <m/>
    <m/>
    <m/>
    <m/>
    <m/>
    <m/>
    <n v="12979.2"/>
    <n v="12979.2"/>
    <n v="12979.2"/>
    <n v="12979.2"/>
    <n v="12979.2"/>
    <n v="12979.2"/>
    <n v="12979.2"/>
    <n v="103833.60000000001"/>
    <n v="7"/>
    <n v="8"/>
    <s v="624001200 Binnenhavens en waterwegen"/>
    <n v="0"/>
    <n v="0"/>
    <n v="0"/>
    <n v="0"/>
    <n v="0"/>
    <n v="0"/>
    <n v="0"/>
    <n v="0"/>
    <n v="0"/>
    <n v="0"/>
  </r>
  <r>
    <n v="2023254"/>
    <x v="374"/>
    <s v="2.  Verkeer, vervoer en waterstaat"/>
    <m/>
    <m/>
    <m/>
    <n v="253094.39999999999"/>
    <n v="253094.39999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2"/>
    <s v="BASIS"/>
    <x v="2"/>
    <x v="3"/>
    <s v="Damwanden"/>
    <s v="Wettelijk"/>
    <n v="0"/>
    <m/>
    <n v="243360"/>
    <n v="0"/>
    <m/>
    <n v="0"/>
    <m/>
    <n v="243360"/>
    <n v="253094.39999999999"/>
    <n v="253094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360"/>
    <n v="253094.39999999999"/>
    <n v="0"/>
    <n v="0"/>
    <n v="0"/>
    <n v="0"/>
    <n v="0"/>
    <n v="0"/>
    <n v="0"/>
    <n v="0"/>
    <n v="0"/>
    <n v="0"/>
    <n v="0"/>
    <n v="0"/>
    <n v="0"/>
    <n v="0"/>
    <n v="30"/>
    <x v="266"/>
    <n v="59055.359999999986"/>
    <m/>
    <m/>
    <m/>
    <m/>
    <m/>
    <m/>
    <m/>
    <m/>
    <m/>
    <m/>
    <m/>
    <m/>
    <m/>
    <m/>
    <m/>
    <m/>
    <m/>
    <n v="8436.48"/>
    <n v="8436.48"/>
    <n v="8436.48"/>
    <n v="8436.48"/>
    <n v="8436.48"/>
    <n v="8436.48"/>
    <n v="8436.48"/>
    <n v="194039.04000000001"/>
    <n v="7"/>
    <n v="23"/>
    <s v="624001000 Binnenhavens en waterwegen"/>
    <n v="0"/>
    <n v="0"/>
    <n v="0"/>
    <n v="0"/>
    <n v="0"/>
    <n v="0"/>
    <n v="0"/>
    <n v="0"/>
    <n v="0"/>
    <n v="0"/>
  </r>
  <r>
    <n v="2023256"/>
    <x v="375"/>
    <s v="2.  Verkeer, vervoer en waterstaat"/>
    <m/>
    <m/>
    <m/>
    <n v="587172.56000000006"/>
    <n v="587172.5600000000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Middellang"/>
    <s v="Ja"/>
    <x v="1"/>
    <n v="2023"/>
    <s v="geen"/>
    <x v="2"/>
    <s v="BASIS"/>
    <x v="2"/>
    <x v="3"/>
    <s v="Verkeer"/>
    <s v="Wettelijk"/>
    <n v="0"/>
    <m/>
    <n v="327600"/>
    <n v="0"/>
    <m/>
    <n v="0"/>
    <m/>
    <n v="564589"/>
    <n v="587172.56000000006"/>
    <n v="587172.56000000006"/>
    <n v="0"/>
    <n v="0"/>
    <n v="0"/>
    <n v="0"/>
    <n v="0"/>
    <n v="564589"/>
    <n v="587172.56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7"/>
    <n v="587172.56000000006"/>
    <m/>
    <m/>
    <m/>
    <m/>
    <n v="48931.046666666669"/>
    <n v="48931.046666666669"/>
    <n v="48931.046666666669"/>
    <n v="48931.046666666669"/>
    <n v="48931.046666666669"/>
    <n v="48931.046666666669"/>
    <n v="48931.046666666669"/>
    <n v="48931.046666666669"/>
    <n v="48931.046666666669"/>
    <n v="48931.046666666669"/>
    <n v="48931.046666666669"/>
    <n v="48931.046666666669"/>
    <m/>
    <m/>
    <m/>
    <m/>
    <m/>
    <m/>
    <m/>
    <m/>
    <n v="0"/>
    <n v="12"/>
    <n v="0"/>
    <s v="621011000 Verkeersregelingen"/>
    <n v="0"/>
    <n v="0"/>
    <n v="0"/>
    <n v="587172.56000000006"/>
    <n v="538241.51333333342"/>
    <n v="489310.46666666673"/>
    <n v="0"/>
    <n v="0"/>
    <n v="0"/>
    <n v="8220.4158400000015"/>
  </r>
  <r>
    <n v="2023257"/>
    <x v="376"/>
    <s v="2.  Verkeer, vervoer en waterstaat"/>
    <m/>
    <m/>
    <m/>
    <n v="520000"/>
    <n v="520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Middellang"/>
    <s v="Ja"/>
    <x v="1"/>
    <n v="2023"/>
    <s v="geen"/>
    <x v="2"/>
    <s v="BASIS"/>
    <x v="2"/>
    <x v="3"/>
    <s v="Verkeer"/>
    <s v="Wettelijk"/>
    <n v="0"/>
    <m/>
    <n v="327600"/>
    <n v="0"/>
    <m/>
    <n v="0"/>
    <m/>
    <n v="500000"/>
    <n v="520000"/>
    <n v="520000"/>
    <n v="0"/>
    <n v="0"/>
    <n v="0"/>
    <n v="0"/>
    <n v="0"/>
    <n v="0"/>
    <n v="0"/>
    <n v="500000"/>
    <n v="52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79"/>
    <n v="519999.99999999994"/>
    <m/>
    <m/>
    <m/>
    <m/>
    <m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n v="43333.333333333336"/>
    <m/>
    <m/>
    <m/>
    <m/>
    <m/>
    <m/>
    <m/>
    <n v="0"/>
    <n v="12"/>
    <n v="0"/>
    <s v="621011000 Verkeersregelingen"/>
    <n v="0"/>
    <n v="0"/>
    <n v="0"/>
    <n v="0"/>
    <n v="520000"/>
    <n v="476666.66666666669"/>
    <n v="0"/>
    <n v="0"/>
    <n v="0"/>
    <n v="0"/>
  </r>
  <r>
    <n v="2023258"/>
    <x v="377"/>
    <s v="2.  Verkeer, vervoer en waterstaat"/>
    <m/>
    <m/>
    <m/>
    <n v="340704"/>
    <n v="3407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Middellang"/>
    <s v="Ja"/>
    <x v="1"/>
    <n v="2023"/>
    <s v="geen"/>
    <x v="2"/>
    <s v="BASIS"/>
    <x v="2"/>
    <x v="3"/>
    <s v="Verkeer"/>
    <s v="Wettelijk"/>
    <n v="0"/>
    <m/>
    <n v="327600"/>
    <n v="0"/>
    <m/>
    <n v="0"/>
    <m/>
    <n v="327600"/>
    <n v="340704"/>
    <n v="340704"/>
    <n v="0"/>
    <n v="0"/>
    <n v="0"/>
    <n v="0"/>
    <n v="0"/>
    <n v="0"/>
    <n v="0"/>
    <n v="0"/>
    <n v="0"/>
    <n v="327600"/>
    <n v="340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8"/>
    <n v="340704"/>
    <m/>
    <m/>
    <m/>
    <m/>
    <m/>
    <m/>
    <n v="28392"/>
    <n v="28392"/>
    <n v="28392"/>
    <n v="28392"/>
    <n v="28392"/>
    <n v="28392"/>
    <n v="28392"/>
    <n v="28392"/>
    <n v="28392"/>
    <n v="28392"/>
    <n v="28392"/>
    <n v="28392"/>
    <m/>
    <m/>
    <m/>
    <m/>
    <m/>
    <m/>
    <n v="0"/>
    <n v="12"/>
    <n v="0"/>
    <s v="621011000 Verkeersregelingen"/>
    <n v="0"/>
    <n v="0"/>
    <n v="0"/>
    <n v="0"/>
    <n v="0"/>
    <n v="340704"/>
    <n v="0"/>
    <n v="0"/>
    <n v="0"/>
    <n v="0"/>
  </r>
  <r>
    <n v="2023259"/>
    <x v="378"/>
    <s v="2.  Verkeer, vervoer en waterstaat"/>
    <m/>
    <m/>
    <m/>
    <n v="340704"/>
    <n v="3407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Middellang"/>
    <s v="Ja"/>
    <x v="1"/>
    <n v="2023"/>
    <s v="geen"/>
    <x v="2"/>
    <s v="BASIS"/>
    <x v="2"/>
    <x v="3"/>
    <s v="Verkeer"/>
    <s v="Wettelijk"/>
    <n v="0"/>
    <m/>
    <n v="327600"/>
    <n v="0"/>
    <m/>
    <n v="0"/>
    <m/>
    <n v="327600"/>
    <n v="340704"/>
    <n v="340704"/>
    <n v="0"/>
    <n v="0"/>
    <n v="0"/>
    <n v="0"/>
    <n v="0"/>
    <n v="0"/>
    <n v="0"/>
    <n v="0"/>
    <n v="0"/>
    <n v="0"/>
    <n v="0"/>
    <n v="327600"/>
    <n v="340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8"/>
    <n v="340704"/>
    <m/>
    <m/>
    <m/>
    <m/>
    <m/>
    <m/>
    <m/>
    <n v="28392"/>
    <n v="28392"/>
    <n v="28392"/>
    <n v="28392"/>
    <n v="28392"/>
    <n v="28392"/>
    <n v="28392"/>
    <n v="28392"/>
    <n v="28392"/>
    <n v="28392"/>
    <n v="28392"/>
    <n v="28392"/>
    <m/>
    <m/>
    <m/>
    <m/>
    <m/>
    <n v="0"/>
    <n v="12"/>
    <n v="0"/>
    <s v="621011000 Verkeersregelingen"/>
    <n v="0"/>
    <n v="0"/>
    <n v="0"/>
    <n v="0"/>
    <n v="0"/>
    <n v="0"/>
    <n v="0"/>
    <n v="0"/>
    <n v="0"/>
    <n v="0"/>
  </r>
  <r>
    <n v="2023260"/>
    <x v="379"/>
    <s v="2.  Verkeer, vervoer en waterstaat"/>
    <m/>
    <m/>
    <m/>
    <n v="340704"/>
    <n v="3407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27600"/>
    <n v="0"/>
    <m/>
    <n v="0"/>
    <m/>
    <n v="327600"/>
    <n v="340704"/>
    <n v="340704"/>
    <n v="0"/>
    <n v="0"/>
    <n v="0"/>
    <n v="0"/>
    <n v="0"/>
    <n v="0"/>
    <n v="0"/>
    <n v="0"/>
    <n v="0"/>
    <n v="0"/>
    <n v="0"/>
    <n v="0"/>
    <n v="0"/>
    <n v="327600"/>
    <n v="340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8"/>
    <n v="340704"/>
    <m/>
    <m/>
    <m/>
    <m/>
    <m/>
    <m/>
    <m/>
    <m/>
    <n v="28392"/>
    <n v="28392"/>
    <n v="28392"/>
    <n v="28392"/>
    <n v="28392"/>
    <n v="28392"/>
    <n v="28392"/>
    <n v="28392"/>
    <n v="28392"/>
    <n v="28392"/>
    <n v="28392"/>
    <n v="28392"/>
    <m/>
    <m/>
    <m/>
    <m/>
    <n v="0"/>
    <n v="12"/>
    <n v="0"/>
    <s v="621011000 Verkeersregelingen"/>
    <n v="0"/>
    <n v="0"/>
    <n v="0"/>
    <n v="0"/>
    <n v="0"/>
    <n v="0"/>
    <n v="0"/>
    <n v="0"/>
    <n v="0"/>
    <n v="0"/>
  </r>
  <r>
    <n v="2023261"/>
    <x v="380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389376"/>
    <m/>
    <m/>
    <m/>
    <m/>
    <m/>
    <m/>
    <m/>
    <m/>
    <m/>
    <n v="32448"/>
    <n v="32448"/>
    <n v="32448"/>
    <n v="32448"/>
    <n v="32448"/>
    <n v="32448"/>
    <n v="32448"/>
    <n v="32448"/>
    <n v="32448"/>
    <n v="32448"/>
    <n v="32448"/>
    <n v="32448"/>
    <m/>
    <m/>
    <m/>
    <n v="0"/>
    <n v="12"/>
    <n v="0"/>
    <s v="621011000 Verkeersregelingen"/>
    <n v="0"/>
    <n v="0"/>
    <n v="0"/>
    <n v="0"/>
    <n v="0"/>
    <n v="0"/>
    <n v="0"/>
    <n v="0"/>
    <n v="0"/>
    <n v="0"/>
  </r>
  <r>
    <n v="2023262"/>
    <x v="381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389376"/>
    <m/>
    <m/>
    <m/>
    <m/>
    <m/>
    <m/>
    <m/>
    <m/>
    <m/>
    <m/>
    <n v="32448"/>
    <n v="32448"/>
    <n v="32448"/>
    <n v="32448"/>
    <n v="32448"/>
    <n v="32448"/>
    <n v="32448"/>
    <n v="32448"/>
    <n v="32448"/>
    <n v="32448"/>
    <n v="32448"/>
    <n v="32448"/>
    <m/>
    <m/>
    <n v="0"/>
    <n v="12"/>
    <n v="0"/>
    <s v="621011000 Verkeersregelingen"/>
    <n v="0"/>
    <n v="0"/>
    <n v="0"/>
    <n v="0"/>
    <n v="0"/>
    <n v="0"/>
    <n v="0"/>
    <n v="0"/>
    <n v="0"/>
    <n v="0"/>
  </r>
  <r>
    <n v="2023263"/>
    <x v="382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389376"/>
    <m/>
    <m/>
    <m/>
    <m/>
    <m/>
    <m/>
    <m/>
    <m/>
    <m/>
    <m/>
    <m/>
    <n v="32448"/>
    <n v="32448"/>
    <n v="32448"/>
    <n v="32448"/>
    <n v="32448"/>
    <n v="32448"/>
    <n v="32448"/>
    <n v="32448"/>
    <n v="32448"/>
    <n v="32448"/>
    <n v="32448"/>
    <n v="32448"/>
    <m/>
    <n v="0"/>
    <n v="12"/>
    <n v="0"/>
    <s v="621011000 Verkeersregelingen"/>
    <n v="0"/>
    <n v="0"/>
    <n v="0"/>
    <n v="0"/>
    <n v="0"/>
    <n v="0"/>
    <n v="0"/>
    <n v="0"/>
    <n v="0"/>
    <n v="0"/>
  </r>
  <r>
    <n v="2023264"/>
    <x v="383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389376"/>
    <m/>
    <m/>
    <m/>
    <m/>
    <m/>
    <m/>
    <m/>
    <m/>
    <m/>
    <m/>
    <m/>
    <m/>
    <n v="32448"/>
    <n v="32448"/>
    <n v="32448"/>
    <n v="32448"/>
    <n v="32448"/>
    <n v="32448"/>
    <n v="32448"/>
    <n v="32448"/>
    <n v="32448"/>
    <n v="32448"/>
    <n v="32448"/>
    <n v="32448"/>
    <n v="0"/>
    <n v="12"/>
    <n v="0"/>
    <s v="621011000 Verkeersregelingen"/>
    <n v="0"/>
    <n v="0"/>
    <n v="0"/>
    <n v="0"/>
    <n v="0"/>
    <n v="0"/>
    <n v="0"/>
    <n v="0"/>
    <n v="0"/>
    <n v="0"/>
  </r>
  <r>
    <n v="2023265"/>
    <x v="384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356928"/>
    <m/>
    <m/>
    <m/>
    <m/>
    <m/>
    <m/>
    <m/>
    <m/>
    <m/>
    <m/>
    <m/>
    <m/>
    <m/>
    <n v="32448"/>
    <n v="32448"/>
    <n v="32448"/>
    <n v="32448"/>
    <n v="32448"/>
    <n v="32448"/>
    <n v="32448"/>
    <n v="32448"/>
    <n v="32448"/>
    <n v="32448"/>
    <n v="32448"/>
    <n v="32448"/>
    <n v="11"/>
    <n v="1"/>
    <s v="621011000 Verkeersregelingen"/>
    <n v="0"/>
    <n v="0"/>
    <n v="0"/>
    <n v="0"/>
    <n v="0"/>
    <n v="0"/>
    <n v="0"/>
    <n v="0"/>
    <n v="0"/>
    <n v="0"/>
  </r>
  <r>
    <n v="2023266"/>
    <x v="385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324480"/>
    <m/>
    <m/>
    <m/>
    <m/>
    <m/>
    <m/>
    <m/>
    <m/>
    <m/>
    <m/>
    <m/>
    <m/>
    <m/>
    <m/>
    <n v="32448"/>
    <n v="32448"/>
    <n v="32448"/>
    <n v="32448"/>
    <n v="32448"/>
    <n v="32448"/>
    <n v="32448"/>
    <n v="32448"/>
    <n v="32448"/>
    <n v="32448"/>
    <n v="64896"/>
    <n v="10"/>
    <n v="2"/>
    <s v="621011000 Verkeersregelingen"/>
    <n v="0"/>
    <n v="0"/>
    <n v="0"/>
    <n v="0"/>
    <n v="0"/>
    <n v="0"/>
    <n v="0"/>
    <n v="0"/>
    <n v="0"/>
    <n v="0"/>
  </r>
  <r>
    <n v="2023267"/>
    <x v="386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292032"/>
    <m/>
    <m/>
    <m/>
    <m/>
    <m/>
    <m/>
    <m/>
    <m/>
    <m/>
    <m/>
    <m/>
    <m/>
    <m/>
    <m/>
    <m/>
    <n v="32448"/>
    <n v="32448"/>
    <n v="32448"/>
    <n v="32448"/>
    <n v="32448"/>
    <n v="32448"/>
    <n v="32448"/>
    <n v="32448"/>
    <n v="32448"/>
    <n v="97344"/>
    <n v="9"/>
    <n v="3"/>
    <s v="621011000 Verkeersregelingen"/>
    <n v="0"/>
    <n v="0"/>
    <n v="0"/>
    <n v="0"/>
    <n v="0"/>
    <n v="0"/>
    <n v="0"/>
    <n v="0"/>
    <n v="0"/>
    <n v="0"/>
  </r>
  <r>
    <n v="2023268"/>
    <x v="387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0"/>
    <n v="0"/>
    <n v="12"/>
    <x v="268"/>
    <n v="259584"/>
    <m/>
    <m/>
    <m/>
    <m/>
    <m/>
    <m/>
    <m/>
    <m/>
    <m/>
    <m/>
    <m/>
    <m/>
    <m/>
    <m/>
    <m/>
    <m/>
    <n v="32448"/>
    <n v="32448"/>
    <n v="32448"/>
    <n v="32448"/>
    <n v="32448"/>
    <n v="32448"/>
    <n v="32448"/>
    <n v="32448"/>
    <n v="129792"/>
    <n v="8"/>
    <n v="4"/>
    <s v="621011000 Verkeersregelingen"/>
    <n v="0"/>
    <n v="0"/>
    <n v="0"/>
    <n v="0"/>
    <n v="0"/>
    <n v="0"/>
    <n v="0"/>
    <n v="0"/>
    <n v="0"/>
    <n v="0"/>
  </r>
  <r>
    <n v="2023269"/>
    <x v="388"/>
    <s v="2.  Verkeer, vervoer en waterstaat"/>
    <m/>
    <m/>
    <m/>
    <n v="389376"/>
    <n v="38937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Dolf Roodenburg"/>
    <s v="Heel Katwijk"/>
    <s v="Installaties"/>
    <n v="1.04"/>
    <s v="Lang"/>
    <s v="Ja"/>
    <x v="1"/>
    <n v="2023"/>
    <s v="geen"/>
    <x v="2"/>
    <s v="BASIS"/>
    <x v="2"/>
    <x v="3"/>
    <s v="Verkeer"/>
    <s v="Wettelijk"/>
    <n v="0"/>
    <m/>
    <n v="374400"/>
    <n v="0"/>
    <m/>
    <n v="0"/>
    <m/>
    <n v="374400"/>
    <n v="389376"/>
    <n v="389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0"/>
    <n v="389376"/>
    <n v="0"/>
    <n v="0"/>
    <n v="0"/>
    <n v="0"/>
    <n v="0"/>
    <n v="0"/>
    <n v="0"/>
    <n v="0"/>
    <n v="0"/>
    <n v="0"/>
    <n v="0"/>
    <n v="0"/>
    <n v="0"/>
    <n v="0"/>
    <n v="12"/>
    <x v="268"/>
    <n v="227136"/>
    <m/>
    <m/>
    <m/>
    <m/>
    <m/>
    <m/>
    <m/>
    <m/>
    <m/>
    <m/>
    <m/>
    <m/>
    <m/>
    <m/>
    <m/>
    <m/>
    <m/>
    <n v="32448"/>
    <n v="32448"/>
    <n v="32448"/>
    <n v="32448"/>
    <n v="32448"/>
    <n v="32448"/>
    <n v="32448"/>
    <n v="162240"/>
    <n v="7"/>
    <n v="5"/>
    <s v="621011000 Verkeersregelingen"/>
    <n v="0"/>
    <n v="0"/>
    <n v="0"/>
    <n v="0"/>
    <n v="0"/>
    <n v="0"/>
    <n v="0"/>
    <n v="0"/>
    <n v="0"/>
    <n v="0"/>
  </r>
  <r>
    <n v="2023271"/>
    <x v="389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46989.43999999997"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4.72000000003"/>
    <n v="20"/>
    <n v="10"/>
    <s v="621002000 Bruggen"/>
    <n v="0"/>
    <n v="0"/>
    <n v="0"/>
    <n v="220484.16"/>
    <n v="213134.68799999999"/>
    <n v="205785.21599999999"/>
    <n v="0"/>
    <n v="0"/>
    <n v="0"/>
    <n v="3086.7782400000001"/>
  </r>
  <r>
    <n v="2023272"/>
    <x v="390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39639.96799999996"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80844.192000000039"/>
    <n v="19"/>
    <n v="11"/>
    <s v="621002000 Bruggen"/>
    <n v="0"/>
    <n v="0"/>
    <n v="0"/>
    <n v="0"/>
    <n v="220484.16"/>
    <n v="213134.68799999999"/>
    <n v="0"/>
    <n v="0"/>
    <n v="0"/>
    <n v="0"/>
  </r>
  <r>
    <n v="2023273"/>
    <x v="391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32290.49599999996"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88193.664000000048"/>
    <n v="18"/>
    <n v="12"/>
    <s v="621002000 Bruggen"/>
    <n v="0"/>
    <n v="0"/>
    <n v="0"/>
    <n v="0"/>
    <n v="0"/>
    <n v="220484.16"/>
    <n v="0"/>
    <n v="0"/>
    <n v="0"/>
    <n v="0"/>
  </r>
  <r>
    <n v="2023274"/>
    <x v="392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Middel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24941.02399999996"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95543.136000000042"/>
    <n v="17"/>
    <n v="13"/>
    <s v="621002000 Bruggen"/>
    <n v="0"/>
    <n v="0"/>
    <n v="0"/>
    <n v="0"/>
    <n v="0"/>
    <n v="0"/>
    <n v="0"/>
    <n v="0"/>
    <n v="0"/>
    <n v="0"/>
  </r>
  <r>
    <n v="2023275"/>
    <x v="393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17591.55199999997"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02892.60800000004"/>
    <n v="16"/>
    <n v="14"/>
    <s v="621002000 Bruggen"/>
    <n v="0"/>
    <n v="0"/>
    <n v="0"/>
    <n v="0"/>
    <n v="0"/>
    <n v="0"/>
    <n v="0"/>
    <n v="0"/>
    <n v="0"/>
    <n v="0"/>
  </r>
  <r>
    <n v="2023276"/>
    <x v="394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10242.07999999997"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10242.08000000003"/>
    <n v="15"/>
    <n v="15"/>
    <s v="621002000 Bruggen"/>
    <n v="0"/>
    <n v="0"/>
    <n v="0"/>
    <n v="0"/>
    <n v="0"/>
    <n v="0"/>
    <n v="0"/>
    <n v="0"/>
    <n v="0"/>
    <n v="0"/>
  </r>
  <r>
    <n v="2023277"/>
    <x v="395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102892.60799999998"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17591.55200000003"/>
    <n v="14"/>
    <n v="16"/>
    <s v="621002000 Bruggen"/>
    <n v="0"/>
    <n v="0"/>
    <n v="0"/>
    <n v="0"/>
    <n v="0"/>
    <n v="0"/>
    <n v="0"/>
    <n v="0"/>
    <n v="0"/>
    <n v="0"/>
  </r>
  <r>
    <n v="2023278"/>
    <x v="396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95543.135999999984"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24941.02400000002"/>
    <n v="13"/>
    <n v="17"/>
    <s v="621002000 Bruggen"/>
    <n v="0"/>
    <n v="0"/>
    <n v="0"/>
    <n v="0"/>
    <n v="0"/>
    <n v="0"/>
    <n v="0"/>
    <n v="0"/>
    <n v="0"/>
    <n v="0"/>
  </r>
  <r>
    <n v="2023279"/>
    <x v="397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88193.66399999999"/>
    <m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32290.49600000001"/>
    <n v="12"/>
    <n v="18"/>
    <s v="621002000 Bruggen"/>
    <n v="0"/>
    <n v="0"/>
    <n v="0"/>
    <n v="0"/>
    <n v="0"/>
    <n v="0"/>
    <n v="0"/>
    <n v="0"/>
    <n v="0"/>
    <n v="0"/>
  </r>
  <r>
    <n v="2023280"/>
    <x v="398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80844.191999999995"/>
    <m/>
    <m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39639.96799999999"/>
    <n v="11"/>
    <n v="19"/>
    <s v="621002000 Bruggen"/>
    <n v="0"/>
    <n v="0"/>
    <n v="0"/>
    <n v="0"/>
    <n v="0"/>
    <n v="0"/>
    <n v="0"/>
    <n v="0"/>
    <n v="0"/>
    <n v="0"/>
  </r>
  <r>
    <n v="2023281"/>
    <x v="399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73494.720000000001"/>
    <m/>
    <m/>
    <m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46989.44"/>
    <n v="10"/>
    <n v="20"/>
    <s v="621002000 Bruggen"/>
    <n v="0"/>
    <n v="0"/>
    <n v="0"/>
    <n v="0"/>
    <n v="0"/>
    <n v="0"/>
    <n v="0"/>
    <n v="0"/>
    <n v="0"/>
    <n v="0"/>
  </r>
  <r>
    <n v="2023282"/>
    <x v="400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66145.248000000007"/>
    <m/>
    <m/>
    <m/>
    <m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7349.4719999999998"/>
    <n v="154338.91200000001"/>
    <n v="9"/>
    <n v="21"/>
    <s v="621002000 Bruggen"/>
    <n v="0"/>
    <n v="0"/>
    <n v="0"/>
    <n v="0"/>
    <n v="0"/>
    <n v="0"/>
    <n v="0"/>
    <n v="0"/>
    <n v="0"/>
    <n v="0"/>
  </r>
  <r>
    <n v="2023283"/>
    <x v="401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0"/>
    <n v="0"/>
    <n v="30"/>
    <x v="77"/>
    <n v="58795.776000000005"/>
    <m/>
    <m/>
    <m/>
    <m/>
    <m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7349.4719999999998"/>
    <n v="161688.38399999999"/>
    <n v="8"/>
    <n v="22"/>
    <s v="621002000 Bruggen"/>
    <n v="0"/>
    <n v="0"/>
    <n v="0"/>
    <n v="0"/>
    <n v="0"/>
    <n v="0"/>
    <n v="0"/>
    <n v="0"/>
    <n v="0"/>
    <n v="0"/>
  </r>
  <r>
    <n v="2023284"/>
    <x v="402"/>
    <s v="2.  Verkeer, vervoer en waterstaat"/>
    <m/>
    <m/>
    <m/>
    <n v="220484.16"/>
    <n v="220484.1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Ronald Hooijmans"/>
    <s v="Heel Katwijk"/>
    <s v="Weg- en Waterbouw"/>
    <n v="1.04"/>
    <s v="Lang"/>
    <s v="Ja"/>
    <x v="1"/>
    <n v="2023"/>
    <s v="geen"/>
    <x v="0"/>
    <s v="BASIS"/>
    <x v="2"/>
    <x v="3"/>
    <s v="Bruggen"/>
    <s v="Wettelijk"/>
    <n v="0"/>
    <m/>
    <n v="212004"/>
    <n v="0"/>
    <m/>
    <n v="0"/>
    <m/>
    <n v="212004"/>
    <n v="220484.16"/>
    <n v="220484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04"/>
    <n v="220484.16"/>
    <n v="0"/>
    <n v="0"/>
    <n v="0"/>
    <n v="0"/>
    <n v="0"/>
    <n v="0"/>
    <n v="0"/>
    <n v="0"/>
    <n v="0"/>
    <n v="0"/>
    <n v="0"/>
    <n v="0"/>
    <n v="0"/>
    <n v="0"/>
    <n v="30"/>
    <x v="77"/>
    <n v="51446.304000000004"/>
    <m/>
    <m/>
    <m/>
    <m/>
    <m/>
    <m/>
    <m/>
    <m/>
    <m/>
    <m/>
    <m/>
    <m/>
    <m/>
    <m/>
    <m/>
    <m/>
    <m/>
    <n v="7349.4719999999998"/>
    <n v="7349.4719999999998"/>
    <n v="7349.4719999999998"/>
    <n v="7349.4719999999998"/>
    <n v="7349.4719999999998"/>
    <n v="7349.4719999999998"/>
    <n v="7349.4719999999998"/>
    <n v="169037.856"/>
    <n v="7"/>
    <n v="23"/>
    <s v="621002000 Bruggen"/>
    <n v="0"/>
    <n v="0"/>
    <n v="0"/>
    <n v="0"/>
    <n v="0"/>
    <n v="0"/>
    <n v="0"/>
    <n v="0"/>
    <n v="0"/>
    <n v="0"/>
  </r>
  <r>
    <n v="2023286"/>
    <x v="403"/>
    <s v="2.  Verkeer, vervoer en waterstaat"/>
    <m/>
    <m/>
    <m/>
    <n v="353757.83040000004"/>
    <n v="353757.830400000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9"/>
    <s v="Verlichting"/>
    <s v="Onvermijdelijk"/>
    <n v="0"/>
    <m/>
    <n v="340151.76"/>
    <n v="0"/>
    <m/>
    <n v="0"/>
    <m/>
    <n v="340151.76"/>
    <n v="353757.83040000004"/>
    <n v="353757.83040000004"/>
    <n v="0"/>
    <n v="0"/>
    <n v="0"/>
    <n v="0"/>
    <n v="0"/>
    <n v="340151.76"/>
    <n v="353757.8304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9"/>
    <n v="353757.83040000004"/>
    <m/>
    <m/>
    <m/>
    <m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17687.891520000001"/>
    <n v="0"/>
    <n v="20"/>
    <n v="0"/>
    <s v="621003000 Openbare verlichting"/>
    <n v="0"/>
    <n v="0"/>
    <n v="0"/>
    <n v="353757.83040000004"/>
    <n v="336069.93888000003"/>
    <n v="318382.04736000003"/>
    <n v="0"/>
    <n v="0"/>
    <n v="0"/>
    <n v="4952.609625600001"/>
  </r>
  <r>
    <n v="2023287"/>
    <x v="404"/>
    <s v="2.  Verkeer, vervoer en waterstaat"/>
    <m/>
    <m/>
    <m/>
    <n v="217773.6704"/>
    <n v="217773.67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9"/>
    <s v="Verlichting"/>
    <s v="Onvermijdelijk"/>
    <n v="0"/>
    <m/>
    <n v="209397.76000000001"/>
    <n v="0"/>
    <m/>
    <n v="0"/>
    <m/>
    <n v="209397.76000000001"/>
    <n v="217773.6704"/>
    <n v="217773.6704"/>
    <n v="0"/>
    <n v="0"/>
    <n v="0"/>
    <n v="0"/>
    <n v="0"/>
    <n v="0"/>
    <n v="0"/>
    <n v="209397.76000000001"/>
    <n v="217773.6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0"/>
    <n v="206884.98687999998"/>
    <m/>
    <m/>
    <m/>
    <m/>
    <m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"/>
    <n v="10888.683520000021"/>
    <n v="19"/>
    <n v="1"/>
    <s v="621003000 Openbare verlichting"/>
    <n v="0"/>
    <n v="0"/>
    <n v="0"/>
    <n v="0"/>
    <n v="217773.6704"/>
    <n v="206884.98688000001"/>
    <n v="0"/>
    <n v="0"/>
    <n v="0"/>
    <n v="0"/>
  </r>
  <r>
    <n v="2023288"/>
    <x v="405"/>
    <s v="2.  Verkeer, vervoer en waterstaat"/>
    <m/>
    <m/>
    <m/>
    <n v="303800.88959999999"/>
    <n v="303800.88959999999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9"/>
    <s v="Verlichting"/>
    <s v="Onvermijdelijk"/>
    <n v="0"/>
    <m/>
    <n v="292116.24"/>
    <n v="0"/>
    <m/>
    <n v="0"/>
    <m/>
    <n v="292116.24"/>
    <n v="303800.88959999999"/>
    <n v="303800.88959999999"/>
    <n v="0"/>
    <n v="0"/>
    <n v="0"/>
    <n v="0"/>
    <n v="0"/>
    <n v="0"/>
    <n v="0"/>
    <n v="0"/>
    <n v="0"/>
    <n v="292116.24"/>
    <n v="303800.889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1"/>
    <n v="273420.80064000009"/>
    <m/>
    <m/>
    <m/>
    <m/>
    <m/>
    <m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15190.04448"/>
    <n v="30380.088959999906"/>
    <n v="18"/>
    <n v="2"/>
    <s v="621003000 Openbare verlichting"/>
    <n v="0"/>
    <n v="0"/>
    <n v="0"/>
    <n v="0"/>
    <n v="0"/>
    <n v="303800.88959999999"/>
    <n v="0"/>
    <n v="0"/>
    <n v="0"/>
    <n v="0"/>
  </r>
  <r>
    <n v="2023289"/>
    <x v="406"/>
    <s v="2.  Verkeer, vervoer en waterstaat"/>
    <m/>
    <m/>
    <m/>
    <n v="301394.3296"/>
    <n v="301394.3296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9"/>
    <s v="Verlichting"/>
    <s v="Onvermijdelijk"/>
    <n v="0"/>
    <m/>
    <n v="289802.23999999999"/>
    <n v="0"/>
    <m/>
    <n v="0"/>
    <m/>
    <n v="289802.23999999999"/>
    <n v="301394.3296"/>
    <n v="301394.3296"/>
    <n v="0"/>
    <n v="0"/>
    <n v="0"/>
    <n v="0"/>
    <n v="0"/>
    <n v="0"/>
    <n v="0"/>
    <n v="0"/>
    <n v="0"/>
    <n v="0"/>
    <n v="0"/>
    <n v="289802.23999999999"/>
    <n v="301394.3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2"/>
    <n v="256185.18016000002"/>
    <m/>
    <m/>
    <m/>
    <m/>
    <m/>
    <m/>
    <m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15069.716479999999"/>
    <n v="45209.149439999979"/>
    <n v="17"/>
    <n v="3"/>
    <s v="621003000 Openbare verlichting"/>
    <n v="0"/>
    <n v="0"/>
    <n v="0"/>
    <n v="0"/>
    <n v="0"/>
    <n v="0"/>
    <n v="0"/>
    <n v="0"/>
    <n v="0"/>
    <n v="0"/>
  </r>
  <r>
    <n v="2023290"/>
    <x v="407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222375.22943999994"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55593.807360000064"/>
    <n v="16"/>
    <n v="4"/>
    <s v="621003000 Openbare verlichting"/>
    <n v="0"/>
    <n v="0"/>
    <n v="0"/>
    <n v="0"/>
    <n v="0"/>
    <n v="0"/>
    <n v="0"/>
    <n v="0"/>
    <n v="0"/>
    <n v="0"/>
  </r>
  <r>
    <n v="2023291"/>
    <x v="408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208476.77759999994"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69492.259200000059"/>
    <n v="15"/>
    <n v="5"/>
    <s v="621003000 Openbare verlichting"/>
    <n v="0"/>
    <n v="0"/>
    <n v="0"/>
    <n v="0"/>
    <n v="0"/>
    <n v="0"/>
    <n v="0"/>
    <n v="0"/>
    <n v="0"/>
    <n v="0"/>
  </r>
  <r>
    <n v="2023292"/>
    <x v="409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94578.32575999995"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83390.711040000053"/>
    <n v="14"/>
    <n v="6"/>
    <s v="621003000 Openbare verlichting"/>
    <n v="0"/>
    <n v="0"/>
    <n v="0"/>
    <n v="0"/>
    <n v="0"/>
    <n v="0"/>
    <n v="0"/>
    <n v="0"/>
    <n v="0"/>
    <n v="0"/>
  </r>
  <r>
    <n v="2023293"/>
    <x v="410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80679.87391999995"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97289.162880000047"/>
    <n v="13"/>
    <n v="7"/>
    <s v="621003000 Openbare verlichting"/>
    <n v="0"/>
    <n v="0"/>
    <n v="0"/>
    <n v="0"/>
    <n v="0"/>
    <n v="0"/>
    <n v="0"/>
    <n v="0"/>
    <n v="0"/>
    <n v="0"/>
  </r>
  <r>
    <n v="2023294"/>
    <x v="411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66781.42207999996"/>
    <m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11187.61472000004"/>
    <n v="12"/>
    <n v="8"/>
    <s v="621003000 Openbare verlichting"/>
    <n v="0"/>
    <n v="0"/>
    <n v="0"/>
    <n v="0"/>
    <n v="0"/>
    <n v="0"/>
    <n v="0"/>
    <n v="0"/>
    <n v="0"/>
    <n v="0"/>
  </r>
  <r>
    <n v="2023295"/>
    <x v="412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52882.97023999997"/>
    <m/>
    <m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.45184"/>
    <n v="125086.06656000004"/>
    <n v="11"/>
    <n v="9"/>
    <s v="621003000 Openbare verlichting"/>
    <n v="0"/>
    <n v="0"/>
    <n v="0"/>
    <n v="0"/>
    <n v="0"/>
    <n v="0"/>
    <n v="0"/>
    <n v="0"/>
    <n v="0"/>
    <n v="0"/>
  </r>
  <r>
    <n v="2023296"/>
    <x v="413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38984.51839999997"/>
    <m/>
    <m/>
    <m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3898.45184"/>
    <n v="138984.51840000003"/>
    <n v="10"/>
    <n v="10"/>
    <s v="621003000 Openbare verlichting"/>
    <n v="0"/>
    <n v="0"/>
    <n v="0"/>
    <n v="0"/>
    <n v="0"/>
    <n v="0"/>
    <n v="0"/>
    <n v="0"/>
    <n v="0"/>
    <n v="0"/>
  </r>
  <r>
    <n v="2023297"/>
    <x v="414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25086.06655999998"/>
    <m/>
    <m/>
    <m/>
    <m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3898.45184"/>
    <n v="152882.97024000002"/>
    <n v="9"/>
    <n v="11"/>
    <s v="621003000 Openbare verlichting"/>
    <n v="0"/>
    <n v="0"/>
    <n v="0"/>
    <n v="0"/>
    <n v="0"/>
    <n v="0"/>
    <n v="0"/>
    <n v="0"/>
    <n v="0"/>
    <n v="0"/>
  </r>
  <r>
    <n v="2023298"/>
    <x v="415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0"/>
    <n v="0"/>
    <n v="20"/>
    <x v="273"/>
    <n v="111187.61471999998"/>
    <m/>
    <m/>
    <m/>
    <m/>
    <m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3898.45184"/>
    <n v="166781.42208000002"/>
    <n v="8"/>
    <n v="12"/>
    <s v="621003000 Openbare verlichting"/>
    <n v="0"/>
    <n v="0"/>
    <n v="0"/>
    <n v="0"/>
    <n v="0"/>
    <n v="0"/>
    <n v="0"/>
    <n v="0"/>
    <n v="0"/>
    <n v="0"/>
  </r>
  <r>
    <n v="2023299"/>
    <x v="416"/>
    <s v="2.  Verkeer, vervoer en waterstaat"/>
    <m/>
    <m/>
    <m/>
    <n v="277969.0368"/>
    <n v="277969.036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9"/>
    <s v="Verlichting"/>
    <s v="Onvermijdelijk"/>
    <n v="0"/>
    <m/>
    <n v="267277.92"/>
    <n v="0"/>
    <m/>
    <n v="0"/>
    <m/>
    <n v="267277.92"/>
    <n v="277969.0368"/>
    <n v="277969.03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77.92"/>
    <n v="277969.0368"/>
    <n v="0"/>
    <n v="0"/>
    <n v="0"/>
    <n v="0"/>
    <n v="0"/>
    <n v="0"/>
    <n v="0"/>
    <n v="0"/>
    <n v="0"/>
    <n v="0"/>
    <n v="0"/>
    <n v="0"/>
    <n v="0"/>
    <n v="0"/>
    <n v="20"/>
    <x v="273"/>
    <n v="97289.162879999989"/>
    <m/>
    <m/>
    <m/>
    <m/>
    <m/>
    <m/>
    <m/>
    <m/>
    <m/>
    <m/>
    <m/>
    <m/>
    <m/>
    <m/>
    <m/>
    <m/>
    <m/>
    <n v="13898.45184"/>
    <n v="13898.45184"/>
    <n v="13898.45184"/>
    <n v="13898.45184"/>
    <n v="13898.45184"/>
    <n v="13898.45184"/>
    <n v="13898.45184"/>
    <n v="180679.87392000001"/>
    <n v="7"/>
    <n v="13"/>
    <s v="621003000 Openbare verlichting"/>
    <n v="0"/>
    <n v="0"/>
    <n v="0"/>
    <n v="0"/>
    <n v="0"/>
    <n v="0"/>
    <n v="0"/>
    <n v="0"/>
    <n v="0"/>
    <n v="0"/>
  </r>
  <r>
    <n v="2023301"/>
    <x v="417"/>
    <s v="2.  Verkeer, vervoer en waterstaat"/>
    <m/>
    <m/>
    <m/>
    <n v="76206.291200000007"/>
    <n v="76206.291200000007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3"/>
    <s v="Verlichting"/>
    <s v="Wettelijk"/>
    <n v="0"/>
    <m/>
    <n v="73275.28"/>
    <n v="0"/>
    <m/>
    <n v="0"/>
    <m/>
    <n v="73275.28"/>
    <n v="76206.291200000007"/>
    <n v="76206.291200000007"/>
    <n v="0"/>
    <n v="0"/>
    <n v="0"/>
    <n v="0"/>
    <n v="0"/>
    <n v="73275.28"/>
    <n v="76206.2912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4"/>
    <n v="38103.145599999996"/>
    <m/>
    <m/>
    <m/>
    <m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1905.1572800000001"/>
    <n v="38103.145600000011"/>
    <n v="20"/>
    <n v="20"/>
    <s v="612010000 Overige maatregelen"/>
    <n v="0"/>
    <n v="0"/>
    <n v="0"/>
    <n v="76206.291200000007"/>
    <n v="74301.133920000007"/>
    <n v="72395.976640000008"/>
    <n v="0"/>
    <n v="0"/>
    <n v="0"/>
    <n v="1066.8880768000001"/>
  </r>
  <r>
    <n v="2023302"/>
    <x v="418"/>
    <s v="2.  Verkeer, vervoer en waterstaat"/>
    <m/>
    <m/>
    <m/>
    <n v="252633.63840000003"/>
    <n v="252633.63840000003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3"/>
    <s v="Verlichting"/>
    <s v="Wettelijk"/>
    <n v="0"/>
    <m/>
    <n v="242916.96000000002"/>
    <n v="0"/>
    <m/>
    <n v="0"/>
    <m/>
    <n v="242916.96000000002"/>
    <n v="252633.63840000003"/>
    <n v="252633.63840000003"/>
    <n v="0"/>
    <n v="0"/>
    <n v="0"/>
    <n v="0"/>
    <n v="0"/>
    <n v="0"/>
    <n v="0"/>
    <n v="242916.96000000002"/>
    <n v="252633.638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5"/>
    <n v="120000.97824000001"/>
    <m/>
    <m/>
    <m/>
    <m/>
    <m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6315.8409600000005"/>
    <n v="132632.66016000003"/>
    <n v="19"/>
    <n v="21"/>
    <s v="612010000 Overige maatregelen"/>
    <n v="0"/>
    <n v="0"/>
    <n v="0"/>
    <n v="0"/>
    <n v="252633.63840000003"/>
    <n v="246317.79744000002"/>
    <n v="0"/>
    <n v="0"/>
    <n v="0"/>
    <n v="0"/>
  </r>
  <r>
    <n v="2023303"/>
    <x v="419"/>
    <s v="2.  Verkeer, vervoer en waterstaat"/>
    <m/>
    <m/>
    <m/>
    <n v="46316.275200000004"/>
    <n v="46316.275200000004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3"/>
    <s v="Verlichting"/>
    <s v="Wettelijk"/>
    <n v="0"/>
    <m/>
    <n v="44534.880000000005"/>
    <n v="0"/>
    <m/>
    <n v="0"/>
    <m/>
    <n v="44534.880000000005"/>
    <n v="46316.275200000004"/>
    <n v="46316.275200000004"/>
    <n v="0"/>
    <n v="0"/>
    <n v="0"/>
    <n v="0"/>
    <n v="0"/>
    <n v="0"/>
    <n v="0"/>
    <n v="0"/>
    <n v="0"/>
    <n v="44534.880000000005"/>
    <n v="46316.2752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6"/>
    <n v="20842.323840000001"/>
    <m/>
    <m/>
    <m/>
    <m/>
    <m/>
    <m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1157.90688"/>
    <n v="25473.951360000003"/>
    <n v="18"/>
    <n v="22"/>
    <s v="612010000 Overige maatregelen"/>
    <n v="0"/>
    <n v="0"/>
    <n v="0"/>
    <n v="0"/>
    <n v="0"/>
    <n v="46316.275200000004"/>
    <n v="0"/>
    <n v="0"/>
    <n v="0"/>
    <n v="0"/>
  </r>
  <r>
    <n v="2023304"/>
    <x v="420"/>
    <s v="2.  Verkeer, vervoer en waterstaat"/>
    <m/>
    <m/>
    <m/>
    <n v="98608.390400000018"/>
    <n v="98608.390400000018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Middellang"/>
    <s v="Ja"/>
    <x v="1"/>
    <n v="2023"/>
    <s v="geen"/>
    <x v="2"/>
    <s v="BASIS"/>
    <x v="2"/>
    <x v="3"/>
    <s v="Verlichting"/>
    <s v="Wettelijk"/>
    <n v="0"/>
    <m/>
    <n v="94815.760000000009"/>
    <n v="0"/>
    <m/>
    <n v="0"/>
    <m/>
    <n v="94815.760000000009"/>
    <n v="98608.390400000018"/>
    <n v="98608.390400000018"/>
    <n v="0"/>
    <n v="0"/>
    <n v="0"/>
    <n v="0"/>
    <n v="0"/>
    <n v="0"/>
    <n v="0"/>
    <n v="0"/>
    <n v="0"/>
    <n v="0"/>
    <n v="0"/>
    <n v="94815.760000000009"/>
    <n v="98608.39040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7"/>
    <n v="41908.565920000008"/>
    <m/>
    <m/>
    <m/>
    <m/>
    <m/>
    <m/>
    <m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2465.2097600000006"/>
    <n v="56699.82448000001"/>
    <n v="17"/>
    <n v="23"/>
    <s v="612010000 Overige maatregelen"/>
    <n v="0"/>
    <n v="0"/>
    <n v="0"/>
    <n v="0"/>
    <n v="0"/>
    <n v="0"/>
    <n v="0"/>
    <n v="0"/>
    <n v="0"/>
    <n v="0"/>
  </r>
  <r>
    <n v="2023305"/>
    <x v="421"/>
    <s v="2.  Verkeer, vervoer en waterstaat"/>
    <m/>
    <m/>
    <m/>
    <n v="108160"/>
    <n v="10816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04000"/>
    <n v="0"/>
    <m/>
    <n v="0"/>
    <m/>
    <n v="104000"/>
    <n v="108160"/>
    <n v="108160"/>
    <n v="0"/>
    <n v="0"/>
    <n v="0"/>
    <n v="0"/>
    <n v="0"/>
    <n v="0"/>
    <n v="0"/>
    <n v="0"/>
    <n v="0"/>
    <n v="0"/>
    <n v="0"/>
    <n v="0"/>
    <n v="0"/>
    <n v="104000"/>
    <n v="108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1"/>
    <n v="43264"/>
    <m/>
    <m/>
    <m/>
    <m/>
    <m/>
    <m/>
    <m/>
    <m/>
    <n v="2704"/>
    <n v="2704"/>
    <n v="2704"/>
    <n v="2704"/>
    <n v="2704"/>
    <n v="2704"/>
    <n v="2704"/>
    <n v="2704"/>
    <n v="2704"/>
    <n v="2704"/>
    <n v="2704"/>
    <n v="2704"/>
    <n v="2704"/>
    <n v="2704"/>
    <n v="2704"/>
    <n v="2704"/>
    <n v="64896"/>
    <n v="16"/>
    <n v="24"/>
    <s v="612010000 Overige maatregelen"/>
    <n v="0"/>
    <n v="0"/>
    <n v="0"/>
    <n v="0"/>
    <n v="0"/>
    <n v="0"/>
    <n v="0"/>
    <n v="0"/>
    <n v="0"/>
    <n v="0"/>
  </r>
  <r>
    <n v="2023306"/>
    <x v="422"/>
    <s v="2.  Verkeer, vervoer en waterstaat"/>
    <m/>
    <m/>
    <m/>
    <n v="108160"/>
    <n v="10816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04000"/>
    <n v="0"/>
    <m/>
    <n v="0"/>
    <m/>
    <n v="104000"/>
    <n v="108160"/>
    <n v="108160"/>
    <n v="0"/>
    <n v="0"/>
    <n v="0"/>
    <n v="0"/>
    <n v="0"/>
    <n v="0"/>
    <n v="0"/>
    <n v="0"/>
    <n v="0"/>
    <n v="0"/>
    <n v="0"/>
    <n v="0"/>
    <n v="0"/>
    <n v="0"/>
    <n v="0"/>
    <n v="104000"/>
    <n v="1081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11"/>
    <n v="40560"/>
    <m/>
    <m/>
    <m/>
    <m/>
    <m/>
    <m/>
    <m/>
    <m/>
    <m/>
    <n v="2704"/>
    <n v="2704"/>
    <n v="2704"/>
    <n v="2704"/>
    <n v="2704"/>
    <n v="2704"/>
    <n v="2704"/>
    <n v="2704"/>
    <n v="2704"/>
    <n v="2704"/>
    <n v="2704"/>
    <n v="2704"/>
    <n v="2704"/>
    <n v="2704"/>
    <n v="2704"/>
    <n v="67600"/>
    <n v="15"/>
    <n v="25"/>
    <s v="612010000 Overige maatregelen"/>
    <n v="0"/>
    <n v="0"/>
    <n v="0"/>
    <n v="0"/>
    <n v="0"/>
    <n v="0"/>
    <n v="0"/>
    <n v="0"/>
    <n v="0"/>
    <n v="0"/>
  </r>
  <r>
    <n v="2023307"/>
    <x v="423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45427.200000000004"/>
    <m/>
    <m/>
    <m/>
    <m/>
    <m/>
    <m/>
    <m/>
    <m/>
    <m/>
    <m/>
    <n v="3244.8"/>
    <n v="3244.8"/>
    <n v="3244.8"/>
    <n v="3244.8"/>
    <n v="3244.8"/>
    <n v="3244.8"/>
    <n v="3244.8"/>
    <n v="3244.8"/>
    <n v="3244.8"/>
    <n v="3244.8"/>
    <n v="3244.8"/>
    <n v="3244.8"/>
    <n v="3244.8"/>
    <n v="3244.8"/>
    <n v="84364.799999999988"/>
    <n v="14"/>
    <n v="26"/>
    <s v="612010000 Overige maatregelen"/>
    <n v="0"/>
    <n v="0"/>
    <n v="0"/>
    <n v="0"/>
    <n v="0"/>
    <n v="0"/>
    <n v="0"/>
    <n v="0"/>
    <n v="0"/>
    <n v="0"/>
  </r>
  <r>
    <n v="2023308"/>
    <x v="424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42182.400000000001"/>
    <m/>
    <m/>
    <m/>
    <m/>
    <m/>
    <m/>
    <m/>
    <m/>
    <m/>
    <m/>
    <m/>
    <n v="3244.8"/>
    <n v="3244.8"/>
    <n v="3244.8"/>
    <n v="3244.8"/>
    <n v="3244.8"/>
    <n v="3244.8"/>
    <n v="3244.8"/>
    <n v="3244.8"/>
    <n v="3244.8"/>
    <n v="3244.8"/>
    <n v="3244.8"/>
    <n v="3244.8"/>
    <n v="3244.8"/>
    <n v="87609.600000000006"/>
    <n v="13"/>
    <n v="27"/>
    <s v="612010000 Overige maatregelen"/>
    <n v="0"/>
    <n v="0"/>
    <n v="0"/>
    <n v="0"/>
    <n v="0"/>
    <n v="0"/>
    <n v="0"/>
    <n v="0"/>
    <n v="0"/>
    <n v="0"/>
  </r>
  <r>
    <n v="2023309"/>
    <x v="425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38937.599999999999"/>
    <m/>
    <m/>
    <m/>
    <m/>
    <m/>
    <m/>
    <m/>
    <m/>
    <m/>
    <m/>
    <m/>
    <m/>
    <n v="3244.8"/>
    <n v="3244.8"/>
    <n v="3244.8"/>
    <n v="3244.8"/>
    <n v="3244.8"/>
    <n v="3244.8"/>
    <n v="3244.8"/>
    <n v="3244.8"/>
    <n v="3244.8"/>
    <n v="3244.8"/>
    <n v="3244.8"/>
    <n v="3244.8"/>
    <n v="90854.399999999994"/>
    <n v="12"/>
    <n v="28"/>
    <s v="612010000 Overige maatregelen"/>
    <n v="0"/>
    <n v="0"/>
    <n v="0"/>
    <n v="0"/>
    <n v="0"/>
    <n v="0"/>
    <n v="0"/>
    <n v="0"/>
    <n v="0"/>
    <n v="0"/>
  </r>
  <r>
    <n v="2023310"/>
    <x v="426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35692.799999999996"/>
    <m/>
    <m/>
    <m/>
    <m/>
    <m/>
    <m/>
    <m/>
    <m/>
    <m/>
    <m/>
    <m/>
    <m/>
    <m/>
    <n v="3244.8"/>
    <n v="3244.8"/>
    <n v="3244.8"/>
    <n v="3244.8"/>
    <n v="3244.8"/>
    <n v="3244.8"/>
    <n v="3244.8"/>
    <n v="3244.8"/>
    <n v="3244.8"/>
    <n v="3244.8"/>
    <n v="3244.8"/>
    <n v="94099.200000000012"/>
    <n v="11"/>
    <n v="29"/>
    <s v="612010000 Overige maatregelen"/>
    <n v="0"/>
    <n v="0"/>
    <n v="0"/>
    <n v="0"/>
    <n v="0"/>
    <n v="0"/>
    <n v="0"/>
    <n v="0"/>
    <n v="0"/>
    <n v="0"/>
  </r>
  <r>
    <n v="2023311"/>
    <x v="427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32447.999999999996"/>
    <m/>
    <m/>
    <m/>
    <m/>
    <m/>
    <m/>
    <m/>
    <m/>
    <m/>
    <m/>
    <m/>
    <m/>
    <m/>
    <m/>
    <n v="3244.8"/>
    <n v="3244.8"/>
    <n v="3244.8"/>
    <n v="3244.8"/>
    <n v="3244.8"/>
    <n v="3244.8"/>
    <n v="3244.8"/>
    <n v="3244.8"/>
    <n v="3244.8"/>
    <n v="3244.8"/>
    <n v="97344"/>
    <n v="10"/>
    <n v="30"/>
    <s v="612010000 Overige maatregelen"/>
    <n v="0"/>
    <n v="0"/>
    <n v="0"/>
    <n v="0"/>
    <n v="0"/>
    <n v="0"/>
    <n v="0"/>
    <n v="0"/>
    <n v="0"/>
    <n v="0"/>
  </r>
  <r>
    <n v="2023312"/>
    <x v="428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29203.199999999997"/>
    <m/>
    <m/>
    <m/>
    <m/>
    <m/>
    <m/>
    <m/>
    <m/>
    <m/>
    <m/>
    <m/>
    <m/>
    <m/>
    <m/>
    <m/>
    <n v="3244.8"/>
    <n v="3244.8"/>
    <n v="3244.8"/>
    <n v="3244.8"/>
    <n v="3244.8"/>
    <n v="3244.8"/>
    <n v="3244.8"/>
    <n v="3244.8"/>
    <n v="3244.8"/>
    <n v="100588.8"/>
    <n v="9"/>
    <n v="31"/>
    <s v="612010000 Overige maatregelen"/>
    <n v="0"/>
    <n v="0"/>
    <n v="0"/>
    <n v="0"/>
    <n v="0"/>
    <n v="0"/>
    <n v="0"/>
    <n v="0"/>
    <n v="0"/>
    <n v="0"/>
  </r>
  <r>
    <n v="2023313"/>
    <x v="429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40"/>
    <x v="278"/>
    <n v="25958.399999999998"/>
    <m/>
    <m/>
    <m/>
    <m/>
    <m/>
    <m/>
    <m/>
    <m/>
    <m/>
    <m/>
    <m/>
    <m/>
    <m/>
    <m/>
    <m/>
    <m/>
    <n v="3244.8"/>
    <n v="3244.8"/>
    <n v="3244.8"/>
    <n v="3244.8"/>
    <n v="3244.8"/>
    <n v="3244.8"/>
    <n v="3244.8"/>
    <n v="3244.8"/>
    <n v="103833.60000000001"/>
    <n v="8"/>
    <n v="32"/>
    <s v="612010000 Overige maatregelen"/>
    <n v="0"/>
    <n v="0"/>
    <n v="0"/>
    <n v="0"/>
    <n v="0"/>
    <n v="0"/>
    <n v="0"/>
    <n v="0"/>
    <n v="0"/>
    <n v="0"/>
  </r>
  <r>
    <n v="2023314"/>
    <x v="430"/>
    <s v="2.  Verkeer, vervoer en waterstaat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Jelle van Wier"/>
    <s v="Planmatig Beheer"/>
    <s v="Guido du Prie"/>
    <s v="Heel Katwijk"/>
    <s v="Installaties"/>
    <n v="1.04"/>
    <s v="Lang"/>
    <s v="Ja"/>
    <x v="1"/>
    <n v="2023"/>
    <s v="geen"/>
    <x v="2"/>
    <s v="BASIS"/>
    <x v="2"/>
    <x v="3"/>
    <s v="Verlichting"/>
    <s v="Wettelijk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40"/>
    <x v="278"/>
    <n v="22713.599999999999"/>
    <m/>
    <m/>
    <m/>
    <m/>
    <m/>
    <m/>
    <m/>
    <m/>
    <m/>
    <m/>
    <m/>
    <m/>
    <m/>
    <m/>
    <m/>
    <m/>
    <m/>
    <n v="3244.8"/>
    <n v="3244.8"/>
    <n v="3244.8"/>
    <n v="3244.8"/>
    <n v="3244.8"/>
    <n v="3244.8"/>
    <n v="3244.8"/>
    <n v="107078.39999999999"/>
    <n v="7"/>
    <n v="33"/>
    <s v="612010000 Overige maatregelen"/>
    <n v="0"/>
    <n v="0"/>
    <n v="0"/>
    <n v="0"/>
    <n v="0"/>
    <n v="0"/>
    <n v="0"/>
    <n v="0"/>
    <n v="0"/>
    <n v="0"/>
  </r>
  <r>
    <n v="2023316"/>
    <x v="431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Middel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973440"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0"/>
    <n v="20"/>
    <n v="0"/>
    <s v="674003100 Duurzaamheid"/>
    <n v="0"/>
    <n v="0"/>
    <n v="0"/>
    <n v="973440"/>
    <n v="924768"/>
    <n v="876096"/>
    <n v="0"/>
    <n v="0"/>
    <n v="0"/>
    <n v="13628.16"/>
  </r>
  <r>
    <n v="2023317"/>
    <x v="432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Middel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924768"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19"/>
    <n v="1"/>
    <s v="674003100 Duurzaamheid"/>
    <n v="0"/>
    <n v="0"/>
    <n v="0"/>
    <n v="0"/>
    <n v="973440"/>
    <n v="924768"/>
    <n v="0"/>
    <n v="0"/>
    <n v="0"/>
    <n v="0"/>
  </r>
  <r>
    <n v="2023318"/>
    <x v="433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Middel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876096"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97344"/>
    <n v="18"/>
    <n v="2"/>
    <s v="674003100 Duurzaamheid"/>
    <n v="0"/>
    <n v="0"/>
    <n v="0"/>
    <n v="0"/>
    <n v="0"/>
    <n v="973440"/>
    <n v="0"/>
    <n v="0"/>
    <n v="0"/>
    <n v="0"/>
  </r>
  <r>
    <n v="2023319"/>
    <x v="434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Middel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827424"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146016"/>
    <n v="17"/>
    <n v="3"/>
    <s v="674003100 Duurzaamheid"/>
    <n v="0"/>
    <n v="0"/>
    <n v="0"/>
    <n v="0"/>
    <n v="0"/>
    <n v="0"/>
    <n v="0"/>
    <n v="0"/>
    <n v="0"/>
    <n v="0"/>
  </r>
  <r>
    <n v="2023320"/>
    <x v="435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778752"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194688"/>
    <n v="16"/>
    <n v="4"/>
    <s v="674003100 Duurzaamheid"/>
    <n v="0"/>
    <n v="0"/>
    <n v="0"/>
    <n v="0"/>
    <n v="0"/>
    <n v="0"/>
    <n v="0"/>
    <n v="0"/>
    <n v="0"/>
    <n v="0"/>
  </r>
  <r>
    <n v="2023321"/>
    <x v="436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730080"/>
    <m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48672"/>
    <n v="243360"/>
    <n v="15"/>
    <n v="5"/>
    <s v="674003100 Duurzaamheid"/>
    <n v="0"/>
    <n v="0"/>
    <n v="0"/>
    <n v="0"/>
    <n v="0"/>
    <n v="0"/>
    <n v="0"/>
    <n v="0"/>
    <n v="0"/>
    <n v="0"/>
  </r>
  <r>
    <n v="2023322"/>
    <x v="437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681408"/>
    <m/>
    <m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48672"/>
    <n v="292032"/>
    <n v="14"/>
    <n v="6"/>
    <s v="674003100 Duurzaamheid"/>
    <n v="0"/>
    <n v="0"/>
    <n v="0"/>
    <n v="0"/>
    <n v="0"/>
    <n v="0"/>
    <n v="0"/>
    <n v="0"/>
    <n v="0"/>
    <n v="0"/>
  </r>
  <r>
    <n v="2023323"/>
    <x v="438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632736"/>
    <m/>
    <m/>
    <m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48672"/>
    <n v="340704"/>
    <n v="13"/>
    <n v="7"/>
    <s v="674003100 Duurzaamheid"/>
    <n v="0"/>
    <n v="0"/>
    <n v="0"/>
    <n v="0"/>
    <n v="0"/>
    <n v="0"/>
    <n v="0"/>
    <n v="0"/>
    <n v="0"/>
    <n v="0"/>
  </r>
  <r>
    <n v="2023324"/>
    <x v="439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584064"/>
    <m/>
    <m/>
    <m/>
    <m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8672"/>
    <n v="389376"/>
    <n v="12"/>
    <n v="8"/>
    <s v="674003100 Duurzaamheid"/>
    <n v="0"/>
    <n v="0"/>
    <n v="0"/>
    <n v="0"/>
    <n v="0"/>
    <n v="0"/>
    <n v="0"/>
    <n v="0"/>
    <n v="0"/>
    <n v="0"/>
  </r>
  <r>
    <n v="2023325"/>
    <x v="440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535392"/>
    <m/>
    <m/>
    <m/>
    <m/>
    <m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"/>
    <n v="438048"/>
    <n v="11"/>
    <n v="9"/>
    <s v="674003100 Duurzaamheid"/>
    <n v="0"/>
    <n v="0"/>
    <n v="0"/>
    <n v="0"/>
    <n v="0"/>
    <n v="0"/>
    <n v="0"/>
    <n v="0"/>
    <n v="0"/>
    <n v="0"/>
  </r>
  <r>
    <n v="2023326"/>
    <x v="441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486720"/>
    <m/>
    <m/>
    <m/>
    <m/>
    <m/>
    <m/>
    <m/>
    <m/>
    <m/>
    <m/>
    <m/>
    <m/>
    <m/>
    <m/>
    <n v="48672"/>
    <n v="48672"/>
    <n v="48672"/>
    <n v="48672"/>
    <n v="48672"/>
    <n v="48672"/>
    <n v="48672"/>
    <n v="48672"/>
    <n v="48672"/>
    <n v="48672"/>
    <n v="486720"/>
    <n v="10"/>
    <n v="10"/>
    <s v="674003100 Duurzaamheid"/>
    <n v="0"/>
    <n v="0"/>
    <n v="0"/>
    <n v="0"/>
    <n v="0"/>
    <n v="0"/>
    <n v="0"/>
    <n v="0"/>
    <n v="0"/>
    <n v="0"/>
  </r>
  <r>
    <n v="2023327"/>
    <x v="442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438048"/>
    <m/>
    <m/>
    <m/>
    <m/>
    <m/>
    <m/>
    <m/>
    <m/>
    <m/>
    <m/>
    <m/>
    <m/>
    <m/>
    <m/>
    <m/>
    <n v="48672"/>
    <n v="48672"/>
    <n v="48672"/>
    <n v="48672"/>
    <n v="48672"/>
    <n v="48672"/>
    <n v="48672"/>
    <n v="48672"/>
    <n v="48672"/>
    <n v="535392"/>
    <n v="9"/>
    <n v="11"/>
    <s v="674003100 Duurzaamheid"/>
    <n v="0"/>
    <n v="0"/>
    <n v="0"/>
    <n v="0"/>
    <n v="0"/>
    <n v="0"/>
    <n v="0"/>
    <n v="0"/>
    <n v="0"/>
    <n v="0"/>
  </r>
  <r>
    <n v="2023328"/>
    <x v="443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0"/>
    <n v="0"/>
    <n v="20"/>
    <x v="261"/>
    <n v="389376"/>
    <m/>
    <m/>
    <m/>
    <m/>
    <m/>
    <m/>
    <m/>
    <m/>
    <m/>
    <m/>
    <m/>
    <m/>
    <m/>
    <m/>
    <m/>
    <m/>
    <n v="48672"/>
    <n v="48672"/>
    <n v="48672"/>
    <n v="48672"/>
    <n v="48672"/>
    <n v="48672"/>
    <n v="48672"/>
    <n v="48672"/>
    <n v="584064"/>
    <n v="8"/>
    <n v="12"/>
    <s v="674003100 Duurzaamheid"/>
    <n v="0"/>
    <n v="0"/>
    <n v="0"/>
    <n v="0"/>
    <n v="0"/>
    <n v="0"/>
    <n v="0"/>
    <n v="0"/>
    <n v="0"/>
    <n v="0"/>
  </r>
  <r>
    <n v="2023329"/>
    <x v="444"/>
    <s v="0.  Bestuur en ondersteuning"/>
    <m/>
    <m/>
    <m/>
    <n v="973440"/>
    <n v="9734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Petra Sanchez"/>
    <n v="0"/>
    <s v="Gebouwen"/>
    <n v="1.04"/>
    <s v="Lang"/>
    <s v="Nee"/>
    <x v="1"/>
    <n v="2023"/>
    <s v="geen"/>
    <x v="0"/>
    <s v="KEUZE"/>
    <x v="3"/>
    <x v="7"/>
    <s v="Verduurzaming"/>
    <s v="Wettelijk, KEUZE"/>
    <n v="0"/>
    <m/>
    <n v="936000"/>
    <n v="0"/>
    <m/>
    <n v="0"/>
    <m/>
    <n v="936000"/>
    <n v="973440"/>
    <n v="973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000"/>
    <n v="973440"/>
    <n v="0"/>
    <n v="0"/>
    <n v="0"/>
    <n v="0"/>
    <n v="0"/>
    <n v="0"/>
    <n v="0"/>
    <n v="0"/>
    <n v="0"/>
    <n v="0"/>
    <n v="0"/>
    <n v="0"/>
    <n v="0"/>
    <n v="0"/>
    <n v="20"/>
    <x v="261"/>
    <n v="340704"/>
    <m/>
    <m/>
    <m/>
    <m/>
    <m/>
    <m/>
    <m/>
    <m/>
    <m/>
    <m/>
    <m/>
    <m/>
    <m/>
    <m/>
    <m/>
    <m/>
    <m/>
    <n v="48672"/>
    <n v="48672"/>
    <n v="48672"/>
    <n v="48672"/>
    <n v="48672"/>
    <n v="48672"/>
    <n v="48672"/>
    <n v="632736"/>
    <n v="7"/>
    <n v="13"/>
    <s v="674003100 Duurzaamheid"/>
    <n v="0"/>
    <n v="0"/>
    <n v="0"/>
    <n v="0"/>
    <n v="0"/>
    <n v="0"/>
    <n v="0"/>
    <n v="0"/>
    <n v="0"/>
    <n v="0"/>
  </r>
  <r>
    <n v="2023330"/>
    <x v="445"/>
    <s v="5.  Sport, cultuur en groen"/>
    <m/>
    <m/>
    <m/>
    <n v="757120"/>
    <n v="7571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Middellang"/>
    <s v="Ja"/>
    <x v="1"/>
    <n v="2023"/>
    <s v="geen"/>
    <x v="2"/>
    <s v="KEUZE"/>
    <x v="3"/>
    <x v="5"/>
    <s v="Sport"/>
    <s v="Keuze"/>
    <n v="0"/>
    <m/>
    <n v="2137500"/>
    <n v="0"/>
    <m/>
    <n v="0"/>
    <m/>
    <n v="728000"/>
    <n v="757120"/>
    <n v="757120"/>
    <n v="0"/>
    <n v="0"/>
    <n v="0"/>
    <n v="0"/>
    <n v="0"/>
    <n v="728000"/>
    <n v="757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79"/>
    <n v="757120"/>
    <m/>
    <m/>
    <m/>
    <m/>
    <n v="75712"/>
    <n v="75712"/>
    <n v="75712"/>
    <n v="75712"/>
    <n v="75712"/>
    <n v="75712"/>
    <n v="75712"/>
    <n v="75712"/>
    <n v="75712"/>
    <n v="75712"/>
    <m/>
    <m/>
    <m/>
    <m/>
    <m/>
    <m/>
    <m/>
    <m/>
    <m/>
    <m/>
    <n v="0"/>
    <n v="10"/>
    <n v="0"/>
    <s v="651001000 Sport algemeen"/>
    <n v="0"/>
    <n v="0"/>
    <n v="0"/>
    <n v="757120"/>
    <n v="681408"/>
    <n v="605696"/>
    <n v="0"/>
    <n v="0"/>
    <n v="0"/>
    <n v="10599.68"/>
  </r>
  <r>
    <n v="2023331"/>
    <x v="446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Middel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m/>
    <m/>
    <m/>
    <m/>
    <m/>
    <m/>
    <n v="0"/>
    <n v="10"/>
    <n v="0"/>
    <s v="651001000 Sport algemeen"/>
    <n v="0"/>
    <n v="0"/>
    <n v="0"/>
    <n v="0"/>
    <n v="2311920"/>
    <n v="2080728"/>
    <n v="0"/>
    <n v="0"/>
    <n v="0"/>
    <n v="0"/>
  </r>
  <r>
    <n v="2023332"/>
    <x v="447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Middel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m/>
    <m/>
    <m/>
    <m/>
    <m/>
    <n v="0"/>
    <n v="10"/>
    <n v="0"/>
    <s v="651001000 Sport algemeen"/>
    <n v="0"/>
    <n v="0"/>
    <n v="0"/>
    <n v="0"/>
    <n v="0"/>
    <n v="2311920"/>
    <n v="0"/>
    <n v="0"/>
    <n v="0"/>
    <n v="0"/>
  </r>
  <r>
    <n v="2023333"/>
    <x v="448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Middel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m/>
    <m/>
    <m/>
    <m/>
    <n v="0"/>
    <n v="10"/>
    <n v="0"/>
    <s v="651001000 Sport algemeen"/>
    <n v="0"/>
    <n v="0"/>
    <n v="0"/>
    <n v="0"/>
    <n v="0"/>
    <n v="0"/>
    <n v="0"/>
    <n v="0"/>
    <n v="0"/>
    <n v="0"/>
  </r>
  <r>
    <n v="2023334"/>
    <x v="449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m/>
    <m/>
    <m/>
    <n v="0"/>
    <n v="10"/>
    <n v="0"/>
    <s v="651001000 Sport algemeen"/>
    <n v="0"/>
    <n v="0"/>
    <n v="0"/>
    <n v="0"/>
    <n v="0"/>
    <n v="0"/>
    <n v="0"/>
    <n v="0"/>
    <n v="0"/>
    <n v="0"/>
  </r>
  <r>
    <n v="2023335"/>
    <x v="450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m/>
    <m/>
    <n v="0"/>
    <n v="10"/>
    <n v="0"/>
    <s v="651001000 Sport algemeen"/>
    <n v="0"/>
    <n v="0"/>
    <n v="0"/>
    <n v="0"/>
    <n v="0"/>
    <n v="0"/>
    <n v="0"/>
    <n v="0"/>
    <n v="0"/>
    <n v="0"/>
  </r>
  <r>
    <n v="2023336"/>
    <x v="451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m/>
    <n v="0"/>
    <n v="10"/>
    <n v="0"/>
    <s v="651001000 Sport algemeen"/>
    <n v="0"/>
    <n v="0"/>
    <n v="0"/>
    <n v="0"/>
    <n v="0"/>
    <n v="0"/>
    <n v="0"/>
    <n v="0"/>
    <n v="0"/>
    <n v="0"/>
  </r>
  <r>
    <n v="2023337"/>
    <x v="452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m/>
    <n v="0"/>
    <n v="10"/>
    <n v="0"/>
    <s v="651001000 Sport algemeen"/>
    <n v="0"/>
    <n v="0"/>
    <n v="0"/>
    <n v="0"/>
    <n v="0"/>
    <n v="0"/>
    <n v="0"/>
    <n v="0"/>
    <n v="0"/>
    <n v="0"/>
  </r>
  <r>
    <n v="2023338"/>
    <x v="453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m/>
    <n v="0"/>
    <n v="10"/>
    <n v="0"/>
    <s v="651001000 Sport algemeen"/>
    <n v="0"/>
    <n v="0"/>
    <n v="0"/>
    <n v="0"/>
    <n v="0"/>
    <n v="0"/>
    <n v="0"/>
    <n v="0"/>
    <n v="0"/>
    <n v="0"/>
  </r>
  <r>
    <n v="2023339"/>
    <x v="454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m/>
    <n v="0"/>
    <n v="10"/>
    <n v="0"/>
    <s v="651001000 Sport algemeen"/>
    <n v="0"/>
    <n v="0"/>
    <n v="0"/>
    <n v="0"/>
    <n v="0"/>
    <n v="0"/>
    <n v="0"/>
    <n v="0"/>
    <n v="0"/>
    <n v="0"/>
  </r>
  <r>
    <n v="2023340"/>
    <x v="455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311920"/>
    <m/>
    <m/>
    <m/>
    <m/>
    <m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n v="0"/>
    <n v="10"/>
    <n v="0"/>
    <s v="651001000 Sport algemeen"/>
    <n v="0"/>
    <n v="0"/>
    <n v="0"/>
    <n v="0"/>
    <n v="0"/>
    <n v="0"/>
    <n v="0"/>
    <n v="0"/>
    <n v="0"/>
    <n v="0"/>
  </r>
  <r>
    <n v="2023341"/>
    <x v="456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2080728"/>
    <m/>
    <m/>
    <m/>
    <m/>
    <m/>
    <m/>
    <m/>
    <m/>
    <m/>
    <m/>
    <m/>
    <m/>
    <m/>
    <m/>
    <m/>
    <n v="231192"/>
    <n v="231192"/>
    <n v="231192"/>
    <n v="231192"/>
    <n v="231192"/>
    <n v="231192"/>
    <n v="231192"/>
    <n v="231192"/>
    <n v="231192"/>
    <n v="231192"/>
    <n v="9"/>
    <n v="1"/>
    <s v="651001000 Sport algemeen"/>
    <n v="0"/>
    <n v="0"/>
    <n v="0"/>
    <n v="0"/>
    <n v="0"/>
    <n v="0"/>
    <n v="0"/>
    <n v="0"/>
    <n v="0"/>
    <n v="0"/>
  </r>
  <r>
    <n v="2023342"/>
    <x v="457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0"/>
    <n v="0"/>
    <n v="10"/>
    <x v="280"/>
    <n v="1849536"/>
    <m/>
    <m/>
    <m/>
    <m/>
    <m/>
    <m/>
    <m/>
    <m/>
    <m/>
    <m/>
    <m/>
    <m/>
    <m/>
    <m/>
    <m/>
    <m/>
    <n v="231192"/>
    <n v="231192"/>
    <n v="231192"/>
    <n v="231192"/>
    <n v="231192"/>
    <n v="231192"/>
    <n v="231192"/>
    <n v="231192"/>
    <n v="462384"/>
    <n v="8"/>
    <n v="2"/>
    <s v="651001000 Sport algemeen"/>
    <n v="0"/>
    <n v="0"/>
    <n v="0"/>
    <n v="0"/>
    <n v="0"/>
    <n v="0"/>
    <n v="0"/>
    <n v="0"/>
    <n v="0"/>
    <n v="0"/>
  </r>
  <r>
    <n v="2023343"/>
    <x v="458"/>
    <s v="5.  Sport, cultuur en groen"/>
    <m/>
    <m/>
    <m/>
    <n v="2311920"/>
    <n v="231192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ichiel Plessius"/>
    <s v="Heel Katwijk"/>
    <s v="Sportvelden"/>
    <n v="1.04"/>
    <s v="Lang"/>
    <s v="Ja"/>
    <x v="1"/>
    <n v="2023"/>
    <s v="geen"/>
    <x v="2"/>
    <s v="KEUZE"/>
    <x v="3"/>
    <x v="5"/>
    <s v="Sport"/>
    <s v="Keuze"/>
    <n v="0"/>
    <m/>
    <n v="2223000"/>
    <n v="0"/>
    <m/>
    <n v="0"/>
    <m/>
    <n v="2223000"/>
    <n v="2311920"/>
    <n v="23119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3000"/>
    <n v="2311920"/>
    <n v="0"/>
    <n v="0"/>
    <n v="0"/>
    <n v="0"/>
    <n v="0"/>
    <n v="0"/>
    <n v="0"/>
    <n v="0"/>
    <n v="0"/>
    <n v="0"/>
    <n v="0"/>
    <n v="0"/>
    <n v="0"/>
    <n v="0"/>
    <n v="10"/>
    <x v="280"/>
    <n v="1618344"/>
    <m/>
    <m/>
    <m/>
    <m/>
    <m/>
    <m/>
    <m/>
    <m/>
    <m/>
    <m/>
    <m/>
    <m/>
    <m/>
    <m/>
    <m/>
    <m/>
    <m/>
    <n v="231192"/>
    <n v="231192"/>
    <n v="231192"/>
    <n v="231192"/>
    <n v="231192"/>
    <n v="231192"/>
    <n v="231192"/>
    <n v="693576"/>
    <n v="7"/>
    <n v="3"/>
    <s v="651001000 Sport algemeen"/>
    <n v="0"/>
    <n v="0"/>
    <n v="0"/>
    <n v="0"/>
    <n v="0"/>
    <n v="0"/>
    <n v="0"/>
    <n v="0"/>
    <n v="0"/>
    <n v="0"/>
  </r>
  <r>
    <n v="2023346"/>
    <x v="459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Middellang"/>
    <s v="Ja"/>
    <x v="1"/>
    <n v="2023"/>
    <s v="geen"/>
    <x v="1"/>
    <s v="BASIS"/>
    <x v="2"/>
    <x v="2"/>
    <s v="ICT"/>
    <s v="Wettelijk"/>
    <n v="0"/>
    <m/>
    <n v="26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47"/>
    <x v="460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Middellang"/>
    <s v="Ja"/>
    <x v="1"/>
    <n v="2023"/>
    <s v="geen"/>
    <x v="1"/>
    <s v="BASIS"/>
    <x v="2"/>
    <x v="2"/>
    <s v="ICT"/>
    <s v="Wettelijk"/>
    <n v="0"/>
    <m/>
    <n v="5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48"/>
    <x v="461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Middellang"/>
    <s v="Ja"/>
    <x v="1"/>
    <n v="2023"/>
    <s v="geen"/>
    <x v="1"/>
    <s v="BASIS"/>
    <x v="2"/>
    <x v="2"/>
    <s v="ICT"/>
    <s v="Wettelijk"/>
    <n v="0"/>
    <m/>
    <n v="14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49"/>
    <x v="462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Middellang"/>
    <s v="Ja"/>
    <x v="1"/>
    <n v="2023"/>
    <s v="geen"/>
    <x v="1"/>
    <s v="BASIS"/>
    <x v="2"/>
    <x v="2"/>
    <s v="ICT"/>
    <s v="Wettelijk"/>
    <n v="0"/>
    <m/>
    <n v="19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0"/>
    <x v="463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28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1"/>
    <x v="464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5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2"/>
    <x v="465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14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3"/>
    <x v="466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16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4"/>
    <x v="467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30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5"/>
    <x v="468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5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6"/>
    <x v="469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14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7"/>
    <x v="470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16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8"/>
    <x v="471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30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59"/>
    <x v="472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Lang"/>
    <s v="Ja"/>
    <x v="1"/>
    <n v="2023"/>
    <s v="geen"/>
    <x v="1"/>
    <s v="BASIS"/>
    <x v="2"/>
    <x v="2"/>
    <s v="ICT"/>
    <s v="Wettelijk"/>
    <n v="0"/>
    <m/>
    <n v="5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4"/>
    <s v="604040110 I&amp;A standaardsoftware"/>
    <n v="0"/>
    <n v="0"/>
    <n v="0"/>
    <n v="0"/>
    <n v="0"/>
    <n v="0"/>
    <n v="0"/>
    <n v="0"/>
    <n v="0"/>
    <n v="0"/>
  </r>
  <r>
    <n v="2023364"/>
    <x v="473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Middel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1135680"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271360"/>
    <n v="20"/>
    <n v="40"/>
    <s v="672001000 Riolen en gemalen"/>
    <n v="0"/>
    <n v="0"/>
    <n v="0"/>
    <n v="3407040"/>
    <n v="3350256"/>
    <n v="3293472"/>
    <n v="0"/>
    <n v="0"/>
    <n v="0"/>
    <n v="47698.559999999998"/>
  </r>
  <r>
    <n v="2023365"/>
    <x v="474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Middel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1078896"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328144"/>
    <n v="19"/>
    <n v="41"/>
    <s v="672001000 Riolen en gemalen"/>
    <n v="0"/>
    <n v="0"/>
    <n v="0"/>
    <n v="0"/>
    <n v="3407040"/>
    <n v="3350256"/>
    <n v="0"/>
    <n v="0"/>
    <n v="0"/>
    <n v="0"/>
  </r>
  <r>
    <n v="2023366"/>
    <x v="475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Middel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1022112"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384928"/>
    <n v="18"/>
    <n v="42"/>
    <s v="672001000 Riolen en gemalen"/>
    <n v="0"/>
    <n v="0"/>
    <n v="0"/>
    <n v="0"/>
    <n v="0"/>
    <n v="3407040"/>
    <n v="0"/>
    <n v="0"/>
    <n v="0"/>
    <n v="0"/>
  </r>
  <r>
    <n v="2023367"/>
    <x v="476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Middel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965328"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441712"/>
    <n v="17"/>
    <n v="43"/>
    <s v="672001000 Riolen en gemalen"/>
    <n v="0"/>
    <n v="0"/>
    <n v="0"/>
    <n v="0"/>
    <n v="0"/>
    <n v="0"/>
    <n v="0"/>
    <n v="0"/>
    <n v="0"/>
    <n v="0"/>
  </r>
  <r>
    <n v="2023368"/>
    <x v="477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908544"/>
    <m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498496"/>
    <n v="16"/>
    <n v="44"/>
    <s v="672001000 Riolen en gemalen"/>
    <n v="0"/>
    <n v="0"/>
    <n v="0"/>
    <n v="0"/>
    <n v="0"/>
    <n v="0"/>
    <n v="0"/>
    <n v="0"/>
    <n v="0"/>
    <n v="0"/>
  </r>
  <r>
    <n v="2023370"/>
    <x v="478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851760"/>
    <m/>
    <m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555280"/>
    <n v="15"/>
    <n v="45"/>
    <s v="672001000 Riolen en gemalen"/>
    <n v="0"/>
    <n v="0"/>
    <n v="0"/>
    <n v="0"/>
    <n v="0"/>
    <n v="0"/>
    <n v="0"/>
    <n v="0"/>
    <n v="0"/>
    <n v="0"/>
  </r>
  <r>
    <n v="2023371"/>
    <x v="479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794976"/>
    <m/>
    <m/>
    <m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56784"/>
    <n v="2612064"/>
    <n v="14"/>
    <n v="46"/>
    <s v="672001000 Riolen en gemalen"/>
    <n v="0"/>
    <n v="0"/>
    <n v="0"/>
    <n v="0"/>
    <n v="0"/>
    <n v="0"/>
    <n v="0"/>
    <n v="0"/>
    <n v="0"/>
    <n v="0"/>
  </r>
  <r>
    <n v="2023372"/>
    <x v="480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738192"/>
    <m/>
    <m/>
    <m/>
    <m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56784"/>
    <n v="2668848"/>
    <n v="13"/>
    <n v="47"/>
    <s v="672001000 Riolen en gemalen"/>
    <n v="0"/>
    <n v="0"/>
    <n v="0"/>
    <n v="0"/>
    <n v="0"/>
    <n v="0"/>
    <n v="0"/>
    <n v="0"/>
    <n v="0"/>
    <n v="0"/>
  </r>
  <r>
    <n v="2023373"/>
    <x v="481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681408"/>
    <m/>
    <m/>
    <m/>
    <m/>
    <m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56784"/>
    <n v="2725632"/>
    <n v="12"/>
    <n v="48"/>
    <s v="672001000 Riolen en gemalen"/>
    <n v="0"/>
    <n v="0"/>
    <n v="0"/>
    <n v="0"/>
    <n v="0"/>
    <n v="0"/>
    <n v="0"/>
    <n v="0"/>
    <n v="0"/>
    <n v="0"/>
  </r>
  <r>
    <n v="2023374"/>
    <x v="482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624624"/>
    <m/>
    <m/>
    <m/>
    <m/>
    <m/>
    <m/>
    <m/>
    <m/>
    <m/>
    <m/>
    <m/>
    <m/>
    <m/>
    <n v="56784"/>
    <n v="56784"/>
    <n v="56784"/>
    <n v="56784"/>
    <n v="56784"/>
    <n v="56784"/>
    <n v="56784"/>
    <n v="56784"/>
    <n v="56784"/>
    <n v="56784"/>
    <n v="56784"/>
    <n v="2782416"/>
    <n v="11"/>
    <n v="49"/>
    <s v="672001000 Riolen en gemalen"/>
    <n v="0"/>
    <n v="0"/>
    <n v="0"/>
    <n v="0"/>
    <n v="0"/>
    <n v="0"/>
    <n v="0"/>
    <n v="0"/>
    <n v="0"/>
    <n v="0"/>
  </r>
  <r>
    <n v="2023375"/>
    <x v="483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567840"/>
    <m/>
    <m/>
    <m/>
    <m/>
    <m/>
    <m/>
    <m/>
    <m/>
    <m/>
    <m/>
    <m/>
    <m/>
    <m/>
    <m/>
    <n v="56784"/>
    <n v="56784"/>
    <n v="56784"/>
    <n v="56784"/>
    <n v="56784"/>
    <n v="56784"/>
    <n v="56784"/>
    <n v="56784"/>
    <n v="56784"/>
    <n v="56784"/>
    <n v="2839200"/>
    <n v="10"/>
    <n v="50"/>
    <s v="672001000 Riolen en gemalen"/>
    <n v="0"/>
    <n v="0"/>
    <n v="0"/>
    <n v="0"/>
    <n v="0"/>
    <n v="0"/>
    <n v="0"/>
    <n v="0"/>
    <n v="0"/>
    <n v="0"/>
  </r>
  <r>
    <n v="2023376"/>
    <x v="484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511056"/>
    <m/>
    <m/>
    <m/>
    <m/>
    <m/>
    <m/>
    <m/>
    <m/>
    <m/>
    <m/>
    <m/>
    <m/>
    <m/>
    <m/>
    <m/>
    <n v="56784"/>
    <n v="56784"/>
    <n v="56784"/>
    <n v="56784"/>
    <n v="56784"/>
    <n v="56784"/>
    <n v="56784"/>
    <n v="56784"/>
    <n v="56784"/>
    <n v="2895984"/>
    <n v="9"/>
    <n v="51"/>
    <s v="672001000 Riolen en gemalen"/>
    <n v="0"/>
    <n v="0"/>
    <n v="0"/>
    <n v="0"/>
    <n v="0"/>
    <n v="0"/>
    <n v="0"/>
    <n v="0"/>
    <n v="0"/>
    <n v="0"/>
  </r>
  <r>
    <n v="2023377"/>
    <x v="485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0"/>
    <n v="0"/>
    <n v="60"/>
    <x v="237"/>
    <n v="454272"/>
    <m/>
    <m/>
    <m/>
    <m/>
    <m/>
    <m/>
    <m/>
    <m/>
    <m/>
    <m/>
    <m/>
    <m/>
    <m/>
    <m/>
    <m/>
    <m/>
    <n v="56784"/>
    <n v="56784"/>
    <n v="56784"/>
    <n v="56784"/>
    <n v="56784"/>
    <n v="56784"/>
    <n v="56784"/>
    <n v="56784"/>
    <n v="2952768"/>
    <n v="8"/>
    <n v="52"/>
    <s v="672001000 Riolen en gemalen"/>
    <n v="0"/>
    <n v="0"/>
    <n v="0"/>
    <n v="0"/>
    <n v="0"/>
    <n v="0"/>
    <n v="0"/>
    <n v="0"/>
    <n v="0"/>
    <n v="0"/>
  </r>
  <r>
    <n v="2023378"/>
    <x v="486"/>
    <s v="7.  Volksgezondheid en milieu"/>
    <m/>
    <m/>
    <m/>
    <n v="3407040"/>
    <n v="340704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Dick Bakker"/>
    <s v="Heel Katwijk"/>
    <s v="Weg- en Waterbouw"/>
    <n v="1.04"/>
    <s v="Lang"/>
    <s v="Ja"/>
    <x v="1"/>
    <n v="2023"/>
    <s v="riolering"/>
    <x v="2"/>
    <s v="BASIS"/>
    <x v="2"/>
    <x v="3"/>
    <s v="IAWKP"/>
    <s v="Wettelijk"/>
    <n v="0"/>
    <m/>
    <n v="3276000"/>
    <n v="0"/>
    <m/>
    <n v="0"/>
    <m/>
    <n v="3276000"/>
    <n v="3407040"/>
    <n v="340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6000"/>
    <n v="3407040"/>
    <n v="0"/>
    <n v="0"/>
    <n v="0"/>
    <n v="0"/>
    <n v="0"/>
    <n v="0"/>
    <n v="0"/>
    <n v="0"/>
    <n v="0"/>
    <n v="0"/>
    <n v="0"/>
    <n v="0"/>
    <n v="0"/>
    <n v="0"/>
    <n v="60"/>
    <x v="237"/>
    <n v="397488"/>
    <m/>
    <m/>
    <m/>
    <m/>
    <m/>
    <m/>
    <m/>
    <m/>
    <m/>
    <m/>
    <m/>
    <m/>
    <m/>
    <m/>
    <m/>
    <m/>
    <m/>
    <n v="56784"/>
    <n v="56784"/>
    <n v="56784"/>
    <n v="56784"/>
    <n v="56784"/>
    <n v="56784"/>
    <n v="56784"/>
    <n v="3009552"/>
    <n v="7"/>
    <n v="53"/>
    <s v="672001000 Riolen en gemalen"/>
    <n v="0"/>
    <n v="0"/>
    <n v="0"/>
    <n v="0"/>
    <n v="0"/>
    <n v="0"/>
    <n v="0"/>
    <n v="0"/>
    <n v="0"/>
    <n v="0"/>
  </r>
  <r>
    <n v="2023383"/>
    <x v="487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Middel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306633.59999999998"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06633.60000000009"/>
    <n v="20"/>
    <n v="20"/>
    <s v="672001000 Riolen en gemalen"/>
    <n v="0"/>
    <n v="0"/>
    <n v="0"/>
    <n v="613267.20000000007"/>
    <n v="597935.52"/>
    <n v="582603.84"/>
    <n v="0"/>
    <n v="0"/>
    <n v="0"/>
    <n v="8585.7408000000014"/>
  </r>
  <r>
    <n v="2023384"/>
    <x v="488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Middel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291301.92"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21965.28000000009"/>
    <n v="19"/>
    <n v="21"/>
    <s v="672001000 Riolen en gemalen"/>
    <n v="0"/>
    <n v="0"/>
    <n v="0"/>
    <n v="0"/>
    <n v="613267.20000000007"/>
    <n v="597935.52"/>
    <n v="0"/>
    <n v="0"/>
    <n v="0"/>
    <n v="0"/>
  </r>
  <r>
    <n v="2023385"/>
    <x v="489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Middel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275970.24"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37296.96000000008"/>
    <n v="18"/>
    <n v="22"/>
    <s v="672001000 Riolen en gemalen"/>
    <n v="0"/>
    <n v="0"/>
    <n v="0"/>
    <n v="0"/>
    <n v="0"/>
    <n v="613267.20000000007"/>
    <n v="0"/>
    <n v="0"/>
    <n v="0"/>
    <n v="0"/>
  </r>
  <r>
    <n v="2023386"/>
    <x v="490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Middel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260638.55999999997"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52628.64000000013"/>
    <n v="17"/>
    <n v="23"/>
    <s v="672001000 Riolen en gemalen"/>
    <n v="0"/>
    <n v="0"/>
    <n v="0"/>
    <n v="0"/>
    <n v="0"/>
    <n v="0"/>
    <n v="0"/>
    <n v="0"/>
    <n v="0"/>
    <n v="0"/>
  </r>
  <r>
    <n v="2023387"/>
    <x v="491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245306.87999999998"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67960.32000000007"/>
    <n v="16"/>
    <n v="24"/>
    <s v="672001000 Riolen en gemalen"/>
    <n v="0"/>
    <n v="0"/>
    <n v="0"/>
    <n v="0"/>
    <n v="0"/>
    <n v="0"/>
    <n v="0"/>
    <n v="0"/>
    <n v="0"/>
    <n v="0"/>
  </r>
  <r>
    <n v="2023388"/>
    <x v="492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229975.19999999998"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83292.00000000012"/>
    <n v="15"/>
    <n v="25"/>
    <s v="672001000 Riolen en gemalen"/>
    <n v="0"/>
    <n v="0"/>
    <n v="0"/>
    <n v="0"/>
    <n v="0"/>
    <n v="0"/>
    <n v="0"/>
    <n v="0"/>
    <n v="0"/>
    <n v="0"/>
  </r>
  <r>
    <n v="2023389"/>
    <x v="493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214643.52"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398623.68000000005"/>
    <n v="14"/>
    <n v="26"/>
    <s v="672001000 Riolen en gemalen"/>
    <n v="0"/>
    <n v="0"/>
    <n v="0"/>
    <n v="0"/>
    <n v="0"/>
    <n v="0"/>
    <n v="0"/>
    <n v="0"/>
    <n v="0"/>
    <n v="0"/>
  </r>
  <r>
    <n v="2023390"/>
    <x v="494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199311.84"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413955.3600000001"/>
    <n v="13"/>
    <n v="27"/>
    <s v="672001000 Riolen en gemalen"/>
    <n v="0"/>
    <n v="0"/>
    <n v="0"/>
    <n v="0"/>
    <n v="0"/>
    <n v="0"/>
    <n v="0"/>
    <n v="0"/>
    <n v="0"/>
    <n v="0"/>
  </r>
  <r>
    <n v="2023391"/>
    <x v="495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183980.16"/>
    <m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429287.04000000004"/>
    <n v="12"/>
    <n v="28"/>
    <s v="672001000 Riolen en gemalen"/>
    <n v="0"/>
    <n v="0"/>
    <n v="0"/>
    <n v="0"/>
    <n v="0"/>
    <n v="0"/>
    <n v="0"/>
    <n v="0"/>
    <n v="0"/>
    <n v="0"/>
  </r>
  <r>
    <n v="2023392"/>
    <x v="496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168648.48"/>
    <m/>
    <m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444618.72000000009"/>
    <n v="11"/>
    <n v="29"/>
    <s v="672001000 Riolen en gemalen"/>
    <n v="0"/>
    <n v="0"/>
    <n v="0"/>
    <n v="0"/>
    <n v="0"/>
    <n v="0"/>
    <n v="0"/>
    <n v="0"/>
    <n v="0"/>
    <n v="0"/>
  </r>
  <r>
    <n v="2023393"/>
    <x v="497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153316.80000000002"/>
    <m/>
    <m/>
    <m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459950.4"/>
    <n v="10"/>
    <n v="30"/>
    <s v="672001000 Riolen en gemalen"/>
    <n v="0"/>
    <n v="0"/>
    <n v="0"/>
    <n v="0"/>
    <n v="0"/>
    <n v="0"/>
    <n v="0"/>
    <n v="0"/>
    <n v="0"/>
    <n v="0"/>
  </r>
  <r>
    <n v="2023394"/>
    <x v="498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137985.12000000002"/>
    <m/>
    <m/>
    <m/>
    <m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15331.680000000002"/>
    <n v="475282.08000000007"/>
    <n v="9"/>
    <n v="31"/>
    <s v="672001000 Riolen en gemalen"/>
    <n v="0"/>
    <n v="0"/>
    <n v="0"/>
    <n v="0"/>
    <n v="0"/>
    <n v="0"/>
    <n v="0"/>
    <n v="0"/>
    <n v="0"/>
    <n v="0"/>
  </r>
  <r>
    <n v="2023395"/>
    <x v="499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40"/>
    <x v="234"/>
    <n v="122653.44000000003"/>
    <m/>
    <m/>
    <m/>
    <m/>
    <m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15331.680000000002"/>
    <n v="490613.76000000001"/>
    <n v="8"/>
    <n v="32"/>
    <s v="672001000 Riolen en gemalen"/>
    <n v="0"/>
    <n v="0"/>
    <n v="0"/>
    <n v="0"/>
    <n v="0"/>
    <n v="0"/>
    <n v="0"/>
    <n v="0"/>
    <n v="0"/>
    <n v="0"/>
  </r>
  <r>
    <n v="2023396"/>
    <x v="500"/>
    <s v="7.  Volksgezondheid en milieu"/>
    <m/>
    <m/>
    <m/>
    <n v="613267.20000000007"/>
    <n v="613267.20000000007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Jelle van Wier"/>
    <s v="Planmatig Beheer"/>
    <s v="Dick Bakker"/>
    <s v="Heel Katwijk"/>
    <s v="Weg- en Waterbouw"/>
    <n v="1.04"/>
    <s v="Lang"/>
    <s v="Nee"/>
    <x v="0"/>
    <n v="2023"/>
    <s v="riolering"/>
    <x v="0"/>
    <s v="BASIS"/>
    <x v="2"/>
    <x v="3"/>
    <s v="Klimaatadaptatie"/>
    <s v="Wettelijk"/>
    <n v="0"/>
    <m/>
    <n v="589680"/>
    <n v="0"/>
    <m/>
    <n v="0"/>
    <m/>
    <n v="589680"/>
    <n v="613267.20000000007"/>
    <n v="613267.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80"/>
    <n v="613267.20000000007"/>
    <n v="0"/>
    <n v="0"/>
    <n v="0"/>
    <n v="0"/>
    <n v="0"/>
    <n v="0"/>
    <n v="0"/>
    <n v="0"/>
    <n v="0"/>
    <n v="0"/>
    <n v="0"/>
    <n v="0"/>
    <n v="0"/>
    <n v="0"/>
    <n v="40"/>
    <x v="234"/>
    <n v="107321.76000000002"/>
    <m/>
    <m/>
    <m/>
    <m/>
    <m/>
    <m/>
    <m/>
    <m/>
    <m/>
    <m/>
    <m/>
    <m/>
    <m/>
    <m/>
    <m/>
    <m/>
    <m/>
    <n v="15331.680000000002"/>
    <n v="15331.680000000002"/>
    <n v="15331.680000000002"/>
    <n v="15331.680000000002"/>
    <n v="15331.680000000002"/>
    <n v="15331.680000000002"/>
    <n v="15331.680000000002"/>
    <n v="505945.44000000006"/>
    <n v="7"/>
    <n v="33"/>
    <s v="672001000 Riolen en gemalen"/>
    <n v="0"/>
    <n v="0"/>
    <n v="0"/>
    <n v="0"/>
    <n v="0"/>
    <n v="0"/>
    <n v="0"/>
    <n v="0"/>
    <n v="0"/>
    <n v="0"/>
  </r>
  <r>
    <n v="2023400"/>
    <x v="501"/>
    <s v="4.  Onderwijs"/>
    <m/>
    <m/>
    <m/>
    <n v="8411471.3242200017"/>
    <n v="8411471.3242200017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Lang"/>
    <s v="Nee"/>
    <x v="0"/>
    <n v="2023"/>
    <s v="geen"/>
    <x v="0"/>
    <s v="IHP"/>
    <x v="1"/>
    <x v="4"/>
    <s v="IHP VO"/>
    <s v="Wettelijk, KEUZE"/>
    <n v="0"/>
    <s v="nee"/>
    <n v="8076304.6563999997"/>
    <n v="0"/>
    <m/>
    <n v="0"/>
    <m/>
    <n v="8076304.6799999997"/>
    <n v="8411471.3242200017"/>
    <n v="8411471.32422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560"/>
    <n v="420307.74000000005"/>
    <n v="403560"/>
    <n v="420307.74000000005"/>
    <n v="3230840"/>
    <n v="3364919.8600000003"/>
    <n v="3230840"/>
    <n v="3364919.8600000003"/>
    <n v="807504.67999999993"/>
    <n v="841016.12422"/>
    <n v="0"/>
    <n v="0"/>
    <n v="0"/>
    <n v="0"/>
    <n v="0"/>
    <n v="0"/>
    <n v="0"/>
    <n v="0"/>
    <n v="0"/>
    <n v="0"/>
    <n v="0"/>
    <n v="0"/>
    <n v="0"/>
    <n v="0"/>
    <n v="40"/>
    <x v="281"/>
    <n v="1472007.4817385003"/>
    <m/>
    <m/>
    <m/>
    <m/>
    <m/>
    <m/>
    <m/>
    <m/>
    <m/>
    <m/>
    <m/>
    <m/>
    <m/>
    <m/>
    <m/>
    <m/>
    <m/>
    <n v="210286.78310550004"/>
    <n v="210286.78310550004"/>
    <n v="210286.78310550004"/>
    <n v="210286.78310550004"/>
    <n v="210286.78310550004"/>
    <n v="210286.78310550004"/>
    <n v="210286.78310550004"/>
    <n v="6939463.8424815014"/>
    <n v="7"/>
    <n v="33"/>
    <s v="642004000 Onderwijshuisvesting B.V.O."/>
    <n v="0"/>
    <n v="0"/>
    <n v="0"/>
    <n v="0"/>
    <n v="0"/>
    <n v="0"/>
    <n v="0"/>
    <n v="0"/>
    <n v="0"/>
    <n v="0"/>
  </r>
  <r>
    <n v="2023402"/>
    <x v="502"/>
    <s v="4.  Onderwijs"/>
    <m/>
    <m/>
    <m/>
    <n v="2743454.3104000003"/>
    <n v="2743454.3104000003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Jacco Knape"/>
    <s v="Marc de Gruijl"/>
    <s v="Beleid Sociale Leefomgeving"/>
    <s v="Babs Barnhoorn"/>
    <s v="Katwijk aan zee"/>
    <s v="Gebouwen"/>
    <n v="1.0415000000000001"/>
    <s v="Lang"/>
    <s v="Nee"/>
    <x v="0"/>
    <n v="2023"/>
    <s v="geen"/>
    <x v="0"/>
    <s v="IHP"/>
    <x v="1"/>
    <x v="4"/>
    <s v="IHP VO"/>
    <s v="Wettelijk, KEUZE"/>
    <n v="0"/>
    <s v="nee"/>
    <n v="2634137.1516"/>
    <n v="0"/>
    <m/>
    <n v="0"/>
    <m/>
    <n v="2634137.6000000001"/>
    <n v="2743454.3104000003"/>
    <n v="2743454.3104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160"/>
    <n v="137644.64000000001"/>
    <n v="132160"/>
    <n v="137644.64000000001"/>
    <n v="1053740"/>
    <n v="1097470.2100000002"/>
    <n v="1053740"/>
    <n v="1097470.2100000002"/>
    <n v="262337.59999999998"/>
    <n v="273224.61040000001"/>
    <n v="40"/>
    <x v="282"/>
    <n v="0"/>
    <m/>
    <m/>
    <m/>
    <m/>
    <m/>
    <m/>
    <m/>
    <m/>
    <m/>
    <m/>
    <m/>
    <m/>
    <m/>
    <m/>
    <m/>
    <m/>
    <m/>
    <m/>
    <m/>
    <m/>
    <m/>
    <m/>
    <m/>
    <m/>
    <n v="2743454.3104000003"/>
    <n v="0"/>
    <n v="40"/>
    <s v="642004000 Onderwijshuisvesting B.V.O."/>
    <n v="0"/>
    <n v="0"/>
    <n v="0"/>
    <n v="0"/>
    <n v="0"/>
    <n v="0"/>
    <n v="0"/>
    <n v="0"/>
    <n v="0"/>
    <n v="0"/>
  </r>
  <r>
    <n v="2023406"/>
    <x v="120"/>
    <s v="7. Volksgezondheid en Milieu"/>
    <m/>
    <m/>
    <m/>
    <n v="234000"/>
    <n v="234000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Kort"/>
    <s v="Ja"/>
    <x v="1"/>
    <n v="2023"/>
    <s v="Ja"/>
    <x v="1"/>
    <s v="BASIS"/>
    <x v="2"/>
    <x v="2"/>
    <s v="Afval"/>
    <s v="N.V.T."/>
    <n v="0"/>
    <s v="nee"/>
    <n v="225000"/>
    <n v="0"/>
    <m/>
    <n v="0"/>
    <m/>
    <n v="225000"/>
    <n v="234000"/>
    <n v="234000"/>
    <n v="0"/>
    <n v="0"/>
    <n v="0"/>
    <n v="0"/>
    <n v="0"/>
    <n v="0"/>
    <n v="0"/>
    <n v="0"/>
    <n v="0"/>
    <n v="0"/>
    <n v="0"/>
    <n v="0"/>
    <n v="0"/>
    <n v="225000"/>
    <n v="23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x v="283"/>
    <n v="233999.99999999997"/>
    <m/>
    <m/>
    <m/>
    <m/>
    <m/>
    <m/>
    <m/>
    <m/>
    <n v="33428.571428571428"/>
    <n v="33428.571428571428"/>
    <n v="33428.571428571428"/>
    <n v="33428.571428571428"/>
    <n v="33428.571428571428"/>
    <n v="33428.571428571428"/>
    <n v="33428.571428571428"/>
    <m/>
    <m/>
    <m/>
    <m/>
    <m/>
    <m/>
    <m/>
    <m/>
    <m/>
    <n v="0"/>
    <n v="7"/>
    <n v="0"/>
    <s v="673001000 Vuilverwerking"/>
    <n v="0"/>
    <n v="0"/>
    <n v="0"/>
    <n v="0"/>
    <n v="0"/>
    <n v="0"/>
    <n v="0"/>
    <n v="0"/>
    <n v="0"/>
    <n v="0"/>
  </r>
  <r>
    <n v="2023420"/>
    <x v="503"/>
    <s v="7. Volksgezondheid en Milieu"/>
    <m/>
    <m/>
    <m/>
    <n v="37856"/>
    <n v="37856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acko Verdoes"/>
    <s v="Heel Katwijk"/>
    <s v="Materieel"/>
    <n v="1.04"/>
    <s v="Middellang"/>
    <s v="Ja"/>
    <x v="1"/>
    <n v="2023"/>
    <s v="Nee"/>
    <x v="1"/>
    <s v="BASIS"/>
    <x v="2"/>
    <x v="2"/>
    <s v="Bedrijfsvoering"/>
    <s v="N.V.T."/>
    <n v="0"/>
    <m/>
    <n v="36400"/>
    <n v="0"/>
    <m/>
    <n v="0"/>
    <m/>
    <n v="36400"/>
    <n v="37856"/>
    <n v="37856"/>
    <n v="0"/>
    <n v="0"/>
    <n v="0"/>
    <n v="0"/>
    <n v="0"/>
    <n v="36400"/>
    <n v="37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4"/>
    <n v="37855.999999999993"/>
    <m/>
    <m/>
    <m/>
    <m/>
    <n v="3785.6"/>
    <n v="3785.6"/>
    <n v="3785.6"/>
    <n v="3785.6"/>
    <n v="3785.6"/>
    <n v="3785.6"/>
    <n v="3785.6"/>
    <n v="3785.6"/>
    <n v="3785.6"/>
    <n v="3785.6"/>
    <m/>
    <m/>
    <m/>
    <m/>
    <m/>
    <m/>
    <m/>
    <m/>
    <m/>
    <m/>
    <n v="0"/>
    <n v="10"/>
    <n v="0"/>
    <s v="673001000 Vuilverwerking"/>
    <n v="0"/>
    <n v="0"/>
    <n v="0"/>
    <n v="37856"/>
    <n v="34070.400000000001"/>
    <n v="30284.800000000003"/>
    <n v="0"/>
    <n v="0"/>
    <n v="0"/>
    <n v="529.98400000000004"/>
  </r>
  <r>
    <n v="2023421"/>
    <x v="504"/>
    <s v="7. Volksgezondheid en Milieu"/>
    <m/>
    <m/>
    <m/>
    <n v="15142.4"/>
    <n v="15142.4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acko Verdoes"/>
    <s v="Heel Katwijk"/>
    <s v="Materieel"/>
    <n v="1.04"/>
    <s v="Middellang"/>
    <s v="Ja"/>
    <x v="1"/>
    <n v="2023"/>
    <s v="Nee"/>
    <x v="1"/>
    <s v="BASIS"/>
    <x v="2"/>
    <x v="2"/>
    <s v="Bedrijfsvoering"/>
    <s v="N.V.T."/>
    <n v="0"/>
    <m/>
    <n v="14560"/>
    <n v="0"/>
    <m/>
    <n v="0"/>
    <m/>
    <n v="14560"/>
    <n v="15142.4"/>
    <n v="15142.4"/>
    <n v="0"/>
    <n v="0"/>
    <n v="0"/>
    <n v="0"/>
    <n v="0"/>
    <n v="0"/>
    <n v="0"/>
    <n v="14560"/>
    <n v="1514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5"/>
    <n v="15142.4"/>
    <m/>
    <m/>
    <m/>
    <m/>
    <m/>
    <n v="1514.24"/>
    <n v="1514.24"/>
    <n v="1514.24"/>
    <n v="1514.24"/>
    <n v="1514.24"/>
    <n v="1514.24"/>
    <n v="1514.24"/>
    <n v="1514.24"/>
    <n v="1514.24"/>
    <n v="1514.24"/>
    <m/>
    <m/>
    <m/>
    <m/>
    <m/>
    <m/>
    <m/>
    <m/>
    <m/>
    <n v="0"/>
    <n v="10"/>
    <n v="0"/>
    <s v="621008000 Onderhoud wegen/straten/pleinen"/>
    <n v="0"/>
    <n v="0"/>
    <n v="0"/>
    <n v="0"/>
    <n v="15142.4"/>
    <n v="13628.16"/>
    <n v="0"/>
    <n v="0"/>
    <n v="0"/>
    <n v="0"/>
  </r>
  <r>
    <n v="2023422"/>
    <x v="505"/>
    <s v="7. Volksgezondheid en Milieu"/>
    <m/>
    <m/>
    <m/>
    <n v="302848"/>
    <n v="30284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291200"/>
    <n v="0"/>
    <m/>
    <n v="0"/>
    <m/>
    <n v="291200"/>
    <n v="302848"/>
    <n v="302848"/>
    <n v="0"/>
    <n v="0"/>
    <n v="0"/>
    <n v="0"/>
    <n v="0"/>
    <n v="0"/>
    <n v="0"/>
    <n v="291200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9"/>
    <n v="302847.99999999994"/>
    <m/>
    <m/>
    <m/>
    <m/>
    <m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m/>
    <m/>
    <m/>
    <m/>
    <m/>
    <m/>
    <m/>
    <m/>
    <m/>
    <n v="0"/>
    <n v="10"/>
    <n v="0"/>
    <s v="673001000 Vuilverwerking"/>
    <n v="0"/>
    <n v="0"/>
    <n v="0"/>
    <n v="0"/>
    <n v="302848"/>
    <n v="272563.20000000001"/>
    <n v="0"/>
    <n v="0"/>
    <n v="0"/>
    <n v="0"/>
  </r>
  <r>
    <n v="2023423"/>
    <x v="506"/>
    <s v="7. Volksgezondheid en Milieu"/>
    <m/>
    <m/>
    <m/>
    <n v="54620.800000000003"/>
    <n v="54620.80000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52520"/>
    <n v="0"/>
    <m/>
    <n v="0"/>
    <m/>
    <n v="52520"/>
    <n v="54620.800000000003"/>
    <n v="54620.800000000003"/>
    <n v="0"/>
    <n v="0"/>
    <n v="0"/>
    <n v="0"/>
    <n v="0"/>
    <n v="0"/>
    <n v="0"/>
    <n v="52520"/>
    <n v="54620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6"/>
    <n v="54620.80000000001"/>
    <m/>
    <m/>
    <m/>
    <m/>
    <m/>
    <n v="5462.08"/>
    <n v="5462.08"/>
    <n v="5462.08"/>
    <n v="5462.08"/>
    <n v="5462.08"/>
    <n v="5462.08"/>
    <n v="5462.08"/>
    <n v="5462.08"/>
    <n v="5462.08"/>
    <n v="5462.08"/>
    <m/>
    <m/>
    <m/>
    <m/>
    <m/>
    <m/>
    <m/>
    <m/>
    <m/>
    <n v="0"/>
    <n v="10"/>
    <n v="0"/>
    <s v="673001000 Vuilverwerking"/>
    <n v="0"/>
    <n v="0"/>
    <n v="0"/>
    <n v="0"/>
    <n v="54620.800000000003"/>
    <n v="49158.720000000001"/>
    <n v="0"/>
    <n v="0"/>
    <n v="0"/>
    <n v="0"/>
  </r>
  <r>
    <n v="2023424"/>
    <x v="507"/>
    <s v="7. Volksgezondheid en Milieu"/>
    <m/>
    <m/>
    <m/>
    <n v="54620.800000000003"/>
    <n v="54620.80000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52520"/>
    <n v="0"/>
    <m/>
    <n v="0"/>
    <m/>
    <n v="52520"/>
    <n v="54620.800000000003"/>
    <n v="54620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20"/>
    <n v="54620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6"/>
    <n v="49158.720000000008"/>
    <m/>
    <m/>
    <m/>
    <m/>
    <m/>
    <m/>
    <m/>
    <m/>
    <m/>
    <m/>
    <m/>
    <m/>
    <m/>
    <m/>
    <m/>
    <n v="5462.08"/>
    <n v="5462.08"/>
    <n v="5462.08"/>
    <n v="5462.08"/>
    <n v="5462.08"/>
    <n v="5462.08"/>
    <n v="5462.08"/>
    <n v="5462.08"/>
    <n v="5462.08"/>
    <n v="5462.0799999999945"/>
    <n v="9"/>
    <n v="1"/>
    <s v="673001000 Vuilverwerking"/>
    <n v="0"/>
    <n v="0"/>
    <n v="0"/>
    <n v="0"/>
    <n v="0"/>
    <n v="0"/>
    <n v="0"/>
    <n v="0"/>
    <n v="0"/>
    <n v="0"/>
  </r>
  <r>
    <n v="2023425"/>
    <x v="508"/>
    <s v="7. Volksgezondheid en Milieu"/>
    <m/>
    <m/>
    <m/>
    <n v="26715.52"/>
    <n v="26715.52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Remco Sjardijn"/>
    <s v="Heel Katwijk"/>
    <s v="Materieel"/>
    <n v="1.04"/>
    <s v="Middellang"/>
    <s v="Ja"/>
    <x v="1"/>
    <n v="2023"/>
    <s v="Nee"/>
    <x v="1"/>
    <s v="BASIS"/>
    <x v="2"/>
    <x v="2"/>
    <s v="Hekwerken"/>
    <s v="N.V.T."/>
    <n v="0"/>
    <m/>
    <n v="25688"/>
    <n v="0"/>
    <m/>
    <n v="0"/>
    <m/>
    <n v="25688"/>
    <n v="26715.52"/>
    <n v="26715.52"/>
    <n v="0"/>
    <n v="0"/>
    <n v="0"/>
    <n v="0"/>
    <n v="0"/>
    <n v="0"/>
    <n v="0"/>
    <n v="25688"/>
    <n v="26715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87"/>
    <n v="26715.52"/>
    <m/>
    <m/>
    <m/>
    <m/>
    <m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n v="1781.0346666666667"/>
    <m/>
    <m/>
    <m/>
    <m/>
    <n v="0"/>
    <n v="15"/>
    <n v="0"/>
    <s v="621009000 Kosten/opbrengsten i.v.m. honden"/>
    <n v="0"/>
    <n v="0"/>
    <n v="0"/>
    <n v="0"/>
    <n v="26715.52"/>
    <n v="24934.485333333334"/>
    <n v="0"/>
    <n v="0"/>
    <n v="0"/>
    <n v="0"/>
  </r>
  <r>
    <n v="2023426"/>
    <x v="509"/>
    <s v="7. Volksgezondheid en Milieu"/>
    <m/>
    <m/>
    <m/>
    <n v="47590.400000000001"/>
    <n v="47590.400000000001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5760"/>
    <n v="0"/>
    <m/>
    <n v="0"/>
    <m/>
    <n v="45760"/>
    <n v="47590.400000000001"/>
    <n v="47590.400000000001"/>
    <n v="0"/>
    <n v="0"/>
    <n v="0"/>
    <n v="0"/>
    <n v="0"/>
    <n v="0"/>
    <n v="0"/>
    <n v="0"/>
    <n v="0"/>
    <n v="22880"/>
    <n v="2379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80"/>
    <n v="23795.200000000001"/>
    <n v="0"/>
    <n v="0"/>
    <n v="0"/>
    <n v="0"/>
    <n v="0"/>
    <n v="0"/>
    <n v="0"/>
    <n v="0"/>
    <n v="0"/>
    <n v="0"/>
    <n v="0"/>
    <n v="0"/>
    <n v="0"/>
    <n v="0"/>
    <n v="0"/>
    <n v="0"/>
    <n v="10"/>
    <x v="288"/>
    <n v="47590.400000000001"/>
    <m/>
    <m/>
    <m/>
    <m/>
    <m/>
    <m/>
    <n v="4759.04"/>
    <n v="4759.04"/>
    <n v="4759.04"/>
    <n v="4759.04"/>
    <n v="4759.04"/>
    <n v="4759.04"/>
    <n v="4759.04"/>
    <n v="4759.04"/>
    <n v="4759.04"/>
    <n v="4759.04"/>
    <m/>
    <m/>
    <m/>
    <m/>
    <m/>
    <m/>
    <m/>
    <m/>
    <n v="0"/>
    <n v="10"/>
    <n v="0"/>
    <s v="657004000 Panbos"/>
    <n v="0"/>
    <n v="0"/>
    <n v="0"/>
    <n v="0"/>
    <n v="0"/>
    <n v="23795.200000000001"/>
    <n v="0"/>
    <n v="0"/>
    <n v="0"/>
    <n v="0"/>
  </r>
  <r>
    <n v="2023427"/>
    <x v="510"/>
    <s v="7. Volksgezondheid en Milieu"/>
    <m/>
    <m/>
    <m/>
    <n v="51700.480000000003"/>
    <n v="51700.480000000003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9712"/>
    <n v="0"/>
    <m/>
    <n v="0"/>
    <m/>
    <n v="49712"/>
    <n v="51700.480000000003"/>
    <n v="51700.480000000003"/>
    <n v="0"/>
    <n v="0"/>
    <n v="0"/>
    <n v="0"/>
    <n v="0"/>
    <n v="0"/>
    <n v="0"/>
    <n v="0"/>
    <n v="0"/>
    <n v="49712"/>
    <n v="5170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9"/>
    <n v="51700.480000000018"/>
    <m/>
    <m/>
    <m/>
    <m/>
    <m/>
    <m/>
    <n v="5170.0480000000007"/>
    <n v="5170.0480000000007"/>
    <n v="5170.0480000000007"/>
    <n v="5170.0480000000007"/>
    <n v="5170.0480000000007"/>
    <n v="5170.0480000000007"/>
    <n v="5170.0480000000007"/>
    <n v="5170.0480000000007"/>
    <n v="5170.0480000000007"/>
    <n v="5170.0480000000007"/>
    <m/>
    <m/>
    <m/>
    <m/>
    <m/>
    <m/>
    <m/>
    <m/>
    <n v="0"/>
    <n v="10"/>
    <n v="0"/>
    <s v="657002000 Speelplaatsen"/>
    <n v="0"/>
    <n v="0"/>
    <n v="0"/>
    <n v="0"/>
    <n v="0"/>
    <n v="51700.480000000003"/>
    <n v="0"/>
    <n v="0"/>
    <n v="0"/>
    <n v="0"/>
  </r>
  <r>
    <n v="2023428"/>
    <x v="511"/>
    <s v="7. Volksgezondheid en Milieu"/>
    <m/>
    <m/>
    <m/>
    <n v="51700.480000000003"/>
    <n v="51700.480000000003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9712"/>
    <n v="0"/>
    <m/>
    <n v="0"/>
    <m/>
    <n v="49712"/>
    <n v="51700.480000000003"/>
    <n v="51700.480000000003"/>
    <n v="0"/>
    <n v="0"/>
    <n v="0"/>
    <n v="0"/>
    <n v="0"/>
    <n v="0"/>
    <n v="0"/>
    <n v="0"/>
    <n v="0"/>
    <n v="49712"/>
    <n v="5170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9"/>
    <n v="51700.480000000018"/>
    <m/>
    <m/>
    <m/>
    <m/>
    <m/>
    <m/>
    <n v="5170.0480000000007"/>
    <n v="5170.0480000000007"/>
    <n v="5170.0480000000007"/>
    <n v="5170.0480000000007"/>
    <n v="5170.0480000000007"/>
    <n v="5170.0480000000007"/>
    <n v="5170.0480000000007"/>
    <n v="5170.0480000000007"/>
    <n v="5170.0480000000007"/>
    <n v="5170.0480000000007"/>
    <m/>
    <m/>
    <m/>
    <m/>
    <m/>
    <m/>
    <m/>
    <m/>
    <n v="0"/>
    <n v="10"/>
    <n v="0"/>
    <s v="657002000 Speelplaatsen"/>
    <n v="0"/>
    <n v="0"/>
    <n v="0"/>
    <n v="0"/>
    <n v="0"/>
    <n v="51700.480000000003"/>
    <n v="0"/>
    <n v="0"/>
    <n v="0"/>
    <n v="0"/>
  </r>
  <r>
    <n v="2023429"/>
    <x v="512"/>
    <s v="7. Volksgezondheid en Milieu"/>
    <m/>
    <m/>
    <m/>
    <n v="37910.080000000002"/>
    <n v="37910.080000000002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Remco Sjardijn"/>
    <s v="Heel Katwijk"/>
    <s v="Materieel"/>
    <n v="1.04"/>
    <s v="Middellang"/>
    <s v="Ja"/>
    <x v="1"/>
    <n v="2023"/>
    <s v="Nee"/>
    <x v="1"/>
    <s v="BASIS"/>
    <x v="2"/>
    <x v="2"/>
    <s v="Hekwerken"/>
    <s v="N.V.T."/>
    <n v="0"/>
    <m/>
    <n v="36452"/>
    <n v="0"/>
    <m/>
    <n v="0"/>
    <m/>
    <n v="36452"/>
    <n v="37910.080000000002"/>
    <n v="37910.080000000002"/>
    <n v="0"/>
    <n v="0"/>
    <n v="0"/>
    <n v="0"/>
    <n v="0"/>
    <n v="0"/>
    <n v="0"/>
    <n v="0"/>
    <n v="0"/>
    <n v="36452"/>
    <n v="3791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90"/>
    <n v="37910.080000000009"/>
    <m/>
    <m/>
    <m/>
    <m/>
    <m/>
    <m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n v="2527.338666666667"/>
    <m/>
    <m/>
    <m/>
    <n v="0"/>
    <n v="15"/>
    <n v="0"/>
    <s v="621009000 Kosten/opbrengsten i.v.m. honden"/>
    <n v="0"/>
    <n v="0"/>
    <n v="0"/>
    <n v="0"/>
    <n v="0"/>
    <n v="37910.080000000002"/>
    <n v="0"/>
    <n v="0"/>
    <n v="0"/>
    <n v="0"/>
  </r>
  <r>
    <n v="2023430"/>
    <x v="513"/>
    <s v="7. Volksgezondheid en Milieu"/>
    <m/>
    <m/>
    <m/>
    <n v="302848"/>
    <n v="30284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291200"/>
    <n v="0"/>
    <m/>
    <n v="0"/>
    <m/>
    <n v="291200"/>
    <n v="302848"/>
    <n v="302848"/>
    <n v="0"/>
    <n v="0"/>
    <n v="0"/>
    <n v="0"/>
    <n v="0"/>
    <n v="0"/>
    <n v="0"/>
    <n v="0"/>
    <n v="0"/>
    <n v="0"/>
    <n v="0"/>
    <n v="291200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9"/>
    <n v="302847.99999999994"/>
    <m/>
    <m/>
    <m/>
    <m/>
    <m/>
    <m/>
    <m/>
    <m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m/>
    <m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31"/>
    <x v="514"/>
    <s v="7. Volksgezondheid en Milieu"/>
    <m/>
    <m/>
    <m/>
    <n v="50402.560000000005"/>
    <n v="50402.56000000000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8464"/>
    <n v="0"/>
    <m/>
    <n v="0"/>
    <m/>
    <n v="48464"/>
    <n v="50402.560000000005"/>
    <n v="50402.560000000005"/>
    <n v="0"/>
    <n v="0"/>
    <n v="0"/>
    <n v="0"/>
    <n v="0"/>
    <n v="0"/>
    <n v="0"/>
    <n v="0"/>
    <n v="0"/>
    <n v="0"/>
    <n v="0"/>
    <n v="48464"/>
    <n v="50402.56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1"/>
    <n v="50402.560000000005"/>
    <m/>
    <m/>
    <m/>
    <m/>
    <m/>
    <m/>
    <m/>
    <m/>
    <n v="5040.2560000000003"/>
    <n v="5040.2560000000003"/>
    <n v="5040.2560000000003"/>
    <n v="5040.2560000000003"/>
    <n v="5040.2560000000003"/>
    <n v="5040.2560000000003"/>
    <n v="5040.2560000000003"/>
    <n v="5040.2560000000003"/>
    <n v="5040.2560000000003"/>
    <n v="5040.2560000000003"/>
    <m/>
    <m/>
    <m/>
    <m/>
    <m/>
    <m/>
    <n v="0"/>
    <n v="10"/>
    <n v="0"/>
    <s v="612012000 Toezicht en handhaving"/>
    <n v="0"/>
    <n v="0"/>
    <n v="0"/>
    <n v="0"/>
    <n v="0"/>
    <n v="0"/>
    <n v="0"/>
    <n v="0"/>
    <n v="0"/>
    <n v="0"/>
  </r>
  <r>
    <n v="2023432"/>
    <x v="515"/>
    <s v="7. Volksgezondheid en Milieu"/>
    <m/>
    <m/>
    <m/>
    <n v="52998.400000000001"/>
    <n v="52998.400000000001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50960"/>
    <n v="0"/>
    <m/>
    <n v="0"/>
    <m/>
    <n v="50960"/>
    <n v="52998.400000000001"/>
    <n v="52998.400000000001"/>
    <n v="0"/>
    <n v="0"/>
    <n v="0"/>
    <n v="0"/>
    <n v="0"/>
    <n v="0"/>
    <n v="0"/>
    <n v="0"/>
    <n v="0"/>
    <n v="0"/>
    <n v="0"/>
    <n v="50960"/>
    <n v="5299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2"/>
    <n v="52998.399999999994"/>
    <m/>
    <m/>
    <m/>
    <m/>
    <m/>
    <m/>
    <m/>
    <m/>
    <n v="5299.84"/>
    <n v="5299.84"/>
    <n v="5299.84"/>
    <n v="5299.84"/>
    <n v="5299.84"/>
    <n v="5299.84"/>
    <n v="5299.84"/>
    <n v="5299.84"/>
    <n v="5299.84"/>
    <n v="5299.84"/>
    <m/>
    <m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33"/>
    <x v="516"/>
    <s v="7. Volksgezondheid en Milieu"/>
    <m/>
    <m/>
    <m/>
    <n v="64896"/>
    <n v="6489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Dirk van Beelen"/>
    <s v="Heel Katwijk"/>
    <s v="Materieel"/>
    <n v="1.04"/>
    <s v="Middellang"/>
    <s v="Ja"/>
    <x v="1"/>
    <n v="2023"/>
    <s v="Nee"/>
    <x v="1"/>
    <s v="BASIS"/>
    <x v="2"/>
    <x v="2"/>
    <s v="Hekwerken"/>
    <s v="N.V.T."/>
    <n v="0"/>
    <m/>
    <n v="62400"/>
    <n v="0"/>
    <m/>
    <n v="0"/>
    <m/>
    <n v="62400"/>
    <n v="64896"/>
    <n v="64896"/>
    <n v="0"/>
    <n v="0"/>
    <n v="0"/>
    <n v="0"/>
    <n v="0"/>
    <n v="0"/>
    <n v="0"/>
    <n v="0"/>
    <n v="0"/>
    <n v="0"/>
    <n v="0"/>
    <n v="62400"/>
    <n v="648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93"/>
    <n v="64896.000000000015"/>
    <m/>
    <m/>
    <m/>
    <m/>
    <m/>
    <m/>
    <m/>
    <m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n v="4326.3999999999996"/>
    <m/>
    <n v="0"/>
    <n v="15"/>
    <n v="0"/>
    <s v="621001000 Wegen, straten en pleinen"/>
    <n v="0"/>
    <n v="0"/>
    <n v="0"/>
    <n v="0"/>
    <n v="0"/>
    <n v="0"/>
    <n v="0"/>
    <n v="0"/>
    <n v="0"/>
    <n v="0"/>
  </r>
  <r>
    <n v="2023434"/>
    <x v="517"/>
    <s v="7. Volksgezondheid en Milieu"/>
    <m/>
    <m/>
    <m/>
    <n v="83824"/>
    <n v="83824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Wagenpark"/>
    <s v="N.V.T."/>
    <n v="0"/>
    <m/>
    <n v="80600"/>
    <n v="0"/>
    <m/>
    <n v="0"/>
    <m/>
    <n v="80600"/>
    <n v="83824"/>
    <n v="83824"/>
    <n v="0"/>
    <n v="0"/>
    <n v="0"/>
    <n v="0"/>
    <n v="0"/>
    <n v="0"/>
    <n v="0"/>
    <n v="0"/>
    <n v="0"/>
    <n v="0"/>
    <n v="0"/>
    <n v="0"/>
    <n v="0"/>
    <n v="80600"/>
    <n v="83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4"/>
    <n v="83823.999999999985"/>
    <m/>
    <m/>
    <m/>
    <m/>
    <m/>
    <m/>
    <m/>
    <m/>
    <n v="8382.4"/>
    <n v="8382.4"/>
    <n v="8382.4"/>
    <n v="8382.4"/>
    <n v="8382.4"/>
    <n v="8382.4"/>
    <n v="8382.4"/>
    <n v="8382.4"/>
    <n v="8382.4"/>
    <n v="8382.4"/>
    <m/>
    <m/>
    <m/>
    <m/>
    <m/>
    <m/>
    <n v="0"/>
    <n v="10"/>
    <n v="0"/>
    <s v="621001000 Wegen, straten en pleinen"/>
    <n v="0"/>
    <n v="0"/>
    <n v="0"/>
    <n v="0"/>
    <n v="0"/>
    <n v="0"/>
    <n v="0"/>
    <n v="0"/>
    <n v="0"/>
    <n v="0"/>
  </r>
  <r>
    <n v="2023435"/>
    <x v="518"/>
    <s v="7. Volksgezondheid en Milieu"/>
    <m/>
    <m/>
    <m/>
    <n v="83824"/>
    <n v="83824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Wagenpark"/>
    <s v="N.V.T."/>
    <n v="0"/>
    <m/>
    <n v="80600"/>
    <n v="0"/>
    <m/>
    <n v="0"/>
    <m/>
    <n v="80600"/>
    <n v="83824"/>
    <n v="83824"/>
    <n v="0"/>
    <n v="0"/>
    <n v="0"/>
    <n v="0"/>
    <n v="0"/>
    <n v="0"/>
    <n v="0"/>
    <n v="0"/>
    <n v="0"/>
    <n v="0"/>
    <n v="0"/>
    <n v="0"/>
    <n v="0"/>
    <n v="80600"/>
    <n v="83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4"/>
    <n v="83823.999999999985"/>
    <m/>
    <m/>
    <m/>
    <m/>
    <m/>
    <m/>
    <m/>
    <m/>
    <n v="8382.4"/>
    <n v="8382.4"/>
    <n v="8382.4"/>
    <n v="8382.4"/>
    <n v="8382.4"/>
    <n v="8382.4"/>
    <n v="8382.4"/>
    <n v="8382.4"/>
    <n v="8382.4"/>
    <n v="8382.4"/>
    <m/>
    <m/>
    <m/>
    <m/>
    <m/>
    <m/>
    <n v="0"/>
    <n v="10"/>
    <n v="0"/>
    <s v="621001000 Wegen, straten en pleinen"/>
    <n v="0"/>
    <n v="0"/>
    <n v="0"/>
    <n v="0"/>
    <n v="0"/>
    <n v="0"/>
    <n v="0"/>
    <n v="0"/>
    <n v="0"/>
    <n v="0"/>
  </r>
  <r>
    <n v="2023436"/>
    <x v="519"/>
    <s v="7. Volksgezondheid en Milieu"/>
    <m/>
    <m/>
    <m/>
    <n v="83824"/>
    <n v="83824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Wagenpark"/>
    <s v="N.V.T."/>
    <n v="0"/>
    <m/>
    <n v="80600"/>
    <n v="0"/>
    <m/>
    <n v="0"/>
    <m/>
    <n v="80600"/>
    <n v="83824"/>
    <n v="83824"/>
    <n v="0"/>
    <n v="0"/>
    <n v="0"/>
    <n v="0"/>
    <n v="0"/>
    <n v="0"/>
    <n v="0"/>
    <n v="0"/>
    <n v="0"/>
    <n v="0"/>
    <n v="0"/>
    <n v="0"/>
    <n v="0"/>
    <n v="80600"/>
    <n v="83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4"/>
    <n v="83823.999999999985"/>
    <m/>
    <m/>
    <m/>
    <m/>
    <m/>
    <m/>
    <m/>
    <m/>
    <n v="8382.4"/>
    <n v="8382.4"/>
    <n v="8382.4"/>
    <n v="8382.4"/>
    <n v="8382.4"/>
    <n v="8382.4"/>
    <n v="8382.4"/>
    <n v="8382.4"/>
    <n v="8382.4"/>
    <n v="8382.4"/>
    <m/>
    <m/>
    <m/>
    <m/>
    <m/>
    <m/>
    <n v="0"/>
    <n v="10"/>
    <n v="0"/>
    <s v="621001000 Wegen, straten en pleinen"/>
    <n v="0"/>
    <n v="0"/>
    <n v="0"/>
    <n v="0"/>
    <n v="0"/>
    <n v="0"/>
    <n v="0"/>
    <n v="0"/>
    <n v="0"/>
    <n v="0"/>
  </r>
  <r>
    <n v="2023437"/>
    <x v="520"/>
    <s v="7. Volksgezondheid en Milieu"/>
    <m/>
    <m/>
    <m/>
    <n v="83824"/>
    <n v="83824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Wagenpark"/>
    <s v="N.V.T."/>
    <n v="0"/>
    <m/>
    <n v="80600"/>
    <n v="0"/>
    <m/>
    <n v="0"/>
    <m/>
    <n v="80600"/>
    <n v="83824"/>
    <n v="83824"/>
    <n v="0"/>
    <n v="0"/>
    <n v="0"/>
    <n v="0"/>
    <n v="0"/>
    <n v="0"/>
    <n v="0"/>
    <n v="0"/>
    <n v="0"/>
    <n v="0"/>
    <n v="0"/>
    <n v="0"/>
    <n v="0"/>
    <n v="80600"/>
    <n v="83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4"/>
    <n v="83823.999999999985"/>
    <m/>
    <m/>
    <m/>
    <m/>
    <m/>
    <m/>
    <m/>
    <m/>
    <n v="8382.4"/>
    <n v="8382.4"/>
    <n v="8382.4"/>
    <n v="8382.4"/>
    <n v="8382.4"/>
    <n v="8382.4"/>
    <n v="8382.4"/>
    <n v="8382.4"/>
    <n v="8382.4"/>
    <n v="8382.4"/>
    <m/>
    <m/>
    <m/>
    <m/>
    <m/>
    <m/>
    <n v="0"/>
    <n v="10"/>
    <n v="0"/>
    <s v="621001000 Wegen, straten en pleinen"/>
    <n v="0"/>
    <n v="0"/>
    <n v="0"/>
    <n v="0"/>
    <n v="0"/>
    <n v="0"/>
    <n v="0"/>
    <n v="0"/>
    <n v="0"/>
    <n v="0"/>
  </r>
  <r>
    <n v="2023438"/>
    <x v="521"/>
    <s v="7. Volksgezondheid en Milieu"/>
    <m/>
    <m/>
    <m/>
    <n v="36774.400000000001"/>
    <n v="36774.400000000001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Wagenpark"/>
    <s v="N.V.T."/>
    <n v="0"/>
    <m/>
    <n v="35360"/>
    <n v="0"/>
    <m/>
    <n v="0"/>
    <m/>
    <n v="35360"/>
    <n v="36774.400000000001"/>
    <n v="36774.400000000001"/>
    <n v="0"/>
    <n v="0"/>
    <n v="0"/>
    <n v="0"/>
    <n v="0"/>
    <n v="0"/>
    <n v="0"/>
    <n v="0"/>
    <n v="0"/>
    <n v="0"/>
    <n v="0"/>
    <n v="0"/>
    <n v="0"/>
    <n v="35360"/>
    <n v="36774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95"/>
    <n v="36774.400000000001"/>
    <m/>
    <m/>
    <m/>
    <m/>
    <m/>
    <m/>
    <m/>
    <m/>
    <n v="3064.5333333333333"/>
    <n v="3064.5333333333333"/>
    <n v="3064.5333333333333"/>
    <n v="3064.5333333333333"/>
    <n v="3064.5333333333333"/>
    <n v="3064.5333333333333"/>
    <n v="3064.5333333333333"/>
    <n v="3064.5333333333333"/>
    <n v="3064.5333333333333"/>
    <n v="3064.5333333333333"/>
    <n v="3064.5333333333333"/>
    <n v="3064.5333333333333"/>
    <m/>
    <m/>
    <m/>
    <m/>
    <n v="0"/>
    <n v="12"/>
    <n v="0"/>
    <s v="673001000 Vuilverwerking"/>
    <n v="0"/>
    <n v="0"/>
    <n v="0"/>
    <n v="0"/>
    <n v="0"/>
    <n v="0"/>
    <n v="0"/>
    <n v="0"/>
    <n v="0"/>
    <n v="0"/>
  </r>
  <r>
    <n v="2023439"/>
    <x v="522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0"/>
    <n v="0"/>
    <n v="0"/>
    <n v="0"/>
    <n v="0"/>
    <n v="0"/>
    <n v="0"/>
    <n v="0"/>
    <n v="0"/>
    <n v="0"/>
    <n v="0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m/>
    <m/>
    <m/>
    <m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m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40"/>
    <x v="523"/>
    <s v="7. Volksgezondheid en Milieu"/>
    <m/>
    <m/>
    <m/>
    <n v="12979.2"/>
    <n v="12979.2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Lang"/>
    <s v="Ja"/>
    <x v="1"/>
    <n v="2023"/>
    <s v="Nee"/>
    <x v="1"/>
    <s v="BASIS"/>
    <x v="2"/>
    <x v="2"/>
    <s v="Bedrijfsvoering"/>
    <s v="N.V.T."/>
    <n v="0"/>
    <m/>
    <n v="12480"/>
    <n v="0"/>
    <m/>
    <n v="0"/>
    <m/>
    <n v="12480"/>
    <n v="12979.2"/>
    <n v="12979.2"/>
    <n v="0"/>
    <n v="0"/>
    <n v="0"/>
    <n v="0"/>
    <n v="0"/>
    <n v="0"/>
    <n v="0"/>
    <n v="0"/>
    <n v="0"/>
    <n v="0"/>
    <n v="0"/>
    <n v="0"/>
    <n v="0"/>
    <n v="0"/>
    <n v="0"/>
    <n v="0"/>
    <n v="0"/>
    <n v="12480"/>
    <n v="12979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296"/>
    <n v="12113.920000000002"/>
    <m/>
    <m/>
    <m/>
    <m/>
    <m/>
    <m/>
    <m/>
    <m/>
    <m/>
    <m/>
    <n v="865.28000000000009"/>
    <n v="865.28000000000009"/>
    <n v="865.28000000000009"/>
    <n v="865.28000000000009"/>
    <n v="865.28000000000009"/>
    <n v="865.28000000000009"/>
    <n v="865.28000000000009"/>
    <n v="865.28000000000009"/>
    <n v="865.28000000000009"/>
    <n v="865.28000000000009"/>
    <n v="865.28000000000009"/>
    <n v="865.28000000000009"/>
    <n v="865.28000000000009"/>
    <n v="865.28000000000009"/>
    <n v="865.27999999999884"/>
    <n v="14"/>
    <n v="1"/>
    <s v="657001000 Openbaar Groen"/>
    <n v="0"/>
    <n v="0"/>
    <n v="0"/>
    <n v="0"/>
    <n v="0"/>
    <n v="0"/>
    <n v="0"/>
    <n v="0"/>
    <n v="0"/>
    <n v="0"/>
  </r>
  <r>
    <n v="2023443"/>
    <x v="524"/>
    <s v="7. Volksgezondheid en Milieu"/>
    <m/>
    <m/>
    <m/>
    <n v="340704"/>
    <n v="34070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Ja"/>
    <x v="1"/>
    <n v="2023"/>
    <s v="Ja"/>
    <x v="0"/>
    <s v="KEUZE"/>
    <x v="3"/>
    <x v="5"/>
    <s v="Afval"/>
    <s v="Keuze"/>
    <n v="0"/>
    <m/>
    <n v="327600"/>
    <n v="0"/>
    <m/>
    <n v="0"/>
    <m/>
    <n v="327600"/>
    <n v="340704"/>
    <n v="340704"/>
    <n v="0"/>
    <n v="0"/>
    <n v="0"/>
    <n v="0"/>
    <n v="0"/>
    <n v="327600"/>
    <n v="340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48"/>
    <n v="340704"/>
    <m/>
    <m/>
    <m/>
    <m/>
    <n v="28392"/>
    <n v="28392"/>
    <n v="28392"/>
    <n v="28392"/>
    <n v="28392"/>
    <n v="28392"/>
    <n v="28392"/>
    <n v="28392"/>
    <n v="28392"/>
    <n v="28392"/>
    <n v="28392"/>
    <n v="28392"/>
    <m/>
    <m/>
    <m/>
    <m/>
    <m/>
    <m/>
    <m/>
    <m/>
    <n v="0"/>
    <n v="12"/>
    <n v="0"/>
    <s v="673001000 Vuilverwerking"/>
    <n v="0"/>
    <n v="0"/>
    <n v="0"/>
    <n v="340704"/>
    <n v="312312"/>
    <n v="283920"/>
    <n v="0"/>
    <n v="0"/>
    <n v="0"/>
    <n v="4769.8559999999998"/>
  </r>
  <r>
    <n v="2023444"/>
    <x v="525"/>
    <s v="7. Volksgezondheid en Milieu"/>
    <m/>
    <m/>
    <m/>
    <n v="1059968"/>
    <n v="105996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Ja"/>
    <x v="1"/>
    <n v="2023"/>
    <s v="Ja"/>
    <x v="0"/>
    <s v="KEUZE"/>
    <x v="3"/>
    <x v="5"/>
    <s v="Afval"/>
    <s v="Keuze"/>
    <n v="0"/>
    <m/>
    <n v="1019200"/>
    <n v="0"/>
    <m/>
    <n v="0"/>
    <m/>
    <n v="1019200"/>
    <n v="1059968"/>
    <n v="1059968"/>
    <n v="0"/>
    <n v="0"/>
    <n v="0"/>
    <n v="0"/>
    <n v="0"/>
    <n v="0"/>
    <n v="0"/>
    <n v="1019200"/>
    <n v="1059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97"/>
    <n v="1059967.9999999998"/>
    <m/>
    <m/>
    <m/>
    <m/>
    <m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m/>
    <m/>
    <m/>
    <m/>
    <m/>
    <m/>
    <m/>
    <n v="0"/>
    <n v="12"/>
    <n v="0"/>
    <s v="673001000 Vuilverwerking"/>
    <n v="0"/>
    <n v="0"/>
    <n v="0"/>
    <n v="0"/>
    <n v="1059968"/>
    <n v="971637.33333333337"/>
    <n v="0"/>
    <n v="0"/>
    <n v="0"/>
    <n v="0"/>
  </r>
  <r>
    <n v="2023445"/>
    <x v="526"/>
    <s v="7. Volksgezondheid en Milieu"/>
    <m/>
    <m/>
    <m/>
    <n v="1059968"/>
    <n v="105996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Ja"/>
    <x v="1"/>
    <n v="2023"/>
    <s v="Ja"/>
    <x v="0"/>
    <s v="KEUZE"/>
    <x v="3"/>
    <x v="5"/>
    <s v="Afval"/>
    <s v="Keuze"/>
    <n v="0"/>
    <m/>
    <n v="1019200"/>
    <n v="0"/>
    <m/>
    <n v="0"/>
    <m/>
    <n v="1019200"/>
    <n v="1059968"/>
    <n v="1059968"/>
    <n v="0"/>
    <n v="0"/>
    <n v="0"/>
    <n v="0"/>
    <n v="0"/>
    <n v="0"/>
    <n v="0"/>
    <n v="0"/>
    <n v="0"/>
    <n v="1019200"/>
    <n v="1059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97"/>
    <n v="1059967.9999999998"/>
    <m/>
    <m/>
    <m/>
    <m/>
    <m/>
    <m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m/>
    <m/>
    <m/>
    <m/>
    <m/>
    <m/>
    <n v="0"/>
    <n v="12"/>
    <n v="0"/>
    <s v="673001000 Vuilverwerking"/>
    <n v="0"/>
    <n v="0"/>
    <n v="0"/>
    <n v="0"/>
    <n v="0"/>
    <n v="1059968"/>
    <n v="0"/>
    <n v="0"/>
    <n v="0"/>
    <n v="0"/>
  </r>
  <r>
    <n v="2023446"/>
    <x v="527"/>
    <s v="7. Volksgezondheid en Milieu"/>
    <m/>
    <m/>
    <m/>
    <n v="1059968"/>
    <n v="105996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Ja"/>
    <x v="1"/>
    <n v="2023"/>
    <s v="Ja"/>
    <x v="0"/>
    <s v="KEUZE"/>
    <x v="3"/>
    <x v="5"/>
    <s v="Afval"/>
    <s v="Keuze"/>
    <n v="0"/>
    <m/>
    <n v="1019200"/>
    <n v="0"/>
    <m/>
    <n v="0"/>
    <m/>
    <n v="1019200"/>
    <n v="1059968"/>
    <n v="1059968"/>
    <n v="0"/>
    <n v="0"/>
    <n v="0"/>
    <n v="0"/>
    <n v="0"/>
    <n v="0"/>
    <n v="0"/>
    <n v="0"/>
    <n v="0"/>
    <n v="0"/>
    <n v="0"/>
    <n v="1019200"/>
    <n v="1059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97"/>
    <n v="1059967.9999999998"/>
    <m/>
    <m/>
    <m/>
    <m/>
    <m/>
    <m/>
    <m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m/>
    <m/>
    <m/>
    <m/>
    <m/>
    <n v="0"/>
    <n v="12"/>
    <n v="0"/>
    <s v="673001000 Vuilverwerking"/>
    <n v="0"/>
    <n v="0"/>
    <n v="0"/>
    <n v="0"/>
    <n v="0"/>
    <n v="0"/>
    <n v="0"/>
    <n v="0"/>
    <n v="0"/>
    <n v="0"/>
  </r>
  <r>
    <n v="2023447"/>
    <x v="528"/>
    <s v="7. Volksgezondheid en Milieu"/>
    <m/>
    <m/>
    <m/>
    <n v="1059968"/>
    <n v="105996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Ja"/>
    <x v="1"/>
    <n v="2023"/>
    <s v="Ja"/>
    <x v="0"/>
    <s v="KEUZE"/>
    <x v="3"/>
    <x v="5"/>
    <s v="Afval"/>
    <s v="Keuze"/>
    <n v="0"/>
    <m/>
    <n v="1019200"/>
    <n v="0"/>
    <m/>
    <n v="0"/>
    <m/>
    <n v="1019200"/>
    <n v="1059968"/>
    <n v="1059968"/>
    <n v="0"/>
    <n v="0"/>
    <n v="0"/>
    <n v="0"/>
    <n v="0"/>
    <n v="0"/>
    <n v="0"/>
    <n v="0"/>
    <n v="0"/>
    <n v="0"/>
    <n v="0"/>
    <n v="0"/>
    <n v="0"/>
    <n v="1019200"/>
    <n v="1059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97"/>
    <n v="1059967.9999999998"/>
    <m/>
    <m/>
    <m/>
    <m/>
    <m/>
    <m/>
    <m/>
    <m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n v="88330.666666666672"/>
    <m/>
    <m/>
    <m/>
    <m/>
    <n v="0"/>
    <n v="12"/>
    <n v="0"/>
    <s v="673001000 Vuilverwerking"/>
    <n v="0"/>
    <n v="0"/>
    <n v="0"/>
    <n v="0"/>
    <n v="0"/>
    <n v="0"/>
    <n v="0"/>
    <n v="0"/>
    <n v="0"/>
    <n v="0"/>
  </r>
  <r>
    <n v="2023448"/>
    <x v="267"/>
    <s v="2.  Verkeer, vervoer en waterstaat"/>
    <m/>
    <m/>
    <m/>
    <n v="47049.599999999999"/>
    <n v="47049.599999999999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acko Verdoes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45240"/>
    <n v="0"/>
    <m/>
    <n v="0"/>
    <m/>
    <n v="45240"/>
    <n v="47049.599999999999"/>
    <n v="47049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40"/>
    <n v="47049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98"/>
    <n v="47049.599999999999"/>
    <m/>
    <m/>
    <m/>
    <m/>
    <m/>
    <m/>
    <m/>
    <m/>
    <m/>
    <m/>
    <m/>
    <n v="4704.96"/>
    <n v="4704.96"/>
    <n v="4704.96"/>
    <n v="4704.96"/>
    <n v="4704.96"/>
    <n v="4704.96"/>
    <n v="4704.96"/>
    <n v="4704.96"/>
    <n v="4704.96"/>
    <n v="4704.96"/>
    <m/>
    <m/>
    <m/>
    <n v="0"/>
    <n v="10"/>
    <n v="0"/>
    <s v="672001000 Riolen en gemalen"/>
    <n v="0"/>
    <n v="0"/>
    <n v="0"/>
    <n v="0"/>
    <n v="0"/>
    <n v="0"/>
    <n v="0"/>
    <n v="0"/>
    <n v="0"/>
    <n v="0"/>
  </r>
  <r>
    <n v="2023449"/>
    <x v="529"/>
    <s v="2.  Verkeer, vervoer en waterstaat"/>
    <m/>
    <m/>
    <m/>
    <n v="54080"/>
    <n v="54080"/>
    <m/>
    <m/>
    <m/>
    <m/>
    <m/>
    <m/>
    <m/>
    <m/>
    <m/>
    <m/>
    <m/>
    <m/>
    <m/>
    <m/>
    <m/>
    <m/>
    <m/>
    <m/>
    <m/>
    <m/>
    <m/>
    <m/>
    <m/>
    <m/>
    <s v="11. Bedrijfsvoering en wagenpark"/>
    <s v="Emile Soetendal"/>
    <s v="Rinie Kling"/>
    <s v="Dagelijks Beheer"/>
    <s v="Arjen van Elten"/>
    <s v="Niet relevant"/>
    <s v="Materieel"/>
    <n v="1.04"/>
    <s v="Lang"/>
    <s v="Ja"/>
    <x v="1"/>
    <n v="2023"/>
    <s v="afvalstoffen"/>
    <x v="1"/>
    <s v="BASIS"/>
    <x v="2"/>
    <x v="2"/>
    <s v="Afval"/>
    <s v="Contractueel"/>
    <n v="0"/>
    <m/>
    <n v="52000"/>
    <n v="0"/>
    <m/>
    <n v="0"/>
    <m/>
    <n v="52000"/>
    <n v="54080"/>
    <n v="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00"/>
    <n v="54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299"/>
    <n v="54079.999999999993"/>
    <m/>
    <m/>
    <m/>
    <m/>
    <m/>
    <m/>
    <m/>
    <m/>
    <m/>
    <m/>
    <m/>
    <n v="4506.666666666667"/>
    <n v="4506.666666666667"/>
    <n v="4506.666666666667"/>
    <n v="4506.666666666667"/>
    <n v="4506.666666666667"/>
    <n v="4506.666666666667"/>
    <n v="4506.666666666667"/>
    <n v="4506.666666666667"/>
    <n v="4506.666666666667"/>
    <n v="4506.666666666667"/>
    <n v="4506.666666666667"/>
    <n v="4506.666666666667"/>
    <m/>
    <n v="0"/>
    <n v="12"/>
    <n v="0"/>
    <s v="673001000 Vuilverwerking"/>
    <n v="0"/>
    <n v="0"/>
    <n v="0"/>
    <n v="0"/>
    <n v="0"/>
    <n v="0"/>
    <n v="0"/>
    <n v="0"/>
    <n v="0"/>
    <n v="0"/>
  </r>
  <r>
    <n v="2023450"/>
    <x v="302"/>
    <s v="7.  Volksgezondheid en milieu"/>
    <m/>
    <m/>
    <m/>
    <n v="914847.56480000005"/>
    <n v="914847.5648000000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Nee"/>
    <x v="0"/>
    <n v="2023"/>
    <s v="afvalstoffen"/>
    <x v="2"/>
    <s v="KEUZE"/>
    <x v="3"/>
    <x v="5"/>
    <s v="Afval"/>
    <s v="Keuze"/>
    <n v="0"/>
    <m/>
    <n v="879661.12"/>
    <n v="0"/>
    <m/>
    <n v="0"/>
    <m/>
    <n v="879661.12"/>
    <n v="914847.56480000005"/>
    <n v="914847.5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661.12"/>
    <n v="914847.5648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300"/>
    <n v="914847.56479999993"/>
    <m/>
    <m/>
    <m/>
    <m/>
    <m/>
    <m/>
    <m/>
    <m/>
    <m/>
    <m/>
    <m/>
    <n v="76237.297066666666"/>
    <n v="76237.297066666666"/>
    <n v="76237.297066666666"/>
    <n v="76237.297066666666"/>
    <n v="76237.297066666666"/>
    <n v="76237.297066666666"/>
    <n v="76237.297066666666"/>
    <n v="76237.297066666666"/>
    <n v="76237.297066666666"/>
    <n v="76237.297066666666"/>
    <n v="76237.297066666666"/>
    <n v="76237.297066666666"/>
    <m/>
    <n v="0"/>
    <n v="12"/>
    <n v="0"/>
    <s v="673001000 Vuilverwerking"/>
    <n v="0"/>
    <n v="0"/>
    <n v="0"/>
    <n v="0"/>
    <n v="0"/>
    <n v="0"/>
    <n v="0"/>
    <n v="0"/>
    <n v="0"/>
    <n v="0"/>
  </r>
  <r>
    <n v="2023451"/>
    <x v="305"/>
    <s v="7.  Volksgezondheid en milieu"/>
    <m/>
    <m/>
    <m/>
    <n v="2229343.0848000003"/>
    <n v="2229343.0848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Nee"/>
    <x v="0"/>
    <n v="2023"/>
    <s v="afvalstoffen"/>
    <x v="2"/>
    <s v="KEUZE"/>
    <x v="3"/>
    <x v="5"/>
    <s v="Afval"/>
    <s v="Keuze"/>
    <n v="0"/>
    <m/>
    <n v="2143599.12"/>
    <n v="0"/>
    <m/>
    <n v="0"/>
    <m/>
    <n v="2143599.12"/>
    <n v="2229343.0848000003"/>
    <n v="2229343.0848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3599.12"/>
    <n v="2229343.0848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301"/>
    <n v="2229343.0848000008"/>
    <m/>
    <m/>
    <m/>
    <m/>
    <m/>
    <m/>
    <m/>
    <m/>
    <m/>
    <m/>
    <m/>
    <n v="185778.59040000002"/>
    <n v="185778.59040000002"/>
    <n v="185778.59040000002"/>
    <n v="185778.59040000002"/>
    <n v="185778.59040000002"/>
    <n v="185778.59040000002"/>
    <n v="185778.59040000002"/>
    <n v="185778.59040000002"/>
    <n v="185778.59040000002"/>
    <n v="185778.59040000002"/>
    <n v="185778.59040000002"/>
    <n v="185778.59040000002"/>
    <m/>
    <n v="0"/>
    <n v="12"/>
    <n v="0"/>
    <s v="673001000 Vuilverwerking"/>
    <n v="0"/>
    <n v="0"/>
    <n v="0"/>
    <n v="0"/>
    <n v="0"/>
    <n v="0"/>
    <n v="0"/>
    <n v="0"/>
    <n v="0"/>
    <n v="0"/>
  </r>
  <r>
    <n v="2023452"/>
    <x v="306"/>
    <s v="7.  Volksgezondheid en milieu"/>
    <m/>
    <m/>
    <m/>
    <n v="2335213.3376000002"/>
    <n v="2335213.337600000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Nee"/>
    <x v="0"/>
    <n v="2023"/>
    <s v="afvalstoffen"/>
    <x v="2"/>
    <s v="KEUZE"/>
    <x v="3"/>
    <x v="5"/>
    <s v="Afval"/>
    <s v="Keuze"/>
    <n v="0"/>
    <m/>
    <n v="2245397.44"/>
    <n v="0"/>
    <m/>
    <n v="0"/>
    <m/>
    <n v="2245397.44"/>
    <n v="2335213.3376000002"/>
    <n v="2335213.3376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5397.44"/>
    <n v="2335213.3376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302"/>
    <n v="2335213.3376000002"/>
    <m/>
    <m/>
    <m/>
    <m/>
    <m/>
    <m/>
    <m/>
    <m/>
    <m/>
    <m/>
    <m/>
    <n v="194601.11146666668"/>
    <n v="194601.11146666668"/>
    <n v="194601.11146666668"/>
    <n v="194601.11146666668"/>
    <n v="194601.11146666668"/>
    <n v="194601.11146666668"/>
    <n v="194601.11146666668"/>
    <n v="194601.11146666668"/>
    <n v="194601.11146666668"/>
    <n v="194601.11146666668"/>
    <n v="194601.11146666668"/>
    <n v="194601.11146666668"/>
    <m/>
    <n v="0"/>
    <n v="12"/>
    <n v="0"/>
    <s v="673001000 Vuilverwerking"/>
    <n v="0"/>
    <n v="0"/>
    <n v="0"/>
    <n v="0"/>
    <n v="0"/>
    <n v="0"/>
    <n v="0"/>
    <n v="0"/>
    <n v="0"/>
    <n v="0"/>
  </r>
  <r>
    <n v="2023453"/>
    <x v="304"/>
    <s v="7.  Volksgezondheid en milieu"/>
    <m/>
    <m/>
    <m/>
    <n v="95856.8"/>
    <n v="95856.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Nee"/>
    <x v="2"/>
    <n v="2023"/>
    <s v="afvalstoffen"/>
    <x v="2"/>
    <s v="KEUZE"/>
    <x v="3"/>
    <x v="5"/>
    <s v="Afval"/>
    <s v="Keuze"/>
    <n v="0"/>
    <m/>
    <n v="92170"/>
    <n v="0"/>
    <m/>
    <n v="0"/>
    <m/>
    <n v="92170"/>
    <n v="95856.8"/>
    <n v="95856.8"/>
    <n v="0"/>
    <n v="0"/>
    <n v="0"/>
    <n v="0"/>
    <n v="0"/>
    <n v="0"/>
    <n v="0"/>
    <n v="0"/>
    <n v="0"/>
    <n v="0"/>
    <n v="0"/>
    <n v="0"/>
    <n v="0"/>
    <n v="0"/>
    <n v="0"/>
    <n v="92170"/>
    <n v="9585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3"/>
    <n v="95856.799999999988"/>
    <m/>
    <m/>
    <m/>
    <m/>
    <m/>
    <m/>
    <m/>
    <m/>
    <m/>
    <n v="9585.68"/>
    <n v="9585.68"/>
    <n v="9585.68"/>
    <n v="9585.68"/>
    <n v="9585.68"/>
    <n v="9585.68"/>
    <n v="9585.68"/>
    <n v="9585.68"/>
    <n v="9585.68"/>
    <n v="9585.68"/>
    <m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54"/>
    <x v="307"/>
    <s v="7.  Volksgezondheid en milieu"/>
    <m/>
    <m/>
    <m/>
    <n v="319384"/>
    <n v="319384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Rob Kloos"/>
    <s v="Heel Katwijk"/>
    <s v="Materieel"/>
    <n v="1.04"/>
    <s v="Lang"/>
    <s v="Nee"/>
    <x v="2"/>
    <n v="2023"/>
    <s v="afvalstoffen"/>
    <x v="2"/>
    <s v="KEUZE"/>
    <x v="3"/>
    <x v="5"/>
    <s v="Afval"/>
    <s v="Keuze"/>
    <n v="0"/>
    <s v="nee"/>
    <n v="307100"/>
    <n v="0"/>
    <m/>
    <n v="0"/>
    <m/>
    <n v="307100"/>
    <n v="319384"/>
    <n v="319384"/>
    <n v="0"/>
    <n v="0"/>
    <n v="0"/>
    <n v="0"/>
    <n v="0"/>
    <n v="0"/>
    <n v="0"/>
    <n v="0"/>
    <n v="0"/>
    <n v="0"/>
    <n v="0"/>
    <n v="0"/>
    <n v="0"/>
    <n v="0"/>
    <n v="0"/>
    <n v="0"/>
    <n v="0"/>
    <n v="27100"/>
    <n v="28184"/>
    <n v="280000"/>
    <n v="291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4"/>
    <n v="319384"/>
    <m/>
    <m/>
    <m/>
    <m/>
    <m/>
    <m/>
    <m/>
    <m/>
    <m/>
    <m/>
    <m/>
    <n v="31938.400000000001"/>
    <n v="31938.400000000001"/>
    <n v="31938.400000000001"/>
    <n v="31938.400000000001"/>
    <n v="31938.400000000001"/>
    <n v="31938.400000000001"/>
    <n v="31938.400000000001"/>
    <n v="31938.400000000001"/>
    <n v="31938.400000000001"/>
    <n v="31938.400000000001"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55"/>
    <x v="530"/>
    <s v="2.  Verkeer, vervoer en waterstaat"/>
    <m/>
    <m/>
    <m/>
    <n v="37856"/>
    <n v="37856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Heel Katwijk"/>
    <s v="Materieel"/>
    <n v="1.04"/>
    <s v="Lang"/>
    <s v="Ja"/>
    <x v="1"/>
    <n v="2023"/>
    <s v="afvalstoffen"/>
    <x v="1"/>
    <s v="BASIS"/>
    <x v="2"/>
    <x v="2"/>
    <s v="Wagenpark"/>
    <s v="Wettelijk"/>
    <n v="0"/>
    <m/>
    <n v="36400"/>
    <n v="0"/>
    <m/>
    <n v="0"/>
    <m/>
    <n v="36400"/>
    <n v="37856"/>
    <n v="37856"/>
    <n v="0"/>
    <n v="0"/>
    <n v="0"/>
    <n v="0"/>
    <n v="0"/>
    <n v="0"/>
    <n v="0"/>
    <n v="0"/>
    <n v="0"/>
    <n v="0"/>
    <n v="0"/>
    <n v="0"/>
    <n v="0"/>
    <n v="0"/>
    <n v="0"/>
    <n v="36400"/>
    <n v="37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4"/>
    <n v="37855.999999999993"/>
    <m/>
    <m/>
    <m/>
    <m/>
    <m/>
    <m/>
    <m/>
    <m/>
    <m/>
    <n v="3785.6"/>
    <n v="3785.6"/>
    <n v="3785.6"/>
    <n v="3785.6"/>
    <n v="3785.6"/>
    <n v="3785.6"/>
    <n v="3785.6"/>
    <n v="3785.6"/>
    <n v="3785.6"/>
    <n v="3785.6"/>
    <m/>
    <m/>
    <m/>
    <m/>
    <m/>
    <n v="0"/>
    <n v="10"/>
    <n v="0"/>
    <s v="604013000 Huisvesting centrale werf_x000a_"/>
    <n v="0"/>
    <n v="0"/>
    <n v="0"/>
    <n v="0"/>
    <n v="0"/>
    <n v="0"/>
    <n v="0"/>
    <n v="0"/>
    <n v="0"/>
    <n v="0"/>
  </r>
  <r>
    <n v="2023456"/>
    <x v="308"/>
    <n v="0"/>
    <m/>
    <m/>
    <m/>
    <n v="385614.32"/>
    <n v="385614.32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Richard Hartelveld"/>
    <s v="Dagelijks Beheer"/>
    <s v="John Dijkhuizen"/>
    <s v="Niet relevant"/>
    <s v="Materieel"/>
    <n v="1.04"/>
    <s v="Lang"/>
    <s v="Ja"/>
    <x v="1"/>
    <n v="2023"/>
    <s v="afvalstoffen"/>
    <x v="1"/>
    <s v="BASIS"/>
    <x v="2"/>
    <x v="2"/>
    <s v="Afval"/>
    <s v="Wettelijk"/>
    <n v="0"/>
    <s v="nee"/>
    <n v="370783"/>
    <n v="0"/>
    <m/>
    <n v="0"/>
    <m/>
    <n v="370783"/>
    <n v="385614.32"/>
    <n v="385614.32"/>
    <n v="0"/>
    <n v="0"/>
    <n v="0"/>
    <n v="0"/>
    <n v="0"/>
    <n v="0"/>
    <n v="0"/>
    <n v="0"/>
    <n v="0"/>
    <n v="0"/>
    <n v="0"/>
    <n v="0"/>
    <n v="0"/>
    <n v="0"/>
    <n v="0"/>
    <n v="0"/>
    <n v="0"/>
    <n v="370783"/>
    <n v="38561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5"/>
    <n v="385614.32000000007"/>
    <m/>
    <m/>
    <m/>
    <m/>
    <m/>
    <m/>
    <m/>
    <m/>
    <m/>
    <m/>
    <n v="38561.432000000001"/>
    <n v="38561.432000000001"/>
    <n v="38561.432000000001"/>
    <n v="38561.432000000001"/>
    <n v="38561.432000000001"/>
    <n v="38561.432000000001"/>
    <n v="38561.432000000001"/>
    <n v="38561.432000000001"/>
    <n v="38561.432000000001"/>
    <n v="38561.432000000001"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57"/>
    <x v="309"/>
    <n v="0"/>
    <m/>
    <m/>
    <m/>
    <n v="385614.32"/>
    <n v="385614.32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Rinie Kling"/>
    <s v="Dagelijks Beheer"/>
    <s v="John Dijkhuizen"/>
    <s v="Niet relevant"/>
    <s v="Materieel"/>
    <n v="1.04"/>
    <s v="Lang"/>
    <s v="Ja"/>
    <x v="1"/>
    <n v="2023"/>
    <s v="afvalstoffen"/>
    <x v="1"/>
    <s v="BASIS"/>
    <x v="2"/>
    <x v="2"/>
    <s v="Afval"/>
    <s v="Wettelijk"/>
    <n v="0"/>
    <s v="nee"/>
    <n v="370783"/>
    <n v="0"/>
    <m/>
    <n v="0"/>
    <m/>
    <n v="370783"/>
    <n v="385614.32"/>
    <n v="385614.32"/>
    <n v="0"/>
    <n v="0"/>
    <n v="0"/>
    <n v="0"/>
    <n v="0"/>
    <n v="0"/>
    <n v="0"/>
    <n v="0"/>
    <n v="0"/>
    <n v="0"/>
    <n v="0"/>
    <n v="0"/>
    <n v="0"/>
    <n v="0"/>
    <n v="0"/>
    <n v="0"/>
    <n v="0"/>
    <n v="370783"/>
    <n v="38561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5"/>
    <n v="385614.32000000007"/>
    <m/>
    <m/>
    <m/>
    <m/>
    <m/>
    <m/>
    <m/>
    <m/>
    <m/>
    <m/>
    <n v="38561.432000000001"/>
    <n v="38561.432000000001"/>
    <n v="38561.432000000001"/>
    <n v="38561.432000000001"/>
    <n v="38561.432000000001"/>
    <n v="38561.432000000001"/>
    <n v="38561.432000000001"/>
    <n v="38561.432000000001"/>
    <n v="38561.432000000001"/>
    <n v="38561.432000000001"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59"/>
    <x v="531"/>
    <n v="0"/>
    <m/>
    <m/>
    <m/>
    <n v="117461.76000000001"/>
    <n v="117461.760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Rinie Kling"/>
    <s v="Dagelijks Beheer"/>
    <s v="Rob Kloos"/>
    <s v="Heel Katwijk"/>
    <s v="Weg- en Waterbouw"/>
    <n v="1.04"/>
    <s v="Lang"/>
    <s v="Nee"/>
    <x v="1"/>
    <n v="2023"/>
    <s v="afvalstoffen"/>
    <x v="1"/>
    <s v="BASIS"/>
    <x v="2"/>
    <x v="2"/>
    <s v="Afval"/>
    <s v="Wettelijk"/>
    <n v="0"/>
    <m/>
    <n v="112944"/>
    <n v="0"/>
    <m/>
    <n v="0"/>
    <m/>
    <n v="112944"/>
    <n v="117461.76000000001"/>
    <n v="117461.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44"/>
    <n v="117461.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306"/>
    <n v="117461.75999999999"/>
    <m/>
    <m/>
    <m/>
    <m/>
    <m/>
    <m/>
    <m/>
    <m/>
    <m/>
    <m/>
    <m/>
    <n v="9788.4800000000014"/>
    <n v="9788.4800000000014"/>
    <n v="9788.4800000000014"/>
    <n v="9788.4800000000014"/>
    <n v="9788.4800000000014"/>
    <n v="9788.4800000000014"/>
    <n v="9788.4800000000014"/>
    <n v="9788.4800000000014"/>
    <n v="9788.4800000000014"/>
    <n v="9788.4800000000014"/>
    <n v="9788.4800000000014"/>
    <n v="9788.4800000000014"/>
    <m/>
    <n v="0"/>
    <n v="12"/>
    <n v="0"/>
    <s v="673001000 Vuilverwerking"/>
    <n v="0"/>
    <n v="0"/>
    <n v="0"/>
    <n v="0"/>
    <n v="0"/>
    <n v="0"/>
    <n v="0"/>
    <n v="0"/>
    <n v="0"/>
    <n v="0"/>
  </r>
  <r>
    <n v="2023460"/>
    <x v="532"/>
    <s v="2.  Verkeer, vervoer en waterstaat"/>
    <m/>
    <m/>
    <m/>
    <n v="62732.800000000003"/>
    <n v="62732.800000000003"/>
    <m/>
    <m/>
    <m/>
    <m/>
    <m/>
    <m/>
    <m/>
    <m/>
    <m/>
    <m/>
    <m/>
    <m/>
    <m/>
    <m/>
    <m/>
    <m/>
    <m/>
    <m/>
    <m/>
    <m/>
    <m/>
    <m/>
    <m/>
    <m/>
    <s v="11. Bedrijfsvoering en wagenpark"/>
    <s v="Emile Soetendal"/>
    <s v="Rinie Kling"/>
    <s v="Dagelijks Beheer"/>
    <s v="John Dijkhuizen"/>
    <s v="Niet relevant"/>
    <s v="Materieel"/>
    <n v="1.04"/>
    <s v="Lang"/>
    <s v="Ja"/>
    <x v="1"/>
    <n v="2023"/>
    <s v="afvalstoffen"/>
    <x v="1"/>
    <s v="BASIS"/>
    <x v="2"/>
    <x v="2"/>
    <s v="Afval"/>
    <s v="Wettelijk"/>
    <n v="0"/>
    <m/>
    <n v="60320"/>
    <n v="0"/>
    <m/>
    <n v="0"/>
    <m/>
    <n v="60320"/>
    <n v="62732.800000000003"/>
    <n v="62732.800000000003"/>
    <n v="0"/>
    <n v="0"/>
    <n v="0"/>
    <n v="0"/>
    <n v="0"/>
    <n v="0"/>
    <n v="0"/>
    <n v="0"/>
    <n v="0"/>
    <n v="60320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307"/>
    <n v="62732.800000000003"/>
    <m/>
    <m/>
    <m/>
    <m/>
    <m/>
    <m/>
    <n v="10455.466666666667"/>
    <n v="10455.466666666667"/>
    <n v="10455.466666666667"/>
    <n v="10455.466666666667"/>
    <n v="10455.466666666667"/>
    <n v="10455.466666666667"/>
    <m/>
    <m/>
    <m/>
    <m/>
    <m/>
    <m/>
    <m/>
    <m/>
    <m/>
    <m/>
    <m/>
    <m/>
    <n v="0"/>
    <n v="6"/>
    <n v="0"/>
    <s v="673001000 Vuilverwerking"/>
    <n v="0"/>
    <n v="0"/>
    <n v="0"/>
    <n v="0"/>
    <n v="0"/>
    <n v="62732.800000000003"/>
    <n v="0"/>
    <n v="0"/>
    <n v="0"/>
    <n v="0"/>
  </r>
  <r>
    <n v="2023461"/>
    <x v="533"/>
    <s v="2.  Verkeer, vervoer en waterstaat"/>
    <m/>
    <m/>
    <m/>
    <n v="62732.800000000003"/>
    <n v="62732.800000000003"/>
    <m/>
    <m/>
    <m/>
    <m/>
    <m/>
    <m/>
    <m/>
    <m/>
    <m/>
    <m/>
    <m/>
    <m/>
    <m/>
    <m/>
    <m/>
    <m/>
    <m/>
    <m/>
    <m/>
    <m/>
    <m/>
    <m/>
    <m/>
    <m/>
    <s v="11. Bedrijfsvoering en wagenpark"/>
    <s v="Emile Soetendal"/>
    <s v="Rinie Kling"/>
    <s v="Dagelijks Beheer"/>
    <s v="John Dijkhuizen"/>
    <s v="Niet relevant"/>
    <s v="Materieel"/>
    <n v="1.04"/>
    <s v="Middellang"/>
    <s v="Ja"/>
    <x v="1"/>
    <n v="2023"/>
    <s v="afvalstoffen"/>
    <x v="1"/>
    <s v="BASIS"/>
    <x v="2"/>
    <x v="2"/>
    <s v="Afval"/>
    <s v="Wettelijk"/>
    <n v="0"/>
    <m/>
    <n v="60320"/>
    <n v="0"/>
    <m/>
    <n v="0"/>
    <m/>
    <n v="60320"/>
    <n v="62732.800000000003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20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x v="307"/>
    <n v="62732.800000000003"/>
    <m/>
    <m/>
    <m/>
    <m/>
    <m/>
    <m/>
    <m/>
    <m/>
    <m/>
    <m/>
    <m/>
    <m/>
    <n v="10455.466666666667"/>
    <n v="10455.466666666667"/>
    <n v="10455.466666666667"/>
    <n v="10455.466666666667"/>
    <n v="10455.466666666667"/>
    <n v="10455.466666666667"/>
    <m/>
    <m/>
    <m/>
    <m/>
    <m/>
    <m/>
    <n v="0"/>
    <n v="6"/>
    <n v="0"/>
    <s v="673001000 Vuilverwerking"/>
    <n v="0"/>
    <n v="0"/>
    <n v="0"/>
    <n v="0"/>
    <n v="0"/>
    <n v="0"/>
    <n v="0"/>
    <n v="0"/>
    <n v="0"/>
    <n v="0"/>
  </r>
  <r>
    <n v="2023462"/>
    <x v="534"/>
    <n v="0"/>
    <m/>
    <m/>
    <m/>
    <n v="81877.12000000001"/>
    <n v="81877.120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78728"/>
    <n v="0"/>
    <m/>
    <n v="0"/>
    <m/>
    <n v="78728"/>
    <n v="81877.12000000001"/>
    <n v="81877.1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728"/>
    <n v="81877.12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8"/>
    <n v="81877.12000000001"/>
    <m/>
    <m/>
    <m/>
    <m/>
    <m/>
    <m/>
    <m/>
    <m/>
    <m/>
    <m/>
    <m/>
    <n v="8187.7120000000014"/>
    <n v="8187.7120000000014"/>
    <n v="8187.7120000000014"/>
    <n v="8187.7120000000014"/>
    <n v="8187.7120000000014"/>
    <n v="8187.7120000000014"/>
    <n v="8187.7120000000014"/>
    <n v="8187.7120000000014"/>
    <n v="8187.7120000000014"/>
    <n v="8187.7120000000014"/>
    <m/>
    <m/>
    <m/>
    <n v="0"/>
    <n v="10"/>
    <n v="0"/>
    <s v="621007000 Gladheidsbestrijding"/>
    <n v="0"/>
    <n v="0"/>
    <n v="0"/>
    <n v="0"/>
    <n v="0"/>
    <n v="0"/>
    <n v="0"/>
    <n v="0"/>
    <n v="0"/>
    <n v="0"/>
  </r>
  <r>
    <n v="2023463"/>
    <x v="535"/>
    <n v="0"/>
    <m/>
    <m/>
    <m/>
    <n v="117461.76000000001"/>
    <n v="117461.76000000001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112944"/>
    <n v="0"/>
    <m/>
    <n v="0"/>
    <m/>
    <n v="112944"/>
    <n v="117461.76000000001"/>
    <n v="117461.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112944"/>
    <n v="117461.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09"/>
    <n v="117461.76000000004"/>
    <m/>
    <m/>
    <m/>
    <m/>
    <m/>
    <m/>
    <m/>
    <m/>
    <m/>
    <m/>
    <n v="11746.176000000001"/>
    <n v="11746.176000000001"/>
    <n v="11746.176000000001"/>
    <n v="11746.176000000001"/>
    <n v="11746.176000000001"/>
    <n v="11746.176000000001"/>
    <n v="11746.176000000001"/>
    <n v="11746.176000000001"/>
    <n v="11746.176000000001"/>
    <n v="11746.176000000001"/>
    <m/>
    <m/>
    <m/>
    <m/>
    <n v="0"/>
    <n v="10"/>
    <n v="0"/>
    <s v="621007000 Gladheidsbestrijding"/>
    <n v="0"/>
    <n v="0"/>
    <n v="0"/>
    <n v="0"/>
    <n v="0"/>
    <n v="0"/>
    <n v="0"/>
    <n v="0"/>
    <n v="0"/>
    <n v="0"/>
  </r>
  <r>
    <n v="2023464"/>
    <x v="536"/>
    <n v="0"/>
    <m/>
    <m/>
    <m/>
    <n v="42506.880000000005"/>
    <n v="42506.880000000005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Rinie Kling"/>
    <s v="Dagelijks Beheer"/>
    <s v="Jacko Verdoes"/>
    <s v="1. Katwijk aan zee"/>
    <s v="Materieel"/>
    <n v="1.04"/>
    <s v="Lang"/>
    <s v="Ja"/>
    <x v="1"/>
    <n v="2023"/>
    <s v="geen"/>
    <x v="1"/>
    <s v="BASIS"/>
    <x v="2"/>
    <x v="2"/>
    <s v="Veiligheid"/>
    <s v="Keuze"/>
    <n v="0"/>
    <m/>
    <n v="40872"/>
    <n v="0"/>
    <m/>
    <n v="0"/>
    <m/>
    <n v="40872"/>
    <n v="42506.880000000005"/>
    <n v="42506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72"/>
    <n v="42506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10"/>
    <n v="28337.920000000009"/>
    <m/>
    <m/>
    <m/>
    <m/>
    <m/>
    <m/>
    <m/>
    <m/>
    <m/>
    <m/>
    <m/>
    <m/>
    <m/>
    <m/>
    <n v="2833.7920000000004"/>
    <n v="2833.7920000000004"/>
    <n v="2833.7920000000004"/>
    <n v="2833.7920000000004"/>
    <n v="2833.7920000000004"/>
    <n v="2833.7920000000004"/>
    <n v="2833.7920000000004"/>
    <n v="2833.7920000000004"/>
    <n v="2833.7920000000004"/>
    <n v="2833.7920000000004"/>
    <n v="14168.959999999995"/>
    <n v="10"/>
    <n v="5"/>
    <s v="657011000 Strandexploitatie"/>
    <n v="0"/>
    <n v="0"/>
    <n v="0"/>
    <n v="0"/>
    <n v="0"/>
    <n v="0"/>
    <n v="0"/>
    <n v="0"/>
    <n v="0"/>
    <n v="0"/>
  </r>
  <r>
    <n v="2023465"/>
    <x v="537"/>
    <s v="2.  Verkeer, vervoer en waterstaat"/>
    <m/>
    <m/>
    <m/>
    <n v="93353.52"/>
    <n v="93353.52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s v="nee"/>
    <n v="89763"/>
    <n v="0"/>
    <m/>
    <n v="0"/>
    <m/>
    <n v="89763"/>
    <n v="93353.52"/>
    <n v="93353.52"/>
    <n v="0"/>
    <n v="0"/>
    <n v="0"/>
    <n v="0"/>
    <n v="0"/>
    <n v="0"/>
    <n v="0"/>
    <n v="0"/>
    <n v="0"/>
    <n v="0"/>
    <n v="0"/>
    <n v="0"/>
    <n v="0"/>
    <n v="0"/>
    <n v="0"/>
    <n v="0"/>
    <n v="0"/>
    <n v="89763"/>
    <n v="9335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1"/>
    <n v="93353.52"/>
    <m/>
    <m/>
    <m/>
    <m/>
    <m/>
    <m/>
    <m/>
    <m/>
    <m/>
    <m/>
    <n v="9335.3520000000008"/>
    <n v="9335.3520000000008"/>
    <n v="9335.3520000000008"/>
    <n v="9335.3520000000008"/>
    <n v="9335.3520000000008"/>
    <n v="9335.3520000000008"/>
    <n v="9335.3520000000008"/>
    <n v="9335.3520000000008"/>
    <n v="9335.3520000000008"/>
    <n v="9335.3520000000008"/>
    <m/>
    <m/>
    <m/>
    <m/>
    <n v="0"/>
    <n v="10"/>
    <n v="0"/>
    <s v="621008000 Onderhoud wegen/straten/pleinen"/>
    <n v="0"/>
    <n v="0"/>
    <n v="0"/>
    <n v="0"/>
    <n v="0"/>
    <n v="0"/>
    <n v="0"/>
    <n v="0"/>
    <n v="0"/>
    <n v="0"/>
  </r>
  <r>
    <n v="2023466"/>
    <x v="264"/>
    <s v="7.  Volksgezondheid en milieu"/>
    <m/>
    <m/>
    <m/>
    <n v="926714.88"/>
    <n v="926714.88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Jacco Knape"/>
    <s v="Rinie Kling"/>
    <s v="Dagelijks Beheer"/>
    <s v="Rob Kloos"/>
    <s v="Niet relevant"/>
    <s v="Materieel"/>
    <n v="1.04"/>
    <s v="Lang"/>
    <s v="Ja"/>
    <x v="1"/>
    <n v="2023"/>
    <s v="afvalstoffen"/>
    <x v="1"/>
    <s v="BASIS"/>
    <x v="2"/>
    <x v="2"/>
    <s v="Afval"/>
    <s v="Wettelijk"/>
    <n v="0"/>
    <m/>
    <n v="891072"/>
    <n v="0"/>
    <m/>
    <n v="0"/>
    <m/>
    <n v="891072"/>
    <n v="926714.88"/>
    <n v="92671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1072"/>
    <n v="92671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x v="312"/>
    <n v="926714.88"/>
    <m/>
    <m/>
    <m/>
    <m/>
    <m/>
    <m/>
    <m/>
    <m/>
    <m/>
    <m/>
    <m/>
    <n v="77226.240000000005"/>
    <n v="77226.240000000005"/>
    <n v="77226.240000000005"/>
    <n v="77226.240000000005"/>
    <n v="77226.240000000005"/>
    <n v="77226.240000000005"/>
    <n v="77226.240000000005"/>
    <n v="77226.240000000005"/>
    <n v="77226.240000000005"/>
    <n v="77226.240000000005"/>
    <n v="77226.240000000005"/>
    <n v="77226.240000000005"/>
    <m/>
    <n v="0"/>
    <n v="12"/>
    <n v="0"/>
    <s v="673001000 Vuilverwerking"/>
    <n v="0"/>
    <n v="0"/>
    <n v="0"/>
    <n v="0"/>
    <n v="0"/>
    <n v="0"/>
    <n v="0"/>
    <n v="0"/>
    <n v="0"/>
    <n v="0"/>
  </r>
  <r>
    <n v="2023467"/>
    <x v="225"/>
    <s v="2.  Verkeer, vervoer en waterstaat"/>
    <m/>
    <m/>
    <m/>
    <n v="77677.600000000006"/>
    <n v="77677.600000000006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s v="nee"/>
    <n v="74690"/>
    <n v="0"/>
    <m/>
    <n v="0"/>
    <m/>
    <n v="74690"/>
    <n v="77677.600000000006"/>
    <n v="77677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90"/>
    <n v="77677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69"/>
    <n v="77677.600000000006"/>
    <m/>
    <m/>
    <m/>
    <m/>
    <m/>
    <m/>
    <m/>
    <m/>
    <m/>
    <m/>
    <m/>
    <n v="7767.76"/>
    <n v="7767.76"/>
    <n v="7767.76"/>
    <n v="7767.76"/>
    <n v="7767.76"/>
    <n v="7767.76"/>
    <n v="7767.76"/>
    <n v="7767.76"/>
    <n v="7767.76"/>
    <n v="7767.76"/>
    <m/>
    <m/>
    <m/>
    <n v="0"/>
    <n v="10"/>
    <n v="0"/>
    <s v="657001000 Openbaar Groen"/>
    <n v="0"/>
    <n v="0"/>
    <n v="0"/>
    <n v="0"/>
    <n v="0"/>
    <n v="0"/>
    <n v="0"/>
    <n v="0"/>
    <n v="0"/>
    <n v="0"/>
  </r>
  <r>
    <n v="2023468"/>
    <x v="91"/>
    <s v="2.  Verkeer, vervoer en waterstaat"/>
    <m/>
    <m/>
    <m/>
    <n v="59488"/>
    <n v="59488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57200"/>
    <n v="0"/>
    <m/>
    <n v="0"/>
    <m/>
    <n v="57200"/>
    <n v="59488"/>
    <n v="59488"/>
    <n v="0"/>
    <n v="0"/>
    <n v="0"/>
    <n v="0"/>
    <n v="0"/>
    <n v="0"/>
    <n v="0"/>
    <n v="0"/>
    <n v="0"/>
    <n v="0"/>
    <n v="0"/>
    <n v="0"/>
    <n v="0"/>
    <n v="0"/>
    <n v="0"/>
    <n v="0"/>
    <n v="0"/>
    <n v="57200"/>
    <n v="59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85"/>
    <n v="59488.000000000015"/>
    <m/>
    <m/>
    <m/>
    <m/>
    <m/>
    <m/>
    <m/>
    <m/>
    <m/>
    <m/>
    <n v="5948.8"/>
    <n v="5948.8"/>
    <n v="5948.8"/>
    <n v="5948.8"/>
    <n v="5948.8"/>
    <n v="5948.8"/>
    <n v="5948.8"/>
    <n v="5948.8"/>
    <n v="5948.8"/>
    <n v="5948.8"/>
    <m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69"/>
    <x v="538"/>
    <n v="0"/>
    <m/>
    <m/>
    <m/>
    <n v="58730.880000000005"/>
    <n v="58730.880000000005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56472"/>
    <n v="0"/>
    <m/>
    <n v="0"/>
    <m/>
    <n v="56472"/>
    <n v="58730.880000000005"/>
    <n v="58730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72"/>
    <n v="58730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3"/>
    <n v="58730.880000000019"/>
    <m/>
    <m/>
    <m/>
    <m/>
    <m/>
    <m/>
    <m/>
    <m/>
    <m/>
    <m/>
    <m/>
    <n v="5873.0880000000006"/>
    <n v="5873.0880000000006"/>
    <n v="5873.0880000000006"/>
    <n v="5873.0880000000006"/>
    <n v="5873.0880000000006"/>
    <n v="5873.0880000000006"/>
    <n v="5873.0880000000006"/>
    <n v="5873.0880000000006"/>
    <n v="5873.0880000000006"/>
    <n v="5873.0880000000006"/>
    <m/>
    <m/>
    <m/>
    <n v="0"/>
    <n v="10"/>
    <n v="0"/>
    <s v="621007000 Gladheidsbestrijding"/>
    <n v="0"/>
    <n v="0"/>
    <n v="0"/>
    <n v="0"/>
    <n v="0"/>
    <n v="0"/>
    <n v="0"/>
    <n v="0"/>
    <n v="0"/>
    <n v="0"/>
  </r>
  <r>
    <n v="2023470"/>
    <x v="300"/>
    <s v="2.  Verkeer, vervoer en waterstaat"/>
    <m/>
    <m/>
    <m/>
    <n v="342072.64"/>
    <n v="342072.64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iddelen"/>
    <n v="1.04"/>
    <s v="Lang"/>
    <s v="Ja"/>
    <x v="1"/>
    <n v="2023"/>
    <s v="afvalstoffen"/>
    <x v="1"/>
    <s v="BASIS"/>
    <x v="2"/>
    <x v="2"/>
    <s v="Wagenpark"/>
    <s v="Wettelijk"/>
    <n v="0"/>
    <s v="nee"/>
    <n v="328916"/>
    <n v="0"/>
    <m/>
    <n v="0"/>
    <m/>
    <n v="328916"/>
    <n v="342072.64"/>
    <n v="342072.64"/>
    <n v="0"/>
    <n v="0"/>
    <n v="0"/>
    <n v="0"/>
    <n v="0"/>
    <n v="0"/>
    <n v="0"/>
    <n v="0"/>
    <n v="0"/>
    <n v="0"/>
    <n v="0"/>
    <n v="0"/>
    <n v="0"/>
    <n v="0"/>
    <n v="0"/>
    <n v="0"/>
    <n v="0"/>
    <n v="12000"/>
    <n v="12480"/>
    <n v="316916"/>
    <n v="329592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4"/>
    <n v="342072.64000000007"/>
    <m/>
    <m/>
    <m/>
    <m/>
    <m/>
    <m/>
    <m/>
    <m/>
    <m/>
    <m/>
    <m/>
    <n v="34207.264000000003"/>
    <n v="34207.264000000003"/>
    <n v="34207.264000000003"/>
    <n v="34207.264000000003"/>
    <n v="34207.264000000003"/>
    <n v="34207.264000000003"/>
    <n v="34207.264000000003"/>
    <n v="34207.264000000003"/>
    <n v="34207.264000000003"/>
    <n v="34207.264000000003"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71"/>
    <x v="82"/>
    <s v="2.  Verkeer, vervoer en waterstaat"/>
    <m/>
    <m/>
    <m/>
    <n v="82201.600000000006"/>
    <n v="82201.600000000006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79040"/>
    <n v="0"/>
    <m/>
    <n v="0"/>
    <m/>
    <n v="79040"/>
    <n v="82201.600000000006"/>
    <n v="82201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40"/>
    <n v="82201.6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5"/>
    <n v="82201.60000000002"/>
    <m/>
    <m/>
    <m/>
    <m/>
    <m/>
    <m/>
    <m/>
    <m/>
    <m/>
    <m/>
    <m/>
    <n v="8220.16"/>
    <n v="8220.16"/>
    <n v="8220.16"/>
    <n v="8220.16"/>
    <n v="8220.16"/>
    <n v="8220.16"/>
    <n v="8220.16"/>
    <n v="8220.16"/>
    <n v="8220.16"/>
    <n v="8220.16"/>
    <m/>
    <m/>
    <m/>
    <n v="0"/>
    <n v="10"/>
    <n v="0"/>
    <s v="621008000 Onderhoud wegen/straten/pleinen"/>
    <n v="0"/>
    <n v="0"/>
    <n v="0"/>
    <n v="0"/>
    <n v="0"/>
    <n v="0"/>
    <n v="0"/>
    <n v="0"/>
    <n v="0"/>
    <n v="0"/>
  </r>
  <r>
    <n v="2023472"/>
    <x v="94"/>
    <s v="2.  Verkeer, vervoer en waterstaat"/>
    <m/>
    <m/>
    <m/>
    <n v="58730.880000000005"/>
    <n v="58730.880000000005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m/>
    <n v="56472"/>
    <n v="0"/>
    <m/>
    <n v="0"/>
    <m/>
    <n v="56472"/>
    <n v="58730.880000000005"/>
    <n v="58730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472"/>
    <n v="58730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3"/>
    <n v="58730.880000000019"/>
    <m/>
    <m/>
    <m/>
    <m/>
    <m/>
    <m/>
    <m/>
    <m/>
    <m/>
    <m/>
    <m/>
    <n v="5873.0880000000006"/>
    <n v="5873.0880000000006"/>
    <n v="5873.0880000000006"/>
    <n v="5873.0880000000006"/>
    <n v="5873.0880000000006"/>
    <n v="5873.0880000000006"/>
    <n v="5873.0880000000006"/>
    <n v="5873.0880000000006"/>
    <n v="5873.0880000000006"/>
    <n v="5873.0880000000006"/>
    <m/>
    <m/>
    <m/>
    <n v="0"/>
    <n v="10"/>
    <n v="0"/>
    <s v="621008000 Onderhoud wegen/straten/pleinen"/>
    <n v="0"/>
    <n v="0"/>
    <n v="0"/>
    <n v="0"/>
    <n v="0"/>
    <n v="0"/>
    <n v="0"/>
    <n v="0"/>
    <n v="0"/>
    <n v="0"/>
  </r>
  <r>
    <n v="2023473"/>
    <x v="83"/>
    <s v="2.  Verkeer, vervoer en waterstaat"/>
    <m/>
    <m/>
    <m/>
    <n v="250337.36000000002"/>
    <n v="250337.36000000002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Rinie Kling"/>
    <s v="Dagelijks Beheer"/>
    <s v="John Dijkhuizen"/>
    <s v="Niet relevant"/>
    <s v="Materieel"/>
    <n v="1.04"/>
    <s v="Lang"/>
    <s v="Ja"/>
    <x v="1"/>
    <n v="2023"/>
    <s v="geen"/>
    <x v="1"/>
    <s v="BASIS"/>
    <x v="2"/>
    <x v="2"/>
    <s v="Wagenpark"/>
    <s v="Wettelijk"/>
    <n v="0"/>
    <s v="nee"/>
    <n v="240709"/>
    <n v="0"/>
    <m/>
    <n v="0"/>
    <m/>
    <n v="240709"/>
    <n v="250337.36000000002"/>
    <n v="250337.36000000002"/>
    <n v="0"/>
    <n v="0"/>
    <n v="0"/>
    <n v="0"/>
    <n v="0"/>
    <n v="0"/>
    <n v="0"/>
    <n v="0"/>
    <n v="0"/>
    <n v="0"/>
    <n v="0"/>
    <n v="0"/>
    <n v="0"/>
    <n v="0"/>
    <n v="0"/>
    <n v="0"/>
    <n v="0"/>
    <n v="120354.5"/>
    <n v="125168.68000000001"/>
    <n v="120354.5"/>
    <n v="125168.68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6"/>
    <n v="250337.36000000002"/>
    <m/>
    <m/>
    <m/>
    <m/>
    <m/>
    <m/>
    <m/>
    <m/>
    <m/>
    <m/>
    <m/>
    <n v="25033.736000000001"/>
    <n v="25033.736000000001"/>
    <n v="25033.736000000001"/>
    <n v="25033.736000000001"/>
    <n v="25033.736000000001"/>
    <n v="25033.736000000001"/>
    <n v="25033.736000000001"/>
    <n v="25033.736000000001"/>
    <n v="25033.736000000001"/>
    <n v="25033.736000000001"/>
    <m/>
    <m/>
    <m/>
    <n v="0"/>
    <n v="10"/>
    <n v="0"/>
    <s v="621008000 Onderhoud wegen/straten/pleinen"/>
    <n v="0"/>
    <n v="0"/>
    <n v="0"/>
    <n v="0"/>
    <n v="0"/>
    <n v="0"/>
    <n v="0"/>
    <n v="0"/>
    <n v="0"/>
    <n v="0"/>
  </r>
  <r>
    <n v="2023478"/>
    <x v="120"/>
    <s v="7. Volksgezondheid en Milieu"/>
    <m/>
    <m/>
    <m/>
    <n v="194688"/>
    <n v="19468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187200"/>
    <n v="0"/>
    <m/>
    <n v="0"/>
    <m/>
    <n v="187200"/>
    <n v="194688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00"/>
    <n v="19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x v="317"/>
    <n v="194687.99999999997"/>
    <m/>
    <m/>
    <m/>
    <m/>
    <m/>
    <m/>
    <m/>
    <m/>
    <m/>
    <m/>
    <m/>
    <m/>
    <m/>
    <m/>
    <n v="27812.571428571428"/>
    <n v="27812.571428571428"/>
    <n v="27812.571428571428"/>
    <n v="27812.571428571428"/>
    <n v="27812.571428571428"/>
    <n v="27812.571428571428"/>
    <n v="27812.571428571428"/>
    <m/>
    <m/>
    <m/>
    <n v="0"/>
    <n v="7"/>
    <n v="0"/>
    <s v="673001000 Vuilverwerking"/>
    <n v="0"/>
    <n v="0"/>
    <n v="0"/>
    <n v="0"/>
    <n v="0"/>
    <n v="0"/>
    <n v="0"/>
    <n v="0"/>
    <n v="0"/>
    <n v="0"/>
  </r>
  <r>
    <n v="2023479"/>
    <x v="314"/>
    <s v="7. Volksgezondheid en Milieu"/>
    <m/>
    <m/>
    <m/>
    <n v="10816"/>
    <n v="1081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10400"/>
    <n v="0"/>
    <m/>
    <n v="0"/>
    <m/>
    <n v="10400"/>
    <n v="10816"/>
    <n v="10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0"/>
    <n v="10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8"/>
    <n v="10816.000000000002"/>
    <m/>
    <m/>
    <m/>
    <m/>
    <m/>
    <m/>
    <m/>
    <m/>
    <m/>
    <m/>
    <m/>
    <n v="1081.5999999999999"/>
    <n v="1081.5999999999999"/>
    <n v="1081.5999999999999"/>
    <n v="1081.5999999999999"/>
    <n v="1081.5999999999999"/>
    <n v="1081.5999999999999"/>
    <n v="1081.5999999999999"/>
    <n v="1081.5999999999999"/>
    <n v="1081.5999999999999"/>
    <n v="1081.5999999999999"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0"/>
    <x v="315"/>
    <s v="7. Volksgezondheid en Milieu"/>
    <m/>
    <m/>
    <m/>
    <n v="22713.600000000002"/>
    <n v="22713.60000000000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21840"/>
    <n v="0"/>
    <m/>
    <n v="0"/>
    <m/>
    <n v="21840"/>
    <n v="22713.600000000002"/>
    <n v="22713.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40"/>
    <n v="22713.6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19"/>
    <n v="22713.600000000002"/>
    <m/>
    <m/>
    <m/>
    <m/>
    <m/>
    <m/>
    <m/>
    <m/>
    <m/>
    <m/>
    <m/>
    <n v="2271.36"/>
    <n v="2271.36"/>
    <n v="2271.36"/>
    <n v="2271.36"/>
    <n v="2271.36"/>
    <n v="2271.36"/>
    <n v="2271.36"/>
    <n v="2271.36"/>
    <n v="2271.36"/>
    <n v="2271.36"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1"/>
    <x v="316"/>
    <s v="7. Volksgezondheid en Milieu"/>
    <m/>
    <m/>
    <m/>
    <n v="62732.800000000003"/>
    <n v="62732.80000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60320"/>
    <n v="0"/>
    <m/>
    <n v="0"/>
    <m/>
    <n v="60320"/>
    <n v="62732.800000000003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20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5"/>
    <n v="62732.799999999996"/>
    <m/>
    <m/>
    <m/>
    <m/>
    <m/>
    <m/>
    <m/>
    <m/>
    <m/>
    <m/>
    <m/>
    <n v="6273.2800000000007"/>
    <n v="6273.2800000000007"/>
    <n v="6273.2800000000007"/>
    <n v="6273.2800000000007"/>
    <n v="6273.2800000000007"/>
    <n v="6273.2800000000007"/>
    <n v="6273.2800000000007"/>
    <n v="6273.2800000000007"/>
    <n v="6273.2800000000007"/>
    <n v="6273.2800000000007"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2"/>
    <x v="317"/>
    <s v="7. Volksgezondheid en Milieu"/>
    <m/>
    <m/>
    <m/>
    <n v="48672"/>
    <n v="4867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46800"/>
    <n v="0"/>
    <m/>
    <n v="0"/>
    <m/>
    <n v="46800"/>
    <n v="48672"/>
    <n v="486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00"/>
    <n v="486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20"/>
    <n v="48671.999999999993"/>
    <m/>
    <m/>
    <m/>
    <m/>
    <m/>
    <m/>
    <m/>
    <m/>
    <m/>
    <m/>
    <m/>
    <n v="4867.2"/>
    <n v="4867.2"/>
    <n v="4867.2"/>
    <n v="4867.2"/>
    <n v="4867.2"/>
    <n v="4867.2"/>
    <n v="4867.2"/>
    <n v="4867.2"/>
    <n v="4867.2"/>
    <n v="4867.2"/>
    <m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3"/>
    <x v="311"/>
    <s v="7. Volksgezondheid en Milieu"/>
    <m/>
    <m/>
    <m/>
    <n v="302848"/>
    <n v="30284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291200"/>
    <n v="0"/>
    <m/>
    <n v="0"/>
    <m/>
    <n v="291200"/>
    <n v="302848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00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9"/>
    <n v="302847.99999999994"/>
    <m/>
    <m/>
    <m/>
    <m/>
    <m/>
    <m/>
    <m/>
    <m/>
    <m/>
    <m/>
    <m/>
    <m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4"/>
    <x v="312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Kort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m/>
    <m/>
    <m/>
    <m/>
    <m/>
    <m/>
    <m/>
    <m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5"/>
    <x v="313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Kort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m/>
    <m/>
    <m/>
    <m/>
    <m/>
    <m/>
    <m/>
    <m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6"/>
    <x v="318"/>
    <s v="7. Volksgezondheid en Milieu"/>
    <m/>
    <m/>
    <m/>
    <n v="62732.800000000003"/>
    <n v="62732.800000000003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Kort"/>
    <s v="Ja"/>
    <x v="1"/>
    <n v="2023"/>
    <s v="Ja"/>
    <x v="1"/>
    <s v="BASIS"/>
    <x v="2"/>
    <x v="2"/>
    <s v="Afval"/>
    <s v="N.V.T."/>
    <n v="0"/>
    <m/>
    <n v="60320"/>
    <n v="0"/>
    <m/>
    <n v="0"/>
    <m/>
    <n v="60320"/>
    <n v="62732.800000000003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320"/>
    <n v="62732.8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5"/>
    <n v="62732.799999999996"/>
    <m/>
    <m/>
    <m/>
    <m/>
    <m/>
    <m/>
    <m/>
    <m/>
    <m/>
    <m/>
    <m/>
    <m/>
    <n v="6273.2800000000007"/>
    <n v="6273.2800000000007"/>
    <n v="6273.2800000000007"/>
    <n v="6273.2800000000007"/>
    <n v="6273.2800000000007"/>
    <n v="6273.2800000000007"/>
    <n v="6273.2800000000007"/>
    <n v="6273.2800000000007"/>
    <n v="6273.2800000000007"/>
    <n v="6273.2800000000007"/>
    <m/>
    <m/>
    <n v="0"/>
    <n v="10"/>
    <n v="0"/>
    <s v="673001000 Vuilverwerking"/>
    <n v="0"/>
    <n v="0"/>
    <n v="0"/>
    <n v="0"/>
    <n v="0"/>
    <n v="0"/>
    <n v="0"/>
    <n v="0"/>
    <n v="0"/>
    <n v="0"/>
  </r>
  <r>
    <n v="2023487"/>
    <x v="132"/>
    <s v="7. Volksgezondheid en Milieu"/>
    <m/>
    <m/>
    <m/>
    <n v="59488"/>
    <n v="59488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57200"/>
    <n v="0"/>
    <m/>
    <n v="0"/>
    <m/>
    <n v="57200"/>
    <n v="59488"/>
    <n v="59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00"/>
    <n v="59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85"/>
    <n v="59488.000000000015"/>
    <m/>
    <m/>
    <m/>
    <m/>
    <m/>
    <m/>
    <m/>
    <m/>
    <m/>
    <m/>
    <m/>
    <m/>
    <m/>
    <n v="5948.8"/>
    <n v="5948.8"/>
    <n v="5948.8"/>
    <n v="5948.8"/>
    <n v="5948.8"/>
    <n v="5948.8"/>
    <n v="5948.8"/>
    <n v="5948.8"/>
    <n v="5948.8"/>
    <n v="5948.8"/>
    <m/>
    <n v="0"/>
    <n v="10"/>
    <n v="0"/>
    <s v="621001000 Wegen, straten en pleinen"/>
    <n v="0"/>
    <n v="0"/>
    <n v="0"/>
    <n v="0"/>
    <n v="0"/>
    <n v="0"/>
    <n v="0"/>
    <n v="0"/>
    <n v="0"/>
    <n v="0"/>
  </r>
  <r>
    <n v="2023488"/>
    <x v="323"/>
    <s v="7. Volksgezondheid en Milieu"/>
    <m/>
    <m/>
    <m/>
    <n v="129792"/>
    <n v="12979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Arjen van Elt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124800"/>
    <n v="0"/>
    <m/>
    <n v="0"/>
    <m/>
    <n v="124800"/>
    <n v="129792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800"/>
    <n v="129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115"/>
    <n v="129791.99999999999"/>
    <m/>
    <m/>
    <m/>
    <m/>
    <m/>
    <m/>
    <m/>
    <m/>
    <m/>
    <m/>
    <m/>
    <m/>
    <m/>
    <n v="12979.2"/>
    <n v="12979.2"/>
    <n v="12979.2"/>
    <n v="12979.2"/>
    <n v="12979.2"/>
    <n v="12979.2"/>
    <n v="12979.2"/>
    <n v="12979.2"/>
    <n v="12979.2"/>
    <n v="12979.2"/>
    <m/>
    <n v="0"/>
    <n v="10"/>
    <n v="0"/>
    <s v="673001000 Vuilverwerking"/>
    <n v="0"/>
    <n v="0"/>
    <n v="0"/>
    <n v="0"/>
    <n v="0"/>
    <n v="0"/>
    <n v="0"/>
    <n v="0"/>
    <n v="0"/>
    <n v="0"/>
  </r>
  <r>
    <n v="2023489"/>
    <x v="319"/>
    <s v="7. Volksgezondheid en Milieu"/>
    <m/>
    <m/>
    <m/>
    <n v="49753.599999999999"/>
    <n v="49753.599999999999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7840"/>
    <n v="0"/>
    <m/>
    <n v="0"/>
    <m/>
    <n v="47840"/>
    <n v="49753.599999999999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40"/>
    <n v="49753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0"/>
    <n v="49753.599999999999"/>
    <m/>
    <m/>
    <m/>
    <m/>
    <m/>
    <m/>
    <m/>
    <m/>
    <m/>
    <m/>
    <m/>
    <m/>
    <m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n v="4975.3599999999997"/>
    <m/>
    <n v="0"/>
    <n v="10"/>
    <n v="0"/>
    <s v="673001000 Vuilverwerking"/>
    <n v="0"/>
    <n v="0"/>
    <n v="0"/>
    <n v="0"/>
    <n v="0"/>
    <n v="0"/>
    <n v="0"/>
    <n v="0"/>
    <n v="0"/>
    <n v="0"/>
  </r>
  <r>
    <n v="2023490"/>
    <x v="320"/>
    <s v="7. Volksgezondheid en Milieu"/>
    <m/>
    <m/>
    <m/>
    <n v="51376"/>
    <n v="51376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9400"/>
    <n v="0"/>
    <m/>
    <n v="0"/>
    <m/>
    <n v="49400"/>
    <n v="51376"/>
    <n v="51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00"/>
    <n v="51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6"/>
    <n v="51375.999999999993"/>
    <m/>
    <m/>
    <m/>
    <m/>
    <m/>
    <m/>
    <m/>
    <m/>
    <m/>
    <m/>
    <m/>
    <m/>
    <m/>
    <n v="5137.6000000000004"/>
    <n v="5137.6000000000004"/>
    <n v="5137.6000000000004"/>
    <n v="5137.6000000000004"/>
    <n v="5137.6000000000004"/>
    <n v="5137.6000000000004"/>
    <n v="5137.6000000000004"/>
    <n v="5137.6000000000004"/>
    <n v="5137.6000000000004"/>
    <n v="5137.6000000000004"/>
    <m/>
    <n v="0"/>
    <n v="10"/>
    <n v="0"/>
    <s v="621007000 Gladheidsbestrijding"/>
    <n v="0"/>
    <n v="0"/>
    <n v="0"/>
    <n v="0"/>
    <n v="0"/>
    <n v="0"/>
    <n v="0"/>
    <n v="0"/>
    <n v="0"/>
    <n v="0"/>
  </r>
  <r>
    <n v="2023491"/>
    <x v="321"/>
    <s v="7. Volksgezondheid en Milieu"/>
    <m/>
    <m/>
    <m/>
    <n v="38937.599999999999"/>
    <n v="38937.599999999999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Bedrijfsvoering"/>
    <s v="N.V.T."/>
    <n v="0"/>
    <m/>
    <n v="37440"/>
    <n v="0"/>
    <m/>
    <n v="0"/>
    <m/>
    <n v="37440"/>
    <n v="38937.599999999999"/>
    <n v="3893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0"/>
    <n v="38937.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57"/>
    <n v="38937.599999999999"/>
    <m/>
    <m/>
    <m/>
    <m/>
    <m/>
    <m/>
    <m/>
    <m/>
    <m/>
    <m/>
    <m/>
    <m/>
    <m/>
    <n v="3893.7599999999998"/>
    <n v="3893.7599999999998"/>
    <n v="3893.7599999999998"/>
    <n v="3893.7599999999998"/>
    <n v="3893.7599999999998"/>
    <n v="3893.7599999999998"/>
    <n v="3893.7599999999998"/>
    <n v="3893.7599999999998"/>
    <n v="3893.7599999999998"/>
    <n v="3893.7599999999998"/>
    <m/>
    <n v="0"/>
    <n v="10"/>
    <n v="0"/>
    <s v="673001000 Vuilverwerking"/>
    <n v="0"/>
    <n v="0"/>
    <n v="0"/>
    <n v="0"/>
    <n v="0"/>
    <n v="0"/>
    <n v="0"/>
    <n v="0"/>
    <n v="0"/>
    <n v="0"/>
  </r>
  <r>
    <n v="2023492"/>
    <x v="503"/>
    <s v="7. Volksgezondheid en Milieu"/>
    <m/>
    <m/>
    <m/>
    <n v="37856"/>
    <n v="37856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acko Verdoes"/>
    <s v="Heel Katwijk"/>
    <s v="Materieel"/>
    <n v="1.04"/>
    <s v="Middellang"/>
    <s v="Ja"/>
    <x v="1"/>
    <n v="2023"/>
    <s v="Nee"/>
    <x v="1"/>
    <s v="BASIS"/>
    <x v="2"/>
    <x v="2"/>
    <s v="Bedrijfsvoering"/>
    <s v="N.V.T."/>
    <n v="0"/>
    <m/>
    <n v="36400"/>
    <n v="0"/>
    <m/>
    <n v="0"/>
    <m/>
    <n v="36400"/>
    <n v="37856"/>
    <n v="37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00"/>
    <n v="378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4"/>
    <n v="37855.999999999993"/>
    <m/>
    <m/>
    <m/>
    <m/>
    <m/>
    <m/>
    <m/>
    <m/>
    <m/>
    <m/>
    <m/>
    <m/>
    <m/>
    <m/>
    <n v="3785.6"/>
    <n v="3785.6"/>
    <n v="3785.6"/>
    <n v="3785.6"/>
    <n v="3785.6"/>
    <n v="3785.6"/>
    <n v="3785.6"/>
    <n v="3785.6"/>
    <n v="3785.6"/>
    <n v="3785.6"/>
    <n v="0"/>
    <n v="10"/>
    <n v="0"/>
    <s v="673001000 Vuilverwerking"/>
    <n v="0"/>
    <n v="0"/>
    <n v="0"/>
    <n v="0"/>
    <n v="0"/>
    <n v="0"/>
    <n v="0"/>
    <n v="0"/>
    <n v="0"/>
    <n v="0"/>
  </r>
  <r>
    <n v="2023493"/>
    <x v="504"/>
    <s v="7. Volksgezondheid en Milieu"/>
    <m/>
    <m/>
    <m/>
    <n v="15142.4"/>
    <n v="15142.4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acko Verdoes"/>
    <s v="Heel Katwijk"/>
    <s v="Materieel"/>
    <n v="1.04"/>
    <s v="Middellang"/>
    <s v="Ja"/>
    <x v="1"/>
    <n v="2023"/>
    <s v="Nee"/>
    <x v="1"/>
    <s v="BASIS"/>
    <x v="2"/>
    <x v="2"/>
    <s v="Bedrijfsvoering"/>
    <s v="N.V.T."/>
    <n v="0"/>
    <m/>
    <n v="14560"/>
    <n v="0"/>
    <m/>
    <n v="0"/>
    <m/>
    <n v="14560"/>
    <n v="15142.4"/>
    <n v="1514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60"/>
    <n v="1514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85"/>
    <n v="13628.16"/>
    <m/>
    <m/>
    <m/>
    <m/>
    <m/>
    <m/>
    <m/>
    <m/>
    <m/>
    <m/>
    <m/>
    <m/>
    <m/>
    <m/>
    <m/>
    <n v="1514.24"/>
    <n v="1514.24"/>
    <n v="1514.24"/>
    <n v="1514.24"/>
    <n v="1514.24"/>
    <n v="1514.24"/>
    <n v="1514.24"/>
    <n v="1514.24"/>
    <n v="1514.24"/>
    <n v="1514.2399999999998"/>
    <n v="9"/>
    <n v="1"/>
    <s v="621008000 Onderhoud wegen/straten/pleinen"/>
    <n v="0"/>
    <n v="0"/>
    <n v="0"/>
    <n v="0"/>
    <n v="0"/>
    <n v="0"/>
    <n v="0"/>
    <n v="0"/>
    <n v="0"/>
    <n v="0"/>
  </r>
  <r>
    <n v="2023494"/>
    <x v="505"/>
    <s v="7. Volksgezondheid en Milieu"/>
    <m/>
    <m/>
    <m/>
    <n v="302848"/>
    <n v="30284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291200"/>
    <n v="0"/>
    <m/>
    <n v="0"/>
    <m/>
    <n v="291200"/>
    <n v="302848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00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249"/>
    <n v="272563.19999999995"/>
    <m/>
    <m/>
    <m/>
    <m/>
    <m/>
    <m/>
    <m/>
    <m/>
    <m/>
    <m/>
    <m/>
    <m/>
    <m/>
    <m/>
    <m/>
    <n v="30284.799999999999"/>
    <n v="30284.799999999999"/>
    <n v="30284.799999999999"/>
    <n v="30284.799999999999"/>
    <n v="30284.799999999999"/>
    <n v="30284.799999999999"/>
    <n v="30284.799999999999"/>
    <n v="30284.799999999999"/>
    <n v="30284.799999999999"/>
    <n v="30284.800000000047"/>
    <n v="9"/>
    <n v="1"/>
    <s v="673001000 Vuilverwerking"/>
    <n v="0"/>
    <n v="0"/>
    <n v="0"/>
    <n v="0"/>
    <n v="0"/>
    <n v="0"/>
    <n v="0"/>
    <n v="0"/>
    <n v="0"/>
    <n v="0"/>
  </r>
  <r>
    <n v="2023495"/>
    <x v="510"/>
    <s v="7. Volksgezondheid en Milieu"/>
    <m/>
    <m/>
    <m/>
    <n v="51700.480000000003"/>
    <n v="51700.480000000003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9712"/>
    <n v="0"/>
    <m/>
    <n v="0"/>
    <m/>
    <n v="49712"/>
    <n v="51700.480000000003"/>
    <n v="5170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2"/>
    <n v="51700.480000000003"/>
    <n v="0"/>
    <n v="0"/>
    <n v="0"/>
    <n v="0"/>
    <n v="0"/>
    <n v="0"/>
    <n v="0"/>
    <n v="0"/>
    <n v="0"/>
    <n v="0"/>
    <n v="0"/>
    <n v="0"/>
    <n v="0"/>
    <n v="0"/>
    <n v="0"/>
    <n v="0"/>
    <n v="10"/>
    <x v="289"/>
    <n v="41360.384000000013"/>
    <m/>
    <m/>
    <m/>
    <m/>
    <m/>
    <m/>
    <m/>
    <m/>
    <m/>
    <m/>
    <m/>
    <m/>
    <m/>
    <m/>
    <m/>
    <m/>
    <n v="5170.0480000000007"/>
    <n v="5170.0480000000007"/>
    <n v="5170.0480000000007"/>
    <n v="5170.0480000000007"/>
    <n v="5170.0480000000007"/>
    <n v="5170.0480000000007"/>
    <n v="5170.0480000000007"/>
    <n v="5170.0480000000007"/>
    <n v="10340.09599999999"/>
    <n v="8"/>
    <n v="2"/>
    <s v="657002000 Speelplaatsen"/>
    <n v="0"/>
    <n v="0"/>
    <n v="0"/>
    <n v="0"/>
    <n v="0"/>
    <n v="0"/>
    <n v="0"/>
    <n v="0"/>
    <n v="0"/>
    <n v="0"/>
  </r>
  <r>
    <n v="2023496"/>
    <x v="511"/>
    <s v="7. Volksgezondheid en Milieu"/>
    <m/>
    <m/>
    <m/>
    <n v="51700.480000000003"/>
    <n v="51700.480000000003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9712"/>
    <n v="0"/>
    <m/>
    <n v="0"/>
    <m/>
    <n v="49712"/>
    <n v="51700.480000000003"/>
    <n v="51700.4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2"/>
    <n v="51700.480000000003"/>
    <n v="0"/>
    <n v="0"/>
    <n v="0"/>
    <n v="0"/>
    <n v="0"/>
    <n v="0"/>
    <n v="0"/>
    <n v="0"/>
    <n v="0"/>
    <n v="0"/>
    <n v="0"/>
    <n v="0"/>
    <n v="0"/>
    <n v="0"/>
    <n v="0"/>
    <n v="0"/>
    <n v="10"/>
    <x v="289"/>
    <n v="41360.384000000013"/>
    <m/>
    <m/>
    <m/>
    <m/>
    <m/>
    <m/>
    <m/>
    <m/>
    <m/>
    <m/>
    <m/>
    <m/>
    <m/>
    <m/>
    <m/>
    <m/>
    <n v="5170.0480000000007"/>
    <n v="5170.0480000000007"/>
    <n v="5170.0480000000007"/>
    <n v="5170.0480000000007"/>
    <n v="5170.0480000000007"/>
    <n v="5170.0480000000007"/>
    <n v="5170.0480000000007"/>
    <n v="5170.0480000000007"/>
    <n v="10340.09599999999"/>
    <n v="8"/>
    <n v="2"/>
    <s v="657002000 Speelplaatsen"/>
    <n v="0"/>
    <n v="0"/>
    <n v="0"/>
    <n v="0"/>
    <n v="0"/>
    <n v="0"/>
    <n v="0"/>
    <n v="0"/>
    <n v="0"/>
    <n v="0"/>
  </r>
  <r>
    <n v="2023497"/>
    <x v="513"/>
    <s v="7. Volksgezondheid en Milieu"/>
    <m/>
    <m/>
    <m/>
    <n v="302848"/>
    <n v="30284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Emile Soetendal"/>
    <s v="Rinie Kling"/>
    <s v="Dagelijks Beheer"/>
    <s v="John Dijkhuizen"/>
    <s v="Heel Katwijk"/>
    <s v="Materieel"/>
    <n v="1.04"/>
    <s v="Middellang"/>
    <s v="Ja"/>
    <x v="1"/>
    <n v="2023"/>
    <s v="Ja"/>
    <x v="1"/>
    <s v="BASIS"/>
    <x v="2"/>
    <x v="2"/>
    <s v="Afval"/>
    <s v="N.V.T."/>
    <n v="0"/>
    <m/>
    <n v="291200"/>
    <n v="0"/>
    <m/>
    <n v="0"/>
    <m/>
    <n v="291200"/>
    <n v="302848"/>
    <n v="302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200"/>
    <n v="302848"/>
    <n v="0"/>
    <n v="0"/>
    <n v="0"/>
    <n v="0"/>
    <n v="0"/>
    <n v="0"/>
    <n v="0"/>
    <n v="0"/>
    <n v="0"/>
    <n v="0"/>
    <n v="0"/>
    <n v="0"/>
    <n v="0"/>
    <n v="0"/>
    <n v="10"/>
    <x v="249"/>
    <n v="211993.59999999998"/>
    <m/>
    <m/>
    <m/>
    <m/>
    <m/>
    <m/>
    <m/>
    <m/>
    <m/>
    <m/>
    <m/>
    <m/>
    <m/>
    <m/>
    <m/>
    <m/>
    <m/>
    <n v="30284.799999999999"/>
    <n v="30284.799999999999"/>
    <n v="30284.799999999999"/>
    <n v="30284.799999999999"/>
    <n v="30284.799999999999"/>
    <n v="30284.799999999999"/>
    <n v="30284.799999999999"/>
    <n v="90854.400000000023"/>
    <n v="7"/>
    <n v="3"/>
    <s v="673001000 Vuilverwerking"/>
    <n v="0"/>
    <n v="0"/>
    <n v="0"/>
    <n v="0"/>
    <n v="0"/>
    <n v="0"/>
    <n v="0"/>
    <n v="0"/>
    <n v="0"/>
    <n v="0"/>
  </r>
  <r>
    <n v="2023498"/>
    <x v="514"/>
    <s v="7. Volksgezondheid en Milieu"/>
    <m/>
    <m/>
    <m/>
    <n v="50402.560000000005"/>
    <n v="50402.560000000005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48464"/>
    <n v="0"/>
    <m/>
    <n v="0"/>
    <m/>
    <n v="48464"/>
    <n v="50402.560000000005"/>
    <n v="50402.56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64"/>
    <n v="50402.560000000005"/>
    <n v="0"/>
    <n v="0"/>
    <n v="0"/>
    <n v="0"/>
    <n v="0"/>
    <n v="0"/>
    <n v="0"/>
    <n v="0"/>
    <n v="0"/>
    <n v="0"/>
    <n v="0"/>
    <n v="0"/>
    <n v="0"/>
    <n v="0"/>
    <n v="10"/>
    <x v="291"/>
    <n v="35281.792000000001"/>
    <m/>
    <m/>
    <m/>
    <m/>
    <m/>
    <m/>
    <m/>
    <m/>
    <m/>
    <m/>
    <m/>
    <m/>
    <m/>
    <m/>
    <m/>
    <m/>
    <m/>
    <n v="5040.2560000000003"/>
    <n v="5040.2560000000003"/>
    <n v="5040.2560000000003"/>
    <n v="5040.2560000000003"/>
    <n v="5040.2560000000003"/>
    <n v="5040.2560000000003"/>
    <n v="5040.2560000000003"/>
    <n v="15120.768000000004"/>
    <n v="7"/>
    <n v="3"/>
    <s v="612012000 Toezicht en handhaving"/>
    <n v="0"/>
    <n v="0"/>
    <n v="0"/>
    <n v="0"/>
    <n v="0"/>
    <n v="0"/>
    <n v="0"/>
    <n v="0"/>
    <n v="0"/>
    <n v="0"/>
  </r>
  <r>
    <n v="2023499"/>
    <x v="515"/>
    <s v="7. Volksgezondheid en Milieu"/>
    <m/>
    <m/>
    <m/>
    <n v="52998.400000000001"/>
    <n v="52998.400000000001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inie Kling"/>
    <s v="Dagelijks Beheer"/>
    <s v="John Dijkhuizen"/>
    <s v="Heel Katwijk"/>
    <s v="Materieel"/>
    <n v="1.04"/>
    <s v="Middellang"/>
    <s v="Ja"/>
    <x v="1"/>
    <n v="2023"/>
    <s v="Nee"/>
    <x v="1"/>
    <s v="BASIS"/>
    <x v="2"/>
    <x v="2"/>
    <s v="Wagenpark"/>
    <s v="N.V.T."/>
    <n v="0"/>
    <m/>
    <n v="50960"/>
    <n v="0"/>
    <m/>
    <n v="0"/>
    <m/>
    <n v="50960"/>
    <n v="52998.400000000001"/>
    <n v="52998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60"/>
    <n v="52998.400000000001"/>
    <n v="0"/>
    <n v="0"/>
    <n v="0"/>
    <n v="0"/>
    <n v="0"/>
    <n v="0"/>
    <n v="0"/>
    <n v="0"/>
    <n v="0"/>
    <n v="0"/>
    <n v="0"/>
    <n v="0"/>
    <n v="0"/>
    <n v="0"/>
    <n v="10"/>
    <x v="292"/>
    <n v="37098.880000000005"/>
    <m/>
    <m/>
    <m/>
    <m/>
    <m/>
    <m/>
    <m/>
    <m/>
    <m/>
    <m/>
    <m/>
    <m/>
    <m/>
    <m/>
    <m/>
    <m/>
    <m/>
    <n v="5299.84"/>
    <n v="5299.84"/>
    <n v="5299.84"/>
    <n v="5299.84"/>
    <n v="5299.84"/>
    <n v="5299.84"/>
    <n v="5299.84"/>
    <n v="15899.519999999997"/>
    <n v="7"/>
    <n v="3"/>
    <s v="673001000 Vuilverwerking"/>
    <n v="0"/>
    <n v="0"/>
    <n v="0"/>
    <n v="0"/>
    <n v="0"/>
    <n v="0"/>
    <n v="0"/>
    <n v="0"/>
    <n v="0"/>
    <n v="0"/>
  </r>
  <r>
    <n v="2023502"/>
    <x v="539"/>
    <s v="8.  Volkshuisvesting, ruimtelijke ordening en stedelijke vernieuw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Gerard Mostert"/>
    <s v="Ron Voskuilen"/>
    <s v="GOV"/>
    <s v="Ron Voskuilen"/>
    <s v="6. GOV"/>
    <s v="Installaties"/>
    <n v="1.04"/>
    <s v="Kort"/>
    <s v="Nee"/>
    <x v="0"/>
    <n v="2023"/>
    <s v="geen"/>
    <x v="0"/>
    <s v="Woningbouw"/>
    <x v="0"/>
    <x v="27"/>
    <s v="GOV_basis"/>
    <s v="Onvermijdelijk"/>
    <n v="0"/>
    <m/>
    <n v="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20"/>
    <s v="674003100 Duurzaamheid"/>
    <n v="0"/>
    <n v="0"/>
    <n v="0"/>
    <n v="0"/>
    <n v="0"/>
    <n v="0"/>
    <n v="0"/>
    <n v="0"/>
    <n v="0"/>
    <n v="0"/>
  </r>
  <r>
    <n v="2023503"/>
    <x v="540"/>
    <s v="4.  Onderwijs"/>
    <m/>
    <m/>
    <m/>
    <n v="9043388.1496601962"/>
    <n v="9043388.149660196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1"/>
    <s v="geen"/>
    <x v="0"/>
    <s v="IHP"/>
    <x v="1"/>
    <x v="28"/>
    <s v="IHP DEEL 2"/>
    <s v="Wettelijk, KEUZE"/>
    <n v="0"/>
    <m/>
    <n v="8683041.9103794489"/>
    <n v="0"/>
    <m/>
    <n v="0"/>
    <m/>
    <n v="8683041.9103794489"/>
    <n v="9043388.1496601962"/>
    <n v="9043388.1496601962"/>
    <n v="0"/>
    <n v="0"/>
    <n v="0"/>
    <n v="0"/>
    <n v="0"/>
    <n v="0"/>
    <n v="0"/>
    <n v="0"/>
    <n v="0"/>
    <n v="0"/>
    <n v="0"/>
    <n v="434152.09551897243"/>
    <n v="452169.40748300985"/>
    <n v="434152.09551897243"/>
    <n v="452169.40748300985"/>
    <n v="3473216.7641517795"/>
    <n v="3617355.2598640788"/>
    <n v="3473216.7641517795"/>
    <n v="3617355.2598640788"/>
    <n v="868304.19103794487"/>
    <n v="904338.81496601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1"/>
    <n v="2939101.148639563"/>
    <m/>
    <m/>
    <m/>
    <m/>
    <m/>
    <m/>
    <m/>
    <m/>
    <m/>
    <m/>
    <m/>
    <n v="226084.7037415049"/>
    <n v="226084.7037415049"/>
    <n v="226084.7037415049"/>
    <n v="226084.7037415049"/>
    <n v="226084.7037415049"/>
    <n v="226084.7037415049"/>
    <n v="226084.7037415049"/>
    <n v="226084.7037415049"/>
    <n v="226084.7037415049"/>
    <n v="226084.7037415049"/>
    <n v="226084.7037415049"/>
    <n v="226084.7037415049"/>
    <n v="226084.7037415049"/>
    <n v="6104287.0010206327"/>
    <n v="13"/>
    <n v="27"/>
    <s v="642002000 Onderwijshuisvesting BBO"/>
    <n v="0"/>
    <n v="0"/>
    <n v="0"/>
    <n v="0"/>
    <n v="0"/>
    <n v="0"/>
    <n v="0"/>
    <n v="0"/>
    <n v="0"/>
    <n v="0"/>
  </r>
  <r>
    <n v="2023503"/>
    <x v="541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1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2"/>
    <n v="90545.406250000015"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188055.84375000006"/>
    <n v="13"/>
    <n v="27"/>
    <s v="621001000 Wegen, straten en pleinen"/>
    <n v="0"/>
    <n v="0"/>
    <n v="0"/>
    <n v="0"/>
    <n v="0"/>
    <n v="0"/>
    <n v="0"/>
    <n v="0"/>
    <n v="0"/>
    <n v="0"/>
  </r>
  <r>
    <n v="2023504"/>
    <x v="542"/>
    <s v="4.  Onderwijs"/>
    <m/>
    <m/>
    <m/>
    <n v="2639646.6437341906"/>
    <n v="2639646.64373419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2"/>
    <s v="geen"/>
    <x v="0"/>
    <s v="IHP"/>
    <x v="1"/>
    <x v="28"/>
    <s v="IHP DEEL 2"/>
    <s v="Wettelijk, KEUZE"/>
    <n v="0"/>
    <m/>
    <n v="2534466.292591637"/>
    <n v="0"/>
    <m/>
    <n v="0"/>
    <m/>
    <n v="2534466.292591637"/>
    <n v="2639646.6437341906"/>
    <n v="2639646.6437341906"/>
    <n v="0"/>
    <n v="0"/>
    <n v="0"/>
    <n v="0"/>
    <n v="0"/>
    <n v="0"/>
    <n v="0"/>
    <n v="0"/>
    <n v="0"/>
    <n v="0"/>
    <n v="0"/>
    <n v="126723.31462958184"/>
    <n v="131982.33218670951"/>
    <n v="126723.31462958184"/>
    <n v="131982.33218670951"/>
    <n v="1013786.5170366548"/>
    <n v="1055858.6574936761"/>
    <n v="1013786.5170366548"/>
    <n v="1055858.6574936761"/>
    <n v="253446.62925916369"/>
    <n v="263964.66437341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3"/>
    <n v="857885.15921361221"/>
    <m/>
    <m/>
    <m/>
    <m/>
    <m/>
    <m/>
    <m/>
    <m/>
    <m/>
    <m/>
    <m/>
    <n v="65991.166093354768"/>
    <n v="65991.166093354768"/>
    <n v="65991.166093354768"/>
    <n v="65991.166093354768"/>
    <n v="65991.166093354768"/>
    <n v="65991.166093354768"/>
    <n v="65991.166093354768"/>
    <n v="65991.166093354768"/>
    <n v="65991.166093354768"/>
    <n v="65991.166093354768"/>
    <n v="65991.166093354768"/>
    <n v="65991.166093354768"/>
    <n v="65991.166093354768"/>
    <n v="1781761.4845205783"/>
    <n v="13"/>
    <n v="27"/>
    <s v="642002000 Onderwijshuisvesting BBO"/>
    <n v="0"/>
    <n v="0"/>
    <n v="0"/>
    <n v="0"/>
    <n v="0"/>
    <n v="0"/>
    <n v="0"/>
    <n v="0"/>
    <n v="0"/>
    <n v="0"/>
  </r>
  <r>
    <n v="2023504"/>
    <x v="543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2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2"/>
    <n v="90545.406250000015"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188055.84375000006"/>
    <n v="13"/>
    <n v="27"/>
    <s v="621001000 Wegen, straten en pleinen"/>
    <n v="0"/>
    <n v="0"/>
    <n v="0"/>
    <n v="0"/>
    <n v="0"/>
    <n v="0"/>
    <n v="0"/>
    <n v="0"/>
    <n v="0"/>
    <n v="0"/>
  </r>
  <r>
    <n v="2023505"/>
    <x v="544"/>
    <s v="4.  Onderwijs"/>
    <m/>
    <m/>
    <m/>
    <n v="4292653.2913191216"/>
    <n v="4292653.291319121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4121606.6167250322"/>
    <n v="0"/>
    <m/>
    <n v="0"/>
    <m/>
    <n v="4121606.6167250322"/>
    <n v="4292653.2913191216"/>
    <n v="4292653.2913191216"/>
    <n v="0"/>
    <n v="0"/>
    <n v="0"/>
    <n v="0"/>
    <n v="0"/>
    <n v="0"/>
    <n v="0"/>
    <n v="0"/>
    <n v="0"/>
    <n v="0"/>
    <n v="0"/>
    <n v="0"/>
    <n v="0"/>
    <n v="206080.33083625161"/>
    <n v="214632.66456595607"/>
    <n v="206080.33083625161"/>
    <n v="214632.66456595607"/>
    <n v="1648642.6466900129"/>
    <n v="1717061.3165276486"/>
    <n v="1648642.6466900129"/>
    <n v="1717061.3165276486"/>
    <n v="412160.66167250322"/>
    <n v="429265.32913191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4"/>
    <n v="1287795.9873957364"/>
    <m/>
    <m/>
    <m/>
    <m/>
    <m/>
    <m/>
    <m/>
    <m/>
    <m/>
    <m/>
    <m/>
    <m/>
    <n v="107316.33228297804"/>
    <n v="107316.33228297804"/>
    <n v="107316.33228297804"/>
    <n v="107316.33228297804"/>
    <n v="107316.33228297804"/>
    <n v="107316.33228297804"/>
    <n v="107316.33228297804"/>
    <n v="107316.33228297804"/>
    <n v="107316.33228297804"/>
    <n v="107316.33228297804"/>
    <n v="107316.33228297804"/>
    <n v="107316.33228297804"/>
    <n v="3004857.3039233852"/>
    <n v="12"/>
    <n v="28"/>
    <s v="642002000 Onderwijshuisvesting BBO"/>
    <n v="0"/>
    <n v="0"/>
    <n v="0"/>
    <n v="0"/>
    <n v="0"/>
    <n v="0"/>
    <n v="0"/>
    <n v="0"/>
    <n v="0"/>
    <n v="0"/>
  </r>
  <r>
    <n v="2023505"/>
    <x v="545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2"/>
    <n v="83580.375000000015"/>
    <m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195020.87500000006"/>
    <n v="12"/>
    <n v="28"/>
    <s v="621001000 Wegen, straten en pleinen"/>
    <n v="0"/>
    <n v="0"/>
    <n v="0"/>
    <n v="0"/>
    <n v="0"/>
    <n v="0"/>
    <n v="0"/>
    <n v="0"/>
    <n v="0"/>
    <n v="0"/>
  </r>
  <r>
    <n v="2023506"/>
    <x v="546"/>
    <s v="4.  Onderwijs"/>
    <m/>
    <m/>
    <m/>
    <n v="3775394.5524059557"/>
    <n v="3775394.5524059557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3624958.7637119107"/>
    <n v="0"/>
    <m/>
    <n v="0"/>
    <m/>
    <n v="3624958.7637119107"/>
    <n v="3775394.5524059557"/>
    <n v="3775394.5524059557"/>
    <n v="0"/>
    <n v="0"/>
    <n v="0"/>
    <n v="0"/>
    <n v="0"/>
    <n v="0"/>
    <n v="0"/>
    <n v="0"/>
    <n v="0"/>
    <n v="0"/>
    <n v="0"/>
    <n v="0"/>
    <n v="0"/>
    <n v="0"/>
    <n v="0"/>
    <n v="181247.93818559556"/>
    <n v="188769.72762029778"/>
    <n v="181247.93818559556"/>
    <n v="188769.72762029778"/>
    <n v="1449983.5054847645"/>
    <n v="1510157.8209623822"/>
    <n v="1449983.5054847645"/>
    <n v="1510157.8209623822"/>
    <n v="362495.87637119112"/>
    <n v="377539.455240595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5"/>
    <n v="1038233.5019116378"/>
    <m/>
    <m/>
    <m/>
    <m/>
    <m/>
    <m/>
    <m/>
    <m/>
    <m/>
    <m/>
    <m/>
    <m/>
    <m/>
    <n v="94384.86381014889"/>
    <n v="94384.86381014889"/>
    <n v="94384.86381014889"/>
    <n v="94384.86381014889"/>
    <n v="94384.86381014889"/>
    <n v="94384.86381014889"/>
    <n v="94384.86381014889"/>
    <n v="94384.86381014889"/>
    <n v="94384.86381014889"/>
    <n v="94384.86381014889"/>
    <n v="94384.86381014889"/>
    <n v="2737161.0504943179"/>
    <n v="11"/>
    <n v="29"/>
    <s v="642002000 Onderwijshuisvesting BBO"/>
    <n v="0"/>
    <n v="0"/>
    <n v="0"/>
    <n v="0"/>
    <n v="0"/>
    <n v="0"/>
    <n v="0"/>
    <n v="0"/>
    <n v="0"/>
    <n v="0"/>
  </r>
  <r>
    <n v="2023506"/>
    <x v="547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2"/>
    <n v="76615.343750000015"/>
    <m/>
    <m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201985.90625000006"/>
    <n v="11"/>
    <n v="29"/>
    <s v="621001000 Wegen, straten en pleinen"/>
    <n v="0"/>
    <n v="0"/>
    <n v="0"/>
    <n v="0"/>
    <n v="0"/>
    <n v="0"/>
    <n v="0"/>
    <n v="0"/>
    <n v="0"/>
    <n v="0"/>
  </r>
  <r>
    <n v="2023507"/>
    <x v="548"/>
    <s v="4.  Onderwijs"/>
    <m/>
    <m/>
    <m/>
    <n v="3834973.2900825283"/>
    <n v="3834973.2900825283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3682163.5046399692"/>
    <n v="0"/>
    <m/>
    <n v="0"/>
    <m/>
    <n v="3682163.5046399692"/>
    <n v="3834973.2900825283"/>
    <n v="3834973.2900825283"/>
    <n v="0"/>
    <n v="0"/>
    <n v="0"/>
    <n v="0"/>
    <n v="0"/>
    <n v="0"/>
    <n v="0"/>
    <n v="0"/>
    <n v="0"/>
    <n v="0"/>
    <n v="0"/>
    <n v="0"/>
    <n v="0"/>
    <n v="0"/>
    <n v="0"/>
    <n v="0"/>
    <n v="0"/>
    <n v="184108.17523199847"/>
    <n v="191748.66450412641"/>
    <n v="184108.17523199847"/>
    <n v="191748.66450412641"/>
    <n v="1472865.4018559877"/>
    <n v="1533989.3160330113"/>
    <n v="1472865.4018559877"/>
    <n v="1533989.3160330113"/>
    <n v="368216.35046399693"/>
    <n v="383497.329008252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6"/>
    <n v="958743.32252063206"/>
    <m/>
    <m/>
    <m/>
    <m/>
    <m/>
    <m/>
    <m/>
    <m/>
    <m/>
    <m/>
    <m/>
    <m/>
    <m/>
    <m/>
    <n v="95874.332252063206"/>
    <n v="95874.332252063206"/>
    <n v="95874.332252063206"/>
    <n v="95874.332252063206"/>
    <n v="95874.332252063206"/>
    <n v="95874.332252063206"/>
    <n v="95874.332252063206"/>
    <n v="95874.332252063206"/>
    <n v="95874.332252063206"/>
    <n v="95874.332252063206"/>
    <n v="2876229.967561896"/>
    <n v="10"/>
    <n v="30"/>
    <s v="642002000 Onderwijshuisvesting BBO"/>
    <n v="0"/>
    <n v="0"/>
    <n v="0"/>
    <n v="0"/>
    <n v="0"/>
    <n v="0"/>
    <n v="0"/>
    <n v="0"/>
    <n v="0"/>
    <n v="0"/>
  </r>
  <r>
    <n v="2023507"/>
    <x v="549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22"/>
    <n v="69650.312500000015"/>
    <m/>
    <m/>
    <m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6965.0312500000018"/>
    <n v="208950.93750000006"/>
    <n v="10"/>
    <n v="30"/>
    <s v="621001000 Wegen, straten en pleinen"/>
    <n v="0"/>
    <n v="0"/>
    <n v="0"/>
    <n v="0"/>
    <n v="0"/>
    <n v="0"/>
    <n v="0"/>
    <n v="0"/>
    <n v="0"/>
    <n v="0"/>
  </r>
  <r>
    <n v="2023508"/>
    <x v="550"/>
    <s v="4.  Onderwijs"/>
    <m/>
    <m/>
    <m/>
    <n v="4616992.5343918791"/>
    <n v="4616992.5343918791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4433022.1165548526"/>
    <n v="0"/>
    <m/>
    <n v="0"/>
    <m/>
    <n v="4433022.1165548526"/>
    <n v="4616992.5343918791"/>
    <n v="4616992.53439187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651.10582774263"/>
    <n v="230849.62671959397"/>
    <n v="221651.10582774263"/>
    <n v="230849.62671959397"/>
    <n v="1773208.8466219411"/>
    <n v="1846797.0137567518"/>
    <n v="1773208.8466219411"/>
    <n v="1846797.0137567518"/>
    <n v="443302.21165548527"/>
    <n v="461699.25343918795"/>
    <n v="0"/>
    <n v="0"/>
    <n v="0"/>
    <n v="0"/>
    <n v="0"/>
    <n v="0"/>
    <n v="0"/>
    <n v="0"/>
    <n v="0"/>
    <n v="0"/>
    <n v="0"/>
    <n v="0"/>
    <n v="0"/>
    <n v="0"/>
    <n v="0"/>
    <n v="0"/>
    <n v="40"/>
    <x v="327"/>
    <n v="923398.50687837589"/>
    <m/>
    <m/>
    <m/>
    <m/>
    <m/>
    <m/>
    <m/>
    <m/>
    <m/>
    <m/>
    <m/>
    <m/>
    <m/>
    <m/>
    <m/>
    <m/>
    <n v="115424.81335979697"/>
    <n v="115424.81335979697"/>
    <n v="115424.81335979697"/>
    <n v="115424.81335979697"/>
    <n v="115424.81335979697"/>
    <n v="115424.81335979697"/>
    <n v="115424.81335979697"/>
    <n v="115424.81335979697"/>
    <n v="3693594.0275135031"/>
    <n v="8"/>
    <n v="32"/>
    <s v="642002000 Onderwijshuisvesting BBO"/>
    <n v="0"/>
    <n v="0"/>
    <n v="0"/>
    <n v="0"/>
    <n v="0"/>
    <n v="0"/>
    <n v="0"/>
    <n v="0"/>
    <n v="0"/>
    <n v="0"/>
  </r>
  <r>
    <n v="2023508"/>
    <x v="551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0"/>
    <n v="0"/>
    <n v="0"/>
    <n v="0"/>
    <n v="40"/>
    <x v="322"/>
    <n v="55720.250000000007"/>
    <m/>
    <m/>
    <m/>
    <m/>
    <m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6965.0312500000018"/>
    <n v="6965.0312500000018"/>
    <n v="222881.00000000006"/>
    <n v="8"/>
    <n v="32"/>
    <s v="621001000 Wegen, straten en pleinen"/>
    <n v="0"/>
    <n v="0"/>
    <n v="0"/>
    <n v="0"/>
    <n v="0"/>
    <n v="0"/>
    <n v="0"/>
    <n v="0"/>
    <n v="0"/>
    <n v="0"/>
  </r>
  <r>
    <n v="2023509"/>
    <x v="552"/>
    <s v="4.  Onderwijs"/>
    <m/>
    <m/>
    <m/>
    <n v="3235606.4678607136"/>
    <n v="3235606.467860713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3106679.2778307376"/>
    <n v="0"/>
    <m/>
    <n v="0"/>
    <m/>
    <n v="3106679.2778307376"/>
    <n v="3235606.4678607136"/>
    <n v="3235606.4678607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33.95543504096"/>
    <n v="161780.31458559519"/>
    <n v="155333.95543504096"/>
    <n v="161780.31458559519"/>
    <n v="1242671.6434803277"/>
    <n v="1294242.5166847615"/>
    <n v="1242671.6434803277"/>
    <n v="1294242.5166847615"/>
    <n v="310668.08"/>
    <n v="323560.80532000004"/>
    <n v="0"/>
    <n v="0"/>
    <n v="0"/>
    <n v="0"/>
    <n v="0"/>
    <n v="0"/>
    <n v="0"/>
    <n v="0"/>
    <n v="0"/>
    <n v="0"/>
    <n v="0"/>
    <n v="0"/>
    <n v="40"/>
    <x v="328"/>
    <n v="485340.97017910704"/>
    <m/>
    <m/>
    <m/>
    <m/>
    <m/>
    <m/>
    <m/>
    <m/>
    <m/>
    <m/>
    <m/>
    <m/>
    <m/>
    <m/>
    <m/>
    <m/>
    <m/>
    <m/>
    <n v="80890.16169651784"/>
    <n v="80890.16169651784"/>
    <n v="80890.16169651784"/>
    <n v="80890.16169651784"/>
    <n v="80890.16169651784"/>
    <n v="80890.16169651784"/>
    <n v="2750265.4976816066"/>
    <n v="6"/>
    <n v="34"/>
    <s v="642002000 Onderwijshuisvesting BBO"/>
    <n v="0"/>
    <n v="0"/>
    <n v="0"/>
    <n v="0"/>
    <n v="0"/>
    <n v="0"/>
    <n v="0"/>
    <n v="0"/>
    <n v="0"/>
    <n v="0"/>
  </r>
  <r>
    <n v="2023509"/>
    <x v="553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0"/>
    <n v="0"/>
    <n v="40"/>
    <x v="322"/>
    <n v="41790.187500000007"/>
    <m/>
    <m/>
    <m/>
    <m/>
    <m/>
    <m/>
    <m/>
    <m/>
    <m/>
    <m/>
    <m/>
    <m/>
    <m/>
    <m/>
    <m/>
    <m/>
    <m/>
    <m/>
    <n v="6965.0312500000018"/>
    <n v="6965.0312500000018"/>
    <n v="6965.0312500000018"/>
    <n v="6965.0312500000018"/>
    <n v="6965.0312500000018"/>
    <n v="6965.0312500000018"/>
    <n v="236811.06250000006"/>
    <n v="6"/>
    <n v="34"/>
    <s v="621001000 Wegen, straten en pleinen"/>
    <n v="0"/>
    <n v="0"/>
    <n v="0"/>
    <n v="0"/>
    <n v="0"/>
    <n v="0"/>
    <n v="0"/>
    <n v="0"/>
    <n v="0"/>
    <n v="0"/>
  </r>
  <r>
    <n v="2023510"/>
    <x v="554"/>
    <s v="4.  Onderwijs"/>
    <m/>
    <m/>
    <m/>
    <n v="4387744.3690265799"/>
    <n v="4387744.369026579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4212908.6596510606"/>
    <n v="0"/>
    <m/>
    <n v="0"/>
    <m/>
    <n v="4212908.6596510606"/>
    <n v="4387744.3690265799"/>
    <n v="4387744.3690265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645.43298255303"/>
    <n v="219387.21845132901"/>
    <n v="210645.43298255303"/>
    <n v="219387.21845132901"/>
    <n v="1685163.4638604242"/>
    <n v="1755097.7476106321"/>
    <n v="1685163.4638604242"/>
    <n v="1755097.7476106321"/>
    <n v="421290.86596510606"/>
    <n v="438774.43690265802"/>
    <n v="0"/>
    <n v="0"/>
    <n v="0"/>
    <n v="0"/>
    <n v="0"/>
    <n v="0"/>
    <n v="0"/>
    <n v="0"/>
    <n v="0"/>
    <n v="0"/>
    <n v="40"/>
    <x v="329"/>
    <n v="548468.04612832249"/>
    <m/>
    <m/>
    <m/>
    <m/>
    <m/>
    <m/>
    <m/>
    <m/>
    <m/>
    <m/>
    <m/>
    <m/>
    <m/>
    <m/>
    <m/>
    <m/>
    <m/>
    <m/>
    <m/>
    <n v="109693.60922566449"/>
    <n v="109693.60922566449"/>
    <n v="109693.60922566449"/>
    <n v="109693.60922566449"/>
    <n v="109693.60922566449"/>
    <n v="3839276.3228982575"/>
    <n v="5"/>
    <n v="35"/>
    <s v="642002000 Onderwijshuisvesting BBO"/>
    <n v="0"/>
    <n v="0"/>
    <n v="0"/>
    <n v="0"/>
    <n v="0"/>
    <n v="0"/>
    <n v="0"/>
    <n v="0"/>
    <n v="0"/>
    <n v="0"/>
  </r>
  <r>
    <n v="2023510"/>
    <x v="555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0"/>
    <n v="0"/>
    <n v="40"/>
    <x v="322"/>
    <n v="34825.156250000007"/>
    <m/>
    <m/>
    <m/>
    <m/>
    <m/>
    <m/>
    <m/>
    <m/>
    <m/>
    <m/>
    <m/>
    <m/>
    <m/>
    <m/>
    <m/>
    <m/>
    <m/>
    <m/>
    <m/>
    <n v="6965.0312500000018"/>
    <n v="6965.0312500000018"/>
    <n v="6965.0312500000018"/>
    <n v="6965.0312500000018"/>
    <n v="6965.0312500000018"/>
    <n v="243776.09375000006"/>
    <n v="5"/>
    <n v="35"/>
    <s v="621001000 Wegen, straten en pleinen"/>
    <n v="0"/>
    <n v="0"/>
    <n v="0"/>
    <n v="0"/>
    <n v="0"/>
    <n v="0"/>
    <n v="0"/>
    <n v="0"/>
    <n v="0"/>
    <n v="0"/>
  </r>
  <r>
    <n v="2023511"/>
    <x v="556"/>
    <s v="4.  Onderwijs"/>
    <m/>
    <m/>
    <m/>
    <n v="2888204.985095331"/>
    <n v="2888204.985095331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773120.4849691126"/>
    <n v="0"/>
    <m/>
    <n v="0"/>
    <m/>
    <n v="2773120.4849691126"/>
    <n v="2888204.985095331"/>
    <n v="2888204.985095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6.02424845562"/>
    <n v="144410.24925476653"/>
    <n v="138656.02424845562"/>
    <n v="144410.24925476653"/>
    <n v="1109248.193987645"/>
    <n v="1155281.9940381323"/>
    <n v="1109248.193987645"/>
    <n v="1155281.9940381323"/>
    <n v="277312.04849691124"/>
    <n v="288820.49850953306"/>
    <n v="0"/>
    <n v="0"/>
    <n v="0"/>
    <n v="0"/>
    <n v="0"/>
    <n v="0"/>
    <n v="0"/>
    <n v="0"/>
    <n v="40"/>
    <x v="330"/>
    <n v="288820.49850953312"/>
    <m/>
    <m/>
    <m/>
    <m/>
    <m/>
    <m/>
    <m/>
    <m/>
    <m/>
    <m/>
    <m/>
    <m/>
    <m/>
    <m/>
    <m/>
    <m/>
    <m/>
    <m/>
    <m/>
    <m/>
    <n v="72205.12462738328"/>
    <n v="72205.12462738328"/>
    <n v="72205.12462738328"/>
    <n v="72205.12462738328"/>
    <n v="2599384.4865857977"/>
    <n v="4"/>
    <n v="36"/>
    <s v="642002000 Onderwijshuisvesting BBO"/>
    <n v="0"/>
    <n v="0"/>
    <n v="0"/>
    <n v="0"/>
    <n v="0"/>
    <n v="0"/>
    <n v="0"/>
    <n v="0"/>
    <n v="0"/>
    <n v="0"/>
  </r>
  <r>
    <n v="2023511"/>
    <x v="557"/>
    <s v="4.  Onderwijs"/>
    <m/>
    <m/>
    <m/>
    <n v="278601.25000000006"/>
    <n v="278601.2500000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IHP"/>
    <x v="1"/>
    <x v="28"/>
    <s v="IHP DEEL 2"/>
    <s v="Wettelijk, KEUZE"/>
    <n v="0"/>
    <m/>
    <n v="267500"/>
    <n v="0"/>
    <m/>
    <n v="0"/>
    <m/>
    <n v="267500"/>
    <n v="278601.25000000006"/>
    <n v="278601.2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000"/>
    <n v="111440.50000000001"/>
    <n v="107000"/>
    <n v="111440.50000000001"/>
    <n v="53500"/>
    <n v="55720.250000000007"/>
    <n v="0"/>
    <n v="0"/>
    <n v="0"/>
    <n v="0"/>
    <n v="0"/>
    <n v="0"/>
    <n v="0"/>
    <n v="0"/>
    <n v="40"/>
    <x v="322"/>
    <n v="27860.125000000007"/>
    <m/>
    <m/>
    <m/>
    <m/>
    <m/>
    <m/>
    <m/>
    <m/>
    <m/>
    <m/>
    <m/>
    <m/>
    <m/>
    <m/>
    <m/>
    <m/>
    <m/>
    <m/>
    <m/>
    <m/>
    <n v="6965.0312500000018"/>
    <n v="6965.0312500000018"/>
    <n v="6965.0312500000018"/>
    <n v="6965.0312500000018"/>
    <n v="250741.12500000006"/>
    <n v="4"/>
    <n v="36"/>
    <s v="621001000 Wegen, straten en pleinen"/>
    <n v="0"/>
    <n v="0"/>
    <n v="0"/>
    <n v="0"/>
    <n v="0"/>
    <n v="0"/>
    <n v="0"/>
    <n v="0"/>
    <n v="0"/>
    <n v="0"/>
  </r>
  <r>
    <n v="2024001"/>
    <x v="558"/>
    <s v="0.  Bestuur en ondersteuning"/>
    <m/>
    <m/>
    <m/>
    <n v="52000"/>
    <n v="52000"/>
    <m/>
    <m/>
    <m/>
    <m/>
    <m/>
    <m/>
    <m/>
    <m/>
    <m/>
    <m/>
    <m/>
    <m/>
    <m/>
    <m/>
    <m/>
    <m/>
    <m/>
    <m/>
    <m/>
    <m/>
    <m/>
    <m/>
    <m/>
    <m/>
    <s v="11. Bedrijfsvoering en wagenpark"/>
    <s v="Sonny Spek"/>
    <s v="Directie"/>
    <s v="Externe en Interne Dienstverlening"/>
    <s v="Niels van der Plas"/>
    <s v="Niet relevant"/>
    <s v="Overig"/>
    <n v="1.04"/>
    <s v="N.V.T."/>
    <s v="Ja"/>
    <x v="2"/>
    <n v="2024"/>
    <s v="geen"/>
    <x v="3"/>
    <s v="BASIS"/>
    <x v="2"/>
    <x v="2"/>
    <s v="Facilitair"/>
    <s v="N.V.T."/>
    <m/>
    <m/>
    <n v="50000"/>
    <n v="0"/>
    <m/>
    <n v="0"/>
    <m/>
    <n v="50000"/>
    <n v="52000"/>
    <n v="52000"/>
    <m/>
    <n v="50000"/>
    <n v="5200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31"/>
    <n v="52000"/>
    <m/>
    <m/>
    <n v="5200"/>
    <n v="5200"/>
    <n v="5200"/>
    <n v="5200"/>
    <n v="5200"/>
    <n v="5200"/>
    <n v="5200"/>
    <n v="5200"/>
    <n v="5200"/>
    <n v="5200"/>
    <m/>
    <m/>
    <m/>
    <m/>
    <m/>
    <m/>
    <m/>
    <m/>
    <m/>
    <m/>
    <m/>
    <m/>
    <n v="0"/>
    <n v="10"/>
    <n v="0"/>
    <s v="604011000 Huisvesting Gemeentehuis"/>
    <n v="0"/>
    <n v="52000"/>
    <n v="46800"/>
    <n v="41600"/>
    <n v="36400"/>
    <n v="31200"/>
    <n v="0"/>
    <n v="624"/>
    <n v="608.4"/>
    <n v="582.4"/>
  </r>
  <r>
    <n v="2024004"/>
    <x v="559"/>
    <s v="3.  Economie"/>
    <m/>
    <m/>
    <m/>
    <n v="676000"/>
    <n v="676000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Paul Koetsier"/>
    <s v="Beleid Fysieke leefomgeving"/>
    <s v="Arjenne Vlietstra"/>
    <s v="Katwijk aan zee"/>
    <s v="Gebouwen"/>
    <n v="1.04"/>
    <s v="Lang"/>
    <s v="Nee"/>
    <x v="0"/>
    <n v="2024"/>
    <s v="geen"/>
    <x v="0"/>
    <s v="KEUZE"/>
    <x v="3"/>
    <x v="5"/>
    <s v="Bedrijventerreinen"/>
    <s v="Keuze"/>
    <n v="0"/>
    <m/>
    <n v="650000"/>
    <n v="0"/>
    <m/>
    <n v="0"/>
    <m/>
    <n v="650000"/>
    <n v="676000"/>
    <n v="676000"/>
    <m/>
    <n v="150000"/>
    <n v="156000"/>
    <n v="200000"/>
    <n v="208000"/>
    <n v="200000"/>
    <n v="20800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2"/>
    <n v="321100"/>
    <m/>
    <m/>
    <m/>
    <m/>
    <m/>
    <n v="16900"/>
    <n v="16900"/>
    <n v="16900"/>
    <n v="16900"/>
    <n v="16900"/>
    <n v="16900"/>
    <n v="16900"/>
    <n v="16900"/>
    <n v="16900"/>
    <n v="16900"/>
    <n v="16900"/>
    <n v="16900"/>
    <n v="16900"/>
    <n v="16900"/>
    <n v="16900"/>
    <n v="16900"/>
    <n v="16900"/>
    <n v="16900"/>
    <n v="16900"/>
    <n v="354900"/>
    <n v="19"/>
    <n v="21"/>
    <s v="634002000 Toerisme"/>
    <n v="0"/>
    <n v="156000"/>
    <n v="364000"/>
    <n v="572000"/>
    <n v="676000"/>
    <n v="659100"/>
    <n v="0"/>
    <n v="1872"/>
    <n v="4732"/>
    <n v="8008"/>
  </r>
  <r>
    <n v="2024008"/>
    <x v="560"/>
    <s v="2.  Verkeer, vervoer en waterstaat"/>
    <m/>
    <m/>
    <m/>
    <n v="572000"/>
    <n v="572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Beleid Fysieke leefomgeving"/>
    <s v="Amanda de Langen"/>
    <s v="2. Katwijk noord"/>
    <s v="Weg- en Waterbouw"/>
    <n v="1.04"/>
    <s v="Middellang"/>
    <s v="Nee"/>
    <x v="0"/>
    <n v="2024"/>
    <s v="geen"/>
    <x v="0"/>
    <s v="KEUZE"/>
    <x v="3"/>
    <x v="5"/>
    <s v="Mobiliteit"/>
    <s v="Keuze"/>
    <m/>
    <m/>
    <n v="550000"/>
    <m/>
    <m/>
    <m/>
    <m/>
    <n v="550000"/>
    <n v="572000"/>
    <n v="572000"/>
    <m/>
    <n v="550000"/>
    <n v="572000"/>
    <m/>
    <m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x v="333"/>
    <n v="572000"/>
    <m/>
    <m/>
    <n v="47666.666666666664"/>
    <n v="47666.666666666664"/>
    <n v="47666.666666666664"/>
    <n v="47666.666666666664"/>
    <n v="47666.666666666664"/>
    <n v="47666.666666666664"/>
    <n v="47666.666666666664"/>
    <n v="47666.666666666664"/>
    <n v="47666.666666666664"/>
    <n v="47666.666666666664"/>
    <n v="47666.666666666664"/>
    <n v="47666.666666666664"/>
    <m/>
    <m/>
    <m/>
    <m/>
    <m/>
    <m/>
    <m/>
    <m/>
    <m/>
    <m/>
    <n v="0"/>
    <n v="12"/>
    <n v="0"/>
    <s v="621012000 Verkeersmaatregelen"/>
    <n v="0"/>
    <n v="572000"/>
    <n v="524333.33333333337"/>
    <n v="476666.66666666669"/>
    <n v="429000"/>
    <n v="381333.33333333331"/>
    <n v="0"/>
    <n v="6864"/>
    <n v="6816.3333333333339"/>
    <n v="6673.3333333333339"/>
  </r>
  <r>
    <n v="2024009"/>
    <x v="561"/>
    <s v="2.  Verkeer, vervoer en waterstaat"/>
    <m/>
    <m/>
    <m/>
    <n v="312000"/>
    <n v="312000"/>
    <m/>
    <m/>
    <m/>
    <m/>
    <m/>
    <m/>
    <m/>
    <m/>
    <m/>
    <m/>
    <m/>
    <m/>
    <m/>
    <m/>
    <m/>
    <m/>
    <m/>
    <m/>
    <m/>
    <m/>
    <m/>
    <m/>
    <m/>
    <m/>
    <s v="05. Kiezen voor duurzame en veilige mobiliteit"/>
    <s v="Gerard Mostert"/>
    <s v="Paul Koetsier"/>
    <s v="Beleid Fysieke leefomgeving"/>
    <s v="Amanda de Langen"/>
    <s v="2. Katwijk noord"/>
    <s v="Weg- en Waterbouw"/>
    <n v="1.04"/>
    <s v="Middellang"/>
    <s v="Nee"/>
    <x v="0"/>
    <n v="2024"/>
    <s v="geen"/>
    <x v="0"/>
    <s v="KEUZE"/>
    <x v="3"/>
    <x v="5"/>
    <s v="Mobiliteit"/>
    <s v="Keuze"/>
    <m/>
    <m/>
    <n v="300000"/>
    <m/>
    <m/>
    <m/>
    <m/>
    <n v="300000"/>
    <n v="312000"/>
    <n v="312000"/>
    <m/>
    <n v="300000"/>
    <n v="312000"/>
    <m/>
    <m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x v="334"/>
    <n v="152533.33333333334"/>
    <m/>
    <m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6933.333333333333"/>
    <n v="159466.66666666666"/>
    <n v="22"/>
    <n v="23"/>
    <s v="621012000 Verkeersmaatregelen"/>
    <n v="0"/>
    <n v="312000"/>
    <n v="305066.66666666669"/>
    <n v="298133.33333333337"/>
    <n v="291200.00000000006"/>
    <n v="284266.66666666674"/>
    <n v="0"/>
    <n v="3744"/>
    <n v="3965.8666666666668"/>
    <n v="4173.8666666666677"/>
  </r>
  <r>
    <n v="2024011"/>
    <x v="562"/>
    <s v="5.  Sport, cultuur en groen"/>
    <m/>
    <m/>
    <m/>
    <n v="457600"/>
    <n v="4576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Annemarie van der Plas"/>
    <s v="5. Rijnsburg"/>
    <s v="Sportvelden"/>
    <n v="1.04"/>
    <s v="Kort"/>
    <s v="Ja"/>
    <x v="2"/>
    <n v="2024"/>
    <s v="geen"/>
    <x v="2"/>
    <s v="BASIS"/>
    <x v="2"/>
    <x v="3"/>
    <m/>
    <s v="Wettelijk"/>
    <m/>
    <m/>
    <n v="440000"/>
    <m/>
    <m/>
    <m/>
    <m/>
    <n v="440000"/>
    <n v="457600"/>
    <n v="457600"/>
    <m/>
    <n v="125000"/>
    <n v="130000"/>
    <n v="270000"/>
    <n v="280800"/>
    <n v="45000"/>
    <n v="4680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x v="335"/>
    <n v="457599.99999999994"/>
    <m/>
    <m/>
    <m/>
    <m/>
    <n v="38133.333333333336"/>
    <n v="38133.333333333336"/>
    <n v="38133.333333333336"/>
    <n v="38133.333333333336"/>
    <n v="38133.333333333336"/>
    <n v="38133.333333333336"/>
    <n v="38133.333333333336"/>
    <n v="38133.333333333336"/>
    <n v="38133.333333333336"/>
    <n v="38133.333333333336"/>
    <n v="38133.333333333336"/>
    <n v="38133.333333333336"/>
    <m/>
    <m/>
    <m/>
    <m/>
    <m/>
    <m/>
    <m/>
    <m/>
    <n v="0"/>
    <n v="12"/>
    <n v="0"/>
    <s v="657002000 Speelplaatsen"/>
    <n v="0"/>
    <n v="130000"/>
    <n v="410800"/>
    <n v="457600"/>
    <n v="419466.66666666669"/>
    <n v="381333.33333333337"/>
    <n v="0"/>
    <n v="1560"/>
    <n v="5340.4"/>
    <n v="6406.4000000000005"/>
  </r>
  <r>
    <n v="2024015"/>
    <x v="563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710538.39999999991"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581349.60000000009"/>
    <n v="22"/>
    <n v="18"/>
    <s v="657003000 Groenbeleidsplan"/>
    <n v="0"/>
    <n v="1291888"/>
    <n v="1259590.8"/>
    <n v="1227293.6000000001"/>
    <n v="1194996.4000000001"/>
    <n v="1162699.2000000002"/>
    <n v="0"/>
    <n v="15502.656000000001"/>
    <n v="16374.680399999999"/>
    <n v="17182.110400000001"/>
  </r>
  <r>
    <n v="2024016"/>
    <x v="564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678241.2"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613646.80000000005"/>
    <n v="21"/>
    <n v="19"/>
    <s v="657003000 Groenbeleidsplan"/>
    <n v="0"/>
    <n v="0"/>
    <n v="1291888"/>
    <n v="1259590.8"/>
    <n v="1227293.6000000001"/>
    <n v="1194996.4000000001"/>
    <n v="0"/>
    <n v="0"/>
    <n v="16794.543999999998"/>
    <n v="17634.271199999999"/>
  </r>
  <r>
    <n v="2024017"/>
    <x v="565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645944"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645944"/>
    <n v="20"/>
    <n v="20"/>
    <s v="657003000 Groenbeleidsplan"/>
    <n v="0"/>
    <n v="0"/>
    <n v="0"/>
    <n v="1291888"/>
    <n v="1259590.8"/>
    <n v="1227293.6000000001"/>
    <n v="0"/>
    <n v="0"/>
    <n v="0"/>
    <n v="18086.432000000001"/>
  </r>
  <r>
    <n v="2024018"/>
    <x v="566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613646.80000000005"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678241.2"/>
    <n v="19"/>
    <n v="21"/>
    <s v="657003000 Groenbeleidsplan"/>
    <n v="0"/>
    <n v="0"/>
    <n v="0"/>
    <n v="0"/>
    <n v="1291888"/>
    <n v="1259590.8"/>
    <n v="0"/>
    <n v="0"/>
    <n v="0"/>
    <n v="0"/>
  </r>
  <r>
    <n v="2024019"/>
    <x v="567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581349.60000000009"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710538.39999999991"/>
    <n v="18"/>
    <n v="22"/>
    <s v="657003000 Groenbeleidsplan"/>
    <n v="0"/>
    <n v="0"/>
    <n v="0"/>
    <n v="0"/>
    <n v="0"/>
    <n v="1291888"/>
    <n v="0"/>
    <n v="0"/>
    <n v="0"/>
    <n v="0"/>
  </r>
  <r>
    <n v="2024020"/>
    <x v="568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549052.40000000014"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742835.59999999986"/>
    <n v="17"/>
    <n v="23"/>
    <s v="657003000 Groenbeleidsplan"/>
    <n v="0"/>
    <n v="0"/>
    <n v="0"/>
    <n v="0"/>
    <n v="0"/>
    <n v="0"/>
    <n v="0"/>
    <n v="0"/>
    <n v="0"/>
    <n v="0"/>
  </r>
  <r>
    <n v="2024021"/>
    <x v="569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516755.20000000013"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775132.79999999981"/>
    <n v="16"/>
    <n v="24"/>
    <s v="657003000 Groenbeleidsplan"/>
    <n v="0"/>
    <n v="0"/>
    <n v="0"/>
    <n v="0"/>
    <n v="0"/>
    <n v="0"/>
    <n v="0"/>
    <n v="0"/>
    <n v="0"/>
    <n v="0"/>
  </r>
  <r>
    <n v="2024022"/>
    <x v="570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484458.00000000012"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807429.99999999988"/>
    <n v="15"/>
    <n v="25"/>
    <s v="657003000 Groenbeleidsplan"/>
    <n v="0"/>
    <n v="0"/>
    <n v="0"/>
    <n v="0"/>
    <n v="0"/>
    <n v="0"/>
    <n v="0"/>
    <n v="0"/>
    <n v="0"/>
    <n v="0"/>
  </r>
  <r>
    <n v="2024023"/>
    <x v="571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452160.8000000001"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839727.2"/>
    <n v="14"/>
    <n v="26"/>
    <s v="657003000 Groenbeleidsplan"/>
    <n v="0"/>
    <n v="0"/>
    <n v="0"/>
    <n v="0"/>
    <n v="0"/>
    <n v="0"/>
    <n v="0"/>
    <n v="0"/>
    <n v="0"/>
    <n v="0"/>
  </r>
  <r>
    <n v="2024024"/>
    <x v="572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419863.60000000009"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872024.39999999991"/>
    <n v="13"/>
    <n v="27"/>
    <s v="657003000 Groenbeleidsplan"/>
    <n v="0"/>
    <n v="0"/>
    <n v="0"/>
    <n v="0"/>
    <n v="0"/>
    <n v="0"/>
    <n v="0"/>
    <n v="0"/>
    <n v="0"/>
    <n v="0"/>
  </r>
  <r>
    <n v="2024025"/>
    <x v="573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387566.40000000008"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904321.59999999986"/>
    <n v="12"/>
    <n v="28"/>
    <s v="657003000 Groenbeleidsplan"/>
    <n v="0"/>
    <n v="0"/>
    <n v="0"/>
    <n v="0"/>
    <n v="0"/>
    <n v="0"/>
    <n v="0"/>
    <n v="0"/>
    <n v="0"/>
    <n v="0"/>
  </r>
  <r>
    <n v="2024026"/>
    <x v="574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355269.20000000007"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936618.79999999993"/>
    <n v="11"/>
    <n v="29"/>
    <s v="657003000 Groenbeleidsplan"/>
    <n v="0"/>
    <n v="0"/>
    <n v="0"/>
    <n v="0"/>
    <n v="0"/>
    <n v="0"/>
    <n v="0"/>
    <n v="0"/>
    <n v="0"/>
    <n v="0"/>
  </r>
  <r>
    <n v="2024027"/>
    <x v="575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322972.00000000006"/>
    <m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968916"/>
    <n v="10"/>
    <n v="30"/>
    <s v="657003000 Groenbeleidsplan"/>
    <n v="0"/>
    <n v="0"/>
    <n v="0"/>
    <n v="0"/>
    <n v="0"/>
    <n v="0"/>
    <n v="0"/>
    <n v="0"/>
    <n v="0"/>
    <n v="0"/>
  </r>
  <r>
    <n v="2024028"/>
    <x v="576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290674.80000000005"/>
    <m/>
    <m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32297.200000000001"/>
    <n v="1001213.2"/>
    <n v="9"/>
    <n v="31"/>
    <s v="657003000 Groenbeleidsplan"/>
    <n v="0"/>
    <n v="0"/>
    <n v="0"/>
    <n v="0"/>
    <n v="0"/>
    <n v="0"/>
    <n v="0"/>
    <n v="0"/>
    <n v="0"/>
    <n v="0"/>
  </r>
  <r>
    <n v="2024029"/>
    <x v="577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0"/>
    <n v="0"/>
    <n v="40"/>
    <x v="336"/>
    <n v="258377.60000000003"/>
    <m/>
    <m/>
    <m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32297.200000000001"/>
    <n v="1033510.3999999999"/>
    <n v="8"/>
    <n v="32"/>
    <s v="657003000 Groenbeleidsplan"/>
    <n v="0"/>
    <n v="0"/>
    <n v="0"/>
    <n v="0"/>
    <n v="0"/>
    <n v="0"/>
    <n v="0"/>
    <n v="0"/>
    <n v="0"/>
    <n v="0"/>
  </r>
  <r>
    <n v="2024030"/>
    <x v="578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0"/>
    <n v="0"/>
    <n v="40"/>
    <x v="336"/>
    <n v="226080.40000000002"/>
    <m/>
    <m/>
    <m/>
    <m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32297.200000000001"/>
    <n v="1065807.6000000001"/>
    <n v="7"/>
    <n v="33"/>
    <s v="657003000 Groenbeleidsplan"/>
    <n v="0"/>
    <n v="0"/>
    <n v="0"/>
    <n v="0"/>
    <n v="0"/>
    <n v="0"/>
    <n v="0"/>
    <n v="0"/>
    <n v="0"/>
    <n v="0"/>
  </r>
  <r>
    <n v="2024031"/>
    <x v="579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0"/>
    <n v="0"/>
    <n v="40"/>
    <x v="336"/>
    <n v="193783.2"/>
    <m/>
    <m/>
    <m/>
    <m/>
    <m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32297.200000000001"/>
    <n v="1098104.8"/>
    <n v="6"/>
    <n v="34"/>
    <s v="657003000 Groenbeleidsplan"/>
    <n v="0"/>
    <n v="0"/>
    <n v="0"/>
    <n v="0"/>
    <n v="0"/>
    <n v="0"/>
    <n v="0"/>
    <n v="0"/>
    <n v="0"/>
    <n v="0"/>
  </r>
  <r>
    <n v="2024032"/>
    <x v="580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0"/>
    <n v="0"/>
    <n v="40"/>
    <x v="336"/>
    <n v="161486"/>
    <m/>
    <m/>
    <m/>
    <m/>
    <m/>
    <m/>
    <m/>
    <m/>
    <m/>
    <m/>
    <m/>
    <m/>
    <m/>
    <m/>
    <m/>
    <m/>
    <m/>
    <m/>
    <m/>
    <n v="32297.200000000001"/>
    <n v="32297.200000000001"/>
    <n v="32297.200000000001"/>
    <n v="32297.200000000001"/>
    <n v="32297.200000000001"/>
    <n v="1130402"/>
    <n v="5"/>
    <n v="35"/>
    <s v="657003000 Groenbeleidsplan"/>
    <n v="0"/>
    <n v="0"/>
    <n v="0"/>
    <n v="0"/>
    <n v="0"/>
    <n v="0"/>
    <n v="0"/>
    <n v="0"/>
    <n v="0"/>
    <n v="0"/>
  </r>
  <r>
    <n v="2024033"/>
    <x v="581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0"/>
    <n v="0"/>
    <n v="40"/>
    <x v="336"/>
    <n v="129188.8"/>
    <m/>
    <m/>
    <m/>
    <m/>
    <m/>
    <m/>
    <m/>
    <m/>
    <m/>
    <m/>
    <m/>
    <m/>
    <m/>
    <m/>
    <m/>
    <m/>
    <m/>
    <m/>
    <m/>
    <m/>
    <n v="32297.200000000001"/>
    <n v="32297.200000000001"/>
    <n v="32297.200000000001"/>
    <n v="32297.200000000001"/>
    <n v="1162699.2"/>
    <n v="4"/>
    <n v="36"/>
    <s v="657003000 Groenbeleidsplan"/>
    <n v="0"/>
    <n v="0"/>
    <n v="0"/>
    <n v="0"/>
    <n v="0"/>
    <n v="0"/>
    <n v="0"/>
    <n v="0"/>
    <n v="0"/>
    <n v="0"/>
  </r>
  <r>
    <n v="2024034"/>
    <x v="582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0"/>
    <n v="0"/>
    <n v="40"/>
    <x v="336"/>
    <n v="96891.6"/>
    <m/>
    <m/>
    <m/>
    <m/>
    <m/>
    <m/>
    <m/>
    <m/>
    <m/>
    <m/>
    <m/>
    <m/>
    <m/>
    <m/>
    <m/>
    <m/>
    <m/>
    <m/>
    <m/>
    <m/>
    <m/>
    <n v="32297.200000000001"/>
    <n v="32297.200000000001"/>
    <n v="32297.200000000001"/>
    <n v="1194996.3999999999"/>
    <n v="3"/>
    <n v="37"/>
    <s v="657003000 Groenbeleidsplan"/>
    <n v="0"/>
    <n v="0"/>
    <n v="0"/>
    <n v="0"/>
    <n v="0"/>
    <n v="0"/>
    <n v="0"/>
    <n v="0"/>
    <n v="0"/>
    <n v="0"/>
  </r>
  <r>
    <n v="2024035"/>
    <x v="583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0"/>
    <n v="0"/>
    <n v="40"/>
    <x v="336"/>
    <n v="64594.400000000001"/>
    <m/>
    <m/>
    <m/>
    <m/>
    <m/>
    <m/>
    <m/>
    <m/>
    <m/>
    <m/>
    <m/>
    <m/>
    <m/>
    <m/>
    <m/>
    <m/>
    <m/>
    <m/>
    <m/>
    <m/>
    <m/>
    <m/>
    <n v="32297.200000000001"/>
    <n v="32297.200000000001"/>
    <n v="1227293.6000000001"/>
    <n v="2"/>
    <n v="38"/>
    <s v="657003000 Groenbeleidsplan"/>
    <n v="0"/>
    <n v="0"/>
    <n v="0"/>
    <n v="0"/>
    <n v="0"/>
    <n v="0"/>
    <n v="0"/>
    <n v="0"/>
    <n v="0"/>
    <n v="0"/>
  </r>
  <r>
    <n v="2024036"/>
    <x v="584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0"/>
    <n v="0"/>
    <n v="40"/>
    <x v="336"/>
    <n v="32297.200000000001"/>
    <m/>
    <m/>
    <m/>
    <m/>
    <m/>
    <m/>
    <m/>
    <m/>
    <m/>
    <m/>
    <m/>
    <m/>
    <m/>
    <m/>
    <m/>
    <m/>
    <m/>
    <m/>
    <m/>
    <m/>
    <m/>
    <m/>
    <m/>
    <n v="32297.200000000001"/>
    <n v="1259590.8"/>
    <n v="1"/>
    <n v="39"/>
    <s v="657003000 Groenbeleidsplan"/>
    <n v="0"/>
    <n v="0"/>
    <n v="0"/>
    <n v="0"/>
    <n v="0"/>
    <n v="0"/>
    <n v="0"/>
    <n v="0"/>
    <n v="0"/>
    <n v="0"/>
  </r>
  <r>
    <n v="2024037"/>
    <x v="585"/>
    <s v="5.  Sport, cultuur en groen"/>
    <m/>
    <m/>
    <m/>
    <n v="1291888"/>
    <n v="129188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Lang"/>
    <s v="Ja"/>
    <x v="1"/>
    <n v="2024"/>
    <s v="geen"/>
    <x v="2"/>
    <s v="KEUZE"/>
    <x v="3"/>
    <x v="5"/>
    <s v="Groen beheerplan"/>
    <s v="Keuze"/>
    <m/>
    <m/>
    <n v="1242200"/>
    <m/>
    <m/>
    <m/>
    <m/>
    <n v="1242200"/>
    <n v="1291888"/>
    <n v="1291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242200"/>
    <n v="1291888"/>
    <n v="40"/>
    <x v="336"/>
    <n v="0"/>
    <m/>
    <m/>
    <m/>
    <m/>
    <m/>
    <m/>
    <m/>
    <m/>
    <m/>
    <m/>
    <m/>
    <m/>
    <m/>
    <m/>
    <m/>
    <m/>
    <m/>
    <m/>
    <m/>
    <m/>
    <m/>
    <m/>
    <m/>
    <m/>
    <n v="1291888"/>
    <n v="0"/>
    <n v="40"/>
    <s v="657003000 Groenbeleidsplan"/>
    <n v="0"/>
    <n v="0"/>
    <n v="0"/>
    <n v="0"/>
    <n v="0"/>
    <n v="0"/>
    <n v="0"/>
    <n v="0"/>
    <n v="0"/>
    <n v="0"/>
  </r>
  <r>
    <n v="2024039"/>
    <x v="586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218915.84"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29852.160000000003"/>
    <n v="22"/>
    <n v="3"/>
    <s v="657003000 Groenbeleidsplan"/>
    <n v="0"/>
    <n v="248768"/>
    <n v="238817.28"/>
    <n v="228866.56"/>
    <n v="218915.84"/>
    <n v="208965.12"/>
    <n v="0"/>
    <n v="2985.2159999999999"/>
    <n v="3104.62464"/>
    <n v="3204.13184"/>
  </r>
  <r>
    <n v="2024040"/>
    <x v="587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208965.12"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39802.880000000005"/>
    <n v="21"/>
    <n v="4"/>
    <s v="657003000 Groenbeleidsplan"/>
    <n v="0"/>
    <n v="0"/>
    <n v="248768"/>
    <n v="238817.28"/>
    <n v="228866.56"/>
    <n v="218915.84"/>
    <n v="0"/>
    <n v="0"/>
    <n v="3233.9839999999999"/>
    <n v="3343.4419200000002"/>
  </r>
  <r>
    <n v="2024041"/>
    <x v="588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99014.39999999999"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49753.600000000006"/>
    <n v="20"/>
    <n v="5"/>
    <s v="657003000 Groenbeleidsplan"/>
    <n v="0"/>
    <n v="0"/>
    <n v="0"/>
    <n v="248768"/>
    <n v="238817.28"/>
    <n v="228866.56"/>
    <n v="0"/>
    <n v="0"/>
    <n v="0"/>
    <n v="3482.752"/>
  </r>
  <r>
    <n v="2024042"/>
    <x v="589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89063.67999999999"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59704.320000000007"/>
    <n v="19"/>
    <n v="6"/>
    <s v="657003000 Groenbeleidsplan"/>
    <n v="0"/>
    <n v="0"/>
    <n v="0"/>
    <n v="0"/>
    <n v="248768"/>
    <n v="238817.28"/>
    <n v="0"/>
    <n v="0"/>
    <n v="0"/>
    <n v="0"/>
  </r>
  <r>
    <n v="2024043"/>
    <x v="590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79112.95999999999"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69655.040000000008"/>
    <n v="18"/>
    <n v="7"/>
    <s v="657003000 Groenbeleidsplan"/>
    <n v="0"/>
    <n v="0"/>
    <n v="0"/>
    <n v="0"/>
    <n v="0"/>
    <n v="248768"/>
    <n v="0"/>
    <n v="0"/>
    <n v="0"/>
    <n v="0"/>
  </r>
  <r>
    <n v="2024044"/>
    <x v="591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69162.23999999999"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79605.760000000009"/>
    <n v="17"/>
    <n v="8"/>
    <s v="657003000 Groenbeleidsplan"/>
    <n v="0"/>
    <n v="0"/>
    <n v="0"/>
    <n v="0"/>
    <n v="0"/>
    <n v="0"/>
    <n v="0"/>
    <n v="0"/>
    <n v="0"/>
    <n v="0"/>
  </r>
  <r>
    <n v="2024045"/>
    <x v="592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59211.51999999999"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89556.48000000001"/>
    <n v="16"/>
    <n v="9"/>
    <s v="657003000 Groenbeleidsplan"/>
    <n v="0"/>
    <n v="0"/>
    <n v="0"/>
    <n v="0"/>
    <n v="0"/>
    <n v="0"/>
    <n v="0"/>
    <n v="0"/>
    <n v="0"/>
    <n v="0"/>
  </r>
  <r>
    <n v="2024046"/>
    <x v="593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49260.79999999999"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7.200000000012"/>
    <n v="15"/>
    <n v="10"/>
    <s v="657003000 Groenbeleidsplan"/>
    <n v="0"/>
    <n v="0"/>
    <n v="0"/>
    <n v="0"/>
    <n v="0"/>
    <n v="0"/>
    <n v="0"/>
    <n v="0"/>
    <n v="0"/>
    <n v="0"/>
  </r>
  <r>
    <n v="2024047"/>
    <x v="594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39310.07999999999"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09457.92000000001"/>
    <n v="14"/>
    <n v="11"/>
    <s v="657003000 Groenbeleidsplan"/>
    <n v="0"/>
    <n v="0"/>
    <n v="0"/>
    <n v="0"/>
    <n v="0"/>
    <n v="0"/>
    <n v="0"/>
    <n v="0"/>
    <n v="0"/>
    <n v="0"/>
  </r>
  <r>
    <n v="2024048"/>
    <x v="595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29359.36"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19408.64"/>
    <n v="13"/>
    <n v="12"/>
    <s v="657003000 Groenbeleidsplan"/>
    <n v="0"/>
    <n v="0"/>
    <n v="0"/>
    <n v="0"/>
    <n v="0"/>
    <n v="0"/>
    <n v="0"/>
    <n v="0"/>
    <n v="0"/>
    <n v="0"/>
  </r>
  <r>
    <n v="2024049"/>
    <x v="596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19408.64"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29359.36"/>
    <n v="12"/>
    <n v="13"/>
    <s v="657003000 Groenbeleidsplan"/>
    <n v="0"/>
    <n v="0"/>
    <n v="0"/>
    <n v="0"/>
    <n v="0"/>
    <n v="0"/>
    <n v="0"/>
    <n v="0"/>
    <n v="0"/>
    <n v="0"/>
  </r>
  <r>
    <n v="2024050"/>
    <x v="597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09457.92"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39310.08000000002"/>
    <n v="11"/>
    <n v="14"/>
    <s v="657003000 Groenbeleidsplan"/>
    <n v="0"/>
    <n v="0"/>
    <n v="0"/>
    <n v="0"/>
    <n v="0"/>
    <n v="0"/>
    <n v="0"/>
    <n v="0"/>
    <n v="0"/>
    <n v="0"/>
  </r>
  <r>
    <n v="2024051"/>
    <x v="598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109457.92"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39310.08000000002"/>
    <n v="11"/>
    <n v="14"/>
    <s v="657003000 Groenbeleidsplan"/>
    <n v="0"/>
    <n v="0"/>
    <n v="0"/>
    <n v="0"/>
    <n v="0"/>
    <n v="0"/>
    <n v="0"/>
    <n v="0"/>
    <n v="0"/>
    <n v="0"/>
  </r>
  <r>
    <n v="2024052"/>
    <x v="599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99507.199999999997"/>
    <m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49260.79999999999"/>
    <n v="10"/>
    <n v="15"/>
    <s v="657003000 Groenbeleidsplan"/>
    <n v="0"/>
    <n v="0"/>
    <n v="0"/>
    <n v="0"/>
    <n v="0"/>
    <n v="0"/>
    <n v="0"/>
    <n v="0"/>
    <n v="0"/>
    <n v="0"/>
  </r>
  <r>
    <n v="2024053"/>
    <x v="600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0"/>
    <n v="0"/>
    <n v="25"/>
    <x v="337"/>
    <n v="89556.479999999996"/>
    <m/>
    <m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9950.7199999999993"/>
    <n v="159211.52000000002"/>
    <n v="9"/>
    <n v="16"/>
    <s v="657003000 Groenbeleidsplan"/>
    <n v="0"/>
    <n v="0"/>
    <n v="0"/>
    <n v="0"/>
    <n v="0"/>
    <n v="0"/>
    <n v="0"/>
    <n v="0"/>
    <n v="0"/>
    <n v="0"/>
  </r>
  <r>
    <n v="2024054"/>
    <x v="601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0"/>
    <n v="0"/>
    <n v="25"/>
    <x v="337"/>
    <n v="79605.759999999995"/>
    <m/>
    <m/>
    <m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9950.7199999999993"/>
    <n v="169162.23999999999"/>
    <n v="8"/>
    <n v="17"/>
    <s v="657003000 Groenbeleidsplan"/>
    <n v="0"/>
    <n v="0"/>
    <n v="0"/>
    <n v="0"/>
    <n v="0"/>
    <n v="0"/>
    <n v="0"/>
    <n v="0"/>
    <n v="0"/>
    <n v="0"/>
  </r>
  <r>
    <n v="2024055"/>
    <x v="602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0"/>
    <n v="0"/>
    <n v="25"/>
    <x v="337"/>
    <n v="69655.039999999994"/>
    <m/>
    <m/>
    <m/>
    <m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9950.7199999999993"/>
    <n v="179112.96000000002"/>
    <n v="7"/>
    <n v="18"/>
    <s v="657003000 Groenbeleidsplan"/>
    <n v="0"/>
    <n v="0"/>
    <n v="0"/>
    <n v="0"/>
    <n v="0"/>
    <n v="0"/>
    <n v="0"/>
    <n v="0"/>
    <n v="0"/>
    <n v="0"/>
  </r>
  <r>
    <n v="2024056"/>
    <x v="603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0"/>
    <n v="0"/>
    <n v="25"/>
    <x v="337"/>
    <n v="59704.32"/>
    <m/>
    <m/>
    <m/>
    <m/>
    <m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9950.7199999999993"/>
    <n v="189063.67999999999"/>
    <n v="6"/>
    <n v="19"/>
    <s v="657003000 Groenbeleidsplan"/>
    <n v="0"/>
    <n v="0"/>
    <n v="0"/>
    <n v="0"/>
    <n v="0"/>
    <n v="0"/>
    <n v="0"/>
    <n v="0"/>
    <n v="0"/>
    <n v="0"/>
  </r>
  <r>
    <n v="2024057"/>
    <x v="604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0"/>
    <n v="0"/>
    <n v="25"/>
    <x v="337"/>
    <n v="49753.599999999999"/>
    <m/>
    <m/>
    <m/>
    <m/>
    <m/>
    <m/>
    <m/>
    <m/>
    <m/>
    <m/>
    <m/>
    <m/>
    <m/>
    <m/>
    <m/>
    <m/>
    <m/>
    <m/>
    <m/>
    <n v="9950.7199999999993"/>
    <n v="9950.7199999999993"/>
    <n v="9950.7199999999993"/>
    <n v="9950.7199999999993"/>
    <n v="9950.7199999999993"/>
    <n v="199014.39999999999"/>
    <n v="5"/>
    <n v="20"/>
    <s v="657003000 Groenbeleidsplan"/>
    <n v="0"/>
    <n v="0"/>
    <n v="0"/>
    <n v="0"/>
    <n v="0"/>
    <n v="0"/>
    <n v="0"/>
    <n v="0"/>
    <n v="0"/>
    <n v="0"/>
  </r>
  <r>
    <n v="2024058"/>
    <x v="605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0"/>
    <n v="0"/>
    <n v="25"/>
    <x v="337"/>
    <n v="39802.879999999997"/>
    <m/>
    <m/>
    <m/>
    <m/>
    <m/>
    <m/>
    <m/>
    <m/>
    <m/>
    <m/>
    <m/>
    <m/>
    <m/>
    <m/>
    <m/>
    <m/>
    <m/>
    <m/>
    <m/>
    <m/>
    <n v="9950.7199999999993"/>
    <n v="9950.7199999999993"/>
    <n v="9950.7199999999993"/>
    <n v="9950.7199999999993"/>
    <n v="208965.12"/>
    <n v="4"/>
    <n v="21"/>
    <s v="657003000 Groenbeleidsplan"/>
    <n v="0"/>
    <n v="0"/>
    <n v="0"/>
    <n v="0"/>
    <n v="0"/>
    <n v="0"/>
    <n v="0"/>
    <n v="0"/>
    <n v="0"/>
    <n v="0"/>
  </r>
  <r>
    <n v="2024059"/>
    <x v="606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0"/>
    <n v="0"/>
    <n v="25"/>
    <x v="337"/>
    <n v="29852.159999999996"/>
    <m/>
    <m/>
    <m/>
    <m/>
    <m/>
    <m/>
    <m/>
    <m/>
    <m/>
    <m/>
    <m/>
    <m/>
    <m/>
    <m/>
    <m/>
    <m/>
    <m/>
    <m/>
    <m/>
    <m/>
    <m/>
    <n v="9950.7199999999993"/>
    <n v="9950.7199999999993"/>
    <n v="9950.7199999999993"/>
    <n v="218915.84"/>
    <n v="3"/>
    <n v="22"/>
    <s v="657003000 Groenbeleidsplan"/>
    <n v="0"/>
    <n v="0"/>
    <n v="0"/>
    <n v="0"/>
    <n v="0"/>
    <n v="0"/>
    <n v="0"/>
    <n v="0"/>
    <n v="0"/>
    <n v="0"/>
  </r>
  <r>
    <n v="2024060"/>
    <x v="607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0"/>
    <n v="0"/>
    <n v="25"/>
    <x v="337"/>
    <n v="19901.439999999999"/>
    <m/>
    <m/>
    <m/>
    <m/>
    <m/>
    <m/>
    <m/>
    <m/>
    <m/>
    <m/>
    <m/>
    <m/>
    <m/>
    <m/>
    <m/>
    <m/>
    <m/>
    <m/>
    <m/>
    <m/>
    <m/>
    <m/>
    <n v="9950.7199999999993"/>
    <n v="9950.7199999999993"/>
    <n v="228866.56"/>
    <n v="2"/>
    <n v="23"/>
    <s v="657003000 Groenbeleidsplan"/>
    <n v="0"/>
    <n v="0"/>
    <n v="0"/>
    <n v="0"/>
    <n v="0"/>
    <n v="0"/>
    <n v="0"/>
    <n v="0"/>
    <n v="0"/>
    <n v="0"/>
  </r>
  <r>
    <n v="2024061"/>
    <x v="608"/>
    <s v="5.  Sport, cultuur en groen"/>
    <m/>
    <m/>
    <m/>
    <n v="248768"/>
    <n v="24876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239200"/>
    <m/>
    <m/>
    <m/>
    <m/>
    <n v="239200"/>
    <n v="248768"/>
    <n v="2487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200"/>
    <n v="248768"/>
    <n v="25"/>
    <x v="337"/>
    <n v="9950.7199999999993"/>
    <m/>
    <m/>
    <m/>
    <m/>
    <m/>
    <m/>
    <m/>
    <m/>
    <m/>
    <m/>
    <m/>
    <m/>
    <m/>
    <m/>
    <m/>
    <m/>
    <m/>
    <m/>
    <m/>
    <m/>
    <m/>
    <m/>
    <m/>
    <n v="9950.7199999999993"/>
    <n v="238817.28"/>
    <n v="1"/>
    <n v="24"/>
    <s v="657003000 Groenbeleidsplan"/>
    <n v="0"/>
    <n v="0"/>
    <n v="0"/>
    <n v="0"/>
    <n v="0"/>
    <n v="0"/>
    <n v="0"/>
    <n v="0"/>
    <n v="0"/>
    <n v="0"/>
  </r>
  <r>
    <n v="2024063"/>
    <x v="609"/>
    <s v="5.  Sport, cultuur en groen"/>
    <m/>
    <m/>
    <m/>
    <n v="731120"/>
    <n v="73112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703000"/>
    <m/>
    <m/>
    <m/>
    <m/>
    <n v="703000"/>
    <n v="731120"/>
    <n v="731120"/>
    <n v="0"/>
    <n v="703000"/>
    <n v="731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8"/>
    <n v="643385.60000000009"/>
    <m/>
    <m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29244.799999999999"/>
    <n v="87734.399999999907"/>
    <n v="22"/>
    <n v="3"/>
    <s v="657003000 Groenbeleidsplan"/>
    <n v="0"/>
    <n v="731120"/>
    <n v="701875.19999999995"/>
    <n v="672630.39999999991"/>
    <n v="643385.59999999986"/>
    <n v="614140.79999999981"/>
    <n v="0"/>
    <n v="8773.44"/>
    <n v="9124.3775999999998"/>
    <n v="9416.8255999999983"/>
  </r>
  <r>
    <n v="2024064"/>
    <x v="610"/>
    <s v="5.  Sport, cultuur en groen"/>
    <m/>
    <m/>
    <m/>
    <n v="733200"/>
    <n v="7332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705000"/>
    <m/>
    <m/>
    <m/>
    <m/>
    <n v="705000"/>
    <n v="733200"/>
    <n v="733200"/>
    <n v="0"/>
    <n v="0"/>
    <n v="0"/>
    <n v="705000"/>
    <n v="733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39"/>
    <n v="615888"/>
    <m/>
    <m/>
    <m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29328"/>
    <n v="117312"/>
    <n v="21"/>
    <n v="4"/>
    <s v="657003000 Groenbeleidsplan"/>
    <n v="0"/>
    <n v="0"/>
    <n v="733200"/>
    <n v="703872"/>
    <n v="674544"/>
    <n v="645216"/>
    <n v="0"/>
    <n v="0"/>
    <n v="9531.6"/>
    <n v="9854.2080000000005"/>
  </r>
  <r>
    <n v="2024065"/>
    <x v="611"/>
    <s v="5.  Sport, cultuur en groen"/>
    <m/>
    <m/>
    <m/>
    <n v="759200"/>
    <n v="7592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Jaco Sira"/>
    <s v="Heel Katwijk"/>
    <s v="Overig"/>
    <n v="1.04"/>
    <s v="Middellang"/>
    <s v="Ja"/>
    <x v="1"/>
    <n v="2024"/>
    <s v="geen"/>
    <x v="2"/>
    <s v="KEUZE"/>
    <x v="3"/>
    <x v="5"/>
    <s v="Groen beheerplan"/>
    <s v="Keuze"/>
    <m/>
    <m/>
    <n v="730000"/>
    <m/>
    <m/>
    <m/>
    <m/>
    <n v="730000"/>
    <n v="759200"/>
    <n v="759200"/>
    <n v="0"/>
    <n v="0"/>
    <n v="0"/>
    <n v="0"/>
    <n v="0"/>
    <n v="730000"/>
    <n v="759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40"/>
    <n v="607360"/>
    <m/>
    <m/>
    <m/>
    <m/>
    <n v="30368"/>
    <n v="30368"/>
    <n v="30368"/>
    <n v="30368"/>
    <n v="30368"/>
    <n v="30368"/>
    <n v="30368"/>
    <n v="30368"/>
    <n v="30368"/>
    <n v="30368"/>
    <n v="30368"/>
    <n v="30368"/>
    <n v="30368"/>
    <n v="30368"/>
    <n v="30368"/>
    <n v="30368"/>
    <n v="30368"/>
    <n v="30368"/>
    <n v="30368"/>
    <n v="30368"/>
    <n v="151840"/>
    <n v="20"/>
    <n v="5"/>
    <s v="657003000 Groenbeleidsplan"/>
    <n v="0"/>
    <n v="0"/>
    <n v="0"/>
    <n v="759200"/>
    <n v="728832"/>
    <n v="698464"/>
    <n v="0"/>
    <n v="0"/>
    <n v="0"/>
    <n v="10628.800000000001"/>
  </r>
  <r>
    <n v="2024069"/>
    <x v="612"/>
    <s v="2.  Verkeer, vervoer en waterstaat"/>
    <m/>
    <m/>
    <m/>
    <n v="2368906.7999999998"/>
    <n v="2368906.799999999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Jelle van Wier"/>
    <s v="Planmatig Beheer"/>
    <s v="Pieter van der Plas"/>
    <s v="5. Rijnsburg"/>
    <s v="Weg- en Waterbouw"/>
    <n v="1.04"/>
    <s v="Middellang"/>
    <s v="Ja"/>
    <x v="2"/>
    <n v="2024"/>
    <s v="geen"/>
    <x v="2"/>
    <s v="BASIS"/>
    <x v="2"/>
    <x v="5"/>
    <s v="IGA Zeeheldenbuurt"/>
    <s v="Keuze"/>
    <m/>
    <m/>
    <n v="2277795"/>
    <m/>
    <m/>
    <m/>
    <m/>
    <n v="2277795"/>
    <n v="2368906.7999999998"/>
    <n v="2368906.7999999998"/>
    <m/>
    <m/>
    <m/>
    <m/>
    <n v="0"/>
    <n v="500000"/>
    <n v="520000"/>
    <n v="500000"/>
    <n v="520000"/>
    <n v="500000"/>
    <n v="520000"/>
    <n v="500000"/>
    <n v="520000"/>
    <n v="277795"/>
    <n v="288906.8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x v="341"/>
    <n v="631708.48000000021"/>
    <m/>
    <m/>
    <m/>
    <m/>
    <m/>
    <m/>
    <m/>
    <m/>
    <n v="39481.78"/>
    <n v="39481.78"/>
    <n v="39481.78"/>
    <n v="39481.78"/>
    <n v="39481.78"/>
    <n v="39481.78"/>
    <n v="39481.78"/>
    <n v="39481.78"/>
    <n v="39481.78"/>
    <n v="39481.78"/>
    <n v="39481.78"/>
    <n v="39481.78"/>
    <n v="39481.78"/>
    <n v="39481.78"/>
    <n v="39481.78"/>
    <n v="39481.78"/>
    <n v="1737198.3199999996"/>
    <n v="16"/>
    <n v="44"/>
    <s v="621001000 Wegen, straten en pleinen"/>
    <n v="0"/>
    <n v="0"/>
    <n v="0"/>
    <n v="520000"/>
    <n v="1040000"/>
    <n v="1560000"/>
    <n v="0"/>
    <n v="0"/>
    <n v="0"/>
    <n v="7280"/>
  </r>
  <r>
    <n v="2024070"/>
    <x v="613"/>
    <s v="7.  Volksgezondheid en milieu"/>
    <m/>
    <m/>
    <m/>
    <n v="1076371.92"/>
    <n v="1076371.9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Jacco Knape"/>
    <s v="Jelle van Wier"/>
    <s v="Planmatig Beheer"/>
    <s v="Pieter van der Plas"/>
    <s v="5. Rijnsburg"/>
    <s v="Weg- en Waterbouw"/>
    <n v="1.04"/>
    <s v="Middellang"/>
    <s v="Ja"/>
    <x v="2"/>
    <n v="2024"/>
    <s v="riolering"/>
    <x v="0"/>
    <s v="BASIS"/>
    <x v="2"/>
    <x v="3"/>
    <s v="Riolering"/>
    <s v="Wettelijk"/>
    <m/>
    <m/>
    <n v="1034973"/>
    <m/>
    <m/>
    <m/>
    <m/>
    <n v="1034973"/>
    <n v="1076371.92"/>
    <n v="1076371.92"/>
    <m/>
    <m/>
    <m/>
    <m/>
    <n v="0"/>
    <n v="300000"/>
    <n v="312000"/>
    <n v="300000"/>
    <n v="312000"/>
    <n v="300000"/>
    <n v="312000"/>
    <n v="134973"/>
    <n v="140371.92000000001"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x v="342"/>
    <n v="304972.04400000005"/>
    <m/>
    <m/>
    <m/>
    <m/>
    <m/>
    <m/>
    <m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17939.531999999999"/>
    <n v="771399.87599999993"/>
    <n v="17"/>
    <n v="43"/>
    <s v="672001000 Riolen en gemalen"/>
    <n v="0"/>
    <n v="0"/>
    <n v="0"/>
    <n v="312000"/>
    <n v="624000"/>
    <n v="936000"/>
    <n v="0"/>
    <n v="0"/>
    <n v="0"/>
    <n v="4368"/>
  </r>
  <r>
    <n v="2024075"/>
    <x v="614"/>
    <s v="2.  Verkeer, vervoer en waterstaat"/>
    <m/>
    <m/>
    <m/>
    <n v="98800"/>
    <n v="98800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Jelle van Wier"/>
    <s v="Planmatig Beheer"/>
    <s v="Reijer Kleijer"/>
    <s v="Heel Katwijk"/>
    <s v="Materieel"/>
    <n v="1.04"/>
    <s v="Kort"/>
    <s v="Ja"/>
    <x v="1"/>
    <n v="2024"/>
    <s v="parkeren"/>
    <x v="2"/>
    <s v="BASIS"/>
    <x v="3"/>
    <x v="3"/>
    <s v="Parkeren"/>
    <s v="Wettelijk"/>
    <m/>
    <m/>
    <n v="95000"/>
    <m/>
    <m/>
    <m/>
    <m/>
    <n v="95000"/>
    <n v="98800"/>
    <n v="98800"/>
    <m/>
    <n v="0"/>
    <n v="0"/>
    <n v="0"/>
    <n v="0"/>
    <n v="0"/>
    <n v="0"/>
    <n v="95000"/>
    <n v="9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43"/>
    <n v="98800"/>
    <m/>
    <m/>
    <m/>
    <m/>
    <m/>
    <n v="24700"/>
    <n v="24700"/>
    <n v="24700"/>
    <n v="24700"/>
    <m/>
    <m/>
    <m/>
    <m/>
    <m/>
    <m/>
    <m/>
    <m/>
    <m/>
    <m/>
    <m/>
    <m/>
    <m/>
    <m/>
    <m/>
    <n v="0"/>
    <n v="4"/>
    <n v="0"/>
    <s v="612012000 Toezcht en handhaving"/>
    <n v="0"/>
    <n v="0"/>
    <n v="0"/>
    <n v="0"/>
    <n v="98800"/>
    <n v="74100"/>
    <n v="0"/>
    <n v="0"/>
    <n v="0"/>
    <n v="0"/>
  </r>
  <r>
    <n v="9000225"/>
    <x v="615"/>
    <s v="0.  Bestuur en ondersteuning"/>
    <m/>
    <m/>
    <m/>
    <n v="25704"/>
    <n v="25704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Middelen"/>
    <n v="1.04"/>
    <s v="N.V.T."/>
    <s v="Ja"/>
    <x v="1"/>
    <n v="2019"/>
    <s v="geen"/>
    <x v="1"/>
    <s v="BASIS"/>
    <x v="2"/>
    <x v="2"/>
    <s v="Facilitair"/>
    <s v="N.V.T."/>
    <n v="0"/>
    <m/>
    <n v="25704"/>
    <n v="0"/>
    <m/>
    <n v="0"/>
    <m/>
    <n v="25704"/>
    <n v="25704"/>
    <n v="25704"/>
    <n v="25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344"/>
    <n v="25704"/>
    <m/>
    <n v="5140.8"/>
    <n v="5140.8"/>
    <n v="5140.8"/>
    <n v="5140.8"/>
    <n v="5140.8"/>
    <m/>
    <m/>
    <m/>
    <m/>
    <m/>
    <m/>
    <m/>
    <m/>
    <m/>
    <m/>
    <m/>
    <m/>
    <m/>
    <m/>
    <m/>
    <m/>
    <m/>
    <m/>
    <n v="0"/>
    <n v="5"/>
    <n v="0"/>
    <s v="604301000 DV facilitaire zaken"/>
    <n v="25704"/>
    <n v="20563.2"/>
    <n v="15422.400000000001"/>
    <n v="10281.600000000002"/>
    <n v="5140.800000000002"/>
    <n v="0"/>
    <n v="308.44799999999998"/>
    <n v="246.75840000000002"/>
    <n v="200.49120000000002"/>
    <n v="143.94240000000002"/>
  </r>
  <r>
    <n v="9000230"/>
    <x v="616"/>
    <s v="0.  Bestuur en ondersteuning"/>
    <m/>
    <m/>
    <m/>
    <n v="61074"/>
    <n v="80324.429999999993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Middelen"/>
    <n v="1.04"/>
    <s v="N.V.T."/>
    <s v="Ja"/>
    <x v="2"/>
    <n v="2020"/>
    <s v="geen"/>
    <x v="3"/>
    <s v="BASIS"/>
    <x v="2"/>
    <x v="6"/>
    <s v="Facilitair"/>
    <s v="N.V.T."/>
    <n v="19250.43"/>
    <m/>
    <n v="80325"/>
    <n v="0"/>
    <m/>
    <n v="0"/>
    <m/>
    <n v="61074"/>
    <n v="61074"/>
    <n v="80324.429999999993"/>
    <n v="61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45"/>
    <n v="80324.429999999993"/>
    <m/>
    <n v="8032.4429999999993"/>
    <n v="8032.4429999999993"/>
    <n v="8032.4429999999993"/>
    <n v="8032.4429999999993"/>
    <n v="8032.4429999999993"/>
    <n v="8032.4429999999993"/>
    <n v="8032.4429999999993"/>
    <n v="8032.4429999999993"/>
    <n v="8032.4429999999993"/>
    <n v="8032.4429999999993"/>
    <m/>
    <m/>
    <m/>
    <m/>
    <m/>
    <m/>
    <m/>
    <m/>
    <m/>
    <m/>
    <m/>
    <m/>
    <m/>
    <n v="0"/>
    <n v="10"/>
    <n v="0"/>
    <s v="604011000 Huisvesting Gemeentehuis"/>
    <n v="80324.429999999993"/>
    <n v="72291.986999999994"/>
    <n v="64259.543999999994"/>
    <n v="56227.100999999995"/>
    <n v="48194.657999999996"/>
    <n v="40162.214999999997"/>
    <n v="963.89315999999997"/>
    <n v="867.50384399999996"/>
    <n v="835.37407199999984"/>
    <n v="787.17941399999995"/>
  </r>
  <r>
    <n v="9000233"/>
    <x v="617"/>
    <s v="0.  Bestuur en ondersteuning"/>
    <m/>
    <m/>
    <m/>
    <n v="50552"/>
    <n v="310589.94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Middelen"/>
    <n v="1.04"/>
    <s v="N.V.T."/>
    <s v="Ja"/>
    <x v="2"/>
    <n v="2018"/>
    <s v="geen"/>
    <x v="3"/>
    <s v="BASIS"/>
    <x v="2"/>
    <x v="6"/>
    <s v="Facilitair"/>
    <s v="N.V.T."/>
    <n v="260037.94"/>
    <m/>
    <n v="310590"/>
    <n v="0"/>
    <m/>
    <n v="0"/>
    <m/>
    <n v="50552"/>
    <n v="50552"/>
    <n v="310589.94"/>
    <n v="50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46"/>
    <n v="310589.94"/>
    <m/>
    <n v="31058.993999999999"/>
    <n v="31058.993999999999"/>
    <n v="31058.993999999999"/>
    <n v="31058.993999999999"/>
    <n v="31058.993999999999"/>
    <n v="31058.993999999999"/>
    <n v="31058.993999999999"/>
    <n v="31058.993999999999"/>
    <n v="31058.993999999999"/>
    <n v="31058.993999999999"/>
    <m/>
    <m/>
    <m/>
    <m/>
    <m/>
    <m/>
    <m/>
    <m/>
    <m/>
    <m/>
    <m/>
    <m/>
    <m/>
    <n v="0"/>
    <n v="10"/>
    <n v="0"/>
    <s v="604011000 Huisvesting Gemeentehuis"/>
    <n v="310589.94"/>
    <n v="279530.946"/>
    <n v="248471.95199999999"/>
    <n v="217412.95799999998"/>
    <n v="186353.96399999998"/>
    <n v="155294.96999999997"/>
    <n v="3727.0792799999999"/>
    <n v="3354.3713520000001"/>
    <n v="3230.1353759999997"/>
    <n v="3043.7814119999998"/>
  </r>
  <r>
    <n v="9000235"/>
    <x v="618"/>
    <n v="0"/>
    <m/>
    <m/>
    <m/>
    <n v="120182.40000000001"/>
    <n v="120182.40000000001"/>
    <m/>
    <m/>
    <m/>
    <m/>
    <m/>
    <m/>
    <m/>
    <m/>
    <m/>
    <m/>
    <m/>
    <m/>
    <m/>
    <m/>
    <m/>
    <m/>
    <m/>
    <m/>
    <m/>
    <m/>
    <m/>
    <m/>
    <m/>
    <m/>
    <s v="01. Een energieneutraal en klimaatbestendig Katwijk in 2050"/>
    <s v="Sonny Spek"/>
    <s v="Jelle van Wier"/>
    <s v="Planmatig Beheer"/>
    <s v="Jan Hogewoning"/>
    <s v="Niet relevant"/>
    <s v="Gebouwen"/>
    <n v="1.04"/>
    <s v="Kort"/>
    <s v="Nee"/>
    <x v="1"/>
    <n v="2019"/>
    <s v="geen"/>
    <x v="1"/>
    <s v="BASIS"/>
    <x v="2"/>
    <x v="2"/>
    <s v="Gebouwen"/>
    <s v="Wettelijk"/>
    <n v="0"/>
    <m/>
    <n v="120182.40000000001"/>
    <n v="0"/>
    <m/>
    <n v="0"/>
    <m/>
    <n v="120182.40000000001"/>
    <n v="120182.40000000001"/>
    <n v="120182.40000000001"/>
    <n v="120182.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47"/>
    <n v="120182.39999999998"/>
    <m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n v="6009.1200000000008"/>
    <m/>
    <m/>
    <m/>
    <n v="0"/>
    <n v="20"/>
    <n v="0"/>
    <s v="604011000 Huisvesting Gemeentehuis"/>
    <n v="120182.40000000001"/>
    <n v="114173.28000000001"/>
    <n v="108164.16000000002"/>
    <n v="102155.04000000002"/>
    <n v="96145.920000000027"/>
    <n v="90136.800000000032"/>
    <n v="1442.1888000000001"/>
    <n v="1370.0793600000002"/>
    <n v="1406.1340800000003"/>
    <n v="1430.1705600000003"/>
  </r>
  <r>
    <n v="9000236"/>
    <x v="619"/>
    <s v="0.  Bestuur en ondersteuning"/>
    <m/>
    <m/>
    <m/>
    <n v="-12025"/>
    <n v="100899.39"/>
    <m/>
    <m/>
    <m/>
    <m/>
    <m/>
    <m/>
    <m/>
    <m/>
    <m/>
    <m/>
    <m/>
    <m/>
    <m/>
    <m/>
    <m/>
    <m/>
    <m/>
    <m/>
    <m/>
    <m/>
    <m/>
    <m/>
    <m/>
    <m/>
    <s v="11. Bedrijfsvoering en wagenpark"/>
    <s v="Sonny Spek"/>
    <s v="Jelle van Wier"/>
    <s v="Planmatig Beheer"/>
    <s v="Jan Hogewoning"/>
    <s v="Niet relevant"/>
    <s v="Gebouwen"/>
    <n v="1.04"/>
    <s v="N.V.T."/>
    <s v="Nee"/>
    <x v="1"/>
    <n v="2020"/>
    <s v="geen"/>
    <x v="3"/>
    <s v="BASIS"/>
    <x v="2"/>
    <x v="6"/>
    <s v="Gebouwen"/>
    <s v="N.V.T."/>
    <n v="112924.39"/>
    <m/>
    <n v="100900"/>
    <n v="0"/>
    <m/>
    <n v="0"/>
    <m/>
    <n v="-12025"/>
    <n v="-12025"/>
    <n v="100899.39"/>
    <n v="-120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48"/>
    <n v="92827.438800000004"/>
    <m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4035.9755999999998"/>
    <n v="8071.9511999999959"/>
    <n v="23"/>
    <n v="2"/>
    <s v="604011000 Huisvesting Gemeentehuis"/>
    <n v="100899.39"/>
    <n v="96863.414399999994"/>
    <n v="92827.438799999989"/>
    <n v="88791.463199999984"/>
    <n v="84755.487599999979"/>
    <n v="80719.511999999973"/>
    <n v="1210.79268"/>
    <n v="1162.3609727999999"/>
    <n v="1206.7567043999998"/>
    <n v="1243.0804847999998"/>
  </r>
  <r>
    <n v="9000240"/>
    <x v="620"/>
    <s v="0.  Bestuur en ondersteuning"/>
    <m/>
    <m/>
    <m/>
    <n v="53461"/>
    <n v="75757.20999999999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Overig"/>
    <n v="1.04"/>
    <s v="N.V.T."/>
    <s v="Ja"/>
    <x v="1"/>
    <n v="2021"/>
    <s v="geen"/>
    <x v="1"/>
    <s v="BASIS"/>
    <x v="2"/>
    <x v="2"/>
    <s v="Facilitair"/>
    <s v="N.V.T."/>
    <n v="22296.21"/>
    <m/>
    <n v="75757"/>
    <n v="0"/>
    <m/>
    <n v="0"/>
    <m/>
    <n v="53461"/>
    <n v="53461"/>
    <n v="75757.209999999992"/>
    <n v="53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49"/>
    <n v="75757.209999999992"/>
    <m/>
    <n v="7575.7209999999995"/>
    <n v="7575.7209999999995"/>
    <n v="7575.7209999999995"/>
    <n v="7575.7209999999995"/>
    <n v="7575.7209999999995"/>
    <n v="7575.7209999999995"/>
    <n v="7575.7209999999995"/>
    <n v="7575.7209999999995"/>
    <n v="7575.7209999999995"/>
    <n v="7575.7209999999995"/>
    <m/>
    <m/>
    <m/>
    <m/>
    <m/>
    <m/>
    <m/>
    <m/>
    <m/>
    <m/>
    <m/>
    <m/>
    <m/>
    <n v="0"/>
    <n v="10"/>
    <n v="0"/>
    <s v="604011000 Huisvesting Gemeentehuis"/>
    <n v="75757.209999999992"/>
    <n v="68181.488999999987"/>
    <n v="60605.767999999989"/>
    <n v="53030.046999999991"/>
    <n v="45454.325999999994"/>
    <n v="37878.604999999996"/>
    <n v="909.08651999999995"/>
    <n v="818.17786799999988"/>
    <n v="787.87498399999981"/>
    <n v="742.42065799999989"/>
  </r>
  <r>
    <n v="9000241"/>
    <x v="621"/>
    <s v="0.  Bestuur en ondersteuning"/>
    <m/>
    <m/>
    <m/>
    <n v="51168"/>
    <n v="51968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Overig"/>
    <n v="1.04"/>
    <s v="N.V.T."/>
    <s v="Ja"/>
    <x v="1"/>
    <n v="2021"/>
    <s v="geen"/>
    <x v="3"/>
    <s v="BASIS"/>
    <x v="2"/>
    <x v="6"/>
    <s v="Facilitair"/>
    <s v="N.V.T."/>
    <n v="800"/>
    <m/>
    <n v="51968"/>
    <n v="0"/>
    <m/>
    <n v="0"/>
    <m/>
    <n v="51168"/>
    <n v="51168"/>
    <n v="51968"/>
    <n v="51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50"/>
    <n v="51968"/>
    <m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n v="3464.5333333333333"/>
    <m/>
    <m/>
    <m/>
    <m/>
    <m/>
    <m/>
    <m/>
    <m/>
    <n v="0"/>
    <n v="15"/>
    <n v="0"/>
    <s v="604011000 Huisvesting Gemeentehuis"/>
    <n v="51968"/>
    <n v="48503.466666666667"/>
    <n v="45038.933333333334"/>
    <n v="41574.400000000001"/>
    <n v="38109.866666666669"/>
    <n v="34645.333333333336"/>
    <n v="623.61599999999999"/>
    <n v="582.04160000000002"/>
    <n v="585.50613333333331"/>
    <n v="582.04160000000002"/>
  </r>
  <r>
    <n v="9000242"/>
    <x v="622"/>
    <s v="0.  Bestuur en ondersteuning"/>
    <m/>
    <m/>
    <m/>
    <n v="46882.16"/>
    <n v="62503.820000000007"/>
    <m/>
    <m/>
    <m/>
    <m/>
    <m/>
    <m/>
    <m/>
    <m/>
    <m/>
    <m/>
    <m/>
    <m/>
    <m/>
    <m/>
    <m/>
    <m/>
    <m/>
    <m/>
    <m/>
    <m/>
    <m/>
    <m/>
    <m/>
    <m/>
    <s v="11. Bedrijfsvoering en wagenpark"/>
    <s v="Sonny Spek"/>
    <s v="Directie"/>
    <s v="Externe en Interne Dienstverlening"/>
    <s v="Niels van der Plas"/>
    <s v="Niet relevant"/>
    <s v="Overig"/>
    <n v="1.04"/>
    <s v="N.V.T."/>
    <s v="Ja"/>
    <x v="1"/>
    <n v="2021"/>
    <s v="geen"/>
    <x v="3"/>
    <s v="BASIS"/>
    <x v="2"/>
    <x v="6"/>
    <s v="Gebouwen"/>
    <s v="N.V.T."/>
    <n v="15621.66"/>
    <m/>
    <n v="58825.979999999996"/>
    <n v="0"/>
    <m/>
    <n v="0"/>
    <m/>
    <n v="45079"/>
    <n v="46882.16"/>
    <n v="62503.820000000007"/>
    <n v="0"/>
    <n v="45079"/>
    <n v="468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51"/>
    <n v="62503.819999999992"/>
    <m/>
    <m/>
    <n v="6250.3820000000005"/>
    <n v="6250.3820000000005"/>
    <n v="6250.3820000000005"/>
    <n v="6250.3820000000005"/>
    <n v="6250.3820000000005"/>
    <n v="6250.3820000000005"/>
    <n v="6250.3820000000005"/>
    <n v="6250.3820000000005"/>
    <n v="6250.3820000000005"/>
    <n v="6250.3820000000005"/>
    <m/>
    <m/>
    <m/>
    <m/>
    <m/>
    <m/>
    <m/>
    <m/>
    <m/>
    <m/>
    <m/>
    <m/>
    <n v="0"/>
    <n v="10"/>
    <n v="0"/>
    <s v="604011000 Huisvesting Gemeentehuis"/>
    <n v="15621.66"/>
    <n v="62503.820000000007"/>
    <n v="56253.438000000009"/>
    <n v="50003.056000000011"/>
    <n v="43752.674000000014"/>
    <n v="37502.292000000016"/>
    <n v="187.45992000000001"/>
    <n v="750.04584000000011"/>
    <n v="731.29469400000005"/>
    <n v="700.04278400000021"/>
  </r>
  <r>
    <n v="9000243"/>
    <x v="623"/>
    <s v="0.  Bestuur en ondersteuning"/>
    <m/>
    <m/>
    <m/>
    <n v="374494.80640000006"/>
    <n v="374494.80640000006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Overig"/>
    <n v="1.04"/>
    <s v="N.V.T."/>
    <s v="Ja"/>
    <x v="0"/>
    <n v="2021"/>
    <s v="geen"/>
    <x v="1"/>
    <s v="BASIS"/>
    <x v="2"/>
    <x v="2"/>
    <s v="Facilitair"/>
    <s v="N.V.T."/>
    <n v="0"/>
    <m/>
    <n v="360091.16000000003"/>
    <n v="0"/>
    <m/>
    <n v="0"/>
    <m/>
    <n v="360091.16000000003"/>
    <n v="374494.80640000006"/>
    <n v="374494.80640000006"/>
    <n v="0"/>
    <n v="360091.16000000003"/>
    <n v="374494.8064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52"/>
    <n v="374494.8064"/>
    <m/>
    <m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n v="18724.740320000004"/>
    <m/>
    <m/>
    <n v="0"/>
    <n v="20"/>
    <n v="0"/>
    <s v="604011000 huisvesting gemeentehuis"/>
    <n v="0"/>
    <n v="374494.80640000006"/>
    <n v="355770.06608000008"/>
    <n v="337045.32576000009"/>
    <n v="318320.58544000011"/>
    <n v="299595.84512000013"/>
    <n v="0"/>
    <n v="4493.9376768000011"/>
    <n v="4625.0108590400005"/>
    <n v="4718.6345606400018"/>
  </r>
  <r>
    <n v="9000244"/>
    <x v="624"/>
    <s v="0.  Bestuur en ondersteuning"/>
    <m/>
    <m/>
    <m/>
    <n v="28186.080000000002"/>
    <n v="28186.08000000000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Overig"/>
    <n v="1.04"/>
    <s v="N.V.T."/>
    <s v="Ja"/>
    <x v="1"/>
    <n v="2021"/>
    <s v="geen"/>
    <x v="1"/>
    <s v="BASIS"/>
    <x v="2"/>
    <x v="2"/>
    <s v="Facilitair"/>
    <s v="N.V.T."/>
    <n v="0"/>
    <m/>
    <n v="27102"/>
    <n v="0"/>
    <m/>
    <n v="0"/>
    <m/>
    <n v="27102"/>
    <n v="28186.080000000002"/>
    <n v="28186.080000000002"/>
    <n v="0"/>
    <n v="0"/>
    <n v="0"/>
    <n v="27102"/>
    <n v="281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x v="353"/>
    <n v="28186.080000000002"/>
    <m/>
    <m/>
    <m/>
    <n v="5637.2160000000003"/>
    <n v="5637.2160000000003"/>
    <n v="5637.2160000000003"/>
    <n v="5637.2160000000003"/>
    <n v="5637.2160000000003"/>
    <m/>
    <m/>
    <m/>
    <m/>
    <m/>
    <m/>
    <m/>
    <m/>
    <m/>
    <m/>
    <m/>
    <m/>
    <m/>
    <m/>
    <m/>
    <m/>
    <n v="0"/>
    <n v="5"/>
    <n v="0"/>
    <s v="604011000 Huisvesting Gemeentehuis"/>
    <n v="0"/>
    <n v="0"/>
    <n v="28186.080000000002"/>
    <n v="22548.864000000001"/>
    <n v="16911.648000000001"/>
    <n v="11274.432000000001"/>
    <n v="0"/>
    <n v="0"/>
    <n v="366.41904"/>
    <n v="315.68409600000001"/>
  </r>
  <r>
    <n v="9000245"/>
    <x v="625"/>
    <s v="0.  Bestuur en ondersteuning"/>
    <m/>
    <m/>
    <m/>
    <n v="29313.440000000002"/>
    <n v="29313.44000000000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Overig"/>
    <n v="1.04"/>
    <s v="N.V.T."/>
    <s v="Ja"/>
    <x v="1"/>
    <n v="2021"/>
    <s v="geen"/>
    <x v="1"/>
    <s v="BASIS"/>
    <x v="2"/>
    <x v="2"/>
    <s v="Facilitair"/>
    <s v="N.V.T."/>
    <n v="0"/>
    <m/>
    <n v="28185.871999999999"/>
    <n v="0"/>
    <m/>
    <n v="0"/>
    <m/>
    <n v="28186"/>
    <n v="29313.440000000002"/>
    <n v="29313.440000000002"/>
    <n v="0"/>
    <n v="0"/>
    <n v="0"/>
    <n v="28186"/>
    <n v="29313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54"/>
    <n v="29313.440000000006"/>
    <m/>
    <m/>
    <m/>
    <n v="2931.3440000000001"/>
    <n v="2931.3440000000001"/>
    <n v="2931.3440000000001"/>
    <n v="2931.3440000000001"/>
    <n v="2931.3440000000001"/>
    <n v="2931.3440000000001"/>
    <n v="2931.3440000000001"/>
    <n v="2931.3440000000001"/>
    <n v="2931.3440000000001"/>
    <n v="2931.3440000000001"/>
    <m/>
    <m/>
    <m/>
    <m/>
    <m/>
    <m/>
    <m/>
    <m/>
    <m/>
    <m/>
    <m/>
    <n v="0"/>
    <n v="10"/>
    <n v="0"/>
    <s v="604011000 Huisvesting Gemeentehuis"/>
    <n v="0"/>
    <n v="0"/>
    <n v="29313.440000000002"/>
    <n v="26382.096000000001"/>
    <n v="23450.752"/>
    <n v="20519.407999999999"/>
    <n v="0"/>
    <n v="0"/>
    <n v="381.07472000000001"/>
    <n v="369.34934400000003"/>
  </r>
  <r>
    <n v="9000248"/>
    <x v="626"/>
    <s v="0.  Bestuur en ondersteuning"/>
    <m/>
    <m/>
    <m/>
    <n v="52565.760000000002"/>
    <n v="52565.760000000002"/>
    <m/>
    <m/>
    <m/>
    <m/>
    <m/>
    <m/>
    <m/>
    <m/>
    <m/>
    <m/>
    <m/>
    <m/>
    <m/>
    <m/>
    <m/>
    <m/>
    <m/>
    <m/>
    <m/>
    <m/>
    <m/>
    <m/>
    <m/>
    <m/>
    <s v="11. Bedrijfsvoering en wagenpark"/>
    <s v="Sonny Spek"/>
    <s v="Richard Hartelveld"/>
    <s v="Externe en Interne Dienstverlening"/>
    <s v="Niels van der Plas"/>
    <s v="Niet relevant"/>
    <s v="Gebouwen"/>
    <n v="1.04"/>
    <s v="Kort"/>
    <s v="Ja"/>
    <x v="1"/>
    <n v="2022"/>
    <s v="geen"/>
    <x v="1"/>
    <s v="BASIS"/>
    <x v="2"/>
    <x v="2"/>
    <s v="Gebouwen"/>
    <s v="Keuze"/>
    <n v="0"/>
    <m/>
    <n v="50544"/>
    <n v="0"/>
    <m/>
    <n v="0"/>
    <m/>
    <n v="50544"/>
    <n v="52565.760000000002"/>
    <n v="52565.760000000002"/>
    <n v="0"/>
    <n v="0"/>
    <n v="0"/>
    <n v="50544"/>
    <n v="52565.76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55"/>
    <n v="52565.75999999998"/>
    <m/>
    <m/>
    <m/>
    <n v="3504.384"/>
    <n v="3504.384"/>
    <n v="3504.384"/>
    <n v="3504.384"/>
    <n v="3504.384"/>
    <n v="3504.384"/>
    <n v="3504.384"/>
    <n v="3504.384"/>
    <n v="3504.384"/>
    <n v="3504.384"/>
    <n v="3504.384"/>
    <n v="3504.384"/>
    <n v="3504.384"/>
    <n v="3504.384"/>
    <n v="3504.384"/>
    <m/>
    <m/>
    <m/>
    <m/>
    <m/>
    <m/>
    <n v="0"/>
    <n v="15"/>
    <n v="0"/>
    <s v="604011000 Huisvesting Gemeentehuis"/>
    <n v="0"/>
    <n v="0"/>
    <n v="52565.760000000002"/>
    <n v="49061.376000000004"/>
    <n v="45556.992000000006"/>
    <n v="42052.608000000007"/>
    <n v="0"/>
    <n v="0"/>
    <n v="683.35487999999998"/>
    <n v="686.85926400000005"/>
  </r>
  <r>
    <n v="9000250"/>
    <x v="627"/>
    <s v="0.  Bestuur en ondersteuning"/>
    <m/>
    <m/>
    <m/>
    <n v="624000"/>
    <n v="62400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N.V.T."/>
    <s v="Ja"/>
    <x v="1"/>
    <n v="2023"/>
    <s v="geen"/>
    <x v="1"/>
    <s v="BASIS"/>
    <x v="2"/>
    <x v="2"/>
    <s v="ICT"/>
    <s v="Wettelijk"/>
    <n v="0"/>
    <m/>
    <n v="200000"/>
    <n v="0"/>
    <m/>
    <n v="0"/>
    <m/>
    <n v="600000"/>
    <n v="624000"/>
    <n v="624000"/>
    <n v="0"/>
    <n v="200000"/>
    <n v="208000"/>
    <n v="0"/>
    <n v="0"/>
    <n v="0"/>
    <n v="0"/>
    <n v="0"/>
    <n v="0"/>
    <n v="0"/>
    <n v="0"/>
    <n v="0"/>
    <n v="0"/>
    <n v="200000"/>
    <n v="208000"/>
    <n v="0"/>
    <n v="0"/>
    <n v="0"/>
    <n v="0"/>
    <n v="0"/>
    <n v="0"/>
    <n v="0"/>
    <n v="0"/>
    <n v="0"/>
    <n v="0"/>
    <n v="200000"/>
    <n v="208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56"/>
    <n v="624000"/>
    <m/>
    <m/>
    <n v="52000"/>
    <n v="52000"/>
    <n v="52000"/>
    <n v="52000"/>
    <m/>
    <m/>
    <n v="52000"/>
    <n v="52000"/>
    <n v="52000"/>
    <n v="52000"/>
    <m/>
    <m/>
    <n v="52000"/>
    <n v="52000"/>
    <n v="52000"/>
    <n v="52000"/>
    <m/>
    <m/>
    <m/>
    <m/>
    <m/>
    <m/>
    <n v="0"/>
    <n v="12"/>
    <n v="-8"/>
    <s v="604011000 huisvesting gemeentehuis"/>
    <n v="0"/>
    <n v="208000"/>
    <n v="156000"/>
    <n v="104000"/>
    <n v="52000"/>
    <n v="0"/>
    <n v="0"/>
    <n v="2496"/>
    <n v="2028"/>
    <n v="1456"/>
  </r>
  <r>
    <n v="9000514"/>
    <x v="628"/>
    <s v="0.  Bestuur en ondersteuning"/>
    <m/>
    <m/>
    <m/>
    <n v="46800"/>
    <n v="4680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0"/>
    <s v="geen"/>
    <x v="1"/>
    <s v="BASIS"/>
    <x v="2"/>
    <x v="2"/>
    <s v="Facilitair"/>
    <s v="N.V.T."/>
    <n v="0"/>
    <m/>
    <n v="28392"/>
    <n v="0"/>
    <m/>
    <n v="0"/>
    <m/>
    <n v="45000"/>
    <n v="46800"/>
    <n v="46800"/>
    <n v="0"/>
    <n v="0"/>
    <n v="0"/>
    <n v="15000"/>
    <n v="15600"/>
    <n v="0"/>
    <n v="0"/>
    <n v="0"/>
    <n v="0"/>
    <n v="0"/>
    <n v="0"/>
    <n v="0"/>
    <n v="0"/>
    <n v="0"/>
    <n v="0"/>
    <n v="15000"/>
    <n v="15600"/>
    <n v="0"/>
    <n v="0"/>
    <n v="0"/>
    <n v="0"/>
    <n v="0"/>
    <n v="0"/>
    <n v="0"/>
    <n v="0"/>
    <n v="0"/>
    <n v="0"/>
    <n v="15000"/>
    <n v="15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57"/>
    <n v="46800"/>
    <m/>
    <m/>
    <m/>
    <n v="3900"/>
    <n v="3900"/>
    <n v="3900"/>
    <n v="3900"/>
    <m/>
    <m/>
    <n v="3900"/>
    <n v="3900"/>
    <n v="3900"/>
    <n v="3900"/>
    <m/>
    <m/>
    <n v="3900"/>
    <n v="3900"/>
    <n v="3900"/>
    <n v="3900"/>
    <m/>
    <m/>
    <m/>
    <m/>
    <m/>
    <n v="0"/>
    <n v="12"/>
    <n v="-8"/>
    <s v="602004100 Publiekszaken (I&amp;A)"/>
    <n v="0"/>
    <n v="0"/>
    <n v="15600"/>
    <n v="11700"/>
    <n v="7800"/>
    <n v="3900"/>
    <n v="0"/>
    <n v="0"/>
    <n v="202.79999999999998"/>
    <n v="163.80000000000001"/>
  </r>
  <r>
    <n v="9000520"/>
    <x v="629"/>
    <s v="0.  Bestuur en ondersteuning"/>
    <m/>
    <m/>
    <m/>
    <n v="0"/>
    <n v="49365.31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18"/>
    <s v="geen"/>
    <x v="3"/>
    <s v="ICT (Krediet naar Exploitatie"/>
    <x v="2"/>
    <x v="6"/>
    <s v="ICT"/>
    <s v="N.V.T."/>
    <n v="49365.31"/>
    <m/>
    <n v="959690.31"/>
    <n v="0"/>
    <m/>
    <n v="0"/>
    <m/>
    <n v="0"/>
    <n v="0"/>
    <n v="49365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58"/>
    <n v="49365.31"/>
    <n v="49365.31"/>
    <m/>
    <m/>
    <m/>
    <m/>
    <m/>
    <m/>
    <m/>
    <m/>
    <m/>
    <m/>
    <m/>
    <m/>
    <m/>
    <m/>
    <m/>
    <m/>
    <m/>
    <m/>
    <m/>
    <m/>
    <m/>
    <m/>
    <m/>
    <n v="0"/>
    <n v="1"/>
    <n v="3"/>
    <s v="604040040 I&amp;A Datacentre diensten"/>
    <n v="49365.31"/>
    <n v="49365.31"/>
    <n v="49365.31"/>
    <n v="49365.31"/>
    <n v="49365.31"/>
    <n v="49365.31"/>
    <n v="592.38372000000004"/>
    <n v="592.38372000000004"/>
    <n v="641.74902999999995"/>
    <n v="691.11433999999997"/>
  </r>
  <r>
    <n v="9000607"/>
    <x v="630"/>
    <s v="0.  Bestuur en ondersteuning"/>
    <m/>
    <m/>
    <m/>
    <n v="0"/>
    <n v="93525.9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0"/>
    <s v="geen"/>
    <x v="3"/>
    <s v="ICT (Krediet naar Exploitatie"/>
    <x v="2"/>
    <x v="6"/>
    <s v="ICT"/>
    <s v="N.V.T."/>
    <n v="93525.92"/>
    <m/>
    <n v="133874.91999999998"/>
    <n v="0"/>
    <m/>
    <n v="0"/>
    <m/>
    <n v="0"/>
    <n v="0"/>
    <n v="93525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59"/>
    <n v="93525.92"/>
    <n v="93525.92"/>
    <m/>
    <m/>
    <m/>
    <m/>
    <m/>
    <m/>
    <m/>
    <m/>
    <m/>
    <m/>
    <m/>
    <m/>
    <m/>
    <m/>
    <m/>
    <m/>
    <m/>
    <m/>
    <m/>
    <m/>
    <m/>
    <m/>
    <m/>
    <n v="0"/>
    <n v="1"/>
    <n v="3"/>
    <s v="604040040 I&amp;A Datacentre diensten"/>
    <n v="93525.92"/>
    <n v="93525.92"/>
    <n v="93525.92"/>
    <n v="93525.92"/>
    <n v="93525.92"/>
    <n v="93525.92"/>
    <n v="1122.31104"/>
    <n v="1122.31104"/>
    <n v="1215.8369599999999"/>
    <n v="1309.3628799999999"/>
  </r>
  <r>
    <n v="9000608"/>
    <x v="631"/>
    <s v="0.  Bestuur en ondersteuning"/>
    <m/>
    <m/>
    <m/>
    <n v="0"/>
    <n v="21362.06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19"/>
    <s v="geen"/>
    <x v="3"/>
    <s v="ICT (Krediet naar Exploitatie"/>
    <x v="2"/>
    <x v="6"/>
    <s v="ICT"/>
    <s v="N.V.T."/>
    <n v="21362.06"/>
    <m/>
    <n v="53962.06"/>
    <n v="0"/>
    <m/>
    <n v="0"/>
    <m/>
    <n v="0"/>
    <n v="0"/>
    <n v="21362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0"/>
    <n v="21362.06"/>
    <n v="21362.06"/>
    <m/>
    <m/>
    <m/>
    <m/>
    <m/>
    <m/>
    <m/>
    <m/>
    <m/>
    <m/>
    <m/>
    <m/>
    <m/>
    <m/>
    <m/>
    <m/>
    <m/>
    <m/>
    <m/>
    <m/>
    <m/>
    <m/>
    <m/>
    <n v="0"/>
    <n v="1"/>
    <n v="3"/>
    <s v="604040040 I&amp;A Datacentre diensten"/>
    <n v="21362.06"/>
    <n v="21362.06"/>
    <n v="21362.06"/>
    <n v="21362.06"/>
    <n v="21362.06"/>
    <n v="21362.06"/>
    <n v="256.34472"/>
    <n v="256.34472"/>
    <n v="277.70677999999998"/>
    <n v="299.06884000000002"/>
  </r>
  <r>
    <n v="9000611"/>
    <x v="632"/>
    <s v="0.  Bestuur en ondersteuning"/>
    <m/>
    <m/>
    <m/>
    <n v="25500"/>
    <n v="2550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18"/>
    <s v="geen"/>
    <x v="1"/>
    <s v="BASIS"/>
    <x v="2"/>
    <x v="2"/>
    <s v="ICT"/>
    <s v="N.V.T."/>
    <n v="0"/>
    <m/>
    <n v="25500"/>
    <n v="0"/>
    <m/>
    <n v="0"/>
    <m/>
    <n v="25500"/>
    <n v="25500"/>
    <n v="25500"/>
    <n v="25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1"/>
    <n v="25500"/>
    <m/>
    <n v="6375"/>
    <n v="6375"/>
    <n v="6375"/>
    <n v="6375"/>
    <m/>
    <m/>
    <m/>
    <m/>
    <m/>
    <m/>
    <m/>
    <m/>
    <m/>
    <m/>
    <m/>
    <m/>
    <m/>
    <m/>
    <m/>
    <m/>
    <m/>
    <m/>
    <m/>
    <n v="0"/>
    <n v="4"/>
    <n v="0"/>
    <s v="604430000 OH Cluster Planmatig beheer"/>
    <n v="25500"/>
    <n v="19125"/>
    <n v="12750"/>
    <n v="6375"/>
    <n v="0"/>
    <n v="0"/>
    <n v="306"/>
    <n v="229.5"/>
    <n v="165.75"/>
    <n v="89.25"/>
  </r>
  <r>
    <n v="9000612"/>
    <x v="633"/>
    <s v="0.  Bestuur en ondersteuning"/>
    <m/>
    <m/>
    <m/>
    <n v="178995.82272"/>
    <n v="178995.8227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18"/>
    <s v="geen"/>
    <x v="1"/>
    <s v="BASIS"/>
    <x v="2"/>
    <x v="2"/>
    <s v="ICT"/>
    <s v="N.V.T."/>
    <n v="0"/>
    <m/>
    <n v="57370.455999999998"/>
    <n v="0"/>
    <m/>
    <n v="0"/>
    <m/>
    <n v="172111.36799999999"/>
    <n v="178995.82272"/>
    <n v="178995.82272"/>
    <n v="0"/>
    <n v="57370.455999999998"/>
    <n v="59665.274239999999"/>
    <n v="0"/>
    <n v="0"/>
    <n v="0"/>
    <n v="0"/>
    <n v="0"/>
    <n v="0"/>
    <n v="0"/>
    <n v="0"/>
    <n v="0"/>
    <n v="0"/>
    <n v="57370.455999999998"/>
    <n v="59665.274239999999"/>
    <n v="0"/>
    <n v="0"/>
    <n v="0"/>
    <n v="0"/>
    <n v="0"/>
    <n v="0"/>
    <n v="0"/>
    <n v="0"/>
    <n v="0"/>
    <n v="0"/>
    <n v="57370.455999999998"/>
    <n v="59665.2742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2"/>
    <n v="178995.82271999994"/>
    <m/>
    <m/>
    <n v="14916.31856"/>
    <n v="14916.31856"/>
    <n v="14916.31856"/>
    <n v="14916.31856"/>
    <m/>
    <m/>
    <n v="14916.31856"/>
    <n v="14916.31856"/>
    <n v="14916.31856"/>
    <n v="14916.31856"/>
    <m/>
    <m/>
    <n v="14916.31856"/>
    <n v="14916.31856"/>
    <n v="14916.31856"/>
    <n v="14916.31856"/>
    <m/>
    <m/>
    <m/>
    <m/>
    <m/>
    <m/>
    <n v="0"/>
    <n v="12"/>
    <n v="-8"/>
    <s v="604040040 I&amp;A Datacentre diensten"/>
    <n v="0"/>
    <n v="59665.274239999999"/>
    <n v="44748.955679999999"/>
    <n v="29832.637119999999"/>
    <n v="14916.31856"/>
    <n v="0"/>
    <n v="0"/>
    <n v="715.98329088000003"/>
    <n v="581.73642383999993"/>
    <n v="417.65691967999999"/>
  </r>
  <r>
    <n v="9000613"/>
    <x v="634"/>
    <s v="0.  Bestuur en ondersteuning"/>
    <m/>
    <m/>
    <m/>
    <n v="178995.82272"/>
    <n v="178995.8227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0"/>
    <s v="geen"/>
    <x v="1"/>
    <s v="BASIS"/>
    <x v="2"/>
    <x v="2"/>
    <s v="ICT"/>
    <s v="N.V.T."/>
    <n v="0"/>
    <m/>
    <n v="57370.455999999998"/>
    <n v="0"/>
    <m/>
    <n v="0"/>
    <m/>
    <n v="172111.36799999999"/>
    <n v="178995.82272"/>
    <n v="178995.82272"/>
    <n v="0"/>
    <n v="57370.455999999998"/>
    <n v="59665.274239999999"/>
    <n v="0"/>
    <n v="0"/>
    <n v="0"/>
    <n v="0"/>
    <n v="0"/>
    <n v="0"/>
    <n v="0"/>
    <n v="0"/>
    <n v="0"/>
    <n v="0"/>
    <n v="57370.455999999998"/>
    <n v="59665.274239999999"/>
    <n v="0"/>
    <n v="0"/>
    <n v="0"/>
    <n v="0"/>
    <n v="0"/>
    <n v="0"/>
    <n v="0"/>
    <n v="0"/>
    <n v="0"/>
    <n v="0"/>
    <n v="57370.455999999998"/>
    <n v="59665.2742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2"/>
    <n v="178995.82271999994"/>
    <m/>
    <m/>
    <n v="14916.31856"/>
    <n v="14916.31856"/>
    <n v="14916.31856"/>
    <n v="14916.31856"/>
    <m/>
    <m/>
    <n v="14916.31856"/>
    <n v="14916.31856"/>
    <n v="14916.31856"/>
    <n v="14916.31856"/>
    <m/>
    <m/>
    <n v="14916.31856"/>
    <n v="14916.31856"/>
    <n v="14916.31856"/>
    <n v="14916.31856"/>
    <m/>
    <m/>
    <m/>
    <m/>
    <m/>
    <m/>
    <n v="0"/>
    <n v="12"/>
    <n v="-8"/>
    <s v="604040040 I&amp;A Datacentre diensten"/>
    <n v="0"/>
    <n v="59665.274239999999"/>
    <n v="44748.955679999999"/>
    <n v="29832.637119999999"/>
    <n v="14916.31856"/>
    <n v="0"/>
    <n v="0"/>
    <n v="715.98329088000003"/>
    <n v="581.73642383999993"/>
    <n v="417.65691967999999"/>
  </r>
  <r>
    <n v="9000616"/>
    <x v="635"/>
    <s v="0.  Bestuur en ondersteuning"/>
    <m/>
    <m/>
    <m/>
    <n v="0"/>
    <n v="40903.81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19"/>
    <s v="geen"/>
    <x v="1"/>
    <s v="ICT (Krediet naar Exploitatie"/>
    <x v="2"/>
    <x v="2"/>
    <s v="ICT"/>
    <s v="N.V.T."/>
    <n v="40903.81"/>
    <m/>
    <n v="236387.04"/>
    <n v="0"/>
    <m/>
    <n v="0"/>
    <m/>
    <n v="0"/>
    <n v="0"/>
    <n v="40903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x v="363"/>
    <n v="40903.81"/>
    <n v="40903.81"/>
    <m/>
    <m/>
    <m/>
    <m/>
    <m/>
    <m/>
    <m/>
    <m/>
    <m/>
    <m/>
    <m/>
    <m/>
    <m/>
    <m/>
    <m/>
    <m/>
    <m/>
    <m/>
    <m/>
    <m/>
    <m/>
    <m/>
    <m/>
    <n v="0"/>
    <n v="1"/>
    <n v="1"/>
    <s v="604037000 ICT_x000a_"/>
    <n v="40903.81"/>
    <n v="40903.81"/>
    <n v="40903.81"/>
    <n v="40903.81"/>
    <n v="40903.81"/>
    <n v="40903.81"/>
    <n v="490.84571999999997"/>
    <n v="490.84571999999997"/>
    <n v="531.74952999999994"/>
    <n v="572.65333999999996"/>
  </r>
  <r>
    <n v="9000617"/>
    <x v="636"/>
    <s v="0.  Bestuur en ondersteuning"/>
    <m/>
    <m/>
    <m/>
    <n v="50000"/>
    <n v="659339.09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0"/>
    <s v="geen"/>
    <x v="3"/>
    <s v="ICT (Krediet naar Exploitatie"/>
    <x v="2"/>
    <x v="6"/>
    <s v="ICT"/>
    <s v="N.V.T."/>
    <n v="609339.09"/>
    <m/>
    <n v="2258013.9499999997"/>
    <n v="0"/>
    <m/>
    <n v="0"/>
    <m/>
    <n v="50000"/>
    <n v="50000"/>
    <n v="659339.09"/>
    <n v="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4"/>
    <n v="659339.09"/>
    <m/>
    <n v="164834.77249999999"/>
    <n v="164834.77249999999"/>
    <n v="164834.77249999999"/>
    <n v="164834.77249999999"/>
    <m/>
    <m/>
    <m/>
    <m/>
    <m/>
    <m/>
    <m/>
    <m/>
    <m/>
    <m/>
    <m/>
    <m/>
    <m/>
    <m/>
    <m/>
    <m/>
    <m/>
    <m/>
    <m/>
    <n v="0"/>
    <n v="4"/>
    <n v="0"/>
    <s v="604040040 I&amp;A Datacentre diensten"/>
    <n v="659339.09"/>
    <n v="494504.3175"/>
    <n v="329669.54500000004"/>
    <n v="164834.77250000005"/>
    <n v="0"/>
    <n v="0"/>
    <n v="7912.0690800000002"/>
    <n v="5934.0518099999999"/>
    <n v="4285.7040850000003"/>
    <n v="2307.6868150000009"/>
  </r>
  <r>
    <n v="9000619"/>
    <x v="637"/>
    <s v="0.  Bestuur en ondersteuning"/>
    <m/>
    <m/>
    <m/>
    <n v="0"/>
    <n v="9154.24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0"/>
    <s v="geen"/>
    <x v="1"/>
    <s v="BASIS"/>
    <x v="2"/>
    <x v="2"/>
    <s v="ICT"/>
    <s v="N.V.T."/>
    <n v="9154.24"/>
    <m/>
    <n v="54300"/>
    <n v="0"/>
    <m/>
    <n v="0"/>
    <m/>
    <n v="0"/>
    <n v="0"/>
    <n v="9154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5"/>
    <n v="9154.24"/>
    <n v="9154.24"/>
    <m/>
    <m/>
    <m/>
    <m/>
    <m/>
    <m/>
    <m/>
    <m/>
    <m/>
    <m/>
    <m/>
    <m/>
    <m/>
    <m/>
    <m/>
    <m/>
    <m/>
    <m/>
    <m/>
    <m/>
    <m/>
    <m/>
    <m/>
    <n v="0"/>
    <n v="1"/>
    <n v="3"/>
    <s v="604037000 ICT_x000a_"/>
    <n v="9154.24"/>
    <n v="9154.24"/>
    <n v="9154.24"/>
    <n v="9154.24"/>
    <n v="9154.24"/>
    <n v="9154.24"/>
    <n v="109.85088"/>
    <n v="109.85088"/>
    <n v="119.00511999999999"/>
    <n v="128.15935999999999"/>
  </r>
  <r>
    <n v="9000621"/>
    <x v="638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0"/>
    <n v="2020"/>
    <s v="geen"/>
    <x v="1"/>
    <s v="ICT (Krediet naar Exploitatie"/>
    <x v="2"/>
    <x v="2"/>
    <s v="ICT"/>
    <s v="N.V.T."/>
    <n v="0"/>
    <m/>
    <n v="4335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s v="604040110 I&amp;A standaardsoftware"/>
    <n v="0"/>
    <n v="0"/>
    <n v="0"/>
    <n v="0"/>
    <n v="0"/>
    <n v="0"/>
    <n v="0"/>
    <n v="0"/>
    <n v="0"/>
    <n v="0"/>
  </r>
  <r>
    <n v="9000622"/>
    <x v="639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José Prins"/>
    <s v="Informatie &amp; Automatisering"/>
    <s v="Paul Prooij"/>
    <s v="Niet relevant"/>
    <s v="Middelen"/>
    <n v="1.04"/>
    <s v="Kort"/>
    <s v="Ja"/>
    <x v="0"/>
    <n v="2023"/>
    <s v="geen"/>
    <x v="1"/>
    <s v="BASIS"/>
    <x v="2"/>
    <x v="2"/>
    <s v="ICT"/>
    <s v="Keuze"/>
    <n v="0"/>
    <m/>
    <n v="304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23"/>
    <x v="640"/>
    <s v="0.  Bestuur en ondersteuning"/>
    <m/>
    <m/>
    <m/>
    <n v="374379.2"/>
    <n v="374379.2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179990.09599999999"/>
    <n v="0"/>
    <m/>
    <n v="0"/>
    <m/>
    <n v="359980"/>
    <n v="374379.2"/>
    <n v="374379.2"/>
    <n v="0"/>
    <n v="0"/>
    <n v="0"/>
    <n v="0"/>
    <n v="0"/>
    <n v="179990"/>
    <n v="187189.6"/>
    <n v="0"/>
    <n v="0"/>
    <n v="0"/>
    <n v="0"/>
    <n v="0"/>
    <n v="0"/>
    <n v="89995"/>
    <n v="93594.8"/>
    <n v="0"/>
    <n v="0"/>
    <n v="0"/>
    <n v="0"/>
    <n v="0"/>
    <n v="0"/>
    <n v="0"/>
    <n v="0"/>
    <n v="0"/>
    <n v="0"/>
    <n v="89995"/>
    <n v="935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6"/>
    <n v="374379.20000000007"/>
    <m/>
    <m/>
    <m/>
    <m/>
    <n v="46797.4"/>
    <n v="46797.4"/>
    <n v="46797.4"/>
    <n v="46797.4"/>
    <n v="23398.7"/>
    <n v="23398.7"/>
    <n v="23398.7"/>
    <n v="23398.7"/>
    <m/>
    <m/>
    <n v="23398.7"/>
    <n v="23398.7"/>
    <n v="23398.7"/>
    <n v="23398.7"/>
    <m/>
    <m/>
    <m/>
    <m/>
    <m/>
    <m/>
    <n v="0"/>
    <n v="12"/>
    <n v="-8"/>
    <s v="604040050 I&amp;A werkplekdiensten"/>
    <n v="0"/>
    <n v="0"/>
    <n v="0"/>
    <n v="187189.6"/>
    <n v="140392.20000000001"/>
    <n v="93594.800000000017"/>
    <n v="0"/>
    <n v="0"/>
    <n v="0"/>
    <n v="2620.6544000000004"/>
  </r>
  <r>
    <n v="9000624"/>
    <x v="641"/>
    <s v="0.  Bestuur en ondersteuning"/>
    <m/>
    <m/>
    <m/>
    <n v="93594.849919999993"/>
    <n v="93594.849919999993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89995.047999999995"/>
    <n v="0"/>
    <m/>
    <n v="0"/>
    <m/>
    <n v="89995.047999999995"/>
    <n v="93594.849919999993"/>
    <n v="93594.849919999993"/>
    <n v="0"/>
    <n v="89995.047999999995"/>
    <n v="93594.84991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7"/>
    <n v="93594.849919999993"/>
    <m/>
    <m/>
    <n v="23398.712479999998"/>
    <n v="23398.712479999998"/>
    <n v="23398.712479999998"/>
    <n v="23398.712479999998"/>
    <m/>
    <m/>
    <m/>
    <m/>
    <m/>
    <m/>
    <m/>
    <m/>
    <m/>
    <m/>
    <m/>
    <m/>
    <m/>
    <m/>
    <m/>
    <m/>
    <m/>
    <m/>
    <n v="0"/>
    <n v="4"/>
    <n v="0"/>
    <s v="604040050 I&amp;A werkplekdiensten"/>
    <n v="0"/>
    <n v="93594.849919999993"/>
    <n v="70196.137439999991"/>
    <n v="46797.424959999989"/>
    <n v="23398.712479999991"/>
    <n v="0"/>
    <n v="0"/>
    <n v="1123.13819904"/>
    <n v="912.54978671999982"/>
    <n v="655.1639494399999"/>
  </r>
  <r>
    <n v="9000625"/>
    <x v="630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146366.79199999999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26"/>
    <x v="642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241022.49600000001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27"/>
    <x v="643"/>
    <s v="0.  Bestuur en ondersteuning"/>
    <m/>
    <m/>
    <m/>
    <n v="312000"/>
    <n v="31200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84335.680000000008"/>
    <n v="0"/>
    <m/>
    <n v="0"/>
    <m/>
    <n v="300000"/>
    <n v="312000"/>
    <n v="312000"/>
    <n v="0"/>
    <n v="0"/>
    <n v="0"/>
    <n v="100000"/>
    <n v="104000"/>
    <n v="0"/>
    <n v="0"/>
    <n v="0"/>
    <n v="0"/>
    <n v="0"/>
    <n v="0"/>
    <n v="0"/>
    <n v="0"/>
    <n v="0"/>
    <n v="0"/>
    <n v="100000"/>
    <n v="104000"/>
    <n v="0"/>
    <n v="0"/>
    <n v="0"/>
    <n v="0"/>
    <n v="0"/>
    <n v="0"/>
    <n v="0"/>
    <n v="0"/>
    <n v="0"/>
    <n v="0"/>
    <n v="100000"/>
    <n v="1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176"/>
    <n v="312000"/>
    <m/>
    <m/>
    <m/>
    <n v="26000"/>
    <n v="26000"/>
    <n v="26000"/>
    <n v="26000"/>
    <m/>
    <m/>
    <n v="26000"/>
    <n v="26000"/>
    <n v="26000"/>
    <n v="26000"/>
    <m/>
    <m/>
    <n v="26000"/>
    <n v="26000"/>
    <n v="26000"/>
    <n v="26000"/>
    <m/>
    <m/>
    <m/>
    <m/>
    <m/>
    <n v="0"/>
    <n v="12"/>
    <n v="-8"/>
    <s v="604040050 I&amp;A werkplekdiensten"/>
    <n v="0"/>
    <n v="0"/>
    <n v="104000"/>
    <n v="78000"/>
    <n v="52000"/>
    <n v="26000"/>
    <n v="0"/>
    <n v="0"/>
    <n v="1352"/>
    <n v="1092"/>
  </r>
  <r>
    <n v="9000628"/>
    <x v="631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56260.775999999998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29"/>
    <x v="644"/>
    <s v="0.  Bestuur en ondersteuning"/>
    <m/>
    <m/>
    <m/>
    <n v="210849.59999999998"/>
    <n v="210849.59999999998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1"/>
    <s v="geen"/>
    <x v="1"/>
    <s v="BASIS"/>
    <x v="2"/>
    <x v="2"/>
    <s v="ICT"/>
    <s v="N.V.T."/>
    <n v="0"/>
    <m/>
    <n v="67579.512000000002"/>
    <n v="0"/>
    <m/>
    <n v="0"/>
    <m/>
    <n v="202740"/>
    <n v="210849.59999999998"/>
    <n v="210849.59999999998"/>
    <n v="0"/>
    <n v="0"/>
    <n v="0"/>
    <n v="67580"/>
    <n v="70283.199999999997"/>
    <n v="0"/>
    <n v="0"/>
    <n v="0"/>
    <n v="0"/>
    <n v="0"/>
    <n v="0"/>
    <n v="0"/>
    <n v="0"/>
    <n v="0"/>
    <n v="0"/>
    <n v="67580"/>
    <n v="70283.199999999997"/>
    <n v="0"/>
    <n v="0"/>
    <n v="0"/>
    <n v="0"/>
    <n v="0"/>
    <n v="0"/>
    <n v="0"/>
    <n v="0"/>
    <n v="0"/>
    <n v="0"/>
    <n v="67580"/>
    <n v="70283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8"/>
    <n v="210849.59999999995"/>
    <m/>
    <m/>
    <m/>
    <n v="17570.8"/>
    <n v="17570.8"/>
    <n v="17570.8"/>
    <n v="17570.8"/>
    <m/>
    <m/>
    <n v="17570.8"/>
    <n v="17570.8"/>
    <n v="17570.8"/>
    <n v="17570.8"/>
    <m/>
    <m/>
    <n v="17570.8"/>
    <n v="17570.8"/>
    <n v="17570.8"/>
    <n v="17570.8"/>
    <m/>
    <m/>
    <m/>
    <m/>
    <m/>
    <n v="0"/>
    <n v="12"/>
    <n v="-8"/>
    <s v="604040060 I&amp;A LAN diensten"/>
    <n v="0"/>
    <n v="0"/>
    <n v="70283.199999999997"/>
    <n v="52712.399999999994"/>
    <n v="35141.599999999991"/>
    <n v="17570.799999999992"/>
    <n v="0"/>
    <n v="0"/>
    <n v="913.68159999999989"/>
    <n v="737.97359999999992"/>
  </r>
  <r>
    <n v="9000630"/>
    <x v="645"/>
    <s v="0.  Bestuur en ondersteuning"/>
    <m/>
    <m/>
    <m/>
    <n v="200000"/>
    <n v="20000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Paul Prooij"/>
    <s v="Informatie &amp; Automatisering"/>
    <s v="Paul Prooij"/>
    <s v="Niet relevant"/>
    <s v="Middelen"/>
    <n v="1.04"/>
    <s v="Kort"/>
    <s v="Ja"/>
    <x v="1"/>
    <n v="2022"/>
    <s v="geen"/>
    <x v="1"/>
    <s v="BASIS"/>
    <x v="2"/>
    <x v="2"/>
    <s v="ICT"/>
    <s v="Wettelijk"/>
    <n v="0"/>
    <m/>
    <n v="200000"/>
    <n v="0"/>
    <m/>
    <n v="0"/>
    <m/>
    <n v="200000"/>
    <n v="200000"/>
    <n v="200000"/>
    <n v="2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69"/>
    <n v="200000"/>
    <m/>
    <n v="50000"/>
    <n v="50000"/>
    <n v="50000"/>
    <n v="50000"/>
    <m/>
    <m/>
    <m/>
    <m/>
    <m/>
    <m/>
    <m/>
    <m/>
    <m/>
    <m/>
    <m/>
    <m/>
    <m/>
    <m/>
    <m/>
    <m/>
    <m/>
    <m/>
    <m/>
    <n v="0"/>
    <n v="4"/>
    <n v="0"/>
    <s v="604040040 I&amp;A Datacenterdiensten"/>
    <n v="200000"/>
    <n v="150000"/>
    <n v="100000"/>
    <n v="50000"/>
    <n v="0"/>
    <n v="0"/>
    <n v="2400"/>
    <n v="1800"/>
    <n v="1300"/>
    <n v="700"/>
  </r>
  <r>
    <n v="9000631"/>
    <x v="646"/>
    <s v="Diversen"/>
    <m/>
    <m/>
    <m/>
    <n v="211416.85760000002"/>
    <n v="211416.85760000002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ark Schaap"/>
    <s v="Heel Katwijk"/>
    <s v="Gebouwen"/>
    <n v="1.04"/>
    <s v="Kort"/>
    <s v="Nee"/>
    <x v="1"/>
    <n v="2022"/>
    <s v="geen"/>
    <x v="2"/>
    <s v="BASIS"/>
    <x v="2"/>
    <x v="3"/>
    <s v="Gebouwen"/>
    <s v="Wettelijk"/>
    <n v="0"/>
    <m/>
    <n v="204085.44"/>
    <n v="0"/>
    <m/>
    <n v="0"/>
    <m/>
    <n v="204085.44"/>
    <n v="211416.85760000002"/>
    <n v="211416.85760000002"/>
    <n v="20800"/>
    <n v="183285.44"/>
    <n v="190616.857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x v="370"/>
    <n v="211416.85759999996"/>
    <m/>
    <m/>
    <n v="21141.68576"/>
    <n v="21141.68576"/>
    <n v="21141.68576"/>
    <n v="21141.68576"/>
    <n v="21141.68576"/>
    <n v="21141.68576"/>
    <n v="21141.68576"/>
    <n v="21141.68576"/>
    <n v="21141.68576"/>
    <n v="21141.68576"/>
    <m/>
    <m/>
    <m/>
    <m/>
    <m/>
    <m/>
    <m/>
    <m/>
    <m/>
    <m/>
    <m/>
    <m/>
    <n v="0"/>
    <n v="10"/>
    <n v="0"/>
    <s v="603004000 Eigendommen niet voor publieke diensten"/>
    <n v="20800"/>
    <n v="211416.85760000002"/>
    <n v="190275.17184000002"/>
    <n v="169133.48608000003"/>
    <n v="147991.80032000004"/>
    <n v="126850.11456000005"/>
    <n v="249.6"/>
    <n v="2537.0022912000004"/>
    <n v="2473.5772339200003"/>
    <n v="2367.8688051200006"/>
  </r>
  <r>
    <n v="9000632"/>
    <x v="647"/>
    <s v="Diversen"/>
    <m/>
    <m/>
    <m/>
    <n v="1959952.8"/>
    <n v="1959952.8"/>
    <m/>
    <m/>
    <m/>
    <m/>
    <m/>
    <m/>
    <m/>
    <m/>
    <m/>
    <m/>
    <m/>
    <m/>
    <m/>
    <m/>
    <m/>
    <m/>
    <m/>
    <m/>
    <m/>
    <m/>
    <m/>
    <m/>
    <m/>
    <m/>
    <s v="06. Ontwikkelen van een gezonde en veilige gemeente"/>
    <s v="Sonny Spek"/>
    <s v="Jelle van Wier"/>
    <s v="Planmatig Beheer"/>
    <s v="Mark Schaap"/>
    <s v="Heel Katwijk"/>
    <s v="Installaties"/>
    <n v="1.04"/>
    <s v="Kort"/>
    <s v="Nee"/>
    <x v="1"/>
    <n v="2022"/>
    <s v="geen"/>
    <x v="2"/>
    <s v="KEUZE"/>
    <x v="3"/>
    <x v="7"/>
    <s v="Gebouwen"/>
    <s v="Wettelijk, KEUZE"/>
    <n v="0"/>
    <m/>
    <n v="1897552.8"/>
    <n v="0"/>
    <m/>
    <n v="0"/>
    <m/>
    <n v="1897552.8"/>
    <n v="1959952.8"/>
    <n v="1959952.8"/>
    <n v="337552.8"/>
    <n v="312000"/>
    <n v="324480"/>
    <n v="416000"/>
    <n v="432640"/>
    <n v="416000"/>
    <n v="432640"/>
    <n v="416000"/>
    <n v="4326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71"/>
    <n v="1861955.1599999992"/>
    <m/>
    <m/>
    <m/>
    <m/>
    <m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"/>
    <n v="97997.640000000829"/>
    <n v="19"/>
    <n v="1"/>
    <s v="603004000 Eigendommen niet voor publieke diensten"/>
    <n v="337552.8"/>
    <n v="662032.80000000005"/>
    <n v="1094672.8"/>
    <n v="1527312.8"/>
    <n v="1959952.8"/>
    <n v="1861955.1600000001"/>
    <n v="4050.6336000000001"/>
    <n v="7944.3936000000003"/>
    <n v="14230.7464"/>
    <n v="21382.379199999999"/>
  </r>
  <r>
    <n v="9000633"/>
    <x v="648"/>
    <s v="0.  Bestuur en ondersteuning"/>
    <m/>
    <m/>
    <m/>
    <n v="0"/>
    <n v="94553.48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Kort"/>
    <s v="Ja"/>
    <x v="1"/>
    <n v="2023"/>
    <s v="geen"/>
    <x v="1"/>
    <s v="ICT (Krediet naar Exploitatie"/>
    <x v="2"/>
    <x v="2"/>
    <s v="ICT"/>
    <s v="Wettelijk"/>
    <n v="94553.48"/>
    <m/>
    <n v="204000"/>
    <n v="0"/>
    <m/>
    <n v="0"/>
    <m/>
    <n v="0"/>
    <n v="0"/>
    <n v="9455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94553.48"/>
    <n v="94553.48"/>
    <m/>
    <m/>
    <m/>
    <m/>
    <m/>
    <m/>
    <m/>
    <m/>
    <m/>
    <m/>
    <m/>
    <m/>
    <m/>
    <m/>
    <m/>
    <m/>
    <m/>
    <m/>
    <m/>
    <m/>
    <m/>
    <m/>
    <m/>
    <n v="0"/>
    <n v="1"/>
    <n v="-1"/>
    <m/>
    <m/>
    <m/>
    <m/>
    <m/>
    <m/>
    <n v="0"/>
    <n v="0"/>
    <n v="0"/>
    <n v="0"/>
    <n v="0"/>
  </r>
  <r>
    <n v="9000634"/>
    <x v="649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Kort"/>
    <s v="Ja"/>
    <x v="1"/>
    <n v="2023"/>
    <s v="geen"/>
    <x v="1"/>
    <s v="BASIS"/>
    <x v="2"/>
    <x v="2"/>
    <s v="ICT"/>
    <s v="Wettelijk"/>
    <n v="0"/>
    <m/>
    <n v="25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36"/>
    <x v="650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N.V.T."/>
    <s v="Ja"/>
    <x v="1"/>
    <n v="2023"/>
    <s v="geen"/>
    <x v="1"/>
    <s v="ICT (Krediet naar Exploitatie"/>
    <x v="2"/>
    <x v="2"/>
    <s v="ICT"/>
    <s v="Wettelijk"/>
    <n v="0"/>
    <m/>
    <n v="11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37"/>
    <x v="651"/>
    <s v="0.  Bestuur en ondersteuning"/>
    <m/>
    <m/>
    <m/>
    <n v="51000"/>
    <n v="51000"/>
    <m/>
    <m/>
    <m/>
    <m/>
    <m/>
    <m/>
    <m/>
    <m/>
    <m/>
    <m/>
    <m/>
    <m/>
    <m/>
    <m/>
    <m/>
    <m/>
    <m/>
    <m/>
    <m/>
    <m/>
    <m/>
    <m/>
    <m/>
    <m/>
    <s v="11. Overig"/>
    <s v="Emile Soetendal"/>
    <s v="Richard Hartelveld"/>
    <s v="Externe en Interne Dienstverlening"/>
    <s v="Richard Hartevelt"/>
    <s v="Niet relevant"/>
    <s v="Middelen"/>
    <n v="1.04"/>
    <s v="Kort"/>
    <s v="Nee"/>
    <x v="0"/>
    <n v="2023"/>
    <s v="Nee"/>
    <x v="1"/>
    <s v="BASIS"/>
    <x v="2"/>
    <x v="2"/>
    <s v="Facilitair"/>
    <s v="Keuze"/>
    <n v="0"/>
    <m/>
    <n v="51000"/>
    <n v="0"/>
    <m/>
    <n v="0"/>
    <m/>
    <n v="51000"/>
    <n v="51000"/>
    <n v="51000"/>
    <n v="5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x v="372"/>
    <n v="51000"/>
    <m/>
    <n v="3400"/>
    <n v="3400"/>
    <n v="3400"/>
    <n v="3400"/>
    <n v="3400"/>
    <n v="3400"/>
    <n v="3400"/>
    <n v="3400"/>
    <n v="3400"/>
    <n v="3400"/>
    <n v="3400"/>
    <n v="3400"/>
    <n v="3400"/>
    <n v="3400"/>
    <n v="3400"/>
    <m/>
    <m/>
    <m/>
    <m/>
    <m/>
    <m/>
    <m/>
    <m/>
    <n v="0"/>
    <n v="15"/>
    <n v="0"/>
    <s v="604300000 OH Cluster EID"/>
    <n v="51000"/>
    <n v="47600"/>
    <n v="44200"/>
    <n v="40800"/>
    <n v="37400"/>
    <n v="34000"/>
    <n v="612"/>
    <n v="571.20000000000005"/>
    <n v="574.6"/>
    <n v="571.20000000000005"/>
  </r>
  <r>
    <n v="9000638"/>
    <x v="652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José Prins"/>
    <s v="Informatie &amp; Automatisering"/>
    <s v="Paul Prooij"/>
    <s v="Niet relevant"/>
    <s v="Middelen"/>
    <n v="1.04"/>
    <s v="Kort"/>
    <s v="Nee"/>
    <x v="0"/>
    <n v="2023"/>
    <s v="geen"/>
    <x v="1"/>
    <s v="ICT (Krediet naar Exploitatie"/>
    <x v="2"/>
    <x v="2"/>
    <s v="ICT"/>
    <s v="Keuze"/>
    <n v="0"/>
    <m/>
    <n v="152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39"/>
    <x v="653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Kort"/>
    <s v="Ja"/>
    <x v="1"/>
    <n v="2023"/>
    <s v="geen"/>
    <x v="1"/>
    <s v="BASIS"/>
    <x v="2"/>
    <x v="2"/>
    <s v="ICT"/>
    <s v="Wettelijk"/>
    <n v="0"/>
    <m/>
    <n v="14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40"/>
    <x v="654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Middellang"/>
    <s v="Ja"/>
    <x v="1"/>
    <n v="2023"/>
    <s v="geen"/>
    <x v="1"/>
    <s v="BASIS"/>
    <x v="2"/>
    <x v="2"/>
    <s v="ICT"/>
    <s v="Wettelijk"/>
    <n v="0"/>
    <m/>
    <n v="19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41"/>
    <x v="655"/>
    <s v="0.  Bestuur en ondersteuning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1. Overig"/>
    <s v="Cornelis visser"/>
    <s v="Paul Prooij"/>
    <s v="Informatie &amp; Automatisering"/>
    <s v="Paul Prooij"/>
    <s v="Niet relevant"/>
    <s v="Middelen"/>
    <n v="1.04"/>
    <s v="N.V.T."/>
    <s v="Ja"/>
    <x v="1"/>
    <n v="2023"/>
    <s v="geen"/>
    <x v="1"/>
    <s v="BASIS"/>
    <x v="2"/>
    <x v="2"/>
    <s v="ICT"/>
    <s v="Wettelijk"/>
    <n v="0"/>
    <m/>
    <n v="100000"/>
    <n v="0"/>
    <m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0"/>
    <m/>
    <n v="0"/>
    <n v="0"/>
    <n v="0"/>
    <n v="0"/>
    <n v="0"/>
    <n v="0"/>
    <n v="0"/>
    <n v="0"/>
    <n v="0"/>
    <n v="0"/>
  </r>
  <r>
    <n v="9000643"/>
    <x v="656"/>
    <s v="0.  Bestuur en ondersteuning"/>
    <m/>
    <m/>
    <m/>
    <n v="50000"/>
    <n v="57717.33"/>
    <m/>
    <m/>
    <m/>
    <m/>
    <m/>
    <m/>
    <m/>
    <m/>
    <m/>
    <m/>
    <m/>
    <m/>
    <m/>
    <m/>
    <m/>
    <m/>
    <m/>
    <m/>
    <m/>
    <m/>
    <m/>
    <m/>
    <m/>
    <m/>
    <m/>
    <s v="Cornelis visser"/>
    <s v="Jelle van Wier"/>
    <s v="Planmatig Beheer"/>
    <s v="Jelle van Wier"/>
    <s v="Niet relevant"/>
    <s v="Middelen"/>
    <n v="1.04"/>
    <m/>
    <m/>
    <x v="1"/>
    <n v="2024"/>
    <m/>
    <x v="1"/>
    <s v="BASIS"/>
    <x v="2"/>
    <x v="2"/>
    <s v="ICT"/>
    <s v="Onvermijdelijk"/>
    <n v="7717.33"/>
    <s v="nee"/>
    <n v="50000"/>
    <n v="0"/>
    <m/>
    <n v="0"/>
    <m/>
    <n v="50000"/>
    <n v="50000"/>
    <n v="57717.33"/>
    <n v="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73"/>
    <n v="57717.33"/>
    <m/>
    <n v="14429.3325"/>
    <n v="14429.3325"/>
    <n v="14429.3325"/>
    <n v="14429.3325"/>
    <m/>
    <m/>
    <m/>
    <m/>
    <m/>
    <m/>
    <m/>
    <m/>
    <m/>
    <m/>
    <m/>
    <m/>
    <m/>
    <m/>
    <m/>
    <m/>
    <m/>
    <m/>
    <m/>
    <n v="0"/>
    <n v="4"/>
    <n v="0"/>
    <s v="604037000 ICT_x000a_"/>
    <n v="57717.33"/>
    <n v="43287.997499999998"/>
    <n v="28858.664999999997"/>
    <n v="14429.332499999997"/>
    <n v="0"/>
    <n v="0"/>
    <n v="692.60796000000005"/>
    <n v="519.45596999999998"/>
    <n v="375.16264499999994"/>
    <n v="202.01065499999996"/>
  </r>
  <r>
    <n v="9000644"/>
    <x v="657"/>
    <s v="0.  Bestuur en ondersteuning"/>
    <m/>
    <m/>
    <m/>
    <n v="25000"/>
    <n v="2500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Informatie &amp; Automatisering"/>
    <s v="Paul Prooij"/>
    <s v="Niet relevant"/>
    <s v="Middelen"/>
    <n v="1.04"/>
    <s v="N.V.T."/>
    <s v="Ja"/>
    <x v="1"/>
    <n v="2024"/>
    <s v="geen"/>
    <x v="1"/>
    <s v="BASIS"/>
    <x v="2"/>
    <x v="2"/>
    <s v="ICT"/>
    <s v="N.V.T."/>
    <m/>
    <m/>
    <n v="25000"/>
    <m/>
    <m/>
    <m/>
    <m/>
    <n v="25000"/>
    <n v="25000"/>
    <n v="25000"/>
    <n v="25000"/>
    <m/>
    <n v="0"/>
    <m/>
    <m/>
    <m/>
    <n v="0"/>
    <m/>
    <n v="0"/>
    <m/>
    <n v="0"/>
    <m/>
    <n v="0"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x v="374"/>
    <n v="25000"/>
    <m/>
    <n v="6250"/>
    <n v="6250"/>
    <n v="6250"/>
    <n v="6250"/>
    <m/>
    <m/>
    <m/>
    <m/>
    <m/>
    <m/>
    <m/>
    <m/>
    <m/>
    <m/>
    <m/>
    <m/>
    <m/>
    <m/>
    <m/>
    <m/>
    <m/>
    <m/>
    <m/>
    <n v="0"/>
    <n v="4"/>
    <n v="0"/>
    <s v="604040050 I&amp;A werkplekdiensten"/>
    <n v="25000"/>
    <n v="18750"/>
    <n v="12500"/>
    <n v="6250"/>
    <n v="0"/>
    <n v="0"/>
    <n v="300"/>
    <n v="225"/>
    <n v="162.5"/>
    <n v="87.5"/>
  </r>
  <r>
    <n v="9000646"/>
    <x v="658"/>
    <s v="0.  Bestuur en ondersteuning"/>
    <m/>
    <m/>
    <m/>
    <n v="75000"/>
    <n v="75000"/>
    <m/>
    <m/>
    <m/>
    <m/>
    <m/>
    <m/>
    <m/>
    <m/>
    <m/>
    <m/>
    <m/>
    <m/>
    <m/>
    <m/>
    <m/>
    <m/>
    <m/>
    <m/>
    <m/>
    <m/>
    <m/>
    <m/>
    <m/>
    <m/>
    <s v="11. Bedrijfsvoering en wagenpark"/>
    <s v="Cornelis visser"/>
    <s v="Directie"/>
    <s v="Externe en Interne Dienstverlening"/>
    <s v="Niels van der Plas"/>
    <s v="Niet relevant"/>
    <s v="Overig"/>
    <n v="1.04"/>
    <s v="N.V.T."/>
    <s v="Ja"/>
    <x v="1"/>
    <n v="2024"/>
    <s v="geen"/>
    <x v="1"/>
    <s v="BASIS"/>
    <x v="2"/>
    <x v="2"/>
    <s v="Facilitair"/>
    <s v="N.V.T."/>
    <n v="0"/>
    <m/>
    <n v="75000"/>
    <n v="0"/>
    <m/>
    <n v="0"/>
    <m/>
    <n v="75000"/>
    <n v="75000"/>
    <n v="75000"/>
    <n v="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75"/>
    <n v="75000"/>
    <m/>
    <n v="18750"/>
    <n v="18750"/>
    <n v="18750"/>
    <n v="18750"/>
    <m/>
    <m/>
    <m/>
    <m/>
    <m/>
    <m/>
    <m/>
    <m/>
    <m/>
    <m/>
    <m/>
    <m/>
    <m/>
    <m/>
    <m/>
    <m/>
    <m/>
    <m/>
    <m/>
    <n v="0"/>
    <n v="4"/>
    <n v="0"/>
    <s v="604040050 I&amp;A werkplekdiensten"/>
    <n v="75000"/>
    <n v="56250"/>
    <n v="37500"/>
    <n v="18750"/>
    <n v="0"/>
    <n v="0"/>
    <n v="900"/>
    <n v="675"/>
    <n v="487.5"/>
    <n v="262.5"/>
  </r>
  <r>
    <n v="9000647"/>
    <x v="614"/>
    <s v="2.  Verkeer, vervoer en waterstaat"/>
    <m/>
    <m/>
    <m/>
    <n v="95000"/>
    <n v="95000"/>
    <m/>
    <m/>
    <m/>
    <m/>
    <m/>
    <m/>
    <m/>
    <m/>
    <m/>
    <m/>
    <m/>
    <m/>
    <m/>
    <m/>
    <m/>
    <m/>
    <m/>
    <m/>
    <m/>
    <m/>
    <m/>
    <m/>
    <m/>
    <m/>
    <s v="11. Bedrijfsvoering en wagenpark"/>
    <s v="Jacco Knape"/>
    <s v="Jelle van Wier"/>
    <s v="Planmatig Beheer"/>
    <s v="Reijer Kleijer"/>
    <s v="Heel Katwijk"/>
    <s v="Materieel"/>
    <n v="1.04"/>
    <s v="Kort"/>
    <s v="Ja"/>
    <x v="1"/>
    <n v="2024"/>
    <s v="parkeren"/>
    <x v="2"/>
    <s v="BASIS"/>
    <x v="3"/>
    <x v="3"/>
    <s v="Parkeren"/>
    <s v="Wettelijk"/>
    <m/>
    <m/>
    <n v="95000"/>
    <m/>
    <m/>
    <m/>
    <m/>
    <n v="95000"/>
    <n v="95000"/>
    <n v="95000"/>
    <n v="9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x v="376"/>
    <n v="95000"/>
    <m/>
    <n v="23750"/>
    <n v="23750"/>
    <n v="23750"/>
    <n v="23750"/>
    <m/>
    <m/>
    <m/>
    <m/>
    <m/>
    <m/>
    <m/>
    <m/>
    <m/>
    <m/>
    <m/>
    <m/>
    <m/>
    <m/>
    <m/>
    <m/>
    <m/>
    <m/>
    <m/>
    <m/>
    <m/>
    <n v="4"/>
    <s v="612012000 Toezicht en handhaving"/>
    <n v="95000"/>
    <n v="71250"/>
    <n v="47500"/>
    <n v="23750"/>
    <n v="0"/>
    <n v="0"/>
    <n v="1140"/>
    <n v="855"/>
    <n v="617.5"/>
    <n v="332.5"/>
  </r>
  <r>
    <n v="0"/>
    <x v="659"/>
    <s v="4.  Onderwijs"/>
    <m/>
    <m/>
    <m/>
    <n v="625041.90437500004"/>
    <n v="625041.90437500004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Lang"/>
    <s v="Nee"/>
    <x v="0"/>
    <n v="2021"/>
    <s v="geen"/>
    <x v="0"/>
    <s v="(Nog) Niet lijst"/>
    <x v="5"/>
    <x v="29"/>
    <s v="IHP_GOV_basis"/>
    <s v="Wettelijk NIET"/>
    <m/>
    <m/>
    <n v="600136.25"/>
    <n v="0"/>
    <m/>
    <m/>
    <m/>
    <n v="600136.25"/>
    <n v="625041.90437500004"/>
    <n v="625041.90437500004"/>
    <n v="0"/>
    <n v="0"/>
    <n v="0"/>
    <n v="0"/>
    <n v="0"/>
    <n v="0"/>
    <n v="0"/>
    <n v="0"/>
    <n v="0"/>
    <n v="0"/>
    <n v="0"/>
    <n v="30006.8125"/>
    <n v="31252.095218750004"/>
    <n v="30006.8125"/>
    <n v="31252.095218750004"/>
    <n v="240054.5"/>
    <n v="250016.76175000003"/>
    <n v="240054.5"/>
    <n v="250016.76175000003"/>
    <n v="60013.625"/>
    <n v="62504.1904375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77"/>
    <n v="406277.23784375004"/>
    <m/>
    <m/>
    <m/>
    <m/>
    <m/>
    <m/>
    <m/>
    <m/>
    <m/>
    <m/>
    <m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218764.66653125"/>
    <n v="13"/>
    <n v="7"/>
    <s v="661010000 Wet basisvoorziening kinderopvang"/>
    <n v="0"/>
    <n v="0"/>
    <n v="0"/>
    <n v="0"/>
    <n v="0"/>
    <n v="0"/>
    <n v="0"/>
    <n v="0"/>
    <n v="0"/>
    <n v="0"/>
  </r>
  <r>
    <n v="1210622"/>
    <x v="660"/>
    <s v="2.  Verkeer, vervoer en waterstaat"/>
    <m/>
    <m/>
    <m/>
    <n v="1901952"/>
    <n v="1901952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Kort KAM"/>
    <s v="Nee"/>
    <x v="0"/>
    <n v="2023"/>
    <s v="geen"/>
    <x v="0"/>
    <s v="(Nog) Niet lijst"/>
    <x v="5"/>
    <x v="29"/>
    <s v="KAM"/>
    <s v="keuze, niet"/>
    <m/>
    <m/>
    <n v="1830400"/>
    <n v="0"/>
    <m/>
    <m/>
    <m/>
    <n v="1830400"/>
    <n v="1901952"/>
    <n v="1901952"/>
    <n v="41600"/>
    <n v="83200"/>
    <n v="86528"/>
    <n v="93600"/>
    <n v="97344"/>
    <n v="806000"/>
    <n v="838240"/>
    <n v="403000"/>
    <n v="419120"/>
    <n v="403000"/>
    <n v="419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78"/>
    <n v="760780.79999999981"/>
    <m/>
    <m/>
    <m/>
    <m/>
    <m/>
    <m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42265.599999999999"/>
    <n v="1141171.2000000002"/>
    <n v="18"/>
    <n v="27"/>
    <s v="621001000 Wegen, straten en pleinen"/>
    <n v="41600"/>
    <n v="128128"/>
    <n v="225472"/>
    <n v="1063712"/>
    <n v="1482832"/>
    <n v="1901952"/>
    <n v="499.2"/>
    <n v="1537.5360000000001"/>
    <n v="2931.136"/>
    <n v="14891.968000000001"/>
  </r>
  <r>
    <n v="1210624"/>
    <x v="661"/>
    <s v="2.  Verkeer, vervoer en waterstaat"/>
    <m/>
    <m/>
    <m/>
    <n v="9044172.9013999999"/>
    <n v="9044172.9013999999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Middellang KAM"/>
    <s v="Nee"/>
    <x v="0"/>
    <n v="2023"/>
    <s v="geen"/>
    <x v="0"/>
    <s v="(Nog) Niet lijst"/>
    <x v="5"/>
    <x v="29"/>
    <s v="KAM"/>
    <s v="keuze, niet"/>
    <m/>
    <m/>
    <n v="8697520.0975000001"/>
    <n v="5940000"/>
    <m/>
    <m/>
    <m/>
    <n v="8697520.0975000001"/>
    <n v="9044172.9013999999"/>
    <n v="9044172.9013999999"/>
    <n v="31200"/>
    <n v="46800"/>
    <n v="48672"/>
    <n v="75400"/>
    <n v="78416"/>
    <n v="141700"/>
    <n v="147368"/>
    <n v="278850"/>
    <n v="290004"/>
    <n v="451425"/>
    <n v="469482"/>
    <n v="641712.5"/>
    <n v="667381"/>
    <n v="3515216.25"/>
    <n v="3655824.9"/>
    <n v="1757608.125"/>
    <n v="1827912.45"/>
    <n v="878804.0625"/>
    <n v="913956.22499999998"/>
    <n v="878804.16"/>
    <n v="913956.326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79"/>
    <n v="896761.06040444411"/>
    <m/>
    <m/>
    <m/>
    <m/>
    <m/>
    <m/>
    <m/>
    <m/>
    <m/>
    <m/>
    <m/>
    <n v="68981.620031111102"/>
    <n v="68981.620031111102"/>
    <n v="68981.620031111102"/>
    <n v="68981.620031111102"/>
    <n v="68981.620031111102"/>
    <n v="68981.620031111102"/>
    <n v="68981.620031111102"/>
    <n v="68981.620031111102"/>
    <n v="68981.620031111102"/>
    <n v="68981.620031111102"/>
    <n v="68981.620031111102"/>
    <n v="68981.620031111102"/>
    <n v="68981.620031111102"/>
    <n v="8147411.8409955557"/>
    <n v="13"/>
    <n v="32"/>
    <s v="621001000 Wegen, straten en pleinen"/>
    <n v="10708.573971279118"/>
    <n v="27413.949366474542"/>
    <n v="54328.165280956055"/>
    <n v="104908.32967196441"/>
    <n v="204444.5247350038"/>
    <n v="483458.71979804325"/>
    <n v="128.50288765534941"/>
    <n v="328.96739239769454"/>
    <n v="706.26614865242868"/>
    <n v="1468.7166154075019"/>
  </r>
  <r>
    <n v="1210626"/>
    <x v="662"/>
    <s v="2.  Verkeer, vervoer en waterstaat"/>
    <m/>
    <m/>
    <m/>
    <n v="13344032.5408"/>
    <n v="13344032.5408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Kort KAM"/>
    <s v="Nee"/>
    <x v="0"/>
    <n v="2023"/>
    <s v="geen"/>
    <x v="0"/>
    <s v="(Nog) Niet lijst"/>
    <x v="5"/>
    <x v="29"/>
    <s v="KAM"/>
    <s v="keuze, niet"/>
    <m/>
    <m/>
    <n v="12838800.52"/>
    <n v="8148000"/>
    <m/>
    <m/>
    <m/>
    <n v="12838800.52"/>
    <n v="13344032.5408"/>
    <n v="13344032.5408"/>
    <n v="208000"/>
    <n v="312000"/>
    <n v="324480"/>
    <n v="572000"/>
    <n v="594880"/>
    <n v="5873400"/>
    <n v="6108336"/>
    <n v="2936700"/>
    <n v="3054168"/>
    <n v="1468350"/>
    <n v="1527084"/>
    <n v="734175"/>
    <n v="763542"/>
    <n v="734175.52"/>
    <n v="763542.5408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80"/>
    <n v="1847478.2367288882"/>
    <m/>
    <m/>
    <m/>
    <m/>
    <m/>
    <m/>
    <m/>
    <m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5467.38979555554"/>
    <n v="11496554.304071112"/>
    <n v="16"/>
    <n v="29"/>
    <s v="621001000 Wegen, straten en pleinen"/>
    <n v="80993.11547554165"/>
    <n v="207342.37561738666"/>
    <n v="438982.68587743578"/>
    <n v="2817507.5080476678"/>
    <n v="4006769.919132784"/>
    <n v="3668948.3302178998"/>
    <n v="971.91738570649977"/>
    <n v="2488.10850740864"/>
    <n v="5706.7749164066645"/>
    <n v="39445.105112667348"/>
  </r>
  <r>
    <n v="1210628"/>
    <x v="663"/>
    <s v="2.  Verkeer, vervoer en waterstaat"/>
    <m/>
    <m/>
    <m/>
    <n v="2764736"/>
    <n v="2764736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Kort KAM"/>
    <s v="Nee"/>
    <x v="0"/>
    <n v="2023"/>
    <s v="geen"/>
    <x v="0"/>
    <s v="(Nog) Niet lijst"/>
    <x v="5"/>
    <x v="29"/>
    <s v="KAM"/>
    <s v="keuze, niet"/>
    <m/>
    <m/>
    <n v="2662400"/>
    <n v="1660000"/>
    <m/>
    <m/>
    <m/>
    <n v="2662400"/>
    <n v="2764736"/>
    <n v="2764736"/>
    <n v="104000"/>
    <n v="364000"/>
    <n v="378560"/>
    <n v="598000"/>
    <n v="621920"/>
    <n v="798200"/>
    <n v="830128"/>
    <n v="399100"/>
    <n v="415064"/>
    <n v="399100"/>
    <n v="415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x v="381"/>
    <n v="441894.39999999985"/>
    <m/>
    <m/>
    <m/>
    <m/>
    <m/>
    <m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4549.68888888889"/>
    <n v="2322841.6000000001"/>
    <n v="18"/>
    <n v="27"/>
    <s v="621001000 Wegen, straten en pleinen"/>
    <n v="41556.424917243457"/>
    <n v="192821.81161600968"/>
    <n v="441329.23262112559"/>
    <n v="773032.61631056294"/>
    <n v="938884.30815528159"/>
    <n v="1104736"/>
    <n v="498.67709900692148"/>
    <n v="2313.8617393921163"/>
    <n v="5737.2800240746319"/>
    <n v="10822.456628347882"/>
  </r>
  <r>
    <n v="1320002"/>
    <x v="664"/>
    <s v="3.  Economie"/>
    <m/>
    <m/>
    <m/>
    <n v="3459040"/>
    <n v="3459040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Paul Koetsier"/>
    <s v="Beleid Fysieke leefomgeving"/>
    <s v="Kayleigh Hendriks"/>
    <s v="5. Rijnsburg"/>
    <s v="Weg- en Waterbouw"/>
    <n v="1.04"/>
    <s v="Kort"/>
    <s v="Nee"/>
    <x v="0"/>
    <n v="2023"/>
    <s v="geen"/>
    <x v="0"/>
    <s v="(Nog) Niet lijst"/>
    <x v="5"/>
    <x v="29"/>
    <s v="Bedrijventerreinen"/>
    <s v="keuze, niet"/>
    <m/>
    <m/>
    <n v="3328000"/>
    <n v="0"/>
    <m/>
    <m/>
    <m/>
    <n v="3328000"/>
    <n v="3459040"/>
    <n v="3459040"/>
    <n v="52000"/>
    <n v="130000"/>
    <n v="135200"/>
    <n v="156000"/>
    <n v="162240"/>
    <n v="780000"/>
    <n v="811200"/>
    <n v="1040000"/>
    <n v="1081600"/>
    <n v="585000"/>
    <n v="608400"/>
    <n v="585000"/>
    <n v="608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82"/>
    <n v="980061.33333333314"/>
    <m/>
    <m/>
    <m/>
    <m/>
    <m/>
    <m/>
    <m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57650.666666666664"/>
    <n v="2478978.666666667"/>
    <n v="17"/>
    <n v="43"/>
    <s v="632006000 Bedrijventerrein Klei Oost Zuid fase 2 en 3"/>
    <n v="52000"/>
    <n v="187200"/>
    <n v="349440"/>
    <n v="1160640"/>
    <n v="2242240"/>
    <n v="2850640"/>
    <n v="624"/>
    <n v="2246.4"/>
    <n v="4542.7199999999993"/>
    <n v="16248.960000000001"/>
  </r>
  <r>
    <n v="1320004"/>
    <x v="665"/>
    <s v="3.  Economie"/>
    <m/>
    <m/>
    <m/>
    <n v="16224000.038024999"/>
    <n v="16224000.038024999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Paul Koetsier"/>
    <s v="Beleid Fysieke leefomgeving"/>
    <s v="Francisco Grant"/>
    <s v="2. Katwijk noord"/>
    <s v="Weg- en Waterbouw"/>
    <n v="1.04"/>
    <s v="Middellang"/>
    <s v="Nee"/>
    <x v="0"/>
    <n v="2023"/>
    <s v="geen"/>
    <x v="0"/>
    <s v="(Nog) Niet lijst"/>
    <x v="5"/>
    <x v="29"/>
    <s v="Bedrijventerreinen"/>
    <s v="keuze, niet"/>
    <m/>
    <m/>
    <n v="15600000.036562501"/>
    <n v="0"/>
    <m/>
    <m/>
    <m/>
    <n v="15600000.036562501"/>
    <n v="16224000.038024999"/>
    <n v="16224000.038024999"/>
    <n v="0"/>
    <n v="0"/>
    <n v="0"/>
    <n v="520000"/>
    <n v="540800"/>
    <n v="780000"/>
    <n v="811200"/>
    <n v="910000"/>
    <n v="946400"/>
    <n v="975000"/>
    <n v="1014000"/>
    <n v="1007500"/>
    <n v="1047800"/>
    <n v="1023750"/>
    <n v="1064700"/>
    <n v="1031875"/>
    <n v="1073150"/>
    <n v="1035937.5"/>
    <n v="1077375"/>
    <n v="1037968.75"/>
    <n v="1079487.5"/>
    <n v="1038984.375"/>
    <n v="1080543.75"/>
    <n v="1039492.1875"/>
    <n v="1081071.875"/>
    <n v="1559746.09375"/>
    <n v="1622135.9375"/>
    <n v="1819873.046875"/>
    <n v="1892667.96875"/>
    <n v="909936.5234375"/>
    <n v="946333.984375"/>
    <n v="909936.56"/>
    <n v="946334.02240000013"/>
    <n v="0"/>
    <n v="0"/>
    <n v="0"/>
    <n v="0"/>
    <n v="0"/>
    <n v="0"/>
    <n v="0"/>
    <n v="0"/>
    <n v="0"/>
    <n v="0"/>
    <n v="0"/>
    <n v="0"/>
    <n v="0"/>
    <n v="0"/>
    <n v="30"/>
    <x v="383"/>
    <n v="3785600.0088725006"/>
    <m/>
    <m/>
    <m/>
    <m/>
    <m/>
    <m/>
    <m/>
    <m/>
    <m/>
    <m/>
    <m/>
    <m/>
    <m/>
    <m/>
    <m/>
    <m/>
    <m/>
    <n v="540800.00126749999"/>
    <n v="540800.00126749999"/>
    <n v="540800.00126749999"/>
    <n v="540800.00126749999"/>
    <n v="540800.00126749999"/>
    <n v="540800.00126749999"/>
    <n v="540800.00126749999"/>
    <n v="12438400.029152498"/>
    <n v="7"/>
    <n v="23"/>
    <s v="632007000 bedrijventerrein 't Heen fase 2"/>
    <n v="0"/>
    <n v="0"/>
    <n v="540800"/>
    <n v="1352000"/>
    <n v="2298400"/>
    <n v="3312400"/>
    <n v="0"/>
    <n v="0"/>
    <n v="7030.4"/>
    <n v="18928"/>
  </r>
  <r>
    <n v="1520031"/>
    <x v="666"/>
    <s v="5.  Sport, cultuur en groen"/>
    <m/>
    <m/>
    <m/>
    <n v="8652800"/>
    <n v="8652800"/>
    <m/>
    <m/>
    <m/>
    <m/>
    <m/>
    <m/>
    <m/>
    <m/>
    <m/>
    <m/>
    <m/>
    <m/>
    <m/>
    <m/>
    <m/>
    <m/>
    <m/>
    <m/>
    <m/>
    <m/>
    <m/>
    <m/>
    <m/>
    <m/>
    <s v="03. Bouwen aan inclusieve kernen met sterke sociale samenhang"/>
    <s v="Sonny Spek"/>
    <s v="Nanette Elfring"/>
    <s v="GOV"/>
    <s v="Nanette Elfring"/>
    <s v="6. GOV"/>
    <s v="Gebouwen"/>
    <n v="1.04"/>
    <s v="Middellang"/>
    <s v="Nee"/>
    <x v="0"/>
    <n v="2023"/>
    <s v="geen"/>
    <x v="0"/>
    <s v="(Nog) Niet lijst"/>
    <x v="5"/>
    <x v="29"/>
    <s v="GOV_plus"/>
    <s v="keuze, niet"/>
    <m/>
    <m/>
    <n v="8320000"/>
    <n v="0"/>
    <m/>
    <m/>
    <m/>
    <n v="8320000"/>
    <n v="8652800"/>
    <n v="8652800"/>
    <n v="0"/>
    <n v="0"/>
    <n v="0"/>
    <n v="0"/>
    <n v="0"/>
    <n v="0"/>
    <n v="0"/>
    <n v="520000"/>
    <n v="540800"/>
    <n v="520000"/>
    <n v="540800"/>
    <n v="2600000"/>
    <n v="2704000"/>
    <n v="2600000"/>
    <n v="2704000"/>
    <n v="2080000"/>
    <n v="2163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384"/>
    <n v="4326399.9999999991"/>
    <m/>
    <m/>
    <m/>
    <m/>
    <m/>
    <m/>
    <m/>
    <m/>
    <m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288426.66666666669"/>
    <n v="4326400.0000000009"/>
    <n v="15"/>
    <n v="15"/>
    <s v="652003000 Sportpark De Kooltuin"/>
    <n v="0"/>
    <n v="0"/>
    <n v="0"/>
    <n v="0"/>
    <n v="540800"/>
    <n v="1081600"/>
    <n v="0"/>
    <n v="0"/>
    <n v="0"/>
    <n v="0"/>
  </r>
  <r>
    <n v="1570015"/>
    <x v="667"/>
    <s v="5.  Sport, cultuur en groen"/>
    <m/>
    <m/>
    <m/>
    <n v="2808000"/>
    <n v="2808000"/>
    <m/>
    <m/>
    <m/>
    <m/>
    <m/>
    <m/>
    <m/>
    <m/>
    <m/>
    <m/>
    <m/>
    <m/>
    <m/>
    <m/>
    <m/>
    <m/>
    <m/>
    <m/>
    <m/>
    <m/>
    <m/>
    <m/>
    <m/>
    <m/>
    <s v="11. Overig"/>
    <s v="Jacco Knape"/>
    <s v="Roy van Pamelen"/>
    <s v="GOV"/>
    <s v="Roy van Pamelen"/>
    <s v="6. GOV"/>
    <s v="Materieel"/>
    <n v="1.04"/>
    <s v="Middellang"/>
    <s v="Nee"/>
    <x v="0"/>
    <n v="2023"/>
    <s v="geen"/>
    <x v="0"/>
    <s v="(Nog) Niet lijst"/>
    <x v="5"/>
    <x v="29"/>
    <s v="GOV_plus"/>
    <s v="keuze, niet"/>
    <m/>
    <m/>
    <n v="2700000"/>
    <n v="0"/>
    <m/>
    <m/>
    <m/>
    <n v="2700000"/>
    <n v="2808000"/>
    <n v="2808000"/>
    <n v="0"/>
    <n v="0"/>
    <n v="0"/>
    <n v="900000"/>
    <n v="936000"/>
    <n v="1800000"/>
    <n v="187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x v="385"/>
    <n v="2246400"/>
    <m/>
    <m/>
    <m/>
    <m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112320"/>
    <n v="561600"/>
    <n v="20"/>
    <n v="5"/>
    <s v="657014000 Openluchtrecreatie"/>
    <n v="0"/>
    <n v="0"/>
    <n v="936000"/>
    <n v="2808000"/>
    <n v="2695680"/>
    <n v="2583360"/>
    <n v="0"/>
    <n v="0"/>
    <n v="12168"/>
    <n v="39312"/>
  </r>
  <r>
    <n v="1570021"/>
    <x v="668"/>
    <s v="7.  Volksgezondheid en milieu"/>
    <m/>
    <m/>
    <m/>
    <n v="2704000"/>
    <n v="27040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Jacco Knape"/>
    <s v="Paul Koetsier"/>
    <s v="Beleid Fysieke leefomgeving"/>
    <s v="Wouter de Boer"/>
    <s v="Heel Katwijk"/>
    <s v="Weg- en Waterbouw"/>
    <n v="1.04"/>
    <s v="Middellang"/>
    <s v="Nee"/>
    <x v="0"/>
    <n v="2023"/>
    <s v="Nee"/>
    <x v="0"/>
    <s v="(Nog) Niet lijst"/>
    <x v="5"/>
    <x v="29"/>
    <s v="Zwemwaterkwaliteit"/>
    <s v="Wettelijk, KEUZE NIET"/>
    <m/>
    <m/>
    <n v="2600000"/>
    <n v="0"/>
    <m/>
    <m/>
    <m/>
    <n v="2600000"/>
    <n v="2704000"/>
    <n v="2704000"/>
    <n v="0"/>
    <n v="0"/>
    <n v="0"/>
    <n v="0"/>
    <n v="0"/>
    <n v="260000"/>
    <n v="270400"/>
    <n v="754000"/>
    <n v="784160"/>
    <n v="793000"/>
    <n v="824720"/>
    <n v="396500"/>
    <n v="412360"/>
    <n v="396500"/>
    <n v="4123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x v="386"/>
    <n v="1081600"/>
    <m/>
    <m/>
    <m/>
    <m/>
    <m/>
    <m/>
    <m/>
    <m/>
    <n v="67600"/>
    <n v="67600"/>
    <n v="67600"/>
    <n v="67600"/>
    <n v="67600"/>
    <n v="67600"/>
    <n v="67600"/>
    <n v="67600"/>
    <n v="67600"/>
    <n v="67600"/>
    <n v="67600"/>
    <n v="67600"/>
    <n v="67600"/>
    <n v="67600"/>
    <n v="67600"/>
    <n v="67600"/>
    <n v="1622400"/>
    <n v="16"/>
    <n v="24"/>
    <s v="657014000 Openluchtrecreatie"/>
    <n v="0"/>
    <n v="0"/>
    <n v="0"/>
    <n v="270400"/>
    <n v="1054560"/>
    <n v="1879280"/>
    <n v="0"/>
    <n v="0"/>
    <n v="0"/>
    <n v="3785.6"/>
  </r>
  <r>
    <n v="1610100"/>
    <x v="669"/>
    <s v="4.  Onderwijs"/>
    <m/>
    <m/>
    <m/>
    <n v="709966.4"/>
    <n v="709966.4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4. Valkenburg"/>
    <s v="Gebouwen"/>
    <n v="1.04"/>
    <s v="Kort"/>
    <s v="Nee"/>
    <x v="0"/>
    <n v="2021"/>
    <s v="geen"/>
    <x v="0"/>
    <s v="(Nog) Niet lijst"/>
    <x v="5"/>
    <x v="29"/>
    <s v="IHP DEEL 1"/>
    <s v="Wettelijk, KEUZE NIET"/>
    <m/>
    <m/>
    <n v="682660"/>
    <n v="0"/>
    <m/>
    <m/>
    <m/>
    <n v="682660"/>
    <n v="709966.4"/>
    <n v="709966.4"/>
    <n v="0"/>
    <n v="0"/>
    <n v="0"/>
    <n v="68266"/>
    <n v="70996.639999999999"/>
    <n v="273064"/>
    <n v="283986.56"/>
    <n v="273064"/>
    <n v="283986.56"/>
    <n v="68266"/>
    <n v="70996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7"/>
    <n v="638969.75999999989"/>
    <m/>
    <m/>
    <m/>
    <m/>
    <m/>
    <m/>
    <n v="35498.32"/>
    <n v="35498.32"/>
    <n v="35498.32"/>
    <n v="35498.32"/>
    <n v="35498.32"/>
    <n v="35498.32"/>
    <n v="35498.32"/>
    <n v="35498.32"/>
    <n v="35498.32"/>
    <n v="35498.32"/>
    <n v="35498.32"/>
    <n v="35498.32"/>
    <n v="35498.32"/>
    <n v="35498.32"/>
    <n v="35498.32"/>
    <n v="35498.32"/>
    <n v="35498.32"/>
    <n v="35498.32"/>
    <n v="70996.64000000013"/>
    <n v="18"/>
    <n v="2"/>
    <s v="661010000 Wet basisvoorziening kinderopvang"/>
    <n v="0"/>
    <n v="0"/>
    <n v="70996.639999999999"/>
    <n v="354983.2"/>
    <n v="638969.76"/>
    <n v="709966.4"/>
    <n v="0"/>
    <n v="0"/>
    <n v="922.95632000000001"/>
    <n v="4969.7647999999999"/>
  </r>
  <r>
    <n v="1610101"/>
    <x v="257"/>
    <s v="4.  Onderwijs"/>
    <m/>
    <m/>
    <m/>
    <n v="708157.35100000002"/>
    <n v="708157.3510000000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1. Katwijk aan zee"/>
    <s v="Gebouwen"/>
    <n v="1.0415000000000001"/>
    <s v="Kort"/>
    <s v="Nee"/>
    <x v="0"/>
    <n v="2021"/>
    <s v="geen"/>
    <x v="0"/>
    <s v="(Nog) Niet lijst"/>
    <x v="5"/>
    <x v="29"/>
    <s v="IHP DEEL 1"/>
    <s v="Wettelijk, KEUZE NIET"/>
    <m/>
    <m/>
    <n v="682660"/>
    <n v="0"/>
    <m/>
    <m/>
    <m/>
    <n v="682660"/>
    <n v="708157.35100000002"/>
    <n v="708157.35100000002"/>
    <n v="68266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8"/>
    <n v="708157.35100000002"/>
    <m/>
    <m/>
    <m/>
    <m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35407.867550000003"/>
    <n v="0"/>
    <n v="20"/>
    <n v="0"/>
    <s v="661010000 Wet basisvoorziening kinderopvang"/>
    <n v="68266"/>
    <n v="352662.15600000002"/>
    <n v="637058.31200000003"/>
    <n v="708157.35100000002"/>
    <n v="672749.48345000006"/>
    <n v="637341.61590000009"/>
    <n v="819.19200000000001"/>
    <n v="4231.9458720000002"/>
    <n v="8281.7580560000006"/>
    <n v="9914.2029140000013"/>
  </r>
  <r>
    <n v="1610102"/>
    <x v="670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3. Katwijk aan de Rijn"/>
    <s v="Gebouwen"/>
    <n v="1.0415000000000001"/>
    <s v="Kort"/>
    <s v="Nee"/>
    <x v="0"/>
    <n v="2021"/>
    <s v="geen"/>
    <x v="0"/>
    <s v="(Nog) Niet lijst"/>
    <x v="5"/>
    <x v="29"/>
    <s v="IHP DEEL 1"/>
    <s v="Wettelijk, KEUZE NIET"/>
    <m/>
    <m/>
    <n v="682660"/>
    <n v="0"/>
    <m/>
    <m/>
    <m/>
    <n v="682660"/>
    <n v="710990.39"/>
    <n v="710990.39"/>
    <n v="0"/>
    <n v="68266"/>
    <n v="71099.039000000004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9"/>
    <n v="675440.87050000019"/>
    <m/>
    <m/>
    <m/>
    <m/>
    <m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49999982"/>
    <n v="19"/>
    <n v="1"/>
    <s v="661010000 Wet basisvoorziening kinderopvang"/>
    <n v="0"/>
    <n v="71099.039000000004"/>
    <n v="355495.19500000001"/>
    <n v="639891.35100000002"/>
    <n v="710990.39"/>
    <n v="675440.87049999996"/>
    <n v="0"/>
    <n v="853.18846800000006"/>
    <n v="4621.437535"/>
    <n v="8958.4789140000012"/>
  </r>
  <r>
    <n v="1610103"/>
    <x v="671"/>
    <s v="4.  Onderwijs"/>
    <m/>
    <m/>
    <m/>
    <n v="1245882.8550000002"/>
    <n v="1245882.855000000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Chantal Spierenburg Mellink"/>
    <s v="6. GOV"/>
    <s v="Gebouwen"/>
    <n v="1.04"/>
    <s v="Middellang"/>
    <s v="Nee"/>
    <x v="0"/>
    <n v="2021"/>
    <s v="geen"/>
    <x v="0"/>
    <s v="(Nog) Niet lijst"/>
    <x v="5"/>
    <x v="29"/>
    <s v="IHP_GOV_basis school 1"/>
    <s v="Wettelijk NIET"/>
    <m/>
    <m/>
    <n v="1200272.5"/>
    <n v="0"/>
    <m/>
    <m/>
    <m/>
    <n v="1200272.5"/>
    <n v="1245882.8550000002"/>
    <n v="1245882.8550000002"/>
    <n v="60013.625"/>
    <n v="60013.625"/>
    <n v="62414.170000000006"/>
    <n v="480109"/>
    <n v="499313.36000000004"/>
    <n v="480109"/>
    <n v="499313.36000000004"/>
    <n v="120027.25"/>
    <n v="124828.3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90"/>
    <n v="1183588.7122500003"/>
    <m/>
    <m/>
    <m/>
    <m/>
    <m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50000014"/>
    <n v="62294.142749999883"/>
    <n v="19"/>
    <n v="1"/>
    <s v="661010000 Wet basisvoorziening kinderopvang"/>
    <n v="60013.625"/>
    <n v="122427.79500000001"/>
    <n v="621741.15500000003"/>
    <n v="1121054.5150000001"/>
    <n v="1245882.8550000002"/>
    <n v="1183588.7122500001"/>
    <n v="720.1635"/>
    <n v="1469.1335400000003"/>
    <n v="8082.6350149999998"/>
    <n v="15694.763210000003"/>
  </r>
  <r>
    <n v="1610104"/>
    <x v="672"/>
    <s v="4.  Onderwijs"/>
    <m/>
    <m/>
    <m/>
    <n v="628047.20000000007"/>
    <n v="628047.20000000007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Projecten, programma's en opgaven"/>
    <s v="Hans van Dalfsen"/>
    <s v="5. Rijnsburg"/>
    <s v="Gebouwen"/>
    <n v="1.04"/>
    <s v="Kort"/>
    <s v="Nee"/>
    <x v="0"/>
    <n v="2021"/>
    <s v="geen"/>
    <x v="0"/>
    <s v="(Nog) Niet lijst"/>
    <x v="5"/>
    <x v="29"/>
    <s v="IHP DEEL 1"/>
    <s v="Wettelijk, KEUZE NIET"/>
    <m/>
    <m/>
    <n v="678194"/>
    <n v="0"/>
    <m/>
    <m/>
    <m/>
    <n v="614394"/>
    <n v="628047.20000000007"/>
    <n v="628047.20000000007"/>
    <n v="273064"/>
    <n v="273064"/>
    <n v="283986.56"/>
    <n v="68266"/>
    <n v="70996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91"/>
    <n v="628047.19999999995"/>
    <m/>
    <m/>
    <m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n v="31402.360000000004"/>
    <m/>
    <n v="0"/>
    <n v="20"/>
    <n v="0"/>
    <s v="661010000 Wet basisvoorziening kinderopvang"/>
    <n v="273064"/>
    <n v="557050.56000000006"/>
    <n v="628047.20000000007"/>
    <n v="596644.84000000008"/>
    <n v="565242.4800000001"/>
    <n v="533840.12000000011"/>
    <n v="3276.768"/>
    <n v="6684.6067200000007"/>
    <n v="8164.6136000000006"/>
    <n v="8353.0277600000009"/>
  </r>
  <r>
    <n v="2023406"/>
    <x v="673"/>
    <s v="4.  Onderwijs"/>
    <m/>
    <m/>
    <m/>
    <n v="2704000"/>
    <n v="2704000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Marc de Gruijl"/>
    <s v="GOV"/>
    <s v="Marc de Gruijl"/>
    <s v="6. GOV"/>
    <s v="Gebouwen"/>
    <n v="1.04"/>
    <s v="Middellang"/>
    <s v="Nee"/>
    <x v="0"/>
    <n v="2023"/>
    <s v="geen"/>
    <x v="0"/>
    <s v="(Nog) Niet lijst"/>
    <x v="5"/>
    <x v="29"/>
    <s v="GOV_plus"/>
    <s v="keuze, niet"/>
    <m/>
    <m/>
    <n v="2600000"/>
    <n v="0"/>
    <m/>
    <m/>
    <m/>
    <n v="2600000"/>
    <n v="2704000"/>
    <n v="2704000"/>
    <n v="0"/>
    <n v="0"/>
    <n v="0"/>
    <n v="0"/>
    <n v="0"/>
    <n v="2600000"/>
    <n v="270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"/>
    <x v="392"/>
    <n v="0"/>
    <m/>
    <m/>
    <m/>
    <m/>
    <m/>
    <m/>
    <m/>
    <m/>
    <m/>
    <m/>
    <m/>
    <m/>
    <m/>
    <m/>
    <m/>
    <m/>
    <m/>
    <m/>
    <m/>
    <m/>
    <m/>
    <m/>
    <m/>
    <m/>
    <m/>
    <m/>
    <n v="99"/>
    <s v="642004000 Onderhuisvesting V.O."/>
    <n v="0"/>
    <n v="0"/>
    <n v="0"/>
    <n v="2704000"/>
    <n v="2704000"/>
    <n v="2704000"/>
    <n v="0"/>
    <n v="0"/>
    <n v="0"/>
    <n v="37856"/>
  </r>
  <r>
    <n v="202314"/>
    <x v="674"/>
    <s v="2.  Verkeer, vervoer en waterstaat"/>
    <m/>
    <m/>
    <m/>
    <n v="14060800"/>
    <n v="14060800"/>
    <m/>
    <m/>
    <m/>
    <m/>
    <m/>
    <m/>
    <m/>
    <m/>
    <m/>
    <m/>
    <m/>
    <m/>
    <m/>
    <m/>
    <m/>
    <m/>
    <m/>
    <m/>
    <m/>
    <m/>
    <m/>
    <m/>
    <m/>
    <m/>
    <s v="02. Versterken en verduurzamen bestaand stedelijk gebied met behoud van groene kwaliteiten"/>
    <s v="Gerard Mostert"/>
    <s v="Paul Koetsier"/>
    <s v="Beleid Fysieke leefomgeving"/>
    <s v="Amanda de Langen"/>
    <s v="Heel Katwijk"/>
    <s v="Weg- en Waterbouw"/>
    <n v="1.04"/>
    <s v="Lang KAM"/>
    <s v="Nee"/>
    <x v="0"/>
    <n v="2023"/>
    <s v="geen"/>
    <x v="0"/>
    <s v="(Nog) Niet lijst"/>
    <x v="5"/>
    <x v="29"/>
    <s v="KAM"/>
    <s v="keuze, niet"/>
    <m/>
    <m/>
    <n v="13520000"/>
    <n v="8580000"/>
    <m/>
    <m/>
    <m/>
    <n v="13520000"/>
    <n v="14060800"/>
    <n v="14060800"/>
    <n v="0"/>
    <n v="0"/>
    <n v="0"/>
    <n v="0"/>
    <n v="0"/>
    <n v="0"/>
    <n v="0"/>
    <n v="0"/>
    <n v="0"/>
    <n v="0"/>
    <n v="0"/>
    <n v="0"/>
    <n v="0"/>
    <n v="104000"/>
    <n v="108160"/>
    <n v="260000"/>
    <n v="270400"/>
    <n v="442000"/>
    <n v="459680"/>
    <n v="6357000"/>
    <n v="6611280"/>
    <n v="3178500"/>
    <n v="3305640"/>
    <n v="1589250"/>
    <n v="1652820"/>
    <n v="1589250"/>
    <n v="1652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x v="393"/>
    <n v="1826933.333333333"/>
    <m/>
    <m/>
    <m/>
    <m/>
    <m/>
    <m/>
    <m/>
    <m/>
    <m/>
    <m/>
    <m/>
    <m/>
    <m/>
    <m/>
    <n v="182693.33333333334"/>
    <n v="182693.33333333334"/>
    <n v="182693.33333333334"/>
    <n v="182693.33333333334"/>
    <n v="182693.33333333334"/>
    <n v="182693.33333333334"/>
    <n v="182693.33333333334"/>
    <n v="182693.33333333334"/>
    <n v="182693.33333333334"/>
    <n v="182693.33333333334"/>
    <n v="12233866.666666668"/>
    <n v="10"/>
    <n v="20"/>
    <s v="621002000 Bruggen"/>
    <n v="0"/>
    <n v="0"/>
    <n v="0"/>
    <n v="0"/>
    <n v="0"/>
    <n v="0"/>
    <n v="0"/>
    <n v="0"/>
    <n v="0"/>
    <n v="0"/>
  </r>
  <r>
    <n v="202329"/>
    <x v="675"/>
    <s v="4.  Onderwijs"/>
    <m/>
    <m/>
    <m/>
    <n v="625041.90437500004"/>
    <n v="625041.90437500004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6. GOV"/>
    <s v="Gebouwen"/>
    <n v="1.0415000000000001"/>
    <s v="Middellang"/>
    <s v="Nee"/>
    <x v="0"/>
    <n v="2021"/>
    <s v="geen"/>
    <x v="0"/>
    <s v="(Nog) Niet lijst"/>
    <x v="5"/>
    <x v="29"/>
    <s v="IHP_GOV_basis"/>
    <s v="Wettelijk, KEUZE NIET"/>
    <m/>
    <m/>
    <n v="600136.25"/>
    <n v="0"/>
    <m/>
    <m/>
    <m/>
    <n v="600136.25"/>
    <n v="625041.90437500004"/>
    <n v="625041.90437500004"/>
    <n v="0"/>
    <n v="0"/>
    <n v="0"/>
    <n v="0"/>
    <n v="0"/>
    <n v="0"/>
    <n v="0"/>
    <n v="0"/>
    <n v="0"/>
    <n v="30006.8125"/>
    <n v="31252.095218750004"/>
    <n v="30006.8125"/>
    <n v="31252.095218750004"/>
    <n v="240054.5"/>
    <n v="250016.76175000003"/>
    <n v="240054.5"/>
    <n v="250016.76175000003"/>
    <n v="60013.625"/>
    <n v="62504.1904375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77"/>
    <n v="437529.33306250005"/>
    <m/>
    <m/>
    <m/>
    <m/>
    <m/>
    <m/>
    <m/>
    <m/>
    <m/>
    <m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31252.095218750001"/>
    <n v="187512.57131249999"/>
    <n v="14"/>
    <n v="6"/>
    <s v="661010000 Wet basisvoorziening kinderopvang"/>
    <n v="0"/>
    <n v="0"/>
    <n v="0"/>
    <n v="0"/>
    <n v="0"/>
    <n v="31252.095218750004"/>
    <n v="0"/>
    <n v="0"/>
    <n v="0"/>
    <n v="0"/>
  </r>
  <r>
    <n v="202346"/>
    <x v="676"/>
    <s v="5.  Sport, cultuur en groen"/>
    <m/>
    <m/>
    <m/>
    <n v="12438400"/>
    <n v="12438400"/>
    <m/>
    <m/>
    <m/>
    <m/>
    <m/>
    <m/>
    <m/>
    <m/>
    <m/>
    <m/>
    <m/>
    <m/>
    <m/>
    <m/>
    <m/>
    <m/>
    <m/>
    <m/>
    <m/>
    <m/>
    <m/>
    <m/>
    <m/>
    <m/>
    <s v="11. Overig"/>
    <s v="Gerard Mostert"/>
    <s v="Nanette Elfring"/>
    <s v="GOV"/>
    <s v="Nanette Elfring"/>
    <s v="6. GOV"/>
    <s v="Sportvelden"/>
    <n v="1.04"/>
    <s v="Kort"/>
    <s v="Nee"/>
    <x v="0"/>
    <n v="2023"/>
    <s v="geen"/>
    <x v="0"/>
    <s v="(Nog) Niet lijst"/>
    <x v="5"/>
    <x v="29"/>
    <s v="GOV_plus"/>
    <s v="keuze, niet"/>
    <m/>
    <m/>
    <n v="11960000"/>
    <n v="5500000"/>
    <m/>
    <m/>
    <m/>
    <n v="11960000"/>
    <n v="12438400"/>
    <n v="12438400"/>
    <n v="0"/>
    <n v="0"/>
    <n v="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58000"/>
    <n v="892320"/>
    <n v="806000"/>
    <n v="838240"/>
    <n v="0"/>
    <n v="0"/>
    <n v="0"/>
    <n v="0"/>
    <n v="0"/>
    <n v="0"/>
    <n v="0"/>
    <n v="0"/>
    <n v="0"/>
    <n v="0"/>
    <n v="0"/>
    <n v="0"/>
    <n v="0"/>
    <n v="0"/>
    <n v="0"/>
    <n v="0"/>
    <n v="30"/>
    <x v="394"/>
    <n v="1850240"/>
    <m/>
    <m/>
    <m/>
    <m/>
    <m/>
    <m/>
    <m/>
    <m/>
    <m/>
    <m/>
    <m/>
    <m/>
    <m/>
    <m/>
    <m/>
    <m/>
    <n v="231280"/>
    <n v="231280"/>
    <n v="231280"/>
    <n v="231280"/>
    <n v="231280"/>
    <n v="231280"/>
    <n v="231280"/>
    <n v="231280"/>
    <n v="10588160"/>
    <n v="8"/>
    <n v="22"/>
    <s v="652003000 Sportpark De Kooltuin"/>
    <n v="0"/>
    <n v="0"/>
    <n v="497754.78260869562"/>
    <n v="995509.56521739112"/>
    <n v="1493264.3478260867"/>
    <n v="1991019.1304347825"/>
    <n v="0"/>
    <n v="0"/>
    <n v="6470.8121739130429"/>
    <n v="13937.133913043475"/>
  </r>
  <r>
    <n v="2023503"/>
    <x v="677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1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9"/>
    <n v="462143.75349999999"/>
    <m/>
    <m/>
    <m/>
    <m/>
    <m/>
    <m/>
    <m/>
    <m/>
    <m/>
    <m/>
    <m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248846.63650000002"/>
    <n v="13"/>
    <n v="7"/>
    <s v="661010000 Wet basisvoorziening kinderopvang"/>
    <n v="0"/>
    <n v="0"/>
    <n v="0"/>
    <n v="0"/>
    <n v="0"/>
    <n v="0"/>
    <n v="0"/>
    <n v="0"/>
    <n v="0"/>
    <n v="0"/>
  </r>
  <r>
    <n v="2023504"/>
    <x v="678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2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9"/>
    <n v="462143.75349999999"/>
    <m/>
    <m/>
    <m/>
    <m/>
    <m/>
    <m/>
    <m/>
    <m/>
    <m/>
    <m/>
    <m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248846.63650000002"/>
    <n v="13"/>
    <n v="7"/>
    <s v="661010000 Wet basisvoorziening kinderopvang"/>
    <n v="0"/>
    <n v="0"/>
    <n v="0"/>
    <n v="0"/>
    <n v="0"/>
    <n v="0"/>
    <n v="0"/>
    <n v="0"/>
    <n v="0"/>
    <n v="0"/>
  </r>
  <r>
    <n v="2023505"/>
    <x v="679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9"/>
    <n v="426594.234"/>
    <m/>
    <m/>
    <m/>
    <m/>
    <m/>
    <m/>
    <m/>
    <m/>
    <m/>
    <m/>
    <m/>
    <m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284396.15600000002"/>
    <n v="12"/>
    <n v="8"/>
    <s v="661010000 Wet basisvoorziening kinderopvang"/>
    <n v="0"/>
    <n v="0"/>
    <n v="0"/>
    <n v="0"/>
    <n v="0"/>
    <n v="0"/>
    <n v="0"/>
    <n v="0"/>
    <n v="0"/>
    <n v="0"/>
  </r>
  <r>
    <n v="2023506"/>
    <x v="680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89"/>
    <n v="391044.7145"/>
    <m/>
    <m/>
    <m/>
    <m/>
    <m/>
    <m/>
    <m/>
    <m/>
    <m/>
    <m/>
    <m/>
    <m/>
    <m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5549.519500000002"/>
    <n v="319945.67550000001"/>
    <n v="11"/>
    <n v="9"/>
    <s v="661010000 Wet basisvoorziening kinderopvang"/>
    <n v="0"/>
    <n v="0"/>
    <n v="0"/>
    <n v="0"/>
    <n v="0"/>
    <n v="0"/>
    <n v="0"/>
    <n v="0"/>
    <n v="0"/>
    <n v="0"/>
  </r>
  <r>
    <n v="2023507"/>
    <x v="681"/>
    <s v="4.  Onderwijs"/>
    <m/>
    <m/>
    <m/>
    <n v="710990.39000000013"/>
    <n v="710990.39000000013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000000013"/>
    <n v="710990.39000000013"/>
    <n v="0"/>
    <n v="0"/>
    <n v="0"/>
    <n v="0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395"/>
    <n v="355495.19500000001"/>
    <m/>
    <m/>
    <m/>
    <m/>
    <m/>
    <m/>
    <m/>
    <m/>
    <m/>
    <m/>
    <m/>
    <m/>
    <m/>
    <m/>
    <n v="35549.519500000009"/>
    <n v="35549.519500000009"/>
    <n v="35549.519500000009"/>
    <n v="35549.519500000009"/>
    <n v="35549.519500000009"/>
    <n v="35549.519500000009"/>
    <n v="35549.519500000009"/>
    <n v="35549.519500000009"/>
    <n v="35549.519500000009"/>
    <n v="35549.519500000009"/>
    <n v="355495.19500000012"/>
    <n v="10"/>
    <n v="10"/>
    <s v="661010000 Wet basisvoorziening kinderopvang"/>
    <n v="0"/>
    <n v="0"/>
    <n v="0"/>
    <n v="0"/>
    <n v="0"/>
    <n v="0"/>
    <n v="0"/>
    <n v="0"/>
    <n v="0"/>
    <n v="0"/>
  </r>
  <r>
    <n v="2023508"/>
    <x v="682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0"/>
    <n v="0"/>
    <n v="0"/>
    <n v="0"/>
    <n v="20"/>
    <x v="389"/>
    <n v="284396.15600000002"/>
    <m/>
    <m/>
    <m/>
    <m/>
    <m/>
    <m/>
    <m/>
    <m/>
    <m/>
    <m/>
    <m/>
    <m/>
    <m/>
    <m/>
    <m/>
    <m/>
    <n v="35549.519500000002"/>
    <n v="35549.519500000002"/>
    <n v="35549.519500000002"/>
    <n v="35549.519500000002"/>
    <n v="35549.519500000002"/>
    <n v="35549.519500000002"/>
    <n v="35549.519500000002"/>
    <n v="35549.519500000002"/>
    <n v="426594.234"/>
    <n v="8"/>
    <n v="12"/>
    <s v="661010000 Wet basisvoorziening kinderopvang"/>
    <n v="0"/>
    <n v="0"/>
    <n v="0"/>
    <n v="0"/>
    <n v="0"/>
    <n v="0"/>
    <n v="0"/>
    <n v="0"/>
    <n v="0"/>
    <n v="0"/>
  </r>
  <r>
    <n v="2023509"/>
    <x v="683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0"/>
    <n v="0"/>
    <n v="20"/>
    <x v="389"/>
    <n v="213297.117"/>
    <m/>
    <m/>
    <m/>
    <m/>
    <m/>
    <m/>
    <m/>
    <m/>
    <m/>
    <m/>
    <m/>
    <m/>
    <m/>
    <m/>
    <m/>
    <m/>
    <m/>
    <m/>
    <n v="35549.519500000002"/>
    <n v="35549.519500000002"/>
    <n v="35549.519500000002"/>
    <n v="35549.519500000002"/>
    <n v="35549.519500000002"/>
    <n v="35549.519500000002"/>
    <n v="497693.27300000004"/>
    <n v="6"/>
    <n v="14"/>
    <s v="661010000 Wet basisvoorziening kinderopvang"/>
    <n v="0"/>
    <n v="0"/>
    <n v="0"/>
    <n v="0"/>
    <n v="0"/>
    <n v="0"/>
    <n v="0"/>
    <n v="0"/>
    <n v="0"/>
    <n v="0"/>
  </r>
  <r>
    <n v="2023510"/>
    <x v="684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0"/>
    <n v="0"/>
    <n v="20"/>
    <x v="389"/>
    <n v="177747.5975"/>
    <m/>
    <m/>
    <m/>
    <m/>
    <m/>
    <m/>
    <m/>
    <m/>
    <m/>
    <m/>
    <m/>
    <m/>
    <m/>
    <m/>
    <m/>
    <m/>
    <m/>
    <m/>
    <m/>
    <n v="35549.519500000002"/>
    <n v="35549.519500000002"/>
    <n v="35549.519500000002"/>
    <n v="35549.519500000002"/>
    <n v="35549.519500000002"/>
    <n v="533242.79249999998"/>
    <n v="5"/>
    <n v="15"/>
    <s v="661010000 Wet basisvoorziening kinderopvang"/>
    <n v="0"/>
    <n v="0"/>
    <n v="0"/>
    <n v="0"/>
    <n v="0"/>
    <n v="0"/>
    <n v="0"/>
    <n v="0"/>
    <n v="0"/>
    <n v="0"/>
  </r>
  <r>
    <n v="2023511"/>
    <x v="685"/>
    <s v="4.  Onderwijs"/>
    <m/>
    <m/>
    <m/>
    <n v="710990.39"/>
    <n v="710990.39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Middellang"/>
    <s v="Nee"/>
    <x v="0"/>
    <n v="2023"/>
    <s v="geen"/>
    <x v="0"/>
    <s v="(Nog) Niet lijst"/>
    <x v="5"/>
    <x v="29"/>
    <s v="IHP DEEL 2"/>
    <s v="Wettelijk, KEUZE NIET"/>
    <m/>
    <m/>
    <n v="682660"/>
    <n v="0"/>
    <m/>
    <m/>
    <m/>
    <n v="682660"/>
    <n v="710990.39"/>
    <n v="71099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33"/>
    <n v="35549.519500000002"/>
    <n v="34133"/>
    <n v="35549.519500000002"/>
    <n v="273064"/>
    <n v="284396.15600000002"/>
    <n v="273064"/>
    <n v="284396.15600000002"/>
    <n v="68266"/>
    <n v="71099.039000000004"/>
    <n v="0"/>
    <n v="0"/>
    <n v="0"/>
    <n v="0"/>
    <n v="0"/>
    <n v="0"/>
    <n v="0"/>
    <n v="0"/>
    <n v="20"/>
    <x v="389"/>
    <n v="142198.07800000001"/>
    <m/>
    <m/>
    <m/>
    <m/>
    <m/>
    <m/>
    <m/>
    <m/>
    <m/>
    <m/>
    <m/>
    <m/>
    <m/>
    <m/>
    <m/>
    <m/>
    <m/>
    <m/>
    <m/>
    <m/>
    <n v="35549.519500000002"/>
    <n v="35549.519500000002"/>
    <n v="35549.519500000002"/>
    <n v="35549.519500000002"/>
    <n v="568792.31200000003"/>
    <n v="4"/>
    <n v="16"/>
    <s v="661010000 Wet basisvoorziening kinderopvang"/>
    <n v="0"/>
    <n v="0"/>
    <n v="0"/>
    <n v="0"/>
    <n v="0"/>
    <n v="0"/>
    <n v="0"/>
    <n v="0"/>
    <n v="0"/>
    <n v="0"/>
  </r>
  <r>
    <n v="2023512"/>
    <x v="686"/>
    <s v="4.  Onderwijs"/>
    <m/>
    <m/>
    <m/>
    <n v="8353280.1966641741"/>
    <n v="8353280.1966641741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Lang"/>
    <s v="Nee"/>
    <x v="0"/>
    <n v="2023"/>
    <s v="geen"/>
    <x v="0"/>
    <s v="(Nog) Niet lijst"/>
    <x v="5"/>
    <x v="29"/>
    <s v="IHP DEEL 3"/>
    <s v="Wettelijk, KEUZE NIET"/>
    <m/>
    <m/>
    <n v="8020432.2579588806"/>
    <n v="0"/>
    <m/>
    <m/>
    <m/>
    <n v="8020432.2579588806"/>
    <n v="8353280.1966641741"/>
    <n v="8353280.19666417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021.612897944"/>
    <n v="417664.00983320869"/>
    <n v="401021.612897944"/>
    <n v="417664.00983320869"/>
    <n v="3208172.903183552"/>
    <n v="3341312.0786656695"/>
    <n v="3208172.903183552"/>
    <n v="3341312.0786656695"/>
    <n v="802043.22579588799"/>
    <n v="835328.01966641739"/>
    <n v="0"/>
    <n v="0"/>
    <n v="0"/>
    <n v="0"/>
    <n v="0"/>
    <n v="0"/>
    <n v="0"/>
    <n v="0"/>
    <n v="0"/>
    <n v="0"/>
    <n v="0"/>
    <n v="0"/>
    <n v="0"/>
    <n v="0"/>
    <n v="40"/>
    <x v="396"/>
    <n v="1461824.0344162304"/>
    <m/>
    <m/>
    <m/>
    <m/>
    <m/>
    <m/>
    <m/>
    <m/>
    <m/>
    <m/>
    <m/>
    <m/>
    <m/>
    <m/>
    <m/>
    <m/>
    <m/>
    <n v="208832.00491660435"/>
    <n v="208832.00491660435"/>
    <n v="208832.00491660435"/>
    <n v="208832.00491660435"/>
    <n v="208832.00491660435"/>
    <n v="208832.00491660435"/>
    <n v="208832.00491660435"/>
    <n v="6891456.1622479437"/>
    <n v="7"/>
    <n v="33"/>
    <s v="642002000 Onderwijshuisvesting BBO"/>
    <n v="0"/>
    <n v="0"/>
    <n v="0"/>
    <n v="0"/>
    <n v="0"/>
    <n v="0"/>
    <n v="0"/>
    <n v="0"/>
    <n v="0"/>
    <n v="0"/>
  </r>
  <r>
    <n v="2023513"/>
    <x v="687"/>
    <s v="4.  Onderwijs"/>
    <m/>
    <m/>
    <m/>
    <n v="4162762.0807233662"/>
    <n v="4162762.0807233662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Lang"/>
    <s v="Nee"/>
    <x v="0"/>
    <n v="2023"/>
    <s v="geen"/>
    <x v="0"/>
    <s v="(Nog) Niet lijst"/>
    <x v="5"/>
    <x v="29"/>
    <s v="IHP DEEL 3"/>
    <s v="Wettelijk, KEUZE NIET"/>
    <m/>
    <m/>
    <n v="3996891.1000704421"/>
    <n v="0"/>
    <m/>
    <m/>
    <m/>
    <n v="3996891.1000704421"/>
    <n v="4162762.0807233662"/>
    <n v="4162762.0807233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844.56503522111"/>
    <n v="208138.11448418279"/>
    <n v="199844.56503522111"/>
    <n v="208138.11448418279"/>
    <n v="1598756.55"/>
    <n v="1665104.9468250002"/>
    <n v="1598756.55"/>
    <n v="1665104.9468250002"/>
    <n v="399688.87"/>
    <n v="416275.95810500003"/>
    <n v="0"/>
    <n v="0"/>
    <n v="0"/>
    <n v="0"/>
    <n v="0"/>
    <n v="0"/>
    <n v="40"/>
    <x v="397"/>
    <n v="312207.15605425247"/>
    <m/>
    <m/>
    <m/>
    <m/>
    <m/>
    <m/>
    <m/>
    <m/>
    <m/>
    <m/>
    <m/>
    <m/>
    <m/>
    <m/>
    <m/>
    <m/>
    <m/>
    <m/>
    <m/>
    <m/>
    <m/>
    <n v="104069.05201808416"/>
    <n v="104069.05201808416"/>
    <n v="104069.05201808416"/>
    <n v="3850554.9246691139"/>
    <n v="3"/>
    <n v="37"/>
    <s v="642002000 Onderwijshuisvesting BBO"/>
    <n v="0"/>
    <n v="0"/>
    <n v="0"/>
    <n v="0"/>
    <n v="0"/>
    <n v="0"/>
    <n v="0"/>
    <n v="0"/>
    <n v="0"/>
    <n v="0"/>
  </r>
  <r>
    <n v="2023514"/>
    <x v="688"/>
    <s v="4.  Onderwijs"/>
    <m/>
    <m/>
    <m/>
    <n v="3620287.0902707828"/>
    <n v="3620287.0902707828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Lang"/>
    <s v="Nee"/>
    <x v="0"/>
    <n v="2023"/>
    <s v="geen"/>
    <x v="0"/>
    <s v="(Nog) Niet lijst"/>
    <x v="5"/>
    <x v="29"/>
    <s v="IHP DEEL 3"/>
    <s v="Wettelijk, KEUZE NIET"/>
    <m/>
    <m/>
    <n v="3476031.7717434298"/>
    <n v="0"/>
    <m/>
    <m/>
    <m/>
    <n v="3476031.7717434298"/>
    <n v="3620287.0902707828"/>
    <n v="3620287.0902707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801.61087171483"/>
    <n v="181014.37772289102"/>
    <n v="173801.61087171483"/>
    <n v="181014.37772289102"/>
    <n v="1390412.57"/>
    <n v="1448114.6916550002"/>
    <n v="1390412.57"/>
    <n v="1448114.6916550002"/>
    <n v="347603.41000000003"/>
    <n v="362028.95151500008"/>
    <n v="0"/>
    <n v="0"/>
    <n v="0"/>
    <n v="0"/>
    <n v="0"/>
    <n v="0"/>
    <n v="40"/>
    <x v="398"/>
    <n v="271521.53177030873"/>
    <m/>
    <m/>
    <m/>
    <m/>
    <m/>
    <m/>
    <m/>
    <m/>
    <m/>
    <m/>
    <m/>
    <m/>
    <m/>
    <m/>
    <m/>
    <m/>
    <m/>
    <m/>
    <m/>
    <m/>
    <m/>
    <n v="90507.177256769573"/>
    <n v="90507.177256769573"/>
    <n v="90507.177256769573"/>
    <n v="3348765.5585004743"/>
    <n v="3"/>
    <n v="37"/>
    <s v="642002000 Onderwijshuisvesting BBO"/>
    <n v="0"/>
    <n v="0"/>
    <n v="0"/>
    <n v="0"/>
    <n v="0"/>
    <n v="0"/>
    <n v="0"/>
    <n v="0"/>
    <n v="0"/>
    <n v="0"/>
  </r>
  <r>
    <n v="2023515"/>
    <x v="689"/>
    <s v="4.  Onderwijs"/>
    <m/>
    <m/>
    <m/>
    <n v="3875278.8391713961"/>
    <n v="3875278.8391713961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Lang"/>
    <s v="Nee"/>
    <x v="0"/>
    <n v="2023"/>
    <s v="geen"/>
    <x v="0"/>
    <s v="(Nog) Niet lijst"/>
    <x v="5"/>
    <x v="29"/>
    <s v="IHP DEEL 3"/>
    <s v="Wettelijk, KEUZE NIET"/>
    <m/>
    <m/>
    <n v="3720863.0236883298"/>
    <n v="0"/>
    <m/>
    <m/>
    <m/>
    <n v="3720863.0236883298"/>
    <n v="3875278.8391713961"/>
    <n v="3875278.8391713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043.12368832948"/>
    <n v="193763.91332139517"/>
    <n v="186043.04"/>
    <n v="193763.82616000003"/>
    <n v="1488345.3900000001"/>
    <n v="1550111.7236850003"/>
    <n v="1488345.3900000001"/>
    <n v="1550111.7236850003"/>
    <n v="372086.08"/>
    <n v="387527.65232000005"/>
    <n v="0"/>
    <n v="0"/>
    <n v="0"/>
    <n v="0"/>
    <n v="40"/>
    <x v="399"/>
    <n v="193763.94195856981"/>
    <m/>
    <m/>
    <m/>
    <m/>
    <m/>
    <m/>
    <m/>
    <m/>
    <m/>
    <m/>
    <m/>
    <m/>
    <m/>
    <m/>
    <m/>
    <m/>
    <m/>
    <m/>
    <m/>
    <m/>
    <m/>
    <m/>
    <n v="96881.970979284903"/>
    <n v="96881.970979284903"/>
    <n v="3681514.8972128262"/>
    <n v="2"/>
    <n v="38"/>
    <s v="642002000 Onderwijshuisvesting BBO"/>
    <n v="0"/>
    <n v="0"/>
    <n v="0"/>
    <n v="0"/>
    <n v="0"/>
    <n v="0"/>
    <n v="0"/>
    <n v="0"/>
    <n v="0"/>
    <n v="0"/>
  </r>
  <r>
    <n v="2023516"/>
    <x v="690"/>
    <s v="4.  Onderwijs"/>
    <m/>
    <m/>
    <m/>
    <n v="4097654.9265450006"/>
    <n v="4097654.9265450006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Lang"/>
    <s v="Nee"/>
    <x v="0"/>
    <n v="2023"/>
    <s v="geen"/>
    <x v="0"/>
    <s v="(Nog) Niet lijst"/>
    <x v="5"/>
    <x v="29"/>
    <s v="IHP DEEL 3"/>
    <s v="Wettelijk, KEUZE NIET"/>
    <m/>
    <m/>
    <n v="3934378.2300000009"/>
    <n v="0"/>
    <m/>
    <m/>
    <m/>
    <n v="3934378.2300000009"/>
    <n v="4097654.9265450006"/>
    <n v="4097654.926545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718.43000000002"/>
    <n v="204882.24484500004"/>
    <n v="196718.43000000002"/>
    <n v="204882.24484500004"/>
    <n v="1573751.7200000002"/>
    <n v="1639062.4163800003"/>
    <n v="1573751.7200000002"/>
    <n v="1639062.4163800003"/>
    <n v="393437.93000000005"/>
    <n v="409765.60409500008"/>
    <n v="0"/>
    <n v="0"/>
    <n v="40"/>
    <x v="400"/>
    <n v="102441.37316362502"/>
    <m/>
    <m/>
    <m/>
    <m/>
    <m/>
    <m/>
    <m/>
    <m/>
    <m/>
    <m/>
    <m/>
    <m/>
    <m/>
    <m/>
    <m/>
    <m/>
    <m/>
    <m/>
    <m/>
    <m/>
    <m/>
    <m/>
    <m/>
    <n v="102441.37316362502"/>
    <n v="3995213.5533813755"/>
    <n v="1"/>
    <n v="39"/>
    <s v="642002000 Onderwijshuisvesting BBO"/>
    <n v="0"/>
    <n v="0"/>
    <n v="0"/>
    <n v="0"/>
    <n v="0"/>
    <n v="0"/>
    <n v="0"/>
    <n v="0"/>
    <n v="0"/>
    <n v="0"/>
  </r>
  <r>
    <n v="2023517"/>
    <x v="691"/>
    <s v="4.  Onderwijs"/>
    <m/>
    <m/>
    <m/>
    <n v="2717333.21451905"/>
    <n v="2717333.21451905"/>
    <m/>
    <m/>
    <m/>
    <m/>
    <m/>
    <m/>
    <m/>
    <m/>
    <m/>
    <m/>
    <m/>
    <m/>
    <m/>
    <m/>
    <m/>
    <m/>
    <m/>
    <m/>
    <m/>
    <m/>
    <m/>
    <m/>
    <m/>
    <m/>
    <s v="09. Kinderen en jongeren krijgen optimale kansen"/>
    <s v="Jacco Knape"/>
    <s v="Janneke Louisa"/>
    <s v="Beleid Sociale Leefomgeving"/>
    <s v="Babs Barnhoorn"/>
    <s v="Heel Katwijk"/>
    <s v="Gebouwen"/>
    <n v="1.0415000000000001"/>
    <s v="Lang"/>
    <s v="Nee"/>
    <x v="0"/>
    <n v="2023"/>
    <s v="geen"/>
    <x v="0"/>
    <s v="(Nog) Niet lijst"/>
    <x v="5"/>
    <x v="29"/>
    <s v="IHP DEEL 3"/>
    <s v="Wettelijk, KEUZE NIET"/>
    <m/>
    <m/>
    <n v="2609057.3351119054"/>
    <n v="0"/>
    <m/>
    <m/>
    <m/>
    <n v="2609057.3351119054"/>
    <n v="2717333.21451905"/>
    <n v="2717333.21451905"/>
    <n v="0"/>
    <n v="0"/>
    <n v="0"/>
    <n v="0"/>
    <n v="0"/>
    <n v="0"/>
    <n v="0"/>
    <n v="0"/>
    <n v="0"/>
    <n v="0"/>
    <n v="0"/>
    <n v="130452.86675559529"/>
    <n v="135866.6607259525"/>
    <n v="130452.86675559529"/>
    <n v="135866.6607259525"/>
    <n v="1043622.9340447623"/>
    <n v="1086933.28580762"/>
    <n v="1043622.9340447623"/>
    <n v="1086933.28580762"/>
    <n v="260905.73351119057"/>
    <n v="271733.32145190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x v="401"/>
    <n v="1766266.589437383"/>
    <m/>
    <m/>
    <m/>
    <m/>
    <m/>
    <m/>
    <m/>
    <m/>
    <m/>
    <m/>
    <m/>
    <n v="135866.6607259525"/>
    <n v="135866.6607259525"/>
    <n v="135866.6607259525"/>
    <n v="135866.6607259525"/>
    <n v="135866.6607259525"/>
    <n v="135866.6607259525"/>
    <n v="135866.6607259525"/>
    <n v="135866.6607259525"/>
    <n v="135866.6607259525"/>
    <n v="135866.6607259525"/>
    <n v="135866.6607259525"/>
    <n v="135866.6607259525"/>
    <n v="135866.6607259525"/>
    <n v="951066.62508166698"/>
    <n v="13"/>
    <n v="7"/>
    <s v="652016000 Boorsmazaal"/>
    <n v="0"/>
    <n v="0"/>
    <n v="0"/>
    <n v="0"/>
    <n v="0"/>
    <n v="0"/>
    <n v="0"/>
    <n v="0"/>
    <n v="0"/>
    <n v="0"/>
  </r>
  <r>
    <n v="1320001"/>
    <x v="692"/>
    <s v="3.  Economie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10. Versterken en innovatiever maken van de economie"/>
    <s v="Jacco Knape"/>
    <s v="Paul Koetsier"/>
    <s v="Beleid Fysieke leefomgeving"/>
    <s v="Kayleigh Hendriks"/>
    <s v="5. Rijnsburg"/>
    <s v="Weg- en Waterbouw"/>
    <n v="1.04"/>
    <s v="Kort"/>
    <s v="Nee"/>
    <x v="0"/>
    <n v="2023"/>
    <s v="geen"/>
    <x v="0"/>
    <s v="(Nog) Niet lijst"/>
    <x v="5"/>
    <x v="29"/>
    <s v="Bedrijventerreinen"/>
    <s v="keuze, niet"/>
    <m/>
    <m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x v="30"/>
    <n v="0"/>
    <m/>
    <m/>
    <m/>
    <m/>
    <m/>
    <m/>
    <m/>
    <m/>
    <m/>
    <m/>
    <m/>
    <m/>
    <m/>
    <m/>
    <m/>
    <m/>
    <m/>
    <m/>
    <m/>
    <m/>
    <m/>
    <m/>
    <m/>
    <m/>
    <n v="0"/>
    <n v="0"/>
    <n v="60"/>
    <s v="632005000 Bedrijventerrein Florapark West"/>
    <n v="0"/>
    <n v="0"/>
    <n v="0"/>
    <n v="0"/>
    <n v="0"/>
    <n v="0"/>
    <n v="0"/>
    <n v="0"/>
    <n v="0"/>
    <n v="0"/>
  </r>
  <r>
    <n v="2023344"/>
    <x v="693"/>
    <s v="5.  Sport, cultuur en groen"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s v="Overig"/>
    <s v="Gerard Mostert"/>
    <s v="Ron Voskuilen"/>
    <s v="GOV"/>
    <s v="Ron Voskuilen"/>
    <s v="6. GOV"/>
    <s v="Installaties"/>
    <n v="1.04"/>
    <s v="Lang"/>
    <s v="Nee"/>
    <x v="0"/>
    <n v="2023"/>
    <s v="geen"/>
    <x v="0"/>
    <s v="(Nog) Niet lijst"/>
    <x v="5"/>
    <x v="29"/>
    <s v="GOV_plus"/>
    <s v="keuze, niet"/>
    <m/>
    <m/>
    <n v="0"/>
    <n v="0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x v="30"/>
    <n v="0"/>
    <m/>
    <m/>
    <m/>
    <m/>
    <m/>
    <m/>
    <m/>
    <m/>
    <m/>
    <m/>
    <m/>
    <m/>
    <m/>
    <m/>
    <m/>
    <m/>
    <m/>
    <m/>
    <m/>
    <m/>
    <m/>
    <m/>
    <m/>
    <m/>
    <m/>
    <m/>
    <n v="0"/>
    <s v="nog niet lijst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7D93AE-AF6A-4352-A457-69899938C2CF}" name="Draaitabel2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3:L34" firstHeaderRow="0" firstDataRow="1" firstDataCol="1"/>
  <pivotFields count="149">
    <pivotField showAll="0"/>
    <pivotField showAll="0"/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Row" showAll="0">
      <items count="31">
        <item x="29"/>
        <item x="9"/>
        <item x="26"/>
        <item x="3"/>
        <item x="2"/>
        <item x="6"/>
        <item x="5"/>
        <item x="8"/>
        <item x="7"/>
        <item x="27"/>
        <item x="22"/>
        <item x="23"/>
        <item x="24"/>
        <item x="0"/>
        <item x="19"/>
        <item x="25"/>
        <item x="11"/>
        <item x="10"/>
        <item x="21"/>
        <item x="18"/>
        <item x="1"/>
        <item x="28"/>
        <item x="4"/>
        <item x="17"/>
        <item x="15"/>
        <item x="20"/>
        <item x="12"/>
        <item x="13"/>
        <item x="14"/>
        <item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1">
    <field x="48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Totaal krediet" fld="60" baseField="0" baseItem="0"/>
    <dataField name="Bijdrage 3-den" fld="54" baseField="0" baseItem="0"/>
    <dataField name="2024.." fld="61" baseField="0" baseItem="0" numFmtId="167"/>
    <dataField name="2025.." fld="63" baseField="0" baseItem="0" numFmtId="167"/>
    <dataField name="2026.." fld="65" baseField="0" baseItem="0" numFmtId="167"/>
    <dataField name="2027.." fld="67" baseField="0" baseItem="0" numFmtId="167"/>
    <dataField name="2028.." fld="69" baseField="0" baseItem="0" numFmtId="167"/>
    <dataField name="2029.." fld="71" baseField="0" baseItem="0" numFmtId="167"/>
    <dataField name="2030.." fld="73" baseField="0" baseItem="0" numFmtId="167"/>
    <dataField name="2031.." fld="75" baseField="0" baseItem="0"/>
  </dataFields>
  <formats count="31">
    <format dxfId="950">
      <pivotArea outline="0" collapsedLevelsAreSubtotals="1" fieldPosition="0">
        <references count="1">
          <reference field="4294967294" count="7" selected="0">
            <x v="2"/>
            <x v="3"/>
            <x v="4"/>
            <x v="5"/>
            <x v="6"/>
            <x v="7"/>
            <x v="8"/>
          </reference>
        </references>
      </pivotArea>
    </format>
    <format dxfId="949">
      <pivotArea collapsedLevelsAreSubtotals="1" fieldPosition="0">
        <references count="1">
          <reference field="48" count="0"/>
        </references>
      </pivotArea>
    </format>
    <format dxfId="948">
      <pivotArea collapsedLevelsAreSubtotals="1" fieldPosition="0">
        <references count="1">
          <reference field="48" count="1">
            <x v="1"/>
          </reference>
        </references>
      </pivotArea>
    </format>
    <format dxfId="947">
      <pivotArea dataOnly="0" labelOnly="1" fieldPosition="0">
        <references count="1">
          <reference field="48" count="1">
            <x v="1"/>
          </reference>
        </references>
      </pivotArea>
    </format>
    <format dxfId="946">
      <pivotArea collapsedLevelsAreSubtotals="1" fieldPosition="0">
        <references count="1">
          <reference field="48" count="1">
            <x v="3"/>
          </reference>
        </references>
      </pivotArea>
    </format>
    <format dxfId="945">
      <pivotArea dataOnly="0" labelOnly="1" fieldPosition="0">
        <references count="1">
          <reference field="48" count="1">
            <x v="3"/>
          </reference>
        </references>
      </pivotArea>
    </format>
    <format dxfId="944">
      <pivotArea collapsedLevelsAreSubtotals="1" fieldPosition="0">
        <references count="1">
          <reference field="48" count="1">
            <x v="5"/>
          </reference>
        </references>
      </pivotArea>
    </format>
    <format dxfId="943">
      <pivotArea dataOnly="0" labelOnly="1" fieldPosition="0">
        <references count="1">
          <reference field="48" count="1">
            <x v="5"/>
          </reference>
        </references>
      </pivotArea>
    </format>
    <format dxfId="942">
      <pivotArea dataOnly="0" fieldPosition="0">
        <references count="1">
          <reference field="48" count="1">
            <x v="9"/>
          </reference>
        </references>
      </pivotArea>
    </format>
    <format dxfId="941">
      <pivotArea dataOnly="0" labelOnly="1" fieldPosition="0">
        <references count="1">
          <reference field="48" count="1">
            <x v="7"/>
          </reference>
        </references>
      </pivotArea>
    </format>
    <format dxfId="940">
      <pivotArea collapsedLevelsAreSubtotals="1" fieldPosition="0">
        <references count="2">
          <reference field="4294967294" count="8" selected="0">
            <x v="2"/>
            <x v="3"/>
            <x v="4"/>
            <x v="5"/>
            <x v="6"/>
            <x v="7"/>
            <x v="8"/>
            <x v="9"/>
          </reference>
          <reference field="48" count="1">
            <x v="7"/>
          </reference>
        </references>
      </pivotArea>
    </format>
    <format dxfId="939">
      <pivotArea collapsedLevelsAreSubtotals="1" fieldPosition="0">
        <references count="1">
          <reference field="48" count="1">
            <x v="11"/>
          </reference>
        </references>
      </pivotArea>
    </format>
    <format dxfId="938">
      <pivotArea dataOnly="0" labelOnly="1" fieldPosition="0">
        <references count="1">
          <reference field="48" count="1">
            <x v="11"/>
          </reference>
        </references>
      </pivotArea>
    </format>
    <format dxfId="937">
      <pivotArea collapsedLevelsAreSubtotals="1" fieldPosition="0">
        <references count="1">
          <reference field="48" count="1">
            <x v="13"/>
          </reference>
        </references>
      </pivotArea>
    </format>
    <format dxfId="936">
      <pivotArea dataOnly="0" labelOnly="1" fieldPosition="0">
        <references count="1">
          <reference field="48" count="1">
            <x v="13"/>
          </reference>
        </references>
      </pivotArea>
    </format>
    <format dxfId="935">
      <pivotArea collapsedLevelsAreSubtotals="1" fieldPosition="0">
        <references count="1">
          <reference field="48" count="1">
            <x v="15"/>
          </reference>
        </references>
      </pivotArea>
    </format>
    <format dxfId="934">
      <pivotArea dataOnly="0" labelOnly="1" fieldPosition="0">
        <references count="1">
          <reference field="48" count="1">
            <x v="15"/>
          </reference>
        </references>
      </pivotArea>
    </format>
    <format dxfId="933">
      <pivotArea dataOnly="0" fieldPosition="0">
        <references count="1">
          <reference field="48" count="1">
            <x v="17"/>
          </reference>
        </references>
      </pivotArea>
    </format>
    <format dxfId="932">
      <pivotArea dataOnly="0" fieldPosition="0">
        <references count="1">
          <reference field="48" count="1">
            <x v="19"/>
          </reference>
        </references>
      </pivotArea>
    </format>
    <format dxfId="931">
      <pivotArea dataOnly="0" fieldPosition="0">
        <references count="1">
          <reference field="48" count="1">
            <x v="21"/>
          </reference>
        </references>
      </pivotArea>
    </format>
    <format dxfId="930">
      <pivotArea dataOnly="0" fieldPosition="0">
        <references count="1">
          <reference field="48" count="1">
            <x v="23"/>
          </reference>
        </references>
      </pivotArea>
    </format>
    <format dxfId="929">
      <pivotArea dataOnly="0" fieldPosition="0">
        <references count="1">
          <reference field="48" count="1">
            <x v="25"/>
          </reference>
        </references>
      </pivotArea>
    </format>
    <format dxfId="928">
      <pivotArea dataOnly="0" fieldPosition="0">
        <references count="1">
          <reference field="48" count="1">
            <x v="27"/>
          </reference>
        </references>
      </pivotArea>
    </format>
    <format dxfId="927">
      <pivotArea dataOnly="0" fieldPosition="0">
        <references count="1">
          <reference field="48" count="1">
            <x v="29"/>
          </reference>
        </references>
      </pivotArea>
    </format>
    <format dxfId="926">
      <pivotArea collapsedLevelsAreSubtotals="1" fieldPosition="0">
        <references count="1">
          <reference field="48" count="4">
            <x v="15"/>
            <x v="16"/>
            <x v="17"/>
            <x v="18"/>
          </reference>
        </references>
      </pivotArea>
    </format>
    <format dxfId="925">
      <pivotArea dataOnly="0" labelOnly="1" fieldPosition="0">
        <references count="1">
          <reference field="48" count="4">
            <x v="15"/>
            <x v="16"/>
            <x v="17"/>
            <x v="18"/>
          </reference>
        </references>
      </pivotArea>
    </format>
    <format dxfId="924">
      <pivotArea collapsedLevelsAreSubtotals="1" fieldPosition="0">
        <references count="1">
          <reference field="48" count="5">
            <x v="10"/>
            <x v="11"/>
            <x v="12"/>
            <x v="13"/>
            <x v="14"/>
          </reference>
        </references>
      </pivotArea>
    </format>
    <format dxfId="923">
      <pivotArea dataOnly="0" labelOnly="1" fieldPosition="0">
        <references count="1">
          <reference field="48" count="5">
            <x v="10"/>
            <x v="11"/>
            <x v="12"/>
            <x v="13"/>
            <x v="14"/>
          </reference>
        </references>
      </pivotArea>
    </format>
    <format dxfId="922">
      <pivotArea collapsedLevelsAreSubtotals="1" fieldPosition="0">
        <references count="1">
          <reference field="48" count="7">
            <x v="23"/>
            <x v="24"/>
            <x v="25"/>
            <x v="26"/>
            <x v="27"/>
            <x v="28"/>
            <x v="29"/>
          </reference>
        </references>
      </pivotArea>
    </format>
    <format dxfId="921">
      <pivotArea dataOnly="0" labelOnly="1" fieldPosition="0">
        <references count="1">
          <reference field="48" count="7">
            <x v="23"/>
            <x v="24"/>
            <x v="25"/>
            <x v="26"/>
            <x v="27"/>
            <x v="28"/>
            <x v="29"/>
          </reference>
        </references>
      </pivotArea>
    </format>
    <format dxfId="920">
      <pivotArea field="48" grandRow="1" outline="0" collapsedLevelsAreSubtotals="1" axis="axisRow" fieldPosition="0">
        <references count="1">
          <reference field="4294967294" count="8" selected="0"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B774C3-A366-4511-95FC-3CE607201C42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21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5">
    <i>
      <x/>
    </i>
    <i r="1">
      <x v="659"/>
    </i>
    <i>
      <x v="1"/>
    </i>
    <i r="1">
      <x v="236"/>
    </i>
    <i>
      <x v="2"/>
    </i>
    <i r="1">
      <x v="232"/>
    </i>
    <i r="1">
      <x v="234"/>
    </i>
    <i r="1">
      <x v="235"/>
    </i>
    <i r="1">
      <x v="237"/>
    </i>
    <i r="1">
      <x v="238"/>
    </i>
    <i r="1">
      <x v="240"/>
    </i>
    <i r="1">
      <x v="252"/>
    </i>
    <i r="1">
      <x v="253"/>
    </i>
    <i r="1">
      <x v="25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594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2">
      <pivotArea field="42" type="button" dataOnly="0" labelOnly="1" outline="0" axis="axisRow" fieldPosition="0"/>
    </format>
    <format dxfId="5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0">
      <pivotArea field="42" type="button" dataOnly="0" labelOnly="1" outline="0" axis="axisRow" fieldPosition="0"/>
    </format>
    <format dxfId="58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8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58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86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58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8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83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582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81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80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79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78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77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76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75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574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7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72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71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570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69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68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567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566">
      <pivotArea field="45" type="button" dataOnly="0" labelOnly="1" outline="0" axis="axisPage" fieldPosition="0"/>
    </format>
    <format dxfId="565">
      <pivotArea field="42" type="button" dataOnly="0" labelOnly="1" outline="0" axis="axisRow" fieldPosition="0"/>
    </format>
    <format dxfId="564">
      <pivotArea dataOnly="0" labelOnly="1" fieldPosition="0">
        <references count="1">
          <reference field="42" count="0"/>
        </references>
      </pivotArea>
    </format>
    <format dxfId="563">
      <pivotArea dataOnly="0" labelOnly="1" grandRow="1" outline="0" fieldPosition="0"/>
    </format>
    <format dxfId="562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561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560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559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558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55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55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55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55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553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5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51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550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66A086-8141-4B1E-8F49-96BEC730949C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16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0">
    <i>
      <x v="2"/>
    </i>
    <i r="1">
      <x v="241"/>
    </i>
    <i r="1">
      <x v="242"/>
    </i>
    <i r="1">
      <x v="244"/>
    </i>
    <i r="1">
      <x v="245"/>
    </i>
    <i r="1">
      <x v="247"/>
    </i>
    <i r="1">
      <x v="249"/>
    </i>
    <i r="1">
      <x v="250"/>
    </i>
    <i r="1">
      <x v="25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0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">
      <pivotArea field="42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">
      <pivotArea field="4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1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12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13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14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15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16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17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1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19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20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21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23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24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25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26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7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28">
      <pivotArea field="45" type="button" dataOnly="0" labelOnly="1" outline="0" axis="axisPage" fieldPosition="0"/>
    </format>
    <format dxfId="29">
      <pivotArea field="42" type="button" dataOnly="0" labelOnly="1" outline="0" axis="axisRow" fieldPosition="0"/>
    </format>
    <format dxfId="30">
      <pivotArea dataOnly="0" labelOnly="1" fieldPosition="0">
        <references count="1">
          <reference field="42" count="0"/>
        </references>
      </pivotArea>
    </format>
    <format dxfId="31">
      <pivotArea dataOnly="0" labelOnly="1" grandRow="1" outline="0" fieldPosition="0"/>
    </format>
    <format dxfId="32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33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34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35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36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3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8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39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4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41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3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44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79863-B730-4E73-A20B-C4D6C2619DE9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26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20">
    <i>
      <x v="2"/>
    </i>
    <i r="1">
      <x v="199"/>
    </i>
    <i r="1">
      <x v="201"/>
    </i>
    <i r="1">
      <x v="202"/>
    </i>
    <i r="1">
      <x v="204"/>
    </i>
    <i r="1">
      <x v="205"/>
    </i>
    <i r="1">
      <x v="207"/>
    </i>
    <i r="1">
      <x v="208"/>
    </i>
    <i r="1">
      <x v="210"/>
    </i>
    <i r="1">
      <x v="211"/>
    </i>
    <i r="1">
      <x v="213"/>
    </i>
    <i r="1">
      <x v="214"/>
    </i>
    <i r="1">
      <x v="216"/>
    </i>
    <i r="1">
      <x v="217"/>
    </i>
    <i r="1">
      <x v="219"/>
    </i>
    <i r="1">
      <x v="220"/>
    </i>
    <i r="1">
      <x v="222"/>
    </i>
    <i r="1">
      <x v="229"/>
    </i>
    <i r="1">
      <x v="23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549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48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47">
      <pivotArea field="42" type="button" dataOnly="0" labelOnly="1" outline="0" axis="axisRow" fieldPosition="0"/>
    </format>
    <format dxfId="54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45">
      <pivotArea field="42" type="button" dataOnly="0" labelOnly="1" outline="0" axis="axisRow" fieldPosition="0"/>
    </format>
    <format dxfId="54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43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542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41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54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3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38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537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36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35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34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33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32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31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30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529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2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27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526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525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524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523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522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521">
      <pivotArea field="45" type="button" dataOnly="0" labelOnly="1" outline="0" axis="axisPage" fieldPosition="0"/>
    </format>
    <format dxfId="520">
      <pivotArea field="42" type="button" dataOnly="0" labelOnly="1" outline="0" axis="axisRow" fieldPosition="0"/>
    </format>
    <format dxfId="519">
      <pivotArea dataOnly="0" labelOnly="1" fieldPosition="0">
        <references count="1">
          <reference field="42" count="0"/>
        </references>
      </pivotArea>
    </format>
    <format dxfId="518">
      <pivotArea dataOnly="0" labelOnly="1" grandRow="1" outline="0" fieldPosition="0"/>
    </format>
    <format dxfId="517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516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515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514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513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512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511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51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50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508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0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06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505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25583A-85D1-4C7F-8EB8-B01BAF133003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22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6">
    <i>
      <x v="2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504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0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02">
      <pivotArea field="42" type="button" dataOnly="0" labelOnly="1" outline="0" axis="axisRow" fieldPosition="0"/>
    </format>
    <format dxfId="50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00">
      <pivotArea field="42" type="button" dataOnly="0" labelOnly="1" outline="0" axis="axisRow" fieldPosition="0"/>
    </format>
    <format dxfId="49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9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49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96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49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9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93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492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91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90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89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88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87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86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85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484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8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82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81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480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79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78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77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476">
      <pivotArea field="45" type="button" dataOnly="0" labelOnly="1" outline="0" axis="axisPage" fieldPosition="0"/>
    </format>
    <format dxfId="475">
      <pivotArea field="42" type="button" dataOnly="0" labelOnly="1" outline="0" axis="axisRow" fieldPosition="0"/>
    </format>
    <format dxfId="474">
      <pivotArea dataOnly="0" labelOnly="1" fieldPosition="0">
        <references count="1">
          <reference field="42" count="0"/>
        </references>
      </pivotArea>
    </format>
    <format dxfId="473">
      <pivotArea dataOnly="0" labelOnly="1" grandRow="1" outline="0" fieldPosition="0"/>
    </format>
    <format dxfId="472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471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470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469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468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46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6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46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46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463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6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61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460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F8FBFA-8F60-499E-893E-6E2EDAA6D6D6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33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h="1"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27">
    <i>
      <x/>
    </i>
    <i r="1">
      <x v="383"/>
    </i>
    <i>
      <x v="1"/>
    </i>
    <i r="1">
      <x v="359"/>
    </i>
    <i r="1">
      <x v="360"/>
    </i>
    <i r="1">
      <x v="453"/>
    </i>
    <i r="1">
      <x v="461"/>
    </i>
    <i r="1">
      <x v="464"/>
    </i>
    <i r="1">
      <x v="465"/>
    </i>
    <i r="1">
      <x v="466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>
      <x v="2"/>
    </i>
    <i r="1">
      <x v="357"/>
    </i>
    <i r="1">
      <x v="572"/>
    </i>
    <i r="1">
      <x v="57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459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8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7">
      <pivotArea field="42" type="button" dataOnly="0" labelOnly="1" outline="0" axis="axisRow" fieldPosition="0"/>
    </format>
    <format dxfId="45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5">
      <pivotArea field="42" type="button" dataOnly="0" labelOnly="1" outline="0" axis="axisRow" fieldPosition="0"/>
    </format>
    <format dxfId="45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3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452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51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45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4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48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447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46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45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44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43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42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41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40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439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3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37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36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435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34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33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32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431">
      <pivotArea field="45" type="button" dataOnly="0" labelOnly="1" outline="0" axis="axisPage" fieldPosition="0"/>
    </format>
    <format dxfId="430">
      <pivotArea field="42" type="button" dataOnly="0" labelOnly="1" outline="0" axis="axisRow" fieldPosition="0"/>
    </format>
    <format dxfId="429">
      <pivotArea dataOnly="0" labelOnly="1" fieldPosition="0">
        <references count="1">
          <reference field="42" count="0"/>
        </references>
      </pivotArea>
    </format>
    <format dxfId="428">
      <pivotArea dataOnly="0" labelOnly="1" grandRow="1" outline="0" fieldPosition="0"/>
    </format>
    <format dxfId="427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426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425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424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423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422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421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42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41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418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6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415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92EB5-44A5-4746-953C-A2D913F6BE1B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13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h="1"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7">
    <i>
      <x/>
    </i>
    <i r="1">
      <x v="356"/>
    </i>
    <i>
      <x v="1"/>
    </i>
    <i r="1">
      <x v="583"/>
    </i>
    <i>
      <x v="2"/>
    </i>
    <i r="1">
      <x v="45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414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2">
      <pivotArea field="42" type="button" dataOnly="0" labelOnly="1" outline="0" axis="axisRow" fieldPosition="0"/>
    </format>
    <format dxfId="41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10">
      <pivotArea field="42" type="button" dataOnly="0" labelOnly="1" outline="0" axis="axisRow" fieldPosition="0"/>
    </format>
    <format dxfId="40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0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40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06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40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0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403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402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401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400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99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98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97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96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95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394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9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92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91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390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89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88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87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386">
      <pivotArea field="45" type="button" dataOnly="0" labelOnly="1" outline="0" axis="axisPage" fieldPosition="0"/>
    </format>
    <format dxfId="385">
      <pivotArea field="42" type="button" dataOnly="0" labelOnly="1" outline="0" axis="axisRow" fieldPosition="0"/>
    </format>
    <format dxfId="384">
      <pivotArea dataOnly="0" labelOnly="1" fieldPosition="0">
        <references count="1">
          <reference field="42" count="0"/>
        </references>
      </pivotArea>
    </format>
    <format dxfId="383">
      <pivotArea dataOnly="0" labelOnly="1" grandRow="1" outline="0" fieldPosition="0"/>
    </format>
    <format dxfId="382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381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380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379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378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37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7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37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37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373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1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370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294E2E-82A3-4211-B861-A2DDF6C74D90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155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h="1"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49">
    <i>
      <x/>
    </i>
    <i r="1">
      <x v="77"/>
    </i>
    <i r="1">
      <x v="78"/>
    </i>
    <i r="1">
      <x v="197"/>
    </i>
    <i r="1">
      <x v="342"/>
    </i>
    <i r="1">
      <x v="363"/>
    </i>
    <i r="1">
      <x v="574"/>
    </i>
    <i>
      <x v="1"/>
    </i>
    <i r="1">
      <x v="65"/>
    </i>
    <i r="1">
      <x v="82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309"/>
    </i>
    <i r="1">
      <x v="351"/>
    </i>
    <i r="1">
      <x v="364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94"/>
    </i>
    <i r="1">
      <x v="395"/>
    </i>
    <i r="1">
      <x v="396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13"/>
    </i>
    <i r="1">
      <x v="414"/>
    </i>
    <i r="1">
      <x v="415"/>
    </i>
    <i r="1">
      <x v="416"/>
    </i>
    <i r="1">
      <x v="417"/>
    </i>
    <i r="1">
      <x v="418"/>
    </i>
    <i r="1">
      <x v="419"/>
    </i>
    <i r="1">
      <x v="420"/>
    </i>
    <i r="1">
      <x v="421"/>
    </i>
    <i r="1">
      <x v="422"/>
    </i>
    <i r="1">
      <x v="423"/>
    </i>
    <i r="1">
      <x v="424"/>
    </i>
    <i r="1">
      <x v="425"/>
    </i>
    <i r="1">
      <x v="426"/>
    </i>
    <i r="1">
      <x v="427"/>
    </i>
    <i r="1">
      <x v="428"/>
    </i>
    <i r="1">
      <x v="429"/>
    </i>
    <i r="1">
      <x v="598"/>
    </i>
    <i r="1">
      <x v="599"/>
    </i>
    <i r="1">
      <x v="600"/>
    </i>
    <i r="1">
      <x v="601"/>
    </i>
    <i r="1">
      <x v="602"/>
    </i>
    <i r="1">
      <x v="603"/>
    </i>
    <i r="1">
      <x v="638"/>
    </i>
    <i r="1">
      <x v="639"/>
    </i>
    <i r="1">
      <x v="640"/>
    </i>
    <i r="1">
      <x v="641"/>
    </i>
    <i r="1">
      <x v="642"/>
    </i>
    <i r="1">
      <x v="643"/>
    </i>
    <i r="1">
      <x v="644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3"/>
    </i>
    <i r="1">
      <x v="654"/>
    </i>
    <i>
      <x v="2"/>
    </i>
    <i r="1">
      <x v="4"/>
    </i>
    <i r="1">
      <x v="11"/>
    </i>
    <i r="1">
      <x v="14"/>
    </i>
    <i r="1">
      <x v="38"/>
    </i>
    <i r="1">
      <x v="70"/>
    </i>
    <i r="1">
      <x v="74"/>
    </i>
    <i r="1">
      <x v="75"/>
    </i>
    <i r="1">
      <x v="76"/>
    </i>
    <i r="1">
      <x v="95"/>
    </i>
    <i r="1">
      <x v="151"/>
    </i>
    <i r="1">
      <x v="164"/>
    </i>
    <i r="1">
      <x v="330"/>
    </i>
    <i r="1">
      <x v="452"/>
    </i>
    <i r="1">
      <x v="487"/>
    </i>
    <i r="1">
      <x v="489"/>
    </i>
    <i r="1">
      <x v="689"/>
    </i>
    <i r="1">
      <x v="690"/>
    </i>
    <i r="1">
      <x v="69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369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68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67">
      <pivotArea field="42" type="button" dataOnly="0" labelOnly="1" outline="0" axis="axisRow" fieldPosition="0"/>
    </format>
    <format dxfId="36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65">
      <pivotArea field="42" type="button" dataOnly="0" labelOnly="1" outline="0" axis="axisRow" fieldPosition="0"/>
    </format>
    <format dxfId="36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63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362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61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36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5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58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357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56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55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54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53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52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51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50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349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4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47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46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345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44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43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42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341">
      <pivotArea field="45" type="button" dataOnly="0" labelOnly="1" outline="0" axis="axisPage" fieldPosition="0"/>
    </format>
    <format dxfId="340">
      <pivotArea field="42" type="button" dataOnly="0" labelOnly="1" outline="0" axis="axisRow" fieldPosition="0"/>
    </format>
    <format dxfId="339">
      <pivotArea dataOnly="0" labelOnly="1" fieldPosition="0">
        <references count="1">
          <reference field="42" count="0"/>
        </references>
      </pivotArea>
    </format>
    <format dxfId="338">
      <pivotArea dataOnly="0" labelOnly="1" grandRow="1" outline="0" fieldPosition="0"/>
    </format>
    <format dxfId="337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336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335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334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333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332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331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33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32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328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6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325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24B4F2-F3EC-419F-8B68-E78A147ACDA5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44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38">
    <i>
      <x v="2"/>
    </i>
    <i r="1">
      <x v="12"/>
    </i>
    <i r="1">
      <x v="13"/>
    </i>
    <i r="1">
      <x v="15"/>
    </i>
    <i r="1">
      <x v="83"/>
    </i>
    <i r="1">
      <x v="92"/>
    </i>
    <i r="1">
      <x v="96"/>
    </i>
    <i r="1">
      <x v="97"/>
    </i>
    <i r="1">
      <x v="98"/>
    </i>
    <i r="1">
      <x v="200"/>
    </i>
    <i r="1">
      <x v="203"/>
    </i>
    <i r="1">
      <x v="206"/>
    </i>
    <i r="1">
      <x v="209"/>
    </i>
    <i r="1">
      <x v="212"/>
    </i>
    <i r="1">
      <x v="215"/>
    </i>
    <i r="1">
      <x v="218"/>
    </i>
    <i r="1">
      <x v="221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3"/>
    </i>
    <i r="1">
      <x v="236"/>
    </i>
    <i r="1">
      <x v="239"/>
    </i>
    <i r="1">
      <x v="243"/>
    </i>
    <i r="1">
      <x v="246"/>
    </i>
    <i r="1">
      <x v="248"/>
    </i>
    <i r="1">
      <x v="255"/>
    </i>
    <i r="1">
      <x v="298"/>
    </i>
    <i r="1">
      <x v="301"/>
    </i>
    <i r="1">
      <x v="303"/>
    </i>
    <i r="1">
      <x v="305"/>
    </i>
    <i r="1">
      <x v="307"/>
    </i>
    <i r="1">
      <x v="69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324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2">
      <pivotArea field="42" type="button" dataOnly="0" labelOnly="1" outline="0" axis="axisRow" fieldPosition="0"/>
    </format>
    <format dxfId="32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0">
      <pivotArea field="42" type="button" dataOnly="0" labelOnly="1" outline="0" axis="axisRow" fieldPosition="0"/>
    </format>
    <format dxfId="31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1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31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16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31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1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13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312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11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10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09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08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07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06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05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304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30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302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301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300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299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298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97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296">
      <pivotArea field="45" type="button" dataOnly="0" labelOnly="1" outline="0" axis="axisPage" fieldPosition="0"/>
    </format>
    <format dxfId="295">
      <pivotArea field="42" type="button" dataOnly="0" labelOnly="1" outline="0" axis="axisRow" fieldPosition="0"/>
    </format>
    <format dxfId="294">
      <pivotArea dataOnly="0" labelOnly="1" fieldPosition="0">
        <references count="1">
          <reference field="42" count="0"/>
        </references>
      </pivotArea>
    </format>
    <format dxfId="293">
      <pivotArea dataOnly="0" labelOnly="1" grandRow="1" outline="0" fieldPosition="0"/>
    </format>
    <format dxfId="292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291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290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289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288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28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28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28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28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283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1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280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04BDBE-4E21-4ACC-ABB6-89632BB4CD60}" name="Draaitabel2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A3:K8" firstHeaderRow="0" firstDataRow="1" firstDataCol="1"/>
  <pivotFields count="149">
    <pivotField showAll="0"/>
    <pivotField showAll="0"/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Row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x="18"/>
        <item x="1"/>
        <item x="28"/>
        <item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1">
    <field x="48"/>
  </rowFields>
  <rowItems count="5">
    <i>
      <x v="19"/>
    </i>
    <i>
      <x v="20"/>
    </i>
    <i>
      <x v="21"/>
    </i>
    <i>
      <x v="2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Totaal krediet" fld="60" baseField="0" baseItem="0"/>
    <dataField name="Bijdrage 3-den" fld="54" baseField="0" baseItem="0"/>
    <dataField name="2032.." fld="77" baseField="0" baseItem="0"/>
    <dataField name="2033.." fld="79" baseField="0" baseItem="0"/>
    <dataField name="2034.." fld="81" baseField="0" baseItem="0"/>
    <dataField name="2035.." fld="83" baseField="0" baseItem="0"/>
    <dataField name="2036.." fld="85" baseField="0" baseItem="0"/>
    <dataField name="2037.." fld="87" baseField="0" baseItem="0"/>
    <dataField name="2038.." fld="89" baseField="0" baseItem="0"/>
    <dataField name="2039.." fld="91" baseField="0" baseItem="0"/>
  </dataFields>
  <formats count="30">
    <format dxfId="250">
      <pivotArea collapsedLevelsAreSubtotals="1" fieldPosition="0">
        <references count="1">
          <reference field="48" count="0"/>
        </references>
      </pivotArea>
    </format>
    <format dxfId="249">
      <pivotArea collapsedLevelsAreSubtotals="1" fieldPosition="0">
        <references count="1">
          <reference field="48" count="1">
            <x v="1"/>
          </reference>
        </references>
      </pivotArea>
    </format>
    <format dxfId="248">
      <pivotArea dataOnly="0" labelOnly="1" fieldPosition="0">
        <references count="1">
          <reference field="48" count="1">
            <x v="1"/>
          </reference>
        </references>
      </pivotArea>
    </format>
    <format dxfId="247">
      <pivotArea collapsedLevelsAreSubtotals="1" fieldPosition="0">
        <references count="1">
          <reference field="48" count="1">
            <x v="3"/>
          </reference>
        </references>
      </pivotArea>
    </format>
    <format dxfId="246">
      <pivotArea dataOnly="0" labelOnly="1" fieldPosition="0">
        <references count="1">
          <reference field="48" count="1">
            <x v="3"/>
          </reference>
        </references>
      </pivotArea>
    </format>
    <format dxfId="245">
      <pivotArea collapsedLevelsAreSubtotals="1" fieldPosition="0">
        <references count="1">
          <reference field="48" count="1">
            <x v="5"/>
          </reference>
        </references>
      </pivotArea>
    </format>
    <format dxfId="244">
      <pivotArea dataOnly="0" labelOnly="1" fieldPosition="0">
        <references count="1">
          <reference field="48" count="1">
            <x v="5"/>
          </reference>
        </references>
      </pivotArea>
    </format>
    <format dxfId="243">
      <pivotArea dataOnly="0" fieldPosition="0">
        <references count="1">
          <reference field="48" count="1">
            <x v="9"/>
          </reference>
        </references>
      </pivotArea>
    </format>
    <format dxfId="242">
      <pivotArea dataOnly="0" labelOnly="1" fieldPosition="0">
        <references count="1">
          <reference field="48" count="1">
            <x v="7"/>
          </reference>
        </references>
      </pivotArea>
    </format>
    <format dxfId="241">
      <pivotArea collapsedLevelsAreSubtotals="1" fieldPosition="0">
        <references count="1">
          <reference field="48" count="1">
            <x v="11"/>
          </reference>
        </references>
      </pivotArea>
    </format>
    <format dxfId="240">
      <pivotArea dataOnly="0" labelOnly="1" fieldPosition="0">
        <references count="1">
          <reference field="48" count="1">
            <x v="11"/>
          </reference>
        </references>
      </pivotArea>
    </format>
    <format dxfId="239">
      <pivotArea collapsedLevelsAreSubtotals="1" fieldPosition="0">
        <references count="1">
          <reference field="48" count="1">
            <x v="13"/>
          </reference>
        </references>
      </pivotArea>
    </format>
    <format dxfId="238">
      <pivotArea dataOnly="0" labelOnly="1" fieldPosition="0">
        <references count="1">
          <reference field="48" count="1">
            <x v="13"/>
          </reference>
        </references>
      </pivotArea>
    </format>
    <format dxfId="237">
      <pivotArea collapsedLevelsAreSubtotals="1" fieldPosition="0">
        <references count="1">
          <reference field="48" count="1">
            <x v="15"/>
          </reference>
        </references>
      </pivotArea>
    </format>
    <format dxfId="236">
      <pivotArea dataOnly="0" labelOnly="1" fieldPosition="0">
        <references count="1">
          <reference field="48" count="1">
            <x v="15"/>
          </reference>
        </references>
      </pivotArea>
    </format>
    <format dxfId="235">
      <pivotArea dataOnly="0" fieldPosition="0">
        <references count="1">
          <reference field="48" count="1">
            <x v="17"/>
          </reference>
        </references>
      </pivotArea>
    </format>
    <format dxfId="234">
      <pivotArea dataOnly="0" fieldPosition="0">
        <references count="1">
          <reference field="48" count="1">
            <x v="19"/>
          </reference>
        </references>
      </pivotArea>
    </format>
    <format dxfId="233">
      <pivotArea dataOnly="0" fieldPosition="0">
        <references count="1">
          <reference field="48" count="1">
            <x v="21"/>
          </reference>
        </references>
      </pivotArea>
    </format>
    <format dxfId="232">
      <pivotArea dataOnly="0" fieldPosition="0">
        <references count="1">
          <reference field="48" count="1">
            <x v="23"/>
          </reference>
        </references>
      </pivotArea>
    </format>
    <format dxfId="231">
      <pivotArea dataOnly="0" fieldPosition="0">
        <references count="1">
          <reference field="48" count="1">
            <x v="25"/>
          </reference>
        </references>
      </pivotArea>
    </format>
    <format dxfId="230">
      <pivotArea dataOnly="0" fieldPosition="0">
        <references count="1">
          <reference field="48" count="1">
            <x v="27"/>
          </reference>
        </references>
      </pivotArea>
    </format>
    <format dxfId="229">
      <pivotArea dataOnly="0" fieldPosition="0">
        <references count="1">
          <reference field="48" count="1">
            <x v="29"/>
          </reference>
        </references>
      </pivotArea>
    </format>
    <format dxfId="228">
      <pivotArea collapsedLevelsAreSubtotals="1" fieldPosition="0">
        <references count="1">
          <reference field="48" count="4">
            <x v="15"/>
            <x v="16"/>
            <x v="17"/>
            <x v="18"/>
          </reference>
        </references>
      </pivotArea>
    </format>
    <format dxfId="227">
      <pivotArea dataOnly="0" labelOnly="1" fieldPosition="0">
        <references count="1">
          <reference field="48" count="4">
            <x v="15"/>
            <x v="16"/>
            <x v="17"/>
            <x v="18"/>
          </reference>
        </references>
      </pivotArea>
    </format>
    <format dxfId="226">
      <pivotArea collapsedLevelsAreSubtotals="1" fieldPosition="0">
        <references count="1">
          <reference field="48" count="5">
            <x v="10"/>
            <x v="11"/>
            <x v="12"/>
            <x v="13"/>
            <x v="14"/>
          </reference>
        </references>
      </pivotArea>
    </format>
    <format dxfId="225">
      <pivotArea dataOnly="0" labelOnly="1" fieldPosition="0">
        <references count="1">
          <reference field="48" count="5">
            <x v="10"/>
            <x v="11"/>
            <x v="12"/>
            <x v="13"/>
            <x v="14"/>
          </reference>
        </references>
      </pivotArea>
    </format>
    <format dxfId="224">
      <pivotArea collapsedLevelsAreSubtotals="1" fieldPosition="0">
        <references count="1">
          <reference field="48" count="7">
            <x v="23"/>
            <x v="24"/>
            <x v="25"/>
            <x v="26"/>
            <x v="27"/>
            <x v="28"/>
            <x v="29"/>
          </reference>
        </references>
      </pivotArea>
    </format>
    <format dxfId="223">
      <pivotArea dataOnly="0" labelOnly="1" fieldPosition="0">
        <references count="1">
          <reference field="48" count="7">
            <x v="23"/>
            <x v="24"/>
            <x v="25"/>
            <x v="26"/>
            <x v="27"/>
            <x v="28"/>
            <x v="29"/>
          </reference>
        </references>
      </pivotArea>
    </format>
    <format dxfId="222">
      <pivotArea field="48" grandRow="1" outline="0" collapsedLevelsAreSubtotals="1" axis="axisRow" fieldPosition="0">
        <references count="1">
          <reference field="4294967294" count="8" selected="0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21">
      <pivotArea field="48" grandRow="1" outline="0" collapsedLevelsAreSubtotals="1" axis="axisRow" fieldPosition="0">
        <references count="1">
          <reference field="4294967294" count="8" selected="0"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B887A6-4273-4AEF-89B6-41D7E824284A}" name="Draaitabel3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A12:S17" firstHeaderRow="0" firstDataRow="1" firstDataCol="1"/>
  <pivotFields count="149">
    <pivotField showAll="0"/>
    <pivotField showAll="0"/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Row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x="18"/>
        <item x="1"/>
        <item x="28"/>
        <item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1">
    <field x="48"/>
  </rowFields>
  <rowItems count="5">
    <i>
      <x v="19"/>
    </i>
    <i>
      <x v="20"/>
    </i>
    <i>
      <x v="21"/>
    </i>
    <i>
      <x v="22"/>
    </i>
    <i t="grand">
      <x/>
    </i>
  </rowItems>
  <colFields count="1">
    <field x="-2"/>
  </colFields>
  <col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colItems>
  <dataFields count="18">
    <dataField name="Bijdrage 3-den" fld="54" baseField="0" baseItem="0"/>
    <dataField name="Som van 2024 FIX" fld="111" baseField="0" baseItem="0"/>
    <dataField name="Som van 2025 FIX" fld="112" baseField="0" baseItem="0" numFmtId="167"/>
    <dataField name="Som van 2026 FIX" fld="113" baseField="0" baseItem="0" numFmtId="167"/>
    <dataField name="Som van 2027 FIX" fld="114" baseField="0" baseItem="0" numFmtId="167"/>
    <dataField name="Som van 2028 FIX" fld="115" baseField="0" baseItem="0" numFmtId="167"/>
    <dataField name="Som van 2029 FIX" fld="116" baseField="0" baseItem="0" numFmtId="167"/>
    <dataField name="Som van 2030 FIX" fld="117" baseField="0" baseItem="0" numFmtId="167"/>
    <dataField name="Som van 2031 FIX" fld="118" baseField="0" baseItem="0" numFmtId="167"/>
    <dataField name="Som van 2032 FIX" fld="119" baseField="0" baseItem="0" numFmtId="167"/>
    <dataField name="Som van 2033 FIX" fld="120" baseField="0" baseItem="0" numFmtId="167"/>
    <dataField name="Som van 2034 FIX" fld="121" baseField="0" baseItem="0" numFmtId="167"/>
    <dataField name="Som van 2035 FIX" fld="122" baseField="0" baseItem="0" numFmtId="167"/>
    <dataField name="Som van 2036 FIX" fld="123" baseField="0" baseItem="0" numFmtId="167"/>
    <dataField name="Som van 2037 FIX" fld="124" baseField="0" baseItem="0" numFmtId="167"/>
    <dataField name="Som van 2038 FIX" fld="125" baseField="0" baseItem="0" numFmtId="167"/>
    <dataField name="Som van 2039 FIX" fld="126" baseField="0" baseItem="0" numFmtId="167"/>
    <dataField name="Som van 2040 FIX" fld="127" baseField="0" baseItem="0" numFmtId="167"/>
  </dataFields>
  <formats count="29">
    <format dxfId="279">
      <pivotArea collapsedLevelsAreSubtotals="1" fieldPosition="0">
        <references count="1">
          <reference field="48" count="0"/>
        </references>
      </pivotArea>
    </format>
    <format dxfId="278">
      <pivotArea collapsedLevelsAreSubtotals="1" fieldPosition="0">
        <references count="1">
          <reference field="48" count="1">
            <x v="1"/>
          </reference>
        </references>
      </pivotArea>
    </format>
    <format dxfId="277">
      <pivotArea dataOnly="0" labelOnly="1" fieldPosition="0">
        <references count="1">
          <reference field="48" count="1">
            <x v="1"/>
          </reference>
        </references>
      </pivotArea>
    </format>
    <format dxfId="276">
      <pivotArea collapsedLevelsAreSubtotals="1" fieldPosition="0">
        <references count="1">
          <reference field="48" count="1">
            <x v="3"/>
          </reference>
        </references>
      </pivotArea>
    </format>
    <format dxfId="275">
      <pivotArea dataOnly="0" labelOnly="1" fieldPosition="0">
        <references count="1">
          <reference field="48" count="1">
            <x v="3"/>
          </reference>
        </references>
      </pivotArea>
    </format>
    <format dxfId="274">
      <pivotArea collapsedLevelsAreSubtotals="1" fieldPosition="0">
        <references count="1">
          <reference field="48" count="1">
            <x v="5"/>
          </reference>
        </references>
      </pivotArea>
    </format>
    <format dxfId="273">
      <pivotArea dataOnly="0" labelOnly="1" fieldPosition="0">
        <references count="1">
          <reference field="48" count="1">
            <x v="5"/>
          </reference>
        </references>
      </pivotArea>
    </format>
    <format dxfId="272">
      <pivotArea dataOnly="0" fieldPosition="0">
        <references count="1">
          <reference field="48" count="1">
            <x v="9"/>
          </reference>
        </references>
      </pivotArea>
    </format>
    <format dxfId="271">
      <pivotArea dataOnly="0" labelOnly="1" fieldPosition="0">
        <references count="1">
          <reference field="48" count="1">
            <x v="7"/>
          </reference>
        </references>
      </pivotArea>
    </format>
    <format dxfId="270">
      <pivotArea collapsedLevelsAreSubtotals="1" fieldPosition="0">
        <references count="1">
          <reference field="48" count="1">
            <x v="11"/>
          </reference>
        </references>
      </pivotArea>
    </format>
    <format dxfId="269">
      <pivotArea dataOnly="0" labelOnly="1" fieldPosition="0">
        <references count="1">
          <reference field="48" count="1">
            <x v="11"/>
          </reference>
        </references>
      </pivotArea>
    </format>
    <format dxfId="268">
      <pivotArea collapsedLevelsAreSubtotals="1" fieldPosition="0">
        <references count="1">
          <reference field="48" count="1">
            <x v="13"/>
          </reference>
        </references>
      </pivotArea>
    </format>
    <format dxfId="267">
      <pivotArea dataOnly="0" labelOnly="1" fieldPosition="0">
        <references count="1">
          <reference field="48" count="1">
            <x v="13"/>
          </reference>
        </references>
      </pivotArea>
    </format>
    <format dxfId="266">
      <pivotArea collapsedLevelsAreSubtotals="1" fieldPosition="0">
        <references count="1">
          <reference field="48" count="1">
            <x v="15"/>
          </reference>
        </references>
      </pivotArea>
    </format>
    <format dxfId="265">
      <pivotArea dataOnly="0" labelOnly="1" fieldPosition="0">
        <references count="1">
          <reference field="48" count="1">
            <x v="15"/>
          </reference>
        </references>
      </pivotArea>
    </format>
    <format dxfId="264">
      <pivotArea dataOnly="0" fieldPosition="0">
        <references count="1">
          <reference field="48" count="1">
            <x v="17"/>
          </reference>
        </references>
      </pivotArea>
    </format>
    <format dxfId="263">
      <pivotArea dataOnly="0" fieldPosition="0">
        <references count="1">
          <reference field="48" count="1">
            <x v="19"/>
          </reference>
        </references>
      </pivotArea>
    </format>
    <format dxfId="262">
      <pivotArea dataOnly="0" fieldPosition="0">
        <references count="1">
          <reference field="48" count="1">
            <x v="21"/>
          </reference>
        </references>
      </pivotArea>
    </format>
    <format dxfId="261">
      <pivotArea dataOnly="0" fieldPosition="0">
        <references count="1">
          <reference field="48" count="1">
            <x v="23"/>
          </reference>
        </references>
      </pivotArea>
    </format>
    <format dxfId="260">
      <pivotArea dataOnly="0" fieldPosition="0">
        <references count="1">
          <reference field="48" count="1">
            <x v="25"/>
          </reference>
        </references>
      </pivotArea>
    </format>
    <format dxfId="259">
      <pivotArea dataOnly="0" fieldPosition="0">
        <references count="1">
          <reference field="48" count="1">
            <x v="27"/>
          </reference>
        </references>
      </pivotArea>
    </format>
    <format dxfId="258">
      <pivotArea dataOnly="0" fieldPosition="0">
        <references count="1">
          <reference field="48" count="1">
            <x v="29"/>
          </reference>
        </references>
      </pivotArea>
    </format>
    <format dxfId="257">
      <pivotArea collapsedLevelsAreSubtotals="1" fieldPosition="0">
        <references count="1">
          <reference field="48" count="4">
            <x v="15"/>
            <x v="16"/>
            <x v="17"/>
            <x v="18"/>
          </reference>
        </references>
      </pivotArea>
    </format>
    <format dxfId="256">
      <pivotArea dataOnly="0" labelOnly="1" fieldPosition="0">
        <references count="1">
          <reference field="48" count="4">
            <x v="15"/>
            <x v="16"/>
            <x v="17"/>
            <x v="18"/>
          </reference>
        </references>
      </pivotArea>
    </format>
    <format dxfId="255">
      <pivotArea collapsedLevelsAreSubtotals="1" fieldPosition="0">
        <references count="1">
          <reference field="48" count="5">
            <x v="10"/>
            <x v="11"/>
            <x v="12"/>
            <x v="13"/>
            <x v="14"/>
          </reference>
        </references>
      </pivotArea>
    </format>
    <format dxfId="254">
      <pivotArea dataOnly="0" labelOnly="1" fieldPosition="0">
        <references count="1">
          <reference field="48" count="5">
            <x v="10"/>
            <x v="11"/>
            <x v="12"/>
            <x v="13"/>
            <x v="14"/>
          </reference>
        </references>
      </pivotArea>
    </format>
    <format dxfId="253">
      <pivotArea collapsedLevelsAreSubtotals="1" fieldPosition="0">
        <references count="1">
          <reference field="48" count="7">
            <x v="23"/>
            <x v="24"/>
            <x v="25"/>
            <x v="26"/>
            <x v="27"/>
            <x v="28"/>
            <x v="29"/>
          </reference>
        </references>
      </pivotArea>
    </format>
    <format dxfId="252">
      <pivotArea dataOnly="0" labelOnly="1" fieldPosition="0">
        <references count="1">
          <reference field="48" count="7">
            <x v="23"/>
            <x v="24"/>
            <x v="25"/>
            <x v="26"/>
            <x v="27"/>
            <x v="28"/>
            <x v="29"/>
          </reference>
        </references>
      </pivotArea>
    </format>
    <format dxfId="251">
      <pivotArea outline="0" collapsedLevelsAreSubtotals="1" fieldPosition="0">
        <references count="1">
          <reference field="4294967294" count="16" selected="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4F0572-9A4B-42B0-A4AD-677F29F43CF4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5:M101" firstHeaderRow="0" firstDataRow="1" firstDataCol="1" rowPageCount="1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h="1" x="0"/>
        <item h="1" x="2"/>
        <item h="1"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showAll="0">
      <items count="31">
        <item x="29"/>
        <item x="9"/>
        <item x="26"/>
        <item x="3"/>
        <item x="2"/>
        <item x="6"/>
        <item x="5"/>
        <item x="8"/>
        <item x="7"/>
        <item x="27"/>
        <item x="22"/>
        <item x="23"/>
        <item x="24"/>
        <item x="0"/>
        <item x="19"/>
        <item x="25"/>
        <item x="11"/>
        <item x="10"/>
        <item x="21"/>
        <item x="18"/>
        <item x="1"/>
        <item x="28"/>
        <item x="4"/>
        <item x="17"/>
        <item x="15"/>
        <item x="20"/>
        <item x="12"/>
        <item x="13"/>
        <item x="14"/>
        <item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96">
    <i>
      <x/>
    </i>
    <i r="1">
      <x v="2"/>
    </i>
    <i r="1">
      <x v="10"/>
    </i>
    <i r="1">
      <x v="67"/>
    </i>
    <i r="1">
      <x v="73"/>
    </i>
    <i r="1">
      <x v="75"/>
    </i>
    <i r="1">
      <x v="160"/>
    </i>
    <i r="1">
      <x v="161"/>
    </i>
    <i r="1">
      <x v="162"/>
    </i>
    <i r="1">
      <x v="187"/>
    </i>
    <i r="1">
      <x v="188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272"/>
    </i>
    <i r="1">
      <x v="331"/>
    </i>
    <i r="1">
      <x v="332"/>
    </i>
    <i r="1">
      <x v="341"/>
    </i>
    <i r="1">
      <x v="353"/>
    </i>
    <i r="1">
      <x v="355"/>
    </i>
    <i r="1">
      <x v="409"/>
    </i>
    <i r="1">
      <x v="410"/>
    </i>
    <i r="1">
      <x v="411"/>
    </i>
    <i r="1">
      <x v="412"/>
    </i>
    <i r="1">
      <x v="430"/>
    </i>
    <i r="1">
      <x v="431"/>
    </i>
    <i r="1">
      <x v="455"/>
    </i>
    <i r="1">
      <x v="456"/>
    </i>
    <i r="1">
      <x v="457"/>
    </i>
    <i r="1">
      <x v="458"/>
    </i>
    <i r="1">
      <x v="463"/>
    </i>
    <i r="1">
      <x v="479"/>
    </i>
    <i r="1">
      <x v="480"/>
    </i>
    <i r="1">
      <x v="481"/>
    </i>
    <i r="1">
      <x v="482"/>
    </i>
    <i r="1">
      <x v="483"/>
    </i>
    <i r="1">
      <x v="484"/>
    </i>
    <i r="1">
      <x v="485"/>
    </i>
    <i r="1">
      <x v="488"/>
    </i>
    <i r="1">
      <x v="580"/>
    </i>
    <i r="1">
      <x v="681"/>
    </i>
    <i r="1">
      <x v="683"/>
    </i>
    <i>
      <x v="1"/>
    </i>
    <i r="1">
      <x v="3"/>
    </i>
    <i r="1">
      <x v="6"/>
    </i>
    <i r="1">
      <x v="8"/>
    </i>
    <i r="1">
      <x v="59"/>
    </i>
    <i r="1">
      <x v="61"/>
    </i>
    <i r="1">
      <x v="71"/>
    </i>
    <i r="1">
      <x v="338"/>
    </i>
    <i r="1">
      <x v="339"/>
    </i>
    <i r="1">
      <x v="346"/>
    </i>
    <i r="1">
      <x v="352"/>
    </i>
    <i r="1">
      <x v="358"/>
    </i>
    <i r="1">
      <x v="380"/>
    </i>
    <i r="1">
      <x v="381"/>
    </i>
    <i r="1">
      <x v="384"/>
    </i>
    <i r="1">
      <x v="391"/>
    </i>
    <i r="1">
      <x v="392"/>
    </i>
    <i r="1">
      <x v="397"/>
    </i>
    <i r="1">
      <x v="459"/>
    </i>
    <i r="1">
      <x v="460"/>
    </i>
    <i r="1">
      <x v="462"/>
    </i>
    <i r="1">
      <x v="486"/>
    </i>
    <i r="1">
      <x v="490"/>
    </i>
    <i r="1">
      <x v="513"/>
    </i>
    <i r="1">
      <x v="514"/>
    </i>
    <i r="1">
      <x v="549"/>
    </i>
    <i r="1">
      <x v="577"/>
    </i>
    <i r="1">
      <x v="590"/>
    </i>
    <i r="1">
      <x v="604"/>
    </i>
    <i r="1">
      <x v="614"/>
    </i>
    <i r="1">
      <x v="637"/>
    </i>
    <i r="1">
      <x v="656"/>
    </i>
    <i r="1">
      <x v="663"/>
    </i>
    <i r="1">
      <x v="680"/>
    </i>
    <i>
      <x v="2"/>
    </i>
    <i r="1">
      <x v="158"/>
    </i>
    <i r="1">
      <x v="159"/>
    </i>
    <i r="1">
      <x v="196"/>
    </i>
    <i r="1">
      <x v="254"/>
    </i>
    <i r="1">
      <x v="335"/>
    </i>
    <i r="1">
      <x v="336"/>
    </i>
    <i r="1">
      <x v="337"/>
    </i>
    <i r="1">
      <x v="385"/>
    </i>
    <i r="1">
      <x v="386"/>
    </i>
    <i r="1">
      <x v="408"/>
    </i>
    <i r="1">
      <x v="664"/>
    </i>
    <i r="1">
      <x v="684"/>
    </i>
    <i r="1">
      <x v="687"/>
    </i>
    <i r="1">
      <x v="688"/>
    </i>
    <i r="1">
      <x v="69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45" hier="-1"/>
  </pageFields>
  <dataFields count="11">
    <dataField name=".Kredietnrs" fld="0" baseField="0" baseItem="0"/>
    <dataField name="Totaal krediet" fld="60" baseField="0" baseItem="0"/>
    <dataField name="Bijdrage 3-den" fld="54" baseField="0" baseItem="0"/>
    <dataField name=".2024" fld="61" baseField="0" baseItem="0" numFmtId="167"/>
    <dataField name=".2025" fld="63" baseField="0" baseItem="0" numFmtId="167"/>
    <dataField name=".2026" fld="65" baseField="0" baseItem="0" numFmtId="167"/>
    <dataField name=".2027" fld="67" baseField="0" baseItem="0" numFmtId="167"/>
    <dataField name=".2028" fld="69" baseField="0" baseItem="0" numFmtId="167"/>
    <dataField name=".2029" fld="71" baseField="0" baseItem="0" numFmtId="167"/>
    <dataField name=".2030" fld="73" baseField="0" baseItem="0" numFmtId="167"/>
    <dataField name=".2031" fld="75" baseField="0" baseItem="0"/>
  </dataFields>
  <formats count="42">
    <format dxfId="919">
      <pivotArea outline="0" collapsedLevelsAreSubtotals="1" fieldPosition="0">
        <references count="1">
          <reference field="4294967294" count="7" selected="0">
            <x v="3"/>
            <x v="4"/>
            <x v="5"/>
            <x v="6"/>
            <x v="7"/>
            <x v="8"/>
            <x v="9"/>
          </reference>
        </references>
      </pivotArea>
    </format>
    <format dxfId="918">
      <pivotArea field="48" grandRow="1" outline="0" collapsedLevelsAreSubtotals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17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16">
      <pivotArea field="42" type="button" dataOnly="0" labelOnly="1" outline="0" axis="axisRow" fieldPosition="0"/>
    </format>
    <format dxfId="91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14">
      <pivotArea field="42" type="button" dataOnly="0" labelOnly="1" outline="0" axis="axisRow" fieldPosition="0"/>
    </format>
    <format dxfId="91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12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911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91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90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90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90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906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905">
      <pivotArea field="45" type="button" dataOnly="0" labelOnly="1" outline="0" axis="axisPage" fieldPosition="0"/>
    </format>
    <format dxfId="904">
      <pivotArea field="42" type="button" dataOnly="0" labelOnly="1" outline="0" axis="axisRow" fieldPosition="0"/>
    </format>
    <format dxfId="903">
      <pivotArea dataOnly="0" labelOnly="1" fieldPosition="0">
        <references count="1">
          <reference field="42" count="0"/>
        </references>
      </pivotArea>
    </format>
    <format dxfId="902">
      <pivotArea dataOnly="0" labelOnly="1" grandRow="1" outline="0" fieldPosition="0"/>
    </format>
    <format dxfId="901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900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99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98">
      <pivotArea field="45" type="button" dataOnly="0" labelOnly="1" outline="0" axis="axisPage" fieldPosition="0"/>
    </format>
    <format dxfId="897">
      <pivotArea field="42" type="button" dataOnly="0" labelOnly="1" outline="0" axis="axisRow" fieldPosition="0"/>
    </format>
    <format dxfId="896">
      <pivotArea dataOnly="0" labelOnly="1" fieldPosition="0">
        <references count="1">
          <reference field="42" count="0"/>
        </references>
      </pivotArea>
    </format>
    <format dxfId="895">
      <pivotArea dataOnly="0" labelOnly="1" grandRow="1" outline="0" fieldPosition="0"/>
    </format>
    <format dxfId="894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93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92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91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90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889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88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887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86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85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884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83">
      <pivotArea collapsedLevelsAreSubtotals="1" fieldPosition="0">
        <references count="2">
          <reference field="4294967294" count="1" selected="0">
            <x v="1"/>
          </reference>
          <reference field="42" count="1">
            <x v="2"/>
          </reference>
        </references>
      </pivotArea>
    </format>
    <format dxfId="882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81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880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879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878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F5D64B-6878-4A7E-AF76-4625D181C9CE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5:M135" firstHeaderRow="0" firstDataRow="1" firstDataCol="1" rowPageCount="1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sd="0"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h="1" x="0"/>
        <item h="1" x="2"/>
        <item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showAll="0">
      <items count="31">
        <item x="29"/>
        <item x="9"/>
        <item x="26"/>
        <item x="3"/>
        <item x="2"/>
        <item x="6"/>
        <item x="5"/>
        <item x="8"/>
        <item x="7"/>
        <item x="27"/>
        <item x="22"/>
        <item x="23"/>
        <item x="24"/>
        <item x="0"/>
        <item x="19"/>
        <item x="25"/>
        <item x="11"/>
        <item x="10"/>
        <item x="21"/>
        <item x="18"/>
        <item x="1"/>
        <item x="28"/>
        <item x="4"/>
        <item x="17"/>
        <item x="15"/>
        <item x="20"/>
        <item x="12"/>
        <item x="13"/>
        <item x="14"/>
        <item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30">
    <i>
      <x/>
    </i>
    <i>
      <x v="1"/>
    </i>
    <i r="1">
      <x/>
    </i>
    <i r="1">
      <x v="1"/>
    </i>
    <i r="1">
      <x v="9"/>
    </i>
    <i r="1">
      <x v="33"/>
    </i>
    <i r="1">
      <x v="36"/>
    </i>
    <i r="1">
      <x v="37"/>
    </i>
    <i r="1">
      <x v="57"/>
    </i>
    <i r="1">
      <x v="62"/>
    </i>
    <i r="1">
      <x v="66"/>
    </i>
    <i r="1">
      <x v="79"/>
    </i>
    <i r="1">
      <x v="80"/>
    </i>
    <i r="1">
      <x v="81"/>
    </i>
    <i r="1">
      <x v="152"/>
    </i>
    <i r="1">
      <x v="153"/>
    </i>
    <i r="1">
      <x v="155"/>
    </i>
    <i r="1">
      <x v="156"/>
    </i>
    <i r="1">
      <x v="157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294"/>
    </i>
    <i r="1">
      <x v="295"/>
    </i>
    <i r="1">
      <x v="328"/>
    </i>
    <i r="1">
      <x v="329"/>
    </i>
    <i r="1">
      <x v="333"/>
    </i>
    <i r="1">
      <x v="334"/>
    </i>
    <i r="1">
      <x v="340"/>
    </i>
    <i r="1">
      <x v="343"/>
    </i>
    <i r="1">
      <x v="344"/>
    </i>
    <i r="1">
      <x v="347"/>
    </i>
    <i r="1">
      <x v="348"/>
    </i>
    <i r="1">
      <x v="387"/>
    </i>
    <i r="1">
      <x v="388"/>
    </i>
    <i r="1">
      <x v="389"/>
    </i>
    <i r="1">
      <x v="390"/>
    </i>
    <i r="1">
      <x v="404"/>
    </i>
    <i r="1">
      <x v="405"/>
    </i>
    <i r="1">
      <x v="406"/>
    </i>
    <i r="1">
      <x v="407"/>
    </i>
    <i r="1">
      <x v="491"/>
    </i>
    <i r="1">
      <x v="509"/>
    </i>
    <i r="1">
      <x v="510"/>
    </i>
    <i r="1">
      <x v="511"/>
    </i>
    <i r="1">
      <x v="512"/>
    </i>
    <i r="1">
      <x v="513"/>
    </i>
    <i r="1">
      <x v="531"/>
    </i>
    <i r="1">
      <x v="532"/>
    </i>
    <i r="1">
      <x v="533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570"/>
    </i>
    <i r="1">
      <x v="571"/>
    </i>
    <i r="1">
      <x v="575"/>
    </i>
    <i r="1">
      <x v="576"/>
    </i>
    <i r="1">
      <x v="577"/>
    </i>
    <i r="1">
      <x v="578"/>
    </i>
    <i r="1">
      <x v="579"/>
    </i>
    <i r="1">
      <x v="582"/>
    </i>
    <i r="1">
      <x v="584"/>
    </i>
    <i r="1">
      <x v="586"/>
    </i>
    <i r="1">
      <x v="588"/>
    </i>
    <i r="1">
      <x v="589"/>
    </i>
    <i r="1">
      <x v="591"/>
    </i>
    <i r="1">
      <x v="592"/>
    </i>
    <i r="1">
      <x v="593"/>
    </i>
    <i r="1">
      <x v="596"/>
    </i>
    <i r="1">
      <x v="597"/>
    </i>
    <i r="1">
      <x v="604"/>
    </i>
    <i r="1">
      <x v="605"/>
    </i>
    <i r="1">
      <x v="608"/>
    </i>
    <i r="1">
      <x v="609"/>
    </i>
    <i r="1">
      <x v="610"/>
    </i>
    <i r="1">
      <x v="611"/>
    </i>
    <i r="1">
      <x v="613"/>
    </i>
    <i r="1">
      <x v="615"/>
    </i>
    <i r="1">
      <x v="616"/>
    </i>
    <i r="1">
      <x v="634"/>
    </i>
    <i r="1">
      <x v="655"/>
    </i>
    <i r="1">
      <x v="656"/>
    </i>
    <i r="1">
      <x v="657"/>
    </i>
    <i r="1">
      <x v="658"/>
    </i>
    <i r="1">
      <x v="682"/>
    </i>
    <i r="1">
      <x v="685"/>
    </i>
    <i r="1">
      <x v="686"/>
    </i>
    <i>
      <x v="2"/>
    </i>
    <i r="1">
      <x v="186"/>
    </i>
    <i r="1">
      <x v="271"/>
    </i>
    <i r="1">
      <x v="273"/>
    </i>
    <i r="1">
      <x v="293"/>
    </i>
    <i r="1">
      <x v="585"/>
    </i>
    <i r="1">
      <x v="61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45" hier="-1"/>
  </pageFields>
  <dataFields count="11">
    <dataField name=".Kredietnr" fld="0" baseField="0" baseItem="0"/>
    <dataField name="Totaal krediet" fld="60" baseField="0" baseItem="0"/>
    <dataField name="Bijdrage 3-den" fld="54" baseField="0" baseItem="0"/>
    <dataField name=".2024" fld="61" baseField="0" baseItem="0" numFmtId="167"/>
    <dataField name=".2025" fld="63" baseField="0" baseItem="0" numFmtId="167"/>
    <dataField name=".2026" fld="65" baseField="0" baseItem="0" numFmtId="167"/>
    <dataField name=".2027" fld="67" baseField="0" baseItem="0" numFmtId="167"/>
    <dataField name=".2028" fld="69" baseField="0" baseItem="0" numFmtId="167"/>
    <dataField name=".2029" fld="71" baseField="0" baseItem="0" numFmtId="167"/>
    <dataField name=".2030" fld="73" baseField="0" baseItem="0" numFmtId="167"/>
    <dataField name=".2031" fld="75" baseField="0" baseItem="0"/>
  </dataFields>
  <formats count="44">
    <format dxfId="877">
      <pivotArea outline="0" collapsedLevelsAreSubtotals="1" fieldPosition="0">
        <references count="1">
          <reference field="4294967294" count="7" selected="0">
            <x v="3"/>
            <x v="4"/>
            <x v="5"/>
            <x v="6"/>
            <x v="7"/>
            <x v="8"/>
            <x v="9"/>
          </reference>
        </references>
      </pivotArea>
    </format>
    <format dxfId="876">
      <pivotArea field="48" grandRow="1" outline="0" collapsedLevelsAreSubtotals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75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74">
      <pivotArea field="42" type="button" dataOnly="0" labelOnly="1" outline="0" axis="axisRow" fieldPosition="0"/>
    </format>
    <format dxfId="87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72">
      <pivotArea field="42" type="button" dataOnly="0" labelOnly="1" outline="0" axis="axisRow" fieldPosition="0"/>
    </format>
    <format dxfId="87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7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86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68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867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6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65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864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63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62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61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60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59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5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57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856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55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54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53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852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51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50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849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848">
      <pivotArea field="45" type="button" dataOnly="0" labelOnly="1" outline="0" axis="axisPage" fieldPosition="0"/>
    </format>
    <format dxfId="847">
      <pivotArea field="42" type="button" dataOnly="0" labelOnly="1" outline="0" axis="axisRow" fieldPosition="0"/>
    </format>
    <format dxfId="846">
      <pivotArea dataOnly="0" labelOnly="1" fieldPosition="0">
        <references count="1">
          <reference field="42" count="0"/>
        </references>
      </pivotArea>
    </format>
    <format dxfId="845">
      <pivotArea dataOnly="0" labelOnly="1" grandRow="1" outline="0" fieldPosition="0"/>
    </format>
    <format dxfId="844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843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842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841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840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839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838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837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83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835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834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765588-0088-4874-8A52-91B0C8A82E7E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186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h="1"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80">
    <i>
      <x/>
    </i>
    <i r="1">
      <x v="35"/>
    </i>
    <i r="1">
      <x v="58"/>
    </i>
    <i r="1">
      <x v="64"/>
    </i>
    <i r="1">
      <x v="163"/>
    </i>
    <i r="1">
      <x v="198"/>
    </i>
    <i r="1">
      <x v="310"/>
    </i>
    <i r="1">
      <x v="350"/>
    </i>
    <i r="1">
      <x v="393"/>
    </i>
    <i>
      <x v="1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60"/>
    </i>
    <i r="1">
      <x v="154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349"/>
    </i>
    <i r="1">
      <x v="361"/>
    </i>
    <i r="1">
      <x v="362"/>
    </i>
    <i r="1">
      <x v="382"/>
    </i>
    <i r="1">
      <x v="449"/>
    </i>
    <i r="1">
      <x v="450"/>
    </i>
    <i r="1">
      <x v="451"/>
    </i>
    <i r="1">
      <x v="508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4"/>
    </i>
    <i r="1">
      <x v="535"/>
    </i>
    <i r="1">
      <x v="536"/>
    </i>
    <i r="1">
      <x v="537"/>
    </i>
    <i r="1">
      <x v="538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87"/>
    </i>
    <i r="1">
      <x v="594"/>
    </i>
    <i r="1">
      <x v="595"/>
    </i>
    <i r="1">
      <x v="606"/>
    </i>
    <i r="1">
      <x v="607"/>
    </i>
    <i r="1">
      <x v="617"/>
    </i>
    <i r="1">
      <x v="618"/>
    </i>
    <i r="1">
      <x v="619"/>
    </i>
    <i r="1">
      <x v="620"/>
    </i>
    <i r="1">
      <x v="621"/>
    </i>
    <i r="1">
      <x v="622"/>
    </i>
    <i r="1">
      <x v="623"/>
    </i>
    <i r="1">
      <x v="624"/>
    </i>
    <i r="1">
      <x v="625"/>
    </i>
    <i r="1">
      <x v="626"/>
    </i>
    <i r="1">
      <x v="627"/>
    </i>
    <i r="1">
      <x v="628"/>
    </i>
    <i r="1">
      <x v="629"/>
    </i>
    <i r="1">
      <x v="630"/>
    </i>
    <i r="1">
      <x v="631"/>
    </i>
    <i r="1">
      <x v="632"/>
    </i>
    <i r="1">
      <x v="633"/>
    </i>
    <i r="1">
      <x v="635"/>
    </i>
    <i r="1">
      <x v="636"/>
    </i>
    <i r="1">
      <x v="665"/>
    </i>
    <i r="1">
      <x v="666"/>
    </i>
    <i r="1">
      <x v="667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>
      <x v="2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44"/>
    </i>
    <i r="1">
      <x v="445"/>
    </i>
    <i r="1">
      <x v="446"/>
    </i>
    <i r="1">
      <x v="447"/>
    </i>
    <i r="1">
      <x v="44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833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32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31">
      <pivotArea field="42" type="button" dataOnly="0" labelOnly="1" outline="0" axis="axisRow" fieldPosition="0"/>
    </format>
    <format dxfId="83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29">
      <pivotArea field="42" type="button" dataOnly="0" labelOnly="1" outline="0" axis="axisRow" fieldPosition="0"/>
    </format>
    <format dxfId="82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827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82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2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82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23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22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821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20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19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18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17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16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15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14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81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12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11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810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809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808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80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806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805">
      <pivotArea field="45" type="button" dataOnly="0" labelOnly="1" outline="0" axis="axisPage" fieldPosition="0"/>
    </format>
    <format dxfId="804">
      <pivotArea field="42" type="button" dataOnly="0" labelOnly="1" outline="0" axis="axisRow" fieldPosition="0"/>
    </format>
    <format dxfId="803">
      <pivotArea dataOnly="0" labelOnly="1" fieldPosition="0">
        <references count="1">
          <reference field="42" count="0"/>
        </references>
      </pivotArea>
    </format>
    <format dxfId="802">
      <pivotArea dataOnly="0" labelOnly="1" grandRow="1" outline="0" fieldPosition="0"/>
    </format>
    <format dxfId="801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800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799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798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797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796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9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794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793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792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91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90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789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04AADA-EBCB-4C6E-89BC-0228F4541783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7:M33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h="1"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26">
    <i>
      <x/>
    </i>
    <i r="1">
      <x v="63"/>
    </i>
    <i r="1">
      <x v="74"/>
    </i>
    <i r="1">
      <x v="77"/>
    </i>
    <i>
      <x v="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8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507"/>
    </i>
    <i>
      <x v="2"/>
    </i>
    <i r="1">
      <x v="34"/>
    </i>
    <i r="1">
      <x v="189"/>
    </i>
    <i r="1">
      <x v="35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788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7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6">
      <pivotArea field="42" type="button" dataOnly="0" labelOnly="1" outline="0" axis="axisRow" fieldPosition="0"/>
    </format>
    <format dxfId="78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4">
      <pivotArea field="42" type="button" dataOnly="0" labelOnly="1" outline="0" axis="axisRow" fieldPosition="0"/>
    </format>
    <format dxfId="78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82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781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8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77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78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77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776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75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74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73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72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71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70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69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76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67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66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65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764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63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62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61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760">
      <pivotArea field="45" type="button" dataOnly="0" labelOnly="1" outline="0" axis="axisPage" fieldPosition="0"/>
    </format>
    <format dxfId="759">
      <pivotArea field="42" type="button" dataOnly="0" labelOnly="1" outline="0" axis="axisRow" fieldPosition="0"/>
    </format>
    <format dxfId="758">
      <pivotArea dataOnly="0" labelOnly="1" fieldPosition="0">
        <references count="1">
          <reference field="42" count="0"/>
        </references>
      </pivotArea>
    </format>
    <format dxfId="757">
      <pivotArea dataOnly="0" labelOnly="1" grandRow="1" outline="0" fieldPosition="0"/>
    </format>
    <format dxfId="756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755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754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753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752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751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5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749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748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747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6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5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744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864B8E-9E85-4957-B8F3-BAECD4BCBBAF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7:M13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h="1" x="1"/>
        <item h="1"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6">
    <i>
      <x/>
    </i>
    <i r="1">
      <x v="76"/>
    </i>
    <i r="1">
      <x v="78"/>
    </i>
    <i>
      <x v="1"/>
    </i>
    <i r="1">
      <x v="7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743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2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41">
      <pivotArea field="42" type="button" dataOnly="0" labelOnly="1" outline="0" axis="axisRow" fieldPosition="0"/>
    </format>
    <format dxfId="74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39">
      <pivotArea field="42" type="button" dataOnly="0" labelOnly="1" outline="0" axis="axisRow" fieldPosition="0"/>
    </format>
    <format dxfId="73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37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73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3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73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33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32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731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30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29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28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27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26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25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24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72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22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21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720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719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718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71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16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715">
      <pivotArea field="45" type="button" dataOnly="0" labelOnly="1" outline="0" axis="axisPage" fieldPosition="0"/>
    </format>
    <format dxfId="714">
      <pivotArea field="42" type="button" dataOnly="0" labelOnly="1" outline="0" axis="axisRow" fieldPosition="0"/>
    </format>
    <format dxfId="713">
      <pivotArea dataOnly="0" labelOnly="1" fieldPosition="0">
        <references count="1">
          <reference field="42" count="0"/>
        </references>
      </pivotArea>
    </format>
    <format dxfId="712">
      <pivotArea dataOnly="0" labelOnly="1" grandRow="1" outline="0" fieldPosition="0"/>
    </format>
    <format dxfId="711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710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709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708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707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706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70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704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703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702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1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700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699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D19FAF-9DB2-43D0-A636-55641485E53C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19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x="27"/>
        <item x="22"/>
        <item x="23"/>
        <item x="24"/>
        <item x="0"/>
        <item x="19"/>
        <item x="25"/>
        <item x="11"/>
        <item x="10"/>
        <item x="21"/>
        <item h="1" x="18"/>
        <item h="1" x="1"/>
        <item h="1" x="28"/>
        <item h="1"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3">
    <i>
      <x/>
    </i>
    <i r="1">
      <x v="94"/>
    </i>
    <i>
      <x v="2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698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7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6">
      <pivotArea field="42" type="button" dataOnly="0" labelOnly="1" outline="0" axis="axisRow" fieldPosition="0"/>
    </format>
    <format dxfId="69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4">
      <pivotArea field="42" type="button" dataOnly="0" labelOnly="1" outline="0" axis="axisRow" fieldPosition="0"/>
    </format>
    <format dxfId="69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2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691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90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689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88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87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686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85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84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83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82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81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80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79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678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77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76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75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674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73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72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671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670">
      <pivotArea field="45" type="button" dataOnly="0" labelOnly="1" outline="0" axis="axisPage" fieldPosition="0"/>
    </format>
    <format dxfId="669">
      <pivotArea field="42" type="button" dataOnly="0" labelOnly="1" outline="0" axis="axisRow" fieldPosition="0"/>
    </format>
    <format dxfId="668">
      <pivotArea dataOnly="0" labelOnly="1" fieldPosition="0">
        <references count="1">
          <reference field="42" count="0"/>
        </references>
      </pivotArea>
    </format>
    <format dxfId="667">
      <pivotArea dataOnly="0" labelOnly="1" grandRow="1" outline="0" fieldPosition="0"/>
    </format>
    <format dxfId="666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665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664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663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662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661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660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659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658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657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56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55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654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C7B84D-909B-4A31-8FA8-8A7039390152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6:M20" firstHeaderRow="0" firstDataRow="1" firstDataCol="1" rowPageCount="2" colPageCount="1"/>
  <pivotFields count="149">
    <pivotField dataField="1" showAll="0"/>
    <pivotField axis="axisRow"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Page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h="1" x="18"/>
        <item h="1" x="1"/>
        <item h="1" x="28"/>
        <item h="1" x="4"/>
        <item x="17"/>
        <item x="15"/>
        <item x="20"/>
        <item x="12"/>
        <item x="13"/>
        <item x="14"/>
        <item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2">
    <field x="42"/>
    <field x="1"/>
  </rowFields>
  <rowItems count="14">
    <i>
      <x v="2"/>
    </i>
    <i r="1">
      <x v="5"/>
    </i>
    <i r="1">
      <x v="68"/>
    </i>
    <i r="1">
      <x v="69"/>
    </i>
    <i r="1">
      <x v="72"/>
    </i>
    <i r="1">
      <x v="296"/>
    </i>
    <i r="1">
      <x v="297"/>
    </i>
    <i r="1">
      <x v="299"/>
    </i>
    <i r="1">
      <x v="300"/>
    </i>
    <i r="1">
      <x v="302"/>
    </i>
    <i r="1">
      <x v="304"/>
    </i>
    <i r="1">
      <x v="306"/>
    </i>
    <i r="1">
      <x v="30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45" hier="-1"/>
    <pageField fld="48" hier="-1"/>
  </pageField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45">
    <format dxfId="653">
      <pivotArea field="48" grandRow="1" outline="0" collapsedLevelsAreSubtotals="1" axis="axisPage" fieldPosition="1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52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51">
      <pivotArea field="42" type="button" dataOnly="0" labelOnly="1" outline="0" axis="axisRow" fieldPosition="0"/>
    </format>
    <format dxfId="65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49">
      <pivotArea field="42" type="button" dataOnly="0" labelOnly="1" outline="0" axis="axisRow" fieldPosition="0"/>
    </format>
    <format dxfId="64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47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0"/>
          </reference>
        </references>
      </pivotArea>
    </format>
    <format dxfId="646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45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644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43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42">
      <pivotArea collapsedLevelsAreSubtotals="1" fieldPosition="0">
        <references count="2">
          <reference field="4294967294" count="1" selected="0">
            <x v="0"/>
          </reference>
          <reference field="42" count="1">
            <x v="0"/>
          </reference>
        </references>
      </pivotArea>
    </format>
    <format dxfId="641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40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39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38">
      <pivotArea dataOnly="0" labelOnly="1" fieldPosition="0">
        <references count="2"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37">
      <pivotArea dataOnly="0" labelOnly="1" fieldPosition="0">
        <references count="2"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36">
      <pivotArea dataOnly="0" labelOnly="1" fieldPosition="0">
        <references count="2"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35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34">
      <pivotArea collapsedLevelsAreSubtotals="1" fieldPosition="0">
        <references count="2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1"/>
          </reference>
        </references>
      </pivotArea>
    </format>
    <format dxfId="633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32">
      <pivotArea collapsedLevelsAreSubtotals="1" fieldPosition="0">
        <references count="3">
          <reference field="4294967294" count="9" selected="0">
            <x v="2"/>
            <x v="3"/>
            <x v="4"/>
            <x v="5"/>
            <x v="6"/>
            <x v="7"/>
            <x v="8"/>
            <x v="9"/>
            <x v="10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31">
      <pivotArea collapsedLevelsAreSubtotals="1" fieldPosition="0">
        <references count="3">
          <reference field="4294967294" count="1" selected="0">
            <x v="1"/>
          </reference>
          <reference field="1" count="44">
            <x v="2"/>
            <x v="10"/>
            <x v="67"/>
            <x v="73"/>
            <x v="75"/>
            <x v="160"/>
            <x v="161"/>
            <x v="162"/>
            <x v="187"/>
            <x v="188"/>
            <x v="190"/>
            <x v="191"/>
            <x v="192"/>
            <x v="193"/>
            <x v="194"/>
            <x v="195"/>
            <x v="272"/>
            <x v="331"/>
            <x v="332"/>
            <x v="341"/>
            <x v="353"/>
            <x v="355"/>
            <x v="409"/>
            <x v="410"/>
            <x v="411"/>
            <x v="412"/>
            <x v="430"/>
            <x v="431"/>
            <x v="455"/>
            <x v="456"/>
            <x v="457"/>
            <x v="458"/>
            <x v="463"/>
            <x v="479"/>
            <x v="480"/>
            <x v="481"/>
            <x v="482"/>
            <x v="483"/>
            <x v="484"/>
            <x v="485"/>
            <x v="488"/>
            <x v="580"/>
            <x v="681"/>
            <x v="683"/>
          </reference>
          <reference field="42" count="1" selected="0">
            <x v="0"/>
          </reference>
        </references>
      </pivotArea>
    </format>
    <format dxfId="630">
      <pivotArea collapsedLevelsAreSubtotals="1" fieldPosition="0">
        <references count="2">
          <reference field="4294967294" count="1" selected="0">
            <x v="1"/>
          </reference>
          <reference field="42" count="1">
            <x v="1"/>
          </reference>
        </references>
      </pivotArea>
    </format>
    <format dxfId="629">
      <pivotArea collapsedLevelsAreSubtotals="1" fieldPosition="0">
        <references count="3">
          <reference field="4294967294" count="1" selected="0">
            <x v="1"/>
          </reference>
          <reference field="1" count="33">
            <x v="3"/>
            <x v="6"/>
            <x v="8"/>
            <x v="59"/>
            <x v="61"/>
            <x v="71"/>
            <x v="338"/>
            <x v="339"/>
            <x v="346"/>
            <x v="352"/>
            <x v="358"/>
            <x v="380"/>
            <x v="381"/>
            <x v="384"/>
            <x v="391"/>
            <x v="392"/>
            <x v="397"/>
            <x v="459"/>
            <x v="460"/>
            <x v="462"/>
            <x v="486"/>
            <x v="490"/>
            <x v="513"/>
            <x v="514"/>
            <x v="549"/>
            <x v="577"/>
            <x v="590"/>
            <x v="604"/>
            <x v="614"/>
            <x v="637"/>
            <x v="656"/>
            <x v="663"/>
            <x v="680"/>
          </reference>
          <reference field="42" count="1" selected="0">
            <x v="1"/>
          </reference>
        </references>
      </pivotArea>
    </format>
    <format dxfId="628">
      <pivotArea collapsedLevelsAreSubtotals="1" fieldPosition="0">
        <references count="3">
          <reference field="4294967294" count="1" selected="0">
            <x v="1"/>
          </reference>
          <reference field="1" count="15">
            <x v="158"/>
            <x v="159"/>
            <x v="196"/>
            <x v="254"/>
            <x v="335"/>
            <x v="336"/>
            <x v="337"/>
            <x v="385"/>
            <x v="386"/>
            <x v="408"/>
            <x v="664"/>
            <x v="684"/>
            <x v="687"/>
            <x v="688"/>
            <x v="692"/>
          </reference>
          <reference field="42" count="1" selected="0">
            <x v="2"/>
          </reference>
        </references>
      </pivotArea>
    </format>
    <format dxfId="627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626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625">
      <pivotArea field="45" type="button" dataOnly="0" labelOnly="1" outline="0" axis="axisPage" fieldPosition="0"/>
    </format>
    <format dxfId="624">
      <pivotArea field="42" type="button" dataOnly="0" labelOnly="1" outline="0" axis="axisRow" fieldPosition="0"/>
    </format>
    <format dxfId="623">
      <pivotArea dataOnly="0" labelOnly="1" fieldPosition="0">
        <references count="1">
          <reference field="42" count="0"/>
        </references>
      </pivotArea>
    </format>
    <format dxfId="622">
      <pivotArea dataOnly="0" labelOnly="1" grandRow="1" outline="0" fieldPosition="0"/>
    </format>
    <format dxfId="621">
      <pivotArea dataOnly="0" labelOnly="1" fieldPosition="0">
        <references count="2">
          <reference field="1" count="1">
            <x v="581"/>
          </reference>
          <reference field="42" count="1" selected="0">
            <x v="0"/>
          </reference>
        </references>
      </pivotArea>
    </format>
    <format dxfId="620">
      <pivotArea dataOnly="0" labelOnly="1" fieldPosition="0">
        <references count="2">
          <reference field="1" count="5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</reference>
          <reference field="42" count="1" selected="0">
            <x v="1"/>
          </reference>
        </references>
      </pivotArea>
    </format>
    <format dxfId="619">
      <pivotArea dataOnly="0" labelOnly="1" fieldPosition="0">
        <references count="2">
          <reference field="1" count="50"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</reference>
          <reference field="42" count="1" selected="0">
            <x v="1"/>
          </reference>
        </references>
      </pivotArea>
    </format>
    <format dxfId="618">
      <pivotArea dataOnly="0" labelOnly="1" fieldPosition="0">
        <references count="2">
          <reference field="1" count="20"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617">
      <pivotArea dataOnly="0" labelOnly="1" fieldPosition="0">
        <references count="2"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616">
      <pivotArea field="42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  <format dxfId="615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120">
            <x v="0"/>
            <x v="1"/>
            <x v="9"/>
            <x v="33"/>
            <x v="36"/>
            <x v="37"/>
            <x v="57"/>
            <x v="62"/>
            <x v="66"/>
            <x v="79"/>
            <x v="80"/>
            <x v="81"/>
            <x v="152"/>
            <x v="153"/>
            <x v="155"/>
            <x v="156"/>
            <x v="157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294"/>
            <x v="295"/>
            <x v="328"/>
            <x v="329"/>
            <x v="333"/>
            <x v="334"/>
            <x v="340"/>
            <x v="343"/>
            <x v="344"/>
            <x v="347"/>
            <x v="348"/>
            <x v="387"/>
            <x v="388"/>
            <x v="389"/>
            <x v="390"/>
            <x v="404"/>
            <x v="405"/>
            <x v="406"/>
            <x v="407"/>
            <x v="491"/>
            <x v="509"/>
            <x v="510"/>
            <x v="511"/>
            <x v="512"/>
            <x v="513"/>
            <x v="531"/>
            <x v="532"/>
            <x v="533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5"/>
            <x v="576"/>
            <x v="577"/>
            <x v="578"/>
            <x v="579"/>
            <x v="582"/>
            <x v="584"/>
            <x v="586"/>
            <x v="588"/>
            <x v="589"/>
            <x v="591"/>
            <x v="592"/>
            <x v="593"/>
            <x v="596"/>
            <x v="597"/>
            <x v="604"/>
            <x v="605"/>
            <x v="608"/>
            <x v="609"/>
            <x v="610"/>
            <x v="611"/>
            <x v="613"/>
            <x v="615"/>
            <x v="616"/>
            <x v="634"/>
            <x v="655"/>
            <x v="656"/>
            <x v="657"/>
            <x v="658"/>
            <x v="682"/>
            <x v="685"/>
            <x v="686"/>
          </reference>
          <reference field="42" count="1" selected="0">
            <x v="1"/>
          </reference>
        </references>
      </pivotArea>
    </format>
    <format dxfId="614">
      <pivotArea collapsedLevelsAreSubtotals="1" fieldPosition="0">
        <references count="2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42" count="1">
            <x v="2"/>
          </reference>
        </references>
      </pivotArea>
    </format>
    <format dxfId="613">
      <pivotArea collapsedLevelsAreSubtotals="1" fieldPosition="0">
        <references count="3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" count="6">
            <x v="186"/>
            <x v="271"/>
            <x v="273"/>
            <x v="293"/>
            <x v="585"/>
            <x v="612"/>
          </reference>
          <reference field="42" count="1" selected="0">
            <x v="2"/>
          </reference>
        </references>
      </pivotArea>
    </format>
    <format dxfId="612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11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10">
      <pivotArea collapsedLevelsAreSubtotals="1" fieldPosition="0">
        <references count="2">
          <reference field="4294967294" count="1" selected="0">
            <x v="0"/>
          </reference>
          <reference field="42" count="1">
            <x v="1"/>
          </reference>
        </references>
      </pivotArea>
    </format>
    <format dxfId="609">
      <pivotArea collapsedLevelsAreSubtotals="1" fieldPosition="0">
        <references count="2">
          <reference field="4294967294" count="1" selected="0">
            <x v="0"/>
          </reference>
          <reference field="42" count="1">
            <x v="2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4C1A5-74FB-48A4-BF16-01EA742A3ADF}" name="Draaitabel4" cacheId="13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 rowHeaderCaption="Omschrijving investering">
  <location ref="B4:M9" firstHeaderRow="0" firstDataRow="1" firstDataCol="1"/>
  <pivotFields count="149">
    <pivotField dataField="1" showAll="0"/>
    <pivotField showAll="0">
      <items count="695">
        <item x="618"/>
        <item x="267"/>
        <item x="204"/>
        <item x="209"/>
        <item x="561"/>
        <item x="144"/>
        <item x="268"/>
        <item x="269"/>
        <item x="275"/>
        <item x="658"/>
        <item x="108"/>
        <item x="169"/>
        <item x="692"/>
        <item x="664"/>
        <item x="170"/>
        <item x="665"/>
        <item x="160"/>
        <item x="162"/>
        <item x="164"/>
        <item x="347"/>
        <item x="349"/>
        <item x="351"/>
        <item x="353"/>
        <item x="355"/>
        <item x="357"/>
        <item x="359"/>
        <item x="361"/>
        <item x="363"/>
        <item x="365"/>
        <item x="367"/>
        <item x="369"/>
        <item x="371"/>
        <item x="373"/>
        <item x="637"/>
        <item x="202"/>
        <item x="72"/>
        <item x="317"/>
        <item x="624"/>
        <item x="223"/>
        <item x="159"/>
        <item x="161"/>
        <item x="163"/>
        <item x="165"/>
        <item x="348"/>
        <item x="350"/>
        <item x="352"/>
        <item x="354"/>
        <item x="356"/>
        <item x="358"/>
        <item x="360"/>
        <item x="362"/>
        <item x="364"/>
        <item x="366"/>
        <item x="368"/>
        <item x="370"/>
        <item x="372"/>
        <item x="374"/>
        <item x="648"/>
        <item x="200"/>
        <item x="273"/>
        <item x="280"/>
        <item x="279"/>
        <item x="516"/>
        <item x="232"/>
        <item x="203"/>
        <item x="226"/>
        <item x="529"/>
        <item x="616"/>
        <item x="142"/>
        <item x="141"/>
        <item x="167"/>
        <item x="157"/>
        <item x="139"/>
        <item x="303"/>
        <item x="302"/>
        <item x="305"/>
        <item x="306"/>
        <item x="307"/>
        <item x="304"/>
        <item x="649"/>
        <item x="9"/>
        <item x="10"/>
        <item x="147"/>
        <item x="693"/>
        <item x="539"/>
        <item x="113"/>
        <item x="176"/>
        <item x="184"/>
        <item x="197"/>
        <item x="0"/>
        <item x="128"/>
        <item x="237"/>
        <item x="676"/>
        <item x="140"/>
        <item x="112"/>
        <item x="238"/>
        <item x="666"/>
        <item x="667"/>
        <item x="673"/>
        <item x="243"/>
        <item x="609"/>
        <item x="610"/>
        <item x="611"/>
        <item x="240"/>
        <item x="239"/>
        <item x="586"/>
        <item x="563"/>
        <item x="587"/>
        <item x="564"/>
        <item x="588"/>
        <item x="565"/>
        <item x="589"/>
        <item x="566"/>
        <item x="590"/>
        <item x="567"/>
        <item x="591"/>
        <item x="568"/>
        <item x="592"/>
        <item x="569"/>
        <item x="593"/>
        <item x="570"/>
        <item x="594"/>
        <item x="571"/>
        <item x="595"/>
        <item x="572"/>
        <item x="596"/>
        <item x="573"/>
        <item x="597"/>
        <item x="574"/>
        <item x="598"/>
        <item x="575"/>
        <item x="599"/>
        <item x="576"/>
        <item x="600"/>
        <item x="577"/>
        <item x="601"/>
        <item x="578"/>
        <item x="602"/>
        <item x="579"/>
        <item x="603"/>
        <item x="580"/>
        <item x="604"/>
        <item x="581"/>
        <item x="605"/>
        <item x="582"/>
        <item x="606"/>
        <item x="583"/>
        <item x="607"/>
        <item x="584"/>
        <item x="608"/>
        <item x="585"/>
        <item x="229"/>
        <item x="316"/>
        <item x="318"/>
        <item x="614"/>
        <item x="530"/>
        <item x="512"/>
        <item x="508"/>
        <item x="153"/>
        <item x="152"/>
        <item x="80"/>
        <item x="133"/>
        <item x="298"/>
        <item x="149"/>
        <item x="224"/>
        <item x="653"/>
        <item x="654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656"/>
        <item x="655"/>
        <item x="650"/>
        <item x="328"/>
        <item x="627"/>
        <item x="638"/>
        <item x="89"/>
        <item x="97"/>
        <item x="124"/>
        <item x="96"/>
        <item x="109"/>
        <item x="110"/>
        <item x="290"/>
        <item x="291"/>
        <item x="274"/>
        <item x="278"/>
        <item x="612"/>
        <item x="613"/>
        <item x="556"/>
        <item x="685"/>
        <item x="557"/>
        <item x="554"/>
        <item x="684"/>
        <item x="555"/>
        <item x="546"/>
        <item x="680"/>
        <item x="547"/>
        <item x="544"/>
        <item x="679"/>
        <item x="545"/>
        <item x="540"/>
        <item x="677"/>
        <item x="541"/>
        <item x="542"/>
        <item x="678"/>
        <item x="543"/>
        <item x="550"/>
        <item x="682"/>
        <item x="551"/>
        <item x="548"/>
        <item x="681"/>
        <item x="549"/>
        <item x="690"/>
        <item x="687"/>
        <item x="688"/>
        <item x="689"/>
        <item x="686"/>
        <item x="691"/>
        <item x="552"/>
        <item x="683"/>
        <item x="553"/>
        <item x="182"/>
        <item x="669"/>
        <item x="125"/>
        <item x="180"/>
        <item x="257"/>
        <item x="126"/>
        <item x="181"/>
        <item x="670"/>
        <item x="127"/>
        <item x="15"/>
        <item x="16"/>
        <item x="671"/>
        <item x="35"/>
        <item x="34"/>
        <item x="675"/>
        <item x="36"/>
        <item x="659"/>
        <item x="17"/>
        <item x="37"/>
        <item x="1"/>
        <item x="195"/>
        <item x="196"/>
        <item x="185"/>
        <item x="672"/>
        <item x="129"/>
        <item x="346"/>
        <item x="345"/>
        <item x="173"/>
        <item x="39"/>
        <item x="502"/>
        <item x="38"/>
        <item x="501"/>
        <item x="171"/>
        <item x="33"/>
        <item x="175"/>
        <item x="177"/>
        <item x="178"/>
        <item x="172"/>
        <item x="174"/>
        <item x="651"/>
        <item x="558"/>
        <item x="623"/>
        <item x="287"/>
        <item x="288"/>
        <item x="295"/>
        <item x="296"/>
        <item x="297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652"/>
        <item x="308"/>
        <item x="309"/>
        <item x="119"/>
        <item x="137"/>
        <item x="674"/>
        <item x="117"/>
        <item x="130"/>
        <item x="660"/>
        <item x="114"/>
        <item x="661"/>
        <item x="115"/>
        <item x="662"/>
        <item x="116"/>
        <item x="663"/>
        <item x="118"/>
        <item x="148"/>
        <item x="289"/>
        <item x="292"/>
        <item x="293"/>
        <item x="294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11"/>
        <item x="12"/>
        <item x="221"/>
        <item x="222"/>
        <item x="249"/>
        <item x="323"/>
        <item x="635"/>
        <item x="191"/>
        <item x="247"/>
        <item x="248"/>
        <item x="230"/>
        <item x="265"/>
        <item x="531"/>
        <item x="100"/>
        <item x="168"/>
        <item x="2"/>
        <item x="3"/>
        <item x="156"/>
        <item x="301"/>
        <item x="532"/>
        <item x="533"/>
        <item x="286"/>
        <item x="71"/>
        <item x="146"/>
        <item x="629"/>
        <item x="244"/>
        <item x="134"/>
        <item x="79"/>
        <item x="150"/>
        <item x="84"/>
        <item x="81"/>
        <item x="92"/>
        <item x="93"/>
        <item x="276"/>
        <item x="283"/>
        <item x="261"/>
        <item x="210"/>
        <item x="199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619"/>
        <item x="245"/>
        <item x="277"/>
        <item x="201"/>
        <item x="621"/>
        <item x="151"/>
        <item x="154"/>
        <item x="13"/>
        <item x="534"/>
        <item x="315"/>
        <item x="314"/>
        <item x="207"/>
        <item x="208"/>
        <item x="562"/>
        <item x="213"/>
        <item x="218"/>
        <item x="215"/>
        <item x="211"/>
        <item x="212"/>
        <item x="216"/>
        <item x="217"/>
        <item x="220"/>
        <item x="214"/>
        <item x="219"/>
        <item x="535"/>
        <item x="320"/>
        <item x="76"/>
        <item x="77"/>
        <item x="86"/>
        <item x="260"/>
        <item x="259"/>
        <item x="258"/>
        <item x="183"/>
        <item x="234"/>
        <item x="235"/>
        <item x="23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329"/>
        <item x="330"/>
        <item x="98"/>
        <item x="99"/>
        <item x="102"/>
        <item x="106"/>
        <item x="13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646"/>
        <item x="206"/>
        <item x="205"/>
        <item x="559"/>
        <item x="647"/>
        <item x="85"/>
        <item x="73"/>
        <item x="74"/>
        <item x="75"/>
        <item x="256"/>
        <item x="246"/>
        <item x="190"/>
        <item x="189"/>
        <item x="188"/>
        <item x="324"/>
        <item x="326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254"/>
        <item x="255"/>
        <item x="250"/>
        <item x="253"/>
        <item x="70"/>
        <item x="251"/>
        <item x="252"/>
        <item x="263"/>
        <item x="145"/>
        <item x="143"/>
        <item x="560"/>
        <item x="95"/>
        <item x="101"/>
        <item x="104"/>
        <item x="11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271"/>
        <item x="628"/>
        <item x="536"/>
        <item x="537"/>
        <item x="615"/>
        <item x="264"/>
        <item x="270"/>
        <item x="103"/>
        <item x="121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262"/>
        <item x="632"/>
        <item x="225"/>
        <item x="122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622"/>
        <item x="625"/>
        <item x="521"/>
        <item x="509"/>
        <item x="91"/>
        <item x="517"/>
        <item x="313"/>
        <item x="120"/>
        <item x="312"/>
        <item x="518"/>
        <item x="519"/>
        <item x="319"/>
        <item x="507"/>
        <item x="510"/>
        <item x="511"/>
        <item x="514"/>
        <item x="520"/>
        <item x="522"/>
        <item x="506"/>
        <item x="311"/>
        <item x="505"/>
        <item x="513"/>
        <item x="515"/>
        <item x="192"/>
        <item x="193"/>
        <item x="194"/>
        <item x="132"/>
        <item x="641"/>
        <item x="630"/>
        <item x="4"/>
        <item x="166"/>
        <item x="617"/>
        <item x="69"/>
        <item x="633"/>
        <item x="158"/>
        <item x="634"/>
        <item x="639"/>
        <item x="5"/>
        <item x="282"/>
        <item x="78"/>
        <item x="503"/>
        <item x="636"/>
        <item x="620"/>
        <item x="504"/>
        <item x="321"/>
        <item x="135"/>
        <item x="272"/>
        <item x="642"/>
        <item x="640"/>
        <item x="310"/>
        <item x="524"/>
        <item x="525"/>
        <item x="526"/>
        <item x="527"/>
        <item x="528"/>
        <item x="631"/>
        <item x="657"/>
        <item x="281"/>
        <item x="266"/>
        <item x="6"/>
        <item x="626"/>
        <item x="645"/>
        <item x="538"/>
        <item x="299"/>
        <item x="7"/>
        <item x="198"/>
        <item x="643"/>
        <item x="8"/>
        <item x="136"/>
        <item x="10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44"/>
        <item x="284"/>
        <item x="285"/>
        <item x="228"/>
        <item x="227"/>
        <item x="231"/>
        <item x="233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4"/>
        <item x="300"/>
        <item x="82"/>
        <item x="94"/>
        <item x="186"/>
        <item x="241"/>
        <item x="87"/>
        <item x="242"/>
        <item x="88"/>
        <item x="155"/>
        <item x="12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90"/>
        <item x="107"/>
        <item x="83"/>
        <item x="327"/>
        <item x="325"/>
        <item x="523"/>
        <item x="322"/>
        <item x="179"/>
        <item x="187"/>
        <item x="42"/>
        <item x="41"/>
        <item x="40"/>
        <item x="138"/>
        <item x="668"/>
        <item t="default"/>
      </items>
    </pivotField>
    <pivotField showAll="0"/>
    <pivotField showAll="0"/>
    <pivotField showAll="0"/>
    <pivotField showAll="0"/>
    <pivotField numFmtId="168" showAll="0"/>
    <pivotField numFmtId="168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showAll="0"/>
    <pivotField showAll="0"/>
    <pivotField showAll="0">
      <items count="4">
        <item x="2"/>
        <item x="1"/>
        <item x="0"/>
        <item t="default"/>
      </items>
    </pivotField>
    <pivotField showAll="0"/>
    <pivotField showAll="0"/>
    <pivotField multipleItemSelectionAllowed="1" showAll="0">
      <items count="5">
        <item x="0"/>
        <item x="2"/>
        <item x="1"/>
        <item x="3"/>
        <item t="default"/>
      </items>
    </pivotField>
    <pivotField showAll="0"/>
    <pivotField showAll="0">
      <items count="7">
        <item x="5"/>
        <item x="2"/>
        <item x="1"/>
        <item x="4"/>
        <item x="3"/>
        <item x="0"/>
        <item t="default"/>
      </items>
    </pivotField>
    <pivotField axis="axisRow" multipleItemSelectionAllowed="1" showAll="0">
      <items count="31">
        <item h="1" x="29"/>
        <item h="1" x="9"/>
        <item h="1" x="26"/>
        <item h="1" x="3"/>
        <item h="1" x="2"/>
        <item h="1" x="6"/>
        <item h="1" x="5"/>
        <item h="1" x="8"/>
        <item h="1" x="7"/>
        <item h="1" x="27"/>
        <item h="1" x="22"/>
        <item h="1" x="23"/>
        <item h="1" x="24"/>
        <item h="1" x="0"/>
        <item h="1" x="19"/>
        <item h="1" x="25"/>
        <item h="1" x="11"/>
        <item h="1" x="10"/>
        <item h="1" x="21"/>
        <item x="18"/>
        <item x="1"/>
        <item x="28"/>
        <item x="4"/>
        <item h="1" x="17"/>
        <item h="1" x="15"/>
        <item h="1" x="20"/>
        <item h="1" x="12"/>
        <item h="1" x="13"/>
        <item h="1" x="14"/>
        <item h="1" x="16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numFmtId="168"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43" showAll="0"/>
    <pivotField numFmtId="43" showAll="0"/>
    <pivotField numFmtId="43" showAll="0"/>
    <pivotField numFmtId="43" showAll="0"/>
  </pivotFields>
  <rowFields count="1">
    <field x="48"/>
  </rowFields>
  <rowItems count="5">
    <i>
      <x v="19"/>
    </i>
    <i>
      <x v="20"/>
    </i>
    <i>
      <x v="21"/>
    </i>
    <i>
      <x v="2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.Kredietnrs" fld="0" baseField="0" baseItem="0"/>
    <dataField name="Totaal krediet" fld="60" baseField="0" baseItem="0" numFmtId="3"/>
    <dataField name="Bijdrage 3-den" fld="54" baseField="0" baseItem="0" numFmtId="3"/>
    <dataField name=".2024" fld="61" baseField="0" baseItem="0" numFmtId="3"/>
    <dataField name=".2025" fld="63" baseField="0" baseItem="0" numFmtId="3"/>
    <dataField name=".2026" fld="65" baseField="0" baseItem="0" numFmtId="3"/>
    <dataField name=".2027" fld="67" baseField="0" baseItem="0" numFmtId="3"/>
    <dataField name=".2028" fld="69" baseField="0" baseItem="0" numFmtId="3"/>
    <dataField name=".2029" fld="71" baseField="0" baseItem="0" numFmtId="3"/>
    <dataField name=".2030" fld="73" baseField="0" baseItem="0" numFmtId="3"/>
    <dataField name=".2031" fld="75" baseField="0" baseItem="0" numFmtId="3"/>
  </dataFields>
  <formats count="14">
    <format dxfId="608">
      <pivotArea field="48" grandRow="1" outline="0" collapsedLevelsAreSubtotals="1" axis="axisRow" fieldPosition="0">
        <references count="1">
          <reference field="4294967294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07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06">
      <pivotArea field="42" type="button" dataOnly="0" labelOnly="1" outline="0"/>
    </format>
    <format dxfId="60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04">
      <pivotArea field="42" type="button" dataOnly="0" labelOnly="1" outline="0"/>
    </format>
    <format dxfId="60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02">
      <pivotArea field="42" grandRow="1" outline="0" collapsedLevelsAreSubtotals="1">
        <references count="1">
          <reference field="4294967294" count="1" selected="0">
            <x v="1"/>
          </reference>
        </references>
      </pivotArea>
    </format>
    <format dxfId="601">
      <pivotArea field="42" grandRow="1" outline="0" collapsedLevelsAreSubtotals="1">
        <references count="1">
          <reference field="4294967294" count="1" selected="0">
            <x v="0"/>
          </reference>
        </references>
      </pivotArea>
    </format>
    <format dxfId="600">
      <pivotArea field="45" type="button" dataOnly="0" labelOnly="1" outline="0"/>
    </format>
    <format dxfId="599">
      <pivotArea field="42" type="button" dataOnly="0" labelOnly="1" outline="0"/>
    </format>
    <format dxfId="598">
      <pivotArea dataOnly="0" labelOnly="1" grandRow="1" outline="0" fieldPosition="0"/>
    </format>
    <format dxfId="597">
      <pivotArea field="42" grandRow="1" outline="0" collapsedLevelsAreSubtotals="1">
        <references count="1">
          <reference field="4294967294" count="1" selected="0">
            <x v="1"/>
          </reference>
        </references>
      </pivotArea>
    </format>
    <format dxfId="596">
      <pivotArea outline="0" collapsedLevelsAreSubtotals="1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5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B3CDE-3299-44A2-9925-835F7D7C8611}">
  <dimension ref="A1:ET774"/>
  <sheetViews>
    <sheetView topLeftCell="DF1" zoomScale="85" zoomScaleNormal="85" zoomScaleSheetLayoutView="100" workbookViewId="0">
      <pane ySplit="1" topLeftCell="A184" activePane="bottomLeft" state="frozen"/>
      <selection activeCell="CE1" sqref="CE1"/>
      <selection pane="bottomLeft" activeCell="DJ184" sqref="A1:ET742"/>
    </sheetView>
  </sheetViews>
  <sheetFormatPr defaultColWidth="9.5703125" defaultRowHeight="15" x14ac:dyDescent="0.25"/>
  <cols>
    <col min="1" max="1" width="45.7109375" hidden="1" customWidth="1"/>
    <col min="2" max="2" width="8" style="166" customWidth="1"/>
    <col min="3" max="3" width="73.28515625" bestFit="1" customWidth="1"/>
    <col min="4" max="4" width="51.7109375" style="1" bestFit="1" customWidth="1"/>
    <col min="5" max="5" width="12.28515625" hidden="1" customWidth="1"/>
    <col min="6" max="6" width="10.140625" hidden="1" customWidth="1"/>
    <col min="7" max="7" width="12.85546875" hidden="1" customWidth="1"/>
    <col min="8" max="8" width="15.5703125" hidden="1" customWidth="1"/>
    <col min="9" max="9" width="23.28515625" hidden="1" customWidth="1"/>
    <col min="10" max="10" width="20.140625" hidden="1" customWidth="1"/>
    <col min="11" max="11" width="11.140625" hidden="1" customWidth="1"/>
    <col min="12" max="12" width="22.85546875" hidden="1" customWidth="1"/>
    <col min="13" max="13" width="24.140625" hidden="1" customWidth="1"/>
    <col min="14" max="14" width="21.28515625" hidden="1" customWidth="1"/>
    <col min="15" max="15" width="24.42578125" hidden="1" customWidth="1"/>
    <col min="16" max="16" width="22.85546875" hidden="1" customWidth="1"/>
    <col min="17" max="17" width="16.85546875" hidden="1" customWidth="1"/>
    <col min="18" max="18" width="17.7109375" hidden="1" customWidth="1"/>
    <col min="19" max="19" width="23" hidden="1" customWidth="1"/>
    <col min="20" max="20" width="36.28515625" hidden="1" customWidth="1"/>
    <col min="21" max="22" width="30.7109375" hidden="1" customWidth="1"/>
    <col min="23" max="23" width="37.7109375" hidden="1" customWidth="1"/>
    <col min="24" max="24" width="38.28515625" hidden="1" customWidth="1"/>
    <col min="25" max="25" width="36.28515625" hidden="1" customWidth="1"/>
    <col min="26" max="26" width="30.7109375" hidden="1" customWidth="1"/>
    <col min="27" max="27" width="24.42578125" hidden="1" customWidth="1"/>
    <col min="28" max="28" width="22.85546875" hidden="1" customWidth="1"/>
    <col min="29" max="30" width="19.42578125" hidden="1" customWidth="1"/>
    <col min="31" max="31" width="23" hidden="1" customWidth="1"/>
    <col min="32" max="32" width="19" hidden="1" customWidth="1"/>
    <col min="33" max="33" width="22.28515625" hidden="1" customWidth="1"/>
    <col min="34" max="34" width="81.85546875" bestFit="1" customWidth="1"/>
    <col min="35" max="35" width="16" customWidth="1"/>
    <col min="36" max="36" width="18.5703125" customWidth="1"/>
    <col min="37" max="37" width="28.28515625" customWidth="1"/>
    <col min="38" max="38" width="21.7109375" customWidth="1"/>
    <col min="39" max="39" width="17.140625" customWidth="1"/>
    <col min="40" max="40" width="20.5703125" customWidth="1"/>
    <col min="41" max="41" width="26.140625" style="167" customWidth="1"/>
    <col min="42" max="42" width="11" customWidth="1"/>
    <col min="43" max="43" width="24.28515625" customWidth="1"/>
    <col min="44" max="44" width="11.28515625" customWidth="1"/>
    <col min="45" max="45" width="24.85546875" customWidth="1"/>
    <col min="46" max="46" width="13.7109375" customWidth="1"/>
    <col min="47" max="47" width="18.5703125" customWidth="1"/>
    <col min="48" max="48" width="21.7109375" customWidth="1"/>
    <col min="49" max="49" width="26.7109375" customWidth="1"/>
    <col min="50" max="50" width="57.85546875" customWidth="1"/>
    <col min="51" max="51" width="26.28515625" customWidth="1"/>
    <col min="52" max="52" width="14.85546875" customWidth="1"/>
    <col min="53" max="53" width="16.7109375" style="174" customWidth="1"/>
    <col min="54" max="54" width="16.28515625" customWidth="1"/>
    <col min="55" max="55" width="18.28515625" customWidth="1"/>
    <col min="56" max="56" width="24.85546875" customWidth="1"/>
    <col min="57" max="57" width="33.5703125" customWidth="1"/>
    <col min="58" max="58" width="19.28515625" customWidth="1"/>
    <col min="59" max="59" width="16.85546875" customWidth="1"/>
    <col min="60" max="60" width="10.28515625" bestFit="1" customWidth="1"/>
    <col min="61" max="61" width="10.7109375" bestFit="1" customWidth="1"/>
    <col min="62" max="62" width="15.28515625" bestFit="1" customWidth="1"/>
    <col min="63" max="63" width="11.140625" customWidth="1"/>
    <col min="64" max="64" width="11.140625" hidden="1" customWidth="1"/>
    <col min="65" max="65" width="20" bestFit="1" customWidth="1"/>
    <col min="66" max="66" width="11.140625" hidden="1" customWidth="1"/>
    <col min="67" max="67" width="20" bestFit="1" customWidth="1"/>
    <col min="68" max="68" width="11.140625" hidden="1" customWidth="1"/>
    <col min="69" max="69" width="20" bestFit="1" customWidth="1"/>
    <col min="70" max="70" width="11.28515625" hidden="1" customWidth="1"/>
    <col min="71" max="71" width="20" bestFit="1" customWidth="1"/>
    <col min="72" max="72" width="11.140625" hidden="1" customWidth="1"/>
    <col min="73" max="73" width="20" bestFit="1" customWidth="1"/>
    <col min="74" max="74" width="11.140625" hidden="1" customWidth="1"/>
    <col min="75" max="75" width="20" bestFit="1" customWidth="1"/>
    <col min="76" max="76" width="15.28515625" hidden="1" customWidth="1"/>
    <col min="77" max="77" width="20" bestFit="1" customWidth="1"/>
    <col min="78" max="78" width="11.140625" hidden="1" customWidth="1"/>
    <col min="79" max="79" width="20" bestFit="1" customWidth="1"/>
    <col min="80" max="80" width="11.140625" hidden="1" customWidth="1"/>
    <col min="81" max="81" width="20" bestFit="1" customWidth="1"/>
    <col min="82" max="82" width="11.140625" hidden="1" customWidth="1"/>
    <col min="83" max="83" width="20" bestFit="1" customWidth="1"/>
    <col min="84" max="84" width="11.140625" hidden="1" customWidth="1"/>
    <col min="85" max="85" width="20" bestFit="1" customWidth="1"/>
    <col min="86" max="86" width="11.140625" hidden="1" customWidth="1"/>
    <col min="87" max="87" width="20" bestFit="1" customWidth="1"/>
    <col min="88" max="88" width="11.140625" hidden="1" customWidth="1"/>
    <col min="89" max="89" width="20" bestFit="1" customWidth="1"/>
    <col min="90" max="90" width="11.140625" hidden="1" customWidth="1"/>
    <col min="91" max="91" width="20" bestFit="1" customWidth="1"/>
    <col min="92" max="92" width="11.140625" hidden="1" customWidth="1"/>
    <col min="93" max="93" width="20" bestFit="1" customWidth="1"/>
    <col min="94" max="94" width="11.140625" hidden="1" customWidth="1"/>
    <col min="95" max="95" width="20" bestFit="1" customWidth="1"/>
    <col min="96" max="96" width="10" hidden="1" customWidth="1"/>
    <col min="97" max="97" width="20" bestFit="1" customWidth="1"/>
    <col min="98" max="98" width="10" hidden="1" customWidth="1"/>
    <col min="99" max="99" width="20" bestFit="1" customWidth="1"/>
    <col min="100" max="100" width="10" hidden="1" customWidth="1"/>
    <col min="101" max="101" width="20" bestFit="1" customWidth="1"/>
    <col min="102" max="102" width="10" hidden="1" customWidth="1"/>
    <col min="103" max="103" width="20" bestFit="1" customWidth="1"/>
    <col min="104" max="104" width="10" hidden="1" customWidth="1"/>
    <col min="105" max="105" width="20" bestFit="1" customWidth="1"/>
    <col min="106" max="106" width="10" hidden="1" customWidth="1"/>
    <col min="107" max="107" width="20" bestFit="1" customWidth="1"/>
    <col min="108" max="108" width="10" hidden="1" customWidth="1"/>
    <col min="109" max="109" width="20" bestFit="1" customWidth="1"/>
    <col min="110" max="110" width="23.7109375" bestFit="1" customWidth="1"/>
    <col min="111" max="111" width="25.28515625" bestFit="1" customWidth="1"/>
    <col min="112" max="112" width="18.42578125" bestFit="1" customWidth="1"/>
    <col min="113" max="113" width="20.5703125" customWidth="1"/>
    <col min="114" max="118" width="12.7109375" bestFit="1" customWidth="1"/>
    <col min="119" max="122" width="11.28515625" bestFit="1" customWidth="1"/>
    <col min="123" max="123" width="12.5703125" bestFit="1" customWidth="1"/>
    <col min="124" max="136" width="12.7109375" bestFit="1" customWidth="1"/>
    <col min="137" max="137" width="13.85546875" bestFit="1" customWidth="1"/>
    <col min="138" max="138" width="23.5703125" bestFit="1" customWidth="1"/>
    <col min="139" max="139" width="23.5703125" customWidth="1"/>
    <col min="140" max="140" width="42.28515625" bestFit="1" customWidth="1"/>
    <col min="141" max="144" width="21.7109375" bestFit="1" customWidth="1"/>
    <col min="145" max="146" width="21.7109375" customWidth="1"/>
    <col min="147" max="150" width="11.7109375" bestFit="1" customWidth="1"/>
  </cols>
  <sheetData>
    <row r="1" spans="1:150" ht="48" x14ac:dyDescent="0.25">
      <c r="A1" s="8" t="s">
        <v>341</v>
      </c>
      <c r="B1" s="278" t="s">
        <v>342</v>
      </c>
      <c r="C1" s="279" t="s">
        <v>343</v>
      </c>
      <c r="D1" s="290" t="s">
        <v>344</v>
      </c>
      <c r="E1" s="279" t="s">
        <v>345</v>
      </c>
      <c r="F1" s="279" t="s">
        <v>346</v>
      </c>
      <c r="G1" s="279" t="s">
        <v>347</v>
      </c>
      <c r="H1" s="286" t="s">
        <v>348</v>
      </c>
      <c r="I1" s="286" t="s">
        <v>22</v>
      </c>
      <c r="J1" s="279" t="s">
        <v>349</v>
      </c>
      <c r="K1" s="280" t="s">
        <v>350</v>
      </c>
      <c r="L1" s="280" t="s">
        <v>351</v>
      </c>
      <c r="M1" s="280" t="s">
        <v>352</v>
      </c>
      <c r="N1" s="281" t="s">
        <v>353</v>
      </c>
      <c r="O1" s="285" t="s">
        <v>354</v>
      </c>
      <c r="P1" s="285" t="s">
        <v>355</v>
      </c>
      <c r="Q1" s="285" t="s">
        <v>356</v>
      </c>
      <c r="R1" s="285" t="s">
        <v>357</v>
      </c>
      <c r="S1" s="285" t="s">
        <v>358</v>
      </c>
      <c r="T1" s="284" t="s">
        <v>359</v>
      </c>
      <c r="U1" s="284" t="s">
        <v>360</v>
      </c>
      <c r="V1" s="284" t="s">
        <v>361</v>
      </c>
      <c r="W1" s="284" t="s">
        <v>362</v>
      </c>
      <c r="X1" s="292" t="s">
        <v>363</v>
      </c>
      <c r="Y1" s="284" t="s">
        <v>364</v>
      </c>
      <c r="Z1" s="284" t="s">
        <v>365</v>
      </c>
      <c r="AA1" s="287" t="s">
        <v>366</v>
      </c>
      <c r="AB1" s="287" t="s">
        <v>367</v>
      </c>
      <c r="AC1" s="287" t="s">
        <v>368</v>
      </c>
      <c r="AD1" s="287" t="s">
        <v>369</v>
      </c>
      <c r="AE1" s="287" t="s">
        <v>370</v>
      </c>
      <c r="AF1" s="281" t="s">
        <v>371</v>
      </c>
      <c r="AG1" s="281" t="s">
        <v>372</v>
      </c>
      <c r="AH1" s="10" t="s">
        <v>373</v>
      </c>
      <c r="AI1" s="10" t="s">
        <v>374</v>
      </c>
      <c r="AJ1" s="10" t="s">
        <v>375</v>
      </c>
      <c r="AK1" s="11" t="s">
        <v>376</v>
      </c>
      <c r="AL1" s="12" t="s">
        <v>17</v>
      </c>
      <c r="AM1" s="12" t="s">
        <v>377</v>
      </c>
      <c r="AN1" s="12" t="s">
        <v>378</v>
      </c>
      <c r="AO1" s="13" t="s">
        <v>379</v>
      </c>
      <c r="AP1" s="11" t="s">
        <v>380</v>
      </c>
      <c r="AQ1" s="14" t="s">
        <v>381</v>
      </c>
      <c r="AR1" s="15" t="s">
        <v>382</v>
      </c>
      <c r="AS1" s="15" t="s">
        <v>383</v>
      </c>
      <c r="AT1" s="15" t="s">
        <v>384</v>
      </c>
      <c r="AU1" s="16" t="s">
        <v>385</v>
      </c>
      <c r="AV1" s="16" t="s">
        <v>386</v>
      </c>
      <c r="AW1" s="16" t="s">
        <v>387</v>
      </c>
      <c r="AX1" s="16" t="s">
        <v>388</v>
      </c>
      <c r="AY1" s="16" t="s">
        <v>389</v>
      </c>
      <c r="AZ1" s="16" t="s">
        <v>390</v>
      </c>
      <c r="BA1" s="273" t="s">
        <v>391</v>
      </c>
      <c r="BB1" s="18" t="s">
        <v>392</v>
      </c>
      <c r="BC1" s="19" t="s">
        <v>19</v>
      </c>
      <c r="BD1" s="19" t="s">
        <v>393</v>
      </c>
      <c r="BE1" s="20" t="s">
        <v>394</v>
      </c>
      <c r="BF1" s="20" t="s">
        <v>395</v>
      </c>
      <c r="BG1" s="20" t="s">
        <v>396</v>
      </c>
      <c r="BH1" s="21" t="s">
        <v>20</v>
      </c>
      <c r="BI1" s="22" t="s">
        <v>21</v>
      </c>
      <c r="BJ1" s="22" t="s">
        <v>22</v>
      </c>
      <c r="BK1" s="21">
        <v>2024</v>
      </c>
      <c r="BL1" s="21">
        <v>2025</v>
      </c>
      <c r="BM1" s="23" t="s">
        <v>397</v>
      </c>
      <c r="BN1" s="21">
        <v>2026</v>
      </c>
      <c r="BO1" s="23" t="s">
        <v>398</v>
      </c>
      <c r="BP1" s="21">
        <v>2027</v>
      </c>
      <c r="BQ1" s="23" t="s">
        <v>399</v>
      </c>
      <c r="BR1" s="21">
        <v>2028</v>
      </c>
      <c r="BS1" s="23" t="s">
        <v>400</v>
      </c>
      <c r="BT1" s="21">
        <v>2029</v>
      </c>
      <c r="BU1" s="23" t="s">
        <v>401</v>
      </c>
      <c r="BV1" s="21">
        <v>2030</v>
      </c>
      <c r="BW1" s="23" t="s">
        <v>402</v>
      </c>
      <c r="BX1" s="21">
        <v>2031</v>
      </c>
      <c r="BY1" s="23" t="s">
        <v>403</v>
      </c>
      <c r="BZ1" s="21">
        <v>2032</v>
      </c>
      <c r="CA1" s="23" t="s">
        <v>404</v>
      </c>
      <c r="CB1" s="21">
        <v>2033</v>
      </c>
      <c r="CC1" s="23" t="s">
        <v>405</v>
      </c>
      <c r="CD1" s="21">
        <v>2034</v>
      </c>
      <c r="CE1" s="23" t="s">
        <v>406</v>
      </c>
      <c r="CF1" s="21">
        <v>2035</v>
      </c>
      <c r="CG1" s="23" t="s">
        <v>407</v>
      </c>
      <c r="CH1" s="21">
        <v>2036</v>
      </c>
      <c r="CI1" s="23" t="s">
        <v>408</v>
      </c>
      <c r="CJ1" s="21">
        <v>2037</v>
      </c>
      <c r="CK1" s="23" t="s">
        <v>409</v>
      </c>
      <c r="CL1" s="21">
        <v>2038</v>
      </c>
      <c r="CM1" s="23" t="s">
        <v>410</v>
      </c>
      <c r="CN1" s="21">
        <v>2039</v>
      </c>
      <c r="CO1" s="23" t="s">
        <v>411</v>
      </c>
      <c r="CP1" s="21">
        <v>2040</v>
      </c>
      <c r="CQ1" s="23" t="s">
        <v>412</v>
      </c>
      <c r="CR1" s="21">
        <v>2041</v>
      </c>
      <c r="CS1" s="23" t="s">
        <v>413</v>
      </c>
      <c r="CT1" s="21">
        <v>2042</v>
      </c>
      <c r="CU1" s="23" t="s">
        <v>414</v>
      </c>
      <c r="CV1" s="21">
        <v>2043</v>
      </c>
      <c r="CW1" s="23" t="s">
        <v>415</v>
      </c>
      <c r="CX1" s="21">
        <v>2044</v>
      </c>
      <c r="CY1" s="23" t="s">
        <v>416</v>
      </c>
      <c r="CZ1" s="21">
        <v>2045</v>
      </c>
      <c r="DA1" s="23" t="s">
        <v>417</v>
      </c>
      <c r="DB1" s="21">
        <v>2046</v>
      </c>
      <c r="DC1" s="23" t="s">
        <v>418</v>
      </c>
      <c r="DD1" s="21">
        <v>2047</v>
      </c>
      <c r="DE1" s="23" t="s">
        <v>419</v>
      </c>
      <c r="DF1" s="24" t="s">
        <v>420</v>
      </c>
      <c r="DG1" s="25" t="s">
        <v>421</v>
      </c>
      <c r="DH1" s="25" t="s">
        <v>422</v>
      </c>
      <c r="DI1" s="26" t="s">
        <v>423</v>
      </c>
      <c r="DJ1" s="26" t="s">
        <v>424</v>
      </c>
      <c r="DK1" s="26" t="s">
        <v>425</v>
      </c>
      <c r="DL1" s="26" t="s">
        <v>426</v>
      </c>
      <c r="DM1" s="26" t="s">
        <v>427</v>
      </c>
      <c r="DN1" s="26" t="s">
        <v>428</v>
      </c>
      <c r="DO1" s="26" t="s">
        <v>429</v>
      </c>
      <c r="DP1" s="26" t="s">
        <v>430</v>
      </c>
      <c r="DQ1" s="26" t="s">
        <v>431</v>
      </c>
      <c r="DR1" s="26" t="s">
        <v>432</v>
      </c>
      <c r="DS1" s="27" t="s">
        <v>433</v>
      </c>
      <c r="DT1" s="27" t="s">
        <v>434</v>
      </c>
      <c r="DU1" s="27" t="s">
        <v>435</v>
      </c>
      <c r="DV1" s="27" t="s">
        <v>436</v>
      </c>
      <c r="DW1" s="27" t="s">
        <v>437</v>
      </c>
      <c r="DX1" s="27" t="s">
        <v>438</v>
      </c>
      <c r="DY1" s="27" t="s">
        <v>439</v>
      </c>
      <c r="DZ1" s="27" t="s">
        <v>440</v>
      </c>
      <c r="EA1" s="27" t="s">
        <v>441</v>
      </c>
      <c r="EB1" s="27" t="s">
        <v>442</v>
      </c>
      <c r="EC1" s="27" t="s">
        <v>443</v>
      </c>
      <c r="ED1" s="27" t="s">
        <v>444</v>
      </c>
      <c r="EE1" s="27" t="s">
        <v>445</v>
      </c>
      <c r="EF1" s="27" t="s">
        <v>446</v>
      </c>
      <c r="EG1" s="25" t="s">
        <v>447</v>
      </c>
      <c r="EH1" s="25" t="s">
        <v>448</v>
      </c>
      <c r="EI1" s="25" t="s">
        <v>447</v>
      </c>
      <c r="EJ1" s="11" t="s">
        <v>12</v>
      </c>
      <c r="EK1" s="28" t="s">
        <v>449</v>
      </c>
      <c r="EL1" s="28" t="s">
        <v>450</v>
      </c>
      <c r="EM1" s="28" t="s">
        <v>451</v>
      </c>
      <c r="EN1" s="28" t="s">
        <v>452</v>
      </c>
      <c r="EO1" s="28" t="s">
        <v>453</v>
      </c>
      <c r="EP1" s="28" t="s">
        <v>454</v>
      </c>
      <c r="EQ1" s="29" t="s">
        <v>455</v>
      </c>
      <c r="ER1" s="29" t="s">
        <v>456</v>
      </c>
      <c r="ES1" s="29" t="s">
        <v>457</v>
      </c>
      <c r="ET1" s="29" t="s">
        <v>458</v>
      </c>
    </row>
    <row r="2" spans="1:150" x14ac:dyDescent="0.25">
      <c r="A2" s="30" t="s">
        <v>459</v>
      </c>
      <c r="B2" s="31">
        <v>0</v>
      </c>
      <c r="C2" s="56" t="s">
        <v>460</v>
      </c>
      <c r="D2" s="32" t="s">
        <v>461</v>
      </c>
      <c r="E2" s="56"/>
      <c r="F2" s="33"/>
      <c r="G2" s="33"/>
      <c r="H2" s="288">
        <f>BI2</f>
        <v>63544.487505000005</v>
      </c>
      <c r="I2" s="288">
        <f>BJ2</f>
        <v>63544.487505000005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4" t="s">
        <v>462</v>
      </c>
      <c r="AI2" s="34" t="s">
        <v>463</v>
      </c>
      <c r="AJ2" s="34" t="s">
        <v>464</v>
      </c>
      <c r="AK2" s="34" t="s">
        <v>465</v>
      </c>
      <c r="AL2" s="34" t="s">
        <v>44</v>
      </c>
      <c r="AM2" s="34" t="s">
        <v>466</v>
      </c>
      <c r="AN2" s="34" t="s">
        <v>467</v>
      </c>
      <c r="AO2" s="36">
        <v>1.0415000000000001</v>
      </c>
      <c r="AP2" s="69" t="s">
        <v>468</v>
      </c>
      <c r="AQ2" s="69" t="s">
        <v>58</v>
      </c>
      <c r="AR2" s="37" t="s">
        <v>469</v>
      </c>
      <c r="AS2" s="38">
        <v>2021</v>
      </c>
      <c r="AT2" s="39" t="s">
        <v>470</v>
      </c>
      <c r="AU2" s="37" t="s">
        <v>471</v>
      </c>
      <c r="AV2" s="39" t="s">
        <v>472</v>
      </c>
      <c r="AW2" s="39" t="s">
        <v>472</v>
      </c>
      <c r="AX2" s="39" t="s">
        <v>460</v>
      </c>
      <c r="AY2" s="40" t="s">
        <v>473</v>
      </c>
      <c r="AZ2" s="40" t="s">
        <v>474</v>
      </c>
      <c r="BA2" s="274">
        <v>0</v>
      </c>
      <c r="BB2" s="42"/>
      <c r="BC2" s="43">
        <v>61012</v>
      </c>
      <c r="BD2" s="43">
        <v>0</v>
      </c>
      <c r="BE2" s="43"/>
      <c r="BF2" s="43">
        <v>0</v>
      </c>
      <c r="BG2" s="44"/>
      <c r="BH2" s="45">
        <f t="shared" ref="BH2:BH33" si="0">BK2+BL2+BN2+BP2+BR2+BT2+BV2+BX2+BZ2+CB2+CD2+CJ2+CF2+CH2+CL2+CN2+CP2+CR2+CT2+CV2+CX2+CZ2+DB2+DD2</f>
        <v>61012.47</v>
      </c>
      <c r="BI2" s="45">
        <f t="shared" ref="BI2:BI33" si="1">BK2+BM2+BO2+BQ2+BS2+BU2+BW2+BY2+CA2+CC2+CE2+CK2+CG2+CI2+CM2+CO2+CQ2+CS2+CU2+CW2+CY2+DA2+DC2+DE2</f>
        <v>63544.487505000005</v>
      </c>
      <c r="BJ2" s="45">
        <f>BI2+BA2</f>
        <v>63544.487505000005</v>
      </c>
      <c r="BK2" s="46">
        <v>0</v>
      </c>
      <c r="BL2" s="46">
        <v>0</v>
      </c>
      <c r="BM2" s="46">
        <f t="shared" ref="BM2:BM13" si="2">AO2*BL2</f>
        <v>0</v>
      </c>
      <c r="BN2" s="46">
        <v>0</v>
      </c>
      <c r="BO2" s="46">
        <f t="shared" ref="BO2:BO33" si="3">$AO2*BN2</f>
        <v>0</v>
      </c>
      <c r="BP2" s="46">
        <v>0</v>
      </c>
      <c r="BQ2" s="46">
        <f t="shared" ref="BQ2:BQ33" si="4">$AO2*BP2</f>
        <v>0</v>
      </c>
      <c r="BR2" s="46">
        <v>61012.47</v>
      </c>
      <c r="BS2" s="46">
        <f t="shared" ref="BS2:BS33" si="5">$AO2*BR2</f>
        <v>63544.487505000005</v>
      </c>
      <c r="BT2" s="46">
        <v>0</v>
      </c>
      <c r="BU2" s="46">
        <f t="shared" ref="BU2:BU33" si="6">$AO2*BT2</f>
        <v>0</v>
      </c>
      <c r="BV2" s="46">
        <v>0</v>
      </c>
      <c r="BW2" s="46">
        <f t="shared" ref="BW2:BW33" si="7">$AO2*BV2</f>
        <v>0</v>
      </c>
      <c r="BX2" s="46">
        <v>0</v>
      </c>
      <c r="BY2" s="46">
        <f t="shared" ref="BY2:BY33" si="8">$AO2*BX2</f>
        <v>0</v>
      </c>
      <c r="BZ2" s="46">
        <v>0</v>
      </c>
      <c r="CA2" s="46">
        <f t="shared" ref="CA2:CA33" si="9">$AO2*BZ2</f>
        <v>0</v>
      </c>
      <c r="CB2" s="46">
        <v>0</v>
      </c>
      <c r="CC2" s="46">
        <f t="shared" ref="CC2:CC33" si="10">$AO2*CB2</f>
        <v>0</v>
      </c>
      <c r="CD2" s="46">
        <v>0</v>
      </c>
      <c r="CE2" s="46">
        <f t="shared" ref="CE2:CE33" si="11">$AO2*CD2</f>
        <v>0</v>
      </c>
      <c r="CF2" s="46">
        <v>0</v>
      </c>
      <c r="CG2" s="46">
        <f t="shared" ref="CG2:CG33" si="12">$AO2*CF2</f>
        <v>0</v>
      </c>
      <c r="CH2" s="46">
        <v>0</v>
      </c>
      <c r="CI2" s="46">
        <f t="shared" ref="CI2:CI33" si="13">$AO2*CH2</f>
        <v>0</v>
      </c>
      <c r="CJ2" s="46">
        <v>0</v>
      </c>
      <c r="CK2" s="46">
        <f t="shared" ref="CK2:CK33" si="14">$AO2*CJ2</f>
        <v>0</v>
      </c>
      <c r="CL2" s="46">
        <v>0</v>
      </c>
      <c r="CM2" s="46">
        <f t="shared" ref="CM2:CM33" si="15">$AO2*CL2</f>
        <v>0</v>
      </c>
      <c r="CN2" s="46">
        <v>0</v>
      </c>
      <c r="CO2" s="46">
        <f t="shared" ref="CO2:CO33" si="16">$AO2*CN2</f>
        <v>0</v>
      </c>
      <c r="CP2" s="46">
        <v>0</v>
      </c>
      <c r="CQ2" s="46">
        <f t="shared" ref="CQ2:CQ33" si="17">$AO2*CP2</f>
        <v>0</v>
      </c>
      <c r="CR2" s="46">
        <v>0</v>
      </c>
      <c r="CS2" s="46">
        <f t="shared" ref="CS2:CS33" si="18">$AO2*CR2</f>
        <v>0</v>
      </c>
      <c r="CT2" s="46">
        <v>0</v>
      </c>
      <c r="CU2" s="46">
        <f t="shared" ref="CU2:CU33" si="19">$AO2*CT2</f>
        <v>0</v>
      </c>
      <c r="CV2" s="46">
        <v>0</v>
      </c>
      <c r="CW2" s="46">
        <f t="shared" ref="CW2:CW33" si="20">$AO2*CV2</f>
        <v>0</v>
      </c>
      <c r="CX2" s="46">
        <v>0</v>
      </c>
      <c r="CY2" s="46">
        <f t="shared" ref="CY2:CY33" si="21">$AO2*CX2</f>
        <v>0</v>
      </c>
      <c r="CZ2" s="46">
        <v>0</v>
      </c>
      <c r="DA2" s="46">
        <f t="shared" ref="DA2:DA33" si="22">$AO2*CZ2</f>
        <v>0</v>
      </c>
      <c r="DB2" s="47">
        <v>0</v>
      </c>
      <c r="DC2" s="46">
        <f t="shared" ref="DC2:DC33" si="23">$AO2*DB2</f>
        <v>0</v>
      </c>
      <c r="DD2" s="48">
        <v>0</v>
      </c>
      <c r="DE2" s="46">
        <f t="shared" ref="DE2:DE33" si="24">$AO2*DD2</f>
        <v>0</v>
      </c>
      <c r="DF2" s="49">
        <v>10</v>
      </c>
      <c r="DG2" s="50">
        <f t="shared" ref="DG2:DG19" si="25">(BJ2-BD2)/DF2</f>
        <v>6354.4487505000006</v>
      </c>
      <c r="DH2" s="51">
        <f t="shared" ref="DH2:DH65" si="26">SUM(DI2:EF2)</f>
        <v>63544.487505000005</v>
      </c>
      <c r="DI2" s="52"/>
      <c r="DJ2" s="52"/>
      <c r="DK2" s="53"/>
      <c r="DL2" s="53"/>
      <c r="DM2" s="53"/>
      <c r="DN2" s="53">
        <f t="shared" ref="DN2:DW2" si="27">$DG2</f>
        <v>6354.4487505000006</v>
      </c>
      <c r="DO2" s="53">
        <f t="shared" si="27"/>
        <v>6354.4487505000006</v>
      </c>
      <c r="DP2" s="53">
        <f t="shared" si="27"/>
        <v>6354.4487505000006</v>
      </c>
      <c r="DQ2" s="53">
        <f t="shared" si="27"/>
        <v>6354.4487505000006</v>
      </c>
      <c r="DR2" s="53">
        <f t="shared" si="27"/>
        <v>6354.4487505000006</v>
      </c>
      <c r="DS2" s="53">
        <f t="shared" si="27"/>
        <v>6354.4487505000006</v>
      </c>
      <c r="DT2" s="53">
        <f t="shared" si="27"/>
        <v>6354.4487505000006</v>
      </c>
      <c r="DU2" s="53">
        <f t="shared" si="27"/>
        <v>6354.4487505000006</v>
      </c>
      <c r="DV2" s="53">
        <f t="shared" si="27"/>
        <v>6354.4487505000006</v>
      </c>
      <c r="DW2" s="53">
        <f t="shared" si="27"/>
        <v>6354.4487505000006</v>
      </c>
      <c r="DX2" s="53"/>
      <c r="DY2" s="53"/>
      <c r="DZ2" s="53"/>
      <c r="EA2" s="53"/>
      <c r="EB2" s="53"/>
      <c r="EC2" s="53"/>
      <c r="ED2" s="53"/>
      <c r="EE2" s="53"/>
      <c r="EF2" s="53"/>
      <c r="EG2" s="54">
        <f t="shared" ref="EG2:EG65" si="28">BJ2-DH2</f>
        <v>0</v>
      </c>
      <c r="EH2" s="55">
        <f t="shared" ref="EH2:EH65" si="29">COUNT(DI2:EF2)</f>
        <v>10</v>
      </c>
      <c r="EI2" s="55">
        <f t="shared" ref="EI2:EI65" si="30">DF2-EH2</f>
        <v>0</v>
      </c>
      <c r="EJ2" s="56" t="s">
        <v>475</v>
      </c>
      <c r="EK2" s="57">
        <f>BA2+BK2</f>
        <v>0</v>
      </c>
      <c r="EL2" s="57">
        <f t="shared" ref="EL2:EL33" si="31">EK2+BM2-DJ2</f>
        <v>0</v>
      </c>
      <c r="EM2" s="57">
        <f t="shared" ref="EM2:EM33" si="32">EL2+BO2-DK2</f>
        <v>0</v>
      </c>
      <c r="EN2" s="57">
        <f t="shared" ref="EN2:EN33" si="33">EM2+BQ2-DL2</f>
        <v>0</v>
      </c>
      <c r="EO2" s="57">
        <f>EN2+BS2-DM2</f>
        <v>63544.487505000005</v>
      </c>
      <c r="EP2" s="57">
        <f>EO2+BU2-DN2</f>
        <v>57190.038754500005</v>
      </c>
      <c r="EQ2" s="58">
        <f>EK2*$EQ$755</f>
        <v>0</v>
      </c>
      <c r="ER2" s="58">
        <f>EL2*$EQ$756</f>
        <v>0</v>
      </c>
      <c r="ES2" s="58">
        <f>EM2*$EQ$757</f>
        <v>0</v>
      </c>
      <c r="ET2" s="58">
        <f>EN2*$EQ$758</f>
        <v>0</v>
      </c>
    </row>
    <row r="3" spans="1:150" x14ac:dyDescent="0.25">
      <c r="A3" s="30" t="s">
        <v>476</v>
      </c>
      <c r="B3" s="77">
        <v>0</v>
      </c>
      <c r="C3" s="261" t="s">
        <v>477</v>
      </c>
      <c r="D3" s="32" t="s">
        <v>604</v>
      </c>
      <c r="E3" s="56"/>
      <c r="F3" s="33"/>
      <c r="G3" s="33"/>
      <c r="H3" s="288">
        <f t="shared" ref="H3:H66" si="34">BI3</f>
        <v>127089.03750000001</v>
      </c>
      <c r="I3" s="288">
        <f t="shared" ref="I3:I66" si="35">BJ3</f>
        <v>127089.03750000001</v>
      </c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4" t="s">
        <v>478</v>
      </c>
      <c r="AI3" s="34" t="s">
        <v>479</v>
      </c>
      <c r="AJ3" s="34" t="s">
        <v>480</v>
      </c>
      <c r="AK3" s="34" t="s">
        <v>465</v>
      </c>
      <c r="AL3" s="34" t="s">
        <v>44</v>
      </c>
      <c r="AM3" s="34" t="s">
        <v>466</v>
      </c>
      <c r="AN3" s="34" t="s">
        <v>467</v>
      </c>
      <c r="AO3" s="36">
        <v>1.0415000000000001</v>
      </c>
      <c r="AP3" s="69" t="s">
        <v>468</v>
      </c>
      <c r="AQ3" s="69" t="s">
        <v>58</v>
      </c>
      <c r="AR3" s="37" t="s">
        <v>469</v>
      </c>
      <c r="AS3" s="38">
        <v>2022</v>
      </c>
      <c r="AT3" s="39" t="s">
        <v>470</v>
      </c>
      <c r="AU3" s="37" t="s">
        <v>471</v>
      </c>
      <c r="AV3" s="39" t="s">
        <v>481</v>
      </c>
      <c r="AW3" s="39" t="s">
        <v>482</v>
      </c>
      <c r="AX3" s="39" t="s">
        <v>483</v>
      </c>
      <c r="AY3" s="40" t="s">
        <v>484</v>
      </c>
      <c r="AZ3" s="40" t="s">
        <v>485</v>
      </c>
      <c r="BA3" s="274">
        <v>0</v>
      </c>
      <c r="BB3" s="42"/>
      <c r="BC3" s="43">
        <v>122024.94</v>
      </c>
      <c r="BD3" s="43">
        <v>0</v>
      </c>
      <c r="BE3" s="43"/>
      <c r="BF3" s="43">
        <v>0</v>
      </c>
      <c r="BG3" s="44"/>
      <c r="BH3" s="45">
        <f t="shared" si="0"/>
        <v>122025</v>
      </c>
      <c r="BI3" s="45">
        <f t="shared" si="1"/>
        <v>127089.03750000001</v>
      </c>
      <c r="BJ3" s="45">
        <f t="shared" ref="BJ3:BJ65" si="36">BI3+BA3</f>
        <v>127089.03750000001</v>
      </c>
      <c r="BK3" s="46">
        <v>0</v>
      </c>
      <c r="BL3" s="46">
        <v>0</v>
      </c>
      <c r="BM3" s="46">
        <f t="shared" si="2"/>
        <v>0</v>
      </c>
      <c r="BN3" s="46">
        <v>0</v>
      </c>
      <c r="BO3" s="46">
        <f t="shared" si="3"/>
        <v>0</v>
      </c>
      <c r="BP3" s="46">
        <v>0</v>
      </c>
      <c r="BQ3" s="46">
        <f t="shared" si="4"/>
        <v>0</v>
      </c>
      <c r="BR3" s="46">
        <v>0</v>
      </c>
      <c r="BS3" s="46">
        <f t="shared" si="5"/>
        <v>0</v>
      </c>
      <c r="BT3" s="46">
        <v>0</v>
      </c>
      <c r="BU3" s="46">
        <f t="shared" si="6"/>
        <v>0</v>
      </c>
      <c r="BV3" s="73">
        <v>0</v>
      </c>
      <c r="BW3" s="46">
        <f t="shared" si="7"/>
        <v>0</v>
      </c>
      <c r="BX3" s="46">
        <v>0</v>
      </c>
      <c r="BY3" s="46">
        <f t="shared" si="8"/>
        <v>0</v>
      </c>
      <c r="BZ3" s="73">
        <v>122025</v>
      </c>
      <c r="CA3" s="46">
        <f>$AO3*BZ3</f>
        <v>127089.03750000001</v>
      </c>
      <c r="CB3" s="46">
        <v>0</v>
      </c>
      <c r="CC3" s="46">
        <f t="shared" si="10"/>
        <v>0</v>
      </c>
      <c r="CD3" s="46">
        <v>0</v>
      </c>
      <c r="CE3" s="46">
        <f t="shared" si="11"/>
        <v>0</v>
      </c>
      <c r="CF3" s="46">
        <v>0</v>
      </c>
      <c r="CG3" s="46">
        <f t="shared" si="12"/>
        <v>0</v>
      </c>
      <c r="CH3" s="46">
        <v>0</v>
      </c>
      <c r="CI3" s="46">
        <f t="shared" si="13"/>
        <v>0</v>
      </c>
      <c r="CJ3" s="46">
        <v>0</v>
      </c>
      <c r="CK3" s="46">
        <f t="shared" si="14"/>
        <v>0</v>
      </c>
      <c r="CL3" s="46">
        <v>0</v>
      </c>
      <c r="CM3" s="46">
        <f t="shared" si="15"/>
        <v>0</v>
      </c>
      <c r="CN3" s="46">
        <v>0</v>
      </c>
      <c r="CO3" s="46">
        <f t="shared" si="16"/>
        <v>0</v>
      </c>
      <c r="CP3" s="46">
        <v>0</v>
      </c>
      <c r="CQ3" s="46">
        <f t="shared" si="17"/>
        <v>0</v>
      </c>
      <c r="CR3" s="46">
        <v>0</v>
      </c>
      <c r="CS3" s="46">
        <f t="shared" si="18"/>
        <v>0</v>
      </c>
      <c r="CT3" s="46">
        <v>0</v>
      </c>
      <c r="CU3" s="46">
        <f t="shared" si="19"/>
        <v>0</v>
      </c>
      <c r="CV3" s="46">
        <v>0</v>
      </c>
      <c r="CW3" s="46">
        <f t="shared" si="20"/>
        <v>0</v>
      </c>
      <c r="CX3" s="46">
        <v>0</v>
      </c>
      <c r="CY3" s="46">
        <f t="shared" si="21"/>
        <v>0</v>
      </c>
      <c r="CZ3" s="46">
        <v>0</v>
      </c>
      <c r="DA3" s="46">
        <f t="shared" si="22"/>
        <v>0</v>
      </c>
      <c r="DB3" s="47">
        <v>0</v>
      </c>
      <c r="DC3" s="46">
        <f t="shared" si="23"/>
        <v>0</v>
      </c>
      <c r="DD3" s="48">
        <v>0</v>
      </c>
      <c r="DE3" s="46">
        <f t="shared" si="24"/>
        <v>0</v>
      </c>
      <c r="DF3" s="49">
        <v>10</v>
      </c>
      <c r="DG3" s="50">
        <f t="shared" si="25"/>
        <v>12708.903750000001</v>
      </c>
      <c r="DH3" s="51">
        <f t="shared" si="26"/>
        <v>127089.03749999999</v>
      </c>
      <c r="DI3" s="52"/>
      <c r="DJ3" s="52"/>
      <c r="DK3" s="53"/>
      <c r="DL3" s="53"/>
      <c r="DM3" s="53"/>
      <c r="DN3" s="53"/>
      <c r="DO3" s="53"/>
      <c r="DP3" s="53">
        <f t="shared" ref="DP3:DY3" si="37">$DG3</f>
        <v>12708.903750000001</v>
      </c>
      <c r="DQ3" s="53">
        <f t="shared" si="37"/>
        <v>12708.903750000001</v>
      </c>
      <c r="DR3" s="53">
        <f t="shared" si="37"/>
        <v>12708.903750000001</v>
      </c>
      <c r="DS3" s="53">
        <f t="shared" si="37"/>
        <v>12708.903750000001</v>
      </c>
      <c r="DT3" s="53">
        <f t="shared" si="37"/>
        <v>12708.903750000001</v>
      </c>
      <c r="DU3" s="53">
        <f t="shared" si="37"/>
        <v>12708.903750000001</v>
      </c>
      <c r="DV3" s="53">
        <f t="shared" si="37"/>
        <v>12708.903750000001</v>
      </c>
      <c r="DW3" s="53">
        <f t="shared" si="37"/>
        <v>12708.903750000001</v>
      </c>
      <c r="DX3" s="53">
        <f t="shared" si="37"/>
        <v>12708.903750000001</v>
      </c>
      <c r="DY3" s="53">
        <f t="shared" si="37"/>
        <v>12708.903750000001</v>
      </c>
      <c r="DZ3" s="53"/>
      <c r="EA3" s="53"/>
      <c r="EB3" s="53"/>
      <c r="EC3" s="53"/>
      <c r="ED3" s="53"/>
      <c r="EE3" s="53"/>
      <c r="EF3" s="53"/>
      <c r="EG3" s="54">
        <f t="shared" si="28"/>
        <v>0</v>
      </c>
      <c r="EH3" s="55">
        <f t="shared" si="29"/>
        <v>10</v>
      </c>
      <c r="EI3" s="55">
        <f t="shared" si="30"/>
        <v>0</v>
      </c>
      <c r="EJ3" s="56" t="s">
        <v>486</v>
      </c>
      <c r="EK3" s="57">
        <f t="shared" ref="EK3:EK33" si="38">BA3+BK3</f>
        <v>0</v>
      </c>
      <c r="EL3" s="57">
        <f t="shared" si="31"/>
        <v>0</v>
      </c>
      <c r="EM3" s="57">
        <f t="shared" si="32"/>
        <v>0</v>
      </c>
      <c r="EN3" s="57">
        <f t="shared" si="33"/>
        <v>0</v>
      </c>
      <c r="EO3" s="57">
        <f t="shared" ref="EO3:EO66" si="39">EN3+BS3-DM3</f>
        <v>0</v>
      </c>
      <c r="EP3" s="57">
        <f t="shared" ref="EP3:EP66" si="40">EO3+BU3-DN3</f>
        <v>0</v>
      </c>
      <c r="EQ3" s="58">
        <f t="shared" ref="EQ3:EQ66" si="41">EK3*$EQ$755</f>
        <v>0</v>
      </c>
      <c r="ER3" s="58">
        <f t="shared" ref="ER3:ER66" si="42">EL3*$EQ$756</f>
        <v>0</v>
      </c>
      <c r="ES3" s="58">
        <f t="shared" ref="ES3:ES66" si="43">EM3*$EQ$757</f>
        <v>0</v>
      </c>
      <c r="ET3" s="58">
        <f t="shared" ref="ET3:ET66" si="44">EN3*$EQ$758</f>
        <v>0</v>
      </c>
    </row>
    <row r="4" spans="1:150" x14ac:dyDescent="0.25">
      <c r="A4" s="30" t="s">
        <v>487</v>
      </c>
      <c r="B4" s="59">
        <v>0</v>
      </c>
      <c r="C4" s="61" t="s">
        <v>488</v>
      </c>
      <c r="D4" s="32" t="s">
        <v>489</v>
      </c>
      <c r="E4" s="56"/>
      <c r="F4" s="33"/>
      <c r="G4" s="33"/>
      <c r="H4" s="288">
        <f t="shared" si="34"/>
        <v>72800</v>
      </c>
      <c r="I4" s="288">
        <f t="shared" si="35"/>
        <v>72800</v>
      </c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4"/>
      <c r="AI4" s="34" t="s">
        <v>463</v>
      </c>
      <c r="AJ4" s="34" t="s">
        <v>54</v>
      </c>
      <c r="AK4" s="34" t="s">
        <v>490</v>
      </c>
      <c r="AL4" s="35" t="s">
        <v>173</v>
      </c>
      <c r="AM4" s="34" t="s">
        <v>491</v>
      </c>
      <c r="AN4" s="34" t="s">
        <v>492</v>
      </c>
      <c r="AO4" s="36">
        <v>1.04</v>
      </c>
      <c r="AP4" s="34"/>
      <c r="AQ4" s="34"/>
      <c r="AR4" s="37" t="s">
        <v>493</v>
      </c>
      <c r="AS4" s="38">
        <v>2024</v>
      </c>
      <c r="AT4" s="39"/>
      <c r="AU4" s="38" t="s">
        <v>469</v>
      </c>
      <c r="AV4" s="39" t="s">
        <v>494</v>
      </c>
      <c r="AW4" s="39" t="s">
        <v>495</v>
      </c>
      <c r="AX4" s="39" t="s">
        <v>496</v>
      </c>
      <c r="AY4" s="40" t="s">
        <v>497</v>
      </c>
      <c r="AZ4" s="40" t="s">
        <v>485</v>
      </c>
      <c r="BA4" s="274">
        <v>0</v>
      </c>
      <c r="BB4" s="42" t="s">
        <v>498</v>
      </c>
      <c r="BC4" s="43">
        <v>70000</v>
      </c>
      <c r="BD4" s="43">
        <v>0</v>
      </c>
      <c r="BE4" s="43"/>
      <c r="BF4" s="43">
        <v>0</v>
      </c>
      <c r="BG4" s="44"/>
      <c r="BH4" s="45">
        <f t="shared" si="0"/>
        <v>70000</v>
      </c>
      <c r="BI4" s="45">
        <f t="shared" si="1"/>
        <v>72800</v>
      </c>
      <c r="BJ4" s="45">
        <f t="shared" si="36"/>
        <v>72800</v>
      </c>
      <c r="BK4" s="46">
        <v>0</v>
      </c>
      <c r="BL4" s="46">
        <v>0</v>
      </c>
      <c r="BM4" s="46">
        <f t="shared" si="2"/>
        <v>0</v>
      </c>
      <c r="BN4" s="46">
        <v>0</v>
      </c>
      <c r="BO4" s="46">
        <f t="shared" si="3"/>
        <v>0</v>
      </c>
      <c r="BP4" s="46">
        <v>0</v>
      </c>
      <c r="BQ4" s="46">
        <f t="shared" si="4"/>
        <v>0</v>
      </c>
      <c r="BR4" s="46">
        <v>70000</v>
      </c>
      <c r="BS4" s="46">
        <f t="shared" si="5"/>
        <v>72800</v>
      </c>
      <c r="BT4" s="46">
        <v>0</v>
      </c>
      <c r="BU4" s="46">
        <f t="shared" si="6"/>
        <v>0</v>
      </c>
      <c r="BV4" s="46">
        <v>0</v>
      </c>
      <c r="BW4" s="46">
        <f t="shared" si="7"/>
        <v>0</v>
      </c>
      <c r="BX4" s="46">
        <v>0</v>
      </c>
      <c r="BY4" s="46">
        <f t="shared" si="8"/>
        <v>0</v>
      </c>
      <c r="BZ4" s="46">
        <v>0</v>
      </c>
      <c r="CA4" s="46">
        <f t="shared" si="9"/>
        <v>0</v>
      </c>
      <c r="CB4" s="46">
        <v>0</v>
      </c>
      <c r="CC4" s="46">
        <f t="shared" si="10"/>
        <v>0</v>
      </c>
      <c r="CD4" s="46">
        <v>0</v>
      </c>
      <c r="CE4" s="46">
        <f t="shared" si="11"/>
        <v>0</v>
      </c>
      <c r="CF4" s="46">
        <v>0</v>
      </c>
      <c r="CG4" s="46">
        <f t="shared" si="12"/>
        <v>0</v>
      </c>
      <c r="CH4" s="46">
        <v>0</v>
      </c>
      <c r="CI4" s="46">
        <f t="shared" si="13"/>
        <v>0</v>
      </c>
      <c r="CJ4" s="46">
        <v>0</v>
      </c>
      <c r="CK4" s="46">
        <f t="shared" si="14"/>
        <v>0</v>
      </c>
      <c r="CL4" s="46">
        <v>0</v>
      </c>
      <c r="CM4" s="46">
        <f t="shared" si="15"/>
        <v>0</v>
      </c>
      <c r="CN4" s="46">
        <v>0</v>
      </c>
      <c r="CO4" s="46">
        <f t="shared" si="16"/>
        <v>0</v>
      </c>
      <c r="CP4" s="46">
        <v>0</v>
      </c>
      <c r="CQ4" s="46">
        <f t="shared" si="17"/>
        <v>0</v>
      </c>
      <c r="CR4" s="46">
        <v>0</v>
      </c>
      <c r="CS4" s="46">
        <f t="shared" si="18"/>
        <v>0</v>
      </c>
      <c r="CT4" s="46">
        <v>0</v>
      </c>
      <c r="CU4" s="46">
        <f t="shared" si="19"/>
        <v>0</v>
      </c>
      <c r="CV4" s="46">
        <v>0</v>
      </c>
      <c r="CW4" s="46">
        <f t="shared" si="20"/>
        <v>0</v>
      </c>
      <c r="CX4" s="46">
        <v>0</v>
      </c>
      <c r="CY4" s="46">
        <f t="shared" si="21"/>
        <v>0</v>
      </c>
      <c r="CZ4" s="46">
        <v>0</v>
      </c>
      <c r="DA4" s="46">
        <f t="shared" si="22"/>
        <v>0</v>
      </c>
      <c r="DB4" s="47">
        <v>0</v>
      </c>
      <c r="DC4" s="46">
        <f t="shared" si="23"/>
        <v>0</v>
      </c>
      <c r="DD4" s="48">
        <v>0</v>
      </c>
      <c r="DE4" s="46">
        <f t="shared" si="24"/>
        <v>0</v>
      </c>
      <c r="DF4" s="49">
        <v>10</v>
      </c>
      <c r="DG4" s="50">
        <f t="shared" si="25"/>
        <v>7280</v>
      </c>
      <c r="DH4" s="51">
        <f t="shared" si="26"/>
        <v>72800</v>
      </c>
      <c r="DI4" s="52"/>
      <c r="DJ4" s="52"/>
      <c r="DK4" s="53"/>
      <c r="DL4" s="53"/>
      <c r="DM4" s="53"/>
      <c r="DN4" s="53">
        <f t="shared" ref="DN4:DW4" si="45">$DG4</f>
        <v>7280</v>
      </c>
      <c r="DO4" s="53">
        <f t="shared" si="45"/>
        <v>7280</v>
      </c>
      <c r="DP4" s="53">
        <f t="shared" si="45"/>
        <v>7280</v>
      </c>
      <c r="DQ4" s="53">
        <f t="shared" si="45"/>
        <v>7280</v>
      </c>
      <c r="DR4" s="53">
        <f t="shared" si="45"/>
        <v>7280</v>
      </c>
      <c r="DS4" s="53">
        <f t="shared" si="45"/>
        <v>7280</v>
      </c>
      <c r="DT4" s="53">
        <f t="shared" si="45"/>
        <v>7280</v>
      </c>
      <c r="DU4" s="53">
        <f t="shared" si="45"/>
        <v>7280</v>
      </c>
      <c r="DV4" s="53">
        <f t="shared" si="45"/>
        <v>7280</v>
      </c>
      <c r="DW4" s="53">
        <f t="shared" si="45"/>
        <v>7280</v>
      </c>
      <c r="DX4" s="53"/>
      <c r="DY4" s="53"/>
      <c r="DZ4" s="53"/>
      <c r="EA4" s="53"/>
      <c r="EB4" s="53"/>
      <c r="EC4" s="53"/>
      <c r="ED4" s="53"/>
      <c r="EE4" s="53"/>
      <c r="EF4" s="53"/>
      <c r="EG4" s="54">
        <f t="shared" si="28"/>
        <v>0</v>
      </c>
      <c r="EH4" s="55">
        <f t="shared" si="29"/>
        <v>10</v>
      </c>
      <c r="EI4" s="55">
        <f t="shared" si="30"/>
        <v>0</v>
      </c>
      <c r="EJ4" s="56" t="s">
        <v>499</v>
      </c>
      <c r="EK4" s="57">
        <f t="shared" si="38"/>
        <v>0</v>
      </c>
      <c r="EL4" s="57">
        <f t="shared" si="31"/>
        <v>0</v>
      </c>
      <c r="EM4" s="57">
        <f t="shared" si="32"/>
        <v>0</v>
      </c>
      <c r="EN4" s="57">
        <f t="shared" si="33"/>
        <v>0</v>
      </c>
      <c r="EO4" s="57">
        <f t="shared" si="39"/>
        <v>72800</v>
      </c>
      <c r="EP4" s="57">
        <f t="shared" si="40"/>
        <v>65520</v>
      </c>
      <c r="EQ4" s="58">
        <f t="shared" si="41"/>
        <v>0</v>
      </c>
      <c r="ER4" s="58">
        <f t="shared" si="42"/>
        <v>0</v>
      </c>
      <c r="ES4" s="58">
        <f t="shared" si="43"/>
        <v>0</v>
      </c>
      <c r="ET4" s="58">
        <f t="shared" si="44"/>
        <v>0</v>
      </c>
    </row>
    <row r="5" spans="1:150" x14ac:dyDescent="0.25">
      <c r="A5" s="30" t="s">
        <v>500</v>
      </c>
      <c r="B5" s="59">
        <v>0</v>
      </c>
      <c r="C5" s="61" t="s">
        <v>501</v>
      </c>
      <c r="D5" s="32" t="s">
        <v>489</v>
      </c>
      <c r="E5" s="56"/>
      <c r="F5" s="33"/>
      <c r="G5" s="33"/>
      <c r="H5" s="288">
        <f t="shared" si="34"/>
        <v>208000</v>
      </c>
      <c r="I5" s="288">
        <f t="shared" si="35"/>
        <v>208000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4"/>
      <c r="AI5" s="34" t="s">
        <v>463</v>
      </c>
      <c r="AJ5" s="34" t="s">
        <v>54</v>
      </c>
      <c r="AK5" s="34" t="s">
        <v>490</v>
      </c>
      <c r="AL5" s="35" t="s">
        <v>173</v>
      </c>
      <c r="AM5" s="34" t="s">
        <v>491</v>
      </c>
      <c r="AN5" s="34" t="s">
        <v>492</v>
      </c>
      <c r="AO5" s="36">
        <v>1.04</v>
      </c>
      <c r="AP5" s="34"/>
      <c r="AQ5" s="34"/>
      <c r="AR5" s="37" t="s">
        <v>493</v>
      </c>
      <c r="AS5" s="38">
        <v>2024</v>
      </c>
      <c r="AT5" s="39"/>
      <c r="AU5" s="38" t="s">
        <v>469</v>
      </c>
      <c r="AV5" s="39" t="s">
        <v>494</v>
      </c>
      <c r="AW5" s="39" t="s">
        <v>495</v>
      </c>
      <c r="AX5" s="39" t="s">
        <v>496</v>
      </c>
      <c r="AY5" s="40" t="s">
        <v>497</v>
      </c>
      <c r="AZ5" s="40" t="s">
        <v>485</v>
      </c>
      <c r="BA5" s="274">
        <v>0</v>
      </c>
      <c r="BB5" s="42" t="s">
        <v>498</v>
      </c>
      <c r="BC5" s="43">
        <v>200000</v>
      </c>
      <c r="BD5" s="43">
        <v>0</v>
      </c>
      <c r="BE5" s="43"/>
      <c r="BF5" s="43">
        <v>0</v>
      </c>
      <c r="BG5" s="44"/>
      <c r="BH5" s="45">
        <f t="shared" si="0"/>
        <v>200000</v>
      </c>
      <c r="BI5" s="45">
        <f t="shared" si="1"/>
        <v>208000</v>
      </c>
      <c r="BJ5" s="45">
        <f t="shared" si="36"/>
        <v>208000</v>
      </c>
      <c r="BK5" s="46">
        <v>0</v>
      </c>
      <c r="BL5" s="46">
        <v>100000</v>
      </c>
      <c r="BM5" s="46">
        <f t="shared" si="2"/>
        <v>104000</v>
      </c>
      <c r="BN5" s="46">
        <v>100000</v>
      </c>
      <c r="BO5" s="46">
        <f t="shared" si="3"/>
        <v>104000</v>
      </c>
      <c r="BP5" s="46">
        <v>0</v>
      </c>
      <c r="BQ5" s="46">
        <f t="shared" si="4"/>
        <v>0</v>
      </c>
      <c r="BR5" s="46">
        <v>0</v>
      </c>
      <c r="BS5" s="46">
        <f t="shared" si="5"/>
        <v>0</v>
      </c>
      <c r="BT5" s="46">
        <v>0</v>
      </c>
      <c r="BU5" s="46">
        <f t="shared" si="6"/>
        <v>0</v>
      </c>
      <c r="BV5" s="46">
        <v>0</v>
      </c>
      <c r="BW5" s="46">
        <f t="shared" si="7"/>
        <v>0</v>
      </c>
      <c r="BX5" s="46">
        <v>0</v>
      </c>
      <c r="BY5" s="46">
        <f t="shared" si="8"/>
        <v>0</v>
      </c>
      <c r="BZ5" s="46">
        <v>0</v>
      </c>
      <c r="CA5" s="46">
        <f t="shared" si="9"/>
        <v>0</v>
      </c>
      <c r="CB5" s="46">
        <v>0</v>
      </c>
      <c r="CC5" s="46">
        <f t="shared" si="10"/>
        <v>0</v>
      </c>
      <c r="CD5" s="46">
        <v>0</v>
      </c>
      <c r="CE5" s="46">
        <f t="shared" si="11"/>
        <v>0</v>
      </c>
      <c r="CF5" s="46">
        <v>0</v>
      </c>
      <c r="CG5" s="46">
        <f t="shared" si="12"/>
        <v>0</v>
      </c>
      <c r="CH5" s="46">
        <v>0</v>
      </c>
      <c r="CI5" s="46">
        <f t="shared" si="13"/>
        <v>0</v>
      </c>
      <c r="CJ5" s="46">
        <v>0</v>
      </c>
      <c r="CK5" s="46">
        <f t="shared" si="14"/>
        <v>0</v>
      </c>
      <c r="CL5" s="46">
        <v>0</v>
      </c>
      <c r="CM5" s="46">
        <f t="shared" si="15"/>
        <v>0</v>
      </c>
      <c r="CN5" s="46">
        <v>0</v>
      </c>
      <c r="CO5" s="46">
        <f t="shared" si="16"/>
        <v>0</v>
      </c>
      <c r="CP5" s="46">
        <v>0</v>
      </c>
      <c r="CQ5" s="46">
        <f t="shared" si="17"/>
        <v>0</v>
      </c>
      <c r="CR5" s="46">
        <v>0</v>
      </c>
      <c r="CS5" s="46">
        <f t="shared" si="18"/>
        <v>0</v>
      </c>
      <c r="CT5" s="46">
        <v>0</v>
      </c>
      <c r="CU5" s="46">
        <f t="shared" si="19"/>
        <v>0</v>
      </c>
      <c r="CV5" s="46">
        <v>0</v>
      </c>
      <c r="CW5" s="46">
        <f t="shared" si="20"/>
        <v>0</v>
      </c>
      <c r="CX5" s="46">
        <v>0</v>
      </c>
      <c r="CY5" s="46">
        <f t="shared" si="21"/>
        <v>0</v>
      </c>
      <c r="CZ5" s="46">
        <v>0</v>
      </c>
      <c r="DA5" s="46">
        <f t="shared" si="22"/>
        <v>0</v>
      </c>
      <c r="DB5" s="47">
        <v>0</v>
      </c>
      <c r="DC5" s="46">
        <f t="shared" si="23"/>
        <v>0</v>
      </c>
      <c r="DD5" s="48">
        <v>0</v>
      </c>
      <c r="DE5" s="46">
        <f t="shared" si="24"/>
        <v>0</v>
      </c>
      <c r="DF5" s="49">
        <v>10</v>
      </c>
      <c r="DG5" s="50">
        <f t="shared" si="25"/>
        <v>20800</v>
      </c>
      <c r="DH5" s="51">
        <f t="shared" si="26"/>
        <v>208000</v>
      </c>
      <c r="DI5" s="52"/>
      <c r="DJ5" s="52"/>
      <c r="DK5" s="53"/>
      <c r="DL5" s="53">
        <f t="shared" ref="DL5:DU5" si="46">$DG5</f>
        <v>20800</v>
      </c>
      <c r="DM5" s="53">
        <f t="shared" si="46"/>
        <v>20800</v>
      </c>
      <c r="DN5" s="53">
        <f t="shared" si="46"/>
        <v>20800</v>
      </c>
      <c r="DO5" s="53">
        <f t="shared" si="46"/>
        <v>20800</v>
      </c>
      <c r="DP5" s="53">
        <f t="shared" si="46"/>
        <v>20800</v>
      </c>
      <c r="DQ5" s="53">
        <f t="shared" si="46"/>
        <v>20800</v>
      </c>
      <c r="DR5" s="53">
        <f t="shared" si="46"/>
        <v>20800</v>
      </c>
      <c r="DS5" s="53">
        <f t="shared" si="46"/>
        <v>20800</v>
      </c>
      <c r="DT5" s="53">
        <f t="shared" si="46"/>
        <v>20800</v>
      </c>
      <c r="DU5" s="53">
        <f t="shared" si="46"/>
        <v>20800</v>
      </c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4">
        <f t="shared" si="28"/>
        <v>0</v>
      </c>
      <c r="EH5" s="55">
        <f t="shared" si="29"/>
        <v>10</v>
      </c>
      <c r="EI5" s="55">
        <f t="shared" si="30"/>
        <v>0</v>
      </c>
      <c r="EJ5" s="56" t="s">
        <v>499</v>
      </c>
      <c r="EK5" s="57">
        <f t="shared" si="38"/>
        <v>0</v>
      </c>
      <c r="EL5" s="57">
        <f t="shared" si="31"/>
        <v>104000</v>
      </c>
      <c r="EM5" s="57">
        <f t="shared" si="32"/>
        <v>208000</v>
      </c>
      <c r="EN5" s="57">
        <f t="shared" si="33"/>
        <v>187200</v>
      </c>
      <c r="EO5" s="57">
        <f t="shared" si="39"/>
        <v>166400</v>
      </c>
      <c r="EP5" s="57">
        <f t="shared" si="40"/>
        <v>145600</v>
      </c>
      <c r="EQ5" s="58">
        <f t="shared" si="41"/>
        <v>0</v>
      </c>
      <c r="ER5" s="58">
        <f t="shared" si="42"/>
        <v>1248</v>
      </c>
      <c r="ES5" s="58">
        <f t="shared" si="43"/>
        <v>2704</v>
      </c>
      <c r="ET5" s="58">
        <f t="shared" si="44"/>
        <v>2620.8000000000002</v>
      </c>
    </row>
    <row r="6" spans="1:150" x14ac:dyDescent="0.25">
      <c r="A6" s="30" t="s">
        <v>500</v>
      </c>
      <c r="B6" s="59">
        <v>0</v>
      </c>
      <c r="C6" s="61" t="s">
        <v>501</v>
      </c>
      <c r="D6" s="32" t="s">
        <v>489</v>
      </c>
      <c r="E6" s="56"/>
      <c r="F6" s="33"/>
      <c r="G6" s="33"/>
      <c r="H6" s="288">
        <f t="shared" si="34"/>
        <v>208000</v>
      </c>
      <c r="I6" s="288">
        <f t="shared" si="35"/>
        <v>208000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4"/>
      <c r="AI6" s="34" t="s">
        <v>463</v>
      </c>
      <c r="AJ6" s="34" t="s">
        <v>54</v>
      </c>
      <c r="AK6" s="34" t="s">
        <v>490</v>
      </c>
      <c r="AL6" s="35" t="s">
        <v>173</v>
      </c>
      <c r="AM6" s="34" t="s">
        <v>491</v>
      </c>
      <c r="AN6" s="34" t="s">
        <v>492</v>
      </c>
      <c r="AO6" s="36">
        <v>1.04</v>
      </c>
      <c r="AP6" s="34"/>
      <c r="AQ6" s="34"/>
      <c r="AR6" s="37" t="s">
        <v>493</v>
      </c>
      <c r="AS6" s="38">
        <v>2024</v>
      </c>
      <c r="AT6" s="39"/>
      <c r="AU6" s="38" t="s">
        <v>469</v>
      </c>
      <c r="AV6" s="39" t="s">
        <v>494</v>
      </c>
      <c r="AW6" s="39" t="s">
        <v>495</v>
      </c>
      <c r="AX6" s="39" t="s">
        <v>496</v>
      </c>
      <c r="AY6" s="40" t="s">
        <v>497</v>
      </c>
      <c r="AZ6" s="40" t="s">
        <v>485</v>
      </c>
      <c r="BA6" s="274">
        <v>0</v>
      </c>
      <c r="BB6" s="42" t="s">
        <v>498</v>
      </c>
      <c r="BC6" s="43">
        <v>200000</v>
      </c>
      <c r="BD6" s="43">
        <v>0</v>
      </c>
      <c r="BE6" s="43"/>
      <c r="BF6" s="43">
        <v>0</v>
      </c>
      <c r="BG6" s="44"/>
      <c r="BH6" s="45">
        <f t="shared" si="0"/>
        <v>200000</v>
      </c>
      <c r="BI6" s="45">
        <f t="shared" si="1"/>
        <v>208000</v>
      </c>
      <c r="BJ6" s="45">
        <f t="shared" si="36"/>
        <v>208000</v>
      </c>
      <c r="BK6" s="46">
        <v>0</v>
      </c>
      <c r="BL6" s="46">
        <v>0</v>
      </c>
      <c r="BM6" s="46">
        <f t="shared" si="2"/>
        <v>0</v>
      </c>
      <c r="BN6" s="46">
        <v>0</v>
      </c>
      <c r="BO6" s="46">
        <f t="shared" si="3"/>
        <v>0</v>
      </c>
      <c r="BP6" s="46">
        <v>0</v>
      </c>
      <c r="BQ6" s="46">
        <f t="shared" si="4"/>
        <v>0</v>
      </c>
      <c r="BR6" s="46">
        <v>100000</v>
      </c>
      <c r="BS6" s="46">
        <f t="shared" si="5"/>
        <v>104000</v>
      </c>
      <c r="BT6" s="46">
        <v>100000</v>
      </c>
      <c r="BU6" s="46">
        <f t="shared" si="6"/>
        <v>104000</v>
      </c>
      <c r="BV6" s="46">
        <v>0</v>
      </c>
      <c r="BW6" s="46">
        <f t="shared" si="7"/>
        <v>0</v>
      </c>
      <c r="BX6" s="46">
        <v>0</v>
      </c>
      <c r="BY6" s="46">
        <f t="shared" si="8"/>
        <v>0</v>
      </c>
      <c r="BZ6" s="46">
        <v>0</v>
      </c>
      <c r="CA6" s="46">
        <f t="shared" si="9"/>
        <v>0</v>
      </c>
      <c r="CB6" s="46">
        <v>0</v>
      </c>
      <c r="CC6" s="46">
        <f t="shared" si="10"/>
        <v>0</v>
      </c>
      <c r="CD6" s="46">
        <v>0</v>
      </c>
      <c r="CE6" s="46">
        <f t="shared" si="11"/>
        <v>0</v>
      </c>
      <c r="CF6" s="46">
        <v>0</v>
      </c>
      <c r="CG6" s="46">
        <f t="shared" si="12"/>
        <v>0</v>
      </c>
      <c r="CH6" s="46">
        <v>0</v>
      </c>
      <c r="CI6" s="46">
        <f t="shared" si="13"/>
        <v>0</v>
      </c>
      <c r="CJ6" s="46">
        <v>0</v>
      </c>
      <c r="CK6" s="46">
        <f t="shared" si="14"/>
        <v>0</v>
      </c>
      <c r="CL6" s="46">
        <v>0</v>
      </c>
      <c r="CM6" s="46">
        <f t="shared" si="15"/>
        <v>0</v>
      </c>
      <c r="CN6" s="46">
        <v>0</v>
      </c>
      <c r="CO6" s="46">
        <f t="shared" si="16"/>
        <v>0</v>
      </c>
      <c r="CP6" s="46">
        <v>0</v>
      </c>
      <c r="CQ6" s="46">
        <f t="shared" si="17"/>
        <v>0</v>
      </c>
      <c r="CR6" s="46">
        <v>0</v>
      </c>
      <c r="CS6" s="46">
        <f t="shared" si="18"/>
        <v>0</v>
      </c>
      <c r="CT6" s="46">
        <v>0</v>
      </c>
      <c r="CU6" s="46">
        <f t="shared" si="19"/>
        <v>0</v>
      </c>
      <c r="CV6" s="46">
        <v>0</v>
      </c>
      <c r="CW6" s="46">
        <f t="shared" si="20"/>
        <v>0</v>
      </c>
      <c r="CX6" s="46">
        <v>0</v>
      </c>
      <c r="CY6" s="46">
        <f t="shared" si="21"/>
        <v>0</v>
      </c>
      <c r="CZ6" s="46">
        <v>0</v>
      </c>
      <c r="DA6" s="46">
        <f t="shared" si="22"/>
        <v>0</v>
      </c>
      <c r="DB6" s="47">
        <v>0</v>
      </c>
      <c r="DC6" s="46">
        <f t="shared" si="23"/>
        <v>0</v>
      </c>
      <c r="DD6" s="48">
        <v>0</v>
      </c>
      <c r="DE6" s="46">
        <f t="shared" si="24"/>
        <v>0</v>
      </c>
      <c r="DF6" s="49">
        <v>10</v>
      </c>
      <c r="DG6" s="50">
        <f t="shared" si="25"/>
        <v>20800</v>
      </c>
      <c r="DH6" s="51">
        <f t="shared" si="26"/>
        <v>208000</v>
      </c>
      <c r="DI6" s="52"/>
      <c r="DJ6" s="52"/>
      <c r="DK6" s="53"/>
      <c r="DL6" s="53"/>
      <c r="DM6" s="53"/>
      <c r="DN6" s="53"/>
      <c r="DO6" s="53">
        <f t="shared" ref="DO6:DX6" si="47">$DG6</f>
        <v>20800</v>
      </c>
      <c r="DP6" s="53">
        <f t="shared" si="47"/>
        <v>20800</v>
      </c>
      <c r="DQ6" s="53">
        <f t="shared" si="47"/>
        <v>20800</v>
      </c>
      <c r="DR6" s="53">
        <f t="shared" si="47"/>
        <v>20800</v>
      </c>
      <c r="DS6" s="53">
        <f t="shared" si="47"/>
        <v>20800</v>
      </c>
      <c r="DT6" s="53">
        <f t="shared" si="47"/>
        <v>20800</v>
      </c>
      <c r="DU6" s="53">
        <f t="shared" si="47"/>
        <v>20800</v>
      </c>
      <c r="DV6" s="53">
        <f t="shared" si="47"/>
        <v>20800</v>
      </c>
      <c r="DW6" s="53">
        <f t="shared" si="47"/>
        <v>20800</v>
      </c>
      <c r="DX6" s="53">
        <f t="shared" si="47"/>
        <v>20800</v>
      </c>
      <c r="DY6" s="53"/>
      <c r="DZ6" s="53"/>
      <c r="EA6" s="53"/>
      <c r="EB6" s="53"/>
      <c r="EC6" s="53"/>
      <c r="ED6" s="53"/>
      <c r="EE6" s="53"/>
      <c r="EF6" s="53"/>
      <c r="EG6" s="54">
        <f t="shared" si="28"/>
        <v>0</v>
      </c>
      <c r="EH6" s="55">
        <f t="shared" si="29"/>
        <v>10</v>
      </c>
      <c r="EI6" s="55">
        <f t="shared" si="30"/>
        <v>0</v>
      </c>
      <c r="EJ6" s="56" t="s">
        <v>499</v>
      </c>
      <c r="EK6" s="57">
        <f t="shared" si="38"/>
        <v>0</v>
      </c>
      <c r="EL6" s="57">
        <f t="shared" si="31"/>
        <v>0</v>
      </c>
      <c r="EM6" s="57">
        <f t="shared" si="32"/>
        <v>0</v>
      </c>
      <c r="EN6" s="57">
        <f t="shared" si="33"/>
        <v>0</v>
      </c>
      <c r="EO6" s="57">
        <f t="shared" si="39"/>
        <v>104000</v>
      </c>
      <c r="EP6" s="57">
        <f t="shared" si="40"/>
        <v>208000</v>
      </c>
      <c r="EQ6" s="58">
        <f t="shared" si="41"/>
        <v>0</v>
      </c>
      <c r="ER6" s="58">
        <f t="shared" si="42"/>
        <v>0</v>
      </c>
      <c r="ES6" s="58">
        <f t="shared" si="43"/>
        <v>0</v>
      </c>
      <c r="ET6" s="58">
        <f t="shared" si="44"/>
        <v>0</v>
      </c>
    </row>
    <row r="7" spans="1:150" x14ac:dyDescent="0.25">
      <c r="A7" s="30" t="s">
        <v>500</v>
      </c>
      <c r="B7" s="59">
        <v>0</v>
      </c>
      <c r="C7" s="61" t="s">
        <v>501</v>
      </c>
      <c r="D7" s="32" t="s">
        <v>489</v>
      </c>
      <c r="E7" s="56"/>
      <c r="F7" s="33"/>
      <c r="G7" s="33"/>
      <c r="H7" s="288">
        <f t="shared" si="34"/>
        <v>208000</v>
      </c>
      <c r="I7" s="288">
        <f t="shared" si="35"/>
        <v>208000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4"/>
      <c r="AI7" s="34" t="s">
        <v>463</v>
      </c>
      <c r="AJ7" s="34" t="s">
        <v>54</v>
      </c>
      <c r="AK7" s="34" t="s">
        <v>490</v>
      </c>
      <c r="AL7" s="35" t="s">
        <v>173</v>
      </c>
      <c r="AM7" s="34" t="s">
        <v>491</v>
      </c>
      <c r="AN7" s="34" t="s">
        <v>492</v>
      </c>
      <c r="AO7" s="36">
        <v>1.04</v>
      </c>
      <c r="AP7" s="34"/>
      <c r="AQ7" s="34"/>
      <c r="AR7" s="37" t="s">
        <v>493</v>
      </c>
      <c r="AS7" s="38">
        <v>2024</v>
      </c>
      <c r="AT7" s="39"/>
      <c r="AU7" s="38" t="s">
        <v>469</v>
      </c>
      <c r="AV7" s="39" t="s">
        <v>494</v>
      </c>
      <c r="AW7" s="39" t="s">
        <v>495</v>
      </c>
      <c r="AX7" s="39" t="s">
        <v>496</v>
      </c>
      <c r="AY7" s="40" t="s">
        <v>497</v>
      </c>
      <c r="AZ7" s="40" t="s">
        <v>485</v>
      </c>
      <c r="BA7" s="274">
        <v>0</v>
      </c>
      <c r="BB7" s="42" t="s">
        <v>498</v>
      </c>
      <c r="BC7" s="43">
        <v>200000</v>
      </c>
      <c r="BD7" s="43">
        <v>0</v>
      </c>
      <c r="BE7" s="43"/>
      <c r="BF7" s="43">
        <v>0</v>
      </c>
      <c r="BG7" s="44"/>
      <c r="BH7" s="45">
        <f t="shared" si="0"/>
        <v>200000</v>
      </c>
      <c r="BI7" s="45">
        <f t="shared" si="1"/>
        <v>208000</v>
      </c>
      <c r="BJ7" s="45">
        <f t="shared" si="36"/>
        <v>208000</v>
      </c>
      <c r="BK7" s="46">
        <v>0</v>
      </c>
      <c r="BL7" s="46">
        <v>0</v>
      </c>
      <c r="BM7" s="46">
        <f t="shared" si="2"/>
        <v>0</v>
      </c>
      <c r="BN7" s="46">
        <v>0</v>
      </c>
      <c r="BO7" s="46">
        <f t="shared" si="3"/>
        <v>0</v>
      </c>
      <c r="BP7" s="46">
        <v>100000</v>
      </c>
      <c r="BQ7" s="46">
        <f t="shared" si="4"/>
        <v>104000</v>
      </c>
      <c r="BR7" s="46">
        <v>100000</v>
      </c>
      <c r="BS7" s="46">
        <f t="shared" si="5"/>
        <v>104000</v>
      </c>
      <c r="BT7" s="46">
        <v>0</v>
      </c>
      <c r="BU7" s="46">
        <f t="shared" si="6"/>
        <v>0</v>
      </c>
      <c r="BV7" s="46">
        <v>0</v>
      </c>
      <c r="BW7" s="46">
        <f t="shared" si="7"/>
        <v>0</v>
      </c>
      <c r="BX7" s="46">
        <v>0</v>
      </c>
      <c r="BY7" s="46">
        <f t="shared" si="8"/>
        <v>0</v>
      </c>
      <c r="BZ7" s="46">
        <v>0</v>
      </c>
      <c r="CA7" s="46">
        <f t="shared" si="9"/>
        <v>0</v>
      </c>
      <c r="CB7" s="46">
        <v>0</v>
      </c>
      <c r="CC7" s="46">
        <f t="shared" si="10"/>
        <v>0</v>
      </c>
      <c r="CD7" s="46">
        <v>0</v>
      </c>
      <c r="CE7" s="46">
        <f t="shared" si="11"/>
        <v>0</v>
      </c>
      <c r="CF7" s="46">
        <v>0</v>
      </c>
      <c r="CG7" s="46">
        <f t="shared" si="12"/>
        <v>0</v>
      </c>
      <c r="CH7" s="46">
        <v>0</v>
      </c>
      <c r="CI7" s="46">
        <f t="shared" si="13"/>
        <v>0</v>
      </c>
      <c r="CJ7" s="46">
        <v>0</v>
      </c>
      <c r="CK7" s="46">
        <f t="shared" si="14"/>
        <v>0</v>
      </c>
      <c r="CL7" s="46">
        <v>0</v>
      </c>
      <c r="CM7" s="46">
        <f t="shared" si="15"/>
        <v>0</v>
      </c>
      <c r="CN7" s="46">
        <v>0</v>
      </c>
      <c r="CO7" s="46">
        <f t="shared" si="16"/>
        <v>0</v>
      </c>
      <c r="CP7" s="46">
        <v>0</v>
      </c>
      <c r="CQ7" s="46">
        <f t="shared" si="17"/>
        <v>0</v>
      </c>
      <c r="CR7" s="46">
        <v>0</v>
      </c>
      <c r="CS7" s="46">
        <f t="shared" si="18"/>
        <v>0</v>
      </c>
      <c r="CT7" s="46">
        <v>0</v>
      </c>
      <c r="CU7" s="46">
        <f t="shared" si="19"/>
        <v>0</v>
      </c>
      <c r="CV7" s="46">
        <v>0</v>
      </c>
      <c r="CW7" s="46">
        <f t="shared" si="20"/>
        <v>0</v>
      </c>
      <c r="CX7" s="46">
        <v>0</v>
      </c>
      <c r="CY7" s="46">
        <f t="shared" si="21"/>
        <v>0</v>
      </c>
      <c r="CZ7" s="46">
        <v>0</v>
      </c>
      <c r="DA7" s="46">
        <f t="shared" si="22"/>
        <v>0</v>
      </c>
      <c r="DB7" s="47">
        <v>0</v>
      </c>
      <c r="DC7" s="46">
        <f t="shared" si="23"/>
        <v>0</v>
      </c>
      <c r="DD7" s="48">
        <v>0</v>
      </c>
      <c r="DE7" s="46">
        <f t="shared" si="24"/>
        <v>0</v>
      </c>
      <c r="DF7" s="49">
        <v>10</v>
      </c>
      <c r="DG7" s="50">
        <f t="shared" si="25"/>
        <v>20800</v>
      </c>
      <c r="DH7" s="51">
        <f t="shared" si="26"/>
        <v>208000</v>
      </c>
      <c r="DI7" s="52"/>
      <c r="DJ7" s="52"/>
      <c r="DK7" s="53"/>
      <c r="DL7" s="53"/>
      <c r="DM7" s="53"/>
      <c r="DN7" s="53">
        <f t="shared" ref="DN7:DW7" si="48">$DG7</f>
        <v>20800</v>
      </c>
      <c r="DO7" s="53">
        <f t="shared" si="48"/>
        <v>20800</v>
      </c>
      <c r="DP7" s="53">
        <f t="shared" si="48"/>
        <v>20800</v>
      </c>
      <c r="DQ7" s="53">
        <f t="shared" si="48"/>
        <v>20800</v>
      </c>
      <c r="DR7" s="53">
        <f t="shared" si="48"/>
        <v>20800</v>
      </c>
      <c r="DS7" s="53">
        <f t="shared" si="48"/>
        <v>20800</v>
      </c>
      <c r="DT7" s="53">
        <f t="shared" si="48"/>
        <v>20800</v>
      </c>
      <c r="DU7" s="53">
        <f t="shared" si="48"/>
        <v>20800</v>
      </c>
      <c r="DV7" s="53">
        <f t="shared" si="48"/>
        <v>20800</v>
      </c>
      <c r="DW7" s="53">
        <f t="shared" si="48"/>
        <v>20800</v>
      </c>
      <c r="DX7" s="53"/>
      <c r="DY7" s="53"/>
      <c r="DZ7" s="53"/>
      <c r="EA7" s="53"/>
      <c r="EB7" s="53"/>
      <c r="EC7" s="53"/>
      <c r="ED7" s="53"/>
      <c r="EE7" s="53"/>
      <c r="EF7" s="53"/>
      <c r="EG7" s="54">
        <f t="shared" si="28"/>
        <v>0</v>
      </c>
      <c r="EH7" s="55">
        <f t="shared" si="29"/>
        <v>10</v>
      </c>
      <c r="EI7" s="55">
        <f t="shared" si="30"/>
        <v>0</v>
      </c>
      <c r="EJ7" s="56" t="s">
        <v>499</v>
      </c>
      <c r="EK7" s="57">
        <f t="shared" si="38"/>
        <v>0</v>
      </c>
      <c r="EL7" s="57">
        <f t="shared" si="31"/>
        <v>0</v>
      </c>
      <c r="EM7" s="57">
        <f t="shared" si="32"/>
        <v>0</v>
      </c>
      <c r="EN7" s="57">
        <f t="shared" si="33"/>
        <v>104000</v>
      </c>
      <c r="EO7" s="57">
        <f t="shared" si="39"/>
        <v>208000</v>
      </c>
      <c r="EP7" s="57">
        <f t="shared" si="40"/>
        <v>187200</v>
      </c>
      <c r="EQ7" s="58">
        <f t="shared" si="41"/>
        <v>0</v>
      </c>
      <c r="ER7" s="58">
        <f t="shared" si="42"/>
        <v>0</v>
      </c>
      <c r="ES7" s="58">
        <f t="shared" si="43"/>
        <v>0</v>
      </c>
      <c r="ET7" s="58">
        <f t="shared" si="44"/>
        <v>1456</v>
      </c>
    </row>
    <row r="8" spans="1:150" x14ac:dyDescent="0.25">
      <c r="A8" s="30" t="s">
        <v>500</v>
      </c>
      <c r="B8" s="59">
        <v>0</v>
      </c>
      <c r="C8" s="61" t="s">
        <v>501</v>
      </c>
      <c r="D8" s="32" t="s">
        <v>489</v>
      </c>
      <c r="E8" s="56"/>
      <c r="F8" s="33"/>
      <c r="G8" s="33"/>
      <c r="H8" s="288">
        <f t="shared" si="34"/>
        <v>208000</v>
      </c>
      <c r="I8" s="288">
        <f t="shared" si="35"/>
        <v>208000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4"/>
      <c r="AI8" s="34" t="s">
        <v>463</v>
      </c>
      <c r="AJ8" s="34" t="s">
        <v>54</v>
      </c>
      <c r="AK8" s="34" t="s">
        <v>490</v>
      </c>
      <c r="AL8" s="35" t="s">
        <v>173</v>
      </c>
      <c r="AM8" s="34" t="s">
        <v>491</v>
      </c>
      <c r="AN8" s="34" t="s">
        <v>492</v>
      </c>
      <c r="AO8" s="36">
        <v>1.04</v>
      </c>
      <c r="AP8" s="34"/>
      <c r="AQ8" s="34"/>
      <c r="AR8" s="37" t="s">
        <v>493</v>
      </c>
      <c r="AS8" s="38">
        <v>2024</v>
      </c>
      <c r="AT8" s="39"/>
      <c r="AU8" s="38" t="s">
        <v>469</v>
      </c>
      <c r="AV8" s="39" t="s">
        <v>494</v>
      </c>
      <c r="AW8" s="39" t="s">
        <v>495</v>
      </c>
      <c r="AX8" s="39" t="s">
        <v>496</v>
      </c>
      <c r="AY8" s="40" t="s">
        <v>497</v>
      </c>
      <c r="AZ8" s="40" t="s">
        <v>485</v>
      </c>
      <c r="BA8" s="274">
        <v>0</v>
      </c>
      <c r="BB8" s="42" t="s">
        <v>498</v>
      </c>
      <c r="BC8" s="43">
        <v>200000</v>
      </c>
      <c r="BD8" s="43">
        <v>0</v>
      </c>
      <c r="BE8" s="43"/>
      <c r="BF8" s="43">
        <v>0</v>
      </c>
      <c r="BG8" s="44"/>
      <c r="BH8" s="45">
        <f t="shared" si="0"/>
        <v>200000</v>
      </c>
      <c r="BI8" s="45">
        <f t="shared" si="1"/>
        <v>208000</v>
      </c>
      <c r="BJ8" s="45">
        <f t="shared" si="36"/>
        <v>208000</v>
      </c>
      <c r="BK8" s="46">
        <v>0</v>
      </c>
      <c r="BL8" s="46">
        <v>0</v>
      </c>
      <c r="BM8" s="46">
        <f t="shared" si="2"/>
        <v>0</v>
      </c>
      <c r="BN8" s="46">
        <v>100000</v>
      </c>
      <c r="BO8" s="46">
        <f t="shared" si="3"/>
        <v>104000</v>
      </c>
      <c r="BP8" s="46">
        <v>100000</v>
      </c>
      <c r="BQ8" s="46">
        <f t="shared" si="4"/>
        <v>104000</v>
      </c>
      <c r="BR8" s="46">
        <v>0</v>
      </c>
      <c r="BS8" s="46">
        <f t="shared" si="5"/>
        <v>0</v>
      </c>
      <c r="BT8" s="46">
        <v>0</v>
      </c>
      <c r="BU8" s="46">
        <f t="shared" si="6"/>
        <v>0</v>
      </c>
      <c r="BV8" s="46">
        <v>0</v>
      </c>
      <c r="BW8" s="46">
        <f t="shared" si="7"/>
        <v>0</v>
      </c>
      <c r="BX8" s="46">
        <v>0</v>
      </c>
      <c r="BY8" s="46">
        <f t="shared" si="8"/>
        <v>0</v>
      </c>
      <c r="BZ8" s="46">
        <v>0</v>
      </c>
      <c r="CA8" s="46">
        <f t="shared" si="9"/>
        <v>0</v>
      </c>
      <c r="CB8" s="46">
        <v>0</v>
      </c>
      <c r="CC8" s="46">
        <f t="shared" si="10"/>
        <v>0</v>
      </c>
      <c r="CD8" s="46">
        <v>0</v>
      </c>
      <c r="CE8" s="46">
        <f t="shared" si="11"/>
        <v>0</v>
      </c>
      <c r="CF8" s="46">
        <v>0</v>
      </c>
      <c r="CG8" s="46">
        <f t="shared" si="12"/>
        <v>0</v>
      </c>
      <c r="CH8" s="46">
        <v>0</v>
      </c>
      <c r="CI8" s="46">
        <f t="shared" si="13"/>
        <v>0</v>
      </c>
      <c r="CJ8" s="46">
        <v>0</v>
      </c>
      <c r="CK8" s="46">
        <f t="shared" si="14"/>
        <v>0</v>
      </c>
      <c r="CL8" s="46">
        <v>0</v>
      </c>
      <c r="CM8" s="46">
        <f t="shared" si="15"/>
        <v>0</v>
      </c>
      <c r="CN8" s="46">
        <v>0</v>
      </c>
      <c r="CO8" s="46">
        <f t="shared" si="16"/>
        <v>0</v>
      </c>
      <c r="CP8" s="46">
        <v>0</v>
      </c>
      <c r="CQ8" s="46">
        <f t="shared" si="17"/>
        <v>0</v>
      </c>
      <c r="CR8" s="46">
        <v>0</v>
      </c>
      <c r="CS8" s="46">
        <f t="shared" si="18"/>
        <v>0</v>
      </c>
      <c r="CT8" s="46">
        <v>0</v>
      </c>
      <c r="CU8" s="46">
        <f t="shared" si="19"/>
        <v>0</v>
      </c>
      <c r="CV8" s="46">
        <v>0</v>
      </c>
      <c r="CW8" s="46">
        <f t="shared" si="20"/>
        <v>0</v>
      </c>
      <c r="CX8" s="46">
        <v>0</v>
      </c>
      <c r="CY8" s="46">
        <f t="shared" si="21"/>
        <v>0</v>
      </c>
      <c r="CZ8" s="46">
        <v>0</v>
      </c>
      <c r="DA8" s="46">
        <f t="shared" si="22"/>
        <v>0</v>
      </c>
      <c r="DB8" s="47">
        <v>0</v>
      </c>
      <c r="DC8" s="46">
        <f t="shared" si="23"/>
        <v>0</v>
      </c>
      <c r="DD8" s="48">
        <v>0</v>
      </c>
      <c r="DE8" s="46">
        <f t="shared" si="24"/>
        <v>0</v>
      </c>
      <c r="DF8" s="49">
        <v>10</v>
      </c>
      <c r="DG8" s="50">
        <f t="shared" si="25"/>
        <v>20800</v>
      </c>
      <c r="DH8" s="51">
        <f t="shared" si="26"/>
        <v>208000</v>
      </c>
      <c r="DI8" s="52"/>
      <c r="DJ8" s="52"/>
      <c r="DK8" s="53"/>
      <c r="DL8" s="53"/>
      <c r="DM8" s="53">
        <f t="shared" ref="DM8:DV8" si="49">$DG8</f>
        <v>20800</v>
      </c>
      <c r="DN8" s="53">
        <f t="shared" si="49"/>
        <v>20800</v>
      </c>
      <c r="DO8" s="53">
        <f t="shared" si="49"/>
        <v>20800</v>
      </c>
      <c r="DP8" s="53">
        <f t="shared" si="49"/>
        <v>20800</v>
      </c>
      <c r="DQ8" s="53">
        <f t="shared" si="49"/>
        <v>20800</v>
      </c>
      <c r="DR8" s="53">
        <f t="shared" si="49"/>
        <v>20800</v>
      </c>
      <c r="DS8" s="53">
        <f t="shared" si="49"/>
        <v>20800</v>
      </c>
      <c r="DT8" s="53">
        <f t="shared" si="49"/>
        <v>20800</v>
      </c>
      <c r="DU8" s="53">
        <f t="shared" si="49"/>
        <v>20800</v>
      </c>
      <c r="DV8" s="53">
        <f t="shared" si="49"/>
        <v>20800</v>
      </c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4">
        <f t="shared" si="28"/>
        <v>0</v>
      </c>
      <c r="EH8" s="55">
        <f t="shared" si="29"/>
        <v>10</v>
      </c>
      <c r="EI8" s="55">
        <f t="shared" si="30"/>
        <v>0</v>
      </c>
      <c r="EJ8" s="56" t="s">
        <v>499</v>
      </c>
      <c r="EK8" s="57">
        <f t="shared" si="38"/>
        <v>0</v>
      </c>
      <c r="EL8" s="57">
        <f t="shared" si="31"/>
        <v>0</v>
      </c>
      <c r="EM8" s="57">
        <f t="shared" si="32"/>
        <v>104000</v>
      </c>
      <c r="EN8" s="57">
        <f t="shared" si="33"/>
        <v>208000</v>
      </c>
      <c r="EO8" s="57">
        <f t="shared" si="39"/>
        <v>187200</v>
      </c>
      <c r="EP8" s="57">
        <f t="shared" si="40"/>
        <v>166400</v>
      </c>
      <c r="EQ8" s="58">
        <f t="shared" si="41"/>
        <v>0</v>
      </c>
      <c r="ER8" s="58">
        <f t="shared" si="42"/>
        <v>0</v>
      </c>
      <c r="ES8" s="58">
        <f t="shared" si="43"/>
        <v>1352</v>
      </c>
      <c r="ET8" s="58">
        <f t="shared" si="44"/>
        <v>2912</v>
      </c>
    </row>
    <row r="9" spans="1:150" x14ac:dyDescent="0.25">
      <c r="A9" s="30" t="s">
        <v>502</v>
      </c>
      <c r="B9" s="59">
        <v>0</v>
      </c>
      <c r="C9" s="61" t="s">
        <v>503</v>
      </c>
      <c r="D9" s="32" t="s">
        <v>489</v>
      </c>
      <c r="E9" s="56"/>
      <c r="F9" s="33"/>
      <c r="G9" s="33"/>
      <c r="H9" s="288">
        <f t="shared" si="34"/>
        <v>52000</v>
      </c>
      <c r="I9" s="288">
        <f t="shared" si="35"/>
        <v>52000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4"/>
      <c r="AI9" s="34" t="s">
        <v>463</v>
      </c>
      <c r="AJ9" s="34" t="s">
        <v>54</v>
      </c>
      <c r="AK9" s="34" t="s">
        <v>490</v>
      </c>
      <c r="AL9" s="35" t="s">
        <v>173</v>
      </c>
      <c r="AM9" s="34" t="s">
        <v>491</v>
      </c>
      <c r="AN9" s="34" t="s">
        <v>492</v>
      </c>
      <c r="AO9" s="36">
        <v>1.04</v>
      </c>
      <c r="AP9" s="34"/>
      <c r="AQ9" s="34"/>
      <c r="AR9" s="37" t="s">
        <v>493</v>
      </c>
      <c r="AS9" s="38">
        <v>2024</v>
      </c>
      <c r="AT9" s="39"/>
      <c r="AU9" s="38" t="s">
        <v>469</v>
      </c>
      <c r="AV9" s="39" t="s">
        <v>494</v>
      </c>
      <c r="AW9" s="39" t="s">
        <v>495</v>
      </c>
      <c r="AX9" s="39" t="s">
        <v>496</v>
      </c>
      <c r="AY9" s="40" t="s">
        <v>497</v>
      </c>
      <c r="AZ9" s="40" t="s">
        <v>504</v>
      </c>
      <c r="BA9" s="274">
        <v>0</v>
      </c>
      <c r="BB9" s="42" t="s">
        <v>505</v>
      </c>
      <c r="BC9" s="43">
        <v>50000</v>
      </c>
      <c r="BD9" s="43">
        <v>0</v>
      </c>
      <c r="BE9" s="43"/>
      <c r="BF9" s="43">
        <v>0</v>
      </c>
      <c r="BG9" s="44"/>
      <c r="BH9" s="45">
        <f t="shared" si="0"/>
        <v>50000</v>
      </c>
      <c r="BI9" s="45">
        <f t="shared" si="1"/>
        <v>52000</v>
      </c>
      <c r="BJ9" s="45">
        <f t="shared" si="36"/>
        <v>52000</v>
      </c>
      <c r="BK9" s="46">
        <v>0</v>
      </c>
      <c r="BL9" s="46">
        <v>0</v>
      </c>
      <c r="BM9" s="46">
        <f t="shared" si="2"/>
        <v>0</v>
      </c>
      <c r="BN9" s="46">
        <v>0</v>
      </c>
      <c r="BO9" s="46">
        <f t="shared" si="3"/>
        <v>0</v>
      </c>
      <c r="BP9" s="46">
        <v>0</v>
      </c>
      <c r="BQ9" s="46">
        <f t="shared" si="4"/>
        <v>0</v>
      </c>
      <c r="BR9" s="46">
        <v>0</v>
      </c>
      <c r="BS9" s="46">
        <f t="shared" si="5"/>
        <v>0</v>
      </c>
      <c r="BT9" s="46">
        <v>0</v>
      </c>
      <c r="BU9" s="46">
        <f t="shared" si="6"/>
        <v>0</v>
      </c>
      <c r="BV9" s="46">
        <v>50000</v>
      </c>
      <c r="BW9" s="46">
        <f t="shared" si="7"/>
        <v>52000</v>
      </c>
      <c r="BX9" s="46">
        <v>0</v>
      </c>
      <c r="BY9" s="46">
        <f t="shared" si="8"/>
        <v>0</v>
      </c>
      <c r="BZ9" s="46">
        <v>0</v>
      </c>
      <c r="CA9" s="46">
        <f t="shared" si="9"/>
        <v>0</v>
      </c>
      <c r="CB9" s="46">
        <v>0</v>
      </c>
      <c r="CC9" s="46">
        <f t="shared" si="10"/>
        <v>0</v>
      </c>
      <c r="CD9" s="46">
        <v>0</v>
      </c>
      <c r="CE9" s="46">
        <f t="shared" si="11"/>
        <v>0</v>
      </c>
      <c r="CF9" s="46">
        <v>0</v>
      </c>
      <c r="CG9" s="46">
        <f t="shared" si="12"/>
        <v>0</v>
      </c>
      <c r="CH9" s="46">
        <v>0</v>
      </c>
      <c r="CI9" s="46">
        <f t="shared" si="13"/>
        <v>0</v>
      </c>
      <c r="CJ9" s="46">
        <v>0</v>
      </c>
      <c r="CK9" s="46">
        <f t="shared" si="14"/>
        <v>0</v>
      </c>
      <c r="CL9" s="46">
        <v>0</v>
      </c>
      <c r="CM9" s="46">
        <f t="shared" si="15"/>
        <v>0</v>
      </c>
      <c r="CN9" s="46">
        <v>0</v>
      </c>
      <c r="CO9" s="46">
        <f t="shared" si="16"/>
        <v>0</v>
      </c>
      <c r="CP9" s="46">
        <v>0</v>
      </c>
      <c r="CQ9" s="46">
        <f t="shared" si="17"/>
        <v>0</v>
      </c>
      <c r="CR9" s="46">
        <v>0</v>
      </c>
      <c r="CS9" s="46">
        <f t="shared" si="18"/>
        <v>0</v>
      </c>
      <c r="CT9" s="46">
        <v>0</v>
      </c>
      <c r="CU9" s="46">
        <f t="shared" si="19"/>
        <v>0</v>
      </c>
      <c r="CV9" s="46">
        <v>0</v>
      </c>
      <c r="CW9" s="46">
        <f t="shared" si="20"/>
        <v>0</v>
      </c>
      <c r="CX9" s="46">
        <v>0</v>
      </c>
      <c r="CY9" s="46">
        <f t="shared" si="21"/>
        <v>0</v>
      </c>
      <c r="CZ9" s="46">
        <v>0</v>
      </c>
      <c r="DA9" s="46">
        <f t="shared" si="22"/>
        <v>0</v>
      </c>
      <c r="DB9" s="47">
        <v>0</v>
      </c>
      <c r="DC9" s="46">
        <f t="shared" si="23"/>
        <v>0</v>
      </c>
      <c r="DD9" s="48">
        <v>0</v>
      </c>
      <c r="DE9" s="46">
        <f t="shared" si="24"/>
        <v>0</v>
      </c>
      <c r="DF9" s="49">
        <v>15</v>
      </c>
      <c r="DG9" s="50">
        <f t="shared" si="25"/>
        <v>3466.6666666666665</v>
      </c>
      <c r="DH9" s="51">
        <f t="shared" si="26"/>
        <v>51999.999999999993</v>
      </c>
      <c r="DI9" s="52"/>
      <c r="DJ9" s="52"/>
      <c r="DK9" s="53"/>
      <c r="DL9" s="53"/>
      <c r="DM9" s="53"/>
      <c r="DN9" s="53"/>
      <c r="DO9" s="53"/>
      <c r="DP9" s="53">
        <f t="shared" ref="DP9:ED9" si="50">$DG9</f>
        <v>3466.6666666666665</v>
      </c>
      <c r="DQ9" s="53">
        <f t="shared" si="50"/>
        <v>3466.6666666666665</v>
      </c>
      <c r="DR9" s="53">
        <f t="shared" si="50"/>
        <v>3466.6666666666665</v>
      </c>
      <c r="DS9" s="53">
        <f t="shared" si="50"/>
        <v>3466.6666666666665</v>
      </c>
      <c r="DT9" s="53">
        <f t="shared" si="50"/>
        <v>3466.6666666666665</v>
      </c>
      <c r="DU9" s="53">
        <f t="shared" si="50"/>
        <v>3466.6666666666665</v>
      </c>
      <c r="DV9" s="53">
        <f t="shared" si="50"/>
        <v>3466.6666666666665</v>
      </c>
      <c r="DW9" s="53">
        <f t="shared" si="50"/>
        <v>3466.6666666666665</v>
      </c>
      <c r="DX9" s="53">
        <f t="shared" si="50"/>
        <v>3466.6666666666665</v>
      </c>
      <c r="DY9" s="53">
        <f t="shared" si="50"/>
        <v>3466.6666666666665</v>
      </c>
      <c r="DZ9" s="53">
        <f t="shared" si="50"/>
        <v>3466.6666666666665</v>
      </c>
      <c r="EA9" s="53">
        <f t="shared" si="50"/>
        <v>3466.6666666666665</v>
      </c>
      <c r="EB9" s="53">
        <f t="shared" si="50"/>
        <v>3466.6666666666665</v>
      </c>
      <c r="EC9" s="53">
        <f t="shared" si="50"/>
        <v>3466.6666666666665</v>
      </c>
      <c r="ED9" s="53">
        <f t="shared" si="50"/>
        <v>3466.6666666666665</v>
      </c>
      <c r="EE9" s="52"/>
      <c r="EF9" s="52"/>
      <c r="EG9" s="54">
        <f t="shared" si="28"/>
        <v>0</v>
      </c>
      <c r="EH9" s="55">
        <f t="shared" si="29"/>
        <v>15</v>
      </c>
      <c r="EI9" s="55">
        <f t="shared" si="30"/>
        <v>0</v>
      </c>
      <c r="EJ9" s="56" t="s">
        <v>506</v>
      </c>
      <c r="EK9" s="57">
        <f t="shared" si="38"/>
        <v>0</v>
      </c>
      <c r="EL9" s="57">
        <f t="shared" si="31"/>
        <v>0</v>
      </c>
      <c r="EM9" s="57">
        <f t="shared" si="32"/>
        <v>0</v>
      </c>
      <c r="EN9" s="57">
        <f t="shared" si="33"/>
        <v>0</v>
      </c>
      <c r="EO9" s="57">
        <f t="shared" si="39"/>
        <v>0</v>
      </c>
      <c r="EP9" s="57">
        <f t="shared" si="40"/>
        <v>0</v>
      </c>
      <c r="EQ9" s="58">
        <f t="shared" si="41"/>
        <v>0</v>
      </c>
      <c r="ER9" s="58">
        <f t="shared" si="42"/>
        <v>0</v>
      </c>
      <c r="ES9" s="58">
        <f t="shared" si="43"/>
        <v>0</v>
      </c>
      <c r="ET9" s="58">
        <f t="shared" si="44"/>
        <v>0</v>
      </c>
    </row>
    <row r="10" spans="1:150" x14ac:dyDescent="0.25">
      <c r="A10" s="30" t="s">
        <v>507</v>
      </c>
      <c r="B10" s="77">
        <v>0</v>
      </c>
      <c r="C10" s="61" t="s">
        <v>508</v>
      </c>
      <c r="D10" s="32" t="s">
        <v>489</v>
      </c>
      <c r="E10" s="56"/>
      <c r="F10" s="33"/>
      <c r="G10" s="33"/>
      <c r="H10" s="288">
        <f t="shared" si="34"/>
        <v>624000</v>
      </c>
      <c r="I10" s="288">
        <f t="shared" si="35"/>
        <v>624000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4"/>
      <c r="AI10" s="34" t="s">
        <v>463</v>
      </c>
      <c r="AJ10" s="34" t="s">
        <v>54</v>
      </c>
      <c r="AK10" s="34" t="s">
        <v>490</v>
      </c>
      <c r="AL10" s="35" t="s">
        <v>173</v>
      </c>
      <c r="AM10" s="34" t="s">
        <v>491</v>
      </c>
      <c r="AN10" s="34" t="s">
        <v>492</v>
      </c>
      <c r="AO10" s="36">
        <v>1.04</v>
      </c>
      <c r="AP10" s="34"/>
      <c r="AQ10" s="34"/>
      <c r="AR10" s="37" t="s">
        <v>493</v>
      </c>
      <c r="AS10" s="38">
        <v>2024</v>
      </c>
      <c r="AT10" s="39"/>
      <c r="AU10" s="38" t="s">
        <v>469</v>
      </c>
      <c r="AV10" s="39" t="s">
        <v>494</v>
      </c>
      <c r="AW10" s="39" t="s">
        <v>495</v>
      </c>
      <c r="AX10" s="39" t="s">
        <v>496</v>
      </c>
      <c r="AY10" s="40" t="s">
        <v>497</v>
      </c>
      <c r="AZ10" s="40" t="s">
        <v>485</v>
      </c>
      <c r="BA10" s="274">
        <v>0</v>
      </c>
      <c r="BB10" s="42" t="s">
        <v>498</v>
      </c>
      <c r="BC10" s="43">
        <v>600000</v>
      </c>
      <c r="BD10" s="43">
        <v>0</v>
      </c>
      <c r="BE10" s="43"/>
      <c r="BF10" s="43">
        <v>0</v>
      </c>
      <c r="BG10" s="44"/>
      <c r="BH10" s="45">
        <f t="shared" si="0"/>
        <v>600000</v>
      </c>
      <c r="BI10" s="45">
        <f t="shared" si="1"/>
        <v>624000</v>
      </c>
      <c r="BJ10" s="45">
        <f t="shared" si="36"/>
        <v>624000</v>
      </c>
      <c r="BK10" s="46">
        <v>0</v>
      </c>
      <c r="BL10" s="46">
        <v>0</v>
      </c>
      <c r="BM10" s="46">
        <f t="shared" si="2"/>
        <v>0</v>
      </c>
      <c r="BN10" s="46">
        <v>0</v>
      </c>
      <c r="BO10" s="46">
        <f t="shared" si="3"/>
        <v>0</v>
      </c>
      <c r="BP10" s="46">
        <v>300000</v>
      </c>
      <c r="BQ10" s="46">
        <f t="shared" si="4"/>
        <v>312000</v>
      </c>
      <c r="BR10" s="46">
        <v>150000</v>
      </c>
      <c r="BS10" s="46">
        <f t="shared" si="5"/>
        <v>156000</v>
      </c>
      <c r="BT10" s="46">
        <v>150000</v>
      </c>
      <c r="BU10" s="46">
        <f t="shared" si="6"/>
        <v>156000</v>
      </c>
      <c r="BV10" s="46">
        <v>0</v>
      </c>
      <c r="BW10" s="46">
        <f t="shared" si="7"/>
        <v>0</v>
      </c>
      <c r="BX10" s="46">
        <v>0</v>
      </c>
      <c r="BY10" s="46">
        <f t="shared" si="8"/>
        <v>0</v>
      </c>
      <c r="BZ10" s="46">
        <v>0</v>
      </c>
      <c r="CA10" s="46">
        <f t="shared" si="9"/>
        <v>0</v>
      </c>
      <c r="CB10" s="46">
        <v>0</v>
      </c>
      <c r="CC10" s="46">
        <f t="shared" si="10"/>
        <v>0</v>
      </c>
      <c r="CD10" s="46">
        <v>0</v>
      </c>
      <c r="CE10" s="46">
        <f t="shared" si="11"/>
        <v>0</v>
      </c>
      <c r="CF10" s="46">
        <v>0</v>
      </c>
      <c r="CG10" s="46">
        <f t="shared" si="12"/>
        <v>0</v>
      </c>
      <c r="CH10" s="46">
        <v>0</v>
      </c>
      <c r="CI10" s="46">
        <f t="shared" si="13"/>
        <v>0</v>
      </c>
      <c r="CJ10" s="46">
        <v>0</v>
      </c>
      <c r="CK10" s="46">
        <f t="shared" si="14"/>
        <v>0</v>
      </c>
      <c r="CL10" s="46">
        <v>0</v>
      </c>
      <c r="CM10" s="46">
        <f t="shared" si="15"/>
        <v>0</v>
      </c>
      <c r="CN10" s="46">
        <v>0</v>
      </c>
      <c r="CO10" s="46">
        <f t="shared" si="16"/>
        <v>0</v>
      </c>
      <c r="CP10" s="46">
        <v>0</v>
      </c>
      <c r="CQ10" s="46">
        <f t="shared" si="17"/>
        <v>0</v>
      </c>
      <c r="CR10" s="46">
        <v>0</v>
      </c>
      <c r="CS10" s="46">
        <f t="shared" si="18"/>
        <v>0</v>
      </c>
      <c r="CT10" s="46">
        <v>0</v>
      </c>
      <c r="CU10" s="46">
        <f t="shared" si="19"/>
        <v>0</v>
      </c>
      <c r="CV10" s="46">
        <v>0</v>
      </c>
      <c r="CW10" s="46">
        <f t="shared" si="20"/>
        <v>0</v>
      </c>
      <c r="CX10" s="46">
        <v>0</v>
      </c>
      <c r="CY10" s="46">
        <f t="shared" si="21"/>
        <v>0</v>
      </c>
      <c r="CZ10" s="46">
        <v>0</v>
      </c>
      <c r="DA10" s="46">
        <f t="shared" si="22"/>
        <v>0</v>
      </c>
      <c r="DB10" s="47">
        <v>0</v>
      </c>
      <c r="DC10" s="46">
        <f t="shared" si="23"/>
        <v>0</v>
      </c>
      <c r="DD10" s="48">
        <v>0</v>
      </c>
      <c r="DE10" s="46">
        <f t="shared" si="24"/>
        <v>0</v>
      </c>
      <c r="DF10" s="49">
        <v>10</v>
      </c>
      <c r="DG10" s="50">
        <f t="shared" si="25"/>
        <v>62400</v>
      </c>
      <c r="DH10" s="51">
        <f t="shared" si="26"/>
        <v>624000</v>
      </c>
      <c r="DI10" s="52"/>
      <c r="DJ10" s="52"/>
      <c r="DK10" s="53"/>
      <c r="DL10" s="53"/>
      <c r="DM10" s="53"/>
      <c r="DN10" s="53"/>
      <c r="DO10" s="52">
        <f t="shared" ref="DO10:DX10" si="51">$DG10</f>
        <v>62400</v>
      </c>
      <c r="DP10" s="52">
        <f t="shared" si="51"/>
        <v>62400</v>
      </c>
      <c r="DQ10" s="52">
        <f t="shared" si="51"/>
        <v>62400</v>
      </c>
      <c r="DR10" s="52">
        <f t="shared" si="51"/>
        <v>62400</v>
      </c>
      <c r="DS10" s="52">
        <f t="shared" si="51"/>
        <v>62400</v>
      </c>
      <c r="DT10" s="52">
        <f t="shared" si="51"/>
        <v>62400</v>
      </c>
      <c r="DU10" s="52">
        <f t="shared" si="51"/>
        <v>62400</v>
      </c>
      <c r="DV10" s="52">
        <f t="shared" si="51"/>
        <v>62400</v>
      </c>
      <c r="DW10" s="52">
        <f t="shared" si="51"/>
        <v>62400</v>
      </c>
      <c r="DX10" s="52">
        <f t="shared" si="51"/>
        <v>62400</v>
      </c>
      <c r="DY10" s="53"/>
      <c r="DZ10" s="53"/>
      <c r="EA10" s="53"/>
      <c r="EB10" s="53"/>
      <c r="EC10" s="53"/>
      <c r="ED10" s="53"/>
      <c r="EE10" s="53"/>
      <c r="EF10" s="53"/>
      <c r="EG10" s="54">
        <f t="shared" si="28"/>
        <v>0</v>
      </c>
      <c r="EH10" s="55">
        <f t="shared" si="29"/>
        <v>10</v>
      </c>
      <c r="EI10" s="55">
        <f t="shared" si="30"/>
        <v>0</v>
      </c>
      <c r="EJ10" s="56" t="s">
        <v>506</v>
      </c>
      <c r="EK10" s="57">
        <f t="shared" si="38"/>
        <v>0</v>
      </c>
      <c r="EL10" s="57">
        <f t="shared" si="31"/>
        <v>0</v>
      </c>
      <c r="EM10" s="57">
        <f t="shared" si="32"/>
        <v>0</v>
      </c>
      <c r="EN10" s="57">
        <f t="shared" si="33"/>
        <v>312000</v>
      </c>
      <c r="EO10" s="57">
        <f t="shared" si="39"/>
        <v>468000</v>
      </c>
      <c r="EP10" s="57">
        <f t="shared" si="40"/>
        <v>624000</v>
      </c>
      <c r="EQ10" s="58">
        <f t="shared" si="41"/>
        <v>0</v>
      </c>
      <c r="ER10" s="58">
        <f t="shared" si="42"/>
        <v>0</v>
      </c>
      <c r="ES10" s="58">
        <f t="shared" si="43"/>
        <v>0</v>
      </c>
      <c r="ET10" s="58">
        <f t="shared" si="44"/>
        <v>4368</v>
      </c>
    </row>
    <row r="11" spans="1:150" x14ac:dyDescent="0.25">
      <c r="A11" s="30" t="s">
        <v>509</v>
      </c>
      <c r="B11" s="77">
        <v>0</v>
      </c>
      <c r="C11" s="61" t="s">
        <v>510</v>
      </c>
      <c r="D11" s="32" t="s">
        <v>489</v>
      </c>
      <c r="E11" s="56"/>
      <c r="F11" s="33"/>
      <c r="G11" s="33"/>
      <c r="H11" s="288">
        <f t="shared" si="34"/>
        <v>104000</v>
      </c>
      <c r="I11" s="288">
        <f t="shared" si="35"/>
        <v>104000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4"/>
      <c r="AI11" s="34" t="s">
        <v>463</v>
      </c>
      <c r="AJ11" s="34" t="s">
        <v>54</v>
      </c>
      <c r="AK11" s="34" t="s">
        <v>490</v>
      </c>
      <c r="AL11" s="35" t="s">
        <v>173</v>
      </c>
      <c r="AM11" s="34" t="s">
        <v>491</v>
      </c>
      <c r="AN11" s="34" t="s">
        <v>492</v>
      </c>
      <c r="AO11" s="36">
        <v>1.04</v>
      </c>
      <c r="AP11" s="34"/>
      <c r="AQ11" s="34"/>
      <c r="AR11" s="37" t="s">
        <v>493</v>
      </c>
      <c r="AS11" s="38">
        <v>2024</v>
      </c>
      <c r="AT11" s="39"/>
      <c r="AU11" s="38" t="s">
        <v>469</v>
      </c>
      <c r="AV11" s="39" t="s">
        <v>494</v>
      </c>
      <c r="AW11" s="39" t="s">
        <v>495</v>
      </c>
      <c r="AX11" s="39" t="s">
        <v>496</v>
      </c>
      <c r="AY11" s="40" t="s">
        <v>497</v>
      </c>
      <c r="AZ11" s="40" t="s">
        <v>485</v>
      </c>
      <c r="BA11" s="274">
        <v>0</v>
      </c>
      <c r="BB11" s="42" t="s">
        <v>505</v>
      </c>
      <c r="BC11" s="43">
        <v>100000</v>
      </c>
      <c r="BD11" s="43">
        <v>0</v>
      </c>
      <c r="BE11" s="43"/>
      <c r="BF11" s="43">
        <v>0</v>
      </c>
      <c r="BG11" s="44"/>
      <c r="BH11" s="45">
        <f t="shared" si="0"/>
        <v>100000</v>
      </c>
      <c r="BI11" s="45">
        <f t="shared" si="1"/>
        <v>104000</v>
      </c>
      <c r="BJ11" s="45">
        <f t="shared" si="36"/>
        <v>104000</v>
      </c>
      <c r="BK11" s="46">
        <v>0</v>
      </c>
      <c r="BL11" s="46">
        <v>100000</v>
      </c>
      <c r="BM11" s="46">
        <f t="shared" si="2"/>
        <v>104000</v>
      </c>
      <c r="BN11" s="46">
        <v>0</v>
      </c>
      <c r="BO11" s="46">
        <f t="shared" si="3"/>
        <v>0</v>
      </c>
      <c r="BP11" s="46">
        <v>0</v>
      </c>
      <c r="BQ11" s="46">
        <f t="shared" si="4"/>
        <v>0</v>
      </c>
      <c r="BR11" s="46">
        <v>0</v>
      </c>
      <c r="BS11" s="46">
        <f t="shared" si="5"/>
        <v>0</v>
      </c>
      <c r="BT11" s="46">
        <v>0</v>
      </c>
      <c r="BU11" s="46">
        <f t="shared" si="6"/>
        <v>0</v>
      </c>
      <c r="BV11" s="46">
        <v>0</v>
      </c>
      <c r="BW11" s="46">
        <f t="shared" si="7"/>
        <v>0</v>
      </c>
      <c r="BX11" s="46">
        <v>0</v>
      </c>
      <c r="BY11" s="46">
        <f t="shared" si="8"/>
        <v>0</v>
      </c>
      <c r="BZ11" s="46">
        <v>0</v>
      </c>
      <c r="CA11" s="46">
        <f t="shared" si="9"/>
        <v>0</v>
      </c>
      <c r="CB11" s="46">
        <v>0</v>
      </c>
      <c r="CC11" s="46">
        <f t="shared" si="10"/>
        <v>0</v>
      </c>
      <c r="CD11" s="46">
        <v>0</v>
      </c>
      <c r="CE11" s="46">
        <f t="shared" si="11"/>
        <v>0</v>
      </c>
      <c r="CF11" s="46">
        <v>0</v>
      </c>
      <c r="CG11" s="46">
        <f t="shared" si="12"/>
        <v>0</v>
      </c>
      <c r="CH11" s="46">
        <v>0</v>
      </c>
      <c r="CI11" s="46">
        <f t="shared" si="13"/>
        <v>0</v>
      </c>
      <c r="CJ11" s="46">
        <v>0</v>
      </c>
      <c r="CK11" s="46">
        <f t="shared" si="14"/>
        <v>0</v>
      </c>
      <c r="CL11" s="46">
        <v>0</v>
      </c>
      <c r="CM11" s="46">
        <f t="shared" si="15"/>
        <v>0</v>
      </c>
      <c r="CN11" s="46">
        <v>0</v>
      </c>
      <c r="CO11" s="46">
        <f t="shared" si="16"/>
        <v>0</v>
      </c>
      <c r="CP11" s="46">
        <v>0</v>
      </c>
      <c r="CQ11" s="46">
        <f t="shared" si="17"/>
        <v>0</v>
      </c>
      <c r="CR11" s="46">
        <v>0</v>
      </c>
      <c r="CS11" s="46">
        <f t="shared" si="18"/>
        <v>0</v>
      </c>
      <c r="CT11" s="46">
        <v>0</v>
      </c>
      <c r="CU11" s="46">
        <f t="shared" si="19"/>
        <v>0</v>
      </c>
      <c r="CV11" s="46">
        <v>0</v>
      </c>
      <c r="CW11" s="46">
        <f t="shared" si="20"/>
        <v>0</v>
      </c>
      <c r="CX11" s="46">
        <v>0</v>
      </c>
      <c r="CY11" s="46">
        <f t="shared" si="21"/>
        <v>0</v>
      </c>
      <c r="CZ11" s="46">
        <v>0</v>
      </c>
      <c r="DA11" s="46">
        <f t="shared" si="22"/>
        <v>0</v>
      </c>
      <c r="DB11" s="47">
        <v>0</v>
      </c>
      <c r="DC11" s="46">
        <f t="shared" si="23"/>
        <v>0</v>
      </c>
      <c r="DD11" s="48">
        <v>0</v>
      </c>
      <c r="DE11" s="46">
        <f t="shared" si="24"/>
        <v>0</v>
      </c>
      <c r="DF11" s="49">
        <v>4</v>
      </c>
      <c r="DG11" s="50">
        <f t="shared" si="25"/>
        <v>26000</v>
      </c>
      <c r="DH11" s="51">
        <f t="shared" si="26"/>
        <v>104000</v>
      </c>
      <c r="DI11" s="52"/>
      <c r="DJ11" s="52"/>
      <c r="DK11" s="52">
        <f>$DG11</f>
        <v>26000</v>
      </c>
      <c r="DL11" s="52">
        <f>$DG11</f>
        <v>26000</v>
      </c>
      <c r="DM11" s="52">
        <f>$DG11</f>
        <v>26000</v>
      </c>
      <c r="DN11" s="52">
        <f>$DG11</f>
        <v>26000</v>
      </c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4">
        <f t="shared" si="28"/>
        <v>0</v>
      </c>
      <c r="EH11" s="55">
        <f t="shared" si="29"/>
        <v>4</v>
      </c>
      <c r="EI11" s="55">
        <f t="shared" si="30"/>
        <v>0</v>
      </c>
      <c r="EJ11" s="56" t="s">
        <v>506</v>
      </c>
      <c r="EK11" s="57">
        <f t="shared" si="38"/>
        <v>0</v>
      </c>
      <c r="EL11" s="57">
        <f t="shared" si="31"/>
        <v>104000</v>
      </c>
      <c r="EM11" s="57">
        <f t="shared" si="32"/>
        <v>78000</v>
      </c>
      <c r="EN11" s="57">
        <f t="shared" si="33"/>
        <v>52000</v>
      </c>
      <c r="EO11" s="57">
        <f t="shared" si="39"/>
        <v>26000</v>
      </c>
      <c r="EP11" s="57">
        <f t="shared" si="40"/>
        <v>0</v>
      </c>
      <c r="EQ11" s="58">
        <f t="shared" si="41"/>
        <v>0</v>
      </c>
      <c r="ER11" s="58">
        <f t="shared" si="42"/>
        <v>1248</v>
      </c>
      <c r="ES11" s="58">
        <f t="shared" si="43"/>
        <v>1014</v>
      </c>
      <c r="ET11" s="58">
        <f t="shared" si="44"/>
        <v>728</v>
      </c>
    </row>
    <row r="12" spans="1:150" x14ac:dyDescent="0.25">
      <c r="A12" s="30" t="s">
        <v>511</v>
      </c>
      <c r="B12" s="77">
        <v>0</v>
      </c>
      <c r="C12" s="61" t="s">
        <v>512</v>
      </c>
      <c r="D12" s="32" t="s">
        <v>489</v>
      </c>
      <c r="E12" s="56"/>
      <c r="F12" s="33"/>
      <c r="G12" s="33"/>
      <c r="H12" s="288">
        <f t="shared" si="34"/>
        <v>31200</v>
      </c>
      <c r="I12" s="288">
        <f t="shared" si="35"/>
        <v>31200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4"/>
      <c r="AI12" s="34" t="s">
        <v>463</v>
      </c>
      <c r="AJ12" s="34" t="s">
        <v>54</v>
      </c>
      <c r="AK12" s="34" t="s">
        <v>490</v>
      </c>
      <c r="AL12" s="35" t="s">
        <v>173</v>
      </c>
      <c r="AM12" s="34" t="s">
        <v>491</v>
      </c>
      <c r="AN12" s="34" t="s">
        <v>492</v>
      </c>
      <c r="AO12" s="36">
        <v>1.04</v>
      </c>
      <c r="AP12" s="34"/>
      <c r="AQ12" s="34"/>
      <c r="AR12" s="37" t="s">
        <v>493</v>
      </c>
      <c r="AS12" s="38">
        <v>2024</v>
      </c>
      <c r="AT12" s="39"/>
      <c r="AU12" s="38" t="s">
        <v>469</v>
      </c>
      <c r="AV12" s="39" t="s">
        <v>494</v>
      </c>
      <c r="AW12" s="39" t="s">
        <v>495</v>
      </c>
      <c r="AX12" s="39" t="s">
        <v>496</v>
      </c>
      <c r="AY12" s="40" t="s">
        <v>497</v>
      </c>
      <c r="AZ12" s="40" t="s">
        <v>485</v>
      </c>
      <c r="BA12" s="274">
        <v>0</v>
      </c>
      <c r="BB12" s="42" t="s">
        <v>498</v>
      </c>
      <c r="BC12" s="43">
        <v>30000</v>
      </c>
      <c r="BD12" s="43">
        <v>0</v>
      </c>
      <c r="BE12" s="43"/>
      <c r="BF12" s="43">
        <v>0</v>
      </c>
      <c r="BG12" s="44"/>
      <c r="BH12" s="45">
        <f t="shared" si="0"/>
        <v>30000</v>
      </c>
      <c r="BI12" s="45">
        <f t="shared" si="1"/>
        <v>31200</v>
      </c>
      <c r="BJ12" s="45">
        <f t="shared" si="36"/>
        <v>31200</v>
      </c>
      <c r="BK12" s="46">
        <v>0</v>
      </c>
      <c r="BL12" s="46">
        <v>0</v>
      </c>
      <c r="BM12" s="46">
        <f t="shared" si="2"/>
        <v>0</v>
      </c>
      <c r="BN12" s="46">
        <v>0</v>
      </c>
      <c r="BO12" s="46">
        <f t="shared" si="3"/>
        <v>0</v>
      </c>
      <c r="BP12" s="46">
        <v>0</v>
      </c>
      <c r="BQ12" s="46">
        <f t="shared" si="4"/>
        <v>0</v>
      </c>
      <c r="BR12" s="46">
        <v>30000</v>
      </c>
      <c r="BS12" s="46">
        <f t="shared" si="5"/>
        <v>31200</v>
      </c>
      <c r="BT12" s="46">
        <v>0</v>
      </c>
      <c r="BU12" s="46">
        <f t="shared" si="6"/>
        <v>0</v>
      </c>
      <c r="BV12" s="46">
        <v>0</v>
      </c>
      <c r="BW12" s="46">
        <f t="shared" si="7"/>
        <v>0</v>
      </c>
      <c r="BX12" s="46">
        <v>0</v>
      </c>
      <c r="BY12" s="46">
        <f t="shared" si="8"/>
        <v>0</v>
      </c>
      <c r="BZ12" s="46">
        <v>0</v>
      </c>
      <c r="CA12" s="46">
        <f t="shared" si="9"/>
        <v>0</v>
      </c>
      <c r="CB12" s="46">
        <v>0</v>
      </c>
      <c r="CC12" s="46">
        <f t="shared" si="10"/>
        <v>0</v>
      </c>
      <c r="CD12" s="46">
        <v>0</v>
      </c>
      <c r="CE12" s="46">
        <f t="shared" si="11"/>
        <v>0</v>
      </c>
      <c r="CF12" s="46">
        <v>0</v>
      </c>
      <c r="CG12" s="46">
        <f t="shared" si="12"/>
        <v>0</v>
      </c>
      <c r="CH12" s="46">
        <v>0</v>
      </c>
      <c r="CI12" s="46">
        <f t="shared" si="13"/>
        <v>0</v>
      </c>
      <c r="CJ12" s="46">
        <v>0</v>
      </c>
      <c r="CK12" s="46">
        <f t="shared" si="14"/>
        <v>0</v>
      </c>
      <c r="CL12" s="46">
        <v>0</v>
      </c>
      <c r="CM12" s="46">
        <f t="shared" si="15"/>
        <v>0</v>
      </c>
      <c r="CN12" s="46">
        <v>0</v>
      </c>
      <c r="CO12" s="46">
        <f t="shared" si="16"/>
        <v>0</v>
      </c>
      <c r="CP12" s="46">
        <v>0</v>
      </c>
      <c r="CQ12" s="46">
        <f t="shared" si="17"/>
        <v>0</v>
      </c>
      <c r="CR12" s="46">
        <v>0</v>
      </c>
      <c r="CS12" s="46">
        <f t="shared" si="18"/>
        <v>0</v>
      </c>
      <c r="CT12" s="46">
        <v>0</v>
      </c>
      <c r="CU12" s="46">
        <f t="shared" si="19"/>
        <v>0</v>
      </c>
      <c r="CV12" s="46">
        <v>0</v>
      </c>
      <c r="CW12" s="46">
        <f t="shared" si="20"/>
        <v>0</v>
      </c>
      <c r="CX12" s="46">
        <v>0</v>
      </c>
      <c r="CY12" s="46">
        <f t="shared" si="21"/>
        <v>0</v>
      </c>
      <c r="CZ12" s="46">
        <v>0</v>
      </c>
      <c r="DA12" s="46">
        <f t="shared" si="22"/>
        <v>0</v>
      </c>
      <c r="DB12" s="47">
        <v>0</v>
      </c>
      <c r="DC12" s="46">
        <f t="shared" si="23"/>
        <v>0</v>
      </c>
      <c r="DD12" s="48">
        <v>0</v>
      </c>
      <c r="DE12" s="46">
        <f t="shared" si="24"/>
        <v>0</v>
      </c>
      <c r="DF12" s="49">
        <v>10</v>
      </c>
      <c r="DG12" s="50">
        <f t="shared" si="25"/>
        <v>3120</v>
      </c>
      <c r="DH12" s="51">
        <f t="shared" si="26"/>
        <v>31200</v>
      </c>
      <c r="DI12" s="52"/>
      <c r="DJ12" s="52"/>
      <c r="DK12" s="53"/>
      <c r="DL12" s="53"/>
      <c r="DM12" s="53"/>
      <c r="DN12" s="52">
        <f t="shared" ref="DN12:DW12" si="52">$DG12</f>
        <v>3120</v>
      </c>
      <c r="DO12" s="52">
        <f t="shared" si="52"/>
        <v>3120</v>
      </c>
      <c r="DP12" s="52">
        <f t="shared" si="52"/>
        <v>3120</v>
      </c>
      <c r="DQ12" s="52">
        <f t="shared" si="52"/>
        <v>3120</v>
      </c>
      <c r="DR12" s="52">
        <f t="shared" si="52"/>
        <v>3120</v>
      </c>
      <c r="DS12" s="52">
        <f t="shared" si="52"/>
        <v>3120</v>
      </c>
      <c r="DT12" s="52">
        <f t="shared" si="52"/>
        <v>3120</v>
      </c>
      <c r="DU12" s="52">
        <f t="shared" si="52"/>
        <v>3120</v>
      </c>
      <c r="DV12" s="52">
        <f t="shared" si="52"/>
        <v>3120</v>
      </c>
      <c r="DW12" s="52">
        <f t="shared" si="52"/>
        <v>3120</v>
      </c>
      <c r="DX12" s="53"/>
      <c r="DY12" s="53"/>
      <c r="DZ12" s="53"/>
      <c r="EA12" s="53"/>
      <c r="EB12" s="53"/>
      <c r="EC12" s="53"/>
      <c r="ED12" s="53"/>
      <c r="EE12" s="53"/>
      <c r="EF12" s="53"/>
      <c r="EG12" s="54">
        <f t="shared" si="28"/>
        <v>0</v>
      </c>
      <c r="EH12" s="55">
        <f t="shared" si="29"/>
        <v>10</v>
      </c>
      <c r="EI12" s="55">
        <f t="shared" si="30"/>
        <v>0</v>
      </c>
      <c r="EJ12" s="56" t="s">
        <v>506</v>
      </c>
      <c r="EK12" s="57">
        <f t="shared" si="38"/>
        <v>0</v>
      </c>
      <c r="EL12" s="57">
        <f t="shared" si="31"/>
        <v>0</v>
      </c>
      <c r="EM12" s="57">
        <f t="shared" si="32"/>
        <v>0</v>
      </c>
      <c r="EN12" s="57">
        <f t="shared" si="33"/>
        <v>0</v>
      </c>
      <c r="EO12" s="57">
        <f t="shared" si="39"/>
        <v>31200</v>
      </c>
      <c r="EP12" s="57">
        <f t="shared" si="40"/>
        <v>28080</v>
      </c>
      <c r="EQ12" s="58">
        <f t="shared" si="41"/>
        <v>0</v>
      </c>
      <c r="ER12" s="58">
        <f t="shared" si="42"/>
        <v>0</v>
      </c>
      <c r="ES12" s="58">
        <f t="shared" si="43"/>
        <v>0</v>
      </c>
      <c r="ET12" s="58">
        <f t="shared" si="44"/>
        <v>0</v>
      </c>
    </row>
    <row r="13" spans="1:150" x14ac:dyDescent="0.25">
      <c r="A13" s="30" t="s">
        <v>513</v>
      </c>
      <c r="B13" s="77">
        <v>0</v>
      </c>
      <c r="C13" s="61" t="s">
        <v>514</v>
      </c>
      <c r="D13" s="32" t="s">
        <v>489</v>
      </c>
      <c r="E13" s="56"/>
      <c r="F13" s="33"/>
      <c r="G13" s="33"/>
      <c r="H13" s="288">
        <f t="shared" si="34"/>
        <v>104000</v>
      </c>
      <c r="I13" s="288">
        <f t="shared" si="35"/>
        <v>104000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4"/>
      <c r="AI13" s="34" t="s">
        <v>463</v>
      </c>
      <c r="AJ13" s="34" t="s">
        <v>54</v>
      </c>
      <c r="AK13" s="34" t="s">
        <v>490</v>
      </c>
      <c r="AL13" s="35" t="s">
        <v>173</v>
      </c>
      <c r="AM13" s="34" t="s">
        <v>491</v>
      </c>
      <c r="AN13" s="34" t="s">
        <v>492</v>
      </c>
      <c r="AO13" s="36">
        <v>1.04</v>
      </c>
      <c r="AP13" s="34"/>
      <c r="AQ13" s="34"/>
      <c r="AR13" s="37" t="s">
        <v>493</v>
      </c>
      <c r="AS13" s="38">
        <v>2024</v>
      </c>
      <c r="AT13" s="39"/>
      <c r="AU13" s="38" t="s">
        <v>469</v>
      </c>
      <c r="AV13" s="39" t="s">
        <v>494</v>
      </c>
      <c r="AW13" s="39" t="s">
        <v>495</v>
      </c>
      <c r="AX13" s="39" t="s">
        <v>496</v>
      </c>
      <c r="AY13" s="40" t="s">
        <v>497</v>
      </c>
      <c r="AZ13" s="40" t="s">
        <v>474</v>
      </c>
      <c r="BA13" s="274">
        <v>0</v>
      </c>
      <c r="BB13" s="42" t="s">
        <v>505</v>
      </c>
      <c r="BC13" s="43">
        <v>100000</v>
      </c>
      <c r="BD13" s="43">
        <v>0</v>
      </c>
      <c r="BE13" s="43"/>
      <c r="BF13" s="43">
        <v>0</v>
      </c>
      <c r="BG13" s="44"/>
      <c r="BH13" s="45">
        <f t="shared" si="0"/>
        <v>100000</v>
      </c>
      <c r="BI13" s="45">
        <f t="shared" si="1"/>
        <v>104000</v>
      </c>
      <c r="BJ13" s="45">
        <f t="shared" si="36"/>
        <v>104000</v>
      </c>
      <c r="BK13" s="46">
        <v>0</v>
      </c>
      <c r="BL13" s="46">
        <v>100000</v>
      </c>
      <c r="BM13" s="46">
        <f t="shared" si="2"/>
        <v>104000</v>
      </c>
      <c r="BN13" s="46">
        <v>0</v>
      </c>
      <c r="BO13" s="46">
        <f t="shared" si="3"/>
        <v>0</v>
      </c>
      <c r="BP13" s="46">
        <v>0</v>
      </c>
      <c r="BQ13" s="46">
        <f t="shared" si="4"/>
        <v>0</v>
      </c>
      <c r="BR13" s="46">
        <v>0</v>
      </c>
      <c r="BS13" s="46">
        <f t="shared" si="5"/>
        <v>0</v>
      </c>
      <c r="BT13" s="46">
        <v>0</v>
      </c>
      <c r="BU13" s="46">
        <f t="shared" si="6"/>
        <v>0</v>
      </c>
      <c r="BV13" s="46">
        <v>0</v>
      </c>
      <c r="BW13" s="46">
        <f t="shared" si="7"/>
        <v>0</v>
      </c>
      <c r="BX13" s="46">
        <v>0</v>
      </c>
      <c r="BY13" s="46">
        <f t="shared" si="8"/>
        <v>0</v>
      </c>
      <c r="BZ13" s="46">
        <v>0</v>
      </c>
      <c r="CA13" s="46">
        <f t="shared" si="9"/>
        <v>0</v>
      </c>
      <c r="CB13" s="46">
        <v>0</v>
      </c>
      <c r="CC13" s="46">
        <f t="shared" si="10"/>
        <v>0</v>
      </c>
      <c r="CD13" s="46">
        <v>0</v>
      </c>
      <c r="CE13" s="46">
        <f t="shared" si="11"/>
        <v>0</v>
      </c>
      <c r="CF13" s="46">
        <v>0</v>
      </c>
      <c r="CG13" s="46">
        <f t="shared" si="12"/>
        <v>0</v>
      </c>
      <c r="CH13" s="46">
        <v>0</v>
      </c>
      <c r="CI13" s="46">
        <f t="shared" si="13"/>
        <v>0</v>
      </c>
      <c r="CJ13" s="46">
        <v>0</v>
      </c>
      <c r="CK13" s="46">
        <f t="shared" si="14"/>
        <v>0</v>
      </c>
      <c r="CL13" s="46">
        <v>0</v>
      </c>
      <c r="CM13" s="46">
        <f t="shared" si="15"/>
        <v>0</v>
      </c>
      <c r="CN13" s="46">
        <v>0</v>
      </c>
      <c r="CO13" s="46">
        <f t="shared" si="16"/>
        <v>0</v>
      </c>
      <c r="CP13" s="46">
        <v>0</v>
      </c>
      <c r="CQ13" s="46">
        <f t="shared" si="17"/>
        <v>0</v>
      </c>
      <c r="CR13" s="46">
        <v>0</v>
      </c>
      <c r="CS13" s="46">
        <f t="shared" si="18"/>
        <v>0</v>
      </c>
      <c r="CT13" s="46">
        <v>0</v>
      </c>
      <c r="CU13" s="46">
        <f t="shared" si="19"/>
        <v>0</v>
      </c>
      <c r="CV13" s="46">
        <v>0</v>
      </c>
      <c r="CW13" s="46">
        <f t="shared" si="20"/>
        <v>0</v>
      </c>
      <c r="CX13" s="46">
        <v>0</v>
      </c>
      <c r="CY13" s="46">
        <f t="shared" si="21"/>
        <v>0</v>
      </c>
      <c r="CZ13" s="46">
        <v>0</v>
      </c>
      <c r="DA13" s="46">
        <f t="shared" si="22"/>
        <v>0</v>
      </c>
      <c r="DB13" s="47">
        <v>0</v>
      </c>
      <c r="DC13" s="46">
        <f t="shared" si="23"/>
        <v>0</v>
      </c>
      <c r="DD13" s="48">
        <v>0</v>
      </c>
      <c r="DE13" s="46">
        <f t="shared" si="24"/>
        <v>0</v>
      </c>
      <c r="DF13" s="49">
        <v>4</v>
      </c>
      <c r="DG13" s="50">
        <f t="shared" si="25"/>
        <v>26000</v>
      </c>
      <c r="DH13" s="51">
        <f t="shared" si="26"/>
        <v>104000</v>
      </c>
      <c r="DI13" s="52"/>
      <c r="DJ13" s="52"/>
      <c r="DK13" s="52">
        <f>$DG13</f>
        <v>26000</v>
      </c>
      <c r="DL13" s="52">
        <f>$DG13</f>
        <v>26000</v>
      </c>
      <c r="DM13" s="52">
        <f>$DG13</f>
        <v>26000</v>
      </c>
      <c r="DN13" s="52">
        <f>$DG13</f>
        <v>26000</v>
      </c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4">
        <f t="shared" si="28"/>
        <v>0</v>
      </c>
      <c r="EH13" s="55">
        <f t="shared" si="29"/>
        <v>4</v>
      </c>
      <c r="EI13" s="55">
        <f t="shared" si="30"/>
        <v>0</v>
      </c>
      <c r="EJ13" s="56" t="s">
        <v>506</v>
      </c>
      <c r="EK13" s="57">
        <f t="shared" si="38"/>
        <v>0</v>
      </c>
      <c r="EL13" s="57">
        <f t="shared" si="31"/>
        <v>104000</v>
      </c>
      <c r="EM13" s="57">
        <f t="shared" si="32"/>
        <v>78000</v>
      </c>
      <c r="EN13" s="57">
        <f t="shared" si="33"/>
        <v>52000</v>
      </c>
      <c r="EO13" s="57">
        <f t="shared" si="39"/>
        <v>26000</v>
      </c>
      <c r="EP13" s="57">
        <f t="shared" si="40"/>
        <v>0</v>
      </c>
      <c r="EQ13" s="58">
        <f t="shared" si="41"/>
        <v>0</v>
      </c>
      <c r="ER13" s="58">
        <f t="shared" si="42"/>
        <v>1248</v>
      </c>
      <c r="ES13" s="58">
        <f t="shared" si="43"/>
        <v>1014</v>
      </c>
      <c r="ET13" s="58">
        <f t="shared" si="44"/>
        <v>728</v>
      </c>
    </row>
    <row r="14" spans="1:150" x14ac:dyDescent="0.25">
      <c r="A14" s="30" t="s">
        <v>515</v>
      </c>
      <c r="B14" s="59">
        <v>0</v>
      </c>
      <c r="C14" s="61" t="s">
        <v>516</v>
      </c>
      <c r="D14" s="32"/>
      <c r="E14" s="56"/>
      <c r="F14" s="33"/>
      <c r="G14" s="33"/>
      <c r="H14" s="288">
        <f t="shared" si="34"/>
        <v>114400</v>
      </c>
      <c r="I14" s="288">
        <f t="shared" si="35"/>
        <v>114400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4"/>
      <c r="AI14" s="34" t="s">
        <v>479</v>
      </c>
      <c r="AJ14" s="34" t="s">
        <v>54</v>
      </c>
      <c r="AK14" s="34" t="s">
        <v>490</v>
      </c>
      <c r="AL14" s="35" t="s">
        <v>86</v>
      </c>
      <c r="AM14" s="34" t="s">
        <v>529</v>
      </c>
      <c r="AN14" s="34" t="s">
        <v>467</v>
      </c>
      <c r="AO14" s="36">
        <v>1.04</v>
      </c>
      <c r="AP14" s="34"/>
      <c r="AQ14" s="34"/>
      <c r="AR14" s="37" t="s">
        <v>493</v>
      </c>
      <c r="AS14" s="38">
        <v>2024</v>
      </c>
      <c r="AT14" s="39"/>
      <c r="AU14" s="38" t="s">
        <v>469</v>
      </c>
      <c r="AV14" s="39" t="s">
        <v>494</v>
      </c>
      <c r="AW14" s="39" t="s">
        <v>495</v>
      </c>
      <c r="AX14" s="39" t="s">
        <v>496</v>
      </c>
      <c r="AY14" s="40" t="s">
        <v>517</v>
      </c>
      <c r="AZ14" s="40" t="s">
        <v>474</v>
      </c>
      <c r="BA14" s="274">
        <v>0</v>
      </c>
      <c r="BB14" s="72" t="s">
        <v>505</v>
      </c>
      <c r="BC14" s="43">
        <v>110000</v>
      </c>
      <c r="BD14" s="43">
        <v>0</v>
      </c>
      <c r="BE14" s="43"/>
      <c r="BF14" s="43">
        <v>0</v>
      </c>
      <c r="BG14" s="44"/>
      <c r="BH14" s="45">
        <f t="shared" si="0"/>
        <v>110000</v>
      </c>
      <c r="BI14" s="45">
        <f t="shared" si="1"/>
        <v>114400</v>
      </c>
      <c r="BJ14" s="45">
        <f t="shared" si="36"/>
        <v>114400</v>
      </c>
      <c r="BK14" s="46">
        <v>0</v>
      </c>
      <c r="BL14" s="46">
        <v>0</v>
      </c>
      <c r="BM14" s="46">
        <f>$AO14*BL14</f>
        <v>0</v>
      </c>
      <c r="BN14" s="46">
        <v>55000</v>
      </c>
      <c r="BO14" s="46">
        <f t="shared" si="3"/>
        <v>57200</v>
      </c>
      <c r="BP14" s="46">
        <v>55000</v>
      </c>
      <c r="BQ14" s="46">
        <f t="shared" si="4"/>
        <v>57200</v>
      </c>
      <c r="BR14" s="46">
        <v>0</v>
      </c>
      <c r="BS14" s="46">
        <f t="shared" si="5"/>
        <v>0</v>
      </c>
      <c r="BT14" s="46">
        <v>0</v>
      </c>
      <c r="BU14" s="46">
        <f t="shared" si="6"/>
        <v>0</v>
      </c>
      <c r="BV14" s="46">
        <v>0</v>
      </c>
      <c r="BW14" s="46">
        <f t="shared" si="7"/>
        <v>0</v>
      </c>
      <c r="BX14" s="46">
        <v>0</v>
      </c>
      <c r="BY14" s="46">
        <f t="shared" si="8"/>
        <v>0</v>
      </c>
      <c r="BZ14" s="46">
        <v>0</v>
      </c>
      <c r="CA14" s="46">
        <f t="shared" si="9"/>
        <v>0</v>
      </c>
      <c r="CB14" s="46">
        <v>0</v>
      </c>
      <c r="CC14" s="46">
        <f t="shared" si="10"/>
        <v>0</v>
      </c>
      <c r="CD14" s="46">
        <v>0</v>
      </c>
      <c r="CE14" s="46">
        <f t="shared" si="11"/>
        <v>0</v>
      </c>
      <c r="CF14" s="46">
        <v>0</v>
      </c>
      <c r="CG14" s="46">
        <f t="shared" si="12"/>
        <v>0</v>
      </c>
      <c r="CH14" s="46">
        <v>0</v>
      </c>
      <c r="CI14" s="46">
        <f t="shared" si="13"/>
        <v>0</v>
      </c>
      <c r="CJ14" s="46">
        <v>0</v>
      </c>
      <c r="CK14" s="46">
        <f t="shared" si="14"/>
        <v>0</v>
      </c>
      <c r="CL14" s="46">
        <v>0</v>
      </c>
      <c r="CM14" s="46">
        <f t="shared" si="15"/>
        <v>0</v>
      </c>
      <c r="CN14" s="46">
        <v>0</v>
      </c>
      <c r="CO14" s="46">
        <f t="shared" si="16"/>
        <v>0</v>
      </c>
      <c r="CP14" s="46">
        <v>0</v>
      </c>
      <c r="CQ14" s="46">
        <f t="shared" si="17"/>
        <v>0</v>
      </c>
      <c r="CR14" s="46">
        <v>0</v>
      </c>
      <c r="CS14" s="46">
        <f t="shared" si="18"/>
        <v>0</v>
      </c>
      <c r="CT14" s="46">
        <v>0</v>
      </c>
      <c r="CU14" s="46">
        <f t="shared" si="19"/>
        <v>0</v>
      </c>
      <c r="CV14" s="46">
        <v>0</v>
      </c>
      <c r="CW14" s="46">
        <f t="shared" si="20"/>
        <v>0</v>
      </c>
      <c r="CX14" s="46">
        <v>0</v>
      </c>
      <c r="CY14" s="46">
        <f t="shared" si="21"/>
        <v>0</v>
      </c>
      <c r="CZ14" s="46">
        <v>0</v>
      </c>
      <c r="DA14" s="46">
        <f t="shared" si="22"/>
        <v>0</v>
      </c>
      <c r="DB14" s="47">
        <v>0</v>
      </c>
      <c r="DC14" s="46">
        <f t="shared" si="23"/>
        <v>0</v>
      </c>
      <c r="DD14" s="48">
        <v>0</v>
      </c>
      <c r="DE14" s="46">
        <f t="shared" si="24"/>
        <v>0</v>
      </c>
      <c r="DF14" s="49">
        <v>20</v>
      </c>
      <c r="DG14" s="50">
        <f t="shared" si="25"/>
        <v>5720</v>
      </c>
      <c r="DH14" s="51">
        <f t="shared" si="26"/>
        <v>114400</v>
      </c>
      <c r="DI14" s="52"/>
      <c r="DJ14" s="52"/>
      <c r="DK14" s="53"/>
      <c r="DL14" s="53"/>
      <c r="DM14" s="53">
        <f t="shared" ref="DM14:DV15" si="53">$DG14</f>
        <v>5720</v>
      </c>
      <c r="DN14" s="53">
        <f t="shared" si="53"/>
        <v>5720</v>
      </c>
      <c r="DO14" s="53">
        <f t="shared" si="53"/>
        <v>5720</v>
      </c>
      <c r="DP14" s="53">
        <f t="shared" si="53"/>
        <v>5720</v>
      </c>
      <c r="DQ14" s="53">
        <f t="shared" si="53"/>
        <v>5720</v>
      </c>
      <c r="DR14" s="53">
        <f t="shared" si="53"/>
        <v>5720</v>
      </c>
      <c r="DS14" s="53">
        <f t="shared" si="53"/>
        <v>5720</v>
      </c>
      <c r="DT14" s="53">
        <f t="shared" si="53"/>
        <v>5720</v>
      </c>
      <c r="DU14" s="53">
        <f t="shared" si="53"/>
        <v>5720</v>
      </c>
      <c r="DV14" s="53">
        <f t="shared" si="53"/>
        <v>5720</v>
      </c>
      <c r="DW14" s="53">
        <f t="shared" ref="DW14:EF15" si="54">$DG14</f>
        <v>5720</v>
      </c>
      <c r="DX14" s="53">
        <f t="shared" si="54"/>
        <v>5720</v>
      </c>
      <c r="DY14" s="53">
        <f t="shared" si="54"/>
        <v>5720</v>
      </c>
      <c r="DZ14" s="53">
        <f t="shared" si="54"/>
        <v>5720</v>
      </c>
      <c r="EA14" s="53">
        <f t="shared" si="54"/>
        <v>5720</v>
      </c>
      <c r="EB14" s="53">
        <f t="shared" si="54"/>
        <v>5720</v>
      </c>
      <c r="EC14" s="53">
        <f t="shared" si="54"/>
        <v>5720</v>
      </c>
      <c r="ED14" s="53">
        <f t="shared" si="54"/>
        <v>5720</v>
      </c>
      <c r="EE14" s="53">
        <f t="shared" si="54"/>
        <v>5720</v>
      </c>
      <c r="EF14" s="53">
        <f t="shared" si="54"/>
        <v>5720</v>
      </c>
      <c r="EG14" s="54">
        <f t="shared" si="28"/>
        <v>0</v>
      </c>
      <c r="EH14" s="55">
        <f t="shared" si="29"/>
        <v>20</v>
      </c>
      <c r="EI14" s="55">
        <f t="shared" si="30"/>
        <v>0</v>
      </c>
      <c r="EJ14" s="56" t="s">
        <v>518</v>
      </c>
      <c r="EK14" s="57">
        <f t="shared" si="38"/>
        <v>0</v>
      </c>
      <c r="EL14" s="57">
        <f t="shared" si="31"/>
        <v>0</v>
      </c>
      <c r="EM14" s="57">
        <f t="shared" si="32"/>
        <v>57200</v>
      </c>
      <c r="EN14" s="57">
        <f t="shared" si="33"/>
        <v>114400</v>
      </c>
      <c r="EO14" s="57">
        <f t="shared" si="39"/>
        <v>108680</v>
      </c>
      <c r="EP14" s="57">
        <f t="shared" si="40"/>
        <v>102960</v>
      </c>
      <c r="EQ14" s="58">
        <f t="shared" si="41"/>
        <v>0</v>
      </c>
      <c r="ER14" s="58">
        <f t="shared" si="42"/>
        <v>0</v>
      </c>
      <c r="ES14" s="58">
        <f t="shared" si="43"/>
        <v>743.59999999999991</v>
      </c>
      <c r="ET14" s="58">
        <f t="shared" si="44"/>
        <v>1601.6000000000001</v>
      </c>
    </row>
    <row r="15" spans="1:150" x14ac:dyDescent="0.25">
      <c r="A15" s="30" t="s">
        <v>519</v>
      </c>
      <c r="B15" s="59">
        <v>0</v>
      </c>
      <c r="C15" s="61" t="s">
        <v>517</v>
      </c>
      <c r="D15" s="32"/>
      <c r="E15" s="56"/>
      <c r="F15" s="33"/>
      <c r="G15" s="33"/>
      <c r="H15" s="288">
        <f t="shared" si="34"/>
        <v>130000</v>
      </c>
      <c r="I15" s="288">
        <f t="shared" si="35"/>
        <v>130000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4"/>
      <c r="AI15" s="34" t="s">
        <v>479</v>
      </c>
      <c r="AJ15" s="34" t="s">
        <v>54</v>
      </c>
      <c r="AK15" s="34" t="s">
        <v>490</v>
      </c>
      <c r="AL15" s="35" t="s">
        <v>86</v>
      </c>
      <c r="AM15" s="34" t="s">
        <v>529</v>
      </c>
      <c r="AN15" s="34" t="s">
        <v>467</v>
      </c>
      <c r="AO15" s="36">
        <v>1.04</v>
      </c>
      <c r="AP15" s="34"/>
      <c r="AQ15" s="34"/>
      <c r="AR15" s="37" t="s">
        <v>493</v>
      </c>
      <c r="AS15" s="38">
        <v>2024</v>
      </c>
      <c r="AT15" s="39"/>
      <c r="AU15" s="38" t="s">
        <v>469</v>
      </c>
      <c r="AV15" s="39" t="s">
        <v>494</v>
      </c>
      <c r="AW15" s="39" t="s">
        <v>495</v>
      </c>
      <c r="AX15" s="39" t="s">
        <v>496</v>
      </c>
      <c r="AY15" s="40" t="s">
        <v>517</v>
      </c>
      <c r="AZ15" s="40" t="s">
        <v>474</v>
      </c>
      <c r="BA15" s="274">
        <v>0</v>
      </c>
      <c r="BB15" s="72" t="s">
        <v>505</v>
      </c>
      <c r="BC15" s="43">
        <v>125000</v>
      </c>
      <c r="BD15" s="43">
        <v>0</v>
      </c>
      <c r="BE15" s="43"/>
      <c r="BF15" s="43">
        <v>0</v>
      </c>
      <c r="BG15" s="44"/>
      <c r="BH15" s="45">
        <f t="shared" si="0"/>
        <v>125000</v>
      </c>
      <c r="BI15" s="45">
        <f t="shared" si="1"/>
        <v>130000</v>
      </c>
      <c r="BJ15" s="45">
        <f t="shared" si="36"/>
        <v>130000</v>
      </c>
      <c r="BK15" s="46">
        <v>0</v>
      </c>
      <c r="BL15" s="46">
        <v>0</v>
      </c>
      <c r="BM15" s="46">
        <f t="shared" ref="BM15:BM46" si="55">AO15*BL15</f>
        <v>0</v>
      </c>
      <c r="BN15" s="46">
        <v>62500</v>
      </c>
      <c r="BO15" s="46">
        <f t="shared" si="3"/>
        <v>65000</v>
      </c>
      <c r="BP15" s="46">
        <v>62500</v>
      </c>
      <c r="BQ15" s="46">
        <f t="shared" si="4"/>
        <v>65000</v>
      </c>
      <c r="BR15" s="46">
        <v>0</v>
      </c>
      <c r="BS15" s="46">
        <f t="shared" si="5"/>
        <v>0</v>
      </c>
      <c r="BT15" s="46">
        <v>0</v>
      </c>
      <c r="BU15" s="46">
        <f t="shared" si="6"/>
        <v>0</v>
      </c>
      <c r="BV15" s="46">
        <v>0</v>
      </c>
      <c r="BW15" s="46">
        <f t="shared" si="7"/>
        <v>0</v>
      </c>
      <c r="BX15" s="46">
        <v>0</v>
      </c>
      <c r="BY15" s="46">
        <f t="shared" si="8"/>
        <v>0</v>
      </c>
      <c r="BZ15" s="46">
        <v>0</v>
      </c>
      <c r="CA15" s="46">
        <f t="shared" si="9"/>
        <v>0</v>
      </c>
      <c r="CB15" s="46">
        <v>0</v>
      </c>
      <c r="CC15" s="46">
        <f t="shared" si="10"/>
        <v>0</v>
      </c>
      <c r="CD15" s="46">
        <v>0</v>
      </c>
      <c r="CE15" s="46">
        <f t="shared" si="11"/>
        <v>0</v>
      </c>
      <c r="CF15" s="46">
        <v>0</v>
      </c>
      <c r="CG15" s="46">
        <f t="shared" si="12"/>
        <v>0</v>
      </c>
      <c r="CH15" s="46">
        <v>0</v>
      </c>
      <c r="CI15" s="46">
        <f t="shared" si="13"/>
        <v>0</v>
      </c>
      <c r="CJ15" s="46">
        <v>0</v>
      </c>
      <c r="CK15" s="46">
        <f t="shared" si="14"/>
        <v>0</v>
      </c>
      <c r="CL15" s="46">
        <v>0</v>
      </c>
      <c r="CM15" s="46">
        <f t="shared" si="15"/>
        <v>0</v>
      </c>
      <c r="CN15" s="46">
        <v>0</v>
      </c>
      <c r="CO15" s="46">
        <f t="shared" si="16"/>
        <v>0</v>
      </c>
      <c r="CP15" s="46">
        <v>0</v>
      </c>
      <c r="CQ15" s="46">
        <f t="shared" si="17"/>
        <v>0</v>
      </c>
      <c r="CR15" s="46">
        <v>0</v>
      </c>
      <c r="CS15" s="46">
        <f t="shared" si="18"/>
        <v>0</v>
      </c>
      <c r="CT15" s="46">
        <v>0</v>
      </c>
      <c r="CU15" s="46">
        <f t="shared" si="19"/>
        <v>0</v>
      </c>
      <c r="CV15" s="46">
        <v>0</v>
      </c>
      <c r="CW15" s="46">
        <f t="shared" si="20"/>
        <v>0</v>
      </c>
      <c r="CX15" s="46">
        <v>0</v>
      </c>
      <c r="CY15" s="46">
        <f t="shared" si="21"/>
        <v>0</v>
      </c>
      <c r="CZ15" s="46">
        <v>0</v>
      </c>
      <c r="DA15" s="46">
        <f t="shared" si="22"/>
        <v>0</v>
      </c>
      <c r="DB15" s="47">
        <v>0</v>
      </c>
      <c r="DC15" s="46">
        <f t="shared" si="23"/>
        <v>0</v>
      </c>
      <c r="DD15" s="48">
        <v>0</v>
      </c>
      <c r="DE15" s="46">
        <f t="shared" si="24"/>
        <v>0</v>
      </c>
      <c r="DF15" s="49">
        <v>20</v>
      </c>
      <c r="DG15" s="50">
        <f t="shared" si="25"/>
        <v>6500</v>
      </c>
      <c r="DH15" s="51">
        <f t="shared" si="26"/>
        <v>130000</v>
      </c>
      <c r="DI15" s="53"/>
      <c r="DJ15" s="52"/>
      <c r="DK15" s="53"/>
      <c r="DL15" s="53"/>
      <c r="DM15" s="53">
        <f t="shared" si="53"/>
        <v>6500</v>
      </c>
      <c r="DN15" s="53">
        <f t="shared" si="53"/>
        <v>6500</v>
      </c>
      <c r="DO15" s="53">
        <f t="shared" si="53"/>
        <v>6500</v>
      </c>
      <c r="DP15" s="53">
        <f t="shared" si="53"/>
        <v>6500</v>
      </c>
      <c r="DQ15" s="53">
        <f t="shared" si="53"/>
        <v>6500</v>
      </c>
      <c r="DR15" s="53">
        <f t="shared" si="53"/>
        <v>6500</v>
      </c>
      <c r="DS15" s="53">
        <f t="shared" si="53"/>
        <v>6500</v>
      </c>
      <c r="DT15" s="53">
        <f>$DG15</f>
        <v>6500</v>
      </c>
      <c r="DU15" s="53">
        <f t="shared" si="53"/>
        <v>6500</v>
      </c>
      <c r="DV15" s="53">
        <f t="shared" si="53"/>
        <v>6500</v>
      </c>
      <c r="DW15" s="53">
        <f t="shared" si="54"/>
        <v>6500</v>
      </c>
      <c r="DX15" s="53">
        <f t="shared" si="54"/>
        <v>6500</v>
      </c>
      <c r="DY15" s="53">
        <f t="shared" si="54"/>
        <v>6500</v>
      </c>
      <c r="DZ15" s="53">
        <f t="shared" si="54"/>
        <v>6500</v>
      </c>
      <c r="EA15" s="53">
        <f t="shared" si="54"/>
        <v>6500</v>
      </c>
      <c r="EB15" s="53">
        <f t="shared" si="54"/>
        <v>6500</v>
      </c>
      <c r="EC15" s="53">
        <f t="shared" si="54"/>
        <v>6500</v>
      </c>
      <c r="ED15" s="53">
        <f t="shared" si="54"/>
        <v>6500</v>
      </c>
      <c r="EE15" s="53">
        <f t="shared" si="54"/>
        <v>6500</v>
      </c>
      <c r="EF15" s="53">
        <f t="shared" si="54"/>
        <v>6500</v>
      </c>
      <c r="EG15" s="54">
        <f t="shared" si="28"/>
        <v>0</v>
      </c>
      <c r="EH15" s="55">
        <f t="shared" si="29"/>
        <v>20</v>
      </c>
      <c r="EI15" s="55">
        <f t="shared" si="30"/>
        <v>0</v>
      </c>
      <c r="EJ15" s="56" t="s">
        <v>520</v>
      </c>
      <c r="EK15" s="57">
        <f t="shared" si="38"/>
        <v>0</v>
      </c>
      <c r="EL15" s="57">
        <f t="shared" si="31"/>
        <v>0</v>
      </c>
      <c r="EM15" s="57">
        <f t="shared" si="32"/>
        <v>65000</v>
      </c>
      <c r="EN15" s="57">
        <f t="shared" si="33"/>
        <v>130000</v>
      </c>
      <c r="EO15" s="57">
        <f t="shared" si="39"/>
        <v>123500</v>
      </c>
      <c r="EP15" s="57">
        <f t="shared" si="40"/>
        <v>117000</v>
      </c>
      <c r="EQ15" s="58">
        <f t="shared" si="41"/>
        <v>0</v>
      </c>
      <c r="ER15" s="58">
        <f t="shared" si="42"/>
        <v>0</v>
      </c>
      <c r="ES15" s="58">
        <f t="shared" si="43"/>
        <v>845</v>
      </c>
      <c r="ET15" s="58">
        <f t="shared" si="44"/>
        <v>1820</v>
      </c>
    </row>
    <row r="16" spans="1:150" x14ac:dyDescent="0.25">
      <c r="A16" s="30" t="s">
        <v>521</v>
      </c>
      <c r="B16" s="59">
        <v>0</v>
      </c>
      <c r="C16" s="61" t="s">
        <v>522</v>
      </c>
      <c r="D16" s="32" t="s">
        <v>489</v>
      </c>
      <c r="E16" s="56"/>
      <c r="F16" s="33"/>
      <c r="G16" s="33"/>
      <c r="H16" s="288">
        <f t="shared" si="34"/>
        <v>36400</v>
      </c>
      <c r="I16" s="288">
        <f t="shared" si="35"/>
        <v>36400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4"/>
      <c r="AI16" s="34" t="s">
        <v>463</v>
      </c>
      <c r="AJ16" s="34" t="s">
        <v>54</v>
      </c>
      <c r="AK16" s="34" t="s">
        <v>490</v>
      </c>
      <c r="AL16" s="35" t="s">
        <v>86</v>
      </c>
      <c r="AM16" s="34" t="s">
        <v>491</v>
      </c>
      <c r="AN16" s="34" t="s">
        <v>492</v>
      </c>
      <c r="AO16" s="36">
        <v>1.04</v>
      </c>
      <c r="AP16" s="34"/>
      <c r="AQ16" s="34"/>
      <c r="AR16" s="37" t="s">
        <v>493</v>
      </c>
      <c r="AS16" s="38">
        <v>2024</v>
      </c>
      <c r="AT16" s="39"/>
      <c r="AU16" s="38" t="s">
        <v>469</v>
      </c>
      <c r="AV16" s="39" t="s">
        <v>523</v>
      </c>
      <c r="AW16" s="39" t="s">
        <v>524</v>
      </c>
      <c r="AX16" s="39" t="s">
        <v>496</v>
      </c>
      <c r="AY16" s="40" t="s">
        <v>497</v>
      </c>
      <c r="AZ16" s="40" t="s">
        <v>474</v>
      </c>
      <c r="BA16" s="274">
        <v>0</v>
      </c>
      <c r="BB16" s="72" t="s">
        <v>505</v>
      </c>
      <c r="BC16" s="43">
        <v>35000</v>
      </c>
      <c r="BD16" s="43">
        <v>0</v>
      </c>
      <c r="BE16" s="43"/>
      <c r="BF16" s="43">
        <v>0</v>
      </c>
      <c r="BG16" s="44"/>
      <c r="BH16" s="45">
        <f t="shared" si="0"/>
        <v>35000</v>
      </c>
      <c r="BI16" s="45">
        <f t="shared" si="1"/>
        <v>36400</v>
      </c>
      <c r="BJ16" s="45">
        <f t="shared" si="36"/>
        <v>36400</v>
      </c>
      <c r="BK16" s="46">
        <v>0</v>
      </c>
      <c r="BL16" s="46">
        <v>35000</v>
      </c>
      <c r="BM16" s="46">
        <f t="shared" si="55"/>
        <v>36400</v>
      </c>
      <c r="BN16" s="46">
        <v>0</v>
      </c>
      <c r="BO16" s="46">
        <f t="shared" si="3"/>
        <v>0</v>
      </c>
      <c r="BP16" s="46">
        <v>0</v>
      </c>
      <c r="BQ16" s="46">
        <f t="shared" si="4"/>
        <v>0</v>
      </c>
      <c r="BR16" s="46">
        <v>0</v>
      </c>
      <c r="BS16" s="46">
        <f t="shared" si="5"/>
        <v>0</v>
      </c>
      <c r="BT16" s="46">
        <v>0</v>
      </c>
      <c r="BU16" s="46">
        <f t="shared" si="6"/>
        <v>0</v>
      </c>
      <c r="BV16" s="46">
        <v>0</v>
      </c>
      <c r="BW16" s="46">
        <f t="shared" si="7"/>
        <v>0</v>
      </c>
      <c r="BX16" s="46">
        <v>0</v>
      </c>
      <c r="BY16" s="46">
        <f t="shared" si="8"/>
        <v>0</v>
      </c>
      <c r="BZ16" s="46">
        <v>0</v>
      </c>
      <c r="CA16" s="46">
        <f t="shared" si="9"/>
        <v>0</v>
      </c>
      <c r="CB16" s="46">
        <v>0</v>
      </c>
      <c r="CC16" s="46">
        <f t="shared" si="10"/>
        <v>0</v>
      </c>
      <c r="CD16" s="46">
        <v>0</v>
      </c>
      <c r="CE16" s="46">
        <f t="shared" si="11"/>
        <v>0</v>
      </c>
      <c r="CF16" s="46">
        <v>0</v>
      </c>
      <c r="CG16" s="46">
        <f t="shared" si="12"/>
        <v>0</v>
      </c>
      <c r="CH16" s="46">
        <v>0</v>
      </c>
      <c r="CI16" s="46">
        <f t="shared" si="13"/>
        <v>0</v>
      </c>
      <c r="CJ16" s="46">
        <v>0</v>
      </c>
      <c r="CK16" s="46">
        <f t="shared" si="14"/>
        <v>0</v>
      </c>
      <c r="CL16" s="46">
        <v>0</v>
      </c>
      <c r="CM16" s="46">
        <f t="shared" si="15"/>
        <v>0</v>
      </c>
      <c r="CN16" s="46">
        <v>0</v>
      </c>
      <c r="CO16" s="46">
        <f t="shared" si="16"/>
        <v>0</v>
      </c>
      <c r="CP16" s="46">
        <v>0</v>
      </c>
      <c r="CQ16" s="46">
        <f t="shared" si="17"/>
        <v>0</v>
      </c>
      <c r="CR16" s="46">
        <v>0</v>
      </c>
      <c r="CS16" s="46">
        <f t="shared" si="18"/>
        <v>0</v>
      </c>
      <c r="CT16" s="46">
        <v>0</v>
      </c>
      <c r="CU16" s="46">
        <f t="shared" si="19"/>
        <v>0</v>
      </c>
      <c r="CV16" s="46">
        <v>0</v>
      </c>
      <c r="CW16" s="46">
        <f t="shared" si="20"/>
        <v>0</v>
      </c>
      <c r="CX16" s="46">
        <v>0</v>
      </c>
      <c r="CY16" s="46">
        <f t="shared" si="21"/>
        <v>0</v>
      </c>
      <c r="CZ16" s="46">
        <v>0</v>
      </c>
      <c r="DA16" s="46">
        <f t="shared" si="22"/>
        <v>0</v>
      </c>
      <c r="DB16" s="47">
        <v>0</v>
      </c>
      <c r="DC16" s="46">
        <f t="shared" si="23"/>
        <v>0</v>
      </c>
      <c r="DD16" s="48">
        <v>0</v>
      </c>
      <c r="DE16" s="46">
        <f t="shared" si="24"/>
        <v>0</v>
      </c>
      <c r="DF16" s="49">
        <v>20</v>
      </c>
      <c r="DG16" s="50">
        <f t="shared" si="25"/>
        <v>1820</v>
      </c>
      <c r="DH16" s="51">
        <f t="shared" si="26"/>
        <v>36400</v>
      </c>
      <c r="DI16" s="52"/>
      <c r="DJ16" s="52"/>
      <c r="DK16" s="53">
        <f t="shared" ref="DK16:ED16" si="56">$DG16</f>
        <v>1820</v>
      </c>
      <c r="DL16" s="53">
        <f t="shared" si="56"/>
        <v>1820</v>
      </c>
      <c r="DM16" s="53">
        <f t="shared" si="56"/>
        <v>1820</v>
      </c>
      <c r="DN16" s="53">
        <f t="shared" si="56"/>
        <v>1820</v>
      </c>
      <c r="DO16" s="53">
        <f t="shared" si="56"/>
        <v>1820</v>
      </c>
      <c r="DP16" s="53">
        <f t="shared" si="56"/>
        <v>1820</v>
      </c>
      <c r="DQ16" s="53">
        <f t="shared" si="56"/>
        <v>1820</v>
      </c>
      <c r="DR16" s="53">
        <f t="shared" si="56"/>
        <v>1820</v>
      </c>
      <c r="DS16" s="53">
        <f t="shared" si="56"/>
        <v>1820</v>
      </c>
      <c r="DT16" s="53">
        <f t="shared" si="56"/>
        <v>1820</v>
      </c>
      <c r="DU16" s="53">
        <f t="shared" si="56"/>
        <v>1820</v>
      </c>
      <c r="DV16" s="53">
        <f t="shared" si="56"/>
        <v>1820</v>
      </c>
      <c r="DW16" s="53">
        <f t="shared" si="56"/>
        <v>1820</v>
      </c>
      <c r="DX16" s="53">
        <f t="shared" si="56"/>
        <v>1820</v>
      </c>
      <c r="DY16" s="53">
        <f t="shared" si="56"/>
        <v>1820</v>
      </c>
      <c r="DZ16" s="53">
        <f t="shared" si="56"/>
        <v>1820</v>
      </c>
      <c r="EA16" s="53">
        <f t="shared" si="56"/>
        <v>1820</v>
      </c>
      <c r="EB16" s="53">
        <f t="shared" si="56"/>
        <v>1820</v>
      </c>
      <c r="EC16" s="53">
        <f t="shared" si="56"/>
        <v>1820</v>
      </c>
      <c r="ED16" s="53">
        <f t="shared" si="56"/>
        <v>1820</v>
      </c>
      <c r="EE16" s="53"/>
      <c r="EF16" s="53"/>
      <c r="EG16" s="54">
        <f t="shared" si="28"/>
        <v>0</v>
      </c>
      <c r="EH16" s="55">
        <f t="shared" si="29"/>
        <v>20</v>
      </c>
      <c r="EI16" s="55">
        <f t="shared" si="30"/>
        <v>0</v>
      </c>
      <c r="EJ16" s="56" t="s">
        <v>506</v>
      </c>
      <c r="EK16" s="57">
        <f t="shared" si="38"/>
        <v>0</v>
      </c>
      <c r="EL16" s="57">
        <f t="shared" si="31"/>
        <v>36400</v>
      </c>
      <c r="EM16" s="57">
        <f t="shared" si="32"/>
        <v>34580</v>
      </c>
      <c r="EN16" s="57">
        <f t="shared" si="33"/>
        <v>32760</v>
      </c>
      <c r="EO16" s="57">
        <f t="shared" si="39"/>
        <v>30940</v>
      </c>
      <c r="EP16" s="57">
        <f t="shared" si="40"/>
        <v>29120</v>
      </c>
      <c r="EQ16" s="58">
        <f t="shared" si="41"/>
        <v>0</v>
      </c>
      <c r="ER16" s="58">
        <f t="shared" si="42"/>
        <v>436.8</v>
      </c>
      <c r="ES16" s="58">
        <f t="shared" si="43"/>
        <v>449.53999999999996</v>
      </c>
      <c r="ET16" s="58">
        <f t="shared" si="44"/>
        <v>458.64</v>
      </c>
    </row>
    <row r="17" spans="1:150" x14ac:dyDescent="0.25">
      <c r="A17" s="30" t="s">
        <v>525</v>
      </c>
      <c r="B17" s="59">
        <v>0</v>
      </c>
      <c r="C17" s="61" t="s">
        <v>526</v>
      </c>
      <c r="D17" s="32" t="s">
        <v>489</v>
      </c>
      <c r="E17" s="56"/>
      <c r="F17" s="33"/>
      <c r="G17" s="33"/>
      <c r="H17" s="288">
        <f t="shared" si="34"/>
        <v>54080</v>
      </c>
      <c r="I17" s="288">
        <f t="shared" si="35"/>
        <v>54080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4"/>
      <c r="AI17" s="34" t="s">
        <v>463</v>
      </c>
      <c r="AJ17" s="34" t="s">
        <v>54</v>
      </c>
      <c r="AK17" s="34" t="s">
        <v>490</v>
      </c>
      <c r="AL17" s="35" t="s">
        <v>86</v>
      </c>
      <c r="AM17" s="34" t="s">
        <v>491</v>
      </c>
      <c r="AN17" s="34" t="s">
        <v>492</v>
      </c>
      <c r="AO17" s="36">
        <v>1.04</v>
      </c>
      <c r="AP17" s="34"/>
      <c r="AQ17" s="34"/>
      <c r="AR17" s="37" t="s">
        <v>493</v>
      </c>
      <c r="AS17" s="38">
        <v>2024</v>
      </c>
      <c r="AT17" s="39"/>
      <c r="AU17" s="38" t="s">
        <v>469</v>
      </c>
      <c r="AV17" s="39" t="s">
        <v>523</v>
      </c>
      <c r="AW17" s="39" t="s">
        <v>524</v>
      </c>
      <c r="AX17" s="39" t="s">
        <v>496</v>
      </c>
      <c r="AY17" s="40" t="s">
        <v>497</v>
      </c>
      <c r="AZ17" s="40" t="s">
        <v>474</v>
      </c>
      <c r="BA17" s="274">
        <v>0</v>
      </c>
      <c r="BB17" s="72" t="s">
        <v>505</v>
      </c>
      <c r="BC17" s="43">
        <v>52000</v>
      </c>
      <c r="BD17" s="43">
        <v>0</v>
      </c>
      <c r="BE17" s="43"/>
      <c r="BF17" s="43">
        <v>0</v>
      </c>
      <c r="BG17" s="44"/>
      <c r="BH17" s="45">
        <f t="shared" si="0"/>
        <v>52000</v>
      </c>
      <c r="BI17" s="45">
        <f t="shared" si="1"/>
        <v>54080</v>
      </c>
      <c r="BJ17" s="45">
        <f t="shared" si="36"/>
        <v>54080</v>
      </c>
      <c r="BK17" s="46">
        <v>0</v>
      </c>
      <c r="BL17" s="46">
        <v>0</v>
      </c>
      <c r="BM17" s="46">
        <f t="shared" si="55"/>
        <v>0</v>
      </c>
      <c r="BN17" s="46">
        <v>0</v>
      </c>
      <c r="BO17" s="46">
        <f t="shared" si="3"/>
        <v>0</v>
      </c>
      <c r="BP17" s="46">
        <v>0</v>
      </c>
      <c r="BQ17" s="46">
        <f t="shared" si="4"/>
        <v>0</v>
      </c>
      <c r="BR17" s="46">
        <v>0</v>
      </c>
      <c r="BS17" s="46">
        <f t="shared" si="5"/>
        <v>0</v>
      </c>
      <c r="BT17" s="46">
        <v>0</v>
      </c>
      <c r="BU17" s="46">
        <f t="shared" si="6"/>
        <v>0</v>
      </c>
      <c r="BV17" s="46">
        <v>52000</v>
      </c>
      <c r="BW17" s="46">
        <f t="shared" si="7"/>
        <v>54080</v>
      </c>
      <c r="BX17" s="46">
        <v>0</v>
      </c>
      <c r="BY17" s="46">
        <f t="shared" si="8"/>
        <v>0</v>
      </c>
      <c r="BZ17" s="46">
        <v>0</v>
      </c>
      <c r="CA17" s="46">
        <f t="shared" si="9"/>
        <v>0</v>
      </c>
      <c r="CB17" s="46">
        <v>0</v>
      </c>
      <c r="CC17" s="46">
        <f t="shared" si="10"/>
        <v>0</v>
      </c>
      <c r="CD17" s="46">
        <v>0</v>
      </c>
      <c r="CE17" s="46">
        <f t="shared" si="11"/>
        <v>0</v>
      </c>
      <c r="CF17" s="46">
        <v>0</v>
      </c>
      <c r="CG17" s="46">
        <f t="shared" si="12"/>
        <v>0</v>
      </c>
      <c r="CH17" s="46">
        <v>0</v>
      </c>
      <c r="CI17" s="46">
        <f t="shared" si="13"/>
        <v>0</v>
      </c>
      <c r="CJ17" s="46">
        <v>0</v>
      </c>
      <c r="CK17" s="46">
        <f t="shared" si="14"/>
        <v>0</v>
      </c>
      <c r="CL17" s="46">
        <v>0</v>
      </c>
      <c r="CM17" s="46">
        <f t="shared" si="15"/>
        <v>0</v>
      </c>
      <c r="CN17" s="46">
        <v>0</v>
      </c>
      <c r="CO17" s="46">
        <f t="shared" si="16"/>
        <v>0</v>
      </c>
      <c r="CP17" s="46">
        <v>0</v>
      </c>
      <c r="CQ17" s="46">
        <f t="shared" si="17"/>
        <v>0</v>
      </c>
      <c r="CR17" s="46">
        <v>0</v>
      </c>
      <c r="CS17" s="46">
        <f t="shared" si="18"/>
        <v>0</v>
      </c>
      <c r="CT17" s="46">
        <v>0</v>
      </c>
      <c r="CU17" s="46">
        <f t="shared" si="19"/>
        <v>0</v>
      </c>
      <c r="CV17" s="46">
        <v>0</v>
      </c>
      <c r="CW17" s="46">
        <f t="shared" si="20"/>
        <v>0</v>
      </c>
      <c r="CX17" s="46">
        <v>0</v>
      </c>
      <c r="CY17" s="46">
        <f t="shared" si="21"/>
        <v>0</v>
      </c>
      <c r="CZ17" s="46">
        <v>0</v>
      </c>
      <c r="DA17" s="46">
        <f t="shared" si="22"/>
        <v>0</v>
      </c>
      <c r="DB17" s="47">
        <v>0</v>
      </c>
      <c r="DC17" s="46">
        <f t="shared" si="23"/>
        <v>0</v>
      </c>
      <c r="DD17" s="48">
        <v>0</v>
      </c>
      <c r="DE17" s="46">
        <f t="shared" si="24"/>
        <v>0</v>
      </c>
      <c r="DF17" s="49">
        <v>20</v>
      </c>
      <c r="DG17" s="50">
        <f t="shared" si="25"/>
        <v>2704</v>
      </c>
      <c r="DH17" s="51">
        <f t="shared" si="26"/>
        <v>45968</v>
      </c>
      <c r="DI17" s="52"/>
      <c r="DJ17" s="52"/>
      <c r="DK17" s="53"/>
      <c r="DL17" s="53"/>
      <c r="DM17" s="53"/>
      <c r="DN17" s="53"/>
      <c r="DO17" s="53"/>
      <c r="DP17" s="53">
        <f t="shared" ref="DP17:DY19" si="57">$DG17</f>
        <v>2704</v>
      </c>
      <c r="DQ17" s="53">
        <f t="shared" si="57"/>
        <v>2704</v>
      </c>
      <c r="DR17" s="53">
        <f t="shared" si="57"/>
        <v>2704</v>
      </c>
      <c r="DS17" s="53">
        <f t="shared" si="57"/>
        <v>2704</v>
      </c>
      <c r="DT17" s="53">
        <f t="shared" si="57"/>
        <v>2704</v>
      </c>
      <c r="DU17" s="53">
        <f t="shared" si="57"/>
        <v>2704</v>
      </c>
      <c r="DV17" s="53">
        <f t="shared" si="57"/>
        <v>2704</v>
      </c>
      <c r="DW17" s="53">
        <f t="shared" si="57"/>
        <v>2704</v>
      </c>
      <c r="DX17" s="53">
        <f t="shared" si="57"/>
        <v>2704</v>
      </c>
      <c r="DY17" s="53">
        <f t="shared" si="57"/>
        <v>2704</v>
      </c>
      <c r="DZ17" s="53">
        <f t="shared" ref="DZ17:EF19" si="58">$DG17</f>
        <v>2704</v>
      </c>
      <c r="EA17" s="53">
        <f t="shared" si="58"/>
        <v>2704</v>
      </c>
      <c r="EB17" s="53">
        <f t="shared" si="58"/>
        <v>2704</v>
      </c>
      <c r="EC17" s="53">
        <f t="shared" si="58"/>
        <v>2704</v>
      </c>
      <c r="ED17" s="53">
        <f t="shared" si="58"/>
        <v>2704</v>
      </c>
      <c r="EE17" s="53">
        <f t="shared" si="58"/>
        <v>2704</v>
      </c>
      <c r="EF17" s="53">
        <f t="shared" si="58"/>
        <v>2704</v>
      </c>
      <c r="EG17" s="54">
        <f t="shared" si="28"/>
        <v>8112</v>
      </c>
      <c r="EH17" s="55">
        <f t="shared" si="29"/>
        <v>17</v>
      </c>
      <c r="EI17" s="55">
        <f t="shared" si="30"/>
        <v>3</v>
      </c>
      <c r="EJ17" s="56" t="s">
        <v>506</v>
      </c>
      <c r="EK17" s="57">
        <f t="shared" si="38"/>
        <v>0</v>
      </c>
      <c r="EL17" s="57">
        <f t="shared" si="31"/>
        <v>0</v>
      </c>
      <c r="EM17" s="57">
        <f t="shared" si="32"/>
        <v>0</v>
      </c>
      <c r="EN17" s="57">
        <f t="shared" si="33"/>
        <v>0</v>
      </c>
      <c r="EO17" s="57">
        <f t="shared" si="39"/>
        <v>0</v>
      </c>
      <c r="EP17" s="57">
        <f t="shared" si="40"/>
        <v>0</v>
      </c>
      <c r="EQ17" s="58">
        <f t="shared" si="41"/>
        <v>0</v>
      </c>
      <c r="ER17" s="58">
        <f t="shared" si="42"/>
        <v>0</v>
      </c>
      <c r="ES17" s="58">
        <f t="shared" si="43"/>
        <v>0</v>
      </c>
      <c r="ET17" s="58">
        <f t="shared" si="44"/>
        <v>0</v>
      </c>
    </row>
    <row r="18" spans="1:150" x14ac:dyDescent="0.25">
      <c r="A18" s="30" t="s">
        <v>527</v>
      </c>
      <c r="B18" s="62">
        <v>0</v>
      </c>
      <c r="C18" s="64" t="s">
        <v>528</v>
      </c>
      <c r="D18" s="32" t="s">
        <v>1247</v>
      </c>
      <c r="E18" s="56"/>
      <c r="F18" s="33"/>
      <c r="G18" s="33"/>
      <c r="H18" s="288">
        <f t="shared" si="34"/>
        <v>179400</v>
      </c>
      <c r="I18" s="288">
        <f t="shared" si="35"/>
        <v>179400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4" t="s">
        <v>675</v>
      </c>
      <c r="AI18" s="34" t="s">
        <v>479</v>
      </c>
      <c r="AJ18" s="34" t="s">
        <v>54</v>
      </c>
      <c r="AK18" s="34" t="s">
        <v>490</v>
      </c>
      <c r="AL18" s="35" t="s">
        <v>86</v>
      </c>
      <c r="AM18" s="34" t="s">
        <v>529</v>
      </c>
      <c r="AN18" s="34" t="s">
        <v>467</v>
      </c>
      <c r="AO18" s="36">
        <v>1.04</v>
      </c>
      <c r="AP18" s="34"/>
      <c r="AQ18" s="34" t="s">
        <v>58</v>
      </c>
      <c r="AR18" s="37" t="s">
        <v>493</v>
      </c>
      <c r="AS18" s="38">
        <v>2024</v>
      </c>
      <c r="AT18" s="39" t="s">
        <v>470</v>
      </c>
      <c r="AU18" s="37" t="s">
        <v>469</v>
      </c>
      <c r="AV18" s="39" t="s">
        <v>494</v>
      </c>
      <c r="AW18" s="39" t="s">
        <v>495</v>
      </c>
      <c r="AX18" s="39" t="s">
        <v>496</v>
      </c>
      <c r="AY18" s="40" t="s">
        <v>467</v>
      </c>
      <c r="AZ18" s="40" t="s">
        <v>530</v>
      </c>
      <c r="BA18" s="274">
        <v>0</v>
      </c>
      <c r="BB18" s="72" t="s">
        <v>505</v>
      </c>
      <c r="BC18" s="43">
        <v>172500</v>
      </c>
      <c r="BD18" s="43">
        <v>0</v>
      </c>
      <c r="BE18" s="43"/>
      <c r="BF18" s="43">
        <v>0</v>
      </c>
      <c r="BG18" s="44"/>
      <c r="BH18" s="45">
        <f t="shared" si="0"/>
        <v>172500</v>
      </c>
      <c r="BI18" s="45">
        <f t="shared" si="1"/>
        <v>179400</v>
      </c>
      <c r="BJ18" s="45">
        <f t="shared" si="36"/>
        <v>179400</v>
      </c>
      <c r="BK18" s="46">
        <v>0</v>
      </c>
      <c r="BL18" s="46">
        <v>0</v>
      </c>
      <c r="BM18" s="46">
        <f t="shared" si="55"/>
        <v>0</v>
      </c>
      <c r="BN18" s="46">
        <v>0</v>
      </c>
      <c r="BO18" s="46">
        <f t="shared" si="3"/>
        <v>0</v>
      </c>
      <c r="BP18" s="46">
        <v>0</v>
      </c>
      <c r="BQ18" s="46">
        <f t="shared" si="4"/>
        <v>0</v>
      </c>
      <c r="BR18" s="46">
        <v>172500</v>
      </c>
      <c r="BS18" s="46">
        <f t="shared" si="5"/>
        <v>179400</v>
      </c>
      <c r="BT18" s="46">
        <v>0</v>
      </c>
      <c r="BU18" s="46">
        <f t="shared" si="6"/>
        <v>0</v>
      </c>
      <c r="BV18" s="46">
        <v>0</v>
      </c>
      <c r="BW18" s="46">
        <f t="shared" si="7"/>
        <v>0</v>
      </c>
      <c r="BX18" s="46">
        <v>0</v>
      </c>
      <c r="BY18" s="46">
        <f t="shared" si="8"/>
        <v>0</v>
      </c>
      <c r="BZ18" s="46">
        <v>0</v>
      </c>
      <c r="CA18" s="46">
        <f t="shared" si="9"/>
        <v>0</v>
      </c>
      <c r="CB18" s="46">
        <v>0</v>
      </c>
      <c r="CC18" s="46">
        <f t="shared" si="10"/>
        <v>0</v>
      </c>
      <c r="CD18" s="46">
        <v>0</v>
      </c>
      <c r="CE18" s="46">
        <f t="shared" si="11"/>
        <v>0</v>
      </c>
      <c r="CF18" s="46">
        <v>0</v>
      </c>
      <c r="CG18" s="46">
        <f t="shared" si="12"/>
        <v>0</v>
      </c>
      <c r="CH18" s="46">
        <v>0</v>
      </c>
      <c r="CI18" s="46">
        <f t="shared" si="13"/>
        <v>0</v>
      </c>
      <c r="CJ18" s="46">
        <v>0</v>
      </c>
      <c r="CK18" s="46">
        <f t="shared" si="14"/>
        <v>0</v>
      </c>
      <c r="CL18" s="46">
        <v>0</v>
      </c>
      <c r="CM18" s="46">
        <f t="shared" si="15"/>
        <v>0</v>
      </c>
      <c r="CN18" s="46">
        <v>0</v>
      </c>
      <c r="CO18" s="46">
        <f t="shared" si="16"/>
        <v>0</v>
      </c>
      <c r="CP18" s="46">
        <v>0</v>
      </c>
      <c r="CQ18" s="46">
        <f t="shared" si="17"/>
        <v>0</v>
      </c>
      <c r="CR18" s="46">
        <v>0</v>
      </c>
      <c r="CS18" s="46">
        <f t="shared" si="18"/>
        <v>0</v>
      </c>
      <c r="CT18" s="46">
        <v>0</v>
      </c>
      <c r="CU18" s="46">
        <f t="shared" si="19"/>
        <v>0</v>
      </c>
      <c r="CV18" s="46">
        <v>0</v>
      </c>
      <c r="CW18" s="46">
        <f t="shared" si="20"/>
        <v>0</v>
      </c>
      <c r="CX18" s="46">
        <v>0</v>
      </c>
      <c r="CY18" s="46">
        <f t="shared" si="21"/>
        <v>0</v>
      </c>
      <c r="CZ18" s="46">
        <v>0</v>
      </c>
      <c r="DA18" s="46">
        <f t="shared" si="22"/>
        <v>0</v>
      </c>
      <c r="DB18" s="47">
        <v>0</v>
      </c>
      <c r="DC18" s="46">
        <f t="shared" si="23"/>
        <v>0</v>
      </c>
      <c r="DD18" s="48">
        <v>0</v>
      </c>
      <c r="DE18" s="46">
        <f t="shared" si="24"/>
        <v>0</v>
      </c>
      <c r="DF18" s="49">
        <v>20</v>
      </c>
      <c r="DG18" s="50">
        <f t="shared" si="25"/>
        <v>8970</v>
      </c>
      <c r="DH18" s="51">
        <f t="shared" si="26"/>
        <v>170430</v>
      </c>
      <c r="DI18" s="52"/>
      <c r="DJ18" s="52"/>
      <c r="DK18" s="53"/>
      <c r="DL18" s="53"/>
      <c r="DM18" s="53"/>
      <c r="DN18" s="53">
        <f>$DG18</f>
        <v>8970</v>
      </c>
      <c r="DO18" s="53">
        <f>$DG18</f>
        <v>8970</v>
      </c>
      <c r="DP18" s="53">
        <f t="shared" si="57"/>
        <v>8970</v>
      </c>
      <c r="DQ18" s="53">
        <f t="shared" si="57"/>
        <v>8970</v>
      </c>
      <c r="DR18" s="53">
        <f t="shared" si="57"/>
        <v>8970</v>
      </c>
      <c r="DS18" s="53">
        <f t="shared" si="57"/>
        <v>8970</v>
      </c>
      <c r="DT18" s="53">
        <f t="shared" si="57"/>
        <v>8970</v>
      </c>
      <c r="DU18" s="53">
        <f t="shared" si="57"/>
        <v>8970</v>
      </c>
      <c r="DV18" s="53">
        <f t="shared" si="57"/>
        <v>8970</v>
      </c>
      <c r="DW18" s="53">
        <f t="shared" si="57"/>
        <v>8970</v>
      </c>
      <c r="DX18" s="53">
        <f t="shared" si="57"/>
        <v>8970</v>
      </c>
      <c r="DY18" s="53">
        <f t="shared" si="57"/>
        <v>8970</v>
      </c>
      <c r="DZ18" s="53">
        <f t="shared" si="58"/>
        <v>8970</v>
      </c>
      <c r="EA18" s="53">
        <f t="shared" si="58"/>
        <v>8970</v>
      </c>
      <c r="EB18" s="53">
        <f t="shared" si="58"/>
        <v>8970</v>
      </c>
      <c r="EC18" s="53">
        <f t="shared" si="58"/>
        <v>8970</v>
      </c>
      <c r="ED18" s="53">
        <f t="shared" si="58"/>
        <v>8970</v>
      </c>
      <c r="EE18" s="53">
        <f t="shared" si="58"/>
        <v>8970</v>
      </c>
      <c r="EF18" s="53">
        <f t="shared" si="58"/>
        <v>8970</v>
      </c>
      <c r="EG18" s="54">
        <f t="shared" si="28"/>
        <v>8970</v>
      </c>
      <c r="EH18" s="55">
        <f t="shared" si="29"/>
        <v>19</v>
      </c>
      <c r="EI18" s="55">
        <f t="shared" si="30"/>
        <v>1</v>
      </c>
      <c r="EJ18" s="56" t="s">
        <v>531</v>
      </c>
      <c r="EK18" s="57">
        <f t="shared" si="38"/>
        <v>0</v>
      </c>
      <c r="EL18" s="57">
        <f t="shared" si="31"/>
        <v>0</v>
      </c>
      <c r="EM18" s="57">
        <f t="shared" si="32"/>
        <v>0</v>
      </c>
      <c r="EN18" s="57">
        <f t="shared" si="33"/>
        <v>0</v>
      </c>
      <c r="EO18" s="57">
        <f t="shared" si="39"/>
        <v>179400</v>
      </c>
      <c r="EP18" s="57">
        <f t="shared" si="40"/>
        <v>170430</v>
      </c>
      <c r="EQ18" s="58">
        <f t="shared" si="41"/>
        <v>0</v>
      </c>
      <c r="ER18" s="58">
        <f t="shared" si="42"/>
        <v>0</v>
      </c>
      <c r="ES18" s="58">
        <f t="shared" si="43"/>
        <v>0</v>
      </c>
      <c r="ET18" s="58">
        <f t="shared" si="44"/>
        <v>0</v>
      </c>
    </row>
    <row r="19" spans="1:150" x14ac:dyDescent="0.25">
      <c r="A19" s="30" t="s">
        <v>532</v>
      </c>
      <c r="B19" s="62">
        <v>0</v>
      </c>
      <c r="C19" s="64" t="s">
        <v>533</v>
      </c>
      <c r="D19" s="32" t="s">
        <v>1247</v>
      </c>
      <c r="E19" s="56"/>
      <c r="F19" s="33"/>
      <c r="G19" s="33"/>
      <c r="H19" s="288">
        <f t="shared" si="34"/>
        <v>228800</v>
      </c>
      <c r="I19" s="288">
        <f t="shared" si="35"/>
        <v>228800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4" t="s">
        <v>675</v>
      </c>
      <c r="AI19" s="34" t="s">
        <v>534</v>
      </c>
      <c r="AJ19" s="34" t="s">
        <v>54</v>
      </c>
      <c r="AK19" s="34" t="s">
        <v>490</v>
      </c>
      <c r="AL19" s="35" t="s">
        <v>86</v>
      </c>
      <c r="AM19" s="34" t="s">
        <v>529</v>
      </c>
      <c r="AN19" s="34" t="s">
        <v>467</v>
      </c>
      <c r="AO19" s="36">
        <v>1.04</v>
      </c>
      <c r="AP19" s="34"/>
      <c r="AQ19" s="34"/>
      <c r="AR19" s="37" t="s">
        <v>493</v>
      </c>
      <c r="AS19" s="38">
        <v>2024</v>
      </c>
      <c r="AT19" s="39" t="s">
        <v>470</v>
      </c>
      <c r="AU19" s="38" t="s">
        <v>469</v>
      </c>
      <c r="AV19" s="39" t="s">
        <v>494</v>
      </c>
      <c r="AW19" s="39" t="s">
        <v>495</v>
      </c>
      <c r="AX19" s="39" t="s">
        <v>496</v>
      </c>
      <c r="AY19" s="40" t="s">
        <v>517</v>
      </c>
      <c r="AZ19" s="40" t="s">
        <v>530</v>
      </c>
      <c r="BA19" s="274">
        <v>0</v>
      </c>
      <c r="BB19" s="72" t="s">
        <v>505</v>
      </c>
      <c r="BC19" s="43">
        <v>220000</v>
      </c>
      <c r="BD19" s="43">
        <v>0</v>
      </c>
      <c r="BE19" s="43"/>
      <c r="BF19" s="43">
        <v>0</v>
      </c>
      <c r="BG19" s="44"/>
      <c r="BH19" s="45">
        <f t="shared" si="0"/>
        <v>220000</v>
      </c>
      <c r="BI19" s="45">
        <f t="shared" si="1"/>
        <v>228800</v>
      </c>
      <c r="BJ19" s="45">
        <f t="shared" si="36"/>
        <v>228800</v>
      </c>
      <c r="BK19" s="46">
        <v>0</v>
      </c>
      <c r="BL19" s="46">
        <v>0</v>
      </c>
      <c r="BM19" s="46">
        <f t="shared" si="55"/>
        <v>0</v>
      </c>
      <c r="BN19" s="46">
        <v>0</v>
      </c>
      <c r="BO19" s="46">
        <f t="shared" si="3"/>
        <v>0</v>
      </c>
      <c r="BP19" s="46">
        <v>0</v>
      </c>
      <c r="BQ19" s="46">
        <f t="shared" si="4"/>
        <v>0</v>
      </c>
      <c r="BR19" s="46">
        <v>0</v>
      </c>
      <c r="BS19" s="46">
        <f t="shared" si="5"/>
        <v>0</v>
      </c>
      <c r="BT19" s="46">
        <v>0</v>
      </c>
      <c r="BU19" s="46">
        <f t="shared" si="6"/>
        <v>0</v>
      </c>
      <c r="BV19" s="46">
        <v>220000</v>
      </c>
      <c r="BW19" s="46">
        <f t="shared" si="7"/>
        <v>228800</v>
      </c>
      <c r="BX19" s="46">
        <v>0</v>
      </c>
      <c r="BY19" s="46">
        <f t="shared" si="8"/>
        <v>0</v>
      </c>
      <c r="BZ19" s="46">
        <v>0</v>
      </c>
      <c r="CA19" s="46">
        <f t="shared" si="9"/>
        <v>0</v>
      </c>
      <c r="CB19" s="46">
        <v>0</v>
      </c>
      <c r="CC19" s="46">
        <f t="shared" si="10"/>
        <v>0</v>
      </c>
      <c r="CD19" s="46">
        <v>0</v>
      </c>
      <c r="CE19" s="46">
        <f t="shared" si="11"/>
        <v>0</v>
      </c>
      <c r="CF19" s="46">
        <v>0</v>
      </c>
      <c r="CG19" s="46">
        <f t="shared" si="12"/>
        <v>0</v>
      </c>
      <c r="CH19" s="46">
        <v>0</v>
      </c>
      <c r="CI19" s="46">
        <f t="shared" si="13"/>
        <v>0</v>
      </c>
      <c r="CJ19" s="46">
        <v>0</v>
      </c>
      <c r="CK19" s="46">
        <f t="shared" si="14"/>
        <v>0</v>
      </c>
      <c r="CL19" s="46">
        <v>0</v>
      </c>
      <c r="CM19" s="46">
        <f t="shared" si="15"/>
        <v>0</v>
      </c>
      <c r="CN19" s="46">
        <v>0</v>
      </c>
      <c r="CO19" s="46">
        <f t="shared" si="16"/>
        <v>0</v>
      </c>
      <c r="CP19" s="46">
        <v>0</v>
      </c>
      <c r="CQ19" s="46">
        <f t="shared" si="17"/>
        <v>0</v>
      </c>
      <c r="CR19" s="46">
        <v>0</v>
      </c>
      <c r="CS19" s="46">
        <f t="shared" si="18"/>
        <v>0</v>
      </c>
      <c r="CT19" s="46">
        <v>0</v>
      </c>
      <c r="CU19" s="46">
        <f t="shared" si="19"/>
        <v>0</v>
      </c>
      <c r="CV19" s="46">
        <v>0</v>
      </c>
      <c r="CW19" s="46">
        <f t="shared" si="20"/>
        <v>0</v>
      </c>
      <c r="CX19" s="46">
        <v>0</v>
      </c>
      <c r="CY19" s="46">
        <f t="shared" si="21"/>
        <v>0</v>
      </c>
      <c r="CZ19" s="46">
        <v>0</v>
      </c>
      <c r="DA19" s="46">
        <f t="shared" si="22"/>
        <v>0</v>
      </c>
      <c r="DB19" s="47">
        <v>0</v>
      </c>
      <c r="DC19" s="46">
        <f t="shared" si="23"/>
        <v>0</v>
      </c>
      <c r="DD19" s="48">
        <v>0</v>
      </c>
      <c r="DE19" s="46">
        <f t="shared" si="24"/>
        <v>0</v>
      </c>
      <c r="DF19" s="49">
        <v>20</v>
      </c>
      <c r="DG19" s="50">
        <f t="shared" si="25"/>
        <v>11440</v>
      </c>
      <c r="DH19" s="51">
        <f t="shared" si="26"/>
        <v>194480</v>
      </c>
      <c r="DI19" s="52"/>
      <c r="DJ19" s="52"/>
      <c r="DK19" s="53"/>
      <c r="DL19" s="53"/>
      <c r="DM19" s="53"/>
      <c r="DN19" s="53"/>
      <c r="DO19" s="53"/>
      <c r="DP19" s="52">
        <f t="shared" si="57"/>
        <v>11440</v>
      </c>
      <c r="DQ19" s="52">
        <f t="shared" si="57"/>
        <v>11440</v>
      </c>
      <c r="DR19" s="52">
        <f t="shared" si="57"/>
        <v>11440</v>
      </c>
      <c r="DS19" s="52">
        <f t="shared" si="57"/>
        <v>11440</v>
      </c>
      <c r="DT19" s="52">
        <f t="shared" si="57"/>
        <v>11440</v>
      </c>
      <c r="DU19" s="52">
        <f t="shared" si="57"/>
        <v>11440</v>
      </c>
      <c r="DV19" s="52">
        <f t="shared" si="57"/>
        <v>11440</v>
      </c>
      <c r="DW19" s="52">
        <f t="shared" si="57"/>
        <v>11440</v>
      </c>
      <c r="DX19" s="52">
        <f t="shared" si="57"/>
        <v>11440</v>
      </c>
      <c r="DY19" s="52">
        <f t="shared" si="57"/>
        <v>11440</v>
      </c>
      <c r="DZ19" s="52">
        <f t="shared" si="58"/>
        <v>11440</v>
      </c>
      <c r="EA19" s="52">
        <f t="shared" si="58"/>
        <v>11440</v>
      </c>
      <c r="EB19" s="52">
        <f t="shared" si="58"/>
        <v>11440</v>
      </c>
      <c r="EC19" s="52">
        <f t="shared" si="58"/>
        <v>11440</v>
      </c>
      <c r="ED19" s="52">
        <f t="shared" si="58"/>
        <v>11440</v>
      </c>
      <c r="EE19" s="52">
        <f t="shared" si="58"/>
        <v>11440</v>
      </c>
      <c r="EF19" s="52">
        <f t="shared" si="58"/>
        <v>11440</v>
      </c>
      <c r="EG19" s="54">
        <f t="shared" si="28"/>
        <v>34320</v>
      </c>
      <c r="EH19" s="55">
        <f t="shared" si="29"/>
        <v>17</v>
      </c>
      <c r="EI19" s="55">
        <f t="shared" si="30"/>
        <v>3</v>
      </c>
      <c r="EJ19" s="56" t="s">
        <v>535</v>
      </c>
      <c r="EK19" s="57">
        <f t="shared" si="38"/>
        <v>0</v>
      </c>
      <c r="EL19" s="57">
        <f t="shared" si="31"/>
        <v>0</v>
      </c>
      <c r="EM19" s="57">
        <f t="shared" si="32"/>
        <v>0</v>
      </c>
      <c r="EN19" s="57">
        <f t="shared" si="33"/>
        <v>0</v>
      </c>
      <c r="EO19" s="57">
        <f t="shared" si="39"/>
        <v>0</v>
      </c>
      <c r="EP19" s="57">
        <f t="shared" si="40"/>
        <v>0</v>
      </c>
      <c r="EQ19" s="58">
        <f t="shared" si="41"/>
        <v>0</v>
      </c>
      <c r="ER19" s="58">
        <f t="shared" si="42"/>
        <v>0</v>
      </c>
      <c r="ES19" s="58">
        <f t="shared" si="43"/>
        <v>0</v>
      </c>
      <c r="ET19" s="58">
        <f t="shared" si="44"/>
        <v>0</v>
      </c>
    </row>
    <row r="20" spans="1:150" x14ac:dyDescent="0.25">
      <c r="A20" s="30" t="s">
        <v>536</v>
      </c>
      <c r="B20" s="65">
        <v>0</v>
      </c>
      <c r="C20" s="67" t="s">
        <v>537</v>
      </c>
      <c r="D20" s="32" t="s">
        <v>461</v>
      </c>
      <c r="E20" s="56"/>
      <c r="F20" s="33"/>
      <c r="G20" s="33"/>
      <c r="H20" s="288">
        <f t="shared" si="34"/>
        <v>2246640.48</v>
      </c>
      <c r="I20" s="288">
        <f t="shared" si="35"/>
        <v>2246640.48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4" t="s">
        <v>462</v>
      </c>
      <c r="AI20" s="34" t="s">
        <v>463</v>
      </c>
      <c r="AJ20" s="34" t="s">
        <v>480</v>
      </c>
      <c r="AK20" s="34" t="s">
        <v>465</v>
      </c>
      <c r="AL20" s="34" t="s">
        <v>44</v>
      </c>
      <c r="AM20" s="34" t="s">
        <v>466</v>
      </c>
      <c r="AN20" s="34" t="s">
        <v>467</v>
      </c>
      <c r="AO20" s="36">
        <v>1.0415000000000001</v>
      </c>
      <c r="AP20" s="69" t="s">
        <v>468</v>
      </c>
      <c r="AQ20" s="69" t="s">
        <v>58</v>
      </c>
      <c r="AR20" s="37" t="s">
        <v>469</v>
      </c>
      <c r="AS20" s="38">
        <v>2021</v>
      </c>
      <c r="AT20" s="39" t="s">
        <v>470</v>
      </c>
      <c r="AU20" s="37" t="s">
        <v>471</v>
      </c>
      <c r="AV20" s="39" t="s">
        <v>481</v>
      </c>
      <c r="AW20" s="39" t="s">
        <v>482</v>
      </c>
      <c r="AX20" s="39" t="s">
        <v>483</v>
      </c>
      <c r="AY20" s="40" t="s">
        <v>484</v>
      </c>
      <c r="AZ20" s="40" t="s">
        <v>504</v>
      </c>
      <c r="BA20" s="274">
        <v>0</v>
      </c>
      <c r="BB20" s="42"/>
      <c r="BC20" s="43">
        <v>2157120</v>
      </c>
      <c r="BD20" s="43">
        <v>0</v>
      </c>
      <c r="BE20" s="43"/>
      <c r="BF20" s="43">
        <v>0</v>
      </c>
      <c r="BG20" s="44"/>
      <c r="BH20" s="45">
        <f t="shared" si="0"/>
        <v>2157120</v>
      </c>
      <c r="BI20" s="45">
        <f t="shared" si="1"/>
        <v>2246640.48</v>
      </c>
      <c r="BJ20" s="45">
        <f t="shared" si="36"/>
        <v>2246640.48</v>
      </c>
      <c r="BK20" s="46">
        <v>0</v>
      </c>
      <c r="BL20" s="46">
        <v>0</v>
      </c>
      <c r="BM20" s="46">
        <f t="shared" si="55"/>
        <v>0</v>
      </c>
      <c r="BN20" s="46">
        <v>0</v>
      </c>
      <c r="BO20" s="46">
        <f t="shared" si="3"/>
        <v>0</v>
      </c>
      <c r="BP20" s="73">
        <v>0</v>
      </c>
      <c r="BQ20" s="46">
        <f t="shared" si="4"/>
        <v>0</v>
      </c>
      <c r="BR20" s="46">
        <v>0</v>
      </c>
      <c r="BS20" s="46">
        <f t="shared" si="5"/>
        <v>0</v>
      </c>
      <c r="BT20" s="73">
        <v>2157120</v>
      </c>
      <c r="BU20" s="46">
        <f t="shared" si="6"/>
        <v>2246640.48</v>
      </c>
      <c r="BV20" s="46">
        <v>0</v>
      </c>
      <c r="BW20" s="46">
        <f t="shared" si="7"/>
        <v>0</v>
      </c>
      <c r="BX20" s="46">
        <v>0</v>
      </c>
      <c r="BY20" s="46">
        <f t="shared" si="8"/>
        <v>0</v>
      </c>
      <c r="BZ20" s="46">
        <v>0</v>
      </c>
      <c r="CA20" s="46">
        <f t="shared" si="9"/>
        <v>0</v>
      </c>
      <c r="CB20" s="46">
        <v>0</v>
      </c>
      <c r="CC20" s="46">
        <f t="shared" si="10"/>
        <v>0</v>
      </c>
      <c r="CD20" s="46">
        <v>0</v>
      </c>
      <c r="CE20" s="46">
        <f t="shared" si="11"/>
        <v>0</v>
      </c>
      <c r="CF20" s="46">
        <v>0</v>
      </c>
      <c r="CG20" s="46">
        <f t="shared" si="12"/>
        <v>0</v>
      </c>
      <c r="CH20" s="46">
        <v>0</v>
      </c>
      <c r="CI20" s="46">
        <f t="shared" si="13"/>
        <v>0</v>
      </c>
      <c r="CJ20" s="46">
        <v>0</v>
      </c>
      <c r="CK20" s="46">
        <f t="shared" si="14"/>
        <v>0</v>
      </c>
      <c r="CL20" s="46">
        <v>0</v>
      </c>
      <c r="CM20" s="46">
        <f t="shared" si="15"/>
        <v>0</v>
      </c>
      <c r="CN20" s="46">
        <v>0</v>
      </c>
      <c r="CO20" s="46">
        <f t="shared" si="16"/>
        <v>0</v>
      </c>
      <c r="CP20" s="46">
        <v>0</v>
      </c>
      <c r="CQ20" s="46">
        <f t="shared" si="17"/>
        <v>0</v>
      </c>
      <c r="CR20" s="46">
        <v>0</v>
      </c>
      <c r="CS20" s="46">
        <f t="shared" si="18"/>
        <v>0</v>
      </c>
      <c r="CT20" s="46">
        <v>0</v>
      </c>
      <c r="CU20" s="46">
        <f t="shared" si="19"/>
        <v>0</v>
      </c>
      <c r="CV20" s="46">
        <v>0</v>
      </c>
      <c r="CW20" s="46">
        <f t="shared" si="20"/>
        <v>0</v>
      </c>
      <c r="CX20" s="46">
        <v>0</v>
      </c>
      <c r="CY20" s="46">
        <f t="shared" si="21"/>
        <v>0</v>
      </c>
      <c r="CZ20" s="46">
        <v>0</v>
      </c>
      <c r="DA20" s="46">
        <f t="shared" si="22"/>
        <v>0</v>
      </c>
      <c r="DB20" s="47">
        <v>0</v>
      </c>
      <c r="DC20" s="46">
        <f t="shared" si="23"/>
        <v>0</v>
      </c>
      <c r="DD20" s="48">
        <v>0</v>
      </c>
      <c r="DE20" s="46">
        <f t="shared" si="24"/>
        <v>0</v>
      </c>
      <c r="DF20" s="49">
        <v>99</v>
      </c>
      <c r="DG20" s="50" t="s">
        <v>538</v>
      </c>
      <c r="DH20" s="51">
        <f t="shared" si="26"/>
        <v>0</v>
      </c>
      <c r="DI20" s="52"/>
      <c r="DJ20" s="52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4">
        <f t="shared" si="28"/>
        <v>2246640.48</v>
      </c>
      <c r="EH20" s="55">
        <f t="shared" si="29"/>
        <v>0</v>
      </c>
      <c r="EI20" s="55">
        <f t="shared" si="30"/>
        <v>99</v>
      </c>
      <c r="EJ20" s="56" t="s">
        <v>539</v>
      </c>
      <c r="EK20" s="57">
        <f t="shared" si="38"/>
        <v>0</v>
      </c>
      <c r="EL20" s="57">
        <f t="shared" si="31"/>
        <v>0</v>
      </c>
      <c r="EM20" s="57">
        <f t="shared" si="32"/>
        <v>0</v>
      </c>
      <c r="EN20" s="57">
        <f t="shared" si="33"/>
        <v>0</v>
      </c>
      <c r="EO20" s="57">
        <f t="shared" si="39"/>
        <v>0</v>
      </c>
      <c r="EP20" s="57">
        <f t="shared" si="40"/>
        <v>2246640.48</v>
      </c>
      <c r="EQ20" s="58">
        <f t="shared" si="41"/>
        <v>0</v>
      </c>
      <c r="ER20" s="58">
        <f t="shared" si="42"/>
        <v>0</v>
      </c>
      <c r="ES20" s="58">
        <f t="shared" si="43"/>
        <v>0</v>
      </c>
      <c r="ET20" s="58">
        <f t="shared" si="44"/>
        <v>0</v>
      </c>
    </row>
    <row r="21" spans="1:150" x14ac:dyDescent="0.25">
      <c r="A21" s="30" t="s">
        <v>540</v>
      </c>
      <c r="B21" s="65">
        <v>0</v>
      </c>
      <c r="C21" s="67" t="s">
        <v>541</v>
      </c>
      <c r="D21" s="32" t="s">
        <v>461</v>
      </c>
      <c r="E21" s="56"/>
      <c r="F21" s="33"/>
      <c r="G21" s="33"/>
      <c r="H21" s="288">
        <f t="shared" si="34"/>
        <v>2246640.48</v>
      </c>
      <c r="I21" s="288">
        <f t="shared" si="35"/>
        <v>2246640.48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4" t="s">
        <v>462</v>
      </c>
      <c r="AI21" s="34" t="s">
        <v>463</v>
      </c>
      <c r="AJ21" s="34" t="s">
        <v>480</v>
      </c>
      <c r="AK21" s="34" t="s">
        <v>465</v>
      </c>
      <c r="AL21" s="34" t="s">
        <v>44</v>
      </c>
      <c r="AM21" s="34" t="s">
        <v>466</v>
      </c>
      <c r="AN21" s="34" t="s">
        <v>467</v>
      </c>
      <c r="AO21" s="36">
        <v>1.0415000000000001</v>
      </c>
      <c r="AP21" s="69" t="s">
        <v>468</v>
      </c>
      <c r="AQ21" s="69" t="s">
        <v>58</v>
      </c>
      <c r="AR21" s="37" t="s">
        <v>469</v>
      </c>
      <c r="AS21" s="38">
        <v>2021</v>
      </c>
      <c r="AT21" s="39" t="s">
        <v>470</v>
      </c>
      <c r="AU21" s="37" t="s">
        <v>471</v>
      </c>
      <c r="AV21" s="39" t="s">
        <v>481</v>
      </c>
      <c r="AW21" s="39" t="s">
        <v>482</v>
      </c>
      <c r="AX21" s="39" t="s">
        <v>483</v>
      </c>
      <c r="AY21" s="40" t="s">
        <v>484</v>
      </c>
      <c r="AZ21" s="40" t="s">
        <v>504</v>
      </c>
      <c r="BA21" s="274">
        <v>0</v>
      </c>
      <c r="BB21" s="42"/>
      <c r="BC21" s="43">
        <v>2157120</v>
      </c>
      <c r="BD21" s="43">
        <v>0</v>
      </c>
      <c r="BE21" s="43"/>
      <c r="BF21" s="43">
        <v>0</v>
      </c>
      <c r="BG21" s="44"/>
      <c r="BH21" s="45">
        <f t="shared" si="0"/>
        <v>2157120</v>
      </c>
      <c r="BI21" s="45">
        <f t="shared" si="1"/>
        <v>2246640.48</v>
      </c>
      <c r="BJ21" s="45">
        <f t="shared" si="36"/>
        <v>2246640.48</v>
      </c>
      <c r="BK21" s="46">
        <v>0</v>
      </c>
      <c r="BL21" s="46">
        <v>0</v>
      </c>
      <c r="BM21" s="46">
        <f t="shared" si="55"/>
        <v>0</v>
      </c>
      <c r="BN21" s="46">
        <v>0</v>
      </c>
      <c r="BO21" s="46">
        <f t="shared" si="3"/>
        <v>0</v>
      </c>
      <c r="BP21" s="46">
        <v>0</v>
      </c>
      <c r="BQ21" s="46">
        <f t="shared" si="4"/>
        <v>0</v>
      </c>
      <c r="BR21" s="46">
        <v>0</v>
      </c>
      <c r="BS21" s="46">
        <f t="shared" si="5"/>
        <v>0</v>
      </c>
      <c r="BT21" s="70">
        <v>2157120</v>
      </c>
      <c r="BU21" s="46">
        <f t="shared" si="6"/>
        <v>2246640.48</v>
      </c>
      <c r="BV21" s="70">
        <v>0</v>
      </c>
      <c r="BW21" s="46">
        <f t="shared" si="7"/>
        <v>0</v>
      </c>
      <c r="BX21" s="46">
        <v>0</v>
      </c>
      <c r="BY21" s="46">
        <f t="shared" si="8"/>
        <v>0</v>
      </c>
      <c r="BZ21" s="46">
        <v>0</v>
      </c>
      <c r="CA21" s="46">
        <f t="shared" si="9"/>
        <v>0</v>
      </c>
      <c r="CB21" s="46">
        <v>0</v>
      </c>
      <c r="CC21" s="46">
        <f t="shared" si="10"/>
        <v>0</v>
      </c>
      <c r="CD21" s="46">
        <v>0</v>
      </c>
      <c r="CE21" s="46">
        <f t="shared" si="11"/>
        <v>0</v>
      </c>
      <c r="CF21" s="46">
        <v>0</v>
      </c>
      <c r="CG21" s="46">
        <f t="shared" si="12"/>
        <v>0</v>
      </c>
      <c r="CH21" s="46">
        <v>0</v>
      </c>
      <c r="CI21" s="46">
        <f t="shared" si="13"/>
        <v>0</v>
      </c>
      <c r="CJ21" s="46">
        <v>0</v>
      </c>
      <c r="CK21" s="46">
        <f t="shared" si="14"/>
        <v>0</v>
      </c>
      <c r="CL21" s="46">
        <v>0</v>
      </c>
      <c r="CM21" s="46">
        <f t="shared" si="15"/>
        <v>0</v>
      </c>
      <c r="CN21" s="46">
        <v>0</v>
      </c>
      <c r="CO21" s="46">
        <f t="shared" si="16"/>
        <v>0</v>
      </c>
      <c r="CP21" s="46">
        <v>0</v>
      </c>
      <c r="CQ21" s="46">
        <f t="shared" si="17"/>
        <v>0</v>
      </c>
      <c r="CR21" s="46">
        <v>0</v>
      </c>
      <c r="CS21" s="46">
        <f t="shared" si="18"/>
        <v>0</v>
      </c>
      <c r="CT21" s="46">
        <v>0</v>
      </c>
      <c r="CU21" s="46">
        <f t="shared" si="19"/>
        <v>0</v>
      </c>
      <c r="CV21" s="46">
        <v>0</v>
      </c>
      <c r="CW21" s="46">
        <f t="shared" si="20"/>
        <v>0</v>
      </c>
      <c r="CX21" s="46">
        <v>0</v>
      </c>
      <c r="CY21" s="46">
        <f t="shared" si="21"/>
        <v>0</v>
      </c>
      <c r="CZ21" s="46">
        <v>0</v>
      </c>
      <c r="DA21" s="46">
        <f t="shared" si="22"/>
        <v>0</v>
      </c>
      <c r="DB21" s="47">
        <v>0</v>
      </c>
      <c r="DC21" s="46">
        <f t="shared" si="23"/>
        <v>0</v>
      </c>
      <c r="DD21" s="48">
        <v>0</v>
      </c>
      <c r="DE21" s="46">
        <f t="shared" si="24"/>
        <v>0</v>
      </c>
      <c r="DF21" s="49">
        <v>99</v>
      </c>
      <c r="DG21" s="50" t="s">
        <v>538</v>
      </c>
      <c r="DH21" s="51">
        <f t="shared" si="26"/>
        <v>0</v>
      </c>
      <c r="DI21" s="52"/>
      <c r="DJ21" s="52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4">
        <f t="shared" si="28"/>
        <v>2246640.48</v>
      </c>
      <c r="EH21" s="55">
        <f t="shared" si="29"/>
        <v>0</v>
      </c>
      <c r="EI21" s="55">
        <f t="shared" si="30"/>
        <v>99</v>
      </c>
      <c r="EJ21" s="56" t="s">
        <v>539</v>
      </c>
      <c r="EK21" s="57">
        <f t="shared" si="38"/>
        <v>0</v>
      </c>
      <c r="EL21" s="57">
        <f t="shared" si="31"/>
        <v>0</v>
      </c>
      <c r="EM21" s="57">
        <f t="shared" si="32"/>
        <v>0</v>
      </c>
      <c r="EN21" s="57">
        <f t="shared" si="33"/>
        <v>0</v>
      </c>
      <c r="EO21" s="57">
        <f t="shared" si="39"/>
        <v>0</v>
      </c>
      <c r="EP21" s="57">
        <f t="shared" si="40"/>
        <v>2246640.48</v>
      </c>
      <c r="EQ21" s="58">
        <f t="shared" si="41"/>
        <v>0</v>
      </c>
      <c r="ER21" s="58">
        <f t="shared" si="42"/>
        <v>0</v>
      </c>
      <c r="ES21" s="58">
        <f t="shared" si="43"/>
        <v>0</v>
      </c>
      <c r="ET21" s="58">
        <f t="shared" si="44"/>
        <v>0</v>
      </c>
    </row>
    <row r="22" spans="1:150" x14ac:dyDescent="0.25">
      <c r="A22" s="30" t="s">
        <v>542</v>
      </c>
      <c r="B22" s="65">
        <v>0</v>
      </c>
      <c r="C22" s="67" t="s">
        <v>543</v>
      </c>
      <c r="D22" s="32" t="s">
        <v>461</v>
      </c>
      <c r="E22" s="56"/>
      <c r="F22" s="33"/>
      <c r="G22" s="33"/>
      <c r="H22" s="288">
        <f t="shared" si="34"/>
        <v>557202.50000000012</v>
      </c>
      <c r="I22" s="288">
        <f t="shared" si="35"/>
        <v>557202.50000000012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4" t="s">
        <v>462</v>
      </c>
      <c r="AI22" s="34" t="s">
        <v>463</v>
      </c>
      <c r="AJ22" s="34" t="s">
        <v>464</v>
      </c>
      <c r="AK22" s="34" t="s">
        <v>465</v>
      </c>
      <c r="AL22" s="34" t="s">
        <v>44</v>
      </c>
      <c r="AM22" s="34" t="s">
        <v>466</v>
      </c>
      <c r="AN22" s="34" t="s">
        <v>467</v>
      </c>
      <c r="AO22" s="36">
        <v>1.0415000000000001</v>
      </c>
      <c r="AP22" s="69" t="s">
        <v>544</v>
      </c>
      <c r="AQ22" s="69" t="s">
        <v>58</v>
      </c>
      <c r="AR22" s="37" t="s">
        <v>469</v>
      </c>
      <c r="AS22" s="38">
        <v>2021</v>
      </c>
      <c r="AT22" s="39" t="s">
        <v>470</v>
      </c>
      <c r="AU22" s="37" t="s">
        <v>471</v>
      </c>
      <c r="AV22" s="39" t="s">
        <v>481</v>
      </c>
      <c r="AW22" s="39" t="s">
        <v>482</v>
      </c>
      <c r="AX22" s="39" t="s">
        <v>483</v>
      </c>
      <c r="AY22" s="40" t="s">
        <v>484</v>
      </c>
      <c r="AZ22" s="40" t="s">
        <v>504</v>
      </c>
      <c r="BA22" s="274">
        <v>0</v>
      </c>
      <c r="BB22" s="42"/>
      <c r="BC22" s="43">
        <v>535000</v>
      </c>
      <c r="BD22" s="43">
        <v>0</v>
      </c>
      <c r="BE22" s="43"/>
      <c r="BF22" s="43">
        <v>0</v>
      </c>
      <c r="BG22" s="44"/>
      <c r="BH22" s="45">
        <f t="shared" si="0"/>
        <v>535000</v>
      </c>
      <c r="BI22" s="45">
        <f t="shared" si="1"/>
        <v>557202.50000000012</v>
      </c>
      <c r="BJ22" s="45">
        <f t="shared" si="36"/>
        <v>557202.50000000012</v>
      </c>
      <c r="BK22" s="46">
        <v>0</v>
      </c>
      <c r="BL22" s="46">
        <v>0</v>
      </c>
      <c r="BM22" s="46">
        <f t="shared" si="55"/>
        <v>0</v>
      </c>
      <c r="BN22" s="46">
        <v>0</v>
      </c>
      <c r="BO22" s="46">
        <f t="shared" si="3"/>
        <v>0</v>
      </c>
      <c r="BP22" s="46">
        <v>0</v>
      </c>
      <c r="BQ22" s="46">
        <f t="shared" si="4"/>
        <v>0</v>
      </c>
      <c r="BR22" s="46">
        <v>0</v>
      </c>
      <c r="BS22" s="46">
        <f t="shared" si="5"/>
        <v>0</v>
      </c>
      <c r="BT22" s="46">
        <v>0</v>
      </c>
      <c r="BU22" s="46">
        <f t="shared" si="6"/>
        <v>0</v>
      </c>
      <c r="BV22" s="46">
        <v>0</v>
      </c>
      <c r="BW22" s="46">
        <f t="shared" si="7"/>
        <v>0</v>
      </c>
      <c r="BX22" s="46">
        <v>0</v>
      </c>
      <c r="BY22" s="46">
        <f t="shared" si="8"/>
        <v>0</v>
      </c>
      <c r="BZ22" s="46">
        <v>214000</v>
      </c>
      <c r="CA22" s="46">
        <f t="shared" si="9"/>
        <v>222881.00000000003</v>
      </c>
      <c r="CB22" s="46">
        <v>214000</v>
      </c>
      <c r="CC22" s="46">
        <f t="shared" si="10"/>
        <v>222881.00000000003</v>
      </c>
      <c r="CD22" s="46">
        <v>107000</v>
      </c>
      <c r="CE22" s="46">
        <f t="shared" si="11"/>
        <v>111440.50000000001</v>
      </c>
      <c r="CF22" s="46">
        <v>0</v>
      </c>
      <c r="CG22" s="46">
        <f t="shared" si="12"/>
        <v>0</v>
      </c>
      <c r="CH22" s="46">
        <v>0</v>
      </c>
      <c r="CI22" s="46">
        <f t="shared" si="13"/>
        <v>0</v>
      </c>
      <c r="CJ22" s="46">
        <v>0</v>
      </c>
      <c r="CK22" s="46">
        <f t="shared" si="14"/>
        <v>0</v>
      </c>
      <c r="CL22" s="46">
        <v>0</v>
      </c>
      <c r="CM22" s="46">
        <f t="shared" si="15"/>
        <v>0</v>
      </c>
      <c r="CN22" s="46">
        <v>0</v>
      </c>
      <c r="CO22" s="46">
        <f t="shared" si="16"/>
        <v>0</v>
      </c>
      <c r="CP22" s="46">
        <v>0</v>
      </c>
      <c r="CQ22" s="46">
        <f t="shared" si="17"/>
        <v>0</v>
      </c>
      <c r="CR22" s="46">
        <v>0</v>
      </c>
      <c r="CS22" s="46">
        <f t="shared" si="18"/>
        <v>0</v>
      </c>
      <c r="CT22" s="46">
        <v>0</v>
      </c>
      <c r="CU22" s="46">
        <f t="shared" si="19"/>
        <v>0</v>
      </c>
      <c r="CV22" s="46">
        <v>0</v>
      </c>
      <c r="CW22" s="46">
        <f t="shared" si="20"/>
        <v>0</v>
      </c>
      <c r="CX22" s="46">
        <v>0</v>
      </c>
      <c r="CY22" s="46">
        <f t="shared" si="21"/>
        <v>0</v>
      </c>
      <c r="CZ22" s="46">
        <v>0</v>
      </c>
      <c r="DA22" s="46">
        <f t="shared" si="22"/>
        <v>0</v>
      </c>
      <c r="DB22" s="47">
        <v>0</v>
      </c>
      <c r="DC22" s="46">
        <f t="shared" si="23"/>
        <v>0</v>
      </c>
      <c r="DD22" s="48">
        <v>0</v>
      </c>
      <c r="DE22" s="46">
        <f t="shared" si="24"/>
        <v>0</v>
      </c>
      <c r="DF22" s="49">
        <v>20</v>
      </c>
      <c r="DG22" s="50">
        <f t="shared" ref="DG22:DG53" si="59">(BJ22-BD22)/DF22</f>
        <v>27860.125000000007</v>
      </c>
      <c r="DH22" s="51">
        <f t="shared" si="26"/>
        <v>362181.62500000006</v>
      </c>
      <c r="DI22" s="52"/>
      <c r="DJ22" s="52"/>
      <c r="DK22" s="53"/>
      <c r="DL22" s="53"/>
      <c r="DM22" s="53"/>
      <c r="DN22" s="53"/>
      <c r="DO22" s="53"/>
      <c r="DP22" s="53"/>
      <c r="DQ22" s="53"/>
      <c r="DR22" s="53"/>
      <c r="DS22" s="53"/>
      <c r="DT22" s="53">
        <f t="shared" ref="DT22:EF22" si="60">$DG22</f>
        <v>27860.125000000007</v>
      </c>
      <c r="DU22" s="53">
        <f t="shared" si="60"/>
        <v>27860.125000000007</v>
      </c>
      <c r="DV22" s="53">
        <f t="shared" si="60"/>
        <v>27860.125000000007</v>
      </c>
      <c r="DW22" s="53">
        <f t="shared" si="60"/>
        <v>27860.125000000007</v>
      </c>
      <c r="DX22" s="53">
        <f t="shared" si="60"/>
        <v>27860.125000000007</v>
      </c>
      <c r="DY22" s="53">
        <f t="shared" si="60"/>
        <v>27860.125000000007</v>
      </c>
      <c r="DZ22" s="53">
        <f t="shared" si="60"/>
        <v>27860.125000000007</v>
      </c>
      <c r="EA22" s="53">
        <f t="shared" si="60"/>
        <v>27860.125000000007</v>
      </c>
      <c r="EB22" s="53">
        <f t="shared" si="60"/>
        <v>27860.125000000007</v>
      </c>
      <c r="EC22" s="53">
        <f t="shared" si="60"/>
        <v>27860.125000000007</v>
      </c>
      <c r="ED22" s="53">
        <f t="shared" si="60"/>
        <v>27860.125000000007</v>
      </c>
      <c r="EE22" s="53">
        <f t="shared" si="60"/>
        <v>27860.125000000007</v>
      </c>
      <c r="EF22" s="53">
        <f t="shared" si="60"/>
        <v>27860.125000000007</v>
      </c>
      <c r="EG22" s="54">
        <f t="shared" si="28"/>
        <v>195020.87500000006</v>
      </c>
      <c r="EH22" s="55">
        <f t="shared" si="29"/>
        <v>13</v>
      </c>
      <c r="EI22" s="55">
        <f t="shared" si="30"/>
        <v>7</v>
      </c>
      <c r="EJ22" s="56" t="s">
        <v>545</v>
      </c>
      <c r="EK22" s="57">
        <f t="shared" si="38"/>
        <v>0</v>
      </c>
      <c r="EL22" s="57">
        <f t="shared" si="31"/>
        <v>0</v>
      </c>
      <c r="EM22" s="57">
        <f t="shared" si="32"/>
        <v>0</v>
      </c>
      <c r="EN22" s="57">
        <f t="shared" si="33"/>
        <v>0</v>
      </c>
      <c r="EO22" s="57">
        <f t="shared" si="39"/>
        <v>0</v>
      </c>
      <c r="EP22" s="57">
        <f t="shared" si="40"/>
        <v>0</v>
      </c>
      <c r="EQ22" s="58">
        <f t="shared" si="41"/>
        <v>0</v>
      </c>
      <c r="ER22" s="58">
        <f t="shared" si="42"/>
        <v>0</v>
      </c>
      <c r="ES22" s="58">
        <f t="shared" si="43"/>
        <v>0</v>
      </c>
      <c r="ET22" s="58">
        <f t="shared" si="44"/>
        <v>0</v>
      </c>
    </row>
    <row r="23" spans="1:150" x14ac:dyDescent="0.25">
      <c r="A23" s="30" t="s">
        <v>546</v>
      </c>
      <c r="B23" s="62">
        <v>0</v>
      </c>
      <c r="C23" s="64" t="s">
        <v>547</v>
      </c>
      <c r="D23" s="32" t="s">
        <v>489</v>
      </c>
      <c r="E23" s="56"/>
      <c r="F23" s="33"/>
      <c r="G23" s="33"/>
      <c r="H23" s="288">
        <f t="shared" si="34"/>
        <v>57814.327999999994</v>
      </c>
      <c r="I23" s="288">
        <f t="shared" si="35"/>
        <v>57814.327999999994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4" t="s">
        <v>548</v>
      </c>
      <c r="AI23" s="34" t="s">
        <v>463</v>
      </c>
      <c r="AJ23" s="34" t="s">
        <v>54</v>
      </c>
      <c r="AK23" s="34" t="s">
        <v>490</v>
      </c>
      <c r="AL23" s="35" t="s">
        <v>549</v>
      </c>
      <c r="AM23" s="34" t="s">
        <v>491</v>
      </c>
      <c r="AN23" s="34" t="s">
        <v>492</v>
      </c>
      <c r="AO23" s="36">
        <v>1.04</v>
      </c>
      <c r="AP23" s="34"/>
      <c r="AQ23" s="34"/>
      <c r="AR23" s="37" t="s">
        <v>493</v>
      </c>
      <c r="AS23" s="38">
        <v>2024</v>
      </c>
      <c r="AT23" s="39"/>
      <c r="AU23" s="37" t="s">
        <v>493</v>
      </c>
      <c r="AV23" s="39" t="s">
        <v>494</v>
      </c>
      <c r="AW23" s="39" t="s">
        <v>495</v>
      </c>
      <c r="AX23" s="39" t="s">
        <v>550</v>
      </c>
      <c r="AY23" s="40" t="s">
        <v>551</v>
      </c>
      <c r="AZ23" s="40" t="s">
        <v>504</v>
      </c>
      <c r="BA23" s="274">
        <v>0</v>
      </c>
      <c r="BB23" s="42" t="s">
        <v>505</v>
      </c>
      <c r="BC23" s="43">
        <v>55591</v>
      </c>
      <c r="BD23" s="43">
        <v>0</v>
      </c>
      <c r="BE23" s="43"/>
      <c r="BF23" s="43">
        <v>0</v>
      </c>
      <c r="BG23" s="44"/>
      <c r="BH23" s="45">
        <f t="shared" si="0"/>
        <v>55590.7</v>
      </c>
      <c r="BI23" s="45">
        <f t="shared" si="1"/>
        <v>57814.327999999994</v>
      </c>
      <c r="BJ23" s="45">
        <f t="shared" si="36"/>
        <v>57814.327999999994</v>
      </c>
      <c r="BK23" s="46">
        <v>0</v>
      </c>
      <c r="BL23" s="46">
        <v>11096.8</v>
      </c>
      <c r="BM23" s="46">
        <f t="shared" si="55"/>
        <v>11540.672</v>
      </c>
      <c r="BN23" s="46">
        <v>44493.899999999994</v>
      </c>
      <c r="BO23" s="46">
        <f t="shared" si="3"/>
        <v>46273.655999999995</v>
      </c>
      <c r="BP23" s="46">
        <v>0</v>
      </c>
      <c r="BQ23" s="46">
        <f t="shared" si="4"/>
        <v>0</v>
      </c>
      <c r="BR23" s="46">
        <v>0</v>
      </c>
      <c r="BS23" s="46">
        <f t="shared" si="5"/>
        <v>0</v>
      </c>
      <c r="BT23" s="46">
        <v>0</v>
      </c>
      <c r="BU23" s="46">
        <f t="shared" si="6"/>
        <v>0</v>
      </c>
      <c r="BV23" s="46">
        <v>0</v>
      </c>
      <c r="BW23" s="46">
        <f t="shared" si="7"/>
        <v>0</v>
      </c>
      <c r="BX23" s="46">
        <v>0</v>
      </c>
      <c r="BY23" s="46">
        <f t="shared" si="8"/>
        <v>0</v>
      </c>
      <c r="BZ23" s="46">
        <v>0</v>
      </c>
      <c r="CA23" s="46">
        <f t="shared" si="9"/>
        <v>0</v>
      </c>
      <c r="CB23" s="46">
        <v>0</v>
      </c>
      <c r="CC23" s="46">
        <f t="shared" si="10"/>
        <v>0</v>
      </c>
      <c r="CD23" s="46">
        <v>0</v>
      </c>
      <c r="CE23" s="46">
        <f t="shared" si="11"/>
        <v>0</v>
      </c>
      <c r="CF23" s="46">
        <v>0</v>
      </c>
      <c r="CG23" s="46">
        <f t="shared" si="12"/>
        <v>0</v>
      </c>
      <c r="CH23" s="46">
        <v>0</v>
      </c>
      <c r="CI23" s="46">
        <f t="shared" si="13"/>
        <v>0</v>
      </c>
      <c r="CJ23" s="46">
        <v>0</v>
      </c>
      <c r="CK23" s="46">
        <f t="shared" si="14"/>
        <v>0</v>
      </c>
      <c r="CL23" s="46">
        <v>0</v>
      </c>
      <c r="CM23" s="46">
        <f t="shared" si="15"/>
        <v>0</v>
      </c>
      <c r="CN23" s="46">
        <v>0</v>
      </c>
      <c r="CO23" s="46">
        <f t="shared" si="16"/>
        <v>0</v>
      </c>
      <c r="CP23" s="46">
        <v>0</v>
      </c>
      <c r="CQ23" s="46">
        <f t="shared" si="17"/>
        <v>0</v>
      </c>
      <c r="CR23" s="46">
        <v>0</v>
      </c>
      <c r="CS23" s="46">
        <f t="shared" si="18"/>
        <v>0</v>
      </c>
      <c r="CT23" s="46">
        <v>0</v>
      </c>
      <c r="CU23" s="46">
        <f t="shared" si="19"/>
        <v>0</v>
      </c>
      <c r="CV23" s="46">
        <v>0</v>
      </c>
      <c r="CW23" s="46">
        <f t="shared" si="20"/>
        <v>0</v>
      </c>
      <c r="CX23" s="46">
        <v>0</v>
      </c>
      <c r="CY23" s="46">
        <f t="shared" si="21"/>
        <v>0</v>
      </c>
      <c r="CZ23" s="46">
        <v>0</v>
      </c>
      <c r="DA23" s="46">
        <f t="shared" si="22"/>
        <v>0</v>
      </c>
      <c r="DB23" s="47">
        <v>0</v>
      </c>
      <c r="DC23" s="46">
        <f t="shared" si="23"/>
        <v>0</v>
      </c>
      <c r="DD23" s="48">
        <v>0</v>
      </c>
      <c r="DE23" s="46">
        <f t="shared" si="24"/>
        <v>0</v>
      </c>
      <c r="DF23" s="49">
        <v>15</v>
      </c>
      <c r="DG23" s="50">
        <f t="shared" si="59"/>
        <v>3854.2885333333329</v>
      </c>
      <c r="DH23" s="51">
        <f t="shared" si="26"/>
        <v>57814.327999999994</v>
      </c>
      <c r="DI23" s="52"/>
      <c r="DJ23" s="52"/>
      <c r="DK23" s="53"/>
      <c r="DL23" s="52">
        <f t="shared" ref="DL23:DZ23" si="61">$DG23</f>
        <v>3854.2885333333329</v>
      </c>
      <c r="DM23" s="52">
        <f t="shared" si="61"/>
        <v>3854.2885333333329</v>
      </c>
      <c r="DN23" s="52">
        <f t="shared" si="61"/>
        <v>3854.2885333333329</v>
      </c>
      <c r="DO23" s="52">
        <f t="shared" si="61"/>
        <v>3854.2885333333329</v>
      </c>
      <c r="DP23" s="52">
        <f t="shared" si="61"/>
        <v>3854.2885333333329</v>
      </c>
      <c r="DQ23" s="52">
        <f t="shared" si="61"/>
        <v>3854.2885333333329</v>
      </c>
      <c r="DR23" s="52">
        <f t="shared" si="61"/>
        <v>3854.2885333333329</v>
      </c>
      <c r="DS23" s="52">
        <f t="shared" si="61"/>
        <v>3854.2885333333329</v>
      </c>
      <c r="DT23" s="52">
        <f t="shared" si="61"/>
        <v>3854.2885333333329</v>
      </c>
      <c r="DU23" s="52">
        <f t="shared" si="61"/>
        <v>3854.2885333333329</v>
      </c>
      <c r="DV23" s="52">
        <f t="shared" si="61"/>
        <v>3854.2885333333329</v>
      </c>
      <c r="DW23" s="52">
        <f t="shared" si="61"/>
        <v>3854.2885333333329</v>
      </c>
      <c r="DX23" s="52">
        <f t="shared" si="61"/>
        <v>3854.2885333333329</v>
      </c>
      <c r="DY23" s="52">
        <f t="shared" si="61"/>
        <v>3854.2885333333329</v>
      </c>
      <c r="DZ23" s="52">
        <f t="shared" si="61"/>
        <v>3854.2885333333329</v>
      </c>
      <c r="EA23" s="53"/>
      <c r="EB23" s="53"/>
      <c r="EC23" s="53"/>
      <c r="ED23" s="53"/>
      <c r="EE23" s="53"/>
      <c r="EF23" s="53"/>
      <c r="EG23" s="54">
        <f t="shared" si="28"/>
        <v>0</v>
      </c>
      <c r="EH23" s="55">
        <f t="shared" si="29"/>
        <v>15</v>
      </c>
      <c r="EI23" s="55">
        <f t="shared" si="30"/>
        <v>0</v>
      </c>
      <c r="EJ23" s="56" t="s">
        <v>552</v>
      </c>
      <c r="EK23" s="57">
        <f t="shared" si="38"/>
        <v>0</v>
      </c>
      <c r="EL23" s="57">
        <f t="shared" si="31"/>
        <v>11540.672</v>
      </c>
      <c r="EM23" s="57">
        <f t="shared" si="32"/>
        <v>57814.327999999994</v>
      </c>
      <c r="EN23" s="57">
        <f t="shared" si="33"/>
        <v>53960.039466666662</v>
      </c>
      <c r="EO23" s="57">
        <f t="shared" si="39"/>
        <v>50105.750933333329</v>
      </c>
      <c r="EP23" s="57">
        <f t="shared" si="40"/>
        <v>46251.462399999997</v>
      </c>
      <c r="EQ23" s="58">
        <f t="shared" si="41"/>
        <v>0</v>
      </c>
      <c r="ER23" s="58">
        <f t="shared" si="42"/>
        <v>138.48806400000001</v>
      </c>
      <c r="ES23" s="58">
        <f t="shared" si="43"/>
        <v>751.58626399999991</v>
      </c>
      <c r="ET23" s="58">
        <f t="shared" si="44"/>
        <v>755.44055253333329</v>
      </c>
    </row>
    <row r="24" spans="1:150" x14ac:dyDescent="0.25">
      <c r="A24" s="30" t="s">
        <v>553</v>
      </c>
      <c r="B24" s="62">
        <v>0</v>
      </c>
      <c r="C24" s="64" t="s">
        <v>554</v>
      </c>
      <c r="D24" s="32" t="s">
        <v>489</v>
      </c>
      <c r="E24" s="56"/>
      <c r="F24" s="33"/>
      <c r="G24" s="33"/>
      <c r="H24" s="288">
        <f t="shared" si="34"/>
        <v>57814.327999999994</v>
      </c>
      <c r="I24" s="288">
        <f t="shared" si="35"/>
        <v>57814.327999999994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4" t="s">
        <v>548</v>
      </c>
      <c r="AI24" s="34" t="s">
        <v>463</v>
      </c>
      <c r="AJ24" s="34" t="s">
        <v>54</v>
      </c>
      <c r="AK24" s="34" t="s">
        <v>490</v>
      </c>
      <c r="AL24" s="35" t="s">
        <v>549</v>
      </c>
      <c r="AM24" s="34" t="s">
        <v>491</v>
      </c>
      <c r="AN24" s="34" t="s">
        <v>492</v>
      </c>
      <c r="AO24" s="36">
        <v>1.04</v>
      </c>
      <c r="AP24" s="34"/>
      <c r="AQ24" s="34"/>
      <c r="AR24" s="37" t="s">
        <v>493</v>
      </c>
      <c r="AS24" s="38">
        <v>2024</v>
      </c>
      <c r="AT24" s="39"/>
      <c r="AU24" s="37" t="s">
        <v>493</v>
      </c>
      <c r="AV24" s="39" t="s">
        <v>494</v>
      </c>
      <c r="AW24" s="39" t="s">
        <v>495</v>
      </c>
      <c r="AX24" s="39" t="s">
        <v>550</v>
      </c>
      <c r="AY24" s="40" t="s">
        <v>551</v>
      </c>
      <c r="AZ24" s="40" t="s">
        <v>504</v>
      </c>
      <c r="BA24" s="274">
        <v>0</v>
      </c>
      <c r="BB24" s="42" t="s">
        <v>505</v>
      </c>
      <c r="BC24" s="43">
        <v>55591</v>
      </c>
      <c r="BD24" s="43">
        <v>0</v>
      </c>
      <c r="BE24" s="43"/>
      <c r="BF24" s="43">
        <v>0</v>
      </c>
      <c r="BG24" s="44"/>
      <c r="BH24" s="45">
        <f t="shared" si="0"/>
        <v>55590.7</v>
      </c>
      <c r="BI24" s="45">
        <f t="shared" si="1"/>
        <v>57814.327999999994</v>
      </c>
      <c r="BJ24" s="45">
        <f t="shared" si="36"/>
        <v>57814.327999999994</v>
      </c>
      <c r="BK24" s="46">
        <v>0</v>
      </c>
      <c r="BL24" s="46">
        <v>0</v>
      </c>
      <c r="BM24" s="46">
        <f t="shared" si="55"/>
        <v>0</v>
      </c>
      <c r="BN24" s="46">
        <v>11096.8</v>
      </c>
      <c r="BO24" s="46">
        <f t="shared" si="3"/>
        <v>11540.672</v>
      </c>
      <c r="BP24" s="46">
        <v>44493.899999999994</v>
      </c>
      <c r="BQ24" s="46">
        <f t="shared" si="4"/>
        <v>46273.655999999995</v>
      </c>
      <c r="BR24" s="46">
        <v>0</v>
      </c>
      <c r="BS24" s="46">
        <f t="shared" si="5"/>
        <v>0</v>
      </c>
      <c r="BT24" s="46">
        <v>0</v>
      </c>
      <c r="BU24" s="46">
        <f t="shared" si="6"/>
        <v>0</v>
      </c>
      <c r="BV24" s="46">
        <v>0</v>
      </c>
      <c r="BW24" s="46">
        <f t="shared" si="7"/>
        <v>0</v>
      </c>
      <c r="BX24" s="46">
        <v>0</v>
      </c>
      <c r="BY24" s="46">
        <f t="shared" si="8"/>
        <v>0</v>
      </c>
      <c r="BZ24" s="46">
        <v>0</v>
      </c>
      <c r="CA24" s="46">
        <f t="shared" si="9"/>
        <v>0</v>
      </c>
      <c r="CB24" s="46">
        <v>0</v>
      </c>
      <c r="CC24" s="46">
        <f t="shared" si="10"/>
        <v>0</v>
      </c>
      <c r="CD24" s="46">
        <v>0</v>
      </c>
      <c r="CE24" s="46">
        <f t="shared" si="11"/>
        <v>0</v>
      </c>
      <c r="CF24" s="46">
        <v>0</v>
      </c>
      <c r="CG24" s="46">
        <f t="shared" si="12"/>
        <v>0</v>
      </c>
      <c r="CH24" s="46">
        <v>0</v>
      </c>
      <c r="CI24" s="46">
        <f t="shared" si="13"/>
        <v>0</v>
      </c>
      <c r="CJ24" s="46">
        <v>0</v>
      </c>
      <c r="CK24" s="46">
        <f t="shared" si="14"/>
        <v>0</v>
      </c>
      <c r="CL24" s="46">
        <v>0</v>
      </c>
      <c r="CM24" s="46">
        <f t="shared" si="15"/>
        <v>0</v>
      </c>
      <c r="CN24" s="46">
        <v>0</v>
      </c>
      <c r="CO24" s="46">
        <f t="shared" si="16"/>
        <v>0</v>
      </c>
      <c r="CP24" s="46">
        <v>0</v>
      </c>
      <c r="CQ24" s="46">
        <f t="shared" si="17"/>
        <v>0</v>
      </c>
      <c r="CR24" s="46">
        <v>0</v>
      </c>
      <c r="CS24" s="46">
        <f t="shared" si="18"/>
        <v>0</v>
      </c>
      <c r="CT24" s="46">
        <v>0</v>
      </c>
      <c r="CU24" s="46">
        <f t="shared" si="19"/>
        <v>0</v>
      </c>
      <c r="CV24" s="46">
        <v>0</v>
      </c>
      <c r="CW24" s="46">
        <f t="shared" si="20"/>
        <v>0</v>
      </c>
      <c r="CX24" s="46">
        <v>0</v>
      </c>
      <c r="CY24" s="46">
        <f t="shared" si="21"/>
        <v>0</v>
      </c>
      <c r="CZ24" s="46">
        <v>0</v>
      </c>
      <c r="DA24" s="46">
        <f t="shared" si="22"/>
        <v>0</v>
      </c>
      <c r="DB24" s="47">
        <v>0</v>
      </c>
      <c r="DC24" s="46">
        <f t="shared" si="23"/>
        <v>0</v>
      </c>
      <c r="DD24" s="48">
        <v>0</v>
      </c>
      <c r="DE24" s="46">
        <f t="shared" si="24"/>
        <v>0</v>
      </c>
      <c r="DF24" s="49">
        <v>15</v>
      </c>
      <c r="DG24" s="50">
        <f t="shared" si="59"/>
        <v>3854.2885333333329</v>
      </c>
      <c r="DH24" s="51">
        <f t="shared" si="26"/>
        <v>57814.327999999994</v>
      </c>
      <c r="DI24" s="52"/>
      <c r="DJ24" s="52"/>
      <c r="DK24" s="53"/>
      <c r="DL24" s="53"/>
      <c r="DM24" s="52">
        <f t="shared" ref="DM24:EA24" si="62">$DG24</f>
        <v>3854.2885333333329</v>
      </c>
      <c r="DN24" s="52">
        <f t="shared" si="62"/>
        <v>3854.2885333333329</v>
      </c>
      <c r="DO24" s="52">
        <f t="shared" si="62"/>
        <v>3854.2885333333329</v>
      </c>
      <c r="DP24" s="52">
        <f t="shared" si="62"/>
        <v>3854.2885333333329</v>
      </c>
      <c r="DQ24" s="52">
        <f t="shared" si="62"/>
        <v>3854.2885333333329</v>
      </c>
      <c r="DR24" s="52">
        <f t="shared" si="62"/>
        <v>3854.2885333333329</v>
      </c>
      <c r="DS24" s="52">
        <f t="shared" si="62"/>
        <v>3854.2885333333329</v>
      </c>
      <c r="DT24" s="52">
        <f t="shared" si="62"/>
        <v>3854.2885333333329</v>
      </c>
      <c r="DU24" s="52">
        <f t="shared" si="62"/>
        <v>3854.2885333333329</v>
      </c>
      <c r="DV24" s="52">
        <f t="shared" si="62"/>
        <v>3854.2885333333329</v>
      </c>
      <c r="DW24" s="52">
        <f t="shared" si="62"/>
        <v>3854.2885333333329</v>
      </c>
      <c r="DX24" s="52">
        <f t="shared" si="62"/>
        <v>3854.2885333333329</v>
      </c>
      <c r="DY24" s="52">
        <f t="shared" si="62"/>
        <v>3854.2885333333329</v>
      </c>
      <c r="DZ24" s="52">
        <f t="shared" si="62"/>
        <v>3854.2885333333329</v>
      </c>
      <c r="EA24" s="52">
        <f t="shared" si="62"/>
        <v>3854.2885333333329</v>
      </c>
      <c r="EB24" s="53"/>
      <c r="EC24" s="53"/>
      <c r="ED24" s="53"/>
      <c r="EE24" s="53"/>
      <c r="EF24" s="53"/>
      <c r="EG24" s="54">
        <f t="shared" si="28"/>
        <v>0</v>
      </c>
      <c r="EH24" s="55">
        <f t="shared" si="29"/>
        <v>15</v>
      </c>
      <c r="EI24" s="55">
        <f t="shared" si="30"/>
        <v>0</v>
      </c>
      <c r="EJ24" s="56" t="s">
        <v>552</v>
      </c>
      <c r="EK24" s="57">
        <f t="shared" si="38"/>
        <v>0</v>
      </c>
      <c r="EL24" s="57">
        <f t="shared" si="31"/>
        <v>0</v>
      </c>
      <c r="EM24" s="57">
        <f t="shared" si="32"/>
        <v>11540.672</v>
      </c>
      <c r="EN24" s="57">
        <f t="shared" si="33"/>
        <v>57814.327999999994</v>
      </c>
      <c r="EO24" s="57">
        <f t="shared" si="39"/>
        <v>53960.039466666662</v>
      </c>
      <c r="EP24" s="57">
        <f t="shared" si="40"/>
        <v>50105.750933333329</v>
      </c>
      <c r="EQ24" s="58">
        <f t="shared" si="41"/>
        <v>0</v>
      </c>
      <c r="ER24" s="58">
        <f t="shared" si="42"/>
        <v>0</v>
      </c>
      <c r="ES24" s="58">
        <f t="shared" si="43"/>
        <v>150.02873600000001</v>
      </c>
      <c r="ET24" s="58">
        <f t="shared" si="44"/>
        <v>809.40059199999996</v>
      </c>
    </row>
    <row r="25" spans="1:150" x14ac:dyDescent="0.25">
      <c r="A25" s="30" t="s">
        <v>555</v>
      </c>
      <c r="B25" s="62">
        <v>0</v>
      </c>
      <c r="C25" s="64" t="s">
        <v>556</v>
      </c>
      <c r="D25" s="32" t="s">
        <v>489</v>
      </c>
      <c r="E25" s="56"/>
      <c r="F25" s="33"/>
      <c r="G25" s="33"/>
      <c r="H25" s="288">
        <f t="shared" si="34"/>
        <v>57814.327999999994</v>
      </c>
      <c r="I25" s="288">
        <f t="shared" si="35"/>
        <v>57814.327999999994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4" t="s">
        <v>548</v>
      </c>
      <c r="AI25" s="34" t="s">
        <v>463</v>
      </c>
      <c r="AJ25" s="34" t="s">
        <v>54</v>
      </c>
      <c r="AK25" s="34" t="s">
        <v>490</v>
      </c>
      <c r="AL25" s="35" t="s">
        <v>549</v>
      </c>
      <c r="AM25" s="34" t="s">
        <v>491</v>
      </c>
      <c r="AN25" s="34" t="s">
        <v>492</v>
      </c>
      <c r="AO25" s="36">
        <v>1.04</v>
      </c>
      <c r="AP25" s="34"/>
      <c r="AQ25" s="34"/>
      <c r="AR25" s="37" t="s">
        <v>493</v>
      </c>
      <c r="AS25" s="38">
        <v>2024</v>
      </c>
      <c r="AT25" s="39"/>
      <c r="AU25" s="37" t="s">
        <v>493</v>
      </c>
      <c r="AV25" s="39" t="s">
        <v>494</v>
      </c>
      <c r="AW25" s="39" t="s">
        <v>495</v>
      </c>
      <c r="AX25" s="39" t="s">
        <v>550</v>
      </c>
      <c r="AY25" s="40" t="s">
        <v>551</v>
      </c>
      <c r="AZ25" s="40" t="s">
        <v>504</v>
      </c>
      <c r="BA25" s="274">
        <v>0</v>
      </c>
      <c r="BB25" s="42" t="s">
        <v>505</v>
      </c>
      <c r="BC25" s="43">
        <v>55591</v>
      </c>
      <c r="BD25" s="43">
        <v>0</v>
      </c>
      <c r="BE25" s="43"/>
      <c r="BF25" s="43">
        <v>0</v>
      </c>
      <c r="BG25" s="44"/>
      <c r="BH25" s="45">
        <f t="shared" si="0"/>
        <v>55590.7</v>
      </c>
      <c r="BI25" s="45">
        <f t="shared" si="1"/>
        <v>57814.327999999994</v>
      </c>
      <c r="BJ25" s="45">
        <f t="shared" si="36"/>
        <v>57814.327999999994</v>
      </c>
      <c r="BK25" s="46">
        <v>0</v>
      </c>
      <c r="BL25" s="46">
        <v>0</v>
      </c>
      <c r="BM25" s="46">
        <f t="shared" si="55"/>
        <v>0</v>
      </c>
      <c r="BN25" s="46">
        <v>0</v>
      </c>
      <c r="BO25" s="46">
        <f t="shared" si="3"/>
        <v>0</v>
      </c>
      <c r="BP25" s="46">
        <v>11096.8</v>
      </c>
      <c r="BQ25" s="46">
        <f t="shared" si="4"/>
        <v>11540.672</v>
      </c>
      <c r="BR25" s="46">
        <v>44493.899999999994</v>
      </c>
      <c r="BS25" s="46">
        <f t="shared" si="5"/>
        <v>46273.655999999995</v>
      </c>
      <c r="BT25" s="46">
        <v>0</v>
      </c>
      <c r="BU25" s="46">
        <f t="shared" si="6"/>
        <v>0</v>
      </c>
      <c r="BV25" s="46">
        <v>0</v>
      </c>
      <c r="BW25" s="46">
        <f t="shared" si="7"/>
        <v>0</v>
      </c>
      <c r="BX25" s="46">
        <v>0</v>
      </c>
      <c r="BY25" s="46">
        <f t="shared" si="8"/>
        <v>0</v>
      </c>
      <c r="BZ25" s="46">
        <v>0</v>
      </c>
      <c r="CA25" s="46">
        <f t="shared" si="9"/>
        <v>0</v>
      </c>
      <c r="CB25" s="46">
        <v>0</v>
      </c>
      <c r="CC25" s="46">
        <f t="shared" si="10"/>
        <v>0</v>
      </c>
      <c r="CD25" s="46">
        <v>0</v>
      </c>
      <c r="CE25" s="46">
        <f t="shared" si="11"/>
        <v>0</v>
      </c>
      <c r="CF25" s="46">
        <v>0</v>
      </c>
      <c r="CG25" s="46">
        <f t="shared" si="12"/>
        <v>0</v>
      </c>
      <c r="CH25" s="46">
        <v>0</v>
      </c>
      <c r="CI25" s="46">
        <f t="shared" si="13"/>
        <v>0</v>
      </c>
      <c r="CJ25" s="46">
        <v>0</v>
      </c>
      <c r="CK25" s="46">
        <f t="shared" si="14"/>
        <v>0</v>
      </c>
      <c r="CL25" s="46">
        <v>0</v>
      </c>
      <c r="CM25" s="46">
        <f t="shared" si="15"/>
        <v>0</v>
      </c>
      <c r="CN25" s="46">
        <v>0</v>
      </c>
      <c r="CO25" s="46">
        <f t="shared" si="16"/>
        <v>0</v>
      </c>
      <c r="CP25" s="46">
        <v>0</v>
      </c>
      <c r="CQ25" s="46">
        <f t="shared" si="17"/>
        <v>0</v>
      </c>
      <c r="CR25" s="46">
        <v>0</v>
      </c>
      <c r="CS25" s="46">
        <f t="shared" si="18"/>
        <v>0</v>
      </c>
      <c r="CT25" s="46">
        <v>0</v>
      </c>
      <c r="CU25" s="46">
        <f t="shared" si="19"/>
        <v>0</v>
      </c>
      <c r="CV25" s="46">
        <v>0</v>
      </c>
      <c r="CW25" s="46">
        <f t="shared" si="20"/>
        <v>0</v>
      </c>
      <c r="CX25" s="46">
        <v>0</v>
      </c>
      <c r="CY25" s="46">
        <f t="shared" si="21"/>
        <v>0</v>
      </c>
      <c r="CZ25" s="46">
        <v>0</v>
      </c>
      <c r="DA25" s="46">
        <f t="shared" si="22"/>
        <v>0</v>
      </c>
      <c r="DB25" s="47">
        <v>0</v>
      </c>
      <c r="DC25" s="46">
        <f t="shared" si="23"/>
        <v>0</v>
      </c>
      <c r="DD25" s="48">
        <v>0</v>
      </c>
      <c r="DE25" s="46">
        <f t="shared" si="24"/>
        <v>0</v>
      </c>
      <c r="DF25" s="49">
        <v>15</v>
      </c>
      <c r="DG25" s="50">
        <f t="shared" si="59"/>
        <v>3854.2885333333329</v>
      </c>
      <c r="DH25" s="51">
        <f t="shared" si="26"/>
        <v>57814.327999999994</v>
      </c>
      <c r="DI25" s="52"/>
      <c r="DJ25" s="52"/>
      <c r="DK25" s="53"/>
      <c r="DL25" s="53"/>
      <c r="DM25" s="53"/>
      <c r="DN25" s="52">
        <f t="shared" ref="DN25:EB25" si="63">$DG25</f>
        <v>3854.2885333333329</v>
      </c>
      <c r="DO25" s="52">
        <f t="shared" si="63"/>
        <v>3854.2885333333329</v>
      </c>
      <c r="DP25" s="52">
        <f t="shared" si="63"/>
        <v>3854.2885333333329</v>
      </c>
      <c r="DQ25" s="52">
        <f t="shared" si="63"/>
        <v>3854.2885333333329</v>
      </c>
      <c r="DR25" s="52">
        <f t="shared" si="63"/>
        <v>3854.2885333333329</v>
      </c>
      <c r="DS25" s="52">
        <f t="shared" si="63"/>
        <v>3854.2885333333329</v>
      </c>
      <c r="DT25" s="52">
        <f t="shared" si="63"/>
        <v>3854.2885333333329</v>
      </c>
      <c r="DU25" s="52">
        <f t="shared" si="63"/>
        <v>3854.2885333333329</v>
      </c>
      <c r="DV25" s="52">
        <f t="shared" si="63"/>
        <v>3854.2885333333329</v>
      </c>
      <c r="DW25" s="52">
        <f t="shared" si="63"/>
        <v>3854.2885333333329</v>
      </c>
      <c r="DX25" s="52">
        <f t="shared" si="63"/>
        <v>3854.2885333333329</v>
      </c>
      <c r="DY25" s="52">
        <f t="shared" si="63"/>
        <v>3854.2885333333329</v>
      </c>
      <c r="DZ25" s="52">
        <f t="shared" si="63"/>
        <v>3854.2885333333329</v>
      </c>
      <c r="EA25" s="52">
        <f t="shared" si="63"/>
        <v>3854.2885333333329</v>
      </c>
      <c r="EB25" s="52">
        <f t="shared" si="63"/>
        <v>3854.2885333333329</v>
      </c>
      <c r="EC25" s="53"/>
      <c r="ED25" s="53"/>
      <c r="EE25" s="53"/>
      <c r="EF25" s="53"/>
      <c r="EG25" s="54">
        <f t="shared" si="28"/>
        <v>0</v>
      </c>
      <c r="EH25" s="55">
        <f t="shared" si="29"/>
        <v>15</v>
      </c>
      <c r="EI25" s="55">
        <f t="shared" si="30"/>
        <v>0</v>
      </c>
      <c r="EJ25" s="56" t="s">
        <v>552</v>
      </c>
      <c r="EK25" s="57">
        <f t="shared" si="38"/>
        <v>0</v>
      </c>
      <c r="EL25" s="57">
        <f t="shared" si="31"/>
        <v>0</v>
      </c>
      <c r="EM25" s="57">
        <f t="shared" si="32"/>
        <v>0</v>
      </c>
      <c r="EN25" s="57">
        <f t="shared" si="33"/>
        <v>11540.672</v>
      </c>
      <c r="EO25" s="57">
        <f t="shared" si="39"/>
        <v>57814.327999999994</v>
      </c>
      <c r="EP25" s="57">
        <f t="shared" si="40"/>
        <v>53960.039466666662</v>
      </c>
      <c r="EQ25" s="58">
        <f t="shared" si="41"/>
        <v>0</v>
      </c>
      <c r="ER25" s="58">
        <f t="shared" si="42"/>
        <v>0</v>
      </c>
      <c r="ES25" s="58">
        <f t="shared" si="43"/>
        <v>0</v>
      </c>
      <c r="ET25" s="58">
        <f t="shared" si="44"/>
        <v>161.56940800000001</v>
      </c>
    </row>
    <row r="26" spans="1:150" x14ac:dyDescent="0.25">
      <c r="A26" s="30" t="s">
        <v>557</v>
      </c>
      <c r="B26" s="62">
        <v>0</v>
      </c>
      <c r="C26" s="64" t="s">
        <v>558</v>
      </c>
      <c r="D26" s="32" t="s">
        <v>489</v>
      </c>
      <c r="E26" s="56"/>
      <c r="F26" s="33"/>
      <c r="G26" s="33"/>
      <c r="H26" s="288">
        <f t="shared" si="34"/>
        <v>57814.327999999994</v>
      </c>
      <c r="I26" s="288">
        <f t="shared" si="35"/>
        <v>57814.327999999994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4" t="s">
        <v>548</v>
      </c>
      <c r="AI26" s="34" t="s">
        <v>463</v>
      </c>
      <c r="AJ26" s="34" t="s">
        <v>54</v>
      </c>
      <c r="AK26" s="34" t="s">
        <v>490</v>
      </c>
      <c r="AL26" s="35" t="s">
        <v>549</v>
      </c>
      <c r="AM26" s="34" t="s">
        <v>491</v>
      </c>
      <c r="AN26" s="34" t="s">
        <v>492</v>
      </c>
      <c r="AO26" s="36">
        <v>1.04</v>
      </c>
      <c r="AP26" s="34"/>
      <c r="AQ26" s="34"/>
      <c r="AR26" s="37" t="s">
        <v>493</v>
      </c>
      <c r="AS26" s="38">
        <v>2024</v>
      </c>
      <c r="AT26" s="39"/>
      <c r="AU26" s="37" t="s">
        <v>493</v>
      </c>
      <c r="AV26" s="39" t="s">
        <v>494</v>
      </c>
      <c r="AW26" s="39" t="s">
        <v>495</v>
      </c>
      <c r="AX26" s="39" t="s">
        <v>550</v>
      </c>
      <c r="AY26" s="40" t="s">
        <v>551</v>
      </c>
      <c r="AZ26" s="40" t="s">
        <v>504</v>
      </c>
      <c r="BA26" s="274">
        <v>0</v>
      </c>
      <c r="BB26" s="42" t="s">
        <v>505</v>
      </c>
      <c r="BC26" s="43">
        <v>55591</v>
      </c>
      <c r="BD26" s="43">
        <v>0</v>
      </c>
      <c r="BE26" s="43"/>
      <c r="BF26" s="43">
        <v>0</v>
      </c>
      <c r="BG26" s="44"/>
      <c r="BH26" s="45">
        <f t="shared" si="0"/>
        <v>55590.7</v>
      </c>
      <c r="BI26" s="45">
        <f t="shared" si="1"/>
        <v>57814.327999999994</v>
      </c>
      <c r="BJ26" s="45">
        <f t="shared" si="36"/>
        <v>57814.327999999994</v>
      </c>
      <c r="BK26" s="46">
        <v>0</v>
      </c>
      <c r="BL26" s="46">
        <v>0</v>
      </c>
      <c r="BM26" s="46">
        <f t="shared" si="55"/>
        <v>0</v>
      </c>
      <c r="BN26" s="46">
        <v>0</v>
      </c>
      <c r="BO26" s="46">
        <f t="shared" si="3"/>
        <v>0</v>
      </c>
      <c r="BP26" s="46">
        <v>0</v>
      </c>
      <c r="BQ26" s="46">
        <f t="shared" si="4"/>
        <v>0</v>
      </c>
      <c r="BR26" s="46">
        <v>11096.8</v>
      </c>
      <c r="BS26" s="46">
        <f t="shared" si="5"/>
        <v>11540.672</v>
      </c>
      <c r="BT26" s="46">
        <v>44493.899999999994</v>
      </c>
      <c r="BU26" s="46">
        <f t="shared" si="6"/>
        <v>46273.655999999995</v>
      </c>
      <c r="BV26" s="46">
        <v>0</v>
      </c>
      <c r="BW26" s="46">
        <f t="shared" si="7"/>
        <v>0</v>
      </c>
      <c r="BX26" s="46">
        <v>0</v>
      </c>
      <c r="BY26" s="46">
        <f t="shared" si="8"/>
        <v>0</v>
      </c>
      <c r="BZ26" s="46">
        <v>0</v>
      </c>
      <c r="CA26" s="46">
        <f t="shared" si="9"/>
        <v>0</v>
      </c>
      <c r="CB26" s="46">
        <v>0</v>
      </c>
      <c r="CC26" s="46">
        <f t="shared" si="10"/>
        <v>0</v>
      </c>
      <c r="CD26" s="46">
        <v>0</v>
      </c>
      <c r="CE26" s="46">
        <f t="shared" si="11"/>
        <v>0</v>
      </c>
      <c r="CF26" s="46">
        <v>0</v>
      </c>
      <c r="CG26" s="46">
        <f t="shared" si="12"/>
        <v>0</v>
      </c>
      <c r="CH26" s="46">
        <v>0</v>
      </c>
      <c r="CI26" s="46">
        <f t="shared" si="13"/>
        <v>0</v>
      </c>
      <c r="CJ26" s="46">
        <v>0</v>
      </c>
      <c r="CK26" s="46">
        <f t="shared" si="14"/>
        <v>0</v>
      </c>
      <c r="CL26" s="46">
        <v>0</v>
      </c>
      <c r="CM26" s="46">
        <f t="shared" si="15"/>
        <v>0</v>
      </c>
      <c r="CN26" s="46">
        <v>0</v>
      </c>
      <c r="CO26" s="46">
        <f t="shared" si="16"/>
        <v>0</v>
      </c>
      <c r="CP26" s="46">
        <v>0</v>
      </c>
      <c r="CQ26" s="46">
        <f t="shared" si="17"/>
        <v>0</v>
      </c>
      <c r="CR26" s="46">
        <v>0</v>
      </c>
      <c r="CS26" s="46">
        <f t="shared" si="18"/>
        <v>0</v>
      </c>
      <c r="CT26" s="46">
        <v>0</v>
      </c>
      <c r="CU26" s="46">
        <f t="shared" si="19"/>
        <v>0</v>
      </c>
      <c r="CV26" s="46">
        <v>0</v>
      </c>
      <c r="CW26" s="46">
        <f t="shared" si="20"/>
        <v>0</v>
      </c>
      <c r="CX26" s="46">
        <v>0</v>
      </c>
      <c r="CY26" s="46">
        <f t="shared" si="21"/>
        <v>0</v>
      </c>
      <c r="CZ26" s="46">
        <v>0</v>
      </c>
      <c r="DA26" s="46">
        <f t="shared" si="22"/>
        <v>0</v>
      </c>
      <c r="DB26" s="47">
        <v>0</v>
      </c>
      <c r="DC26" s="46">
        <f t="shared" si="23"/>
        <v>0</v>
      </c>
      <c r="DD26" s="48">
        <v>0</v>
      </c>
      <c r="DE26" s="46">
        <f t="shared" si="24"/>
        <v>0</v>
      </c>
      <c r="DF26" s="49">
        <v>15</v>
      </c>
      <c r="DG26" s="50">
        <f t="shared" si="59"/>
        <v>3854.2885333333329</v>
      </c>
      <c r="DH26" s="51">
        <f t="shared" si="26"/>
        <v>57814.327999999994</v>
      </c>
      <c r="DI26" s="52"/>
      <c r="DJ26" s="52"/>
      <c r="DK26" s="53"/>
      <c r="DL26" s="53"/>
      <c r="DM26" s="53"/>
      <c r="DN26" s="53"/>
      <c r="DO26" s="52">
        <f t="shared" ref="DO26:EC26" si="64">$DG26</f>
        <v>3854.2885333333329</v>
      </c>
      <c r="DP26" s="52">
        <f t="shared" si="64"/>
        <v>3854.2885333333329</v>
      </c>
      <c r="DQ26" s="52">
        <f t="shared" si="64"/>
        <v>3854.2885333333329</v>
      </c>
      <c r="DR26" s="52">
        <f t="shared" si="64"/>
        <v>3854.2885333333329</v>
      </c>
      <c r="DS26" s="52">
        <f t="shared" si="64"/>
        <v>3854.2885333333329</v>
      </c>
      <c r="DT26" s="52">
        <f t="shared" si="64"/>
        <v>3854.2885333333329</v>
      </c>
      <c r="DU26" s="52">
        <f t="shared" si="64"/>
        <v>3854.2885333333329</v>
      </c>
      <c r="DV26" s="52">
        <f t="shared" si="64"/>
        <v>3854.2885333333329</v>
      </c>
      <c r="DW26" s="52">
        <f t="shared" si="64"/>
        <v>3854.2885333333329</v>
      </c>
      <c r="DX26" s="52">
        <f t="shared" si="64"/>
        <v>3854.2885333333329</v>
      </c>
      <c r="DY26" s="52">
        <f t="shared" si="64"/>
        <v>3854.2885333333329</v>
      </c>
      <c r="DZ26" s="52">
        <f t="shared" si="64"/>
        <v>3854.2885333333329</v>
      </c>
      <c r="EA26" s="52">
        <f t="shared" si="64"/>
        <v>3854.2885333333329</v>
      </c>
      <c r="EB26" s="52">
        <f t="shared" si="64"/>
        <v>3854.2885333333329</v>
      </c>
      <c r="EC26" s="52">
        <f t="shared" si="64"/>
        <v>3854.2885333333329</v>
      </c>
      <c r="ED26" s="53"/>
      <c r="EE26" s="53"/>
      <c r="EF26" s="53"/>
      <c r="EG26" s="54">
        <f t="shared" si="28"/>
        <v>0</v>
      </c>
      <c r="EH26" s="55">
        <f t="shared" si="29"/>
        <v>15</v>
      </c>
      <c r="EI26" s="55">
        <f t="shared" si="30"/>
        <v>0</v>
      </c>
      <c r="EJ26" s="56" t="s">
        <v>552</v>
      </c>
      <c r="EK26" s="57">
        <f t="shared" si="38"/>
        <v>0</v>
      </c>
      <c r="EL26" s="57">
        <f t="shared" si="31"/>
        <v>0</v>
      </c>
      <c r="EM26" s="57">
        <f t="shared" si="32"/>
        <v>0</v>
      </c>
      <c r="EN26" s="57">
        <f t="shared" si="33"/>
        <v>0</v>
      </c>
      <c r="EO26" s="57">
        <f t="shared" si="39"/>
        <v>11540.672</v>
      </c>
      <c r="EP26" s="57">
        <f t="shared" si="40"/>
        <v>57814.327999999994</v>
      </c>
      <c r="EQ26" s="58">
        <f t="shared" si="41"/>
        <v>0</v>
      </c>
      <c r="ER26" s="58">
        <f t="shared" si="42"/>
        <v>0</v>
      </c>
      <c r="ES26" s="58">
        <f t="shared" si="43"/>
        <v>0</v>
      </c>
      <c r="ET26" s="58">
        <f t="shared" si="44"/>
        <v>0</v>
      </c>
    </row>
    <row r="27" spans="1:150" x14ac:dyDescent="0.25">
      <c r="A27" s="30" t="s">
        <v>559</v>
      </c>
      <c r="B27" s="62">
        <v>0</v>
      </c>
      <c r="C27" s="64" t="s">
        <v>560</v>
      </c>
      <c r="D27" s="32" t="s">
        <v>489</v>
      </c>
      <c r="E27" s="56"/>
      <c r="F27" s="33"/>
      <c r="G27" s="33"/>
      <c r="H27" s="288">
        <f t="shared" si="34"/>
        <v>57814.327999999994</v>
      </c>
      <c r="I27" s="288">
        <f t="shared" si="35"/>
        <v>57814.327999999994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4" t="s">
        <v>548</v>
      </c>
      <c r="AI27" s="34" t="s">
        <v>463</v>
      </c>
      <c r="AJ27" s="34" t="s">
        <v>54</v>
      </c>
      <c r="AK27" s="34" t="s">
        <v>490</v>
      </c>
      <c r="AL27" s="35" t="s">
        <v>549</v>
      </c>
      <c r="AM27" s="34" t="s">
        <v>491</v>
      </c>
      <c r="AN27" s="34" t="s">
        <v>492</v>
      </c>
      <c r="AO27" s="36">
        <v>1.04</v>
      </c>
      <c r="AP27" s="34"/>
      <c r="AQ27" s="34"/>
      <c r="AR27" s="37" t="s">
        <v>493</v>
      </c>
      <c r="AS27" s="38">
        <v>2024</v>
      </c>
      <c r="AT27" s="39"/>
      <c r="AU27" s="37" t="s">
        <v>493</v>
      </c>
      <c r="AV27" s="39" t="s">
        <v>494</v>
      </c>
      <c r="AW27" s="39" t="s">
        <v>495</v>
      </c>
      <c r="AX27" s="39" t="s">
        <v>550</v>
      </c>
      <c r="AY27" s="40" t="s">
        <v>551</v>
      </c>
      <c r="AZ27" s="40" t="s">
        <v>504</v>
      </c>
      <c r="BA27" s="274">
        <v>0</v>
      </c>
      <c r="BB27" s="42" t="s">
        <v>505</v>
      </c>
      <c r="BC27" s="43">
        <v>55591</v>
      </c>
      <c r="BD27" s="43">
        <v>0</v>
      </c>
      <c r="BE27" s="43"/>
      <c r="BF27" s="43">
        <v>0</v>
      </c>
      <c r="BG27" s="44"/>
      <c r="BH27" s="45">
        <f t="shared" si="0"/>
        <v>55590.7</v>
      </c>
      <c r="BI27" s="45">
        <f t="shared" si="1"/>
        <v>57814.327999999994</v>
      </c>
      <c r="BJ27" s="45">
        <f t="shared" si="36"/>
        <v>57814.327999999994</v>
      </c>
      <c r="BK27" s="46">
        <v>0</v>
      </c>
      <c r="BL27" s="46">
        <v>0</v>
      </c>
      <c r="BM27" s="46">
        <f t="shared" si="55"/>
        <v>0</v>
      </c>
      <c r="BN27" s="46">
        <v>0</v>
      </c>
      <c r="BO27" s="46">
        <f t="shared" si="3"/>
        <v>0</v>
      </c>
      <c r="BP27" s="46">
        <v>0</v>
      </c>
      <c r="BQ27" s="46">
        <f t="shared" si="4"/>
        <v>0</v>
      </c>
      <c r="BR27" s="46">
        <v>0</v>
      </c>
      <c r="BS27" s="46">
        <f t="shared" si="5"/>
        <v>0</v>
      </c>
      <c r="BT27" s="46">
        <v>11096.8</v>
      </c>
      <c r="BU27" s="46">
        <f t="shared" si="6"/>
        <v>11540.672</v>
      </c>
      <c r="BV27" s="46">
        <v>44493.899999999994</v>
      </c>
      <c r="BW27" s="46">
        <f t="shared" si="7"/>
        <v>46273.655999999995</v>
      </c>
      <c r="BX27" s="46">
        <v>0</v>
      </c>
      <c r="BY27" s="46">
        <f t="shared" si="8"/>
        <v>0</v>
      </c>
      <c r="BZ27" s="46">
        <v>0</v>
      </c>
      <c r="CA27" s="46">
        <f t="shared" si="9"/>
        <v>0</v>
      </c>
      <c r="CB27" s="46">
        <v>0</v>
      </c>
      <c r="CC27" s="46">
        <f t="shared" si="10"/>
        <v>0</v>
      </c>
      <c r="CD27" s="46">
        <v>0</v>
      </c>
      <c r="CE27" s="46">
        <f t="shared" si="11"/>
        <v>0</v>
      </c>
      <c r="CF27" s="46">
        <v>0</v>
      </c>
      <c r="CG27" s="46">
        <f t="shared" si="12"/>
        <v>0</v>
      </c>
      <c r="CH27" s="46">
        <v>0</v>
      </c>
      <c r="CI27" s="46">
        <f t="shared" si="13"/>
        <v>0</v>
      </c>
      <c r="CJ27" s="46">
        <v>0</v>
      </c>
      <c r="CK27" s="46">
        <f t="shared" si="14"/>
        <v>0</v>
      </c>
      <c r="CL27" s="46">
        <v>0</v>
      </c>
      <c r="CM27" s="46">
        <f t="shared" si="15"/>
        <v>0</v>
      </c>
      <c r="CN27" s="46">
        <v>0</v>
      </c>
      <c r="CO27" s="46">
        <f t="shared" si="16"/>
        <v>0</v>
      </c>
      <c r="CP27" s="46">
        <v>0</v>
      </c>
      <c r="CQ27" s="46">
        <f t="shared" si="17"/>
        <v>0</v>
      </c>
      <c r="CR27" s="46">
        <v>0</v>
      </c>
      <c r="CS27" s="46">
        <f t="shared" si="18"/>
        <v>0</v>
      </c>
      <c r="CT27" s="46">
        <v>0</v>
      </c>
      <c r="CU27" s="46">
        <f t="shared" si="19"/>
        <v>0</v>
      </c>
      <c r="CV27" s="46">
        <v>0</v>
      </c>
      <c r="CW27" s="46">
        <f t="shared" si="20"/>
        <v>0</v>
      </c>
      <c r="CX27" s="46">
        <v>0</v>
      </c>
      <c r="CY27" s="46">
        <f t="shared" si="21"/>
        <v>0</v>
      </c>
      <c r="CZ27" s="46">
        <v>0</v>
      </c>
      <c r="DA27" s="46">
        <f t="shared" si="22"/>
        <v>0</v>
      </c>
      <c r="DB27" s="47">
        <v>0</v>
      </c>
      <c r="DC27" s="46">
        <f t="shared" si="23"/>
        <v>0</v>
      </c>
      <c r="DD27" s="48">
        <v>0</v>
      </c>
      <c r="DE27" s="46">
        <f t="shared" si="24"/>
        <v>0</v>
      </c>
      <c r="DF27" s="49">
        <v>15</v>
      </c>
      <c r="DG27" s="50">
        <f t="shared" si="59"/>
        <v>3854.2885333333329</v>
      </c>
      <c r="DH27" s="51">
        <f t="shared" si="26"/>
        <v>57814.327999999994</v>
      </c>
      <c r="DI27" s="52"/>
      <c r="DJ27" s="52"/>
      <c r="DK27" s="53"/>
      <c r="DL27" s="53"/>
      <c r="DM27" s="53"/>
      <c r="DN27" s="53"/>
      <c r="DO27" s="53"/>
      <c r="DP27" s="52">
        <f t="shared" ref="DP27:ED27" si="65">$DG27</f>
        <v>3854.2885333333329</v>
      </c>
      <c r="DQ27" s="52">
        <f t="shared" si="65"/>
        <v>3854.2885333333329</v>
      </c>
      <c r="DR27" s="52">
        <f t="shared" si="65"/>
        <v>3854.2885333333329</v>
      </c>
      <c r="DS27" s="52">
        <f t="shared" si="65"/>
        <v>3854.2885333333329</v>
      </c>
      <c r="DT27" s="52">
        <f t="shared" si="65"/>
        <v>3854.2885333333329</v>
      </c>
      <c r="DU27" s="52">
        <f t="shared" si="65"/>
        <v>3854.2885333333329</v>
      </c>
      <c r="DV27" s="52">
        <f t="shared" si="65"/>
        <v>3854.2885333333329</v>
      </c>
      <c r="DW27" s="52">
        <f t="shared" si="65"/>
        <v>3854.2885333333329</v>
      </c>
      <c r="DX27" s="52">
        <f t="shared" si="65"/>
        <v>3854.2885333333329</v>
      </c>
      <c r="DY27" s="52">
        <f t="shared" si="65"/>
        <v>3854.2885333333329</v>
      </c>
      <c r="DZ27" s="52">
        <f t="shared" si="65"/>
        <v>3854.2885333333329</v>
      </c>
      <c r="EA27" s="52">
        <f t="shared" si="65"/>
        <v>3854.2885333333329</v>
      </c>
      <c r="EB27" s="52">
        <f t="shared" si="65"/>
        <v>3854.2885333333329</v>
      </c>
      <c r="EC27" s="52">
        <f t="shared" si="65"/>
        <v>3854.2885333333329</v>
      </c>
      <c r="ED27" s="52">
        <f t="shared" si="65"/>
        <v>3854.2885333333329</v>
      </c>
      <c r="EE27" s="53"/>
      <c r="EF27" s="53"/>
      <c r="EG27" s="54">
        <f t="shared" si="28"/>
        <v>0</v>
      </c>
      <c r="EH27" s="55">
        <f t="shared" si="29"/>
        <v>15</v>
      </c>
      <c r="EI27" s="55">
        <f t="shared" si="30"/>
        <v>0</v>
      </c>
      <c r="EJ27" s="56" t="s">
        <v>552</v>
      </c>
      <c r="EK27" s="57">
        <f t="shared" si="38"/>
        <v>0</v>
      </c>
      <c r="EL27" s="57">
        <f t="shared" si="31"/>
        <v>0</v>
      </c>
      <c r="EM27" s="57">
        <f t="shared" si="32"/>
        <v>0</v>
      </c>
      <c r="EN27" s="57">
        <f t="shared" si="33"/>
        <v>0</v>
      </c>
      <c r="EO27" s="57">
        <f t="shared" si="39"/>
        <v>0</v>
      </c>
      <c r="EP27" s="57">
        <f t="shared" si="40"/>
        <v>11540.672</v>
      </c>
      <c r="EQ27" s="58">
        <f t="shared" si="41"/>
        <v>0</v>
      </c>
      <c r="ER27" s="58">
        <f t="shared" si="42"/>
        <v>0</v>
      </c>
      <c r="ES27" s="58">
        <f t="shared" si="43"/>
        <v>0</v>
      </c>
      <c r="ET27" s="58">
        <f t="shared" si="44"/>
        <v>0</v>
      </c>
    </row>
    <row r="28" spans="1:150" x14ac:dyDescent="0.25">
      <c r="A28" s="30" t="s">
        <v>561</v>
      </c>
      <c r="B28" s="62">
        <v>0</v>
      </c>
      <c r="C28" s="64" t="s">
        <v>562</v>
      </c>
      <c r="D28" s="32" t="s">
        <v>489</v>
      </c>
      <c r="E28" s="56"/>
      <c r="F28" s="33"/>
      <c r="G28" s="33"/>
      <c r="H28" s="288">
        <f t="shared" si="34"/>
        <v>57814.327999999994</v>
      </c>
      <c r="I28" s="288">
        <f t="shared" si="35"/>
        <v>57814.327999999994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4" t="s">
        <v>548</v>
      </c>
      <c r="AI28" s="34" t="s">
        <v>463</v>
      </c>
      <c r="AJ28" s="34" t="s">
        <v>54</v>
      </c>
      <c r="AK28" s="34" t="s">
        <v>490</v>
      </c>
      <c r="AL28" s="35" t="s">
        <v>549</v>
      </c>
      <c r="AM28" s="34" t="s">
        <v>491</v>
      </c>
      <c r="AN28" s="34" t="s">
        <v>492</v>
      </c>
      <c r="AO28" s="36">
        <v>1.04</v>
      </c>
      <c r="AP28" s="34"/>
      <c r="AQ28" s="34"/>
      <c r="AR28" s="37" t="s">
        <v>493</v>
      </c>
      <c r="AS28" s="38">
        <v>2024</v>
      </c>
      <c r="AT28" s="39"/>
      <c r="AU28" s="37" t="s">
        <v>493</v>
      </c>
      <c r="AV28" s="39" t="s">
        <v>494</v>
      </c>
      <c r="AW28" s="39" t="s">
        <v>495</v>
      </c>
      <c r="AX28" s="39" t="s">
        <v>550</v>
      </c>
      <c r="AY28" s="40" t="s">
        <v>551</v>
      </c>
      <c r="AZ28" s="40" t="s">
        <v>504</v>
      </c>
      <c r="BA28" s="274">
        <v>0</v>
      </c>
      <c r="BB28" s="42" t="s">
        <v>505</v>
      </c>
      <c r="BC28" s="43">
        <v>55591</v>
      </c>
      <c r="BD28" s="43">
        <v>0</v>
      </c>
      <c r="BE28" s="43"/>
      <c r="BF28" s="43">
        <v>0</v>
      </c>
      <c r="BG28" s="44"/>
      <c r="BH28" s="45">
        <f t="shared" si="0"/>
        <v>55590.7</v>
      </c>
      <c r="BI28" s="45">
        <f t="shared" si="1"/>
        <v>57814.327999999994</v>
      </c>
      <c r="BJ28" s="45">
        <f t="shared" si="36"/>
        <v>57814.327999999994</v>
      </c>
      <c r="BK28" s="46">
        <v>0</v>
      </c>
      <c r="BL28" s="46">
        <v>0</v>
      </c>
      <c r="BM28" s="46">
        <f t="shared" si="55"/>
        <v>0</v>
      </c>
      <c r="BN28" s="46">
        <v>0</v>
      </c>
      <c r="BO28" s="46">
        <f t="shared" si="3"/>
        <v>0</v>
      </c>
      <c r="BP28" s="46">
        <v>0</v>
      </c>
      <c r="BQ28" s="46">
        <f t="shared" si="4"/>
        <v>0</v>
      </c>
      <c r="BR28" s="46">
        <v>0</v>
      </c>
      <c r="BS28" s="46">
        <f t="shared" si="5"/>
        <v>0</v>
      </c>
      <c r="BT28" s="46">
        <v>0</v>
      </c>
      <c r="BU28" s="46">
        <f t="shared" si="6"/>
        <v>0</v>
      </c>
      <c r="BV28" s="46">
        <v>11096.8</v>
      </c>
      <c r="BW28" s="46">
        <f t="shared" si="7"/>
        <v>11540.672</v>
      </c>
      <c r="BX28" s="46">
        <v>44493.899999999994</v>
      </c>
      <c r="BY28" s="46">
        <f t="shared" si="8"/>
        <v>46273.655999999995</v>
      </c>
      <c r="BZ28" s="46">
        <v>0</v>
      </c>
      <c r="CA28" s="46">
        <f t="shared" si="9"/>
        <v>0</v>
      </c>
      <c r="CB28" s="46">
        <v>0</v>
      </c>
      <c r="CC28" s="46">
        <f t="shared" si="10"/>
        <v>0</v>
      </c>
      <c r="CD28" s="46">
        <v>0</v>
      </c>
      <c r="CE28" s="46">
        <f t="shared" si="11"/>
        <v>0</v>
      </c>
      <c r="CF28" s="46">
        <v>0</v>
      </c>
      <c r="CG28" s="46">
        <f t="shared" si="12"/>
        <v>0</v>
      </c>
      <c r="CH28" s="46">
        <v>0</v>
      </c>
      <c r="CI28" s="46">
        <f t="shared" si="13"/>
        <v>0</v>
      </c>
      <c r="CJ28" s="46">
        <v>0</v>
      </c>
      <c r="CK28" s="46">
        <f t="shared" si="14"/>
        <v>0</v>
      </c>
      <c r="CL28" s="46">
        <v>0</v>
      </c>
      <c r="CM28" s="46">
        <f t="shared" si="15"/>
        <v>0</v>
      </c>
      <c r="CN28" s="46">
        <v>0</v>
      </c>
      <c r="CO28" s="46">
        <f t="shared" si="16"/>
        <v>0</v>
      </c>
      <c r="CP28" s="46">
        <v>0</v>
      </c>
      <c r="CQ28" s="46">
        <f t="shared" si="17"/>
        <v>0</v>
      </c>
      <c r="CR28" s="46">
        <v>0</v>
      </c>
      <c r="CS28" s="46">
        <f t="shared" si="18"/>
        <v>0</v>
      </c>
      <c r="CT28" s="46">
        <v>0</v>
      </c>
      <c r="CU28" s="46">
        <f t="shared" si="19"/>
        <v>0</v>
      </c>
      <c r="CV28" s="46">
        <v>0</v>
      </c>
      <c r="CW28" s="46">
        <f t="shared" si="20"/>
        <v>0</v>
      </c>
      <c r="CX28" s="46">
        <v>0</v>
      </c>
      <c r="CY28" s="46">
        <f t="shared" si="21"/>
        <v>0</v>
      </c>
      <c r="CZ28" s="46">
        <v>0</v>
      </c>
      <c r="DA28" s="46">
        <f t="shared" si="22"/>
        <v>0</v>
      </c>
      <c r="DB28" s="47">
        <v>0</v>
      </c>
      <c r="DC28" s="46">
        <f t="shared" si="23"/>
        <v>0</v>
      </c>
      <c r="DD28" s="48">
        <v>0</v>
      </c>
      <c r="DE28" s="46">
        <f t="shared" si="24"/>
        <v>0</v>
      </c>
      <c r="DF28" s="49">
        <v>15</v>
      </c>
      <c r="DG28" s="50">
        <f t="shared" si="59"/>
        <v>3854.2885333333329</v>
      </c>
      <c r="DH28" s="51">
        <f t="shared" si="26"/>
        <v>57814.327999999994</v>
      </c>
      <c r="DI28" s="52"/>
      <c r="DJ28" s="52"/>
      <c r="DK28" s="53"/>
      <c r="DL28" s="53"/>
      <c r="DM28" s="53"/>
      <c r="DN28" s="53"/>
      <c r="DO28" s="53"/>
      <c r="DP28" s="53"/>
      <c r="DQ28" s="52">
        <f t="shared" ref="DQ28:EE28" si="66">$DG28</f>
        <v>3854.2885333333329</v>
      </c>
      <c r="DR28" s="52">
        <f t="shared" si="66"/>
        <v>3854.2885333333329</v>
      </c>
      <c r="DS28" s="52">
        <f t="shared" si="66"/>
        <v>3854.2885333333329</v>
      </c>
      <c r="DT28" s="52">
        <f t="shared" si="66"/>
        <v>3854.2885333333329</v>
      </c>
      <c r="DU28" s="52">
        <f t="shared" si="66"/>
        <v>3854.2885333333329</v>
      </c>
      <c r="DV28" s="52">
        <f t="shared" si="66"/>
        <v>3854.2885333333329</v>
      </c>
      <c r="DW28" s="52">
        <f t="shared" si="66"/>
        <v>3854.2885333333329</v>
      </c>
      <c r="DX28" s="52">
        <f t="shared" si="66"/>
        <v>3854.2885333333329</v>
      </c>
      <c r="DY28" s="52">
        <f t="shared" si="66"/>
        <v>3854.2885333333329</v>
      </c>
      <c r="DZ28" s="52">
        <f t="shared" si="66"/>
        <v>3854.2885333333329</v>
      </c>
      <c r="EA28" s="52">
        <f t="shared" si="66"/>
        <v>3854.2885333333329</v>
      </c>
      <c r="EB28" s="52">
        <f t="shared" si="66"/>
        <v>3854.2885333333329</v>
      </c>
      <c r="EC28" s="52">
        <f t="shared" si="66"/>
        <v>3854.2885333333329</v>
      </c>
      <c r="ED28" s="52">
        <f t="shared" si="66"/>
        <v>3854.2885333333329</v>
      </c>
      <c r="EE28" s="52">
        <f t="shared" si="66"/>
        <v>3854.2885333333329</v>
      </c>
      <c r="EF28" s="52"/>
      <c r="EG28" s="54">
        <f t="shared" si="28"/>
        <v>0</v>
      </c>
      <c r="EH28" s="55">
        <f t="shared" si="29"/>
        <v>15</v>
      </c>
      <c r="EI28" s="55">
        <f t="shared" si="30"/>
        <v>0</v>
      </c>
      <c r="EJ28" s="56" t="s">
        <v>552</v>
      </c>
      <c r="EK28" s="57">
        <f t="shared" si="38"/>
        <v>0</v>
      </c>
      <c r="EL28" s="57">
        <f t="shared" si="31"/>
        <v>0</v>
      </c>
      <c r="EM28" s="57">
        <f t="shared" si="32"/>
        <v>0</v>
      </c>
      <c r="EN28" s="57">
        <f t="shared" si="33"/>
        <v>0</v>
      </c>
      <c r="EO28" s="57">
        <f t="shared" si="39"/>
        <v>0</v>
      </c>
      <c r="EP28" s="57">
        <f t="shared" si="40"/>
        <v>0</v>
      </c>
      <c r="EQ28" s="58">
        <f t="shared" si="41"/>
        <v>0</v>
      </c>
      <c r="ER28" s="58">
        <f t="shared" si="42"/>
        <v>0</v>
      </c>
      <c r="ES28" s="58">
        <f t="shared" si="43"/>
        <v>0</v>
      </c>
      <c r="ET28" s="58">
        <f t="shared" si="44"/>
        <v>0</v>
      </c>
    </row>
    <row r="29" spans="1:150" x14ac:dyDescent="0.25">
      <c r="A29" s="30" t="s">
        <v>563</v>
      </c>
      <c r="B29" s="62">
        <v>0</v>
      </c>
      <c r="C29" s="64" t="s">
        <v>564</v>
      </c>
      <c r="D29" s="32" t="s">
        <v>489</v>
      </c>
      <c r="E29" s="56"/>
      <c r="F29" s="33"/>
      <c r="G29" s="33"/>
      <c r="H29" s="288">
        <f t="shared" si="34"/>
        <v>57814.327999999994</v>
      </c>
      <c r="I29" s="288">
        <f t="shared" si="35"/>
        <v>57814.327999999994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4" t="s">
        <v>548</v>
      </c>
      <c r="AI29" s="34" t="s">
        <v>463</v>
      </c>
      <c r="AJ29" s="34" t="s">
        <v>54</v>
      </c>
      <c r="AK29" s="34" t="s">
        <v>490</v>
      </c>
      <c r="AL29" s="35" t="s">
        <v>549</v>
      </c>
      <c r="AM29" s="34" t="s">
        <v>491</v>
      </c>
      <c r="AN29" s="34" t="s">
        <v>492</v>
      </c>
      <c r="AO29" s="36">
        <v>1.04</v>
      </c>
      <c r="AP29" s="34"/>
      <c r="AQ29" s="34"/>
      <c r="AR29" s="37" t="s">
        <v>493</v>
      </c>
      <c r="AS29" s="38">
        <v>2024</v>
      </c>
      <c r="AT29" s="39"/>
      <c r="AU29" s="37" t="s">
        <v>493</v>
      </c>
      <c r="AV29" s="39" t="s">
        <v>494</v>
      </c>
      <c r="AW29" s="39" t="s">
        <v>495</v>
      </c>
      <c r="AX29" s="39" t="s">
        <v>550</v>
      </c>
      <c r="AY29" s="40" t="s">
        <v>551</v>
      </c>
      <c r="AZ29" s="40" t="s">
        <v>504</v>
      </c>
      <c r="BA29" s="274">
        <v>0</v>
      </c>
      <c r="BB29" s="42" t="s">
        <v>505</v>
      </c>
      <c r="BC29" s="43">
        <v>55591</v>
      </c>
      <c r="BD29" s="43">
        <v>0</v>
      </c>
      <c r="BE29" s="43"/>
      <c r="BF29" s="43">
        <v>0</v>
      </c>
      <c r="BG29" s="44"/>
      <c r="BH29" s="45">
        <f t="shared" si="0"/>
        <v>55590.7</v>
      </c>
      <c r="BI29" s="45">
        <f t="shared" si="1"/>
        <v>57814.327999999994</v>
      </c>
      <c r="BJ29" s="45">
        <f t="shared" si="36"/>
        <v>57814.327999999994</v>
      </c>
      <c r="BK29" s="46">
        <v>0</v>
      </c>
      <c r="BL29" s="46">
        <v>0</v>
      </c>
      <c r="BM29" s="46">
        <f t="shared" si="55"/>
        <v>0</v>
      </c>
      <c r="BN29" s="46">
        <v>0</v>
      </c>
      <c r="BO29" s="46">
        <f t="shared" si="3"/>
        <v>0</v>
      </c>
      <c r="BP29" s="46">
        <v>0</v>
      </c>
      <c r="BQ29" s="46">
        <f t="shared" si="4"/>
        <v>0</v>
      </c>
      <c r="BR29" s="46">
        <v>0</v>
      </c>
      <c r="BS29" s="46">
        <f t="shared" si="5"/>
        <v>0</v>
      </c>
      <c r="BT29" s="46">
        <v>0</v>
      </c>
      <c r="BU29" s="46">
        <f t="shared" si="6"/>
        <v>0</v>
      </c>
      <c r="BV29" s="46">
        <v>0</v>
      </c>
      <c r="BW29" s="46">
        <f t="shared" si="7"/>
        <v>0</v>
      </c>
      <c r="BX29" s="46">
        <v>11096.8</v>
      </c>
      <c r="BY29" s="46">
        <f t="shared" si="8"/>
        <v>11540.672</v>
      </c>
      <c r="BZ29" s="46">
        <v>44493.899999999994</v>
      </c>
      <c r="CA29" s="46">
        <f t="shared" si="9"/>
        <v>46273.655999999995</v>
      </c>
      <c r="CB29" s="46">
        <v>0</v>
      </c>
      <c r="CC29" s="46">
        <f t="shared" si="10"/>
        <v>0</v>
      </c>
      <c r="CD29" s="46">
        <v>0</v>
      </c>
      <c r="CE29" s="46">
        <f t="shared" si="11"/>
        <v>0</v>
      </c>
      <c r="CF29" s="46">
        <v>0</v>
      </c>
      <c r="CG29" s="46">
        <f t="shared" si="12"/>
        <v>0</v>
      </c>
      <c r="CH29" s="46">
        <v>0</v>
      </c>
      <c r="CI29" s="46">
        <f t="shared" si="13"/>
        <v>0</v>
      </c>
      <c r="CJ29" s="46">
        <v>0</v>
      </c>
      <c r="CK29" s="46">
        <f t="shared" si="14"/>
        <v>0</v>
      </c>
      <c r="CL29" s="46">
        <v>0</v>
      </c>
      <c r="CM29" s="46">
        <f t="shared" si="15"/>
        <v>0</v>
      </c>
      <c r="CN29" s="46">
        <v>0</v>
      </c>
      <c r="CO29" s="46">
        <f t="shared" si="16"/>
        <v>0</v>
      </c>
      <c r="CP29" s="46">
        <v>0</v>
      </c>
      <c r="CQ29" s="46">
        <f t="shared" si="17"/>
        <v>0</v>
      </c>
      <c r="CR29" s="46">
        <v>0</v>
      </c>
      <c r="CS29" s="46">
        <f t="shared" si="18"/>
        <v>0</v>
      </c>
      <c r="CT29" s="46">
        <v>0</v>
      </c>
      <c r="CU29" s="46">
        <f t="shared" si="19"/>
        <v>0</v>
      </c>
      <c r="CV29" s="46">
        <v>0</v>
      </c>
      <c r="CW29" s="46">
        <f t="shared" si="20"/>
        <v>0</v>
      </c>
      <c r="CX29" s="46">
        <v>0</v>
      </c>
      <c r="CY29" s="46">
        <f t="shared" si="21"/>
        <v>0</v>
      </c>
      <c r="CZ29" s="46">
        <v>0</v>
      </c>
      <c r="DA29" s="46">
        <f t="shared" si="22"/>
        <v>0</v>
      </c>
      <c r="DB29" s="47">
        <v>0</v>
      </c>
      <c r="DC29" s="46">
        <f t="shared" si="23"/>
        <v>0</v>
      </c>
      <c r="DD29" s="48">
        <v>0</v>
      </c>
      <c r="DE29" s="46">
        <f t="shared" si="24"/>
        <v>0</v>
      </c>
      <c r="DF29" s="49">
        <v>15</v>
      </c>
      <c r="DG29" s="50">
        <f t="shared" si="59"/>
        <v>3854.2885333333329</v>
      </c>
      <c r="DH29" s="51">
        <f t="shared" si="26"/>
        <v>57814.327999999994</v>
      </c>
      <c r="DI29" s="52"/>
      <c r="DJ29" s="52"/>
      <c r="DK29" s="53"/>
      <c r="DL29" s="53"/>
      <c r="DM29" s="53"/>
      <c r="DN29" s="53"/>
      <c r="DO29" s="53"/>
      <c r="DP29" s="53"/>
      <c r="DQ29" s="53"/>
      <c r="DR29" s="52">
        <f t="shared" ref="DR29:EF29" si="67">$DG29</f>
        <v>3854.2885333333329</v>
      </c>
      <c r="DS29" s="52">
        <f t="shared" si="67"/>
        <v>3854.2885333333329</v>
      </c>
      <c r="DT29" s="52">
        <f t="shared" si="67"/>
        <v>3854.2885333333329</v>
      </c>
      <c r="DU29" s="52">
        <f t="shared" si="67"/>
        <v>3854.2885333333329</v>
      </c>
      <c r="DV29" s="52">
        <f t="shared" si="67"/>
        <v>3854.2885333333329</v>
      </c>
      <c r="DW29" s="52">
        <f t="shared" si="67"/>
        <v>3854.2885333333329</v>
      </c>
      <c r="DX29" s="52">
        <f t="shared" si="67"/>
        <v>3854.2885333333329</v>
      </c>
      <c r="DY29" s="52">
        <f t="shared" si="67"/>
        <v>3854.2885333333329</v>
      </c>
      <c r="DZ29" s="52">
        <f t="shared" si="67"/>
        <v>3854.2885333333329</v>
      </c>
      <c r="EA29" s="52">
        <f t="shared" si="67"/>
        <v>3854.2885333333329</v>
      </c>
      <c r="EB29" s="52">
        <f t="shared" si="67"/>
        <v>3854.2885333333329</v>
      </c>
      <c r="EC29" s="52">
        <f t="shared" si="67"/>
        <v>3854.2885333333329</v>
      </c>
      <c r="ED29" s="52">
        <f t="shared" si="67"/>
        <v>3854.2885333333329</v>
      </c>
      <c r="EE29" s="52">
        <f t="shared" si="67"/>
        <v>3854.2885333333329</v>
      </c>
      <c r="EF29" s="52">
        <f t="shared" si="67"/>
        <v>3854.2885333333329</v>
      </c>
      <c r="EG29" s="54">
        <f t="shared" si="28"/>
        <v>0</v>
      </c>
      <c r="EH29" s="55">
        <f t="shared" si="29"/>
        <v>15</v>
      </c>
      <c r="EI29" s="55">
        <f t="shared" si="30"/>
        <v>0</v>
      </c>
      <c r="EJ29" s="56" t="s">
        <v>552</v>
      </c>
      <c r="EK29" s="57">
        <f t="shared" si="38"/>
        <v>0</v>
      </c>
      <c r="EL29" s="57">
        <f t="shared" si="31"/>
        <v>0</v>
      </c>
      <c r="EM29" s="57">
        <f t="shared" si="32"/>
        <v>0</v>
      </c>
      <c r="EN29" s="57">
        <f t="shared" si="33"/>
        <v>0</v>
      </c>
      <c r="EO29" s="57">
        <f t="shared" si="39"/>
        <v>0</v>
      </c>
      <c r="EP29" s="57">
        <f t="shared" si="40"/>
        <v>0</v>
      </c>
      <c r="EQ29" s="58">
        <f t="shared" si="41"/>
        <v>0</v>
      </c>
      <c r="ER29" s="58">
        <f t="shared" si="42"/>
        <v>0</v>
      </c>
      <c r="ES29" s="58">
        <f t="shared" si="43"/>
        <v>0</v>
      </c>
      <c r="ET29" s="58">
        <f t="shared" si="44"/>
        <v>0</v>
      </c>
    </row>
    <row r="30" spans="1:150" x14ac:dyDescent="0.25">
      <c r="A30" s="30" t="s">
        <v>565</v>
      </c>
      <c r="B30" s="62">
        <v>0</v>
      </c>
      <c r="C30" s="64" t="s">
        <v>566</v>
      </c>
      <c r="D30" s="32" t="s">
        <v>489</v>
      </c>
      <c r="E30" s="56"/>
      <c r="F30" s="33"/>
      <c r="G30" s="33"/>
      <c r="H30" s="288">
        <f t="shared" si="34"/>
        <v>57814.327999999994</v>
      </c>
      <c r="I30" s="288">
        <f t="shared" si="35"/>
        <v>57814.327999999994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4" t="s">
        <v>548</v>
      </c>
      <c r="AI30" s="34" t="s">
        <v>463</v>
      </c>
      <c r="AJ30" s="34" t="s">
        <v>54</v>
      </c>
      <c r="AK30" s="34" t="s">
        <v>490</v>
      </c>
      <c r="AL30" s="35" t="s">
        <v>549</v>
      </c>
      <c r="AM30" s="34" t="s">
        <v>491</v>
      </c>
      <c r="AN30" s="34" t="s">
        <v>492</v>
      </c>
      <c r="AO30" s="36">
        <v>1.04</v>
      </c>
      <c r="AP30" s="34"/>
      <c r="AQ30" s="34"/>
      <c r="AR30" s="37" t="s">
        <v>493</v>
      </c>
      <c r="AS30" s="38">
        <v>2024</v>
      </c>
      <c r="AT30" s="39"/>
      <c r="AU30" s="37" t="s">
        <v>493</v>
      </c>
      <c r="AV30" s="39" t="s">
        <v>494</v>
      </c>
      <c r="AW30" s="39" t="s">
        <v>495</v>
      </c>
      <c r="AX30" s="39" t="s">
        <v>550</v>
      </c>
      <c r="AY30" s="40" t="s">
        <v>551</v>
      </c>
      <c r="AZ30" s="40" t="s">
        <v>504</v>
      </c>
      <c r="BA30" s="274">
        <v>0</v>
      </c>
      <c r="BB30" s="42" t="s">
        <v>505</v>
      </c>
      <c r="BC30" s="43">
        <v>55591</v>
      </c>
      <c r="BD30" s="43">
        <v>0</v>
      </c>
      <c r="BE30" s="43"/>
      <c r="BF30" s="43">
        <v>0</v>
      </c>
      <c r="BG30" s="44"/>
      <c r="BH30" s="45">
        <f t="shared" si="0"/>
        <v>55590.7</v>
      </c>
      <c r="BI30" s="45">
        <f t="shared" si="1"/>
        <v>57814.327999999994</v>
      </c>
      <c r="BJ30" s="45">
        <f t="shared" si="36"/>
        <v>57814.327999999994</v>
      </c>
      <c r="BK30" s="46">
        <v>0</v>
      </c>
      <c r="BL30" s="46">
        <v>0</v>
      </c>
      <c r="BM30" s="46">
        <f t="shared" si="55"/>
        <v>0</v>
      </c>
      <c r="BN30" s="46">
        <v>0</v>
      </c>
      <c r="BO30" s="46">
        <f t="shared" si="3"/>
        <v>0</v>
      </c>
      <c r="BP30" s="46">
        <v>0</v>
      </c>
      <c r="BQ30" s="46">
        <f t="shared" si="4"/>
        <v>0</v>
      </c>
      <c r="BR30" s="46">
        <v>0</v>
      </c>
      <c r="BS30" s="46">
        <f t="shared" si="5"/>
        <v>0</v>
      </c>
      <c r="BT30" s="46">
        <v>0</v>
      </c>
      <c r="BU30" s="46">
        <f t="shared" si="6"/>
        <v>0</v>
      </c>
      <c r="BV30" s="46">
        <v>0</v>
      </c>
      <c r="BW30" s="46">
        <f t="shared" si="7"/>
        <v>0</v>
      </c>
      <c r="BX30" s="46">
        <v>0</v>
      </c>
      <c r="BY30" s="46">
        <f t="shared" si="8"/>
        <v>0</v>
      </c>
      <c r="BZ30" s="46">
        <v>11096.8</v>
      </c>
      <c r="CA30" s="46">
        <f t="shared" si="9"/>
        <v>11540.672</v>
      </c>
      <c r="CB30" s="46">
        <v>44493.899999999994</v>
      </c>
      <c r="CC30" s="46">
        <f t="shared" si="10"/>
        <v>46273.655999999995</v>
      </c>
      <c r="CD30" s="46">
        <v>0</v>
      </c>
      <c r="CE30" s="46">
        <f t="shared" si="11"/>
        <v>0</v>
      </c>
      <c r="CF30" s="46">
        <v>0</v>
      </c>
      <c r="CG30" s="46">
        <f t="shared" si="12"/>
        <v>0</v>
      </c>
      <c r="CH30" s="46">
        <v>0</v>
      </c>
      <c r="CI30" s="46">
        <f t="shared" si="13"/>
        <v>0</v>
      </c>
      <c r="CJ30" s="46">
        <v>0</v>
      </c>
      <c r="CK30" s="46">
        <f t="shared" si="14"/>
        <v>0</v>
      </c>
      <c r="CL30" s="46">
        <v>0</v>
      </c>
      <c r="CM30" s="46">
        <f t="shared" si="15"/>
        <v>0</v>
      </c>
      <c r="CN30" s="46">
        <v>0</v>
      </c>
      <c r="CO30" s="46">
        <f t="shared" si="16"/>
        <v>0</v>
      </c>
      <c r="CP30" s="46">
        <v>0</v>
      </c>
      <c r="CQ30" s="46">
        <f t="shared" si="17"/>
        <v>0</v>
      </c>
      <c r="CR30" s="46">
        <v>0</v>
      </c>
      <c r="CS30" s="46">
        <f t="shared" si="18"/>
        <v>0</v>
      </c>
      <c r="CT30" s="46">
        <v>0</v>
      </c>
      <c r="CU30" s="46">
        <f t="shared" si="19"/>
        <v>0</v>
      </c>
      <c r="CV30" s="46">
        <v>0</v>
      </c>
      <c r="CW30" s="46">
        <f t="shared" si="20"/>
        <v>0</v>
      </c>
      <c r="CX30" s="46">
        <v>0</v>
      </c>
      <c r="CY30" s="46">
        <f t="shared" si="21"/>
        <v>0</v>
      </c>
      <c r="CZ30" s="46">
        <v>0</v>
      </c>
      <c r="DA30" s="46">
        <f t="shared" si="22"/>
        <v>0</v>
      </c>
      <c r="DB30" s="47">
        <v>0</v>
      </c>
      <c r="DC30" s="46">
        <f t="shared" si="23"/>
        <v>0</v>
      </c>
      <c r="DD30" s="48">
        <v>0</v>
      </c>
      <c r="DE30" s="46">
        <f t="shared" si="24"/>
        <v>0</v>
      </c>
      <c r="DF30" s="49">
        <v>15</v>
      </c>
      <c r="DG30" s="50">
        <f t="shared" si="59"/>
        <v>3854.2885333333329</v>
      </c>
      <c r="DH30" s="51">
        <f t="shared" si="26"/>
        <v>53960.039466666662</v>
      </c>
      <c r="DI30" s="52"/>
      <c r="DJ30" s="52"/>
      <c r="DK30" s="53"/>
      <c r="DL30" s="53"/>
      <c r="DM30" s="53"/>
      <c r="DN30" s="53"/>
      <c r="DO30" s="53"/>
      <c r="DP30" s="53"/>
      <c r="DQ30" s="53"/>
      <c r="DR30" s="53"/>
      <c r="DS30" s="52">
        <f t="shared" ref="DS30:EF30" si="68">$DG30</f>
        <v>3854.2885333333329</v>
      </c>
      <c r="DT30" s="52">
        <f t="shared" si="68"/>
        <v>3854.2885333333329</v>
      </c>
      <c r="DU30" s="52">
        <f t="shared" si="68"/>
        <v>3854.2885333333329</v>
      </c>
      <c r="DV30" s="52">
        <f t="shared" si="68"/>
        <v>3854.2885333333329</v>
      </c>
      <c r="DW30" s="52">
        <f t="shared" si="68"/>
        <v>3854.2885333333329</v>
      </c>
      <c r="DX30" s="52">
        <f t="shared" si="68"/>
        <v>3854.2885333333329</v>
      </c>
      <c r="DY30" s="52">
        <f t="shared" si="68"/>
        <v>3854.2885333333329</v>
      </c>
      <c r="DZ30" s="52">
        <f t="shared" si="68"/>
        <v>3854.2885333333329</v>
      </c>
      <c r="EA30" s="52">
        <f t="shared" si="68"/>
        <v>3854.2885333333329</v>
      </c>
      <c r="EB30" s="52">
        <f t="shared" si="68"/>
        <v>3854.2885333333329</v>
      </c>
      <c r="EC30" s="52">
        <f t="shared" si="68"/>
        <v>3854.2885333333329</v>
      </c>
      <c r="ED30" s="52">
        <f t="shared" si="68"/>
        <v>3854.2885333333329</v>
      </c>
      <c r="EE30" s="52">
        <f t="shared" si="68"/>
        <v>3854.2885333333329</v>
      </c>
      <c r="EF30" s="52">
        <f t="shared" si="68"/>
        <v>3854.2885333333329</v>
      </c>
      <c r="EG30" s="54">
        <f t="shared" si="28"/>
        <v>3854.2885333333325</v>
      </c>
      <c r="EH30" s="55">
        <f t="shared" si="29"/>
        <v>14</v>
      </c>
      <c r="EI30" s="55">
        <f t="shared" si="30"/>
        <v>1</v>
      </c>
      <c r="EJ30" s="56" t="s">
        <v>552</v>
      </c>
      <c r="EK30" s="57">
        <f t="shared" si="38"/>
        <v>0</v>
      </c>
      <c r="EL30" s="57">
        <f t="shared" si="31"/>
        <v>0</v>
      </c>
      <c r="EM30" s="57">
        <f t="shared" si="32"/>
        <v>0</v>
      </c>
      <c r="EN30" s="57">
        <f t="shared" si="33"/>
        <v>0</v>
      </c>
      <c r="EO30" s="57">
        <f t="shared" si="39"/>
        <v>0</v>
      </c>
      <c r="EP30" s="57">
        <f t="shared" si="40"/>
        <v>0</v>
      </c>
      <c r="EQ30" s="58">
        <f t="shared" si="41"/>
        <v>0</v>
      </c>
      <c r="ER30" s="58">
        <f t="shared" si="42"/>
        <v>0</v>
      </c>
      <c r="ES30" s="58">
        <f t="shared" si="43"/>
        <v>0</v>
      </c>
      <c r="ET30" s="58">
        <f t="shared" si="44"/>
        <v>0</v>
      </c>
    </row>
    <row r="31" spans="1:150" x14ac:dyDescent="0.25">
      <c r="A31" s="30" t="s">
        <v>567</v>
      </c>
      <c r="B31" s="62">
        <v>0</v>
      </c>
      <c r="C31" s="64" t="s">
        <v>568</v>
      </c>
      <c r="D31" s="32" t="s">
        <v>489</v>
      </c>
      <c r="E31" s="56"/>
      <c r="F31" s="33"/>
      <c r="G31" s="33"/>
      <c r="H31" s="288">
        <f t="shared" si="34"/>
        <v>57814.327999999994</v>
      </c>
      <c r="I31" s="288">
        <f t="shared" si="35"/>
        <v>57814.327999999994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4" t="s">
        <v>548</v>
      </c>
      <c r="AI31" s="34" t="s">
        <v>463</v>
      </c>
      <c r="AJ31" s="34" t="s">
        <v>54</v>
      </c>
      <c r="AK31" s="34" t="s">
        <v>490</v>
      </c>
      <c r="AL31" s="35" t="s">
        <v>549</v>
      </c>
      <c r="AM31" s="34" t="s">
        <v>491</v>
      </c>
      <c r="AN31" s="34" t="s">
        <v>492</v>
      </c>
      <c r="AO31" s="36">
        <v>1.04</v>
      </c>
      <c r="AP31" s="34"/>
      <c r="AQ31" s="34"/>
      <c r="AR31" s="37" t="s">
        <v>493</v>
      </c>
      <c r="AS31" s="38">
        <v>2024</v>
      </c>
      <c r="AT31" s="39"/>
      <c r="AU31" s="37" t="s">
        <v>493</v>
      </c>
      <c r="AV31" s="39" t="s">
        <v>494</v>
      </c>
      <c r="AW31" s="39" t="s">
        <v>495</v>
      </c>
      <c r="AX31" s="39" t="s">
        <v>550</v>
      </c>
      <c r="AY31" s="40" t="s">
        <v>551</v>
      </c>
      <c r="AZ31" s="40" t="s">
        <v>504</v>
      </c>
      <c r="BA31" s="274">
        <v>0</v>
      </c>
      <c r="BB31" s="42" t="s">
        <v>505</v>
      </c>
      <c r="BC31" s="43">
        <v>55591</v>
      </c>
      <c r="BD31" s="43">
        <v>0</v>
      </c>
      <c r="BE31" s="43"/>
      <c r="BF31" s="43">
        <v>0</v>
      </c>
      <c r="BG31" s="44"/>
      <c r="BH31" s="45">
        <f t="shared" si="0"/>
        <v>55590.7</v>
      </c>
      <c r="BI31" s="45">
        <f t="shared" si="1"/>
        <v>57814.327999999994</v>
      </c>
      <c r="BJ31" s="45">
        <f t="shared" si="36"/>
        <v>57814.327999999994</v>
      </c>
      <c r="BK31" s="46">
        <v>0</v>
      </c>
      <c r="BL31" s="46">
        <v>0</v>
      </c>
      <c r="BM31" s="46">
        <f t="shared" si="55"/>
        <v>0</v>
      </c>
      <c r="BN31" s="46">
        <v>0</v>
      </c>
      <c r="BO31" s="46">
        <f t="shared" si="3"/>
        <v>0</v>
      </c>
      <c r="BP31" s="46">
        <v>0</v>
      </c>
      <c r="BQ31" s="46">
        <f t="shared" si="4"/>
        <v>0</v>
      </c>
      <c r="BR31" s="46">
        <v>0</v>
      </c>
      <c r="BS31" s="46">
        <f t="shared" si="5"/>
        <v>0</v>
      </c>
      <c r="BT31" s="46">
        <v>0</v>
      </c>
      <c r="BU31" s="46">
        <f t="shared" si="6"/>
        <v>0</v>
      </c>
      <c r="BV31" s="46">
        <v>0</v>
      </c>
      <c r="BW31" s="46">
        <f t="shared" si="7"/>
        <v>0</v>
      </c>
      <c r="BX31" s="46">
        <v>0</v>
      </c>
      <c r="BY31" s="46">
        <f t="shared" si="8"/>
        <v>0</v>
      </c>
      <c r="BZ31" s="46">
        <v>0</v>
      </c>
      <c r="CA31" s="46">
        <f t="shared" si="9"/>
        <v>0</v>
      </c>
      <c r="CB31" s="46">
        <v>11096.8</v>
      </c>
      <c r="CC31" s="46">
        <f t="shared" si="10"/>
        <v>11540.672</v>
      </c>
      <c r="CD31" s="46">
        <v>44493.899999999994</v>
      </c>
      <c r="CE31" s="46">
        <f t="shared" si="11"/>
        <v>46273.655999999995</v>
      </c>
      <c r="CF31" s="46">
        <v>0</v>
      </c>
      <c r="CG31" s="46">
        <f t="shared" si="12"/>
        <v>0</v>
      </c>
      <c r="CH31" s="46">
        <v>0</v>
      </c>
      <c r="CI31" s="46">
        <f t="shared" si="13"/>
        <v>0</v>
      </c>
      <c r="CJ31" s="46">
        <v>0</v>
      </c>
      <c r="CK31" s="46">
        <f t="shared" si="14"/>
        <v>0</v>
      </c>
      <c r="CL31" s="46">
        <v>0</v>
      </c>
      <c r="CM31" s="46">
        <f t="shared" si="15"/>
        <v>0</v>
      </c>
      <c r="CN31" s="46">
        <v>0</v>
      </c>
      <c r="CO31" s="46">
        <f t="shared" si="16"/>
        <v>0</v>
      </c>
      <c r="CP31" s="46">
        <v>0</v>
      </c>
      <c r="CQ31" s="46">
        <f t="shared" si="17"/>
        <v>0</v>
      </c>
      <c r="CR31" s="46">
        <v>0</v>
      </c>
      <c r="CS31" s="46">
        <f t="shared" si="18"/>
        <v>0</v>
      </c>
      <c r="CT31" s="46">
        <v>0</v>
      </c>
      <c r="CU31" s="46">
        <f t="shared" si="19"/>
        <v>0</v>
      </c>
      <c r="CV31" s="46">
        <v>0</v>
      </c>
      <c r="CW31" s="46">
        <f t="shared" si="20"/>
        <v>0</v>
      </c>
      <c r="CX31" s="46">
        <v>0</v>
      </c>
      <c r="CY31" s="46">
        <f t="shared" si="21"/>
        <v>0</v>
      </c>
      <c r="CZ31" s="46">
        <v>0</v>
      </c>
      <c r="DA31" s="46">
        <f t="shared" si="22"/>
        <v>0</v>
      </c>
      <c r="DB31" s="47">
        <v>0</v>
      </c>
      <c r="DC31" s="46">
        <f t="shared" si="23"/>
        <v>0</v>
      </c>
      <c r="DD31" s="48">
        <v>0</v>
      </c>
      <c r="DE31" s="46">
        <f t="shared" si="24"/>
        <v>0</v>
      </c>
      <c r="DF31" s="49">
        <v>15</v>
      </c>
      <c r="DG31" s="50">
        <f t="shared" si="59"/>
        <v>3854.2885333333329</v>
      </c>
      <c r="DH31" s="51">
        <f t="shared" si="26"/>
        <v>50105.750933333329</v>
      </c>
      <c r="DI31" s="52"/>
      <c r="DJ31" s="52"/>
      <c r="DK31" s="53"/>
      <c r="DL31" s="53"/>
      <c r="DM31" s="53"/>
      <c r="DN31" s="53"/>
      <c r="DO31" s="53"/>
      <c r="DP31" s="53"/>
      <c r="DQ31" s="53"/>
      <c r="DR31" s="53"/>
      <c r="DS31" s="53"/>
      <c r="DT31" s="52">
        <f t="shared" ref="DT31:EF31" si="69">$DG31</f>
        <v>3854.2885333333329</v>
      </c>
      <c r="DU31" s="52">
        <f t="shared" si="69"/>
        <v>3854.2885333333329</v>
      </c>
      <c r="DV31" s="52">
        <f t="shared" si="69"/>
        <v>3854.2885333333329</v>
      </c>
      <c r="DW31" s="52">
        <f t="shared" si="69"/>
        <v>3854.2885333333329</v>
      </c>
      <c r="DX31" s="52">
        <f t="shared" si="69"/>
        <v>3854.2885333333329</v>
      </c>
      <c r="DY31" s="52">
        <f t="shared" si="69"/>
        <v>3854.2885333333329</v>
      </c>
      <c r="DZ31" s="52">
        <f t="shared" si="69"/>
        <v>3854.2885333333329</v>
      </c>
      <c r="EA31" s="52">
        <f t="shared" si="69"/>
        <v>3854.2885333333329</v>
      </c>
      <c r="EB31" s="52">
        <f t="shared" si="69"/>
        <v>3854.2885333333329</v>
      </c>
      <c r="EC31" s="52">
        <f t="shared" si="69"/>
        <v>3854.2885333333329</v>
      </c>
      <c r="ED31" s="52">
        <f t="shared" si="69"/>
        <v>3854.2885333333329</v>
      </c>
      <c r="EE31" s="52">
        <f t="shared" si="69"/>
        <v>3854.2885333333329</v>
      </c>
      <c r="EF31" s="52">
        <f t="shared" si="69"/>
        <v>3854.2885333333329</v>
      </c>
      <c r="EG31" s="54">
        <f t="shared" si="28"/>
        <v>7708.5770666666649</v>
      </c>
      <c r="EH31" s="55">
        <f t="shared" si="29"/>
        <v>13</v>
      </c>
      <c r="EI31" s="55">
        <f t="shared" si="30"/>
        <v>2</v>
      </c>
      <c r="EJ31" s="56" t="s">
        <v>552</v>
      </c>
      <c r="EK31" s="57">
        <f t="shared" si="38"/>
        <v>0</v>
      </c>
      <c r="EL31" s="57">
        <f t="shared" si="31"/>
        <v>0</v>
      </c>
      <c r="EM31" s="57">
        <f t="shared" si="32"/>
        <v>0</v>
      </c>
      <c r="EN31" s="57">
        <f t="shared" si="33"/>
        <v>0</v>
      </c>
      <c r="EO31" s="57">
        <f t="shared" si="39"/>
        <v>0</v>
      </c>
      <c r="EP31" s="57">
        <f t="shared" si="40"/>
        <v>0</v>
      </c>
      <c r="EQ31" s="58">
        <f t="shared" si="41"/>
        <v>0</v>
      </c>
      <c r="ER31" s="58">
        <f t="shared" si="42"/>
        <v>0</v>
      </c>
      <c r="ES31" s="58">
        <f t="shared" si="43"/>
        <v>0</v>
      </c>
      <c r="ET31" s="58">
        <f t="shared" si="44"/>
        <v>0</v>
      </c>
    </row>
    <row r="32" spans="1:150" x14ac:dyDescent="0.25">
      <c r="A32" s="30" t="s">
        <v>569</v>
      </c>
      <c r="B32" s="62">
        <v>0</v>
      </c>
      <c r="C32" s="64" t="s">
        <v>570</v>
      </c>
      <c r="D32" s="32" t="s">
        <v>489</v>
      </c>
      <c r="E32" s="56"/>
      <c r="F32" s="33"/>
      <c r="G32" s="33"/>
      <c r="H32" s="288">
        <f t="shared" si="34"/>
        <v>57814.327999999994</v>
      </c>
      <c r="I32" s="288">
        <f t="shared" si="35"/>
        <v>57814.327999999994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4" t="s">
        <v>548</v>
      </c>
      <c r="AI32" s="34" t="s">
        <v>463</v>
      </c>
      <c r="AJ32" s="34" t="s">
        <v>54</v>
      </c>
      <c r="AK32" s="34" t="s">
        <v>490</v>
      </c>
      <c r="AL32" s="35" t="s">
        <v>549</v>
      </c>
      <c r="AM32" s="34" t="s">
        <v>491</v>
      </c>
      <c r="AN32" s="34" t="s">
        <v>492</v>
      </c>
      <c r="AO32" s="36">
        <v>1.04</v>
      </c>
      <c r="AP32" s="34"/>
      <c r="AQ32" s="34"/>
      <c r="AR32" s="37" t="s">
        <v>493</v>
      </c>
      <c r="AS32" s="38">
        <v>2024</v>
      </c>
      <c r="AT32" s="39"/>
      <c r="AU32" s="37" t="s">
        <v>493</v>
      </c>
      <c r="AV32" s="39" t="s">
        <v>494</v>
      </c>
      <c r="AW32" s="39" t="s">
        <v>495</v>
      </c>
      <c r="AX32" s="39" t="s">
        <v>550</v>
      </c>
      <c r="AY32" s="40" t="s">
        <v>551</v>
      </c>
      <c r="AZ32" s="40" t="s">
        <v>504</v>
      </c>
      <c r="BA32" s="274">
        <v>0</v>
      </c>
      <c r="BB32" s="42" t="s">
        <v>505</v>
      </c>
      <c r="BC32" s="43">
        <v>55591</v>
      </c>
      <c r="BD32" s="43">
        <v>0</v>
      </c>
      <c r="BE32" s="43"/>
      <c r="BF32" s="43">
        <v>0</v>
      </c>
      <c r="BG32" s="44"/>
      <c r="BH32" s="45">
        <f t="shared" si="0"/>
        <v>55590.7</v>
      </c>
      <c r="BI32" s="45">
        <f t="shared" si="1"/>
        <v>57814.327999999994</v>
      </c>
      <c r="BJ32" s="45">
        <f t="shared" si="36"/>
        <v>57814.327999999994</v>
      </c>
      <c r="BK32" s="46">
        <v>0</v>
      </c>
      <c r="BL32" s="46">
        <v>0</v>
      </c>
      <c r="BM32" s="46">
        <f t="shared" si="55"/>
        <v>0</v>
      </c>
      <c r="BN32" s="46">
        <v>0</v>
      </c>
      <c r="BO32" s="46">
        <f t="shared" si="3"/>
        <v>0</v>
      </c>
      <c r="BP32" s="46">
        <v>0</v>
      </c>
      <c r="BQ32" s="46">
        <f t="shared" si="4"/>
        <v>0</v>
      </c>
      <c r="BR32" s="46">
        <v>0</v>
      </c>
      <c r="BS32" s="46">
        <f t="shared" si="5"/>
        <v>0</v>
      </c>
      <c r="BT32" s="46">
        <v>0</v>
      </c>
      <c r="BU32" s="46">
        <f t="shared" si="6"/>
        <v>0</v>
      </c>
      <c r="BV32" s="46">
        <v>0</v>
      </c>
      <c r="BW32" s="46">
        <f t="shared" si="7"/>
        <v>0</v>
      </c>
      <c r="BX32" s="46">
        <v>0</v>
      </c>
      <c r="BY32" s="46">
        <f t="shared" si="8"/>
        <v>0</v>
      </c>
      <c r="BZ32" s="46">
        <v>0</v>
      </c>
      <c r="CA32" s="46">
        <f t="shared" si="9"/>
        <v>0</v>
      </c>
      <c r="CB32" s="46">
        <v>0</v>
      </c>
      <c r="CC32" s="46">
        <f t="shared" si="10"/>
        <v>0</v>
      </c>
      <c r="CD32" s="46">
        <v>11096.8</v>
      </c>
      <c r="CE32" s="46">
        <f t="shared" si="11"/>
        <v>11540.672</v>
      </c>
      <c r="CF32" s="46">
        <v>44493.899999999994</v>
      </c>
      <c r="CG32" s="46">
        <f t="shared" si="12"/>
        <v>46273.655999999995</v>
      </c>
      <c r="CH32" s="46">
        <v>0</v>
      </c>
      <c r="CI32" s="46">
        <f t="shared" si="13"/>
        <v>0</v>
      </c>
      <c r="CJ32" s="46">
        <v>0</v>
      </c>
      <c r="CK32" s="46">
        <f t="shared" si="14"/>
        <v>0</v>
      </c>
      <c r="CL32" s="46">
        <v>0</v>
      </c>
      <c r="CM32" s="46">
        <f t="shared" si="15"/>
        <v>0</v>
      </c>
      <c r="CN32" s="46">
        <v>0</v>
      </c>
      <c r="CO32" s="46">
        <f t="shared" si="16"/>
        <v>0</v>
      </c>
      <c r="CP32" s="46">
        <v>0</v>
      </c>
      <c r="CQ32" s="46">
        <f t="shared" si="17"/>
        <v>0</v>
      </c>
      <c r="CR32" s="46">
        <v>0</v>
      </c>
      <c r="CS32" s="46">
        <f t="shared" si="18"/>
        <v>0</v>
      </c>
      <c r="CT32" s="46">
        <v>0</v>
      </c>
      <c r="CU32" s="46">
        <f t="shared" si="19"/>
        <v>0</v>
      </c>
      <c r="CV32" s="46">
        <v>0</v>
      </c>
      <c r="CW32" s="46">
        <f t="shared" si="20"/>
        <v>0</v>
      </c>
      <c r="CX32" s="46">
        <v>0</v>
      </c>
      <c r="CY32" s="46">
        <f t="shared" si="21"/>
        <v>0</v>
      </c>
      <c r="CZ32" s="46">
        <v>0</v>
      </c>
      <c r="DA32" s="46">
        <f t="shared" si="22"/>
        <v>0</v>
      </c>
      <c r="DB32" s="47">
        <v>0</v>
      </c>
      <c r="DC32" s="46">
        <f t="shared" si="23"/>
        <v>0</v>
      </c>
      <c r="DD32" s="48">
        <v>0</v>
      </c>
      <c r="DE32" s="46">
        <f t="shared" si="24"/>
        <v>0</v>
      </c>
      <c r="DF32" s="49">
        <v>15</v>
      </c>
      <c r="DG32" s="50">
        <f t="shared" si="59"/>
        <v>3854.2885333333329</v>
      </c>
      <c r="DH32" s="51">
        <f t="shared" si="26"/>
        <v>46251.462399999997</v>
      </c>
      <c r="DI32" s="52"/>
      <c r="DJ32" s="52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2">
        <f t="shared" ref="DU32:EF32" si="70">$DG32</f>
        <v>3854.2885333333329</v>
      </c>
      <c r="DV32" s="52">
        <f t="shared" si="70"/>
        <v>3854.2885333333329</v>
      </c>
      <c r="DW32" s="52">
        <f t="shared" si="70"/>
        <v>3854.2885333333329</v>
      </c>
      <c r="DX32" s="52">
        <f t="shared" si="70"/>
        <v>3854.2885333333329</v>
      </c>
      <c r="DY32" s="52">
        <f t="shared" si="70"/>
        <v>3854.2885333333329</v>
      </c>
      <c r="DZ32" s="52">
        <f t="shared" si="70"/>
        <v>3854.2885333333329</v>
      </c>
      <c r="EA32" s="52">
        <f t="shared" si="70"/>
        <v>3854.2885333333329</v>
      </c>
      <c r="EB32" s="52">
        <f t="shared" si="70"/>
        <v>3854.2885333333329</v>
      </c>
      <c r="EC32" s="52">
        <f t="shared" si="70"/>
        <v>3854.2885333333329</v>
      </c>
      <c r="ED32" s="52">
        <f t="shared" si="70"/>
        <v>3854.2885333333329</v>
      </c>
      <c r="EE32" s="52">
        <f t="shared" si="70"/>
        <v>3854.2885333333329</v>
      </c>
      <c r="EF32" s="52">
        <f t="shared" si="70"/>
        <v>3854.2885333333329</v>
      </c>
      <c r="EG32" s="54">
        <f t="shared" si="28"/>
        <v>11562.865599999997</v>
      </c>
      <c r="EH32" s="55">
        <f t="shared" si="29"/>
        <v>12</v>
      </c>
      <c r="EI32" s="55">
        <f t="shared" si="30"/>
        <v>3</v>
      </c>
      <c r="EJ32" s="56" t="s">
        <v>552</v>
      </c>
      <c r="EK32" s="57">
        <f t="shared" si="38"/>
        <v>0</v>
      </c>
      <c r="EL32" s="57">
        <f t="shared" si="31"/>
        <v>0</v>
      </c>
      <c r="EM32" s="57">
        <f t="shared" si="32"/>
        <v>0</v>
      </c>
      <c r="EN32" s="57">
        <f t="shared" si="33"/>
        <v>0</v>
      </c>
      <c r="EO32" s="57">
        <f t="shared" si="39"/>
        <v>0</v>
      </c>
      <c r="EP32" s="57">
        <f t="shared" si="40"/>
        <v>0</v>
      </c>
      <c r="EQ32" s="58">
        <f t="shared" si="41"/>
        <v>0</v>
      </c>
      <c r="ER32" s="58">
        <f t="shared" si="42"/>
        <v>0</v>
      </c>
      <c r="ES32" s="58">
        <f t="shared" si="43"/>
        <v>0</v>
      </c>
      <c r="ET32" s="58">
        <f t="shared" si="44"/>
        <v>0</v>
      </c>
    </row>
    <row r="33" spans="1:150" x14ac:dyDescent="0.25">
      <c r="A33" s="30" t="s">
        <v>571</v>
      </c>
      <c r="B33" s="62">
        <v>0</v>
      </c>
      <c r="C33" s="64" t="s">
        <v>572</v>
      </c>
      <c r="D33" s="32" t="s">
        <v>489</v>
      </c>
      <c r="E33" s="56"/>
      <c r="F33" s="33"/>
      <c r="G33" s="33"/>
      <c r="H33" s="288">
        <f t="shared" si="34"/>
        <v>57814.328000000001</v>
      </c>
      <c r="I33" s="288">
        <f t="shared" si="35"/>
        <v>57814.328000000001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4" t="s">
        <v>548</v>
      </c>
      <c r="AI33" s="34" t="s">
        <v>463</v>
      </c>
      <c r="AJ33" s="34" t="s">
        <v>54</v>
      </c>
      <c r="AK33" s="34" t="s">
        <v>490</v>
      </c>
      <c r="AL33" s="35" t="s">
        <v>549</v>
      </c>
      <c r="AM33" s="34" t="s">
        <v>491</v>
      </c>
      <c r="AN33" s="34" t="s">
        <v>492</v>
      </c>
      <c r="AO33" s="36">
        <v>1.04</v>
      </c>
      <c r="AP33" s="34"/>
      <c r="AQ33" s="34"/>
      <c r="AR33" s="37" t="s">
        <v>493</v>
      </c>
      <c r="AS33" s="38">
        <v>2024</v>
      </c>
      <c r="AT33" s="39"/>
      <c r="AU33" s="37" t="s">
        <v>493</v>
      </c>
      <c r="AV33" s="39" t="s">
        <v>494</v>
      </c>
      <c r="AW33" s="39" t="s">
        <v>495</v>
      </c>
      <c r="AX33" s="39" t="s">
        <v>550</v>
      </c>
      <c r="AY33" s="40" t="s">
        <v>551</v>
      </c>
      <c r="AZ33" s="40" t="s">
        <v>504</v>
      </c>
      <c r="BA33" s="274">
        <v>0</v>
      </c>
      <c r="BB33" s="42" t="s">
        <v>505</v>
      </c>
      <c r="BC33" s="43">
        <v>55591</v>
      </c>
      <c r="BD33" s="43">
        <v>0</v>
      </c>
      <c r="BE33" s="43"/>
      <c r="BF33" s="43">
        <v>0</v>
      </c>
      <c r="BG33" s="44"/>
      <c r="BH33" s="45">
        <f t="shared" si="0"/>
        <v>55590.7</v>
      </c>
      <c r="BI33" s="45">
        <f t="shared" si="1"/>
        <v>57814.328000000001</v>
      </c>
      <c r="BJ33" s="45">
        <f t="shared" si="36"/>
        <v>57814.328000000001</v>
      </c>
      <c r="BK33" s="46">
        <v>0</v>
      </c>
      <c r="BL33" s="46">
        <v>0</v>
      </c>
      <c r="BM33" s="46">
        <f t="shared" si="55"/>
        <v>0</v>
      </c>
      <c r="BN33" s="46">
        <v>0</v>
      </c>
      <c r="BO33" s="46">
        <f t="shared" si="3"/>
        <v>0</v>
      </c>
      <c r="BP33" s="46">
        <v>0</v>
      </c>
      <c r="BQ33" s="46">
        <f t="shared" si="4"/>
        <v>0</v>
      </c>
      <c r="BR33" s="46">
        <v>0</v>
      </c>
      <c r="BS33" s="46">
        <f t="shared" si="5"/>
        <v>0</v>
      </c>
      <c r="BT33" s="46">
        <v>0</v>
      </c>
      <c r="BU33" s="46">
        <f t="shared" si="6"/>
        <v>0</v>
      </c>
      <c r="BV33" s="46">
        <v>0</v>
      </c>
      <c r="BW33" s="46">
        <f t="shared" si="7"/>
        <v>0</v>
      </c>
      <c r="BX33" s="46">
        <v>0</v>
      </c>
      <c r="BY33" s="46">
        <f t="shared" si="8"/>
        <v>0</v>
      </c>
      <c r="BZ33" s="46">
        <v>0</v>
      </c>
      <c r="CA33" s="46">
        <f t="shared" si="9"/>
        <v>0</v>
      </c>
      <c r="CB33" s="46">
        <v>0</v>
      </c>
      <c r="CC33" s="46">
        <f t="shared" si="10"/>
        <v>0</v>
      </c>
      <c r="CD33" s="46">
        <v>0</v>
      </c>
      <c r="CE33" s="46">
        <f t="shared" si="11"/>
        <v>0</v>
      </c>
      <c r="CF33" s="46">
        <v>11096.8</v>
      </c>
      <c r="CG33" s="46">
        <f t="shared" si="12"/>
        <v>11540.672</v>
      </c>
      <c r="CH33" s="46">
        <v>44493.9</v>
      </c>
      <c r="CI33" s="46">
        <f t="shared" si="13"/>
        <v>46273.656000000003</v>
      </c>
      <c r="CJ33" s="46">
        <v>0</v>
      </c>
      <c r="CK33" s="46">
        <f t="shared" si="14"/>
        <v>0</v>
      </c>
      <c r="CL33" s="46">
        <v>0</v>
      </c>
      <c r="CM33" s="46">
        <f t="shared" si="15"/>
        <v>0</v>
      </c>
      <c r="CN33" s="46">
        <v>0</v>
      </c>
      <c r="CO33" s="46">
        <f t="shared" si="16"/>
        <v>0</v>
      </c>
      <c r="CP33" s="46">
        <v>0</v>
      </c>
      <c r="CQ33" s="46">
        <f t="shared" si="17"/>
        <v>0</v>
      </c>
      <c r="CR33" s="46">
        <v>0</v>
      </c>
      <c r="CS33" s="46">
        <f t="shared" si="18"/>
        <v>0</v>
      </c>
      <c r="CT33" s="46">
        <v>0</v>
      </c>
      <c r="CU33" s="46">
        <f t="shared" si="19"/>
        <v>0</v>
      </c>
      <c r="CV33" s="46">
        <v>0</v>
      </c>
      <c r="CW33" s="46">
        <f t="shared" si="20"/>
        <v>0</v>
      </c>
      <c r="CX33" s="46">
        <v>0</v>
      </c>
      <c r="CY33" s="46">
        <f t="shared" si="21"/>
        <v>0</v>
      </c>
      <c r="CZ33" s="46">
        <v>0</v>
      </c>
      <c r="DA33" s="46">
        <f t="shared" si="22"/>
        <v>0</v>
      </c>
      <c r="DB33" s="47">
        <v>0</v>
      </c>
      <c r="DC33" s="46">
        <f t="shared" si="23"/>
        <v>0</v>
      </c>
      <c r="DD33" s="48">
        <v>0</v>
      </c>
      <c r="DE33" s="46">
        <f t="shared" si="24"/>
        <v>0</v>
      </c>
      <c r="DF33" s="49">
        <v>15</v>
      </c>
      <c r="DG33" s="50">
        <f t="shared" si="59"/>
        <v>3854.2885333333334</v>
      </c>
      <c r="DH33" s="51">
        <f t="shared" si="26"/>
        <v>42397.173866666664</v>
      </c>
      <c r="DI33" s="52"/>
      <c r="DJ33" s="52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2">
        <f t="shared" ref="DV33:EF33" si="71">$DG33</f>
        <v>3854.2885333333334</v>
      </c>
      <c r="DW33" s="52">
        <f t="shared" si="71"/>
        <v>3854.2885333333334</v>
      </c>
      <c r="DX33" s="52">
        <f t="shared" si="71"/>
        <v>3854.2885333333334</v>
      </c>
      <c r="DY33" s="52">
        <f t="shared" si="71"/>
        <v>3854.2885333333334</v>
      </c>
      <c r="DZ33" s="52">
        <f t="shared" si="71"/>
        <v>3854.2885333333334</v>
      </c>
      <c r="EA33" s="52">
        <f t="shared" si="71"/>
        <v>3854.2885333333334</v>
      </c>
      <c r="EB33" s="52">
        <f t="shared" si="71"/>
        <v>3854.2885333333334</v>
      </c>
      <c r="EC33" s="52">
        <f t="shared" si="71"/>
        <v>3854.2885333333334</v>
      </c>
      <c r="ED33" s="52">
        <f t="shared" si="71"/>
        <v>3854.2885333333334</v>
      </c>
      <c r="EE33" s="52">
        <f t="shared" si="71"/>
        <v>3854.2885333333334</v>
      </c>
      <c r="EF33" s="52">
        <f t="shared" si="71"/>
        <v>3854.2885333333334</v>
      </c>
      <c r="EG33" s="54">
        <f t="shared" si="28"/>
        <v>15417.154133333337</v>
      </c>
      <c r="EH33" s="55">
        <f t="shared" si="29"/>
        <v>11</v>
      </c>
      <c r="EI33" s="55">
        <f t="shared" si="30"/>
        <v>4</v>
      </c>
      <c r="EJ33" s="56" t="s">
        <v>552</v>
      </c>
      <c r="EK33" s="57">
        <f t="shared" si="38"/>
        <v>0</v>
      </c>
      <c r="EL33" s="57">
        <f t="shared" si="31"/>
        <v>0</v>
      </c>
      <c r="EM33" s="57">
        <f t="shared" si="32"/>
        <v>0</v>
      </c>
      <c r="EN33" s="57">
        <f t="shared" si="33"/>
        <v>0</v>
      </c>
      <c r="EO33" s="57">
        <f t="shared" si="39"/>
        <v>0</v>
      </c>
      <c r="EP33" s="57">
        <f t="shared" si="40"/>
        <v>0</v>
      </c>
      <c r="EQ33" s="58">
        <f t="shared" si="41"/>
        <v>0</v>
      </c>
      <c r="ER33" s="58">
        <f t="shared" si="42"/>
        <v>0</v>
      </c>
      <c r="ES33" s="58">
        <f t="shared" si="43"/>
        <v>0</v>
      </c>
      <c r="ET33" s="58">
        <f t="shared" si="44"/>
        <v>0</v>
      </c>
    </row>
    <row r="34" spans="1:150" x14ac:dyDescent="0.25">
      <c r="A34" s="30" t="s">
        <v>573</v>
      </c>
      <c r="B34" s="62">
        <v>0</v>
      </c>
      <c r="C34" s="64" t="s">
        <v>574</v>
      </c>
      <c r="D34" s="32" t="s">
        <v>489</v>
      </c>
      <c r="E34" s="56"/>
      <c r="F34" s="33"/>
      <c r="G34" s="33"/>
      <c r="H34" s="288">
        <f t="shared" si="34"/>
        <v>57814.327999999994</v>
      </c>
      <c r="I34" s="288">
        <f t="shared" si="35"/>
        <v>57814.327999999994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4" t="s">
        <v>548</v>
      </c>
      <c r="AI34" s="34" t="s">
        <v>463</v>
      </c>
      <c r="AJ34" s="34" t="s">
        <v>54</v>
      </c>
      <c r="AK34" s="34" t="s">
        <v>490</v>
      </c>
      <c r="AL34" s="35" t="s">
        <v>549</v>
      </c>
      <c r="AM34" s="34" t="s">
        <v>491</v>
      </c>
      <c r="AN34" s="34" t="s">
        <v>492</v>
      </c>
      <c r="AO34" s="36">
        <v>1.04</v>
      </c>
      <c r="AP34" s="34"/>
      <c r="AQ34" s="34"/>
      <c r="AR34" s="37" t="s">
        <v>493</v>
      </c>
      <c r="AS34" s="38">
        <v>2024</v>
      </c>
      <c r="AT34" s="39"/>
      <c r="AU34" s="37" t="s">
        <v>493</v>
      </c>
      <c r="AV34" s="39" t="s">
        <v>494</v>
      </c>
      <c r="AW34" s="39" t="s">
        <v>495</v>
      </c>
      <c r="AX34" s="39" t="s">
        <v>550</v>
      </c>
      <c r="AY34" s="40" t="s">
        <v>551</v>
      </c>
      <c r="AZ34" s="40" t="s">
        <v>504</v>
      </c>
      <c r="BA34" s="274">
        <v>0</v>
      </c>
      <c r="BB34" s="42" t="s">
        <v>505</v>
      </c>
      <c r="BC34" s="43">
        <v>55591</v>
      </c>
      <c r="BD34" s="43">
        <v>0</v>
      </c>
      <c r="BE34" s="43"/>
      <c r="BF34" s="43">
        <v>0</v>
      </c>
      <c r="BG34" s="44"/>
      <c r="BH34" s="45">
        <f t="shared" ref="BH34:BH65" si="72">BK34+BL34+BN34+BP34+BR34+BT34+BV34+BX34+BZ34+CB34+CD34+CJ34+CF34+CH34+CL34+CN34+CP34+CR34+CT34+CV34+CX34+CZ34+DB34+DD34</f>
        <v>55590.7</v>
      </c>
      <c r="BI34" s="45">
        <f t="shared" ref="BI34:BI65" si="73">BK34+BM34+BO34+BQ34+BS34+BU34+BW34+BY34+CA34+CC34+CE34+CK34+CG34+CI34+CM34+CO34+CQ34+CS34+CU34+CW34+CY34+DA34+DC34+DE34</f>
        <v>57814.327999999994</v>
      </c>
      <c r="BJ34" s="45">
        <f t="shared" si="36"/>
        <v>57814.327999999994</v>
      </c>
      <c r="BK34" s="46">
        <v>0</v>
      </c>
      <c r="BL34" s="46">
        <v>0</v>
      </c>
      <c r="BM34" s="46">
        <f t="shared" si="55"/>
        <v>0</v>
      </c>
      <c r="BN34" s="46">
        <v>0</v>
      </c>
      <c r="BO34" s="46">
        <f t="shared" ref="BO34:BO65" si="74">$AO34*BN34</f>
        <v>0</v>
      </c>
      <c r="BP34" s="46">
        <v>0</v>
      </c>
      <c r="BQ34" s="46">
        <f t="shared" ref="BQ34:BQ65" si="75">$AO34*BP34</f>
        <v>0</v>
      </c>
      <c r="BR34" s="46">
        <v>0</v>
      </c>
      <c r="BS34" s="46">
        <f t="shared" ref="BS34:BS65" si="76">$AO34*BR34</f>
        <v>0</v>
      </c>
      <c r="BT34" s="46">
        <v>0</v>
      </c>
      <c r="BU34" s="46">
        <f t="shared" ref="BU34:BU65" si="77">$AO34*BT34</f>
        <v>0</v>
      </c>
      <c r="BV34" s="46">
        <v>0</v>
      </c>
      <c r="BW34" s="46">
        <f t="shared" ref="BW34:BW65" si="78">$AO34*BV34</f>
        <v>0</v>
      </c>
      <c r="BX34" s="46">
        <v>0</v>
      </c>
      <c r="BY34" s="46">
        <f t="shared" ref="BY34:BY65" si="79">$AO34*BX34</f>
        <v>0</v>
      </c>
      <c r="BZ34" s="46">
        <v>0</v>
      </c>
      <c r="CA34" s="46">
        <f t="shared" ref="CA34:CA65" si="80">$AO34*BZ34</f>
        <v>0</v>
      </c>
      <c r="CB34" s="46">
        <v>0</v>
      </c>
      <c r="CC34" s="46">
        <f t="shared" ref="CC34:CC65" si="81">$AO34*CB34</f>
        <v>0</v>
      </c>
      <c r="CD34" s="46">
        <v>0</v>
      </c>
      <c r="CE34" s="46">
        <f t="shared" ref="CE34:CE65" si="82">$AO34*CD34</f>
        <v>0</v>
      </c>
      <c r="CF34" s="46">
        <v>0</v>
      </c>
      <c r="CG34" s="46">
        <f t="shared" ref="CG34:CG65" si="83">$AO34*CF34</f>
        <v>0</v>
      </c>
      <c r="CH34" s="46">
        <v>11096.8</v>
      </c>
      <c r="CI34" s="46">
        <f t="shared" ref="CI34:CI65" si="84">$AO34*CH34</f>
        <v>11540.672</v>
      </c>
      <c r="CJ34" s="46">
        <v>44493.899999999994</v>
      </c>
      <c r="CK34" s="46">
        <f t="shared" ref="CK34:CK65" si="85">$AO34*CJ34</f>
        <v>46273.655999999995</v>
      </c>
      <c r="CL34" s="46">
        <v>0</v>
      </c>
      <c r="CM34" s="46">
        <f t="shared" ref="CM34:CM65" si="86">$AO34*CL34</f>
        <v>0</v>
      </c>
      <c r="CN34" s="46">
        <v>0</v>
      </c>
      <c r="CO34" s="46">
        <f t="shared" ref="CO34:CO65" si="87">$AO34*CN34</f>
        <v>0</v>
      </c>
      <c r="CP34" s="46">
        <v>0</v>
      </c>
      <c r="CQ34" s="46">
        <f t="shared" ref="CQ34:CQ65" si="88">$AO34*CP34</f>
        <v>0</v>
      </c>
      <c r="CR34" s="46">
        <v>0</v>
      </c>
      <c r="CS34" s="46">
        <f t="shared" ref="CS34:CS65" si="89">$AO34*CR34</f>
        <v>0</v>
      </c>
      <c r="CT34" s="46">
        <v>0</v>
      </c>
      <c r="CU34" s="46">
        <f t="shared" ref="CU34:CU65" si="90">$AO34*CT34</f>
        <v>0</v>
      </c>
      <c r="CV34" s="46">
        <v>0</v>
      </c>
      <c r="CW34" s="46">
        <f t="shared" ref="CW34:CW65" si="91">$AO34*CV34</f>
        <v>0</v>
      </c>
      <c r="CX34" s="46">
        <v>0</v>
      </c>
      <c r="CY34" s="46">
        <f t="shared" ref="CY34:CY65" si="92">$AO34*CX34</f>
        <v>0</v>
      </c>
      <c r="CZ34" s="46">
        <v>0</v>
      </c>
      <c r="DA34" s="46">
        <f t="shared" ref="DA34:DA65" si="93">$AO34*CZ34</f>
        <v>0</v>
      </c>
      <c r="DB34" s="47">
        <v>0</v>
      </c>
      <c r="DC34" s="46">
        <f t="shared" ref="DC34:DC65" si="94">$AO34*DB34</f>
        <v>0</v>
      </c>
      <c r="DD34" s="48">
        <v>0</v>
      </c>
      <c r="DE34" s="46">
        <f t="shared" ref="DE34:DE65" si="95">$AO34*DD34</f>
        <v>0</v>
      </c>
      <c r="DF34" s="49">
        <v>15</v>
      </c>
      <c r="DG34" s="50">
        <f t="shared" si="59"/>
        <v>3854.2885333333329</v>
      </c>
      <c r="DH34" s="51">
        <f t="shared" si="26"/>
        <v>38542.885333333332</v>
      </c>
      <c r="DI34" s="52"/>
      <c r="DJ34" s="52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2">
        <f t="shared" ref="DW34:EF34" si="96">$DG34</f>
        <v>3854.2885333333329</v>
      </c>
      <c r="DX34" s="52">
        <f t="shared" si="96"/>
        <v>3854.2885333333329</v>
      </c>
      <c r="DY34" s="52">
        <f t="shared" si="96"/>
        <v>3854.2885333333329</v>
      </c>
      <c r="DZ34" s="52">
        <f t="shared" si="96"/>
        <v>3854.2885333333329</v>
      </c>
      <c r="EA34" s="52">
        <f t="shared" si="96"/>
        <v>3854.2885333333329</v>
      </c>
      <c r="EB34" s="52">
        <f t="shared" si="96"/>
        <v>3854.2885333333329</v>
      </c>
      <c r="EC34" s="52">
        <f t="shared" si="96"/>
        <v>3854.2885333333329</v>
      </c>
      <c r="ED34" s="52">
        <f t="shared" si="96"/>
        <v>3854.2885333333329</v>
      </c>
      <c r="EE34" s="52">
        <f t="shared" si="96"/>
        <v>3854.2885333333329</v>
      </c>
      <c r="EF34" s="52">
        <f t="shared" si="96"/>
        <v>3854.2885333333329</v>
      </c>
      <c r="EG34" s="54">
        <f t="shared" si="28"/>
        <v>19271.442666666662</v>
      </c>
      <c r="EH34" s="55">
        <f t="shared" si="29"/>
        <v>10</v>
      </c>
      <c r="EI34" s="55">
        <f t="shared" si="30"/>
        <v>5</v>
      </c>
      <c r="EJ34" s="56" t="s">
        <v>552</v>
      </c>
      <c r="EK34" s="57">
        <f t="shared" ref="EK34:EK65" si="97">BA34+BK34</f>
        <v>0</v>
      </c>
      <c r="EL34" s="57">
        <f t="shared" ref="EL34:EL65" si="98">EK34+BM34-DJ34</f>
        <v>0</v>
      </c>
      <c r="EM34" s="57">
        <f t="shared" ref="EM34:EM65" si="99">EL34+BO34-DK34</f>
        <v>0</v>
      </c>
      <c r="EN34" s="57">
        <f t="shared" ref="EN34:EN65" si="100">EM34+BQ34-DL34</f>
        <v>0</v>
      </c>
      <c r="EO34" s="57">
        <f t="shared" si="39"/>
        <v>0</v>
      </c>
      <c r="EP34" s="57">
        <f t="shared" si="40"/>
        <v>0</v>
      </c>
      <c r="EQ34" s="58">
        <f t="shared" si="41"/>
        <v>0</v>
      </c>
      <c r="ER34" s="58">
        <f t="shared" si="42"/>
        <v>0</v>
      </c>
      <c r="ES34" s="58">
        <f t="shared" si="43"/>
        <v>0</v>
      </c>
      <c r="ET34" s="58">
        <f t="shared" si="44"/>
        <v>0</v>
      </c>
    </row>
    <row r="35" spans="1:150" x14ac:dyDescent="0.25">
      <c r="A35" s="30" t="s">
        <v>575</v>
      </c>
      <c r="B35" s="62">
        <v>0</v>
      </c>
      <c r="C35" s="64" t="s">
        <v>576</v>
      </c>
      <c r="D35" s="32" t="s">
        <v>489</v>
      </c>
      <c r="E35" s="56"/>
      <c r="F35" s="33"/>
      <c r="G35" s="33"/>
      <c r="H35" s="288">
        <f t="shared" si="34"/>
        <v>57814.327999999994</v>
      </c>
      <c r="I35" s="288">
        <f t="shared" si="35"/>
        <v>57814.327999999994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4" t="s">
        <v>548</v>
      </c>
      <c r="AI35" s="34" t="s">
        <v>463</v>
      </c>
      <c r="AJ35" s="34" t="s">
        <v>54</v>
      </c>
      <c r="AK35" s="34" t="s">
        <v>490</v>
      </c>
      <c r="AL35" s="35" t="s">
        <v>549</v>
      </c>
      <c r="AM35" s="34" t="s">
        <v>491</v>
      </c>
      <c r="AN35" s="34" t="s">
        <v>492</v>
      </c>
      <c r="AO35" s="36">
        <v>1.04</v>
      </c>
      <c r="AP35" s="34"/>
      <c r="AQ35" s="34"/>
      <c r="AR35" s="37" t="s">
        <v>493</v>
      </c>
      <c r="AS35" s="38">
        <v>2024</v>
      </c>
      <c r="AT35" s="39"/>
      <c r="AU35" s="37" t="s">
        <v>493</v>
      </c>
      <c r="AV35" s="39" t="s">
        <v>494</v>
      </c>
      <c r="AW35" s="39" t="s">
        <v>495</v>
      </c>
      <c r="AX35" s="39" t="s">
        <v>550</v>
      </c>
      <c r="AY35" s="40" t="s">
        <v>551</v>
      </c>
      <c r="AZ35" s="40" t="s">
        <v>504</v>
      </c>
      <c r="BA35" s="274">
        <v>0</v>
      </c>
      <c r="BB35" s="42" t="s">
        <v>505</v>
      </c>
      <c r="BC35" s="43">
        <v>55591</v>
      </c>
      <c r="BD35" s="43">
        <v>0</v>
      </c>
      <c r="BE35" s="43"/>
      <c r="BF35" s="43">
        <v>0</v>
      </c>
      <c r="BG35" s="44"/>
      <c r="BH35" s="45">
        <f t="shared" si="72"/>
        <v>55590.7</v>
      </c>
      <c r="BI35" s="45">
        <f t="shared" si="73"/>
        <v>57814.327999999994</v>
      </c>
      <c r="BJ35" s="45">
        <f t="shared" si="36"/>
        <v>57814.327999999994</v>
      </c>
      <c r="BK35" s="46">
        <v>0</v>
      </c>
      <c r="BL35" s="46">
        <v>0</v>
      </c>
      <c r="BM35" s="46">
        <f t="shared" si="55"/>
        <v>0</v>
      </c>
      <c r="BN35" s="46">
        <v>0</v>
      </c>
      <c r="BO35" s="46">
        <f t="shared" si="74"/>
        <v>0</v>
      </c>
      <c r="BP35" s="46">
        <v>0</v>
      </c>
      <c r="BQ35" s="46">
        <f t="shared" si="75"/>
        <v>0</v>
      </c>
      <c r="BR35" s="46">
        <v>0</v>
      </c>
      <c r="BS35" s="46">
        <f t="shared" si="76"/>
        <v>0</v>
      </c>
      <c r="BT35" s="46">
        <v>0</v>
      </c>
      <c r="BU35" s="46">
        <f t="shared" si="77"/>
        <v>0</v>
      </c>
      <c r="BV35" s="46">
        <v>0</v>
      </c>
      <c r="BW35" s="46">
        <f t="shared" si="78"/>
        <v>0</v>
      </c>
      <c r="BX35" s="46">
        <v>0</v>
      </c>
      <c r="BY35" s="46">
        <f t="shared" si="79"/>
        <v>0</v>
      </c>
      <c r="BZ35" s="46">
        <v>0</v>
      </c>
      <c r="CA35" s="46">
        <f t="shared" si="80"/>
        <v>0</v>
      </c>
      <c r="CB35" s="46">
        <v>0</v>
      </c>
      <c r="CC35" s="46">
        <f t="shared" si="81"/>
        <v>0</v>
      </c>
      <c r="CD35" s="46">
        <v>0</v>
      </c>
      <c r="CE35" s="46">
        <f t="shared" si="82"/>
        <v>0</v>
      </c>
      <c r="CF35" s="46">
        <v>0</v>
      </c>
      <c r="CG35" s="46">
        <f t="shared" si="83"/>
        <v>0</v>
      </c>
      <c r="CH35" s="46">
        <v>0</v>
      </c>
      <c r="CI35" s="46">
        <f t="shared" si="84"/>
        <v>0</v>
      </c>
      <c r="CJ35" s="46">
        <v>11096.8</v>
      </c>
      <c r="CK35" s="46">
        <f t="shared" si="85"/>
        <v>11540.672</v>
      </c>
      <c r="CL35" s="46">
        <v>44493.899999999994</v>
      </c>
      <c r="CM35" s="46">
        <f t="shared" si="86"/>
        <v>46273.655999999995</v>
      </c>
      <c r="CN35" s="46">
        <v>0</v>
      </c>
      <c r="CO35" s="46">
        <f t="shared" si="87"/>
        <v>0</v>
      </c>
      <c r="CP35" s="46">
        <v>0</v>
      </c>
      <c r="CQ35" s="46">
        <f t="shared" si="88"/>
        <v>0</v>
      </c>
      <c r="CR35" s="46">
        <v>0</v>
      </c>
      <c r="CS35" s="46">
        <f t="shared" si="89"/>
        <v>0</v>
      </c>
      <c r="CT35" s="46">
        <v>0</v>
      </c>
      <c r="CU35" s="46">
        <f t="shared" si="90"/>
        <v>0</v>
      </c>
      <c r="CV35" s="46">
        <v>0</v>
      </c>
      <c r="CW35" s="46">
        <f t="shared" si="91"/>
        <v>0</v>
      </c>
      <c r="CX35" s="46">
        <v>0</v>
      </c>
      <c r="CY35" s="46">
        <f t="shared" si="92"/>
        <v>0</v>
      </c>
      <c r="CZ35" s="46">
        <v>0</v>
      </c>
      <c r="DA35" s="46">
        <f t="shared" si="93"/>
        <v>0</v>
      </c>
      <c r="DB35" s="47">
        <v>0</v>
      </c>
      <c r="DC35" s="46">
        <f t="shared" si="94"/>
        <v>0</v>
      </c>
      <c r="DD35" s="48">
        <v>0</v>
      </c>
      <c r="DE35" s="46">
        <f t="shared" si="95"/>
        <v>0</v>
      </c>
      <c r="DF35" s="49">
        <v>15</v>
      </c>
      <c r="DG35" s="50">
        <f t="shared" si="59"/>
        <v>3854.2885333333329</v>
      </c>
      <c r="DH35" s="51">
        <f t="shared" si="26"/>
        <v>34688.596799999999</v>
      </c>
      <c r="DI35" s="52"/>
      <c r="DJ35" s="52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2">
        <f t="shared" ref="DX35:EF35" si="101">$DG35</f>
        <v>3854.2885333333329</v>
      </c>
      <c r="DY35" s="52">
        <f t="shared" si="101"/>
        <v>3854.2885333333329</v>
      </c>
      <c r="DZ35" s="52">
        <f t="shared" si="101"/>
        <v>3854.2885333333329</v>
      </c>
      <c r="EA35" s="52">
        <f t="shared" si="101"/>
        <v>3854.2885333333329</v>
      </c>
      <c r="EB35" s="52">
        <f t="shared" si="101"/>
        <v>3854.2885333333329</v>
      </c>
      <c r="EC35" s="52">
        <f t="shared" si="101"/>
        <v>3854.2885333333329</v>
      </c>
      <c r="ED35" s="52">
        <f t="shared" si="101"/>
        <v>3854.2885333333329</v>
      </c>
      <c r="EE35" s="52">
        <f t="shared" si="101"/>
        <v>3854.2885333333329</v>
      </c>
      <c r="EF35" s="52">
        <f t="shared" si="101"/>
        <v>3854.2885333333329</v>
      </c>
      <c r="EG35" s="54">
        <f t="shared" si="28"/>
        <v>23125.731199999995</v>
      </c>
      <c r="EH35" s="55">
        <f t="shared" si="29"/>
        <v>9</v>
      </c>
      <c r="EI35" s="55">
        <f t="shared" si="30"/>
        <v>6</v>
      </c>
      <c r="EJ35" s="56" t="s">
        <v>552</v>
      </c>
      <c r="EK35" s="57">
        <f t="shared" si="97"/>
        <v>0</v>
      </c>
      <c r="EL35" s="57">
        <f t="shared" si="98"/>
        <v>0</v>
      </c>
      <c r="EM35" s="57">
        <f t="shared" si="99"/>
        <v>0</v>
      </c>
      <c r="EN35" s="57">
        <f t="shared" si="100"/>
        <v>0</v>
      </c>
      <c r="EO35" s="57">
        <f t="shared" si="39"/>
        <v>0</v>
      </c>
      <c r="EP35" s="57">
        <f t="shared" si="40"/>
        <v>0</v>
      </c>
      <c r="EQ35" s="58">
        <f t="shared" si="41"/>
        <v>0</v>
      </c>
      <c r="ER35" s="58">
        <f t="shared" si="42"/>
        <v>0</v>
      </c>
      <c r="ES35" s="58">
        <f t="shared" si="43"/>
        <v>0</v>
      </c>
      <c r="ET35" s="58">
        <f t="shared" si="44"/>
        <v>0</v>
      </c>
    </row>
    <row r="36" spans="1:150" x14ac:dyDescent="0.25">
      <c r="A36" s="30" t="s">
        <v>577</v>
      </c>
      <c r="B36" s="62">
        <v>0</v>
      </c>
      <c r="C36" s="64" t="s">
        <v>578</v>
      </c>
      <c r="D36" s="32" t="s">
        <v>489</v>
      </c>
      <c r="E36" s="56"/>
      <c r="F36" s="33"/>
      <c r="G36" s="33"/>
      <c r="H36" s="288">
        <f t="shared" si="34"/>
        <v>57814.327999999994</v>
      </c>
      <c r="I36" s="288">
        <f t="shared" si="35"/>
        <v>57814.327999999994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4" t="s">
        <v>548</v>
      </c>
      <c r="AI36" s="34" t="s">
        <v>463</v>
      </c>
      <c r="AJ36" s="34" t="s">
        <v>54</v>
      </c>
      <c r="AK36" s="34" t="s">
        <v>490</v>
      </c>
      <c r="AL36" s="35" t="s">
        <v>549</v>
      </c>
      <c r="AM36" s="34" t="s">
        <v>491</v>
      </c>
      <c r="AN36" s="34" t="s">
        <v>492</v>
      </c>
      <c r="AO36" s="36">
        <v>1.04</v>
      </c>
      <c r="AP36" s="34"/>
      <c r="AQ36" s="34"/>
      <c r="AR36" s="37" t="s">
        <v>493</v>
      </c>
      <c r="AS36" s="38">
        <v>2024</v>
      </c>
      <c r="AT36" s="39"/>
      <c r="AU36" s="37" t="s">
        <v>493</v>
      </c>
      <c r="AV36" s="39" t="s">
        <v>494</v>
      </c>
      <c r="AW36" s="39" t="s">
        <v>495</v>
      </c>
      <c r="AX36" s="39" t="s">
        <v>550</v>
      </c>
      <c r="AY36" s="40" t="s">
        <v>551</v>
      </c>
      <c r="AZ36" s="40" t="s">
        <v>504</v>
      </c>
      <c r="BA36" s="274">
        <v>0</v>
      </c>
      <c r="BB36" s="42" t="s">
        <v>505</v>
      </c>
      <c r="BC36" s="43">
        <v>55591</v>
      </c>
      <c r="BD36" s="43">
        <v>0</v>
      </c>
      <c r="BE36" s="43"/>
      <c r="BF36" s="43">
        <v>0</v>
      </c>
      <c r="BG36" s="44"/>
      <c r="BH36" s="45">
        <f t="shared" si="72"/>
        <v>55590.7</v>
      </c>
      <c r="BI36" s="45">
        <f t="shared" si="73"/>
        <v>57814.327999999994</v>
      </c>
      <c r="BJ36" s="45">
        <f t="shared" si="36"/>
        <v>57814.327999999994</v>
      </c>
      <c r="BK36" s="46">
        <v>0</v>
      </c>
      <c r="BL36" s="46">
        <v>0</v>
      </c>
      <c r="BM36" s="46">
        <f t="shared" si="55"/>
        <v>0</v>
      </c>
      <c r="BN36" s="46">
        <v>0</v>
      </c>
      <c r="BO36" s="46">
        <f t="shared" si="74"/>
        <v>0</v>
      </c>
      <c r="BP36" s="46">
        <v>0</v>
      </c>
      <c r="BQ36" s="46">
        <f t="shared" si="75"/>
        <v>0</v>
      </c>
      <c r="BR36" s="46">
        <v>0</v>
      </c>
      <c r="BS36" s="46">
        <f t="shared" si="76"/>
        <v>0</v>
      </c>
      <c r="BT36" s="46">
        <v>0</v>
      </c>
      <c r="BU36" s="46">
        <f t="shared" si="77"/>
        <v>0</v>
      </c>
      <c r="BV36" s="46">
        <v>0</v>
      </c>
      <c r="BW36" s="46">
        <f t="shared" si="78"/>
        <v>0</v>
      </c>
      <c r="BX36" s="46">
        <v>0</v>
      </c>
      <c r="BY36" s="46">
        <f t="shared" si="79"/>
        <v>0</v>
      </c>
      <c r="BZ36" s="46">
        <v>0</v>
      </c>
      <c r="CA36" s="46">
        <f t="shared" si="80"/>
        <v>0</v>
      </c>
      <c r="CB36" s="46">
        <v>0</v>
      </c>
      <c r="CC36" s="46">
        <f t="shared" si="81"/>
        <v>0</v>
      </c>
      <c r="CD36" s="46">
        <v>0</v>
      </c>
      <c r="CE36" s="46">
        <f t="shared" si="82"/>
        <v>0</v>
      </c>
      <c r="CF36" s="46">
        <v>0</v>
      </c>
      <c r="CG36" s="46">
        <f t="shared" si="83"/>
        <v>0</v>
      </c>
      <c r="CH36" s="46">
        <v>0</v>
      </c>
      <c r="CI36" s="46">
        <f t="shared" si="84"/>
        <v>0</v>
      </c>
      <c r="CJ36" s="46">
        <v>0</v>
      </c>
      <c r="CK36" s="46">
        <f t="shared" si="85"/>
        <v>0</v>
      </c>
      <c r="CL36" s="46">
        <v>11096.8</v>
      </c>
      <c r="CM36" s="46">
        <f t="shared" si="86"/>
        <v>11540.672</v>
      </c>
      <c r="CN36" s="46">
        <v>44493.899999999994</v>
      </c>
      <c r="CO36" s="46">
        <f t="shared" si="87"/>
        <v>46273.655999999995</v>
      </c>
      <c r="CP36" s="46">
        <v>0</v>
      </c>
      <c r="CQ36" s="46">
        <f t="shared" si="88"/>
        <v>0</v>
      </c>
      <c r="CR36" s="46">
        <v>0</v>
      </c>
      <c r="CS36" s="46">
        <f t="shared" si="89"/>
        <v>0</v>
      </c>
      <c r="CT36" s="46">
        <v>0</v>
      </c>
      <c r="CU36" s="46">
        <f t="shared" si="90"/>
        <v>0</v>
      </c>
      <c r="CV36" s="46">
        <v>0</v>
      </c>
      <c r="CW36" s="46">
        <f t="shared" si="91"/>
        <v>0</v>
      </c>
      <c r="CX36" s="46">
        <v>0</v>
      </c>
      <c r="CY36" s="46">
        <f t="shared" si="92"/>
        <v>0</v>
      </c>
      <c r="CZ36" s="46">
        <v>0</v>
      </c>
      <c r="DA36" s="46">
        <f t="shared" si="93"/>
        <v>0</v>
      </c>
      <c r="DB36" s="47">
        <v>0</v>
      </c>
      <c r="DC36" s="46">
        <f t="shared" si="94"/>
        <v>0</v>
      </c>
      <c r="DD36" s="48">
        <v>0</v>
      </c>
      <c r="DE36" s="46">
        <f t="shared" si="95"/>
        <v>0</v>
      </c>
      <c r="DF36" s="49">
        <v>15</v>
      </c>
      <c r="DG36" s="50">
        <f t="shared" si="59"/>
        <v>3854.2885333333329</v>
      </c>
      <c r="DH36" s="51">
        <f t="shared" si="26"/>
        <v>30834.308266666663</v>
      </c>
      <c r="DI36" s="52"/>
      <c r="DJ36" s="52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2">
        <f t="shared" ref="DY36:EF36" si="102">$DG36</f>
        <v>3854.2885333333329</v>
      </c>
      <c r="DZ36" s="52">
        <f t="shared" si="102"/>
        <v>3854.2885333333329</v>
      </c>
      <c r="EA36" s="52">
        <f t="shared" si="102"/>
        <v>3854.2885333333329</v>
      </c>
      <c r="EB36" s="52">
        <f t="shared" si="102"/>
        <v>3854.2885333333329</v>
      </c>
      <c r="EC36" s="52">
        <f t="shared" si="102"/>
        <v>3854.2885333333329</v>
      </c>
      <c r="ED36" s="52">
        <f t="shared" si="102"/>
        <v>3854.2885333333329</v>
      </c>
      <c r="EE36" s="52">
        <f t="shared" si="102"/>
        <v>3854.2885333333329</v>
      </c>
      <c r="EF36" s="52">
        <f t="shared" si="102"/>
        <v>3854.2885333333329</v>
      </c>
      <c r="EG36" s="54">
        <f t="shared" si="28"/>
        <v>26980.019733333331</v>
      </c>
      <c r="EH36" s="55">
        <f t="shared" si="29"/>
        <v>8</v>
      </c>
      <c r="EI36" s="55">
        <f t="shared" si="30"/>
        <v>7</v>
      </c>
      <c r="EJ36" s="56" t="s">
        <v>552</v>
      </c>
      <c r="EK36" s="57">
        <f t="shared" si="97"/>
        <v>0</v>
      </c>
      <c r="EL36" s="57">
        <f t="shared" si="98"/>
        <v>0</v>
      </c>
      <c r="EM36" s="57">
        <f t="shared" si="99"/>
        <v>0</v>
      </c>
      <c r="EN36" s="57">
        <f t="shared" si="100"/>
        <v>0</v>
      </c>
      <c r="EO36" s="57">
        <f t="shared" si="39"/>
        <v>0</v>
      </c>
      <c r="EP36" s="57">
        <f t="shared" si="40"/>
        <v>0</v>
      </c>
      <c r="EQ36" s="58">
        <f t="shared" si="41"/>
        <v>0</v>
      </c>
      <c r="ER36" s="58">
        <f t="shared" si="42"/>
        <v>0</v>
      </c>
      <c r="ES36" s="58">
        <f t="shared" si="43"/>
        <v>0</v>
      </c>
      <c r="ET36" s="58">
        <f t="shared" si="44"/>
        <v>0</v>
      </c>
    </row>
    <row r="37" spans="1:150" x14ac:dyDescent="0.25">
      <c r="A37" s="30" t="s">
        <v>579</v>
      </c>
      <c r="B37" s="62">
        <v>0</v>
      </c>
      <c r="C37" s="64" t="s">
        <v>580</v>
      </c>
      <c r="D37" s="32" t="s">
        <v>489</v>
      </c>
      <c r="E37" s="56"/>
      <c r="F37" s="33"/>
      <c r="G37" s="33"/>
      <c r="H37" s="288">
        <f t="shared" si="34"/>
        <v>57814.327999999994</v>
      </c>
      <c r="I37" s="288">
        <f t="shared" si="35"/>
        <v>57814.327999999994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4" t="s">
        <v>548</v>
      </c>
      <c r="AI37" s="34" t="s">
        <v>463</v>
      </c>
      <c r="AJ37" s="34" t="s">
        <v>54</v>
      </c>
      <c r="AK37" s="34" t="s">
        <v>490</v>
      </c>
      <c r="AL37" s="35" t="s">
        <v>549</v>
      </c>
      <c r="AM37" s="34" t="s">
        <v>491</v>
      </c>
      <c r="AN37" s="34" t="s">
        <v>492</v>
      </c>
      <c r="AO37" s="36">
        <v>1.04</v>
      </c>
      <c r="AP37" s="34"/>
      <c r="AQ37" s="34"/>
      <c r="AR37" s="37" t="s">
        <v>493</v>
      </c>
      <c r="AS37" s="38">
        <v>2024</v>
      </c>
      <c r="AT37" s="39"/>
      <c r="AU37" s="37" t="s">
        <v>493</v>
      </c>
      <c r="AV37" s="39" t="s">
        <v>494</v>
      </c>
      <c r="AW37" s="39" t="s">
        <v>495</v>
      </c>
      <c r="AX37" s="39" t="s">
        <v>550</v>
      </c>
      <c r="AY37" s="40" t="s">
        <v>551</v>
      </c>
      <c r="AZ37" s="40" t="s">
        <v>504</v>
      </c>
      <c r="BA37" s="274">
        <v>0</v>
      </c>
      <c r="BB37" s="42" t="s">
        <v>505</v>
      </c>
      <c r="BC37" s="43">
        <v>55591</v>
      </c>
      <c r="BD37" s="43">
        <v>0</v>
      </c>
      <c r="BE37" s="43"/>
      <c r="BF37" s="43">
        <v>0</v>
      </c>
      <c r="BG37" s="44"/>
      <c r="BH37" s="45">
        <f t="shared" si="72"/>
        <v>55590.7</v>
      </c>
      <c r="BI37" s="45">
        <f t="shared" si="73"/>
        <v>57814.327999999994</v>
      </c>
      <c r="BJ37" s="45">
        <f t="shared" si="36"/>
        <v>57814.327999999994</v>
      </c>
      <c r="BK37" s="46">
        <v>0</v>
      </c>
      <c r="BL37" s="46">
        <v>0</v>
      </c>
      <c r="BM37" s="46">
        <f t="shared" si="55"/>
        <v>0</v>
      </c>
      <c r="BN37" s="46">
        <v>0</v>
      </c>
      <c r="BO37" s="46">
        <f t="shared" si="74"/>
        <v>0</v>
      </c>
      <c r="BP37" s="46">
        <v>0</v>
      </c>
      <c r="BQ37" s="46">
        <f t="shared" si="75"/>
        <v>0</v>
      </c>
      <c r="BR37" s="46">
        <v>0</v>
      </c>
      <c r="BS37" s="46">
        <f t="shared" si="76"/>
        <v>0</v>
      </c>
      <c r="BT37" s="46">
        <v>0</v>
      </c>
      <c r="BU37" s="46">
        <f t="shared" si="77"/>
        <v>0</v>
      </c>
      <c r="BV37" s="46">
        <v>0</v>
      </c>
      <c r="BW37" s="46">
        <f t="shared" si="78"/>
        <v>0</v>
      </c>
      <c r="BX37" s="46">
        <v>0</v>
      </c>
      <c r="BY37" s="46">
        <f t="shared" si="79"/>
        <v>0</v>
      </c>
      <c r="BZ37" s="46">
        <v>0</v>
      </c>
      <c r="CA37" s="46">
        <f t="shared" si="80"/>
        <v>0</v>
      </c>
      <c r="CB37" s="46">
        <v>0</v>
      </c>
      <c r="CC37" s="46">
        <f t="shared" si="81"/>
        <v>0</v>
      </c>
      <c r="CD37" s="46">
        <v>0</v>
      </c>
      <c r="CE37" s="46">
        <f t="shared" si="82"/>
        <v>0</v>
      </c>
      <c r="CF37" s="46">
        <v>0</v>
      </c>
      <c r="CG37" s="46">
        <f t="shared" si="83"/>
        <v>0</v>
      </c>
      <c r="CH37" s="46">
        <v>0</v>
      </c>
      <c r="CI37" s="46">
        <f t="shared" si="84"/>
        <v>0</v>
      </c>
      <c r="CJ37" s="46">
        <v>0</v>
      </c>
      <c r="CK37" s="46">
        <f t="shared" si="85"/>
        <v>0</v>
      </c>
      <c r="CL37" s="46">
        <v>0</v>
      </c>
      <c r="CM37" s="46">
        <f t="shared" si="86"/>
        <v>0</v>
      </c>
      <c r="CN37" s="46">
        <v>11096.8</v>
      </c>
      <c r="CO37" s="46">
        <f t="shared" si="87"/>
        <v>11540.672</v>
      </c>
      <c r="CP37" s="46">
        <v>44493.899999999994</v>
      </c>
      <c r="CQ37" s="46">
        <f t="shared" si="88"/>
        <v>46273.655999999995</v>
      </c>
      <c r="CR37" s="46">
        <v>0</v>
      </c>
      <c r="CS37" s="46">
        <f t="shared" si="89"/>
        <v>0</v>
      </c>
      <c r="CT37" s="46">
        <v>0</v>
      </c>
      <c r="CU37" s="46">
        <f t="shared" si="90"/>
        <v>0</v>
      </c>
      <c r="CV37" s="46">
        <v>0</v>
      </c>
      <c r="CW37" s="46">
        <f t="shared" si="91"/>
        <v>0</v>
      </c>
      <c r="CX37" s="46">
        <v>0</v>
      </c>
      <c r="CY37" s="46">
        <f t="shared" si="92"/>
        <v>0</v>
      </c>
      <c r="CZ37" s="46">
        <v>0</v>
      </c>
      <c r="DA37" s="46">
        <f t="shared" si="93"/>
        <v>0</v>
      </c>
      <c r="DB37" s="47">
        <v>0</v>
      </c>
      <c r="DC37" s="46">
        <f t="shared" si="94"/>
        <v>0</v>
      </c>
      <c r="DD37" s="48">
        <v>0</v>
      </c>
      <c r="DE37" s="46">
        <f t="shared" si="95"/>
        <v>0</v>
      </c>
      <c r="DF37" s="49">
        <v>15</v>
      </c>
      <c r="DG37" s="50">
        <f t="shared" si="59"/>
        <v>3854.2885333333329</v>
      </c>
      <c r="DH37" s="51">
        <f t="shared" si="26"/>
        <v>26980.019733333331</v>
      </c>
      <c r="DI37" s="52"/>
      <c r="DJ37" s="52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2">
        <f t="shared" ref="DZ37:EF38" si="103">$DG37</f>
        <v>3854.2885333333329</v>
      </c>
      <c r="EA37" s="52">
        <f t="shared" si="103"/>
        <v>3854.2885333333329</v>
      </c>
      <c r="EB37" s="52">
        <f t="shared" si="103"/>
        <v>3854.2885333333329</v>
      </c>
      <c r="EC37" s="52">
        <f t="shared" si="103"/>
        <v>3854.2885333333329</v>
      </c>
      <c r="ED37" s="52">
        <f t="shared" si="103"/>
        <v>3854.2885333333329</v>
      </c>
      <c r="EE37" s="52">
        <f t="shared" si="103"/>
        <v>3854.2885333333329</v>
      </c>
      <c r="EF37" s="52">
        <f t="shared" si="103"/>
        <v>3854.2885333333329</v>
      </c>
      <c r="EG37" s="54">
        <f t="shared" si="28"/>
        <v>30834.308266666663</v>
      </c>
      <c r="EH37" s="55">
        <f t="shared" si="29"/>
        <v>7</v>
      </c>
      <c r="EI37" s="55">
        <f t="shared" si="30"/>
        <v>8</v>
      </c>
      <c r="EJ37" s="56" t="s">
        <v>552</v>
      </c>
      <c r="EK37" s="57">
        <f t="shared" si="97"/>
        <v>0</v>
      </c>
      <c r="EL37" s="57">
        <f t="shared" si="98"/>
        <v>0</v>
      </c>
      <c r="EM37" s="57">
        <f t="shared" si="99"/>
        <v>0</v>
      </c>
      <c r="EN37" s="57">
        <f t="shared" si="100"/>
        <v>0</v>
      </c>
      <c r="EO37" s="57">
        <f t="shared" si="39"/>
        <v>0</v>
      </c>
      <c r="EP37" s="57">
        <f t="shared" si="40"/>
        <v>0</v>
      </c>
      <c r="EQ37" s="58">
        <f t="shared" si="41"/>
        <v>0</v>
      </c>
      <c r="ER37" s="58">
        <f t="shared" si="42"/>
        <v>0</v>
      </c>
      <c r="ES37" s="58">
        <f t="shared" si="43"/>
        <v>0</v>
      </c>
      <c r="ET37" s="58">
        <f t="shared" si="44"/>
        <v>0</v>
      </c>
    </row>
    <row r="38" spans="1:150" x14ac:dyDescent="0.25">
      <c r="A38" s="30" t="s">
        <v>581</v>
      </c>
      <c r="B38" s="65">
        <v>0</v>
      </c>
      <c r="C38" s="67" t="s">
        <v>582</v>
      </c>
      <c r="D38" s="32" t="s">
        <v>461</v>
      </c>
      <c r="E38" s="56"/>
      <c r="F38" s="33"/>
      <c r="G38" s="33"/>
      <c r="H38" s="288">
        <f t="shared" si="34"/>
        <v>9933812.4398300014</v>
      </c>
      <c r="I38" s="288">
        <f t="shared" si="35"/>
        <v>9933812.4398300014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4" t="s">
        <v>583</v>
      </c>
      <c r="AI38" s="34" t="s">
        <v>463</v>
      </c>
      <c r="AJ38" s="34" t="s">
        <v>480</v>
      </c>
      <c r="AK38" s="34" t="s">
        <v>584</v>
      </c>
      <c r="AL38" s="34" t="s">
        <v>44</v>
      </c>
      <c r="AM38" s="34" t="s">
        <v>585</v>
      </c>
      <c r="AN38" s="34" t="s">
        <v>467</v>
      </c>
      <c r="AO38" s="36">
        <v>1.0415000000000001</v>
      </c>
      <c r="AP38" s="69" t="s">
        <v>586</v>
      </c>
      <c r="AQ38" s="69" t="s">
        <v>58</v>
      </c>
      <c r="AR38" s="37" t="s">
        <v>469</v>
      </c>
      <c r="AS38" s="38">
        <v>2023</v>
      </c>
      <c r="AT38" s="39" t="s">
        <v>470</v>
      </c>
      <c r="AU38" s="37" t="s">
        <v>471</v>
      </c>
      <c r="AV38" s="39" t="s">
        <v>481</v>
      </c>
      <c r="AW38" s="39" t="s">
        <v>482</v>
      </c>
      <c r="AX38" s="39" t="s">
        <v>587</v>
      </c>
      <c r="AY38" s="40" t="s">
        <v>587</v>
      </c>
      <c r="AZ38" s="40" t="s">
        <v>474</v>
      </c>
      <c r="BA38" s="274">
        <v>0</v>
      </c>
      <c r="BB38" s="42" t="s">
        <v>505</v>
      </c>
      <c r="BC38" s="43">
        <v>9537986.3739999998</v>
      </c>
      <c r="BD38" s="43">
        <v>0</v>
      </c>
      <c r="BE38" s="43"/>
      <c r="BF38" s="43">
        <v>0</v>
      </c>
      <c r="BG38" s="44"/>
      <c r="BH38" s="45">
        <f t="shared" si="72"/>
        <v>9537986.0199999996</v>
      </c>
      <c r="BI38" s="45">
        <f t="shared" si="73"/>
        <v>9933812.4398300014</v>
      </c>
      <c r="BJ38" s="45">
        <f t="shared" si="36"/>
        <v>9933812.4398300014</v>
      </c>
      <c r="BK38" s="46">
        <v>0</v>
      </c>
      <c r="BL38" s="46">
        <v>0</v>
      </c>
      <c r="BM38" s="46">
        <f t="shared" si="55"/>
        <v>0</v>
      </c>
      <c r="BN38" s="46">
        <v>0</v>
      </c>
      <c r="BO38" s="46">
        <f t="shared" si="74"/>
        <v>0</v>
      </c>
      <c r="BP38" s="46">
        <v>0</v>
      </c>
      <c r="BQ38" s="46">
        <f t="shared" si="75"/>
        <v>0</v>
      </c>
      <c r="BR38" s="46">
        <v>0</v>
      </c>
      <c r="BS38" s="46">
        <f t="shared" si="76"/>
        <v>0</v>
      </c>
      <c r="BT38" s="46">
        <v>0</v>
      </c>
      <c r="BU38" s="46">
        <f t="shared" si="77"/>
        <v>0</v>
      </c>
      <c r="BV38" s="46">
        <v>0</v>
      </c>
      <c r="BW38" s="46">
        <f t="shared" si="78"/>
        <v>0</v>
      </c>
      <c r="BX38" s="46">
        <v>476720</v>
      </c>
      <c r="BY38" s="46">
        <f t="shared" si="79"/>
        <v>496503.88000000006</v>
      </c>
      <c r="BZ38" s="46">
        <v>476720</v>
      </c>
      <c r="CA38" s="46">
        <f t="shared" si="80"/>
        <v>496503.88000000006</v>
      </c>
      <c r="CB38" s="46">
        <v>3814940</v>
      </c>
      <c r="CC38" s="46">
        <f t="shared" si="81"/>
        <v>3973260.0100000002</v>
      </c>
      <c r="CD38" s="46">
        <v>3814940</v>
      </c>
      <c r="CE38" s="46">
        <f t="shared" si="82"/>
        <v>3973260.0100000002</v>
      </c>
      <c r="CF38" s="46">
        <v>954666.0199999999</v>
      </c>
      <c r="CG38" s="46">
        <f t="shared" si="83"/>
        <v>994284.65983000002</v>
      </c>
      <c r="CH38" s="46">
        <v>0</v>
      </c>
      <c r="CI38" s="46">
        <f t="shared" si="84"/>
        <v>0</v>
      </c>
      <c r="CJ38" s="46">
        <v>0</v>
      </c>
      <c r="CK38" s="46">
        <f t="shared" si="85"/>
        <v>0</v>
      </c>
      <c r="CL38" s="46">
        <v>0</v>
      </c>
      <c r="CM38" s="46">
        <f t="shared" si="86"/>
        <v>0</v>
      </c>
      <c r="CN38" s="46">
        <v>0</v>
      </c>
      <c r="CO38" s="46">
        <f t="shared" si="87"/>
        <v>0</v>
      </c>
      <c r="CP38" s="46">
        <v>0</v>
      </c>
      <c r="CQ38" s="46">
        <f t="shared" si="88"/>
        <v>0</v>
      </c>
      <c r="CR38" s="46">
        <v>0</v>
      </c>
      <c r="CS38" s="46">
        <f t="shared" si="89"/>
        <v>0</v>
      </c>
      <c r="CT38" s="46">
        <v>0</v>
      </c>
      <c r="CU38" s="46">
        <f t="shared" si="90"/>
        <v>0</v>
      </c>
      <c r="CV38" s="46">
        <v>0</v>
      </c>
      <c r="CW38" s="46">
        <f t="shared" si="91"/>
        <v>0</v>
      </c>
      <c r="CX38" s="46">
        <v>0</v>
      </c>
      <c r="CY38" s="46">
        <f t="shared" si="92"/>
        <v>0</v>
      </c>
      <c r="CZ38" s="46">
        <v>0</v>
      </c>
      <c r="DA38" s="46">
        <f t="shared" si="93"/>
        <v>0</v>
      </c>
      <c r="DB38" s="47">
        <v>0</v>
      </c>
      <c r="DC38" s="46">
        <f t="shared" si="94"/>
        <v>0</v>
      </c>
      <c r="DD38" s="48">
        <v>0</v>
      </c>
      <c r="DE38" s="46">
        <f t="shared" si="95"/>
        <v>0</v>
      </c>
      <c r="DF38" s="49">
        <v>40</v>
      </c>
      <c r="DG38" s="50">
        <f t="shared" si="59"/>
        <v>248345.31099575004</v>
      </c>
      <c r="DH38" s="51">
        <f t="shared" si="26"/>
        <v>2980143.7319490011</v>
      </c>
      <c r="DI38" s="52"/>
      <c r="DJ38" s="52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>
        <f t="shared" ref="DU38:DY42" si="104">$DG38</f>
        <v>248345.31099575004</v>
      </c>
      <c r="DV38" s="53">
        <f t="shared" si="104"/>
        <v>248345.31099575004</v>
      </c>
      <c r="DW38" s="53">
        <f t="shared" si="104"/>
        <v>248345.31099575004</v>
      </c>
      <c r="DX38" s="53">
        <f t="shared" si="104"/>
        <v>248345.31099575004</v>
      </c>
      <c r="DY38" s="53">
        <f t="shared" si="104"/>
        <v>248345.31099575004</v>
      </c>
      <c r="DZ38" s="53">
        <f t="shared" si="103"/>
        <v>248345.31099575004</v>
      </c>
      <c r="EA38" s="53">
        <f t="shared" si="103"/>
        <v>248345.31099575004</v>
      </c>
      <c r="EB38" s="53">
        <f t="shared" si="103"/>
        <v>248345.31099575004</v>
      </c>
      <c r="EC38" s="53">
        <f t="shared" si="103"/>
        <v>248345.31099575004</v>
      </c>
      <c r="ED38" s="53">
        <f t="shared" si="103"/>
        <v>248345.31099575004</v>
      </c>
      <c r="EE38" s="53">
        <f t="shared" si="103"/>
        <v>248345.31099575004</v>
      </c>
      <c r="EF38" s="53">
        <f t="shared" si="103"/>
        <v>248345.31099575004</v>
      </c>
      <c r="EG38" s="54">
        <f t="shared" si="28"/>
        <v>6953668.7078809999</v>
      </c>
      <c r="EH38" s="55">
        <f t="shared" si="29"/>
        <v>12</v>
      </c>
      <c r="EI38" s="55">
        <f t="shared" si="30"/>
        <v>28</v>
      </c>
      <c r="EJ38" s="56" t="s">
        <v>588</v>
      </c>
      <c r="EK38" s="57">
        <f t="shared" si="97"/>
        <v>0</v>
      </c>
      <c r="EL38" s="57">
        <f t="shared" si="98"/>
        <v>0</v>
      </c>
      <c r="EM38" s="57">
        <f t="shared" si="99"/>
        <v>0</v>
      </c>
      <c r="EN38" s="57">
        <f t="shared" si="100"/>
        <v>0</v>
      </c>
      <c r="EO38" s="57">
        <f t="shared" si="39"/>
        <v>0</v>
      </c>
      <c r="EP38" s="57">
        <f t="shared" si="40"/>
        <v>0</v>
      </c>
      <c r="EQ38" s="58">
        <f t="shared" si="41"/>
        <v>0</v>
      </c>
      <c r="ER38" s="58">
        <f t="shared" si="42"/>
        <v>0</v>
      </c>
      <c r="ES38" s="58">
        <f t="shared" si="43"/>
        <v>0</v>
      </c>
      <c r="ET38" s="58">
        <f t="shared" si="44"/>
        <v>0</v>
      </c>
    </row>
    <row r="39" spans="1:150" x14ac:dyDescent="0.25">
      <c r="A39" s="30" t="s">
        <v>589</v>
      </c>
      <c r="B39" s="65">
        <v>202329</v>
      </c>
      <c r="C39" s="67" t="s">
        <v>590</v>
      </c>
      <c r="D39" s="32" t="s">
        <v>461</v>
      </c>
      <c r="E39" s="56"/>
      <c r="F39" s="33"/>
      <c r="G39" s="33"/>
      <c r="H39" s="288">
        <f t="shared" si="34"/>
        <v>557202.50000000012</v>
      </c>
      <c r="I39" s="288">
        <f t="shared" si="35"/>
        <v>557202.50000000012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4" t="s">
        <v>462</v>
      </c>
      <c r="AI39" s="34" t="s">
        <v>463</v>
      </c>
      <c r="AJ39" s="34" t="s">
        <v>464</v>
      </c>
      <c r="AK39" s="34" t="s">
        <v>465</v>
      </c>
      <c r="AL39" s="34" t="s">
        <v>44</v>
      </c>
      <c r="AM39" s="34" t="s">
        <v>466</v>
      </c>
      <c r="AN39" s="34" t="s">
        <v>467</v>
      </c>
      <c r="AO39" s="36">
        <v>1.0415000000000001</v>
      </c>
      <c r="AP39" s="69" t="s">
        <v>468</v>
      </c>
      <c r="AQ39" s="69" t="s">
        <v>58</v>
      </c>
      <c r="AR39" s="37" t="s">
        <v>469</v>
      </c>
      <c r="AS39" s="38">
        <v>2021</v>
      </c>
      <c r="AT39" s="39" t="s">
        <v>470</v>
      </c>
      <c r="AU39" s="37" t="s">
        <v>471</v>
      </c>
      <c r="AV39" s="39" t="s">
        <v>481</v>
      </c>
      <c r="AW39" s="39" t="s">
        <v>482</v>
      </c>
      <c r="AX39" s="39" t="s">
        <v>483</v>
      </c>
      <c r="AY39" s="40" t="s">
        <v>484</v>
      </c>
      <c r="AZ39" s="40" t="s">
        <v>504</v>
      </c>
      <c r="BA39" s="274">
        <v>0</v>
      </c>
      <c r="BB39" s="42"/>
      <c r="BC39" s="43">
        <v>535000</v>
      </c>
      <c r="BD39" s="43">
        <v>0</v>
      </c>
      <c r="BE39" s="43"/>
      <c r="BF39" s="43">
        <v>0</v>
      </c>
      <c r="BG39" s="44"/>
      <c r="BH39" s="45">
        <f t="shared" si="72"/>
        <v>535000</v>
      </c>
      <c r="BI39" s="45">
        <f t="shared" si="73"/>
        <v>557202.50000000012</v>
      </c>
      <c r="BJ39" s="45">
        <f t="shared" si="36"/>
        <v>557202.50000000012</v>
      </c>
      <c r="BK39" s="46">
        <v>0</v>
      </c>
      <c r="BL39" s="46">
        <v>0</v>
      </c>
      <c r="BM39" s="46">
        <f t="shared" si="55"/>
        <v>0</v>
      </c>
      <c r="BN39" s="46">
        <v>0</v>
      </c>
      <c r="BO39" s="46">
        <f t="shared" si="74"/>
        <v>0</v>
      </c>
      <c r="BP39" s="46">
        <v>0</v>
      </c>
      <c r="BQ39" s="46">
        <f t="shared" si="75"/>
        <v>0</v>
      </c>
      <c r="BR39" s="46">
        <v>0</v>
      </c>
      <c r="BS39" s="46">
        <f t="shared" si="76"/>
        <v>0</v>
      </c>
      <c r="BT39" s="46">
        <v>0</v>
      </c>
      <c r="BU39" s="46">
        <f t="shared" si="77"/>
        <v>0</v>
      </c>
      <c r="BV39" s="46">
        <v>0</v>
      </c>
      <c r="BW39" s="46">
        <f t="shared" si="78"/>
        <v>0</v>
      </c>
      <c r="BX39" s="46">
        <v>214000</v>
      </c>
      <c r="BY39" s="46">
        <f t="shared" si="79"/>
        <v>222881.00000000003</v>
      </c>
      <c r="BZ39" s="46">
        <v>214000</v>
      </c>
      <c r="CA39" s="46">
        <f t="shared" si="80"/>
        <v>222881.00000000003</v>
      </c>
      <c r="CB39" s="46">
        <v>107000</v>
      </c>
      <c r="CC39" s="46">
        <f t="shared" si="81"/>
        <v>111440.50000000001</v>
      </c>
      <c r="CD39" s="46">
        <v>0</v>
      </c>
      <c r="CE39" s="46">
        <f t="shared" si="82"/>
        <v>0</v>
      </c>
      <c r="CF39" s="46">
        <v>0</v>
      </c>
      <c r="CG39" s="46">
        <f t="shared" si="83"/>
        <v>0</v>
      </c>
      <c r="CH39" s="46">
        <v>0</v>
      </c>
      <c r="CI39" s="46">
        <f t="shared" si="84"/>
        <v>0</v>
      </c>
      <c r="CJ39" s="46">
        <v>0</v>
      </c>
      <c r="CK39" s="46">
        <f t="shared" si="85"/>
        <v>0</v>
      </c>
      <c r="CL39" s="46">
        <v>0</v>
      </c>
      <c r="CM39" s="46">
        <f t="shared" si="86"/>
        <v>0</v>
      </c>
      <c r="CN39" s="46">
        <v>0</v>
      </c>
      <c r="CO39" s="46">
        <f t="shared" si="87"/>
        <v>0</v>
      </c>
      <c r="CP39" s="46">
        <v>0</v>
      </c>
      <c r="CQ39" s="46">
        <f t="shared" si="88"/>
        <v>0</v>
      </c>
      <c r="CR39" s="46">
        <v>0</v>
      </c>
      <c r="CS39" s="46">
        <f t="shared" si="89"/>
        <v>0</v>
      </c>
      <c r="CT39" s="46">
        <v>0</v>
      </c>
      <c r="CU39" s="46">
        <f t="shared" si="90"/>
        <v>0</v>
      </c>
      <c r="CV39" s="46">
        <v>0</v>
      </c>
      <c r="CW39" s="46">
        <f t="shared" si="91"/>
        <v>0</v>
      </c>
      <c r="CX39" s="46">
        <v>0</v>
      </c>
      <c r="CY39" s="46">
        <f t="shared" si="92"/>
        <v>0</v>
      </c>
      <c r="CZ39" s="46">
        <v>0</v>
      </c>
      <c r="DA39" s="46">
        <f t="shared" si="93"/>
        <v>0</v>
      </c>
      <c r="DB39" s="47">
        <v>0</v>
      </c>
      <c r="DC39" s="46">
        <f t="shared" si="94"/>
        <v>0</v>
      </c>
      <c r="DD39" s="48">
        <v>0</v>
      </c>
      <c r="DE39" s="46">
        <f t="shared" si="95"/>
        <v>0</v>
      </c>
      <c r="DF39" s="49">
        <v>10</v>
      </c>
      <c r="DG39" s="50">
        <f t="shared" si="59"/>
        <v>55720.250000000015</v>
      </c>
      <c r="DH39" s="51">
        <f t="shared" si="26"/>
        <v>557202.50000000012</v>
      </c>
      <c r="DI39" s="52"/>
      <c r="DJ39" s="52"/>
      <c r="DK39" s="53"/>
      <c r="DL39" s="53"/>
      <c r="DM39" s="53"/>
      <c r="DN39" s="53"/>
      <c r="DO39" s="53"/>
      <c r="DP39" s="53"/>
      <c r="DQ39" s="53"/>
      <c r="DR39" s="53"/>
      <c r="DS39" s="52">
        <f>$DG39</f>
        <v>55720.250000000015</v>
      </c>
      <c r="DT39" s="52">
        <f>$DG39</f>
        <v>55720.250000000015</v>
      </c>
      <c r="DU39" s="52">
        <f t="shared" si="104"/>
        <v>55720.250000000015</v>
      </c>
      <c r="DV39" s="52">
        <f t="shared" si="104"/>
        <v>55720.250000000015</v>
      </c>
      <c r="DW39" s="52">
        <f t="shared" si="104"/>
        <v>55720.250000000015</v>
      </c>
      <c r="DX39" s="52">
        <f t="shared" si="104"/>
        <v>55720.250000000015</v>
      </c>
      <c r="DY39" s="52">
        <f t="shared" si="104"/>
        <v>55720.250000000015</v>
      </c>
      <c r="DZ39" s="52">
        <f t="shared" ref="DZ39:EB43" si="105">$DG39</f>
        <v>55720.250000000015</v>
      </c>
      <c r="EA39" s="52">
        <f t="shared" si="105"/>
        <v>55720.250000000015</v>
      </c>
      <c r="EB39" s="52">
        <f t="shared" si="105"/>
        <v>55720.250000000015</v>
      </c>
      <c r="EC39" s="52"/>
      <c r="ED39" s="52"/>
      <c r="EE39" s="52"/>
      <c r="EF39" s="52"/>
      <c r="EG39" s="54">
        <f t="shared" si="28"/>
        <v>0</v>
      </c>
      <c r="EH39" s="55">
        <f t="shared" si="29"/>
        <v>10</v>
      </c>
      <c r="EI39" s="55">
        <f t="shared" si="30"/>
        <v>0</v>
      </c>
      <c r="EJ39" s="56" t="s">
        <v>545</v>
      </c>
      <c r="EK39" s="57">
        <f t="shared" si="97"/>
        <v>0</v>
      </c>
      <c r="EL39" s="57">
        <f t="shared" si="98"/>
        <v>0</v>
      </c>
      <c r="EM39" s="57">
        <f t="shared" si="99"/>
        <v>0</v>
      </c>
      <c r="EN39" s="57">
        <f t="shared" si="100"/>
        <v>0</v>
      </c>
      <c r="EO39" s="57">
        <f t="shared" si="39"/>
        <v>0</v>
      </c>
      <c r="EP39" s="57">
        <f t="shared" si="40"/>
        <v>0</v>
      </c>
      <c r="EQ39" s="58">
        <f t="shared" si="41"/>
        <v>0</v>
      </c>
      <c r="ER39" s="58">
        <f t="shared" si="42"/>
        <v>0</v>
      </c>
      <c r="ES39" s="58">
        <f t="shared" si="43"/>
        <v>0</v>
      </c>
      <c r="ET39" s="58">
        <f t="shared" si="44"/>
        <v>0</v>
      </c>
    </row>
    <row r="40" spans="1:150" x14ac:dyDescent="0.25">
      <c r="A40" s="30" t="s">
        <v>591</v>
      </c>
      <c r="B40" s="65">
        <v>202329</v>
      </c>
      <c r="C40" s="67" t="s">
        <v>592</v>
      </c>
      <c r="D40" s="32" t="s">
        <v>461</v>
      </c>
      <c r="E40" s="56"/>
      <c r="F40" s="33"/>
      <c r="G40" s="33"/>
      <c r="H40" s="288">
        <f t="shared" si="34"/>
        <v>7958161.7153640017</v>
      </c>
      <c r="I40" s="288">
        <f t="shared" si="35"/>
        <v>7958161.7153640017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4" t="s">
        <v>462</v>
      </c>
      <c r="AI40" s="34" t="s">
        <v>463</v>
      </c>
      <c r="AJ40" s="34" t="s">
        <v>464</v>
      </c>
      <c r="AK40" s="34" t="s">
        <v>465</v>
      </c>
      <c r="AL40" s="34" t="s">
        <v>44</v>
      </c>
      <c r="AM40" s="34" t="s">
        <v>466</v>
      </c>
      <c r="AN40" s="34" t="s">
        <v>467</v>
      </c>
      <c r="AO40" s="36">
        <v>1.0415000000000001</v>
      </c>
      <c r="AP40" s="69" t="s">
        <v>468</v>
      </c>
      <c r="AQ40" s="69" t="s">
        <v>58</v>
      </c>
      <c r="AR40" s="37" t="s">
        <v>469</v>
      </c>
      <c r="AS40" s="38">
        <v>2021</v>
      </c>
      <c r="AT40" s="39" t="s">
        <v>470</v>
      </c>
      <c r="AU40" s="37" t="s">
        <v>471</v>
      </c>
      <c r="AV40" s="39" t="s">
        <v>481</v>
      </c>
      <c r="AW40" s="39" t="s">
        <v>482</v>
      </c>
      <c r="AX40" s="39" t="s">
        <v>483</v>
      </c>
      <c r="AY40" s="40" t="s">
        <v>484</v>
      </c>
      <c r="AZ40" s="40" t="s">
        <v>504</v>
      </c>
      <c r="BA40" s="274">
        <v>0</v>
      </c>
      <c r="BB40" s="42"/>
      <c r="BC40" s="43">
        <v>7641057.8920000009</v>
      </c>
      <c r="BD40" s="43">
        <v>0</v>
      </c>
      <c r="BE40" s="43"/>
      <c r="BF40" s="43">
        <v>0</v>
      </c>
      <c r="BG40" s="44"/>
      <c r="BH40" s="45">
        <f t="shared" si="72"/>
        <v>7641057.8160000006</v>
      </c>
      <c r="BI40" s="45">
        <f t="shared" si="73"/>
        <v>7958161.7153640017</v>
      </c>
      <c r="BJ40" s="45">
        <f t="shared" si="36"/>
        <v>7958161.7153640017</v>
      </c>
      <c r="BK40" s="46">
        <v>0</v>
      </c>
      <c r="BL40" s="46">
        <v>0</v>
      </c>
      <c r="BM40" s="46">
        <f t="shared" si="55"/>
        <v>0</v>
      </c>
      <c r="BN40" s="46">
        <v>0</v>
      </c>
      <c r="BO40" s="46">
        <f t="shared" si="74"/>
        <v>0</v>
      </c>
      <c r="BP40" s="46">
        <v>0</v>
      </c>
      <c r="BQ40" s="46">
        <f t="shared" si="75"/>
        <v>0</v>
      </c>
      <c r="BR40" s="46">
        <v>0</v>
      </c>
      <c r="BS40" s="46">
        <f t="shared" si="76"/>
        <v>0</v>
      </c>
      <c r="BT40" s="73">
        <v>0</v>
      </c>
      <c r="BU40" s="46">
        <f t="shared" si="77"/>
        <v>0</v>
      </c>
      <c r="BV40" s="73">
        <v>382052.91600000003</v>
      </c>
      <c r="BW40" s="46">
        <f t="shared" si="78"/>
        <v>397908.11201400007</v>
      </c>
      <c r="BX40" s="73">
        <v>382053</v>
      </c>
      <c r="BY40" s="46">
        <f t="shared" si="79"/>
        <v>397908.19950000005</v>
      </c>
      <c r="BZ40" s="73">
        <v>3056422.9000000004</v>
      </c>
      <c r="CA40" s="46">
        <f t="shared" si="80"/>
        <v>3183264.4503500005</v>
      </c>
      <c r="CB40" s="73">
        <v>3056423</v>
      </c>
      <c r="CC40" s="46">
        <f t="shared" si="81"/>
        <v>3183264.5545000001</v>
      </c>
      <c r="CD40" s="73">
        <v>764106</v>
      </c>
      <c r="CE40" s="46">
        <f t="shared" si="82"/>
        <v>795816.39900000009</v>
      </c>
      <c r="CF40" s="46">
        <v>0</v>
      </c>
      <c r="CG40" s="46">
        <f t="shared" si="83"/>
        <v>0</v>
      </c>
      <c r="CH40" s="46">
        <v>0</v>
      </c>
      <c r="CI40" s="46">
        <f t="shared" si="84"/>
        <v>0</v>
      </c>
      <c r="CJ40" s="46">
        <v>0</v>
      </c>
      <c r="CK40" s="46">
        <f t="shared" si="85"/>
        <v>0</v>
      </c>
      <c r="CL40" s="46">
        <v>0</v>
      </c>
      <c r="CM40" s="46">
        <f t="shared" si="86"/>
        <v>0</v>
      </c>
      <c r="CN40" s="46">
        <v>0</v>
      </c>
      <c r="CO40" s="46">
        <f t="shared" si="87"/>
        <v>0</v>
      </c>
      <c r="CP40" s="46">
        <v>0</v>
      </c>
      <c r="CQ40" s="46">
        <f t="shared" si="88"/>
        <v>0</v>
      </c>
      <c r="CR40" s="46">
        <v>0</v>
      </c>
      <c r="CS40" s="46">
        <f t="shared" si="89"/>
        <v>0</v>
      </c>
      <c r="CT40" s="46">
        <v>0</v>
      </c>
      <c r="CU40" s="46">
        <f t="shared" si="90"/>
        <v>0</v>
      </c>
      <c r="CV40" s="46">
        <v>0</v>
      </c>
      <c r="CW40" s="46">
        <f t="shared" si="91"/>
        <v>0</v>
      </c>
      <c r="CX40" s="46">
        <v>0</v>
      </c>
      <c r="CY40" s="46">
        <f t="shared" si="92"/>
        <v>0</v>
      </c>
      <c r="CZ40" s="46">
        <v>0</v>
      </c>
      <c r="DA40" s="46">
        <f t="shared" si="93"/>
        <v>0</v>
      </c>
      <c r="DB40" s="47">
        <v>0</v>
      </c>
      <c r="DC40" s="46">
        <f t="shared" si="94"/>
        <v>0</v>
      </c>
      <c r="DD40" s="48">
        <v>0</v>
      </c>
      <c r="DE40" s="46">
        <f t="shared" si="95"/>
        <v>0</v>
      </c>
      <c r="DF40" s="49">
        <v>40</v>
      </c>
      <c r="DG40" s="50">
        <f t="shared" si="59"/>
        <v>198954.04288410005</v>
      </c>
      <c r="DH40" s="51">
        <f t="shared" si="26"/>
        <v>2785356.6003774009</v>
      </c>
      <c r="DI40" s="52"/>
      <c r="DJ40" s="52"/>
      <c r="DK40" s="53"/>
      <c r="DL40" s="53"/>
      <c r="DM40" s="53"/>
      <c r="DN40" s="53"/>
      <c r="DO40" s="53"/>
      <c r="DP40" s="53"/>
      <c r="DQ40" s="53"/>
      <c r="DR40" s="53"/>
      <c r="DS40" s="52">
        <f>$DG40</f>
        <v>198954.04288410005</v>
      </c>
      <c r="DT40" s="52">
        <f>$DG40</f>
        <v>198954.04288410005</v>
      </c>
      <c r="DU40" s="52">
        <f t="shared" si="104"/>
        <v>198954.04288410005</v>
      </c>
      <c r="DV40" s="52">
        <f t="shared" si="104"/>
        <v>198954.04288410005</v>
      </c>
      <c r="DW40" s="52">
        <f t="shared" si="104"/>
        <v>198954.04288410005</v>
      </c>
      <c r="DX40" s="52">
        <f t="shared" si="104"/>
        <v>198954.04288410005</v>
      </c>
      <c r="DY40" s="52">
        <f t="shared" si="104"/>
        <v>198954.04288410005</v>
      </c>
      <c r="DZ40" s="52">
        <f t="shared" si="105"/>
        <v>198954.04288410005</v>
      </c>
      <c r="EA40" s="52">
        <f t="shared" si="105"/>
        <v>198954.04288410005</v>
      </c>
      <c r="EB40" s="52">
        <f t="shared" si="105"/>
        <v>198954.04288410005</v>
      </c>
      <c r="EC40" s="52">
        <f t="shared" ref="EC40:EF43" si="106">$DG40</f>
        <v>198954.04288410005</v>
      </c>
      <c r="ED40" s="52">
        <f t="shared" si="106"/>
        <v>198954.04288410005</v>
      </c>
      <c r="EE40" s="52">
        <f t="shared" si="106"/>
        <v>198954.04288410005</v>
      </c>
      <c r="EF40" s="52">
        <f t="shared" si="106"/>
        <v>198954.04288410005</v>
      </c>
      <c r="EG40" s="54">
        <f t="shared" si="28"/>
        <v>5172805.1149866004</v>
      </c>
      <c r="EH40" s="55">
        <f t="shared" si="29"/>
        <v>14</v>
      </c>
      <c r="EI40" s="55">
        <f t="shared" si="30"/>
        <v>26</v>
      </c>
      <c r="EJ40" s="56" t="s">
        <v>539</v>
      </c>
      <c r="EK40" s="57">
        <f t="shared" si="97"/>
        <v>0</v>
      </c>
      <c r="EL40" s="57">
        <f t="shared" si="98"/>
        <v>0</v>
      </c>
      <c r="EM40" s="57">
        <f t="shared" si="99"/>
        <v>0</v>
      </c>
      <c r="EN40" s="57">
        <f t="shared" si="100"/>
        <v>0</v>
      </c>
      <c r="EO40" s="57">
        <f t="shared" si="39"/>
        <v>0</v>
      </c>
      <c r="EP40" s="57">
        <f t="shared" si="40"/>
        <v>0</v>
      </c>
      <c r="EQ40" s="58">
        <f t="shared" si="41"/>
        <v>0</v>
      </c>
      <c r="ER40" s="58">
        <f t="shared" si="42"/>
        <v>0</v>
      </c>
      <c r="ES40" s="58">
        <f t="shared" si="43"/>
        <v>0</v>
      </c>
      <c r="ET40" s="58">
        <f t="shared" si="44"/>
        <v>0</v>
      </c>
    </row>
    <row r="41" spans="1:150" x14ac:dyDescent="0.25">
      <c r="A41" s="30" t="s">
        <v>593</v>
      </c>
      <c r="B41" s="65">
        <v>202330</v>
      </c>
      <c r="C41" s="67" t="s">
        <v>594</v>
      </c>
      <c r="D41" s="32" t="s">
        <v>461</v>
      </c>
      <c r="E41" s="56"/>
      <c r="F41" s="33"/>
      <c r="G41" s="33"/>
      <c r="H41" s="288">
        <f t="shared" si="34"/>
        <v>7958162.6860420005</v>
      </c>
      <c r="I41" s="288">
        <f t="shared" si="35"/>
        <v>7958162.6860420005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4" t="s">
        <v>462</v>
      </c>
      <c r="AI41" s="34" t="s">
        <v>463</v>
      </c>
      <c r="AJ41" s="34" t="s">
        <v>464</v>
      </c>
      <c r="AK41" s="34" t="s">
        <v>465</v>
      </c>
      <c r="AL41" s="34" t="s">
        <v>44</v>
      </c>
      <c r="AM41" s="34" t="s">
        <v>466</v>
      </c>
      <c r="AN41" s="34" t="s">
        <v>467</v>
      </c>
      <c r="AO41" s="36">
        <v>1.0415000000000001</v>
      </c>
      <c r="AP41" s="69" t="s">
        <v>544</v>
      </c>
      <c r="AQ41" s="69" t="s">
        <v>58</v>
      </c>
      <c r="AR41" s="37" t="s">
        <v>469</v>
      </c>
      <c r="AS41" s="38">
        <v>2021</v>
      </c>
      <c r="AT41" s="39" t="s">
        <v>470</v>
      </c>
      <c r="AU41" s="37" t="s">
        <v>471</v>
      </c>
      <c r="AV41" s="39" t="s">
        <v>481</v>
      </c>
      <c r="AW41" s="39" t="s">
        <v>482</v>
      </c>
      <c r="AX41" s="39" t="s">
        <v>483</v>
      </c>
      <c r="AY41" s="40" t="s">
        <v>484</v>
      </c>
      <c r="AZ41" s="40" t="s">
        <v>504</v>
      </c>
      <c r="BA41" s="274">
        <v>0</v>
      </c>
      <c r="BB41" s="42"/>
      <c r="BC41" s="43">
        <v>7641058.7479999997</v>
      </c>
      <c r="BD41" s="43">
        <v>0</v>
      </c>
      <c r="BE41" s="43"/>
      <c r="BF41" s="43">
        <v>0</v>
      </c>
      <c r="BG41" s="44"/>
      <c r="BH41" s="45">
        <f t="shared" si="72"/>
        <v>7641058.7479999997</v>
      </c>
      <c r="BI41" s="45">
        <f t="shared" si="73"/>
        <v>7958162.6860420005</v>
      </c>
      <c r="BJ41" s="45">
        <f t="shared" si="36"/>
        <v>7958162.6860420005</v>
      </c>
      <c r="BK41" s="46">
        <v>0</v>
      </c>
      <c r="BL41" s="46">
        <v>0</v>
      </c>
      <c r="BM41" s="46">
        <f t="shared" si="55"/>
        <v>0</v>
      </c>
      <c r="BN41" s="46">
        <v>0</v>
      </c>
      <c r="BO41" s="46">
        <f t="shared" si="74"/>
        <v>0</v>
      </c>
      <c r="BP41" s="46">
        <v>0</v>
      </c>
      <c r="BQ41" s="46">
        <f t="shared" si="75"/>
        <v>0</v>
      </c>
      <c r="BR41" s="46">
        <v>0</v>
      </c>
      <c r="BS41" s="46">
        <f t="shared" si="76"/>
        <v>0</v>
      </c>
      <c r="BT41" s="46">
        <v>0</v>
      </c>
      <c r="BU41" s="46">
        <f t="shared" si="77"/>
        <v>0</v>
      </c>
      <c r="BV41" s="46">
        <v>382052.91600000003</v>
      </c>
      <c r="BW41" s="46">
        <f t="shared" si="78"/>
        <v>397908.11201400007</v>
      </c>
      <c r="BX41" s="46">
        <v>382052.91600000003</v>
      </c>
      <c r="BY41" s="46">
        <f t="shared" si="79"/>
        <v>397908.11201400007</v>
      </c>
      <c r="BZ41" s="46">
        <v>3093873.3280000002</v>
      </c>
      <c r="CA41" s="46">
        <f t="shared" si="80"/>
        <v>3222269.0711120004</v>
      </c>
      <c r="CB41" s="46">
        <v>3163423.3280000002</v>
      </c>
      <c r="CC41" s="46">
        <f t="shared" si="81"/>
        <v>3294705.3961120006</v>
      </c>
      <c r="CD41" s="46">
        <v>619656.26</v>
      </c>
      <c r="CE41" s="46">
        <f t="shared" si="82"/>
        <v>645371.99479000003</v>
      </c>
      <c r="CF41" s="46">
        <v>0</v>
      </c>
      <c r="CG41" s="46">
        <f t="shared" si="83"/>
        <v>0</v>
      </c>
      <c r="CH41" s="46">
        <v>0</v>
      </c>
      <c r="CI41" s="46">
        <f t="shared" si="84"/>
        <v>0</v>
      </c>
      <c r="CJ41" s="46">
        <v>0</v>
      </c>
      <c r="CK41" s="46">
        <f t="shared" si="85"/>
        <v>0</v>
      </c>
      <c r="CL41" s="46">
        <v>0</v>
      </c>
      <c r="CM41" s="46">
        <f t="shared" si="86"/>
        <v>0</v>
      </c>
      <c r="CN41" s="46">
        <v>0</v>
      </c>
      <c r="CO41" s="46">
        <f t="shared" si="87"/>
        <v>0</v>
      </c>
      <c r="CP41" s="46">
        <v>0</v>
      </c>
      <c r="CQ41" s="46">
        <f t="shared" si="88"/>
        <v>0</v>
      </c>
      <c r="CR41" s="46">
        <v>0</v>
      </c>
      <c r="CS41" s="46">
        <f t="shared" si="89"/>
        <v>0</v>
      </c>
      <c r="CT41" s="46">
        <v>0</v>
      </c>
      <c r="CU41" s="46">
        <f t="shared" si="90"/>
        <v>0</v>
      </c>
      <c r="CV41" s="46">
        <v>0</v>
      </c>
      <c r="CW41" s="46">
        <f t="shared" si="91"/>
        <v>0</v>
      </c>
      <c r="CX41" s="46">
        <v>0</v>
      </c>
      <c r="CY41" s="46">
        <f t="shared" si="92"/>
        <v>0</v>
      </c>
      <c r="CZ41" s="46">
        <v>0</v>
      </c>
      <c r="DA41" s="46">
        <f t="shared" si="93"/>
        <v>0</v>
      </c>
      <c r="DB41" s="47">
        <v>0</v>
      </c>
      <c r="DC41" s="46">
        <f t="shared" si="94"/>
        <v>0</v>
      </c>
      <c r="DD41" s="48">
        <v>0</v>
      </c>
      <c r="DE41" s="46">
        <f t="shared" si="95"/>
        <v>0</v>
      </c>
      <c r="DF41" s="49">
        <v>40</v>
      </c>
      <c r="DG41" s="50">
        <f t="shared" si="59"/>
        <v>198954.06715105003</v>
      </c>
      <c r="DH41" s="51">
        <f t="shared" si="26"/>
        <v>2586402.8729636506</v>
      </c>
      <c r="DI41" s="52"/>
      <c r="DJ41" s="52"/>
      <c r="DK41" s="53"/>
      <c r="DL41" s="53"/>
      <c r="DM41" s="53"/>
      <c r="DN41" s="53"/>
      <c r="DO41" s="53"/>
      <c r="DP41" s="53"/>
      <c r="DQ41" s="53"/>
      <c r="DR41" s="53"/>
      <c r="DS41" s="53"/>
      <c r="DT41" s="52">
        <f>$DG41</f>
        <v>198954.06715105003</v>
      </c>
      <c r="DU41" s="52">
        <f t="shared" si="104"/>
        <v>198954.06715105003</v>
      </c>
      <c r="DV41" s="52">
        <f t="shared" si="104"/>
        <v>198954.06715105003</v>
      </c>
      <c r="DW41" s="52">
        <f t="shared" si="104"/>
        <v>198954.06715105003</v>
      </c>
      <c r="DX41" s="52">
        <f t="shared" si="104"/>
        <v>198954.06715105003</v>
      </c>
      <c r="DY41" s="52">
        <f t="shared" si="104"/>
        <v>198954.06715105003</v>
      </c>
      <c r="DZ41" s="52">
        <f t="shared" si="105"/>
        <v>198954.06715105003</v>
      </c>
      <c r="EA41" s="52">
        <f t="shared" si="105"/>
        <v>198954.06715105003</v>
      </c>
      <c r="EB41" s="52">
        <f t="shared" si="105"/>
        <v>198954.06715105003</v>
      </c>
      <c r="EC41" s="52">
        <f t="shared" si="106"/>
        <v>198954.06715105003</v>
      </c>
      <c r="ED41" s="52">
        <f t="shared" si="106"/>
        <v>198954.06715105003</v>
      </c>
      <c r="EE41" s="52">
        <f t="shared" si="106"/>
        <v>198954.06715105003</v>
      </c>
      <c r="EF41" s="52">
        <f t="shared" si="106"/>
        <v>198954.06715105003</v>
      </c>
      <c r="EG41" s="54">
        <f t="shared" si="28"/>
        <v>5371759.8130783495</v>
      </c>
      <c r="EH41" s="55">
        <f t="shared" si="29"/>
        <v>13</v>
      </c>
      <c r="EI41" s="55">
        <f t="shared" si="30"/>
        <v>27</v>
      </c>
      <c r="EJ41" s="56" t="s">
        <v>539</v>
      </c>
      <c r="EK41" s="57">
        <f t="shared" si="97"/>
        <v>0</v>
      </c>
      <c r="EL41" s="57">
        <f t="shared" si="98"/>
        <v>0</v>
      </c>
      <c r="EM41" s="57">
        <f t="shared" si="99"/>
        <v>0</v>
      </c>
      <c r="EN41" s="57">
        <f t="shared" si="100"/>
        <v>0</v>
      </c>
      <c r="EO41" s="57">
        <f t="shared" si="39"/>
        <v>0</v>
      </c>
      <c r="EP41" s="57">
        <f t="shared" si="40"/>
        <v>0</v>
      </c>
      <c r="EQ41" s="58">
        <f t="shared" si="41"/>
        <v>0</v>
      </c>
      <c r="ER41" s="58">
        <f t="shared" si="42"/>
        <v>0</v>
      </c>
      <c r="ES41" s="58">
        <f t="shared" si="43"/>
        <v>0</v>
      </c>
      <c r="ET41" s="58">
        <f t="shared" si="44"/>
        <v>0</v>
      </c>
    </row>
    <row r="42" spans="1:150" x14ac:dyDescent="0.25">
      <c r="A42" s="30" t="s">
        <v>595</v>
      </c>
      <c r="B42" s="65">
        <v>202340</v>
      </c>
      <c r="C42" s="67" t="s">
        <v>596</v>
      </c>
      <c r="D42" s="32" t="s">
        <v>604</v>
      </c>
      <c r="E42" s="56"/>
      <c r="F42" s="33"/>
      <c r="G42" s="33"/>
      <c r="H42" s="288">
        <f t="shared" si="34"/>
        <v>3386087.3060000003</v>
      </c>
      <c r="I42" s="288">
        <f t="shared" si="35"/>
        <v>3386087.3060000003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4" t="s">
        <v>478</v>
      </c>
      <c r="AI42" s="34" t="s">
        <v>597</v>
      </c>
      <c r="AJ42" s="34" t="s">
        <v>464</v>
      </c>
      <c r="AK42" s="34" t="s">
        <v>465</v>
      </c>
      <c r="AL42" s="34" t="s">
        <v>44</v>
      </c>
      <c r="AM42" s="34" t="s">
        <v>466</v>
      </c>
      <c r="AN42" s="34" t="s">
        <v>467</v>
      </c>
      <c r="AO42" s="36">
        <v>1.0415000000000001</v>
      </c>
      <c r="AP42" s="69" t="s">
        <v>468</v>
      </c>
      <c r="AQ42" s="69" t="s">
        <v>58</v>
      </c>
      <c r="AR42" s="37" t="s">
        <v>469</v>
      </c>
      <c r="AS42" s="38">
        <v>2022</v>
      </c>
      <c r="AT42" s="39" t="s">
        <v>470</v>
      </c>
      <c r="AU42" s="37" t="s">
        <v>471</v>
      </c>
      <c r="AV42" s="39" t="s">
        <v>481</v>
      </c>
      <c r="AW42" s="39" t="s">
        <v>482</v>
      </c>
      <c r="AX42" s="39" t="s">
        <v>483</v>
      </c>
      <c r="AY42" s="40" t="s">
        <v>484</v>
      </c>
      <c r="AZ42" s="40" t="s">
        <v>485</v>
      </c>
      <c r="BA42" s="274">
        <v>0</v>
      </c>
      <c r="BB42" s="42"/>
      <c r="BC42" s="43">
        <v>3251165.04</v>
      </c>
      <c r="BD42" s="43">
        <v>0</v>
      </c>
      <c r="BE42" s="43"/>
      <c r="BF42" s="43">
        <v>0</v>
      </c>
      <c r="BG42" s="44"/>
      <c r="BH42" s="45">
        <f t="shared" si="72"/>
        <v>3251164</v>
      </c>
      <c r="BI42" s="45">
        <f t="shared" si="73"/>
        <v>3386087.3060000003</v>
      </c>
      <c r="BJ42" s="45">
        <f t="shared" si="36"/>
        <v>3386087.3060000003</v>
      </c>
      <c r="BK42" s="46">
        <v>0</v>
      </c>
      <c r="BL42" s="46">
        <v>0</v>
      </c>
      <c r="BM42" s="46">
        <f t="shared" si="55"/>
        <v>0</v>
      </c>
      <c r="BN42" s="46">
        <v>0</v>
      </c>
      <c r="BO42" s="46">
        <f t="shared" si="74"/>
        <v>0</v>
      </c>
      <c r="BP42" s="73">
        <v>0</v>
      </c>
      <c r="BQ42" s="46">
        <f t="shared" si="75"/>
        <v>0</v>
      </c>
      <c r="BR42" s="73">
        <v>0</v>
      </c>
      <c r="BS42" s="46">
        <f t="shared" si="76"/>
        <v>0</v>
      </c>
      <c r="BT42" s="73">
        <v>325070</v>
      </c>
      <c r="BU42" s="46">
        <f t="shared" si="77"/>
        <v>338560.40500000003</v>
      </c>
      <c r="BV42" s="73">
        <v>325070</v>
      </c>
      <c r="BW42" s="46">
        <f t="shared" si="78"/>
        <v>338560.40500000003</v>
      </c>
      <c r="BX42" s="73">
        <v>1300512</v>
      </c>
      <c r="BY42" s="46">
        <f t="shared" si="79"/>
        <v>1354483.2480000001</v>
      </c>
      <c r="BZ42" s="73">
        <v>1300512</v>
      </c>
      <c r="CA42" s="46">
        <f t="shared" si="80"/>
        <v>1354483.2480000001</v>
      </c>
      <c r="CB42" s="46">
        <v>0</v>
      </c>
      <c r="CC42" s="46">
        <f t="shared" si="81"/>
        <v>0</v>
      </c>
      <c r="CD42" s="46">
        <v>0</v>
      </c>
      <c r="CE42" s="46">
        <f t="shared" si="82"/>
        <v>0</v>
      </c>
      <c r="CF42" s="46">
        <v>0</v>
      </c>
      <c r="CG42" s="46">
        <f t="shared" si="83"/>
        <v>0</v>
      </c>
      <c r="CH42" s="46">
        <v>0</v>
      </c>
      <c r="CI42" s="46">
        <f t="shared" si="84"/>
        <v>0</v>
      </c>
      <c r="CJ42" s="46">
        <v>0</v>
      </c>
      <c r="CK42" s="46">
        <f t="shared" si="85"/>
        <v>0</v>
      </c>
      <c r="CL42" s="46">
        <v>0</v>
      </c>
      <c r="CM42" s="46">
        <f t="shared" si="86"/>
        <v>0</v>
      </c>
      <c r="CN42" s="46">
        <v>0</v>
      </c>
      <c r="CO42" s="46">
        <f t="shared" si="87"/>
        <v>0</v>
      </c>
      <c r="CP42" s="46">
        <v>0</v>
      </c>
      <c r="CQ42" s="46">
        <f t="shared" si="88"/>
        <v>0</v>
      </c>
      <c r="CR42" s="46">
        <v>0</v>
      </c>
      <c r="CS42" s="46">
        <f t="shared" si="89"/>
        <v>0</v>
      </c>
      <c r="CT42" s="46">
        <v>0</v>
      </c>
      <c r="CU42" s="46">
        <f t="shared" si="90"/>
        <v>0</v>
      </c>
      <c r="CV42" s="46">
        <v>0</v>
      </c>
      <c r="CW42" s="46">
        <f t="shared" si="91"/>
        <v>0</v>
      </c>
      <c r="CX42" s="46">
        <v>0</v>
      </c>
      <c r="CY42" s="46">
        <f t="shared" si="92"/>
        <v>0</v>
      </c>
      <c r="CZ42" s="46">
        <v>0</v>
      </c>
      <c r="DA42" s="46">
        <f t="shared" si="93"/>
        <v>0</v>
      </c>
      <c r="DB42" s="47">
        <v>0</v>
      </c>
      <c r="DC42" s="46">
        <f t="shared" si="94"/>
        <v>0</v>
      </c>
      <c r="DD42" s="48">
        <v>0</v>
      </c>
      <c r="DE42" s="46">
        <f t="shared" si="95"/>
        <v>0</v>
      </c>
      <c r="DF42" s="49">
        <v>40</v>
      </c>
      <c r="DG42" s="50">
        <f t="shared" si="59"/>
        <v>84652.182650000002</v>
      </c>
      <c r="DH42" s="51">
        <f t="shared" si="26"/>
        <v>1439087.1050500001</v>
      </c>
      <c r="DI42" s="52"/>
      <c r="DJ42" s="52"/>
      <c r="DK42" s="53"/>
      <c r="DL42" s="53"/>
      <c r="DM42" s="53"/>
      <c r="DN42" s="53"/>
      <c r="DO42" s="53"/>
      <c r="DP42" s="52">
        <f>$DG42</f>
        <v>84652.182650000002</v>
      </c>
      <c r="DQ42" s="52">
        <f>$DG42</f>
        <v>84652.182650000002</v>
      </c>
      <c r="DR42" s="52">
        <f>$DG42</f>
        <v>84652.182650000002</v>
      </c>
      <c r="DS42" s="52">
        <f>$DG42</f>
        <v>84652.182650000002</v>
      </c>
      <c r="DT42" s="52">
        <f>$DG42</f>
        <v>84652.182650000002</v>
      </c>
      <c r="DU42" s="52">
        <f t="shared" si="104"/>
        <v>84652.182650000002</v>
      </c>
      <c r="DV42" s="52">
        <f t="shared" si="104"/>
        <v>84652.182650000002</v>
      </c>
      <c r="DW42" s="52">
        <f t="shared" si="104"/>
        <v>84652.182650000002</v>
      </c>
      <c r="DX42" s="52">
        <f t="shared" si="104"/>
        <v>84652.182650000002</v>
      </c>
      <c r="DY42" s="52">
        <f t="shared" si="104"/>
        <v>84652.182650000002</v>
      </c>
      <c r="DZ42" s="52">
        <f t="shared" si="105"/>
        <v>84652.182650000002</v>
      </c>
      <c r="EA42" s="52">
        <f t="shared" si="105"/>
        <v>84652.182650000002</v>
      </c>
      <c r="EB42" s="52">
        <f t="shared" si="105"/>
        <v>84652.182650000002</v>
      </c>
      <c r="EC42" s="52">
        <f t="shared" si="106"/>
        <v>84652.182650000002</v>
      </c>
      <c r="ED42" s="52">
        <f t="shared" si="106"/>
        <v>84652.182650000002</v>
      </c>
      <c r="EE42" s="52">
        <f t="shared" si="106"/>
        <v>84652.182650000002</v>
      </c>
      <c r="EF42" s="52">
        <f t="shared" si="106"/>
        <v>84652.182650000002</v>
      </c>
      <c r="EG42" s="54">
        <f t="shared" si="28"/>
        <v>1947000.2009500002</v>
      </c>
      <c r="EH42" s="55">
        <f t="shared" si="29"/>
        <v>17</v>
      </c>
      <c r="EI42" s="55">
        <f t="shared" si="30"/>
        <v>23</v>
      </c>
      <c r="EJ42" s="56" t="s">
        <v>486</v>
      </c>
      <c r="EK42" s="57">
        <f t="shared" si="97"/>
        <v>0</v>
      </c>
      <c r="EL42" s="57">
        <f t="shared" si="98"/>
        <v>0</v>
      </c>
      <c r="EM42" s="57">
        <f t="shared" si="99"/>
        <v>0</v>
      </c>
      <c r="EN42" s="57">
        <f t="shared" si="100"/>
        <v>0</v>
      </c>
      <c r="EO42" s="57">
        <f t="shared" si="39"/>
        <v>0</v>
      </c>
      <c r="EP42" s="57">
        <f t="shared" si="40"/>
        <v>338560.40500000003</v>
      </c>
      <c r="EQ42" s="58">
        <f t="shared" si="41"/>
        <v>0</v>
      </c>
      <c r="ER42" s="58">
        <f t="shared" si="42"/>
        <v>0</v>
      </c>
      <c r="ES42" s="58">
        <f t="shared" si="43"/>
        <v>0</v>
      </c>
      <c r="ET42" s="58">
        <f t="shared" si="44"/>
        <v>0</v>
      </c>
    </row>
    <row r="43" spans="1:150" x14ac:dyDescent="0.25">
      <c r="A43" s="30" t="s">
        <v>598</v>
      </c>
      <c r="B43" s="65">
        <v>202343</v>
      </c>
      <c r="C43" s="67" t="s">
        <v>599</v>
      </c>
      <c r="D43" s="32" t="s">
        <v>461</v>
      </c>
      <c r="E43" s="56"/>
      <c r="F43" s="33"/>
      <c r="G43" s="33"/>
      <c r="H43" s="288">
        <f t="shared" si="34"/>
        <v>28038237.747400001</v>
      </c>
      <c r="I43" s="288">
        <f t="shared" si="35"/>
        <v>28038237.747400001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4" t="s">
        <v>583</v>
      </c>
      <c r="AI43" s="34" t="s">
        <v>463</v>
      </c>
      <c r="AJ43" s="34" t="s">
        <v>480</v>
      </c>
      <c r="AK43" s="34" t="s">
        <v>584</v>
      </c>
      <c r="AL43" s="34" t="s">
        <v>44</v>
      </c>
      <c r="AM43" s="34" t="s">
        <v>585</v>
      </c>
      <c r="AN43" s="34" t="s">
        <v>467</v>
      </c>
      <c r="AO43" s="36">
        <v>1.0415000000000001</v>
      </c>
      <c r="AP43" s="69" t="s">
        <v>544</v>
      </c>
      <c r="AQ43" s="69" t="s">
        <v>58</v>
      </c>
      <c r="AR43" s="37" t="s">
        <v>469</v>
      </c>
      <c r="AS43" s="38">
        <v>2023</v>
      </c>
      <c r="AT43" s="39" t="s">
        <v>470</v>
      </c>
      <c r="AU43" s="37" t="s">
        <v>471</v>
      </c>
      <c r="AV43" s="39" t="s">
        <v>481</v>
      </c>
      <c r="AW43" s="39" t="s">
        <v>482</v>
      </c>
      <c r="AX43" s="39" t="s">
        <v>587</v>
      </c>
      <c r="AY43" s="40" t="s">
        <v>587</v>
      </c>
      <c r="AZ43" s="40" t="s">
        <v>474</v>
      </c>
      <c r="BA43" s="274">
        <v>0</v>
      </c>
      <c r="BB43" s="42" t="s">
        <v>505</v>
      </c>
      <c r="BC43" s="43">
        <v>26921015.198799998</v>
      </c>
      <c r="BD43" s="43">
        <v>0</v>
      </c>
      <c r="BE43" s="43"/>
      <c r="BF43" s="43">
        <v>0</v>
      </c>
      <c r="BG43" s="44"/>
      <c r="BH43" s="45">
        <f t="shared" si="72"/>
        <v>26921015.600000001</v>
      </c>
      <c r="BI43" s="45">
        <f t="shared" si="73"/>
        <v>28038237.747400001</v>
      </c>
      <c r="BJ43" s="45">
        <f t="shared" si="36"/>
        <v>28038237.747400001</v>
      </c>
      <c r="BK43" s="46">
        <v>0</v>
      </c>
      <c r="BL43" s="46">
        <v>0</v>
      </c>
      <c r="BM43" s="46">
        <f t="shared" si="55"/>
        <v>0</v>
      </c>
      <c r="BN43" s="46">
        <v>0</v>
      </c>
      <c r="BO43" s="46">
        <f t="shared" si="74"/>
        <v>0</v>
      </c>
      <c r="BP43" s="46">
        <v>0</v>
      </c>
      <c r="BQ43" s="46">
        <f t="shared" si="75"/>
        <v>0</v>
      </c>
      <c r="BR43" s="46">
        <v>0</v>
      </c>
      <c r="BS43" s="46">
        <f t="shared" si="76"/>
        <v>0</v>
      </c>
      <c r="BT43" s="46">
        <v>0</v>
      </c>
      <c r="BU43" s="46">
        <f t="shared" si="77"/>
        <v>0</v>
      </c>
      <c r="BV43" s="46">
        <v>0</v>
      </c>
      <c r="BW43" s="46">
        <f t="shared" si="78"/>
        <v>0</v>
      </c>
      <c r="BX43" s="46">
        <v>0</v>
      </c>
      <c r="BY43" s="46">
        <f t="shared" si="79"/>
        <v>0</v>
      </c>
      <c r="BZ43" s="46">
        <v>0</v>
      </c>
      <c r="CA43" s="46">
        <f t="shared" si="80"/>
        <v>0</v>
      </c>
      <c r="CB43" s="46">
        <v>0</v>
      </c>
      <c r="CC43" s="46">
        <f t="shared" si="81"/>
        <v>0</v>
      </c>
      <c r="CD43" s="46">
        <v>0</v>
      </c>
      <c r="CE43" s="46">
        <f t="shared" si="82"/>
        <v>0</v>
      </c>
      <c r="CF43" s="46">
        <v>0</v>
      </c>
      <c r="CG43" s="46">
        <f t="shared" si="83"/>
        <v>0</v>
      </c>
      <c r="CH43" s="46">
        <v>1345200</v>
      </c>
      <c r="CI43" s="46">
        <f t="shared" si="84"/>
        <v>1401025.8</v>
      </c>
      <c r="CJ43" s="46">
        <v>1345200</v>
      </c>
      <c r="CK43" s="46">
        <f t="shared" si="85"/>
        <v>1401025.8</v>
      </c>
      <c r="CL43" s="46">
        <v>10768680</v>
      </c>
      <c r="CM43" s="46">
        <f t="shared" si="86"/>
        <v>11215580.220000001</v>
      </c>
      <c r="CN43" s="46">
        <v>10768680</v>
      </c>
      <c r="CO43" s="46">
        <f t="shared" si="87"/>
        <v>11215580.220000001</v>
      </c>
      <c r="CP43" s="46">
        <v>2693255.5999999996</v>
      </c>
      <c r="CQ43" s="46">
        <f t="shared" si="88"/>
        <v>2805025.7073999997</v>
      </c>
      <c r="CR43" s="46">
        <v>0</v>
      </c>
      <c r="CS43" s="46">
        <f t="shared" si="89"/>
        <v>0</v>
      </c>
      <c r="CT43" s="46">
        <v>0</v>
      </c>
      <c r="CU43" s="46">
        <f t="shared" si="90"/>
        <v>0</v>
      </c>
      <c r="CV43" s="46">
        <v>0</v>
      </c>
      <c r="CW43" s="46">
        <f t="shared" si="91"/>
        <v>0</v>
      </c>
      <c r="CX43" s="46">
        <v>0</v>
      </c>
      <c r="CY43" s="46">
        <f t="shared" si="92"/>
        <v>0</v>
      </c>
      <c r="CZ43" s="46">
        <v>0</v>
      </c>
      <c r="DA43" s="46">
        <f t="shared" si="93"/>
        <v>0</v>
      </c>
      <c r="DB43" s="47">
        <v>0</v>
      </c>
      <c r="DC43" s="46">
        <f t="shared" si="94"/>
        <v>0</v>
      </c>
      <c r="DD43" s="48">
        <v>0</v>
      </c>
      <c r="DE43" s="46">
        <f t="shared" si="95"/>
        <v>0</v>
      </c>
      <c r="DF43" s="49">
        <v>40</v>
      </c>
      <c r="DG43" s="50">
        <f t="shared" si="59"/>
        <v>700955.94368500006</v>
      </c>
      <c r="DH43" s="51">
        <f t="shared" si="26"/>
        <v>4906691.6057949997</v>
      </c>
      <c r="DI43" s="52"/>
      <c r="DJ43" s="52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2">
        <f t="shared" si="105"/>
        <v>700955.94368500006</v>
      </c>
      <c r="EA43" s="52">
        <f t="shared" si="105"/>
        <v>700955.94368500006</v>
      </c>
      <c r="EB43" s="52">
        <f t="shared" si="105"/>
        <v>700955.94368500006</v>
      </c>
      <c r="EC43" s="52">
        <f t="shared" si="106"/>
        <v>700955.94368500006</v>
      </c>
      <c r="ED43" s="52">
        <f t="shared" si="106"/>
        <v>700955.94368500006</v>
      </c>
      <c r="EE43" s="52">
        <f t="shared" si="106"/>
        <v>700955.94368500006</v>
      </c>
      <c r="EF43" s="52">
        <f t="shared" si="106"/>
        <v>700955.94368500006</v>
      </c>
      <c r="EG43" s="54">
        <f t="shared" si="28"/>
        <v>23131546.141605001</v>
      </c>
      <c r="EH43" s="55">
        <f t="shared" si="29"/>
        <v>7</v>
      </c>
      <c r="EI43" s="55">
        <f t="shared" si="30"/>
        <v>33</v>
      </c>
      <c r="EJ43" s="56" t="s">
        <v>588</v>
      </c>
      <c r="EK43" s="57">
        <f t="shared" si="97"/>
        <v>0</v>
      </c>
      <c r="EL43" s="57">
        <f t="shared" si="98"/>
        <v>0</v>
      </c>
      <c r="EM43" s="57">
        <f t="shared" si="99"/>
        <v>0</v>
      </c>
      <c r="EN43" s="57">
        <f t="shared" si="100"/>
        <v>0</v>
      </c>
      <c r="EO43" s="57">
        <f t="shared" si="39"/>
        <v>0</v>
      </c>
      <c r="EP43" s="57">
        <f t="shared" si="40"/>
        <v>0</v>
      </c>
      <c r="EQ43" s="58">
        <f t="shared" si="41"/>
        <v>0</v>
      </c>
      <c r="ER43" s="58">
        <f t="shared" si="42"/>
        <v>0</v>
      </c>
      <c r="ES43" s="58">
        <f t="shared" si="43"/>
        <v>0</v>
      </c>
      <c r="ET43" s="58">
        <f t="shared" si="44"/>
        <v>0</v>
      </c>
    </row>
    <row r="44" spans="1:150" x14ac:dyDescent="0.25">
      <c r="A44" s="30" t="s">
        <v>600</v>
      </c>
      <c r="B44" s="65">
        <v>202345</v>
      </c>
      <c r="C44" s="67" t="s">
        <v>601</v>
      </c>
      <c r="D44" s="32" t="s">
        <v>461</v>
      </c>
      <c r="E44" s="56"/>
      <c r="F44" s="33"/>
      <c r="G44" s="33"/>
      <c r="H44" s="288">
        <f t="shared" si="34"/>
        <v>9140814.6314500012</v>
      </c>
      <c r="I44" s="288">
        <f t="shared" si="35"/>
        <v>9140814.6314500012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4" t="s">
        <v>583</v>
      </c>
      <c r="AI44" s="34" t="s">
        <v>463</v>
      </c>
      <c r="AJ44" s="34" t="s">
        <v>480</v>
      </c>
      <c r="AK44" s="34" t="s">
        <v>584</v>
      </c>
      <c r="AL44" s="34" t="s">
        <v>44</v>
      </c>
      <c r="AM44" s="34" t="s">
        <v>585</v>
      </c>
      <c r="AN44" s="34" t="s">
        <v>467</v>
      </c>
      <c r="AO44" s="36">
        <v>1.0415000000000001</v>
      </c>
      <c r="AP44" s="69" t="s">
        <v>544</v>
      </c>
      <c r="AQ44" s="69" t="s">
        <v>58</v>
      </c>
      <c r="AR44" s="37" t="s">
        <v>469</v>
      </c>
      <c r="AS44" s="38">
        <v>2023</v>
      </c>
      <c r="AT44" s="39" t="s">
        <v>470</v>
      </c>
      <c r="AU44" s="37" t="s">
        <v>471</v>
      </c>
      <c r="AV44" s="39" t="s">
        <v>481</v>
      </c>
      <c r="AW44" s="39" t="s">
        <v>482</v>
      </c>
      <c r="AX44" s="39" t="s">
        <v>587</v>
      </c>
      <c r="AY44" s="40" t="s">
        <v>587</v>
      </c>
      <c r="AZ44" s="40" t="s">
        <v>474</v>
      </c>
      <c r="BA44" s="274">
        <v>0</v>
      </c>
      <c r="BB44" s="42" t="s">
        <v>505</v>
      </c>
      <c r="BC44" s="43">
        <v>8776586.7719999999</v>
      </c>
      <c r="BD44" s="43">
        <v>0</v>
      </c>
      <c r="BE44" s="43"/>
      <c r="BF44" s="43">
        <v>0</v>
      </c>
      <c r="BG44" s="44"/>
      <c r="BH44" s="45">
        <f t="shared" si="72"/>
        <v>8776586.3000000007</v>
      </c>
      <c r="BI44" s="45">
        <f t="shared" si="73"/>
        <v>9140814.6314500012</v>
      </c>
      <c r="BJ44" s="45">
        <f t="shared" si="36"/>
        <v>9140814.6314500012</v>
      </c>
      <c r="BK44" s="46">
        <v>0</v>
      </c>
      <c r="BL44" s="46">
        <v>0</v>
      </c>
      <c r="BM44" s="46">
        <f t="shared" si="55"/>
        <v>0</v>
      </c>
      <c r="BN44" s="46">
        <v>0</v>
      </c>
      <c r="BO44" s="46">
        <f t="shared" si="74"/>
        <v>0</v>
      </c>
      <c r="BP44" s="46">
        <v>0</v>
      </c>
      <c r="BQ44" s="46">
        <f t="shared" si="75"/>
        <v>0</v>
      </c>
      <c r="BR44" s="46">
        <v>0</v>
      </c>
      <c r="BS44" s="46">
        <f t="shared" si="76"/>
        <v>0</v>
      </c>
      <c r="BT44" s="46">
        <v>0</v>
      </c>
      <c r="BU44" s="46">
        <f t="shared" si="77"/>
        <v>0</v>
      </c>
      <c r="BV44" s="46">
        <v>0</v>
      </c>
      <c r="BW44" s="46">
        <f t="shared" si="78"/>
        <v>0</v>
      </c>
      <c r="BX44" s="46">
        <v>0</v>
      </c>
      <c r="BY44" s="46">
        <f t="shared" si="79"/>
        <v>0</v>
      </c>
      <c r="BZ44" s="46">
        <v>0</v>
      </c>
      <c r="CA44" s="46">
        <f t="shared" si="80"/>
        <v>0</v>
      </c>
      <c r="CB44" s="46">
        <v>0</v>
      </c>
      <c r="CC44" s="46">
        <f t="shared" si="81"/>
        <v>0</v>
      </c>
      <c r="CD44" s="46">
        <v>0</v>
      </c>
      <c r="CE44" s="46">
        <f t="shared" si="82"/>
        <v>0</v>
      </c>
      <c r="CF44" s="46">
        <v>0</v>
      </c>
      <c r="CG44" s="46">
        <f t="shared" si="83"/>
        <v>0</v>
      </c>
      <c r="CH44" s="46">
        <v>0</v>
      </c>
      <c r="CI44" s="46">
        <f t="shared" si="84"/>
        <v>0</v>
      </c>
      <c r="CJ44" s="46">
        <v>0</v>
      </c>
      <c r="CK44" s="46">
        <f t="shared" si="85"/>
        <v>0</v>
      </c>
      <c r="CL44" s="46">
        <v>0</v>
      </c>
      <c r="CM44" s="46">
        <f t="shared" si="86"/>
        <v>0</v>
      </c>
      <c r="CN44" s="46">
        <v>0</v>
      </c>
      <c r="CO44" s="46">
        <f t="shared" si="87"/>
        <v>0</v>
      </c>
      <c r="CP44" s="46">
        <v>0</v>
      </c>
      <c r="CQ44" s="46">
        <f t="shared" si="88"/>
        <v>0</v>
      </c>
      <c r="CR44" s="46">
        <v>0</v>
      </c>
      <c r="CS44" s="46">
        <f t="shared" si="89"/>
        <v>0</v>
      </c>
      <c r="CT44" s="46">
        <v>0</v>
      </c>
      <c r="CU44" s="46">
        <f t="shared" si="90"/>
        <v>0</v>
      </c>
      <c r="CV44" s="46">
        <v>438960</v>
      </c>
      <c r="CW44" s="46">
        <f t="shared" si="91"/>
        <v>457176.84</v>
      </c>
      <c r="CX44" s="46">
        <v>438960</v>
      </c>
      <c r="CY44" s="46">
        <f t="shared" si="92"/>
        <v>457176.84</v>
      </c>
      <c r="CZ44" s="46">
        <v>3510500</v>
      </c>
      <c r="DA44" s="46">
        <f t="shared" si="93"/>
        <v>3656185.7500000005</v>
      </c>
      <c r="DB44" s="47">
        <v>3510500</v>
      </c>
      <c r="DC44" s="46">
        <f t="shared" si="94"/>
        <v>3656185.7500000005</v>
      </c>
      <c r="DD44" s="48">
        <v>877666.29999999993</v>
      </c>
      <c r="DE44" s="46">
        <f t="shared" si="95"/>
        <v>914089.45145000005</v>
      </c>
      <c r="DF44" s="74">
        <v>40</v>
      </c>
      <c r="DG44" s="50">
        <f t="shared" si="59"/>
        <v>228520.36578625004</v>
      </c>
      <c r="DH44" s="297">
        <f t="shared" si="26"/>
        <v>0</v>
      </c>
      <c r="DI44" s="52"/>
      <c r="DJ44" s="52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4">
        <f t="shared" si="28"/>
        <v>9140814.6314500012</v>
      </c>
      <c r="EH44" s="55">
        <f t="shared" si="29"/>
        <v>0</v>
      </c>
      <c r="EI44" s="55">
        <f t="shared" si="30"/>
        <v>40</v>
      </c>
      <c r="EJ44" s="56" t="s">
        <v>588</v>
      </c>
      <c r="EK44" s="57">
        <f t="shared" si="97"/>
        <v>0</v>
      </c>
      <c r="EL44" s="57">
        <f t="shared" si="98"/>
        <v>0</v>
      </c>
      <c r="EM44" s="57">
        <f t="shared" si="99"/>
        <v>0</v>
      </c>
      <c r="EN44" s="57">
        <f t="shared" si="100"/>
        <v>0</v>
      </c>
      <c r="EO44" s="57">
        <f t="shared" si="39"/>
        <v>0</v>
      </c>
      <c r="EP44" s="57">
        <f t="shared" si="40"/>
        <v>0</v>
      </c>
      <c r="EQ44" s="58">
        <f t="shared" si="41"/>
        <v>0</v>
      </c>
      <c r="ER44" s="58">
        <f t="shared" si="42"/>
        <v>0</v>
      </c>
      <c r="ES44" s="58">
        <f t="shared" si="43"/>
        <v>0</v>
      </c>
      <c r="ET44" s="58">
        <f t="shared" si="44"/>
        <v>0</v>
      </c>
    </row>
    <row r="45" spans="1:150" x14ac:dyDescent="0.25">
      <c r="A45" s="30" t="s">
        <v>602</v>
      </c>
      <c r="B45" s="65">
        <v>202351</v>
      </c>
      <c r="C45" s="67" t="s">
        <v>603</v>
      </c>
      <c r="D45" s="32" t="s">
        <v>604</v>
      </c>
      <c r="E45" s="56"/>
      <c r="F45" s="33"/>
      <c r="G45" s="33"/>
      <c r="H45" s="288">
        <f t="shared" si="34"/>
        <v>2163200</v>
      </c>
      <c r="I45" s="288">
        <f t="shared" si="35"/>
        <v>2163200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4" t="s">
        <v>583</v>
      </c>
      <c r="AI45" s="34" t="s">
        <v>597</v>
      </c>
      <c r="AJ45" s="34" t="s">
        <v>480</v>
      </c>
      <c r="AK45" s="34" t="s">
        <v>584</v>
      </c>
      <c r="AL45" s="34" t="s">
        <v>605</v>
      </c>
      <c r="AM45" s="34" t="s">
        <v>491</v>
      </c>
      <c r="AN45" s="34" t="s">
        <v>467</v>
      </c>
      <c r="AO45" s="36">
        <v>1.04</v>
      </c>
      <c r="AP45" s="69" t="s">
        <v>468</v>
      </c>
      <c r="AQ45" s="69" t="s">
        <v>58</v>
      </c>
      <c r="AR45" s="37" t="s">
        <v>469</v>
      </c>
      <c r="AS45" s="38">
        <v>2023</v>
      </c>
      <c r="AT45" s="39" t="s">
        <v>470</v>
      </c>
      <c r="AU45" s="37" t="s">
        <v>471</v>
      </c>
      <c r="AV45" s="39" t="s">
        <v>523</v>
      </c>
      <c r="AW45" s="39" t="s">
        <v>524</v>
      </c>
      <c r="AX45" s="39" t="s">
        <v>606</v>
      </c>
      <c r="AY45" s="40" t="s">
        <v>607</v>
      </c>
      <c r="AZ45" s="40" t="s">
        <v>530</v>
      </c>
      <c r="BA45" s="274">
        <v>0</v>
      </c>
      <c r="BB45" s="42"/>
      <c r="BC45" s="43">
        <v>2080000</v>
      </c>
      <c r="BD45" s="43">
        <v>0</v>
      </c>
      <c r="BE45" s="43"/>
      <c r="BF45" s="43">
        <v>0</v>
      </c>
      <c r="BG45" s="44"/>
      <c r="BH45" s="45">
        <f t="shared" si="72"/>
        <v>2080000</v>
      </c>
      <c r="BI45" s="45">
        <f t="shared" si="73"/>
        <v>2163200</v>
      </c>
      <c r="BJ45" s="45">
        <f t="shared" si="36"/>
        <v>2163200</v>
      </c>
      <c r="BK45" s="46">
        <v>0</v>
      </c>
      <c r="BL45" s="46">
        <v>0</v>
      </c>
      <c r="BM45" s="46">
        <f t="shared" si="55"/>
        <v>0</v>
      </c>
      <c r="BN45" s="46">
        <v>0</v>
      </c>
      <c r="BO45" s="46">
        <f t="shared" si="74"/>
        <v>0</v>
      </c>
      <c r="BP45" s="46">
        <v>0</v>
      </c>
      <c r="BQ45" s="46">
        <f t="shared" si="75"/>
        <v>0</v>
      </c>
      <c r="BR45" s="46">
        <v>0</v>
      </c>
      <c r="BS45" s="46">
        <f t="shared" si="76"/>
        <v>0</v>
      </c>
      <c r="BT45" s="46">
        <v>520000</v>
      </c>
      <c r="BU45" s="46">
        <f t="shared" si="77"/>
        <v>540800</v>
      </c>
      <c r="BV45" s="46">
        <v>0</v>
      </c>
      <c r="BW45" s="46">
        <f t="shared" si="78"/>
        <v>0</v>
      </c>
      <c r="BX45" s="46">
        <v>520000</v>
      </c>
      <c r="BY45" s="46">
        <f t="shared" si="79"/>
        <v>540800</v>
      </c>
      <c r="BZ45" s="46">
        <v>0</v>
      </c>
      <c r="CA45" s="46">
        <f t="shared" si="80"/>
        <v>0</v>
      </c>
      <c r="CB45" s="46">
        <v>520000</v>
      </c>
      <c r="CC45" s="46">
        <f t="shared" si="81"/>
        <v>540800</v>
      </c>
      <c r="CD45" s="46">
        <v>0</v>
      </c>
      <c r="CE45" s="46">
        <f t="shared" si="82"/>
        <v>0</v>
      </c>
      <c r="CF45" s="46">
        <v>520000</v>
      </c>
      <c r="CG45" s="46">
        <f t="shared" si="83"/>
        <v>540800</v>
      </c>
      <c r="CH45" s="46">
        <v>0</v>
      </c>
      <c r="CI45" s="46">
        <f t="shared" si="84"/>
        <v>0</v>
      </c>
      <c r="CJ45" s="46">
        <v>0</v>
      </c>
      <c r="CK45" s="46">
        <f t="shared" si="85"/>
        <v>0</v>
      </c>
      <c r="CL45" s="46">
        <v>0</v>
      </c>
      <c r="CM45" s="46">
        <f t="shared" si="86"/>
        <v>0</v>
      </c>
      <c r="CN45" s="46">
        <v>0</v>
      </c>
      <c r="CO45" s="46">
        <f t="shared" si="87"/>
        <v>0</v>
      </c>
      <c r="CP45" s="46">
        <v>0</v>
      </c>
      <c r="CQ45" s="46">
        <f t="shared" si="88"/>
        <v>0</v>
      </c>
      <c r="CR45" s="46">
        <v>0</v>
      </c>
      <c r="CS45" s="46">
        <f t="shared" si="89"/>
        <v>0</v>
      </c>
      <c r="CT45" s="46">
        <v>0</v>
      </c>
      <c r="CU45" s="46">
        <f t="shared" si="90"/>
        <v>0</v>
      </c>
      <c r="CV45" s="46">
        <v>0</v>
      </c>
      <c r="CW45" s="46">
        <f t="shared" si="91"/>
        <v>0</v>
      </c>
      <c r="CX45" s="46">
        <v>0</v>
      </c>
      <c r="CY45" s="46">
        <f t="shared" si="92"/>
        <v>0</v>
      </c>
      <c r="CZ45" s="46">
        <v>0</v>
      </c>
      <c r="DA45" s="46">
        <f t="shared" si="93"/>
        <v>0</v>
      </c>
      <c r="DB45" s="47">
        <v>0</v>
      </c>
      <c r="DC45" s="46">
        <f t="shared" si="94"/>
        <v>0</v>
      </c>
      <c r="DD45" s="48">
        <v>0</v>
      </c>
      <c r="DE45" s="46">
        <f t="shared" si="95"/>
        <v>0</v>
      </c>
      <c r="DF45" s="75">
        <v>40</v>
      </c>
      <c r="DG45" s="50">
        <f t="shared" si="59"/>
        <v>54080</v>
      </c>
      <c r="DH45" s="51">
        <f t="shared" si="26"/>
        <v>804960</v>
      </c>
      <c r="DI45" s="52"/>
      <c r="DJ45" s="52"/>
      <c r="DK45" s="53"/>
      <c r="DL45" s="53"/>
      <c r="DM45" s="53"/>
      <c r="DN45" s="53"/>
      <c r="DO45" s="53">
        <v>13000</v>
      </c>
      <c r="DP45" s="53">
        <v>13000</v>
      </c>
      <c r="DQ45" s="53">
        <v>26000</v>
      </c>
      <c r="DR45" s="53">
        <v>26000</v>
      </c>
      <c r="DS45" s="53">
        <v>39000</v>
      </c>
      <c r="DT45" s="53">
        <v>39000</v>
      </c>
      <c r="DU45" s="53">
        <f t="shared" ref="DU45:EF45" si="107">$DG45</f>
        <v>54080</v>
      </c>
      <c r="DV45" s="53">
        <f t="shared" si="107"/>
        <v>54080</v>
      </c>
      <c r="DW45" s="53">
        <f t="shared" si="107"/>
        <v>54080</v>
      </c>
      <c r="DX45" s="53">
        <f t="shared" si="107"/>
        <v>54080</v>
      </c>
      <c r="DY45" s="53">
        <f t="shared" si="107"/>
        <v>54080</v>
      </c>
      <c r="DZ45" s="53">
        <f t="shared" si="107"/>
        <v>54080</v>
      </c>
      <c r="EA45" s="53">
        <f t="shared" si="107"/>
        <v>54080</v>
      </c>
      <c r="EB45" s="53">
        <f t="shared" si="107"/>
        <v>54080</v>
      </c>
      <c r="EC45" s="53">
        <f t="shared" si="107"/>
        <v>54080</v>
      </c>
      <c r="ED45" s="53">
        <f t="shared" si="107"/>
        <v>54080</v>
      </c>
      <c r="EE45" s="53">
        <f t="shared" si="107"/>
        <v>54080</v>
      </c>
      <c r="EF45" s="53">
        <f t="shared" si="107"/>
        <v>54080</v>
      </c>
      <c r="EG45" s="54">
        <f t="shared" si="28"/>
        <v>1358240</v>
      </c>
      <c r="EH45" s="55">
        <f t="shared" si="29"/>
        <v>18</v>
      </c>
      <c r="EI45" s="55">
        <f t="shared" si="30"/>
        <v>22</v>
      </c>
      <c r="EJ45" s="76" t="s">
        <v>608</v>
      </c>
      <c r="EK45" s="57">
        <f t="shared" si="97"/>
        <v>0</v>
      </c>
      <c r="EL45" s="57">
        <f t="shared" si="98"/>
        <v>0</v>
      </c>
      <c r="EM45" s="57">
        <f t="shared" si="99"/>
        <v>0</v>
      </c>
      <c r="EN45" s="57">
        <f t="shared" si="100"/>
        <v>0</v>
      </c>
      <c r="EO45" s="57">
        <f t="shared" si="39"/>
        <v>0</v>
      </c>
      <c r="EP45" s="57">
        <f t="shared" si="40"/>
        <v>540800</v>
      </c>
      <c r="EQ45" s="58">
        <f t="shared" si="41"/>
        <v>0</v>
      </c>
      <c r="ER45" s="58">
        <f t="shared" si="42"/>
        <v>0</v>
      </c>
      <c r="ES45" s="58">
        <f t="shared" si="43"/>
        <v>0</v>
      </c>
      <c r="ET45" s="58">
        <f t="shared" si="44"/>
        <v>0</v>
      </c>
    </row>
    <row r="46" spans="1:150" x14ac:dyDescent="0.25">
      <c r="A46" s="30" t="s">
        <v>609</v>
      </c>
      <c r="B46" s="65">
        <v>202352</v>
      </c>
      <c r="C46" s="67" t="s">
        <v>610</v>
      </c>
      <c r="D46" s="32" t="s">
        <v>604</v>
      </c>
      <c r="E46" s="56"/>
      <c r="F46" s="33"/>
      <c r="G46" s="33"/>
      <c r="H46" s="288">
        <f t="shared" si="34"/>
        <v>2974400</v>
      </c>
      <c r="I46" s="288">
        <f t="shared" si="35"/>
        <v>2974400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4" t="s">
        <v>583</v>
      </c>
      <c r="AI46" s="34" t="s">
        <v>597</v>
      </c>
      <c r="AJ46" s="34" t="s">
        <v>480</v>
      </c>
      <c r="AK46" s="34" t="s">
        <v>584</v>
      </c>
      <c r="AL46" s="34" t="s">
        <v>605</v>
      </c>
      <c r="AM46" s="34" t="s">
        <v>491</v>
      </c>
      <c r="AN46" s="34" t="s">
        <v>467</v>
      </c>
      <c r="AO46" s="36">
        <v>1.04</v>
      </c>
      <c r="AP46" s="69" t="s">
        <v>468</v>
      </c>
      <c r="AQ46" s="69" t="s">
        <v>58</v>
      </c>
      <c r="AR46" s="37" t="s">
        <v>469</v>
      </c>
      <c r="AS46" s="38">
        <v>2023</v>
      </c>
      <c r="AT46" s="39" t="s">
        <v>470</v>
      </c>
      <c r="AU46" s="37" t="s">
        <v>471</v>
      </c>
      <c r="AV46" s="39" t="s">
        <v>523</v>
      </c>
      <c r="AW46" s="39" t="s">
        <v>524</v>
      </c>
      <c r="AX46" s="39" t="s">
        <v>606</v>
      </c>
      <c r="AY46" s="40" t="s">
        <v>607</v>
      </c>
      <c r="AZ46" s="40" t="s">
        <v>530</v>
      </c>
      <c r="BA46" s="274">
        <v>0</v>
      </c>
      <c r="BB46" s="42"/>
      <c r="BC46" s="43">
        <v>2860000</v>
      </c>
      <c r="BD46" s="43">
        <v>0</v>
      </c>
      <c r="BE46" s="43"/>
      <c r="BF46" s="43">
        <v>0</v>
      </c>
      <c r="BG46" s="44"/>
      <c r="BH46" s="45">
        <f t="shared" si="72"/>
        <v>2860000</v>
      </c>
      <c r="BI46" s="45">
        <f t="shared" si="73"/>
        <v>2974400</v>
      </c>
      <c r="BJ46" s="45">
        <f t="shared" si="36"/>
        <v>2974400</v>
      </c>
      <c r="BK46" s="46">
        <v>0</v>
      </c>
      <c r="BL46" s="46">
        <v>0</v>
      </c>
      <c r="BM46" s="46">
        <f t="shared" si="55"/>
        <v>0</v>
      </c>
      <c r="BN46" s="46">
        <v>0</v>
      </c>
      <c r="BO46" s="46">
        <f t="shared" si="74"/>
        <v>0</v>
      </c>
      <c r="BP46" s="46">
        <v>0</v>
      </c>
      <c r="BQ46" s="46">
        <f t="shared" si="75"/>
        <v>0</v>
      </c>
      <c r="BR46" s="46">
        <v>0</v>
      </c>
      <c r="BS46" s="46">
        <f t="shared" si="76"/>
        <v>0</v>
      </c>
      <c r="BT46" s="46">
        <v>715000</v>
      </c>
      <c r="BU46" s="46">
        <f t="shared" si="77"/>
        <v>743600</v>
      </c>
      <c r="BV46" s="46">
        <v>0</v>
      </c>
      <c r="BW46" s="46">
        <f t="shared" si="78"/>
        <v>0</v>
      </c>
      <c r="BX46" s="46">
        <v>715000</v>
      </c>
      <c r="BY46" s="46">
        <f t="shared" si="79"/>
        <v>743600</v>
      </c>
      <c r="BZ46" s="46">
        <v>0</v>
      </c>
      <c r="CA46" s="46">
        <f t="shared" si="80"/>
        <v>0</v>
      </c>
      <c r="CB46" s="46">
        <v>715000</v>
      </c>
      <c r="CC46" s="46">
        <f t="shared" si="81"/>
        <v>743600</v>
      </c>
      <c r="CD46" s="46">
        <v>0</v>
      </c>
      <c r="CE46" s="46">
        <f t="shared" si="82"/>
        <v>0</v>
      </c>
      <c r="CF46" s="46">
        <v>715000</v>
      </c>
      <c r="CG46" s="46">
        <f t="shared" si="83"/>
        <v>743600</v>
      </c>
      <c r="CH46" s="46">
        <v>0</v>
      </c>
      <c r="CI46" s="46">
        <f t="shared" si="84"/>
        <v>0</v>
      </c>
      <c r="CJ46" s="46">
        <v>0</v>
      </c>
      <c r="CK46" s="46">
        <f t="shared" si="85"/>
        <v>0</v>
      </c>
      <c r="CL46" s="46">
        <v>0</v>
      </c>
      <c r="CM46" s="46">
        <f t="shared" si="86"/>
        <v>0</v>
      </c>
      <c r="CN46" s="46">
        <v>0</v>
      </c>
      <c r="CO46" s="46">
        <f t="shared" si="87"/>
        <v>0</v>
      </c>
      <c r="CP46" s="46">
        <v>0</v>
      </c>
      <c r="CQ46" s="46">
        <f t="shared" si="88"/>
        <v>0</v>
      </c>
      <c r="CR46" s="46">
        <v>0</v>
      </c>
      <c r="CS46" s="46">
        <f t="shared" si="89"/>
        <v>0</v>
      </c>
      <c r="CT46" s="46">
        <v>0</v>
      </c>
      <c r="CU46" s="46">
        <f t="shared" si="90"/>
        <v>0</v>
      </c>
      <c r="CV46" s="46">
        <v>0</v>
      </c>
      <c r="CW46" s="46">
        <f t="shared" si="91"/>
        <v>0</v>
      </c>
      <c r="CX46" s="46">
        <v>0</v>
      </c>
      <c r="CY46" s="46">
        <f t="shared" si="92"/>
        <v>0</v>
      </c>
      <c r="CZ46" s="46">
        <v>0</v>
      </c>
      <c r="DA46" s="46">
        <f t="shared" si="93"/>
        <v>0</v>
      </c>
      <c r="DB46" s="47">
        <v>0</v>
      </c>
      <c r="DC46" s="46">
        <f t="shared" si="94"/>
        <v>0</v>
      </c>
      <c r="DD46" s="48">
        <v>0</v>
      </c>
      <c r="DE46" s="46">
        <f t="shared" si="95"/>
        <v>0</v>
      </c>
      <c r="DF46" s="75">
        <v>40</v>
      </c>
      <c r="DG46" s="50">
        <f t="shared" si="59"/>
        <v>74360</v>
      </c>
      <c r="DH46" s="51">
        <f t="shared" si="26"/>
        <v>1106820</v>
      </c>
      <c r="DI46" s="52"/>
      <c r="DJ46" s="52"/>
      <c r="DK46" s="53"/>
      <c r="DL46" s="53"/>
      <c r="DM46" s="53"/>
      <c r="DN46" s="53"/>
      <c r="DO46" s="53">
        <v>17875</v>
      </c>
      <c r="DP46" s="53">
        <v>17875</v>
      </c>
      <c r="DQ46" s="53">
        <v>35750</v>
      </c>
      <c r="DR46" s="53">
        <v>35750</v>
      </c>
      <c r="DS46" s="53">
        <v>53625</v>
      </c>
      <c r="DT46" s="53">
        <v>53625</v>
      </c>
      <c r="DU46" s="53">
        <f t="shared" ref="DU46:DU56" si="108">$DG46</f>
        <v>74360</v>
      </c>
      <c r="DV46" s="53">
        <v>74360</v>
      </c>
      <c r="DW46" s="53">
        <f t="shared" ref="DW46:EF58" si="109">$DG46</f>
        <v>74360</v>
      </c>
      <c r="DX46" s="53">
        <f t="shared" si="109"/>
        <v>74360</v>
      </c>
      <c r="DY46" s="53">
        <f t="shared" si="109"/>
        <v>74360</v>
      </c>
      <c r="DZ46" s="53">
        <f t="shared" si="109"/>
        <v>74360</v>
      </c>
      <c r="EA46" s="53">
        <f t="shared" si="109"/>
        <v>74360</v>
      </c>
      <c r="EB46" s="53">
        <f t="shared" si="109"/>
        <v>74360</v>
      </c>
      <c r="EC46" s="53">
        <f t="shared" si="109"/>
        <v>74360</v>
      </c>
      <c r="ED46" s="53">
        <f t="shared" si="109"/>
        <v>74360</v>
      </c>
      <c r="EE46" s="53">
        <f t="shared" si="109"/>
        <v>74360</v>
      </c>
      <c r="EF46" s="53">
        <f t="shared" si="109"/>
        <v>74360</v>
      </c>
      <c r="EG46" s="54">
        <f t="shared" si="28"/>
        <v>1867580</v>
      </c>
      <c r="EH46" s="55">
        <f t="shared" si="29"/>
        <v>18</v>
      </c>
      <c r="EI46" s="55">
        <f t="shared" si="30"/>
        <v>22</v>
      </c>
      <c r="EJ46" s="76" t="s">
        <v>611</v>
      </c>
      <c r="EK46" s="57">
        <f t="shared" si="97"/>
        <v>0</v>
      </c>
      <c r="EL46" s="57">
        <f t="shared" si="98"/>
        <v>0</v>
      </c>
      <c r="EM46" s="57">
        <f t="shared" si="99"/>
        <v>0</v>
      </c>
      <c r="EN46" s="57">
        <f t="shared" si="100"/>
        <v>0</v>
      </c>
      <c r="EO46" s="57">
        <f t="shared" si="39"/>
        <v>0</v>
      </c>
      <c r="EP46" s="57">
        <f t="shared" si="40"/>
        <v>743600</v>
      </c>
      <c r="EQ46" s="58">
        <f t="shared" si="41"/>
        <v>0</v>
      </c>
      <c r="ER46" s="58">
        <f t="shared" si="42"/>
        <v>0</v>
      </c>
      <c r="ES46" s="58">
        <f t="shared" si="43"/>
        <v>0</v>
      </c>
      <c r="ET46" s="58">
        <f t="shared" si="44"/>
        <v>0</v>
      </c>
    </row>
    <row r="47" spans="1:150" x14ac:dyDescent="0.25">
      <c r="A47" s="30" t="s">
        <v>612</v>
      </c>
      <c r="B47" s="65">
        <v>202353</v>
      </c>
      <c r="C47" s="67" t="s">
        <v>613</v>
      </c>
      <c r="D47" s="32" t="s">
        <v>604</v>
      </c>
      <c r="E47" s="56"/>
      <c r="F47" s="33"/>
      <c r="G47" s="33"/>
      <c r="H47" s="288">
        <f t="shared" si="34"/>
        <v>883628.26240000012</v>
      </c>
      <c r="I47" s="288">
        <f t="shared" si="35"/>
        <v>883628.26240000012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4" t="s">
        <v>583</v>
      </c>
      <c r="AI47" s="34" t="s">
        <v>597</v>
      </c>
      <c r="AJ47" s="34" t="s">
        <v>480</v>
      </c>
      <c r="AK47" s="34" t="s">
        <v>584</v>
      </c>
      <c r="AL47" s="34" t="s">
        <v>605</v>
      </c>
      <c r="AM47" s="34" t="s">
        <v>491</v>
      </c>
      <c r="AN47" s="34" t="s">
        <v>467</v>
      </c>
      <c r="AO47" s="36">
        <v>1.04</v>
      </c>
      <c r="AP47" s="69" t="s">
        <v>468</v>
      </c>
      <c r="AQ47" s="69" t="s">
        <v>58</v>
      </c>
      <c r="AR47" s="37" t="s">
        <v>469</v>
      </c>
      <c r="AS47" s="38">
        <v>2023</v>
      </c>
      <c r="AT47" s="39" t="s">
        <v>470</v>
      </c>
      <c r="AU47" s="37" t="s">
        <v>471</v>
      </c>
      <c r="AV47" s="39" t="s">
        <v>523</v>
      </c>
      <c r="AW47" s="39" t="s">
        <v>524</v>
      </c>
      <c r="AX47" s="39" t="s">
        <v>606</v>
      </c>
      <c r="AY47" s="40" t="s">
        <v>607</v>
      </c>
      <c r="AZ47" s="40" t="s">
        <v>530</v>
      </c>
      <c r="BA47" s="274">
        <v>0</v>
      </c>
      <c r="BB47" s="42"/>
      <c r="BC47" s="43">
        <v>849642.56</v>
      </c>
      <c r="BD47" s="43">
        <v>0</v>
      </c>
      <c r="BE47" s="43"/>
      <c r="BF47" s="43">
        <v>0</v>
      </c>
      <c r="BG47" s="44"/>
      <c r="BH47" s="45">
        <f t="shared" si="72"/>
        <v>849642.56</v>
      </c>
      <c r="BI47" s="45">
        <f t="shared" si="73"/>
        <v>883628.26240000012</v>
      </c>
      <c r="BJ47" s="45">
        <f t="shared" si="36"/>
        <v>883628.26240000012</v>
      </c>
      <c r="BK47" s="46">
        <v>0</v>
      </c>
      <c r="BL47" s="46">
        <v>0</v>
      </c>
      <c r="BM47" s="46">
        <f t="shared" ref="BM47:BM78" si="110">AO47*BL47</f>
        <v>0</v>
      </c>
      <c r="BN47" s="46">
        <v>0</v>
      </c>
      <c r="BO47" s="46">
        <f t="shared" si="74"/>
        <v>0</v>
      </c>
      <c r="BP47" s="46">
        <v>0</v>
      </c>
      <c r="BQ47" s="46">
        <f t="shared" si="75"/>
        <v>0</v>
      </c>
      <c r="BR47" s="46">
        <v>0</v>
      </c>
      <c r="BS47" s="46">
        <f t="shared" si="76"/>
        <v>0</v>
      </c>
      <c r="BT47" s="46">
        <v>212410.64</v>
      </c>
      <c r="BU47" s="46">
        <f t="shared" si="77"/>
        <v>220907.06560000003</v>
      </c>
      <c r="BV47" s="46">
        <v>0</v>
      </c>
      <c r="BW47" s="46">
        <f t="shared" si="78"/>
        <v>0</v>
      </c>
      <c r="BX47" s="46">
        <v>212410.64</v>
      </c>
      <c r="BY47" s="46">
        <f t="shared" si="79"/>
        <v>220907.06560000003</v>
      </c>
      <c r="BZ47" s="46">
        <v>0</v>
      </c>
      <c r="CA47" s="46">
        <f t="shared" si="80"/>
        <v>0</v>
      </c>
      <c r="CB47" s="46">
        <v>212410.64</v>
      </c>
      <c r="CC47" s="46">
        <f t="shared" si="81"/>
        <v>220907.06560000003</v>
      </c>
      <c r="CD47" s="46">
        <v>0</v>
      </c>
      <c r="CE47" s="46">
        <f t="shared" si="82"/>
        <v>0</v>
      </c>
      <c r="CF47" s="46">
        <v>212410.64</v>
      </c>
      <c r="CG47" s="46">
        <f t="shared" si="83"/>
        <v>220907.06560000003</v>
      </c>
      <c r="CH47" s="46">
        <v>0</v>
      </c>
      <c r="CI47" s="46">
        <f t="shared" si="84"/>
        <v>0</v>
      </c>
      <c r="CJ47" s="46">
        <v>0</v>
      </c>
      <c r="CK47" s="46">
        <f t="shared" si="85"/>
        <v>0</v>
      </c>
      <c r="CL47" s="46">
        <v>0</v>
      </c>
      <c r="CM47" s="46">
        <f t="shared" si="86"/>
        <v>0</v>
      </c>
      <c r="CN47" s="46">
        <v>0</v>
      </c>
      <c r="CO47" s="46">
        <f t="shared" si="87"/>
        <v>0</v>
      </c>
      <c r="CP47" s="46">
        <v>0</v>
      </c>
      <c r="CQ47" s="46">
        <f t="shared" si="88"/>
        <v>0</v>
      </c>
      <c r="CR47" s="46">
        <v>0</v>
      </c>
      <c r="CS47" s="46">
        <f t="shared" si="89"/>
        <v>0</v>
      </c>
      <c r="CT47" s="46">
        <v>0</v>
      </c>
      <c r="CU47" s="46">
        <f t="shared" si="90"/>
        <v>0</v>
      </c>
      <c r="CV47" s="46">
        <v>0</v>
      </c>
      <c r="CW47" s="46">
        <f t="shared" si="91"/>
        <v>0</v>
      </c>
      <c r="CX47" s="46">
        <v>0</v>
      </c>
      <c r="CY47" s="46">
        <f t="shared" si="92"/>
        <v>0</v>
      </c>
      <c r="CZ47" s="46">
        <v>0</v>
      </c>
      <c r="DA47" s="46">
        <f t="shared" si="93"/>
        <v>0</v>
      </c>
      <c r="DB47" s="47">
        <v>0</v>
      </c>
      <c r="DC47" s="46">
        <f t="shared" si="94"/>
        <v>0</v>
      </c>
      <c r="DD47" s="48">
        <v>0</v>
      </c>
      <c r="DE47" s="46">
        <f t="shared" si="95"/>
        <v>0</v>
      </c>
      <c r="DF47" s="75">
        <v>30</v>
      </c>
      <c r="DG47" s="50">
        <f t="shared" si="59"/>
        <v>29454.275413333336</v>
      </c>
      <c r="DH47" s="51">
        <f t="shared" si="26"/>
        <v>438415.56095999992</v>
      </c>
      <c r="DI47" s="52"/>
      <c r="DJ47" s="52"/>
      <c r="DK47" s="53"/>
      <c r="DL47" s="53"/>
      <c r="DM47" s="53"/>
      <c r="DN47" s="53"/>
      <c r="DO47" s="53">
        <v>7080.3546666666671</v>
      </c>
      <c r="DP47" s="53">
        <v>7080.3546666666671</v>
      </c>
      <c r="DQ47" s="53">
        <v>14160.709333333334</v>
      </c>
      <c r="DR47" s="53">
        <v>14160.709333333334</v>
      </c>
      <c r="DS47" s="53">
        <v>21241.064000000002</v>
      </c>
      <c r="DT47" s="53">
        <v>21241.064000000002</v>
      </c>
      <c r="DU47" s="53">
        <f t="shared" si="108"/>
        <v>29454.275413333336</v>
      </c>
      <c r="DV47" s="53">
        <f t="shared" ref="DV47:DV57" si="111">$DG47</f>
        <v>29454.275413333336</v>
      </c>
      <c r="DW47" s="53">
        <f t="shared" si="109"/>
        <v>29454.275413333336</v>
      </c>
      <c r="DX47" s="53">
        <f t="shared" si="109"/>
        <v>29454.275413333336</v>
      </c>
      <c r="DY47" s="53">
        <f t="shared" si="109"/>
        <v>29454.275413333336</v>
      </c>
      <c r="DZ47" s="53">
        <f t="shared" si="109"/>
        <v>29454.275413333336</v>
      </c>
      <c r="EA47" s="53">
        <f t="shared" si="109"/>
        <v>29454.275413333336</v>
      </c>
      <c r="EB47" s="53">
        <f t="shared" si="109"/>
        <v>29454.275413333336</v>
      </c>
      <c r="EC47" s="53">
        <f t="shared" si="109"/>
        <v>29454.275413333336</v>
      </c>
      <c r="ED47" s="53">
        <f t="shared" si="109"/>
        <v>29454.275413333336</v>
      </c>
      <c r="EE47" s="53">
        <f t="shared" si="109"/>
        <v>29454.275413333336</v>
      </c>
      <c r="EF47" s="53">
        <f t="shared" si="109"/>
        <v>29454.275413333336</v>
      </c>
      <c r="EG47" s="54">
        <f t="shared" si="28"/>
        <v>445212.70144000021</v>
      </c>
      <c r="EH47" s="55">
        <f t="shared" si="29"/>
        <v>18</v>
      </c>
      <c r="EI47" s="55">
        <f t="shared" si="30"/>
        <v>12</v>
      </c>
      <c r="EJ47" s="76" t="s">
        <v>611</v>
      </c>
      <c r="EK47" s="57">
        <f t="shared" si="97"/>
        <v>0</v>
      </c>
      <c r="EL47" s="57">
        <f t="shared" si="98"/>
        <v>0</v>
      </c>
      <c r="EM47" s="57">
        <f t="shared" si="99"/>
        <v>0</v>
      </c>
      <c r="EN47" s="57">
        <f t="shared" si="100"/>
        <v>0</v>
      </c>
      <c r="EO47" s="57">
        <f t="shared" si="39"/>
        <v>0</v>
      </c>
      <c r="EP47" s="57">
        <f t="shared" si="40"/>
        <v>220907.06560000003</v>
      </c>
      <c r="EQ47" s="58">
        <f t="shared" si="41"/>
        <v>0</v>
      </c>
      <c r="ER47" s="58">
        <f t="shared" si="42"/>
        <v>0</v>
      </c>
      <c r="ES47" s="58">
        <f t="shared" si="43"/>
        <v>0</v>
      </c>
      <c r="ET47" s="58">
        <f t="shared" si="44"/>
        <v>0</v>
      </c>
    </row>
    <row r="48" spans="1:150" x14ac:dyDescent="0.25">
      <c r="A48" s="30" t="s">
        <v>614</v>
      </c>
      <c r="B48" s="65">
        <v>202365</v>
      </c>
      <c r="C48" s="64" t="s">
        <v>615</v>
      </c>
      <c r="D48" s="32" t="s">
        <v>604</v>
      </c>
      <c r="E48" s="56"/>
      <c r="F48" s="33"/>
      <c r="G48" s="33"/>
      <c r="H48" s="288">
        <f t="shared" si="34"/>
        <v>148060.22400000002</v>
      </c>
      <c r="I48" s="288">
        <f t="shared" si="35"/>
        <v>148060.22400000002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4" t="s">
        <v>616</v>
      </c>
      <c r="AI48" s="34" t="s">
        <v>463</v>
      </c>
      <c r="AJ48" s="34" t="s">
        <v>54</v>
      </c>
      <c r="AK48" s="34" t="s">
        <v>490</v>
      </c>
      <c r="AL48" s="34" t="s">
        <v>114</v>
      </c>
      <c r="AM48" s="34" t="s">
        <v>491</v>
      </c>
      <c r="AN48" s="34" t="s">
        <v>617</v>
      </c>
      <c r="AO48" s="36">
        <v>1.04</v>
      </c>
      <c r="AP48" s="69" t="s">
        <v>468</v>
      </c>
      <c r="AQ48" s="69" t="s">
        <v>30</v>
      </c>
      <c r="AR48" s="37" t="s">
        <v>493</v>
      </c>
      <c r="AS48" s="38">
        <v>2023</v>
      </c>
      <c r="AT48" s="39" t="s">
        <v>470</v>
      </c>
      <c r="AU48" s="37" t="s">
        <v>493</v>
      </c>
      <c r="AV48" s="39" t="s">
        <v>523</v>
      </c>
      <c r="AW48" s="39" t="s">
        <v>524</v>
      </c>
      <c r="AX48" s="39" t="s">
        <v>606</v>
      </c>
      <c r="AY48" s="40" t="s">
        <v>618</v>
      </c>
      <c r="AZ48" s="40" t="s">
        <v>619</v>
      </c>
      <c r="BA48" s="274">
        <v>0</v>
      </c>
      <c r="BB48" s="42"/>
      <c r="BC48" s="43">
        <v>142365.6</v>
      </c>
      <c r="BD48" s="43">
        <v>0</v>
      </c>
      <c r="BE48" s="43"/>
      <c r="BF48" s="43">
        <v>0</v>
      </c>
      <c r="BG48" s="44"/>
      <c r="BH48" s="45">
        <f t="shared" si="72"/>
        <v>142365.6</v>
      </c>
      <c r="BI48" s="45">
        <f t="shared" si="73"/>
        <v>148060.22400000002</v>
      </c>
      <c r="BJ48" s="45">
        <f t="shared" si="36"/>
        <v>148060.22400000002</v>
      </c>
      <c r="BK48" s="46">
        <v>0</v>
      </c>
      <c r="BL48" s="46">
        <v>0</v>
      </c>
      <c r="BM48" s="46">
        <f t="shared" si="110"/>
        <v>0</v>
      </c>
      <c r="BN48" s="46">
        <v>0</v>
      </c>
      <c r="BO48" s="46">
        <f t="shared" si="74"/>
        <v>0</v>
      </c>
      <c r="BP48" s="46">
        <v>142365.6</v>
      </c>
      <c r="BQ48" s="46">
        <f t="shared" si="75"/>
        <v>148060.22400000002</v>
      </c>
      <c r="BR48" s="46">
        <v>0</v>
      </c>
      <c r="BS48" s="46">
        <f t="shared" si="76"/>
        <v>0</v>
      </c>
      <c r="BT48" s="46">
        <v>0</v>
      </c>
      <c r="BU48" s="46">
        <f t="shared" si="77"/>
        <v>0</v>
      </c>
      <c r="BV48" s="46">
        <v>0</v>
      </c>
      <c r="BW48" s="46">
        <f t="shared" si="78"/>
        <v>0</v>
      </c>
      <c r="BX48" s="46">
        <v>0</v>
      </c>
      <c r="BY48" s="46">
        <f t="shared" si="79"/>
        <v>0</v>
      </c>
      <c r="BZ48" s="46">
        <v>0</v>
      </c>
      <c r="CA48" s="46">
        <f t="shared" si="80"/>
        <v>0</v>
      </c>
      <c r="CB48" s="46">
        <v>0</v>
      </c>
      <c r="CC48" s="46">
        <f t="shared" si="81"/>
        <v>0</v>
      </c>
      <c r="CD48" s="46">
        <v>0</v>
      </c>
      <c r="CE48" s="46">
        <f t="shared" si="82"/>
        <v>0</v>
      </c>
      <c r="CF48" s="46">
        <v>0</v>
      </c>
      <c r="CG48" s="46">
        <f t="shared" si="83"/>
        <v>0</v>
      </c>
      <c r="CH48" s="46">
        <v>0</v>
      </c>
      <c r="CI48" s="46">
        <f t="shared" si="84"/>
        <v>0</v>
      </c>
      <c r="CJ48" s="46">
        <v>0</v>
      </c>
      <c r="CK48" s="46">
        <f t="shared" si="85"/>
        <v>0</v>
      </c>
      <c r="CL48" s="46">
        <v>0</v>
      </c>
      <c r="CM48" s="46">
        <f t="shared" si="86"/>
        <v>0</v>
      </c>
      <c r="CN48" s="46">
        <v>0</v>
      </c>
      <c r="CO48" s="46">
        <f t="shared" si="87"/>
        <v>0</v>
      </c>
      <c r="CP48" s="46">
        <v>0</v>
      </c>
      <c r="CQ48" s="46">
        <f t="shared" si="88"/>
        <v>0</v>
      </c>
      <c r="CR48" s="46">
        <v>0</v>
      </c>
      <c r="CS48" s="46">
        <f t="shared" si="89"/>
        <v>0</v>
      </c>
      <c r="CT48" s="46">
        <v>0</v>
      </c>
      <c r="CU48" s="46">
        <f t="shared" si="90"/>
        <v>0</v>
      </c>
      <c r="CV48" s="46">
        <v>0</v>
      </c>
      <c r="CW48" s="46">
        <f t="shared" si="91"/>
        <v>0</v>
      </c>
      <c r="CX48" s="46">
        <v>0</v>
      </c>
      <c r="CY48" s="46">
        <f t="shared" si="92"/>
        <v>0</v>
      </c>
      <c r="CZ48" s="46">
        <v>0</v>
      </c>
      <c r="DA48" s="46">
        <f t="shared" si="93"/>
        <v>0</v>
      </c>
      <c r="DB48" s="47">
        <v>0</v>
      </c>
      <c r="DC48" s="46">
        <f t="shared" si="94"/>
        <v>0</v>
      </c>
      <c r="DD48" s="48">
        <v>0</v>
      </c>
      <c r="DE48" s="46">
        <f t="shared" si="95"/>
        <v>0</v>
      </c>
      <c r="DF48" s="49">
        <v>20</v>
      </c>
      <c r="DG48" s="50">
        <f t="shared" si="59"/>
        <v>7403.0112000000008</v>
      </c>
      <c r="DH48" s="51">
        <f t="shared" si="26"/>
        <v>148060.2240000001</v>
      </c>
      <c r="DI48" s="52"/>
      <c r="DJ48" s="52"/>
      <c r="DK48" s="53"/>
      <c r="DL48" s="53"/>
      <c r="DM48" s="52">
        <f t="shared" ref="DM48:DT48" si="112">$DG48</f>
        <v>7403.0112000000008</v>
      </c>
      <c r="DN48" s="52">
        <f t="shared" si="112"/>
        <v>7403.0112000000008</v>
      </c>
      <c r="DO48" s="52">
        <f t="shared" si="112"/>
        <v>7403.0112000000008</v>
      </c>
      <c r="DP48" s="52">
        <f t="shared" si="112"/>
        <v>7403.0112000000008</v>
      </c>
      <c r="DQ48" s="52">
        <f t="shared" si="112"/>
        <v>7403.0112000000008</v>
      </c>
      <c r="DR48" s="52">
        <f t="shared" si="112"/>
        <v>7403.0112000000008</v>
      </c>
      <c r="DS48" s="52">
        <f t="shared" si="112"/>
        <v>7403.0112000000008</v>
      </c>
      <c r="DT48" s="52">
        <f t="shared" si="112"/>
        <v>7403.0112000000008</v>
      </c>
      <c r="DU48" s="52">
        <f t="shared" si="108"/>
        <v>7403.0112000000008</v>
      </c>
      <c r="DV48" s="52">
        <f t="shared" si="111"/>
        <v>7403.0112000000008</v>
      </c>
      <c r="DW48" s="52">
        <f t="shared" si="109"/>
        <v>7403.0112000000008</v>
      </c>
      <c r="DX48" s="52">
        <f t="shared" si="109"/>
        <v>7403.0112000000008</v>
      </c>
      <c r="DY48" s="52">
        <f t="shared" si="109"/>
        <v>7403.0112000000008</v>
      </c>
      <c r="DZ48" s="52">
        <f t="shared" si="109"/>
        <v>7403.0112000000008</v>
      </c>
      <c r="EA48" s="52">
        <f t="shared" si="109"/>
        <v>7403.0112000000008</v>
      </c>
      <c r="EB48" s="52">
        <f t="shared" si="109"/>
        <v>7403.0112000000008</v>
      </c>
      <c r="EC48" s="52">
        <f t="shared" si="109"/>
        <v>7403.0112000000008</v>
      </c>
      <c r="ED48" s="52">
        <f t="shared" si="109"/>
        <v>7403.0112000000008</v>
      </c>
      <c r="EE48" s="52">
        <f t="shared" si="109"/>
        <v>7403.0112000000008</v>
      </c>
      <c r="EF48" s="52">
        <f t="shared" si="109"/>
        <v>7403.0112000000008</v>
      </c>
      <c r="EG48" s="54">
        <f t="shared" si="28"/>
        <v>0</v>
      </c>
      <c r="EH48" s="55">
        <f t="shared" si="29"/>
        <v>20</v>
      </c>
      <c r="EI48" s="55">
        <f t="shared" si="30"/>
        <v>0</v>
      </c>
      <c r="EJ48" s="56" t="s">
        <v>620</v>
      </c>
      <c r="EK48" s="57">
        <f t="shared" si="97"/>
        <v>0</v>
      </c>
      <c r="EL48" s="57">
        <f t="shared" si="98"/>
        <v>0</v>
      </c>
      <c r="EM48" s="57">
        <f t="shared" si="99"/>
        <v>0</v>
      </c>
      <c r="EN48" s="57">
        <f t="shared" si="100"/>
        <v>148060.22400000002</v>
      </c>
      <c r="EO48" s="57">
        <f t="shared" si="39"/>
        <v>140657.21280000001</v>
      </c>
      <c r="EP48" s="57">
        <f t="shared" si="40"/>
        <v>133254.2016</v>
      </c>
      <c r="EQ48" s="58">
        <f t="shared" si="41"/>
        <v>0</v>
      </c>
      <c r="ER48" s="58">
        <f t="shared" si="42"/>
        <v>0</v>
      </c>
      <c r="ES48" s="58">
        <f t="shared" si="43"/>
        <v>0</v>
      </c>
      <c r="ET48" s="58">
        <f t="shared" si="44"/>
        <v>2072.8431360000004</v>
      </c>
    </row>
    <row r="49" spans="1:150" x14ac:dyDescent="0.25">
      <c r="A49" s="30" t="s">
        <v>621</v>
      </c>
      <c r="B49" s="65">
        <v>202366</v>
      </c>
      <c r="C49" s="67" t="s">
        <v>622</v>
      </c>
      <c r="D49" s="32" t="s">
        <v>604</v>
      </c>
      <c r="E49" s="56"/>
      <c r="F49" s="33"/>
      <c r="G49" s="33"/>
      <c r="H49" s="288">
        <f t="shared" si="34"/>
        <v>148060.22400000002</v>
      </c>
      <c r="I49" s="288">
        <f t="shared" si="35"/>
        <v>148060.22400000002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4" t="s">
        <v>616</v>
      </c>
      <c r="AI49" s="34" t="s">
        <v>463</v>
      </c>
      <c r="AJ49" s="34" t="s">
        <v>54</v>
      </c>
      <c r="AK49" s="34" t="s">
        <v>490</v>
      </c>
      <c r="AL49" s="34" t="s">
        <v>114</v>
      </c>
      <c r="AM49" s="34" t="s">
        <v>491</v>
      </c>
      <c r="AN49" s="34" t="s">
        <v>617</v>
      </c>
      <c r="AO49" s="36">
        <v>1.04</v>
      </c>
      <c r="AP49" s="69" t="s">
        <v>468</v>
      </c>
      <c r="AQ49" s="69" t="s">
        <v>30</v>
      </c>
      <c r="AR49" s="37" t="s">
        <v>493</v>
      </c>
      <c r="AS49" s="38">
        <v>2023</v>
      </c>
      <c r="AT49" s="39" t="s">
        <v>470</v>
      </c>
      <c r="AU49" s="37" t="s">
        <v>493</v>
      </c>
      <c r="AV49" s="39" t="s">
        <v>523</v>
      </c>
      <c r="AW49" s="39" t="s">
        <v>524</v>
      </c>
      <c r="AX49" s="39" t="s">
        <v>606</v>
      </c>
      <c r="AY49" s="40" t="s">
        <v>618</v>
      </c>
      <c r="AZ49" s="40" t="s">
        <v>619</v>
      </c>
      <c r="BA49" s="274">
        <v>0</v>
      </c>
      <c r="BB49" s="42"/>
      <c r="BC49" s="43">
        <v>142365.6</v>
      </c>
      <c r="BD49" s="43">
        <v>0</v>
      </c>
      <c r="BE49" s="43"/>
      <c r="BF49" s="43">
        <v>0</v>
      </c>
      <c r="BG49" s="44"/>
      <c r="BH49" s="45">
        <f t="shared" si="72"/>
        <v>142365.6</v>
      </c>
      <c r="BI49" s="45">
        <f t="shared" si="73"/>
        <v>148060.22400000002</v>
      </c>
      <c r="BJ49" s="45">
        <f t="shared" si="36"/>
        <v>148060.22400000002</v>
      </c>
      <c r="BK49" s="46">
        <v>0</v>
      </c>
      <c r="BL49" s="46">
        <v>0</v>
      </c>
      <c r="BM49" s="46">
        <f t="shared" si="110"/>
        <v>0</v>
      </c>
      <c r="BN49" s="46">
        <v>0</v>
      </c>
      <c r="BO49" s="46">
        <f t="shared" si="74"/>
        <v>0</v>
      </c>
      <c r="BP49" s="46">
        <v>0</v>
      </c>
      <c r="BQ49" s="46">
        <f t="shared" si="75"/>
        <v>0</v>
      </c>
      <c r="BR49" s="46">
        <v>142365.6</v>
      </c>
      <c r="BS49" s="46">
        <f t="shared" si="76"/>
        <v>148060.22400000002</v>
      </c>
      <c r="BT49" s="46">
        <v>0</v>
      </c>
      <c r="BU49" s="46">
        <f t="shared" si="77"/>
        <v>0</v>
      </c>
      <c r="BV49" s="46">
        <v>0</v>
      </c>
      <c r="BW49" s="46">
        <f t="shared" si="78"/>
        <v>0</v>
      </c>
      <c r="BX49" s="46">
        <v>0</v>
      </c>
      <c r="BY49" s="46">
        <f t="shared" si="79"/>
        <v>0</v>
      </c>
      <c r="BZ49" s="46">
        <v>0</v>
      </c>
      <c r="CA49" s="46">
        <f t="shared" si="80"/>
        <v>0</v>
      </c>
      <c r="CB49" s="46">
        <v>0</v>
      </c>
      <c r="CC49" s="46">
        <f t="shared" si="81"/>
        <v>0</v>
      </c>
      <c r="CD49" s="46">
        <v>0</v>
      </c>
      <c r="CE49" s="46">
        <f t="shared" si="82"/>
        <v>0</v>
      </c>
      <c r="CF49" s="46">
        <v>0</v>
      </c>
      <c r="CG49" s="46">
        <f t="shared" si="83"/>
        <v>0</v>
      </c>
      <c r="CH49" s="46">
        <v>0</v>
      </c>
      <c r="CI49" s="46">
        <f t="shared" si="84"/>
        <v>0</v>
      </c>
      <c r="CJ49" s="46">
        <v>0</v>
      </c>
      <c r="CK49" s="46">
        <f t="shared" si="85"/>
        <v>0</v>
      </c>
      <c r="CL49" s="46">
        <v>0</v>
      </c>
      <c r="CM49" s="46">
        <f t="shared" si="86"/>
        <v>0</v>
      </c>
      <c r="CN49" s="46">
        <v>0</v>
      </c>
      <c r="CO49" s="46">
        <f t="shared" si="87"/>
        <v>0</v>
      </c>
      <c r="CP49" s="46">
        <v>0</v>
      </c>
      <c r="CQ49" s="46">
        <f t="shared" si="88"/>
        <v>0</v>
      </c>
      <c r="CR49" s="46">
        <v>0</v>
      </c>
      <c r="CS49" s="46">
        <f t="shared" si="89"/>
        <v>0</v>
      </c>
      <c r="CT49" s="46">
        <v>0</v>
      </c>
      <c r="CU49" s="46">
        <f t="shared" si="90"/>
        <v>0</v>
      </c>
      <c r="CV49" s="46">
        <v>0</v>
      </c>
      <c r="CW49" s="46">
        <f t="shared" si="91"/>
        <v>0</v>
      </c>
      <c r="CX49" s="46">
        <v>0</v>
      </c>
      <c r="CY49" s="46">
        <f t="shared" si="92"/>
        <v>0</v>
      </c>
      <c r="CZ49" s="46">
        <v>0</v>
      </c>
      <c r="DA49" s="46">
        <f t="shared" si="93"/>
        <v>0</v>
      </c>
      <c r="DB49" s="47">
        <v>0</v>
      </c>
      <c r="DC49" s="46">
        <f t="shared" si="94"/>
        <v>0</v>
      </c>
      <c r="DD49" s="48">
        <v>0</v>
      </c>
      <c r="DE49" s="46">
        <f t="shared" si="95"/>
        <v>0</v>
      </c>
      <c r="DF49" s="49">
        <v>20</v>
      </c>
      <c r="DG49" s="50">
        <f t="shared" si="59"/>
        <v>7403.0112000000008</v>
      </c>
      <c r="DH49" s="51">
        <f t="shared" si="26"/>
        <v>140657.2128000001</v>
      </c>
      <c r="DI49" s="52"/>
      <c r="DJ49" s="52"/>
      <c r="DK49" s="53"/>
      <c r="DL49" s="53"/>
      <c r="DM49" s="53"/>
      <c r="DN49" s="52">
        <f t="shared" ref="DN49:DT49" si="113">$DG49</f>
        <v>7403.0112000000008</v>
      </c>
      <c r="DO49" s="52">
        <f t="shared" si="113"/>
        <v>7403.0112000000008</v>
      </c>
      <c r="DP49" s="52">
        <f t="shared" si="113"/>
        <v>7403.0112000000008</v>
      </c>
      <c r="DQ49" s="52">
        <f t="shared" si="113"/>
        <v>7403.0112000000008</v>
      </c>
      <c r="DR49" s="52">
        <f t="shared" si="113"/>
        <v>7403.0112000000008</v>
      </c>
      <c r="DS49" s="52">
        <f t="shared" si="113"/>
        <v>7403.0112000000008</v>
      </c>
      <c r="DT49" s="52">
        <f t="shared" si="113"/>
        <v>7403.0112000000008</v>
      </c>
      <c r="DU49" s="52">
        <f t="shared" si="108"/>
        <v>7403.0112000000008</v>
      </c>
      <c r="DV49" s="52">
        <f t="shared" si="111"/>
        <v>7403.0112000000008</v>
      </c>
      <c r="DW49" s="52">
        <f t="shared" si="109"/>
        <v>7403.0112000000008</v>
      </c>
      <c r="DX49" s="52">
        <f t="shared" si="109"/>
        <v>7403.0112000000008</v>
      </c>
      <c r="DY49" s="52">
        <f t="shared" si="109"/>
        <v>7403.0112000000008</v>
      </c>
      <c r="DZ49" s="52">
        <f t="shared" si="109"/>
        <v>7403.0112000000008</v>
      </c>
      <c r="EA49" s="52">
        <f t="shared" si="109"/>
        <v>7403.0112000000008</v>
      </c>
      <c r="EB49" s="52">
        <f t="shared" si="109"/>
        <v>7403.0112000000008</v>
      </c>
      <c r="EC49" s="52">
        <f t="shared" si="109"/>
        <v>7403.0112000000008</v>
      </c>
      <c r="ED49" s="52">
        <f t="shared" si="109"/>
        <v>7403.0112000000008</v>
      </c>
      <c r="EE49" s="52">
        <f t="shared" si="109"/>
        <v>7403.0112000000008</v>
      </c>
      <c r="EF49" s="52">
        <f t="shared" si="109"/>
        <v>7403.0112000000008</v>
      </c>
      <c r="EG49" s="54">
        <f t="shared" si="28"/>
        <v>7403.0111999999208</v>
      </c>
      <c r="EH49" s="55">
        <f t="shared" si="29"/>
        <v>19</v>
      </c>
      <c r="EI49" s="55">
        <f t="shared" si="30"/>
        <v>1</v>
      </c>
      <c r="EJ49" s="56" t="s">
        <v>620</v>
      </c>
      <c r="EK49" s="57">
        <f t="shared" si="97"/>
        <v>0</v>
      </c>
      <c r="EL49" s="57">
        <f t="shared" si="98"/>
        <v>0</v>
      </c>
      <c r="EM49" s="57">
        <f t="shared" si="99"/>
        <v>0</v>
      </c>
      <c r="EN49" s="57">
        <f t="shared" si="100"/>
        <v>0</v>
      </c>
      <c r="EO49" s="57">
        <f t="shared" si="39"/>
        <v>148060.22400000002</v>
      </c>
      <c r="EP49" s="57">
        <f t="shared" si="40"/>
        <v>140657.21280000001</v>
      </c>
      <c r="EQ49" s="58">
        <f t="shared" si="41"/>
        <v>0</v>
      </c>
      <c r="ER49" s="58">
        <f t="shared" si="42"/>
        <v>0</v>
      </c>
      <c r="ES49" s="58">
        <f t="shared" si="43"/>
        <v>0</v>
      </c>
      <c r="ET49" s="58">
        <f t="shared" si="44"/>
        <v>0</v>
      </c>
    </row>
    <row r="50" spans="1:150" x14ac:dyDescent="0.25">
      <c r="A50" s="30" t="s">
        <v>623</v>
      </c>
      <c r="B50" s="65">
        <v>202367</v>
      </c>
      <c r="C50" s="67" t="s">
        <v>624</v>
      </c>
      <c r="D50" s="32" t="s">
        <v>604</v>
      </c>
      <c r="E50" s="56"/>
      <c r="F50" s="33"/>
      <c r="G50" s="33"/>
      <c r="H50" s="288">
        <f t="shared" si="34"/>
        <v>148060.22400000002</v>
      </c>
      <c r="I50" s="288">
        <f t="shared" si="35"/>
        <v>148060.22400000002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4" t="s">
        <v>616</v>
      </c>
      <c r="AI50" s="34" t="s">
        <v>463</v>
      </c>
      <c r="AJ50" s="34" t="s">
        <v>54</v>
      </c>
      <c r="AK50" s="34" t="s">
        <v>490</v>
      </c>
      <c r="AL50" s="34" t="s">
        <v>114</v>
      </c>
      <c r="AM50" s="34" t="s">
        <v>491</v>
      </c>
      <c r="AN50" s="34" t="s">
        <v>617</v>
      </c>
      <c r="AO50" s="36">
        <v>1.04</v>
      </c>
      <c r="AP50" s="69" t="s">
        <v>468</v>
      </c>
      <c r="AQ50" s="69" t="s">
        <v>30</v>
      </c>
      <c r="AR50" s="37" t="s">
        <v>493</v>
      </c>
      <c r="AS50" s="38">
        <v>2023</v>
      </c>
      <c r="AT50" s="39" t="s">
        <v>470</v>
      </c>
      <c r="AU50" s="37" t="s">
        <v>493</v>
      </c>
      <c r="AV50" s="39" t="s">
        <v>523</v>
      </c>
      <c r="AW50" s="39" t="s">
        <v>524</v>
      </c>
      <c r="AX50" s="39" t="s">
        <v>606</v>
      </c>
      <c r="AY50" s="40" t="s">
        <v>618</v>
      </c>
      <c r="AZ50" s="40" t="s">
        <v>619</v>
      </c>
      <c r="BA50" s="274">
        <v>0</v>
      </c>
      <c r="BB50" s="42"/>
      <c r="BC50" s="43">
        <v>142365.6</v>
      </c>
      <c r="BD50" s="43">
        <v>0</v>
      </c>
      <c r="BE50" s="43"/>
      <c r="BF50" s="43">
        <v>0</v>
      </c>
      <c r="BG50" s="44"/>
      <c r="BH50" s="45">
        <f t="shared" si="72"/>
        <v>142365.6</v>
      </c>
      <c r="BI50" s="45">
        <f t="shared" si="73"/>
        <v>148060.22400000002</v>
      </c>
      <c r="BJ50" s="45">
        <f t="shared" si="36"/>
        <v>148060.22400000002</v>
      </c>
      <c r="BK50" s="46">
        <v>0</v>
      </c>
      <c r="BL50" s="46">
        <v>0</v>
      </c>
      <c r="BM50" s="46">
        <f t="shared" si="110"/>
        <v>0</v>
      </c>
      <c r="BN50" s="46">
        <v>0</v>
      </c>
      <c r="BO50" s="46">
        <f t="shared" si="74"/>
        <v>0</v>
      </c>
      <c r="BP50" s="46">
        <v>0</v>
      </c>
      <c r="BQ50" s="46">
        <f t="shared" si="75"/>
        <v>0</v>
      </c>
      <c r="BR50" s="46">
        <v>0</v>
      </c>
      <c r="BS50" s="46">
        <f t="shared" si="76"/>
        <v>0</v>
      </c>
      <c r="BT50" s="46">
        <v>142365.6</v>
      </c>
      <c r="BU50" s="46">
        <f t="shared" si="77"/>
        <v>148060.22400000002</v>
      </c>
      <c r="BV50" s="46">
        <v>0</v>
      </c>
      <c r="BW50" s="46">
        <f t="shared" si="78"/>
        <v>0</v>
      </c>
      <c r="BX50" s="46">
        <v>0</v>
      </c>
      <c r="BY50" s="46">
        <f t="shared" si="79"/>
        <v>0</v>
      </c>
      <c r="BZ50" s="46">
        <v>0</v>
      </c>
      <c r="CA50" s="46">
        <f t="shared" si="80"/>
        <v>0</v>
      </c>
      <c r="CB50" s="46">
        <v>0</v>
      </c>
      <c r="CC50" s="46">
        <f t="shared" si="81"/>
        <v>0</v>
      </c>
      <c r="CD50" s="46">
        <v>0</v>
      </c>
      <c r="CE50" s="46">
        <f t="shared" si="82"/>
        <v>0</v>
      </c>
      <c r="CF50" s="46">
        <v>0</v>
      </c>
      <c r="CG50" s="46">
        <f t="shared" si="83"/>
        <v>0</v>
      </c>
      <c r="CH50" s="46">
        <v>0</v>
      </c>
      <c r="CI50" s="46">
        <f t="shared" si="84"/>
        <v>0</v>
      </c>
      <c r="CJ50" s="46">
        <v>0</v>
      </c>
      <c r="CK50" s="46">
        <f t="shared" si="85"/>
        <v>0</v>
      </c>
      <c r="CL50" s="46">
        <v>0</v>
      </c>
      <c r="CM50" s="46">
        <f t="shared" si="86"/>
        <v>0</v>
      </c>
      <c r="CN50" s="46">
        <v>0</v>
      </c>
      <c r="CO50" s="46">
        <f t="shared" si="87"/>
        <v>0</v>
      </c>
      <c r="CP50" s="46">
        <v>0</v>
      </c>
      <c r="CQ50" s="46">
        <f t="shared" si="88"/>
        <v>0</v>
      </c>
      <c r="CR50" s="46">
        <v>0</v>
      </c>
      <c r="CS50" s="46">
        <f t="shared" si="89"/>
        <v>0</v>
      </c>
      <c r="CT50" s="46">
        <v>0</v>
      </c>
      <c r="CU50" s="46">
        <f t="shared" si="90"/>
        <v>0</v>
      </c>
      <c r="CV50" s="46">
        <v>0</v>
      </c>
      <c r="CW50" s="46">
        <f t="shared" si="91"/>
        <v>0</v>
      </c>
      <c r="CX50" s="46">
        <v>0</v>
      </c>
      <c r="CY50" s="46">
        <f t="shared" si="92"/>
        <v>0</v>
      </c>
      <c r="CZ50" s="46">
        <v>0</v>
      </c>
      <c r="DA50" s="46">
        <f t="shared" si="93"/>
        <v>0</v>
      </c>
      <c r="DB50" s="47">
        <v>0</v>
      </c>
      <c r="DC50" s="46">
        <f t="shared" si="94"/>
        <v>0</v>
      </c>
      <c r="DD50" s="48">
        <v>0</v>
      </c>
      <c r="DE50" s="46">
        <f t="shared" si="95"/>
        <v>0</v>
      </c>
      <c r="DF50" s="49">
        <v>20</v>
      </c>
      <c r="DG50" s="50">
        <f t="shared" si="59"/>
        <v>7403.0112000000008</v>
      </c>
      <c r="DH50" s="51">
        <f t="shared" si="26"/>
        <v>133254.20160000009</v>
      </c>
      <c r="DI50" s="52"/>
      <c r="DJ50" s="52"/>
      <c r="DK50" s="53"/>
      <c r="DL50" s="53"/>
      <c r="DM50" s="53"/>
      <c r="DN50" s="53"/>
      <c r="DO50" s="52">
        <f t="shared" ref="DO50:DT50" si="114">$DG50</f>
        <v>7403.0112000000008</v>
      </c>
      <c r="DP50" s="52">
        <f t="shared" si="114"/>
        <v>7403.0112000000008</v>
      </c>
      <c r="DQ50" s="52">
        <f t="shared" si="114"/>
        <v>7403.0112000000008</v>
      </c>
      <c r="DR50" s="52">
        <f t="shared" si="114"/>
        <v>7403.0112000000008</v>
      </c>
      <c r="DS50" s="52">
        <f t="shared" si="114"/>
        <v>7403.0112000000008</v>
      </c>
      <c r="DT50" s="52">
        <f t="shared" si="114"/>
        <v>7403.0112000000008</v>
      </c>
      <c r="DU50" s="52">
        <f t="shared" si="108"/>
        <v>7403.0112000000008</v>
      </c>
      <c r="DV50" s="52">
        <f t="shared" si="111"/>
        <v>7403.0112000000008</v>
      </c>
      <c r="DW50" s="52">
        <f t="shared" si="109"/>
        <v>7403.0112000000008</v>
      </c>
      <c r="DX50" s="52">
        <f t="shared" si="109"/>
        <v>7403.0112000000008</v>
      </c>
      <c r="DY50" s="52">
        <f t="shared" si="109"/>
        <v>7403.0112000000008</v>
      </c>
      <c r="DZ50" s="52">
        <f t="shared" si="109"/>
        <v>7403.0112000000008</v>
      </c>
      <c r="EA50" s="52">
        <f t="shared" si="109"/>
        <v>7403.0112000000008</v>
      </c>
      <c r="EB50" s="52">
        <f t="shared" si="109"/>
        <v>7403.0112000000008</v>
      </c>
      <c r="EC50" s="52">
        <f t="shared" si="109"/>
        <v>7403.0112000000008</v>
      </c>
      <c r="ED50" s="52">
        <f t="shared" si="109"/>
        <v>7403.0112000000008</v>
      </c>
      <c r="EE50" s="52">
        <f t="shared" si="109"/>
        <v>7403.0112000000008</v>
      </c>
      <c r="EF50" s="52">
        <f t="shared" si="109"/>
        <v>7403.0112000000008</v>
      </c>
      <c r="EG50" s="54">
        <f t="shared" si="28"/>
        <v>14806.022399999929</v>
      </c>
      <c r="EH50" s="55">
        <f t="shared" si="29"/>
        <v>18</v>
      </c>
      <c r="EI50" s="55">
        <f t="shared" si="30"/>
        <v>2</v>
      </c>
      <c r="EJ50" s="56" t="s">
        <v>620</v>
      </c>
      <c r="EK50" s="57">
        <f t="shared" si="97"/>
        <v>0</v>
      </c>
      <c r="EL50" s="57">
        <f t="shared" si="98"/>
        <v>0</v>
      </c>
      <c r="EM50" s="57">
        <f t="shared" si="99"/>
        <v>0</v>
      </c>
      <c r="EN50" s="57">
        <f t="shared" si="100"/>
        <v>0</v>
      </c>
      <c r="EO50" s="57">
        <f t="shared" si="39"/>
        <v>0</v>
      </c>
      <c r="EP50" s="57">
        <f t="shared" si="40"/>
        <v>148060.22400000002</v>
      </c>
      <c r="EQ50" s="58">
        <f t="shared" si="41"/>
        <v>0</v>
      </c>
      <c r="ER50" s="58">
        <f t="shared" si="42"/>
        <v>0</v>
      </c>
      <c r="ES50" s="58">
        <f t="shared" si="43"/>
        <v>0</v>
      </c>
      <c r="ET50" s="58">
        <f t="shared" si="44"/>
        <v>0</v>
      </c>
    </row>
    <row r="51" spans="1:150" x14ac:dyDescent="0.25">
      <c r="A51" s="30" t="s">
        <v>625</v>
      </c>
      <c r="B51" s="65">
        <v>202368</v>
      </c>
      <c r="C51" s="67" t="s">
        <v>626</v>
      </c>
      <c r="D51" s="32" t="s">
        <v>604</v>
      </c>
      <c r="E51" s="56"/>
      <c r="F51" s="33"/>
      <c r="G51" s="33"/>
      <c r="H51" s="288">
        <f t="shared" si="34"/>
        <v>148060.22400000002</v>
      </c>
      <c r="I51" s="288">
        <f t="shared" si="35"/>
        <v>148060.22400000002</v>
      </c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4" t="s">
        <v>616</v>
      </c>
      <c r="AI51" s="34" t="s">
        <v>463</v>
      </c>
      <c r="AJ51" s="34" t="s">
        <v>54</v>
      </c>
      <c r="AK51" s="34" t="s">
        <v>490</v>
      </c>
      <c r="AL51" s="34" t="s">
        <v>114</v>
      </c>
      <c r="AM51" s="34" t="s">
        <v>491</v>
      </c>
      <c r="AN51" s="34" t="s">
        <v>617</v>
      </c>
      <c r="AO51" s="36">
        <v>1.04</v>
      </c>
      <c r="AP51" s="69" t="s">
        <v>468</v>
      </c>
      <c r="AQ51" s="69" t="s">
        <v>30</v>
      </c>
      <c r="AR51" s="37" t="s">
        <v>493</v>
      </c>
      <c r="AS51" s="38">
        <v>2023</v>
      </c>
      <c r="AT51" s="39" t="s">
        <v>470</v>
      </c>
      <c r="AU51" s="37" t="s">
        <v>493</v>
      </c>
      <c r="AV51" s="39" t="s">
        <v>523</v>
      </c>
      <c r="AW51" s="39" t="s">
        <v>524</v>
      </c>
      <c r="AX51" s="39" t="s">
        <v>606</v>
      </c>
      <c r="AY51" s="40" t="s">
        <v>618</v>
      </c>
      <c r="AZ51" s="40" t="s">
        <v>619</v>
      </c>
      <c r="BA51" s="274">
        <v>0</v>
      </c>
      <c r="BB51" s="42"/>
      <c r="BC51" s="43">
        <v>142365.6</v>
      </c>
      <c r="BD51" s="43">
        <v>0</v>
      </c>
      <c r="BE51" s="43"/>
      <c r="BF51" s="43">
        <v>0</v>
      </c>
      <c r="BG51" s="44"/>
      <c r="BH51" s="45">
        <f t="shared" si="72"/>
        <v>142365.6</v>
      </c>
      <c r="BI51" s="45">
        <f t="shared" si="73"/>
        <v>148060.22400000002</v>
      </c>
      <c r="BJ51" s="45">
        <f t="shared" si="36"/>
        <v>148060.22400000002</v>
      </c>
      <c r="BK51" s="46">
        <v>0</v>
      </c>
      <c r="BL51" s="46">
        <v>0</v>
      </c>
      <c r="BM51" s="46">
        <f t="shared" si="110"/>
        <v>0</v>
      </c>
      <c r="BN51" s="46">
        <v>0</v>
      </c>
      <c r="BO51" s="46">
        <f t="shared" si="74"/>
        <v>0</v>
      </c>
      <c r="BP51" s="46">
        <v>0</v>
      </c>
      <c r="BQ51" s="46">
        <f t="shared" si="75"/>
        <v>0</v>
      </c>
      <c r="BR51" s="46">
        <v>0</v>
      </c>
      <c r="BS51" s="46">
        <f t="shared" si="76"/>
        <v>0</v>
      </c>
      <c r="BT51" s="46">
        <v>0</v>
      </c>
      <c r="BU51" s="46">
        <f t="shared" si="77"/>
        <v>0</v>
      </c>
      <c r="BV51" s="46">
        <v>142365.6</v>
      </c>
      <c r="BW51" s="46">
        <f t="shared" si="78"/>
        <v>148060.22400000002</v>
      </c>
      <c r="BX51" s="46">
        <v>0</v>
      </c>
      <c r="BY51" s="46">
        <f t="shared" si="79"/>
        <v>0</v>
      </c>
      <c r="BZ51" s="46">
        <v>0</v>
      </c>
      <c r="CA51" s="46">
        <f t="shared" si="80"/>
        <v>0</v>
      </c>
      <c r="CB51" s="46">
        <v>0</v>
      </c>
      <c r="CC51" s="46">
        <f t="shared" si="81"/>
        <v>0</v>
      </c>
      <c r="CD51" s="46">
        <v>0</v>
      </c>
      <c r="CE51" s="46">
        <f t="shared" si="82"/>
        <v>0</v>
      </c>
      <c r="CF51" s="46">
        <v>0</v>
      </c>
      <c r="CG51" s="46">
        <f t="shared" si="83"/>
        <v>0</v>
      </c>
      <c r="CH51" s="46">
        <v>0</v>
      </c>
      <c r="CI51" s="46">
        <f t="shared" si="84"/>
        <v>0</v>
      </c>
      <c r="CJ51" s="46">
        <v>0</v>
      </c>
      <c r="CK51" s="46">
        <f t="shared" si="85"/>
        <v>0</v>
      </c>
      <c r="CL51" s="46">
        <v>0</v>
      </c>
      <c r="CM51" s="46">
        <f t="shared" si="86"/>
        <v>0</v>
      </c>
      <c r="CN51" s="46">
        <v>0</v>
      </c>
      <c r="CO51" s="46">
        <f t="shared" si="87"/>
        <v>0</v>
      </c>
      <c r="CP51" s="46">
        <v>0</v>
      </c>
      <c r="CQ51" s="46">
        <f t="shared" si="88"/>
        <v>0</v>
      </c>
      <c r="CR51" s="46">
        <v>0</v>
      </c>
      <c r="CS51" s="46">
        <f t="shared" si="89"/>
        <v>0</v>
      </c>
      <c r="CT51" s="46">
        <v>0</v>
      </c>
      <c r="CU51" s="46">
        <f t="shared" si="90"/>
        <v>0</v>
      </c>
      <c r="CV51" s="46">
        <v>0</v>
      </c>
      <c r="CW51" s="46">
        <f t="shared" si="91"/>
        <v>0</v>
      </c>
      <c r="CX51" s="46">
        <v>0</v>
      </c>
      <c r="CY51" s="46">
        <f t="shared" si="92"/>
        <v>0</v>
      </c>
      <c r="CZ51" s="46">
        <v>0</v>
      </c>
      <c r="DA51" s="46">
        <f t="shared" si="93"/>
        <v>0</v>
      </c>
      <c r="DB51" s="47">
        <v>0</v>
      </c>
      <c r="DC51" s="46">
        <f t="shared" si="94"/>
        <v>0</v>
      </c>
      <c r="DD51" s="48">
        <v>0</v>
      </c>
      <c r="DE51" s="46">
        <f t="shared" si="95"/>
        <v>0</v>
      </c>
      <c r="DF51" s="49">
        <v>20</v>
      </c>
      <c r="DG51" s="50">
        <f t="shared" si="59"/>
        <v>7403.0112000000008</v>
      </c>
      <c r="DH51" s="51">
        <f t="shared" si="26"/>
        <v>125851.19040000008</v>
      </c>
      <c r="DI51" s="52"/>
      <c r="DJ51" s="52"/>
      <c r="DK51" s="53"/>
      <c r="DL51" s="53"/>
      <c r="DM51" s="53"/>
      <c r="DN51" s="53"/>
      <c r="DO51" s="53"/>
      <c r="DP51" s="52">
        <f>$DG51</f>
        <v>7403.0112000000008</v>
      </c>
      <c r="DQ51" s="52">
        <f>$DG51</f>
        <v>7403.0112000000008</v>
      </c>
      <c r="DR51" s="52">
        <f>$DG51</f>
        <v>7403.0112000000008</v>
      </c>
      <c r="DS51" s="52">
        <f>$DG51</f>
        <v>7403.0112000000008</v>
      </c>
      <c r="DT51" s="52">
        <f>$DG51</f>
        <v>7403.0112000000008</v>
      </c>
      <c r="DU51" s="52">
        <f t="shared" si="108"/>
        <v>7403.0112000000008</v>
      </c>
      <c r="DV51" s="52">
        <f t="shared" si="111"/>
        <v>7403.0112000000008</v>
      </c>
      <c r="DW51" s="52">
        <f t="shared" si="109"/>
        <v>7403.0112000000008</v>
      </c>
      <c r="DX51" s="52">
        <f t="shared" si="109"/>
        <v>7403.0112000000008</v>
      </c>
      <c r="DY51" s="52">
        <f t="shared" si="109"/>
        <v>7403.0112000000008</v>
      </c>
      <c r="DZ51" s="52">
        <f t="shared" si="109"/>
        <v>7403.0112000000008</v>
      </c>
      <c r="EA51" s="52">
        <f t="shared" si="109"/>
        <v>7403.0112000000008</v>
      </c>
      <c r="EB51" s="52">
        <f t="shared" si="109"/>
        <v>7403.0112000000008</v>
      </c>
      <c r="EC51" s="52">
        <f t="shared" si="109"/>
        <v>7403.0112000000008</v>
      </c>
      <c r="ED51" s="52">
        <f t="shared" si="109"/>
        <v>7403.0112000000008</v>
      </c>
      <c r="EE51" s="52">
        <f t="shared" si="109"/>
        <v>7403.0112000000008</v>
      </c>
      <c r="EF51" s="52">
        <f t="shared" si="109"/>
        <v>7403.0112000000008</v>
      </c>
      <c r="EG51" s="54">
        <f t="shared" si="28"/>
        <v>22209.033599999937</v>
      </c>
      <c r="EH51" s="55">
        <f t="shared" si="29"/>
        <v>17</v>
      </c>
      <c r="EI51" s="55">
        <f t="shared" si="30"/>
        <v>3</v>
      </c>
      <c r="EJ51" s="56" t="s">
        <v>620</v>
      </c>
      <c r="EK51" s="57">
        <f t="shared" si="97"/>
        <v>0</v>
      </c>
      <c r="EL51" s="57">
        <f t="shared" si="98"/>
        <v>0</v>
      </c>
      <c r="EM51" s="57">
        <f t="shared" si="99"/>
        <v>0</v>
      </c>
      <c r="EN51" s="57">
        <f t="shared" si="100"/>
        <v>0</v>
      </c>
      <c r="EO51" s="57">
        <f t="shared" si="39"/>
        <v>0</v>
      </c>
      <c r="EP51" s="57">
        <f t="shared" si="40"/>
        <v>0</v>
      </c>
      <c r="EQ51" s="58">
        <f t="shared" si="41"/>
        <v>0</v>
      </c>
      <c r="ER51" s="58">
        <f t="shared" si="42"/>
        <v>0</v>
      </c>
      <c r="ES51" s="58">
        <f t="shared" si="43"/>
        <v>0</v>
      </c>
      <c r="ET51" s="58">
        <f t="shared" si="44"/>
        <v>0</v>
      </c>
    </row>
    <row r="52" spans="1:150" x14ac:dyDescent="0.25">
      <c r="A52" s="30" t="s">
        <v>627</v>
      </c>
      <c r="B52" s="77">
        <v>202369</v>
      </c>
      <c r="C52" s="261" t="s">
        <v>628</v>
      </c>
      <c r="D52" s="32" t="s">
        <v>604</v>
      </c>
      <c r="E52" s="56"/>
      <c r="F52" s="33"/>
      <c r="G52" s="33"/>
      <c r="H52" s="288">
        <f t="shared" si="34"/>
        <v>148060.22400000002</v>
      </c>
      <c r="I52" s="288">
        <f t="shared" si="35"/>
        <v>148060.22400000002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4" t="s">
        <v>616</v>
      </c>
      <c r="AI52" s="34" t="s">
        <v>463</v>
      </c>
      <c r="AJ52" s="34" t="s">
        <v>54</v>
      </c>
      <c r="AK52" s="34" t="s">
        <v>490</v>
      </c>
      <c r="AL52" s="34" t="s">
        <v>114</v>
      </c>
      <c r="AM52" s="34" t="s">
        <v>491</v>
      </c>
      <c r="AN52" s="34" t="s">
        <v>617</v>
      </c>
      <c r="AO52" s="36">
        <v>1.04</v>
      </c>
      <c r="AP52" s="69" t="s">
        <v>544</v>
      </c>
      <c r="AQ52" s="69" t="s">
        <v>30</v>
      </c>
      <c r="AR52" s="37" t="s">
        <v>493</v>
      </c>
      <c r="AS52" s="38">
        <v>2023</v>
      </c>
      <c r="AT52" s="39" t="s">
        <v>470</v>
      </c>
      <c r="AU52" s="37" t="s">
        <v>493</v>
      </c>
      <c r="AV52" s="39" t="s">
        <v>523</v>
      </c>
      <c r="AW52" s="39" t="s">
        <v>524</v>
      </c>
      <c r="AX52" s="39" t="s">
        <v>606</v>
      </c>
      <c r="AY52" s="40" t="s">
        <v>618</v>
      </c>
      <c r="AZ52" s="40" t="s">
        <v>619</v>
      </c>
      <c r="BA52" s="274">
        <v>0</v>
      </c>
      <c r="BB52" s="42"/>
      <c r="BC52" s="43">
        <v>142365.6</v>
      </c>
      <c r="BD52" s="43">
        <v>0</v>
      </c>
      <c r="BE52" s="43"/>
      <c r="BF52" s="43">
        <v>0</v>
      </c>
      <c r="BG52" s="44"/>
      <c r="BH52" s="45">
        <f t="shared" si="72"/>
        <v>142365.6</v>
      </c>
      <c r="BI52" s="45">
        <f t="shared" si="73"/>
        <v>148060.22400000002</v>
      </c>
      <c r="BJ52" s="45">
        <f t="shared" si="36"/>
        <v>148060.22400000002</v>
      </c>
      <c r="BK52" s="46">
        <v>0</v>
      </c>
      <c r="BL52" s="46">
        <v>0</v>
      </c>
      <c r="BM52" s="46">
        <f t="shared" si="110"/>
        <v>0</v>
      </c>
      <c r="BN52" s="46">
        <v>0</v>
      </c>
      <c r="BO52" s="46">
        <f t="shared" si="74"/>
        <v>0</v>
      </c>
      <c r="BP52" s="46">
        <v>0</v>
      </c>
      <c r="BQ52" s="46">
        <f t="shared" si="75"/>
        <v>0</v>
      </c>
      <c r="BR52" s="46">
        <v>0</v>
      </c>
      <c r="BS52" s="46">
        <f t="shared" si="76"/>
        <v>0</v>
      </c>
      <c r="BT52" s="46">
        <v>0</v>
      </c>
      <c r="BU52" s="46">
        <f t="shared" si="77"/>
        <v>0</v>
      </c>
      <c r="BV52" s="46">
        <v>0</v>
      </c>
      <c r="BW52" s="46">
        <f t="shared" si="78"/>
        <v>0</v>
      </c>
      <c r="BX52" s="46">
        <v>142365.6</v>
      </c>
      <c r="BY52" s="46">
        <f t="shared" si="79"/>
        <v>148060.22400000002</v>
      </c>
      <c r="BZ52" s="46">
        <v>0</v>
      </c>
      <c r="CA52" s="46">
        <f t="shared" si="80"/>
        <v>0</v>
      </c>
      <c r="CB52" s="46">
        <v>0</v>
      </c>
      <c r="CC52" s="46">
        <f t="shared" si="81"/>
        <v>0</v>
      </c>
      <c r="CD52" s="46">
        <v>0</v>
      </c>
      <c r="CE52" s="46">
        <f t="shared" si="82"/>
        <v>0</v>
      </c>
      <c r="CF52" s="46">
        <v>0</v>
      </c>
      <c r="CG52" s="46">
        <f t="shared" si="83"/>
        <v>0</v>
      </c>
      <c r="CH52" s="46">
        <v>0</v>
      </c>
      <c r="CI52" s="46">
        <f t="shared" si="84"/>
        <v>0</v>
      </c>
      <c r="CJ52" s="46">
        <v>0</v>
      </c>
      <c r="CK52" s="46">
        <f t="shared" si="85"/>
        <v>0</v>
      </c>
      <c r="CL52" s="46">
        <v>0</v>
      </c>
      <c r="CM52" s="46">
        <f t="shared" si="86"/>
        <v>0</v>
      </c>
      <c r="CN52" s="46">
        <v>0</v>
      </c>
      <c r="CO52" s="46">
        <f t="shared" si="87"/>
        <v>0</v>
      </c>
      <c r="CP52" s="46">
        <v>0</v>
      </c>
      <c r="CQ52" s="46">
        <f t="shared" si="88"/>
        <v>0</v>
      </c>
      <c r="CR52" s="46">
        <v>0</v>
      </c>
      <c r="CS52" s="46">
        <f t="shared" si="89"/>
        <v>0</v>
      </c>
      <c r="CT52" s="46">
        <v>0</v>
      </c>
      <c r="CU52" s="46">
        <f t="shared" si="90"/>
        <v>0</v>
      </c>
      <c r="CV52" s="46">
        <v>0</v>
      </c>
      <c r="CW52" s="46">
        <f t="shared" si="91"/>
        <v>0</v>
      </c>
      <c r="CX52" s="46">
        <v>0</v>
      </c>
      <c r="CY52" s="46">
        <f t="shared" si="92"/>
        <v>0</v>
      </c>
      <c r="CZ52" s="46">
        <v>0</v>
      </c>
      <c r="DA52" s="46">
        <f t="shared" si="93"/>
        <v>0</v>
      </c>
      <c r="DB52" s="47">
        <v>0</v>
      </c>
      <c r="DC52" s="46">
        <f t="shared" si="94"/>
        <v>0</v>
      </c>
      <c r="DD52" s="48">
        <v>0</v>
      </c>
      <c r="DE52" s="46">
        <f t="shared" si="95"/>
        <v>0</v>
      </c>
      <c r="DF52" s="49">
        <v>20</v>
      </c>
      <c r="DG52" s="50">
        <f t="shared" si="59"/>
        <v>7403.0112000000008</v>
      </c>
      <c r="DH52" s="51">
        <f t="shared" si="26"/>
        <v>118448.17920000007</v>
      </c>
      <c r="DI52" s="52"/>
      <c r="DJ52" s="52"/>
      <c r="DK52" s="53"/>
      <c r="DL52" s="53"/>
      <c r="DM52" s="53"/>
      <c r="DN52" s="53"/>
      <c r="DO52" s="53"/>
      <c r="DP52" s="53"/>
      <c r="DQ52" s="52">
        <f>$DG52</f>
        <v>7403.0112000000008</v>
      </c>
      <c r="DR52" s="52">
        <f>$DG52</f>
        <v>7403.0112000000008</v>
      </c>
      <c r="DS52" s="52">
        <f>$DG52</f>
        <v>7403.0112000000008</v>
      </c>
      <c r="DT52" s="52">
        <f>$DG52</f>
        <v>7403.0112000000008</v>
      </c>
      <c r="DU52" s="52">
        <f t="shared" si="108"/>
        <v>7403.0112000000008</v>
      </c>
      <c r="DV52" s="52">
        <f t="shared" si="111"/>
        <v>7403.0112000000008</v>
      </c>
      <c r="DW52" s="52">
        <f t="shared" si="109"/>
        <v>7403.0112000000008</v>
      </c>
      <c r="DX52" s="52">
        <f t="shared" si="109"/>
        <v>7403.0112000000008</v>
      </c>
      <c r="DY52" s="52">
        <f t="shared" si="109"/>
        <v>7403.0112000000008</v>
      </c>
      <c r="DZ52" s="52">
        <f t="shared" si="109"/>
        <v>7403.0112000000008</v>
      </c>
      <c r="EA52" s="52">
        <f t="shared" si="109"/>
        <v>7403.0112000000008</v>
      </c>
      <c r="EB52" s="52">
        <f t="shared" si="109"/>
        <v>7403.0112000000008</v>
      </c>
      <c r="EC52" s="52">
        <f t="shared" si="109"/>
        <v>7403.0112000000008</v>
      </c>
      <c r="ED52" s="52">
        <f t="shared" si="109"/>
        <v>7403.0112000000008</v>
      </c>
      <c r="EE52" s="52">
        <f t="shared" si="109"/>
        <v>7403.0112000000008</v>
      </c>
      <c r="EF52" s="52">
        <f t="shared" si="109"/>
        <v>7403.0112000000008</v>
      </c>
      <c r="EG52" s="54">
        <f t="shared" si="28"/>
        <v>29612.044799999945</v>
      </c>
      <c r="EH52" s="55">
        <f t="shared" si="29"/>
        <v>16</v>
      </c>
      <c r="EI52" s="55">
        <f t="shared" si="30"/>
        <v>4</v>
      </c>
      <c r="EJ52" s="56" t="s">
        <v>620</v>
      </c>
      <c r="EK52" s="57">
        <f t="shared" si="97"/>
        <v>0</v>
      </c>
      <c r="EL52" s="57">
        <f t="shared" si="98"/>
        <v>0</v>
      </c>
      <c r="EM52" s="57">
        <f t="shared" si="99"/>
        <v>0</v>
      </c>
      <c r="EN52" s="57">
        <f t="shared" si="100"/>
        <v>0</v>
      </c>
      <c r="EO52" s="57">
        <f t="shared" si="39"/>
        <v>0</v>
      </c>
      <c r="EP52" s="57">
        <f t="shared" si="40"/>
        <v>0</v>
      </c>
      <c r="EQ52" s="58">
        <f t="shared" si="41"/>
        <v>0</v>
      </c>
      <c r="ER52" s="58">
        <f t="shared" si="42"/>
        <v>0</v>
      </c>
      <c r="ES52" s="58">
        <f t="shared" si="43"/>
        <v>0</v>
      </c>
      <c r="ET52" s="58">
        <f t="shared" si="44"/>
        <v>0</v>
      </c>
    </row>
    <row r="53" spans="1:150" x14ac:dyDescent="0.25">
      <c r="A53" s="30" t="s">
        <v>629</v>
      </c>
      <c r="B53" s="65">
        <v>202370</v>
      </c>
      <c r="C53" s="67" t="s">
        <v>630</v>
      </c>
      <c r="D53" s="32" t="s">
        <v>604</v>
      </c>
      <c r="E53" s="56"/>
      <c r="F53" s="33"/>
      <c r="G53" s="33"/>
      <c r="H53" s="288">
        <f t="shared" si="34"/>
        <v>148060.22400000002</v>
      </c>
      <c r="I53" s="288">
        <f t="shared" si="35"/>
        <v>148060.22400000002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4" t="s">
        <v>616</v>
      </c>
      <c r="AI53" s="34" t="s">
        <v>463</v>
      </c>
      <c r="AJ53" s="34" t="s">
        <v>54</v>
      </c>
      <c r="AK53" s="34" t="s">
        <v>490</v>
      </c>
      <c r="AL53" s="34" t="s">
        <v>114</v>
      </c>
      <c r="AM53" s="34" t="s">
        <v>491</v>
      </c>
      <c r="AN53" s="34" t="s">
        <v>617</v>
      </c>
      <c r="AO53" s="36">
        <v>1.04</v>
      </c>
      <c r="AP53" s="69" t="s">
        <v>544</v>
      </c>
      <c r="AQ53" s="69" t="s">
        <v>30</v>
      </c>
      <c r="AR53" s="37" t="s">
        <v>493</v>
      </c>
      <c r="AS53" s="38">
        <v>2023</v>
      </c>
      <c r="AT53" s="39" t="s">
        <v>470</v>
      </c>
      <c r="AU53" s="37" t="s">
        <v>493</v>
      </c>
      <c r="AV53" s="39" t="s">
        <v>523</v>
      </c>
      <c r="AW53" s="39" t="s">
        <v>524</v>
      </c>
      <c r="AX53" s="39" t="s">
        <v>606</v>
      </c>
      <c r="AY53" s="40" t="s">
        <v>618</v>
      </c>
      <c r="AZ53" s="40" t="s">
        <v>619</v>
      </c>
      <c r="BA53" s="274">
        <v>0</v>
      </c>
      <c r="BB53" s="42"/>
      <c r="BC53" s="43">
        <v>142365.6</v>
      </c>
      <c r="BD53" s="43">
        <v>0</v>
      </c>
      <c r="BE53" s="43"/>
      <c r="BF53" s="43">
        <v>0</v>
      </c>
      <c r="BG53" s="44"/>
      <c r="BH53" s="45">
        <f t="shared" si="72"/>
        <v>142365.6</v>
      </c>
      <c r="BI53" s="45">
        <f t="shared" si="73"/>
        <v>148060.22400000002</v>
      </c>
      <c r="BJ53" s="45">
        <f t="shared" si="36"/>
        <v>148060.22400000002</v>
      </c>
      <c r="BK53" s="46">
        <v>0</v>
      </c>
      <c r="BL53" s="46">
        <v>0</v>
      </c>
      <c r="BM53" s="46">
        <f t="shared" si="110"/>
        <v>0</v>
      </c>
      <c r="BN53" s="46">
        <v>0</v>
      </c>
      <c r="BO53" s="46">
        <f t="shared" si="74"/>
        <v>0</v>
      </c>
      <c r="BP53" s="46">
        <v>0</v>
      </c>
      <c r="BQ53" s="46">
        <f t="shared" si="75"/>
        <v>0</v>
      </c>
      <c r="BR53" s="46">
        <v>0</v>
      </c>
      <c r="BS53" s="46">
        <f t="shared" si="76"/>
        <v>0</v>
      </c>
      <c r="BT53" s="46">
        <v>0</v>
      </c>
      <c r="BU53" s="46">
        <f t="shared" si="77"/>
        <v>0</v>
      </c>
      <c r="BV53" s="46">
        <v>0</v>
      </c>
      <c r="BW53" s="46">
        <f t="shared" si="78"/>
        <v>0</v>
      </c>
      <c r="BX53" s="46">
        <v>0</v>
      </c>
      <c r="BY53" s="46">
        <f t="shared" si="79"/>
        <v>0</v>
      </c>
      <c r="BZ53" s="46">
        <v>142365.6</v>
      </c>
      <c r="CA53" s="46">
        <f t="shared" si="80"/>
        <v>148060.22400000002</v>
      </c>
      <c r="CB53" s="46">
        <v>0</v>
      </c>
      <c r="CC53" s="46">
        <f t="shared" si="81"/>
        <v>0</v>
      </c>
      <c r="CD53" s="46">
        <v>0</v>
      </c>
      <c r="CE53" s="46">
        <f t="shared" si="82"/>
        <v>0</v>
      </c>
      <c r="CF53" s="46">
        <v>0</v>
      </c>
      <c r="CG53" s="46">
        <f t="shared" si="83"/>
        <v>0</v>
      </c>
      <c r="CH53" s="46">
        <v>0</v>
      </c>
      <c r="CI53" s="46">
        <f t="shared" si="84"/>
        <v>0</v>
      </c>
      <c r="CJ53" s="46">
        <v>0</v>
      </c>
      <c r="CK53" s="46">
        <f t="shared" si="85"/>
        <v>0</v>
      </c>
      <c r="CL53" s="46">
        <v>0</v>
      </c>
      <c r="CM53" s="46">
        <f t="shared" si="86"/>
        <v>0</v>
      </c>
      <c r="CN53" s="46">
        <v>0</v>
      </c>
      <c r="CO53" s="46">
        <f t="shared" si="87"/>
        <v>0</v>
      </c>
      <c r="CP53" s="46">
        <v>0</v>
      </c>
      <c r="CQ53" s="46">
        <f t="shared" si="88"/>
        <v>0</v>
      </c>
      <c r="CR53" s="46">
        <v>0</v>
      </c>
      <c r="CS53" s="46">
        <f t="shared" si="89"/>
        <v>0</v>
      </c>
      <c r="CT53" s="46">
        <v>0</v>
      </c>
      <c r="CU53" s="46">
        <f t="shared" si="90"/>
        <v>0</v>
      </c>
      <c r="CV53" s="46">
        <v>0</v>
      </c>
      <c r="CW53" s="46">
        <f t="shared" si="91"/>
        <v>0</v>
      </c>
      <c r="CX53" s="46">
        <v>0</v>
      </c>
      <c r="CY53" s="46">
        <f t="shared" si="92"/>
        <v>0</v>
      </c>
      <c r="CZ53" s="46">
        <v>0</v>
      </c>
      <c r="DA53" s="46">
        <f t="shared" si="93"/>
        <v>0</v>
      </c>
      <c r="DB53" s="47">
        <v>0</v>
      </c>
      <c r="DC53" s="46">
        <f t="shared" si="94"/>
        <v>0</v>
      </c>
      <c r="DD53" s="48">
        <v>0</v>
      </c>
      <c r="DE53" s="46">
        <f t="shared" si="95"/>
        <v>0</v>
      </c>
      <c r="DF53" s="49">
        <v>20</v>
      </c>
      <c r="DG53" s="50">
        <f t="shared" si="59"/>
        <v>7403.0112000000008</v>
      </c>
      <c r="DH53" s="51">
        <f t="shared" si="26"/>
        <v>111045.16800000006</v>
      </c>
      <c r="DI53" s="52"/>
      <c r="DJ53" s="52"/>
      <c r="DK53" s="53"/>
      <c r="DL53" s="53"/>
      <c r="DM53" s="53"/>
      <c r="DN53" s="53"/>
      <c r="DO53" s="53"/>
      <c r="DP53" s="53"/>
      <c r="DQ53" s="53"/>
      <c r="DR53" s="52">
        <f>$DG53</f>
        <v>7403.0112000000008</v>
      </c>
      <c r="DS53" s="52">
        <f>$DG53</f>
        <v>7403.0112000000008</v>
      </c>
      <c r="DT53" s="52">
        <f>$DG53</f>
        <v>7403.0112000000008</v>
      </c>
      <c r="DU53" s="52">
        <f t="shared" si="108"/>
        <v>7403.0112000000008</v>
      </c>
      <c r="DV53" s="52">
        <f t="shared" si="111"/>
        <v>7403.0112000000008</v>
      </c>
      <c r="DW53" s="52">
        <f t="shared" si="109"/>
        <v>7403.0112000000008</v>
      </c>
      <c r="DX53" s="52">
        <f t="shared" si="109"/>
        <v>7403.0112000000008</v>
      </c>
      <c r="DY53" s="52">
        <f t="shared" si="109"/>
        <v>7403.0112000000008</v>
      </c>
      <c r="DZ53" s="52">
        <f t="shared" si="109"/>
        <v>7403.0112000000008</v>
      </c>
      <c r="EA53" s="52">
        <f t="shared" si="109"/>
        <v>7403.0112000000008</v>
      </c>
      <c r="EB53" s="52">
        <f t="shared" si="109"/>
        <v>7403.0112000000008</v>
      </c>
      <c r="EC53" s="52">
        <f t="shared" si="109"/>
        <v>7403.0112000000008</v>
      </c>
      <c r="ED53" s="52">
        <f t="shared" si="109"/>
        <v>7403.0112000000008</v>
      </c>
      <c r="EE53" s="52">
        <f t="shared" si="109"/>
        <v>7403.0112000000008</v>
      </c>
      <c r="EF53" s="52">
        <f t="shared" si="109"/>
        <v>7403.0112000000008</v>
      </c>
      <c r="EG53" s="54">
        <f t="shared" si="28"/>
        <v>37015.055999999953</v>
      </c>
      <c r="EH53" s="55">
        <f t="shared" si="29"/>
        <v>15</v>
      </c>
      <c r="EI53" s="55">
        <f t="shared" si="30"/>
        <v>5</v>
      </c>
      <c r="EJ53" s="56" t="s">
        <v>620</v>
      </c>
      <c r="EK53" s="57">
        <f t="shared" si="97"/>
        <v>0</v>
      </c>
      <c r="EL53" s="57">
        <f t="shared" si="98"/>
        <v>0</v>
      </c>
      <c r="EM53" s="57">
        <f t="shared" si="99"/>
        <v>0</v>
      </c>
      <c r="EN53" s="57">
        <f t="shared" si="100"/>
        <v>0</v>
      </c>
      <c r="EO53" s="57">
        <f t="shared" si="39"/>
        <v>0</v>
      </c>
      <c r="EP53" s="57">
        <f t="shared" si="40"/>
        <v>0</v>
      </c>
      <c r="EQ53" s="58">
        <f t="shared" si="41"/>
        <v>0</v>
      </c>
      <c r="ER53" s="58">
        <f t="shared" si="42"/>
        <v>0</v>
      </c>
      <c r="ES53" s="58">
        <f t="shared" si="43"/>
        <v>0</v>
      </c>
      <c r="ET53" s="58">
        <f t="shared" si="44"/>
        <v>0</v>
      </c>
    </row>
    <row r="54" spans="1:150" x14ac:dyDescent="0.25">
      <c r="A54" s="30" t="s">
        <v>631</v>
      </c>
      <c r="B54" s="65">
        <v>202371</v>
      </c>
      <c r="C54" s="67" t="s">
        <v>632</v>
      </c>
      <c r="D54" s="32" t="s">
        <v>604</v>
      </c>
      <c r="E54" s="56"/>
      <c r="F54" s="33"/>
      <c r="G54" s="33"/>
      <c r="H54" s="288">
        <f t="shared" si="34"/>
        <v>148060.22400000002</v>
      </c>
      <c r="I54" s="288">
        <f t="shared" si="35"/>
        <v>148060.22400000002</v>
      </c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4" t="s">
        <v>616</v>
      </c>
      <c r="AI54" s="34" t="s">
        <v>463</v>
      </c>
      <c r="AJ54" s="34" t="s">
        <v>54</v>
      </c>
      <c r="AK54" s="34" t="s">
        <v>490</v>
      </c>
      <c r="AL54" s="34" t="s">
        <v>114</v>
      </c>
      <c r="AM54" s="34" t="s">
        <v>491</v>
      </c>
      <c r="AN54" s="34" t="s">
        <v>617</v>
      </c>
      <c r="AO54" s="36">
        <v>1.04</v>
      </c>
      <c r="AP54" s="69" t="s">
        <v>544</v>
      </c>
      <c r="AQ54" s="69" t="s">
        <v>30</v>
      </c>
      <c r="AR54" s="37" t="s">
        <v>493</v>
      </c>
      <c r="AS54" s="38">
        <v>2023</v>
      </c>
      <c r="AT54" s="39" t="s">
        <v>470</v>
      </c>
      <c r="AU54" s="37" t="s">
        <v>493</v>
      </c>
      <c r="AV54" s="39" t="s">
        <v>523</v>
      </c>
      <c r="AW54" s="39" t="s">
        <v>524</v>
      </c>
      <c r="AX54" s="39" t="s">
        <v>606</v>
      </c>
      <c r="AY54" s="40" t="s">
        <v>618</v>
      </c>
      <c r="AZ54" s="40" t="s">
        <v>619</v>
      </c>
      <c r="BA54" s="274">
        <v>0</v>
      </c>
      <c r="BB54" s="42"/>
      <c r="BC54" s="43">
        <v>142365.6</v>
      </c>
      <c r="BD54" s="43">
        <v>0</v>
      </c>
      <c r="BE54" s="43"/>
      <c r="BF54" s="43">
        <v>0</v>
      </c>
      <c r="BG54" s="44"/>
      <c r="BH54" s="45">
        <f t="shared" si="72"/>
        <v>142365.6</v>
      </c>
      <c r="BI54" s="45">
        <f t="shared" si="73"/>
        <v>148060.22400000002</v>
      </c>
      <c r="BJ54" s="45">
        <f t="shared" si="36"/>
        <v>148060.22400000002</v>
      </c>
      <c r="BK54" s="46">
        <v>0</v>
      </c>
      <c r="BL54" s="46">
        <v>0</v>
      </c>
      <c r="BM54" s="46">
        <f t="shared" si="110"/>
        <v>0</v>
      </c>
      <c r="BN54" s="46">
        <v>0</v>
      </c>
      <c r="BO54" s="46">
        <f t="shared" si="74"/>
        <v>0</v>
      </c>
      <c r="BP54" s="46">
        <v>0</v>
      </c>
      <c r="BQ54" s="46">
        <f t="shared" si="75"/>
        <v>0</v>
      </c>
      <c r="BR54" s="46">
        <v>0</v>
      </c>
      <c r="BS54" s="46">
        <f t="shared" si="76"/>
        <v>0</v>
      </c>
      <c r="BT54" s="46">
        <v>0</v>
      </c>
      <c r="BU54" s="46">
        <f t="shared" si="77"/>
        <v>0</v>
      </c>
      <c r="BV54" s="46">
        <v>0</v>
      </c>
      <c r="BW54" s="46">
        <f t="shared" si="78"/>
        <v>0</v>
      </c>
      <c r="BX54" s="46">
        <v>0</v>
      </c>
      <c r="BY54" s="46">
        <f t="shared" si="79"/>
        <v>0</v>
      </c>
      <c r="BZ54" s="46">
        <v>0</v>
      </c>
      <c r="CA54" s="46">
        <f t="shared" si="80"/>
        <v>0</v>
      </c>
      <c r="CB54" s="46">
        <v>142365.6</v>
      </c>
      <c r="CC54" s="46">
        <f t="shared" si="81"/>
        <v>148060.22400000002</v>
      </c>
      <c r="CD54" s="46">
        <v>0</v>
      </c>
      <c r="CE54" s="46">
        <f t="shared" si="82"/>
        <v>0</v>
      </c>
      <c r="CF54" s="46">
        <v>0</v>
      </c>
      <c r="CG54" s="46">
        <f t="shared" si="83"/>
        <v>0</v>
      </c>
      <c r="CH54" s="46">
        <v>0</v>
      </c>
      <c r="CI54" s="46">
        <f t="shared" si="84"/>
        <v>0</v>
      </c>
      <c r="CJ54" s="46">
        <v>0</v>
      </c>
      <c r="CK54" s="46">
        <f t="shared" si="85"/>
        <v>0</v>
      </c>
      <c r="CL54" s="46">
        <v>0</v>
      </c>
      <c r="CM54" s="46">
        <f t="shared" si="86"/>
        <v>0</v>
      </c>
      <c r="CN54" s="46">
        <v>0</v>
      </c>
      <c r="CO54" s="46">
        <f t="shared" si="87"/>
        <v>0</v>
      </c>
      <c r="CP54" s="46">
        <v>0</v>
      </c>
      <c r="CQ54" s="46">
        <f t="shared" si="88"/>
        <v>0</v>
      </c>
      <c r="CR54" s="46">
        <v>0</v>
      </c>
      <c r="CS54" s="46">
        <f t="shared" si="89"/>
        <v>0</v>
      </c>
      <c r="CT54" s="46">
        <v>0</v>
      </c>
      <c r="CU54" s="46">
        <f t="shared" si="90"/>
        <v>0</v>
      </c>
      <c r="CV54" s="46">
        <v>0</v>
      </c>
      <c r="CW54" s="46">
        <f t="shared" si="91"/>
        <v>0</v>
      </c>
      <c r="CX54" s="46">
        <v>0</v>
      </c>
      <c r="CY54" s="46">
        <f t="shared" si="92"/>
        <v>0</v>
      </c>
      <c r="CZ54" s="46">
        <v>0</v>
      </c>
      <c r="DA54" s="46">
        <f t="shared" si="93"/>
        <v>0</v>
      </c>
      <c r="DB54" s="47">
        <v>0</v>
      </c>
      <c r="DC54" s="46">
        <f t="shared" si="94"/>
        <v>0</v>
      </c>
      <c r="DD54" s="48">
        <v>0</v>
      </c>
      <c r="DE54" s="46">
        <f t="shared" si="95"/>
        <v>0</v>
      </c>
      <c r="DF54" s="49">
        <v>20</v>
      </c>
      <c r="DG54" s="50">
        <f t="shared" ref="DG54:DG85" si="115">(BJ54-BD54)/DF54</f>
        <v>7403.0112000000008</v>
      </c>
      <c r="DH54" s="51">
        <f t="shared" si="26"/>
        <v>103642.15680000006</v>
      </c>
      <c r="DI54" s="52"/>
      <c r="DJ54" s="52"/>
      <c r="DK54" s="53"/>
      <c r="DL54" s="53"/>
      <c r="DM54" s="53"/>
      <c r="DN54" s="53"/>
      <c r="DO54" s="53"/>
      <c r="DP54" s="53"/>
      <c r="DQ54" s="53"/>
      <c r="DR54" s="53"/>
      <c r="DS54" s="52">
        <f>$DG54</f>
        <v>7403.0112000000008</v>
      </c>
      <c r="DT54" s="52">
        <f>$DG54</f>
        <v>7403.0112000000008</v>
      </c>
      <c r="DU54" s="52">
        <f t="shared" si="108"/>
        <v>7403.0112000000008</v>
      </c>
      <c r="DV54" s="52">
        <f t="shared" si="111"/>
        <v>7403.0112000000008</v>
      </c>
      <c r="DW54" s="52">
        <f t="shared" si="109"/>
        <v>7403.0112000000008</v>
      </c>
      <c r="DX54" s="52">
        <f t="shared" si="109"/>
        <v>7403.0112000000008</v>
      </c>
      <c r="DY54" s="52">
        <f t="shared" si="109"/>
        <v>7403.0112000000008</v>
      </c>
      <c r="DZ54" s="52">
        <f t="shared" si="109"/>
        <v>7403.0112000000008</v>
      </c>
      <c r="EA54" s="52">
        <f t="shared" si="109"/>
        <v>7403.0112000000008</v>
      </c>
      <c r="EB54" s="52">
        <f t="shared" si="109"/>
        <v>7403.0112000000008</v>
      </c>
      <c r="EC54" s="52">
        <f t="shared" si="109"/>
        <v>7403.0112000000008</v>
      </c>
      <c r="ED54" s="52">
        <f t="shared" si="109"/>
        <v>7403.0112000000008</v>
      </c>
      <c r="EE54" s="52">
        <f t="shared" si="109"/>
        <v>7403.0112000000008</v>
      </c>
      <c r="EF54" s="52">
        <f t="shared" si="109"/>
        <v>7403.0112000000008</v>
      </c>
      <c r="EG54" s="54">
        <f t="shared" si="28"/>
        <v>44418.067199999961</v>
      </c>
      <c r="EH54" s="55">
        <f t="shared" si="29"/>
        <v>14</v>
      </c>
      <c r="EI54" s="55">
        <f t="shared" si="30"/>
        <v>6</v>
      </c>
      <c r="EJ54" s="56" t="s">
        <v>620</v>
      </c>
      <c r="EK54" s="57">
        <f t="shared" si="97"/>
        <v>0</v>
      </c>
      <c r="EL54" s="57">
        <f t="shared" si="98"/>
        <v>0</v>
      </c>
      <c r="EM54" s="57">
        <f t="shared" si="99"/>
        <v>0</v>
      </c>
      <c r="EN54" s="57">
        <f t="shared" si="100"/>
        <v>0</v>
      </c>
      <c r="EO54" s="57">
        <f t="shared" si="39"/>
        <v>0</v>
      </c>
      <c r="EP54" s="57">
        <f t="shared" si="40"/>
        <v>0</v>
      </c>
      <c r="EQ54" s="58">
        <f t="shared" si="41"/>
        <v>0</v>
      </c>
      <c r="ER54" s="58">
        <f t="shared" si="42"/>
        <v>0</v>
      </c>
      <c r="ES54" s="58">
        <f t="shared" si="43"/>
        <v>0</v>
      </c>
      <c r="ET54" s="58">
        <f t="shared" si="44"/>
        <v>0</v>
      </c>
    </row>
    <row r="55" spans="1:150" x14ac:dyDescent="0.25">
      <c r="A55" s="30" t="s">
        <v>633</v>
      </c>
      <c r="B55" s="65">
        <v>202372</v>
      </c>
      <c r="C55" s="67" t="s">
        <v>634</v>
      </c>
      <c r="D55" s="32" t="s">
        <v>604</v>
      </c>
      <c r="E55" s="56"/>
      <c r="F55" s="33"/>
      <c r="G55" s="33"/>
      <c r="H55" s="288">
        <f t="shared" si="34"/>
        <v>148060.22400000002</v>
      </c>
      <c r="I55" s="288">
        <f t="shared" si="35"/>
        <v>148060.22400000002</v>
      </c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4" t="s">
        <v>616</v>
      </c>
      <c r="AI55" s="34" t="s">
        <v>463</v>
      </c>
      <c r="AJ55" s="34" t="s">
        <v>54</v>
      </c>
      <c r="AK55" s="34" t="s">
        <v>490</v>
      </c>
      <c r="AL55" s="34" t="s">
        <v>114</v>
      </c>
      <c r="AM55" s="34" t="s">
        <v>491</v>
      </c>
      <c r="AN55" s="34" t="s">
        <v>617</v>
      </c>
      <c r="AO55" s="36">
        <v>1.04</v>
      </c>
      <c r="AP55" s="69" t="s">
        <v>544</v>
      </c>
      <c r="AQ55" s="69" t="s">
        <v>30</v>
      </c>
      <c r="AR55" s="37" t="s">
        <v>493</v>
      </c>
      <c r="AS55" s="38">
        <v>2023</v>
      </c>
      <c r="AT55" s="39" t="s">
        <v>470</v>
      </c>
      <c r="AU55" s="37" t="s">
        <v>493</v>
      </c>
      <c r="AV55" s="39" t="s">
        <v>523</v>
      </c>
      <c r="AW55" s="39" t="s">
        <v>524</v>
      </c>
      <c r="AX55" s="39" t="s">
        <v>606</v>
      </c>
      <c r="AY55" s="40" t="s">
        <v>618</v>
      </c>
      <c r="AZ55" s="40" t="s">
        <v>619</v>
      </c>
      <c r="BA55" s="274">
        <v>0</v>
      </c>
      <c r="BB55" s="42"/>
      <c r="BC55" s="43">
        <v>142365.6</v>
      </c>
      <c r="BD55" s="43">
        <v>0</v>
      </c>
      <c r="BE55" s="43"/>
      <c r="BF55" s="43">
        <v>0</v>
      </c>
      <c r="BG55" s="44"/>
      <c r="BH55" s="45">
        <f t="shared" si="72"/>
        <v>142365.6</v>
      </c>
      <c r="BI55" s="45">
        <f t="shared" si="73"/>
        <v>148060.22400000002</v>
      </c>
      <c r="BJ55" s="45">
        <f t="shared" si="36"/>
        <v>148060.22400000002</v>
      </c>
      <c r="BK55" s="46">
        <v>0</v>
      </c>
      <c r="BL55" s="46">
        <v>0</v>
      </c>
      <c r="BM55" s="46">
        <f t="shared" si="110"/>
        <v>0</v>
      </c>
      <c r="BN55" s="46">
        <v>0</v>
      </c>
      <c r="BO55" s="46">
        <f t="shared" si="74"/>
        <v>0</v>
      </c>
      <c r="BP55" s="46">
        <v>0</v>
      </c>
      <c r="BQ55" s="46">
        <f t="shared" si="75"/>
        <v>0</v>
      </c>
      <c r="BR55" s="46">
        <v>0</v>
      </c>
      <c r="BS55" s="46">
        <f t="shared" si="76"/>
        <v>0</v>
      </c>
      <c r="BT55" s="46">
        <v>0</v>
      </c>
      <c r="BU55" s="46">
        <f t="shared" si="77"/>
        <v>0</v>
      </c>
      <c r="BV55" s="46">
        <v>0</v>
      </c>
      <c r="BW55" s="46">
        <f t="shared" si="78"/>
        <v>0</v>
      </c>
      <c r="BX55" s="46">
        <v>0</v>
      </c>
      <c r="BY55" s="46">
        <f t="shared" si="79"/>
        <v>0</v>
      </c>
      <c r="BZ55" s="46">
        <v>0</v>
      </c>
      <c r="CA55" s="46">
        <f t="shared" si="80"/>
        <v>0</v>
      </c>
      <c r="CB55" s="46">
        <v>0</v>
      </c>
      <c r="CC55" s="46">
        <f t="shared" si="81"/>
        <v>0</v>
      </c>
      <c r="CD55" s="46">
        <v>142365.6</v>
      </c>
      <c r="CE55" s="46">
        <f t="shared" si="82"/>
        <v>148060.22400000002</v>
      </c>
      <c r="CF55" s="46">
        <v>0</v>
      </c>
      <c r="CG55" s="46">
        <f t="shared" si="83"/>
        <v>0</v>
      </c>
      <c r="CH55" s="46">
        <v>0</v>
      </c>
      <c r="CI55" s="46">
        <f t="shared" si="84"/>
        <v>0</v>
      </c>
      <c r="CJ55" s="46">
        <v>0</v>
      </c>
      <c r="CK55" s="46">
        <f t="shared" si="85"/>
        <v>0</v>
      </c>
      <c r="CL55" s="46">
        <v>0</v>
      </c>
      <c r="CM55" s="46">
        <f t="shared" si="86"/>
        <v>0</v>
      </c>
      <c r="CN55" s="46">
        <v>0</v>
      </c>
      <c r="CO55" s="46">
        <f t="shared" si="87"/>
        <v>0</v>
      </c>
      <c r="CP55" s="46">
        <v>0</v>
      </c>
      <c r="CQ55" s="46">
        <f t="shared" si="88"/>
        <v>0</v>
      </c>
      <c r="CR55" s="46">
        <v>0</v>
      </c>
      <c r="CS55" s="46">
        <f t="shared" si="89"/>
        <v>0</v>
      </c>
      <c r="CT55" s="46">
        <v>0</v>
      </c>
      <c r="CU55" s="46">
        <f t="shared" si="90"/>
        <v>0</v>
      </c>
      <c r="CV55" s="46">
        <v>0</v>
      </c>
      <c r="CW55" s="46">
        <f t="shared" si="91"/>
        <v>0</v>
      </c>
      <c r="CX55" s="46">
        <v>0</v>
      </c>
      <c r="CY55" s="46">
        <f t="shared" si="92"/>
        <v>0</v>
      </c>
      <c r="CZ55" s="46">
        <v>0</v>
      </c>
      <c r="DA55" s="46">
        <f t="shared" si="93"/>
        <v>0</v>
      </c>
      <c r="DB55" s="47">
        <v>0</v>
      </c>
      <c r="DC55" s="46">
        <f t="shared" si="94"/>
        <v>0</v>
      </c>
      <c r="DD55" s="48">
        <v>0</v>
      </c>
      <c r="DE55" s="46">
        <f t="shared" si="95"/>
        <v>0</v>
      </c>
      <c r="DF55" s="49">
        <v>20</v>
      </c>
      <c r="DG55" s="50">
        <f t="shared" si="115"/>
        <v>7403.0112000000008</v>
      </c>
      <c r="DH55" s="51">
        <f t="shared" si="26"/>
        <v>96239.145600000047</v>
      </c>
      <c r="DI55" s="52"/>
      <c r="DJ55" s="52"/>
      <c r="DK55" s="53"/>
      <c r="DL55" s="53"/>
      <c r="DM55" s="53"/>
      <c r="DN55" s="53"/>
      <c r="DO55" s="53"/>
      <c r="DP55" s="53"/>
      <c r="DQ55" s="53"/>
      <c r="DR55" s="53"/>
      <c r="DS55" s="53"/>
      <c r="DT55" s="52">
        <f>$DG55</f>
        <v>7403.0112000000008</v>
      </c>
      <c r="DU55" s="52">
        <f t="shared" si="108"/>
        <v>7403.0112000000008</v>
      </c>
      <c r="DV55" s="52">
        <f t="shared" si="111"/>
        <v>7403.0112000000008</v>
      </c>
      <c r="DW55" s="52">
        <f t="shared" si="109"/>
        <v>7403.0112000000008</v>
      </c>
      <c r="DX55" s="52">
        <f t="shared" si="109"/>
        <v>7403.0112000000008</v>
      </c>
      <c r="DY55" s="52">
        <f t="shared" si="109"/>
        <v>7403.0112000000008</v>
      </c>
      <c r="DZ55" s="52">
        <f t="shared" si="109"/>
        <v>7403.0112000000008</v>
      </c>
      <c r="EA55" s="52">
        <f t="shared" si="109"/>
        <v>7403.0112000000008</v>
      </c>
      <c r="EB55" s="52">
        <f t="shared" si="109"/>
        <v>7403.0112000000008</v>
      </c>
      <c r="EC55" s="52">
        <f t="shared" si="109"/>
        <v>7403.0112000000008</v>
      </c>
      <c r="ED55" s="52">
        <f t="shared" si="109"/>
        <v>7403.0112000000008</v>
      </c>
      <c r="EE55" s="52">
        <f t="shared" si="109"/>
        <v>7403.0112000000008</v>
      </c>
      <c r="EF55" s="52">
        <f t="shared" si="109"/>
        <v>7403.0112000000008</v>
      </c>
      <c r="EG55" s="54">
        <f t="shared" si="28"/>
        <v>51821.078399999969</v>
      </c>
      <c r="EH55" s="55">
        <f t="shared" si="29"/>
        <v>13</v>
      </c>
      <c r="EI55" s="55">
        <f t="shared" si="30"/>
        <v>7</v>
      </c>
      <c r="EJ55" s="56" t="s">
        <v>620</v>
      </c>
      <c r="EK55" s="57">
        <f t="shared" si="97"/>
        <v>0</v>
      </c>
      <c r="EL55" s="57">
        <f t="shared" si="98"/>
        <v>0</v>
      </c>
      <c r="EM55" s="57">
        <f t="shared" si="99"/>
        <v>0</v>
      </c>
      <c r="EN55" s="57">
        <f t="shared" si="100"/>
        <v>0</v>
      </c>
      <c r="EO55" s="57">
        <f t="shared" si="39"/>
        <v>0</v>
      </c>
      <c r="EP55" s="57">
        <f t="shared" si="40"/>
        <v>0</v>
      </c>
      <c r="EQ55" s="58">
        <f t="shared" si="41"/>
        <v>0</v>
      </c>
      <c r="ER55" s="58">
        <f t="shared" si="42"/>
        <v>0</v>
      </c>
      <c r="ES55" s="58">
        <f t="shared" si="43"/>
        <v>0</v>
      </c>
      <c r="ET55" s="58">
        <f t="shared" si="44"/>
        <v>0</v>
      </c>
    </row>
    <row r="56" spans="1:150" x14ac:dyDescent="0.25">
      <c r="A56" s="30" t="s">
        <v>635</v>
      </c>
      <c r="B56" s="65">
        <v>202373</v>
      </c>
      <c r="C56" s="67" t="s">
        <v>636</v>
      </c>
      <c r="D56" s="32" t="s">
        <v>604</v>
      </c>
      <c r="E56" s="56"/>
      <c r="F56" s="33"/>
      <c r="G56" s="33"/>
      <c r="H56" s="288">
        <f t="shared" si="34"/>
        <v>148060.22400000002</v>
      </c>
      <c r="I56" s="288">
        <f t="shared" si="35"/>
        <v>148060.22400000002</v>
      </c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4" t="s">
        <v>616</v>
      </c>
      <c r="AI56" s="34" t="s">
        <v>463</v>
      </c>
      <c r="AJ56" s="34" t="s">
        <v>54</v>
      </c>
      <c r="AK56" s="34" t="s">
        <v>490</v>
      </c>
      <c r="AL56" s="34" t="s">
        <v>114</v>
      </c>
      <c r="AM56" s="34" t="s">
        <v>491</v>
      </c>
      <c r="AN56" s="34" t="s">
        <v>617</v>
      </c>
      <c r="AO56" s="36">
        <v>1.04</v>
      </c>
      <c r="AP56" s="69" t="s">
        <v>544</v>
      </c>
      <c r="AQ56" s="69" t="s">
        <v>30</v>
      </c>
      <c r="AR56" s="37" t="s">
        <v>493</v>
      </c>
      <c r="AS56" s="38">
        <v>2023</v>
      </c>
      <c r="AT56" s="39" t="s">
        <v>470</v>
      </c>
      <c r="AU56" s="37" t="s">
        <v>493</v>
      </c>
      <c r="AV56" s="39" t="s">
        <v>523</v>
      </c>
      <c r="AW56" s="39" t="s">
        <v>524</v>
      </c>
      <c r="AX56" s="39" t="s">
        <v>606</v>
      </c>
      <c r="AY56" s="40" t="s">
        <v>618</v>
      </c>
      <c r="AZ56" s="40" t="s">
        <v>619</v>
      </c>
      <c r="BA56" s="274">
        <v>0</v>
      </c>
      <c r="BB56" s="42"/>
      <c r="BC56" s="43">
        <v>142365.6</v>
      </c>
      <c r="BD56" s="43">
        <v>0</v>
      </c>
      <c r="BE56" s="43"/>
      <c r="BF56" s="43">
        <v>0</v>
      </c>
      <c r="BG56" s="44"/>
      <c r="BH56" s="45">
        <f t="shared" si="72"/>
        <v>142365.6</v>
      </c>
      <c r="BI56" s="45">
        <f t="shared" si="73"/>
        <v>148060.22400000002</v>
      </c>
      <c r="BJ56" s="45">
        <f t="shared" si="36"/>
        <v>148060.22400000002</v>
      </c>
      <c r="BK56" s="46">
        <v>0</v>
      </c>
      <c r="BL56" s="46">
        <v>0</v>
      </c>
      <c r="BM56" s="46">
        <f t="shared" si="110"/>
        <v>0</v>
      </c>
      <c r="BN56" s="46">
        <v>0</v>
      </c>
      <c r="BO56" s="46">
        <f t="shared" si="74"/>
        <v>0</v>
      </c>
      <c r="BP56" s="46">
        <v>0</v>
      </c>
      <c r="BQ56" s="46">
        <f t="shared" si="75"/>
        <v>0</v>
      </c>
      <c r="BR56" s="46">
        <v>0</v>
      </c>
      <c r="BS56" s="46">
        <f t="shared" si="76"/>
        <v>0</v>
      </c>
      <c r="BT56" s="46">
        <v>0</v>
      </c>
      <c r="BU56" s="46">
        <f t="shared" si="77"/>
        <v>0</v>
      </c>
      <c r="BV56" s="46">
        <v>0</v>
      </c>
      <c r="BW56" s="46">
        <f t="shared" si="78"/>
        <v>0</v>
      </c>
      <c r="BX56" s="46">
        <v>0</v>
      </c>
      <c r="BY56" s="46">
        <f t="shared" si="79"/>
        <v>0</v>
      </c>
      <c r="BZ56" s="46">
        <v>0</v>
      </c>
      <c r="CA56" s="46">
        <f t="shared" si="80"/>
        <v>0</v>
      </c>
      <c r="CB56" s="46">
        <v>0</v>
      </c>
      <c r="CC56" s="46">
        <f t="shared" si="81"/>
        <v>0</v>
      </c>
      <c r="CD56" s="46">
        <v>0</v>
      </c>
      <c r="CE56" s="46">
        <f t="shared" si="82"/>
        <v>0</v>
      </c>
      <c r="CF56" s="46">
        <v>142365.6</v>
      </c>
      <c r="CG56" s="46">
        <f t="shared" si="83"/>
        <v>148060.22400000002</v>
      </c>
      <c r="CH56" s="46">
        <v>0</v>
      </c>
      <c r="CI56" s="46">
        <f t="shared" si="84"/>
        <v>0</v>
      </c>
      <c r="CJ56" s="46">
        <v>0</v>
      </c>
      <c r="CK56" s="46">
        <f t="shared" si="85"/>
        <v>0</v>
      </c>
      <c r="CL56" s="46">
        <v>0</v>
      </c>
      <c r="CM56" s="46">
        <f t="shared" si="86"/>
        <v>0</v>
      </c>
      <c r="CN56" s="46">
        <v>0</v>
      </c>
      <c r="CO56" s="46">
        <f t="shared" si="87"/>
        <v>0</v>
      </c>
      <c r="CP56" s="46">
        <v>0</v>
      </c>
      <c r="CQ56" s="46">
        <f t="shared" si="88"/>
        <v>0</v>
      </c>
      <c r="CR56" s="46">
        <v>0</v>
      </c>
      <c r="CS56" s="46">
        <f t="shared" si="89"/>
        <v>0</v>
      </c>
      <c r="CT56" s="46">
        <v>0</v>
      </c>
      <c r="CU56" s="46">
        <f t="shared" si="90"/>
        <v>0</v>
      </c>
      <c r="CV56" s="46">
        <v>0</v>
      </c>
      <c r="CW56" s="46">
        <f t="shared" si="91"/>
        <v>0</v>
      </c>
      <c r="CX56" s="46">
        <v>0</v>
      </c>
      <c r="CY56" s="46">
        <f t="shared" si="92"/>
        <v>0</v>
      </c>
      <c r="CZ56" s="46">
        <v>0</v>
      </c>
      <c r="DA56" s="46">
        <f t="shared" si="93"/>
        <v>0</v>
      </c>
      <c r="DB56" s="47">
        <v>0</v>
      </c>
      <c r="DC56" s="46">
        <f t="shared" si="94"/>
        <v>0</v>
      </c>
      <c r="DD56" s="48">
        <v>0</v>
      </c>
      <c r="DE56" s="46">
        <f t="shared" si="95"/>
        <v>0</v>
      </c>
      <c r="DF56" s="49">
        <v>20</v>
      </c>
      <c r="DG56" s="50">
        <f t="shared" si="115"/>
        <v>7403.0112000000008</v>
      </c>
      <c r="DH56" s="51">
        <f t="shared" si="26"/>
        <v>88836.134400000039</v>
      </c>
      <c r="DI56" s="52"/>
      <c r="DJ56" s="52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2">
        <f t="shared" si="108"/>
        <v>7403.0112000000008</v>
      </c>
      <c r="DV56" s="52">
        <f t="shared" si="111"/>
        <v>7403.0112000000008</v>
      </c>
      <c r="DW56" s="52">
        <f t="shared" si="109"/>
        <v>7403.0112000000008</v>
      </c>
      <c r="DX56" s="52">
        <f t="shared" si="109"/>
        <v>7403.0112000000008</v>
      </c>
      <c r="DY56" s="52">
        <f t="shared" si="109"/>
        <v>7403.0112000000008</v>
      </c>
      <c r="DZ56" s="52">
        <f t="shared" si="109"/>
        <v>7403.0112000000008</v>
      </c>
      <c r="EA56" s="52">
        <f t="shared" si="109"/>
        <v>7403.0112000000008</v>
      </c>
      <c r="EB56" s="52">
        <f t="shared" si="109"/>
        <v>7403.0112000000008</v>
      </c>
      <c r="EC56" s="52">
        <f t="shared" si="109"/>
        <v>7403.0112000000008</v>
      </c>
      <c r="ED56" s="52">
        <f t="shared" si="109"/>
        <v>7403.0112000000008</v>
      </c>
      <c r="EE56" s="52">
        <f t="shared" si="109"/>
        <v>7403.0112000000008</v>
      </c>
      <c r="EF56" s="52">
        <f t="shared" si="109"/>
        <v>7403.0112000000008</v>
      </c>
      <c r="EG56" s="54">
        <f t="shared" si="28"/>
        <v>59224.089599999978</v>
      </c>
      <c r="EH56" s="55">
        <f t="shared" si="29"/>
        <v>12</v>
      </c>
      <c r="EI56" s="55">
        <f t="shared" si="30"/>
        <v>8</v>
      </c>
      <c r="EJ56" s="56" t="s">
        <v>620</v>
      </c>
      <c r="EK56" s="57">
        <f t="shared" si="97"/>
        <v>0</v>
      </c>
      <c r="EL56" s="57">
        <f t="shared" si="98"/>
        <v>0</v>
      </c>
      <c r="EM56" s="57">
        <f t="shared" si="99"/>
        <v>0</v>
      </c>
      <c r="EN56" s="57">
        <f t="shared" si="100"/>
        <v>0</v>
      </c>
      <c r="EO56" s="57">
        <f t="shared" si="39"/>
        <v>0</v>
      </c>
      <c r="EP56" s="57">
        <f t="shared" si="40"/>
        <v>0</v>
      </c>
      <c r="EQ56" s="58">
        <f t="shared" si="41"/>
        <v>0</v>
      </c>
      <c r="ER56" s="58">
        <f t="shared" si="42"/>
        <v>0</v>
      </c>
      <c r="ES56" s="58">
        <f t="shared" si="43"/>
        <v>0</v>
      </c>
      <c r="ET56" s="58">
        <f t="shared" si="44"/>
        <v>0</v>
      </c>
    </row>
    <row r="57" spans="1:150" x14ac:dyDescent="0.25">
      <c r="A57" s="30" t="s">
        <v>637</v>
      </c>
      <c r="B57" s="65">
        <v>202374</v>
      </c>
      <c r="C57" s="67" t="s">
        <v>638</v>
      </c>
      <c r="D57" s="32" t="s">
        <v>604</v>
      </c>
      <c r="E57" s="56"/>
      <c r="F57" s="33"/>
      <c r="G57" s="33"/>
      <c r="H57" s="288">
        <f t="shared" si="34"/>
        <v>148060.22400000002</v>
      </c>
      <c r="I57" s="288">
        <f t="shared" si="35"/>
        <v>148060.22400000002</v>
      </c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4" t="s">
        <v>616</v>
      </c>
      <c r="AI57" s="34" t="s">
        <v>463</v>
      </c>
      <c r="AJ57" s="34" t="s">
        <v>54</v>
      </c>
      <c r="AK57" s="34" t="s">
        <v>490</v>
      </c>
      <c r="AL57" s="34" t="s">
        <v>114</v>
      </c>
      <c r="AM57" s="34" t="s">
        <v>491</v>
      </c>
      <c r="AN57" s="34" t="s">
        <v>617</v>
      </c>
      <c r="AO57" s="36">
        <v>1.04</v>
      </c>
      <c r="AP57" s="69" t="s">
        <v>544</v>
      </c>
      <c r="AQ57" s="69" t="s">
        <v>30</v>
      </c>
      <c r="AR57" s="37" t="s">
        <v>493</v>
      </c>
      <c r="AS57" s="38">
        <v>2023</v>
      </c>
      <c r="AT57" s="39" t="s">
        <v>470</v>
      </c>
      <c r="AU57" s="37" t="s">
        <v>493</v>
      </c>
      <c r="AV57" s="39" t="s">
        <v>523</v>
      </c>
      <c r="AW57" s="39" t="s">
        <v>524</v>
      </c>
      <c r="AX57" s="39" t="s">
        <v>606</v>
      </c>
      <c r="AY57" s="40" t="s">
        <v>618</v>
      </c>
      <c r="AZ57" s="40" t="s">
        <v>619</v>
      </c>
      <c r="BA57" s="274">
        <v>0</v>
      </c>
      <c r="BB57" s="42"/>
      <c r="BC57" s="43">
        <v>142365.6</v>
      </c>
      <c r="BD57" s="43">
        <v>0</v>
      </c>
      <c r="BE57" s="43"/>
      <c r="BF57" s="43">
        <v>0</v>
      </c>
      <c r="BG57" s="44"/>
      <c r="BH57" s="45">
        <f t="shared" si="72"/>
        <v>142365.6</v>
      </c>
      <c r="BI57" s="45">
        <f t="shared" si="73"/>
        <v>148060.22400000002</v>
      </c>
      <c r="BJ57" s="45">
        <f t="shared" si="36"/>
        <v>148060.22400000002</v>
      </c>
      <c r="BK57" s="46">
        <v>0</v>
      </c>
      <c r="BL57" s="46">
        <v>0</v>
      </c>
      <c r="BM57" s="46">
        <f t="shared" si="110"/>
        <v>0</v>
      </c>
      <c r="BN57" s="46">
        <v>0</v>
      </c>
      <c r="BO57" s="46">
        <f t="shared" si="74"/>
        <v>0</v>
      </c>
      <c r="BP57" s="46">
        <v>0</v>
      </c>
      <c r="BQ57" s="46">
        <f t="shared" si="75"/>
        <v>0</v>
      </c>
      <c r="BR57" s="46">
        <v>0</v>
      </c>
      <c r="BS57" s="46">
        <f t="shared" si="76"/>
        <v>0</v>
      </c>
      <c r="BT57" s="46">
        <v>0</v>
      </c>
      <c r="BU57" s="46">
        <f t="shared" si="77"/>
        <v>0</v>
      </c>
      <c r="BV57" s="46">
        <v>0</v>
      </c>
      <c r="BW57" s="46">
        <f t="shared" si="78"/>
        <v>0</v>
      </c>
      <c r="BX57" s="46">
        <v>0</v>
      </c>
      <c r="BY57" s="46">
        <f t="shared" si="79"/>
        <v>0</v>
      </c>
      <c r="BZ57" s="46">
        <v>0</v>
      </c>
      <c r="CA57" s="46">
        <f t="shared" si="80"/>
        <v>0</v>
      </c>
      <c r="CB57" s="46">
        <v>0</v>
      </c>
      <c r="CC57" s="46">
        <f t="shared" si="81"/>
        <v>0</v>
      </c>
      <c r="CD57" s="46">
        <v>0</v>
      </c>
      <c r="CE57" s="46">
        <f t="shared" si="82"/>
        <v>0</v>
      </c>
      <c r="CF57" s="46">
        <v>0</v>
      </c>
      <c r="CG57" s="46">
        <f t="shared" si="83"/>
        <v>0</v>
      </c>
      <c r="CH57" s="46">
        <v>142365.6</v>
      </c>
      <c r="CI57" s="46">
        <f t="shared" si="84"/>
        <v>148060.22400000002</v>
      </c>
      <c r="CJ57" s="46">
        <v>0</v>
      </c>
      <c r="CK57" s="46">
        <f t="shared" si="85"/>
        <v>0</v>
      </c>
      <c r="CL57" s="46">
        <v>0</v>
      </c>
      <c r="CM57" s="46">
        <f t="shared" si="86"/>
        <v>0</v>
      </c>
      <c r="CN57" s="46">
        <v>0</v>
      </c>
      <c r="CO57" s="46">
        <f t="shared" si="87"/>
        <v>0</v>
      </c>
      <c r="CP57" s="46">
        <v>0</v>
      </c>
      <c r="CQ57" s="46">
        <f t="shared" si="88"/>
        <v>0</v>
      </c>
      <c r="CR57" s="46">
        <v>0</v>
      </c>
      <c r="CS57" s="46">
        <f t="shared" si="89"/>
        <v>0</v>
      </c>
      <c r="CT57" s="46">
        <v>0</v>
      </c>
      <c r="CU57" s="46">
        <f t="shared" si="90"/>
        <v>0</v>
      </c>
      <c r="CV57" s="46">
        <v>0</v>
      </c>
      <c r="CW57" s="46">
        <f t="shared" si="91"/>
        <v>0</v>
      </c>
      <c r="CX57" s="46">
        <v>0</v>
      </c>
      <c r="CY57" s="46">
        <f t="shared" si="92"/>
        <v>0</v>
      </c>
      <c r="CZ57" s="46">
        <v>0</v>
      </c>
      <c r="DA57" s="46">
        <f t="shared" si="93"/>
        <v>0</v>
      </c>
      <c r="DB57" s="47">
        <v>0</v>
      </c>
      <c r="DC57" s="46">
        <f t="shared" si="94"/>
        <v>0</v>
      </c>
      <c r="DD57" s="48">
        <v>0</v>
      </c>
      <c r="DE57" s="46">
        <f t="shared" si="95"/>
        <v>0</v>
      </c>
      <c r="DF57" s="49">
        <v>20</v>
      </c>
      <c r="DG57" s="50">
        <f t="shared" si="115"/>
        <v>7403.0112000000008</v>
      </c>
      <c r="DH57" s="51">
        <f t="shared" si="26"/>
        <v>81433.123200000031</v>
      </c>
      <c r="DI57" s="52"/>
      <c r="DJ57" s="52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2">
        <f t="shared" si="111"/>
        <v>7403.0112000000008</v>
      </c>
      <c r="DW57" s="52">
        <f t="shared" si="109"/>
        <v>7403.0112000000008</v>
      </c>
      <c r="DX57" s="52">
        <f t="shared" si="109"/>
        <v>7403.0112000000008</v>
      </c>
      <c r="DY57" s="52">
        <f t="shared" si="109"/>
        <v>7403.0112000000008</v>
      </c>
      <c r="DZ57" s="52">
        <f t="shared" si="109"/>
        <v>7403.0112000000008</v>
      </c>
      <c r="EA57" s="52">
        <f t="shared" si="109"/>
        <v>7403.0112000000008</v>
      </c>
      <c r="EB57" s="52">
        <f t="shared" si="109"/>
        <v>7403.0112000000008</v>
      </c>
      <c r="EC57" s="52">
        <f t="shared" si="109"/>
        <v>7403.0112000000008</v>
      </c>
      <c r="ED57" s="52">
        <f t="shared" si="109"/>
        <v>7403.0112000000008</v>
      </c>
      <c r="EE57" s="52">
        <f t="shared" si="109"/>
        <v>7403.0112000000008</v>
      </c>
      <c r="EF57" s="52">
        <f t="shared" si="109"/>
        <v>7403.0112000000008</v>
      </c>
      <c r="EG57" s="54">
        <f t="shared" si="28"/>
        <v>66627.100799999986</v>
      </c>
      <c r="EH57" s="55">
        <f t="shared" si="29"/>
        <v>11</v>
      </c>
      <c r="EI57" s="55">
        <f t="shared" si="30"/>
        <v>9</v>
      </c>
      <c r="EJ57" s="56" t="s">
        <v>620</v>
      </c>
      <c r="EK57" s="57">
        <f t="shared" si="97"/>
        <v>0</v>
      </c>
      <c r="EL57" s="57">
        <f t="shared" si="98"/>
        <v>0</v>
      </c>
      <c r="EM57" s="57">
        <f t="shared" si="99"/>
        <v>0</v>
      </c>
      <c r="EN57" s="57">
        <f t="shared" si="100"/>
        <v>0</v>
      </c>
      <c r="EO57" s="57">
        <f t="shared" si="39"/>
        <v>0</v>
      </c>
      <c r="EP57" s="57">
        <f t="shared" si="40"/>
        <v>0</v>
      </c>
      <c r="EQ57" s="58">
        <f t="shared" si="41"/>
        <v>0</v>
      </c>
      <c r="ER57" s="58">
        <f t="shared" si="42"/>
        <v>0</v>
      </c>
      <c r="ES57" s="58">
        <f t="shared" si="43"/>
        <v>0</v>
      </c>
      <c r="ET57" s="58">
        <f t="shared" si="44"/>
        <v>0</v>
      </c>
    </row>
    <row r="58" spans="1:150" x14ac:dyDescent="0.25">
      <c r="A58" s="30" t="s">
        <v>639</v>
      </c>
      <c r="B58" s="65">
        <v>202375</v>
      </c>
      <c r="C58" s="67" t="s">
        <v>640</v>
      </c>
      <c r="D58" s="32" t="s">
        <v>604</v>
      </c>
      <c r="E58" s="56"/>
      <c r="F58" s="33"/>
      <c r="G58" s="33"/>
      <c r="H58" s="288">
        <f t="shared" si="34"/>
        <v>148060.22400000002</v>
      </c>
      <c r="I58" s="288">
        <f t="shared" si="35"/>
        <v>148060.22400000002</v>
      </c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4" t="s">
        <v>616</v>
      </c>
      <c r="AI58" s="34" t="s">
        <v>463</v>
      </c>
      <c r="AJ58" s="34" t="s">
        <v>54</v>
      </c>
      <c r="AK58" s="34" t="s">
        <v>490</v>
      </c>
      <c r="AL58" s="34" t="s">
        <v>114</v>
      </c>
      <c r="AM58" s="34" t="s">
        <v>491</v>
      </c>
      <c r="AN58" s="34" t="s">
        <v>617</v>
      </c>
      <c r="AO58" s="36">
        <v>1.04</v>
      </c>
      <c r="AP58" s="69" t="s">
        <v>544</v>
      </c>
      <c r="AQ58" s="69" t="s">
        <v>30</v>
      </c>
      <c r="AR58" s="37" t="s">
        <v>493</v>
      </c>
      <c r="AS58" s="38">
        <v>2023</v>
      </c>
      <c r="AT58" s="39" t="s">
        <v>470</v>
      </c>
      <c r="AU58" s="37" t="s">
        <v>493</v>
      </c>
      <c r="AV58" s="39" t="s">
        <v>523</v>
      </c>
      <c r="AW58" s="39" t="s">
        <v>524</v>
      </c>
      <c r="AX58" s="39" t="s">
        <v>606</v>
      </c>
      <c r="AY58" s="40" t="s">
        <v>618</v>
      </c>
      <c r="AZ58" s="40" t="s">
        <v>619</v>
      </c>
      <c r="BA58" s="274">
        <v>0</v>
      </c>
      <c r="BB58" s="42"/>
      <c r="BC58" s="43">
        <v>142365.6</v>
      </c>
      <c r="BD58" s="43">
        <v>0</v>
      </c>
      <c r="BE58" s="43"/>
      <c r="BF58" s="43">
        <v>0</v>
      </c>
      <c r="BG58" s="44"/>
      <c r="BH58" s="45">
        <f t="shared" si="72"/>
        <v>142365.6</v>
      </c>
      <c r="BI58" s="45">
        <f t="shared" si="73"/>
        <v>148060.22400000002</v>
      </c>
      <c r="BJ58" s="45">
        <f t="shared" si="36"/>
        <v>148060.22400000002</v>
      </c>
      <c r="BK58" s="46">
        <v>0</v>
      </c>
      <c r="BL58" s="46">
        <v>0</v>
      </c>
      <c r="BM58" s="46">
        <f t="shared" si="110"/>
        <v>0</v>
      </c>
      <c r="BN58" s="46">
        <v>0</v>
      </c>
      <c r="BO58" s="46">
        <f t="shared" si="74"/>
        <v>0</v>
      </c>
      <c r="BP58" s="46">
        <v>0</v>
      </c>
      <c r="BQ58" s="46">
        <f t="shared" si="75"/>
        <v>0</v>
      </c>
      <c r="BR58" s="46">
        <v>0</v>
      </c>
      <c r="BS58" s="46">
        <f t="shared" si="76"/>
        <v>0</v>
      </c>
      <c r="BT58" s="46">
        <v>0</v>
      </c>
      <c r="BU58" s="46">
        <f t="shared" si="77"/>
        <v>0</v>
      </c>
      <c r="BV58" s="46">
        <v>0</v>
      </c>
      <c r="BW58" s="46">
        <f t="shared" si="78"/>
        <v>0</v>
      </c>
      <c r="BX58" s="46">
        <v>0</v>
      </c>
      <c r="BY58" s="46">
        <f t="shared" si="79"/>
        <v>0</v>
      </c>
      <c r="BZ58" s="46">
        <v>0</v>
      </c>
      <c r="CA58" s="46">
        <f t="shared" si="80"/>
        <v>0</v>
      </c>
      <c r="CB58" s="46">
        <v>0</v>
      </c>
      <c r="CC58" s="46">
        <f t="shared" si="81"/>
        <v>0</v>
      </c>
      <c r="CD58" s="46">
        <v>0</v>
      </c>
      <c r="CE58" s="46">
        <f t="shared" si="82"/>
        <v>0</v>
      </c>
      <c r="CF58" s="46">
        <v>0</v>
      </c>
      <c r="CG58" s="46">
        <f t="shared" si="83"/>
        <v>0</v>
      </c>
      <c r="CH58" s="46">
        <v>0</v>
      </c>
      <c r="CI58" s="46">
        <f t="shared" si="84"/>
        <v>0</v>
      </c>
      <c r="CJ58" s="46">
        <v>142365.6</v>
      </c>
      <c r="CK58" s="46">
        <f t="shared" si="85"/>
        <v>148060.22400000002</v>
      </c>
      <c r="CL58" s="46">
        <v>0</v>
      </c>
      <c r="CM58" s="46">
        <f t="shared" si="86"/>
        <v>0</v>
      </c>
      <c r="CN58" s="46">
        <v>0</v>
      </c>
      <c r="CO58" s="46">
        <f t="shared" si="87"/>
        <v>0</v>
      </c>
      <c r="CP58" s="46">
        <v>0</v>
      </c>
      <c r="CQ58" s="46">
        <f t="shared" si="88"/>
        <v>0</v>
      </c>
      <c r="CR58" s="46">
        <v>0</v>
      </c>
      <c r="CS58" s="46">
        <f t="shared" si="89"/>
        <v>0</v>
      </c>
      <c r="CT58" s="46">
        <v>0</v>
      </c>
      <c r="CU58" s="46">
        <f t="shared" si="90"/>
        <v>0</v>
      </c>
      <c r="CV58" s="46">
        <v>0</v>
      </c>
      <c r="CW58" s="46">
        <f t="shared" si="91"/>
        <v>0</v>
      </c>
      <c r="CX58" s="46">
        <v>0</v>
      </c>
      <c r="CY58" s="46">
        <f t="shared" si="92"/>
        <v>0</v>
      </c>
      <c r="CZ58" s="46">
        <v>0</v>
      </c>
      <c r="DA58" s="46">
        <f t="shared" si="93"/>
        <v>0</v>
      </c>
      <c r="DB58" s="47">
        <v>0</v>
      </c>
      <c r="DC58" s="46">
        <f t="shared" si="94"/>
        <v>0</v>
      </c>
      <c r="DD58" s="48">
        <v>0</v>
      </c>
      <c r="DE58" s="46">
        <f t="shared" si="95"/>
        <v>0</v>
      </c>
      <c r="DF58" s="49">
        <v>20</v>
      </c>
      <c r="DG58" s="50">
        <f t="shared" si="115"/>
        <v>7403.0112000000008</v>
      </c>
      <c r="DH58" s="51">
        <f t="shared" si="26"/>
        <v>74030.112000000023</v>
      </c>
      <c r="DI58" s="52"/>
      <c r="DJ58" s="52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2">
        <f t="shared" si="109"/>
        <v>7403.0112000000008</v>
      </c>
      <c r="DX58" s="52">
        <f t="shared" si="109"/>
        <v>7403.0112000000008</v>
      </c>
      <c r="DY58" s="52">
        <f t="shared" si="109"/>
        <v>7403.0112000000008</v>
      </c>
      <c r="DZ58" s="52">
        <f t="shared" si="109"/>
        <v>7403.0112000000008</v>
      </c>
      <c r="EA58" s="52">
        <f t="shared" si="109"/>
        <v>7403.0112000000008</v>
      </c>
      <c r="EB58" s="52">
        <f t="shared" si="109"/>
        <v>7403.0112000000008</v>
      </c>
      <c r="EC58" s="52">
        <f t="shared" si="109"/>
        <v>7403.0112000000008</v>
      </c>
      <c r="ED58" s="52">
        <f t="shared" si="109"/>
        <v>7403.0112000000008</v>
      </c>
      <c r="EE58" s="52">
        <f t="shared" si="109"/>
        <v>7403.0112000000008</v>
      </c>
      <c r="EF58" s="52">
        <f t="shared" si="109"/>
        <v>7403.0112000000008</v>
      </c>
      <c r="EG58" s="54">
        <f t="shared" si="28"/>
        <v>74030.111999999994</v>
      </c>
      <c r="EH58" s="55">
        <f t="shared" si="29"/>
        <v>10</v>
      </c>
      <c r="EI58" s="55">
        <f t="shared" si="30"/>
        <v>10</v>
      </c>
      <c r="EJ58" s="56" t="s">
        <v>620</v>
      </c>
      <c r="EK58" s="57">
        <f t="shared" si="97"/>
        <v>0</v>
      </c>
      <c r="EL58" s="57">
        <f t="shared" si="98"/>
        <v>0</v>
      </c>
      <c r="EM58" s="57">
        <f t="shared" si="99"/>
        <v>0</v>
      </c>
      <c r="EN58" s="57">
        <f t="shared" si="100"/>
        <v>0</v>
      </c>
      <c r="EO58" s="57">
        <f t="shared" si="39"/>
        <v>0</v>
      </c>
      <c r="EP58" s="57">
        <f t="shared" si="40"/>
        <v>0</v>
      </c>
      <c r="EQ58" s="58">
        <f t="shared" si="41"/>
        <v>0</v>
      </c>
      <c r="ER58" s="58">
        <f t="shared" si="42"/>
        <v>0</v>
      </c>
      <c r="ES58" s="58">
        <f t="shared" si="43"/>
        <v>0</v>
      </c>
      <c r="ET58" s="58">
        <f t="shared" si="44"/>
        <v>0</v>
      </c>
    </row>
    <row r="59" spans="1:150" x14ac:dyDescent="0.25">
      <c r="A59" s="30" t="s">
        <v>641</v>
      </c>
      <c r="B59" s="65">
        <v>202376</v>
      </c>
      <c r="C59" s="67" t="s">
        <v>642</v>
      </c>
      <c r="D59" s="32" t="s">
        <v>604</v>
      </c>
      <c r="E59" s="56"/>
      <c r="F59" s="33"/>
      <c r="G59" s="33"/>
      <c r="H59" s="288">
        <f t="shared" si="34"/>
        <v>148060.22400000002</v>
      </c>
      <c r="I59" s="288">
        <f t="shared" si="35"/>
        <v>148060.22400000002</v>
      </c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4" t="s">
        <v>616</v>
      </c>
      <c r="AI59" s="34" t="s">
        <v>463</v>
      </c>
      <c r="AJ59" s="34" t="s">
        <v>54</v>
      </c>
      <c r="AK59" s="34" t="s">
        <v>490</v>
      </c>
      <c r="AL59" s="34" t="s">
        <v>114</v>
      </c>
      <c r="AM59" s="34" t="s">
        <v>491</v>
      </c>
      <c r="AN59" s="34" t="s">
        <v>617</v>
      </c>
      <c r="AO59" s="36">
        <v>1.04</v>
      </c>
      <c r="AP59" s="69" t="s">
        <v>544</v>
      </c>
      <c r="AQ59" s="69" t="s">
        <v>30</v>
      </c>
      <c r="AR59" s="37" t="s">
        <v>493</v>
      </c>
      <c r="AS59" s="38">
        <v>2023</v>
      </c>
      <c r="AT59" s="39" t="s">
        <v>470</v>
      </c>
      <c r="AU59" s="37" t="s">
        <v>493</v>
      </c>
      <c r="AV59" s="39" t="s">
        <v>523</v>
      </c>
      <c r="AW59" s="39" t="s">
        <v>524</v>
      </c>
      <c r="AX59" s="39" t="s">
        <v>606</v>
      </c>
      <c r="AY59" s="40" t="s">
        <v>618</v>
      </c>
      <c r="AZ59" s="40" t="s">
        <v>619</v>
      </c>
      <c r="BA59" s="274">
        <v>0</v>
      </c>
      <c r="BB59" s="42"/>
      <c r="BC59" s="43">
        <v>142365.6</v>
      </c>
      <c r="BD59" s="43">
        <v>0</v>
      </c>
      <c r="BE59" s="43"/>
      <c r="BF59" s="43">
        <v>0</v>
      </c>
      <c r="BG59" s="44"/>
      <c r="BH59" s="45">
        <f t="shared" si="72"/>
        <v>142365.6</v>
      </c>
      <c r="BI59" s="45">
        <f t="shared" si="73"/>
        <v>148060.22400000002</v>
      </c>
      <c r="BJ59" s="45">
        <f t="shared" si="36"/>
        <v>148060.22400000002</v>
      </c>
      <c r="BK59" s="46">
        <v>0</v>
      </c>
      <c r="BL59" s="46">
        <v>0</v>
      </c>
      <c r="BM59" s="46">
        <f t="shared" si="110"/>
        <v>0</v>
      </c>
      <c r="BN59" s="46">
        <v>0</v>
      </c>
      <c r="BO59" s="46">
        <f t="shared" si="74"/>
        <v>0</v>
      </c>
      <c r="BP59" s="46">
        <v>0</v>
      </c>
      <c r="BQ59" s="46">
        <f t="shared" si="75"/>
        <v>0</v>
      </c>
      <c r="BR59" s="46">
        <v>0</v>
      </c>
      <c r="BS59" s="46">
        <f t="shared" si="76"/>
        <v>0</v>
      </c>
      <c r="BT59" s="46">
        <v>0</v>
      </c>
      <c r="BU59" s="46">
        <f t="shared" si="77"/>
        <v>0</v>
      </c>
      <c r="BV59" s="46">
        <v>0</v>
      </c>
      <c r="BW59" s="46">
        <f t="shared" si="78"/>
        <v>0</v>
      </c>
      <c r="BX59" s="46">
        <v>0</v>
      </c>
      <c r="BY59" s="46">
        <f t="shared" si="79"/>
        <v>0</v>
      </c>
      <c r="BZ59" s="46">
        <v>0</v>
      </c>
      <c r="CA59" s="46">
        <f t="shared" si="80"/>
        <v>0</v>
      </c>
      <c r="CB59" s="46">
        <v>0</v>
      </c>
      <c r="CC59" s="46">
        <f t="shared" si="81"/>
        <v>0</v>
      </c>
      <c r="CD59" s="46">
        <v>0</v>
      </c>
      <c r="CE59" s="46">
        <f t="shared" si="82"/>
        <v>0</v>
      </c>
      <c r="CF59" s="46">
        <v>0</v>
      </c>
      <c r="CG59" s="46">
        <f t="shared" si="83"/>
        <v>0</v>
      </c>
      <c r="CH59" s="46">
        <v>0</v>
      </c>
      <c r="CI59" s="46">
        <f t="shared" si="84"/>
        <v>0</v>
      </c>
      <c r="CJ59" s="46">
        <v>0</v>
      </c>
      <c r="CK59" s="46">
        <f t="shared" si="85"/>
        <v>0</v>
      </c>
      <c r="CL59" s="46">
        <v>142365.6</v>
      </c>
      <c r="CM59" s="46">
        <f t="shared" si="86"/>
        <v>148060.22400000002</v>
      </c>
      <c r="CN59" s="46">
        <v>0</v>
      </c>
      <c r="CO59" s="46">
        <f t="shared" si="87"/>
        <v>0</v>
      </c>
      <c r="CP59" s="46">
        <v>0</v>
      </c>
      <c r="CQ59" s="46">
        <f t="shared" si="88"/>
        <v>0</v>
      </c>
      <c r="CR59" s="46">
        <v>0</v>
      </c>
      <c r="CS59" s="46">
        <f t="shared" si="89"/>
        <v>0</v>
      </c>
      <c r="CT59" s="46">
        <v>0</v>
      </c>
      <c r="CU59" s="46">
        <f t="shared" si="90"/>
        <v>0</v>
      </c>
      <c r="CV59" s="46">
        <v>0</v>
      </c>
      <c r="CW59" s="46">
        <f t="shared" si="91"/>
        <v>0</v>
      </c>
      <c r="CX59" s="46">
        <v>0</v>
      </c>
      <c r="CY59" s="46">
        <f t="shared" si="92"/>
        <v>0</v>
      </c>
      <c r="CZ59" s="46">
        <v>0</v>
      </c>
      <c r="DA59" s="46">
        <f t="shared" si="93"/>
        <v>0</v>
      </c>
      <c r="DB59" s="47">
        <v>0</v>
      </c>
      <c r="DC59" s="46">
        <f t="shared" si="94"/>
        <v>0</v>
      </c>
      <c r="DD59" s="48">
        <v>0</v>
      </c>
      <c r="DE59" s="46">
        <f t="shared" si="95"/>
        <v>0</v>
      </c>
      <c r="DF59" s="49">
        <v>20</v>
      </c>
      <c r="DG59" s="50">
        <f t="shared" si="115"/>
        <v>7403.0112000000008</v>
      </c>
      <c r="DH59" s="51">
        <f t="shared" si="26"/>
        <v>66627.100800000015</v>
      </c>
      <c r="DI59" s="52"/>
      <c r="DJ59" s="52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2">
        <f t="shared" ref="DX59:EF59" si="116">$DG59</f>
        <v>7403.0112000000008</v>
      </c>
      <c r="DY59" s="52">
        <f t="shared" si="116"/>
        <v>7403.0112000000008</v>
      </c>
      <c r="DZ59" s="52">
        <f t="shared" si="116"/>
        <v>7403.0112000000008</v>
      </c>
      <c r="EA59" s="52">
        <f t="shared" si="116"/>
        <v>7403.0112000000008</v>
      </c>
      <c r="EB59" s="52">
        <f t="shared" si="116"/>
        <v>7403.0112000000008</v>
      </c>
      <c r="EC59" s="52">
        <f t="shared" si="116"/>
        <v>7403.0112000000008</v>
      </c>
      <c r="ED59" s="52">
        <f t="shared" si="116"/>
        <v>7403.0112000000008</v>
      </c>
      <c r="EE59" s="52">
        <f t="shared" si="116"/>
        <v>7403.0112000000008</v>
      </c>
      <c r="EF59" s="52">
        <f t="shared" si="116"/>
        <v>7403.0112000000008</v>
      </c>
      <c r="EG59" s="54">
        <f t="shared" si="28"/>
        <v>81433.123200000002</v>
      </c>
      <c r="EH59" s="55">
        <f t="shared" si="29"/>
        <v>9</v>
      </c>
      <c r="EI59" s="55">
        <f t="shared" si="30"/>
        <v>11</v>
      </c>
      <c r="EJ59" s="56" t="s">
        <v>620</v>
      </c>
      <c r="EK59" s="57">
        <f t="shared" si="97"/>
        <v>0</v>
      </c>
      <c r="EL59" s="57">
        <f t="shared" si="98"/>
        <v>0</v>
      </c>
      <c r="EM59" s="57">
        <f t="shared" si="99"/>
        <v>0</v>
      </c>
      <c r="EN59" s="57">
        <f t="shared" si="100"/>
        <v>0</v>
      </c>
      <c r="EO59" s="57">
        <f t="shared" si="39"/>
        <v>0</v>
      </c>
      <c r="EP59" s="57">
        <f t="shared" si="40"/>
        <v>0</v>
      </c>
      <c r="EQ59" s="58">
        <f t="shared" si="41"/>
        <v>0</v>
      </c>
      <c r="ER59" s="58">
        <f t="shared" si="42"/>
        <v>0</v>
      </c>
      <c r="ES59" s="58">
        <f t="shared" si="43"/>
        <v>0</v>
      </c>
      <c r="ET59" s="58">
        <f t="shared" si="44"/>
        <v>0</v>
      </c>
    </row>
    <row r="60" spans="1:150" x14ac:dyDescent="0.25">
      <c r="A60" s="30" t="s">
        <v>643</v>
      </c>
      <c r="B60" s="65">
        <v>202377</v>
      </c>
      <c r="C60" s="67" t="s">
        <v>644</v>
      </c>
      <c r="D60" s="32" t="s">
        <v>604</v>
      </c>
      <c r="E60" s="56"/>
      <c r="F60" s="33"/>
      <c r="G60" s="33"/>
      <c r="H60" s="288">
        <f t="shared" si="34"/>
        <v>148060.22400000002</v>
      </c>
      <c r="I60" s="288">
        <f t="shared" si="35"/>
        <v>148060.22400000002</v>
      </c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4" t="s">
        <v>616</v>
      </c>
      <c r="AI60" s="34" t="s">
        <v>463</v>
      </c>
      <c r="AJ60" s="34" t="s">
        <v>54</v>
      </c>
      <c r="AK60" s="34" t="s">
        <v>490</v>
      </c>
      <c r="AL60" s="34" t="s">
        <v>114</v>
      </c>
      <c r="AM60" s="34" t="s">
        <v>491</v>
      </c>
      <c r="AN60" s="34" t="s">
        <v>617</v>
      </c>
      <c r="AO60" s="36">
        <v>1.04</v>
      </c>
      <c r="AP60" s="69" t="s">
        <v>544</v>
      </c>
      <c r="AQ60" s="69" t="s">
        <v>30</v>
      </c>
      <c r="AR60" s="37" t="s">
        <v>493</v>
      </c>
      <c r="AS60" s="38">
        <v>2023</v>
      </c>
      <c r="AT60" s="39" t="s">
        <v>470</v>
      </c>
      <c r="AU60" s="37" t="s">
        <v>493</v>
      </c>
      <c r="AV60" s="39" t="s">
        <v>523</v>
      </c>
      <c r="AW60" s="39" t="s">
        <v>524</v>
      </c>
      <c r="AX60" s="39" t="s">
        <v>606</v>
      </c>
      <c r="AY60" s="40" t="s">
        <v>618</v>
      </c>
      <c r="AZ60" s="40" t="s">
        <v>619</v>
      </c>
      <c r="BA60" s="274">
        <v>0</v>
      </c>
      <c r="BB60" s="42"/>
      <c r="BC60" s="43">
        <v>142365.6</v>
      </c>
      <c r="BD60" s="43">
        <v>0</v>
      </c>
      <c r="BE60" s="43"/>
      <c r="BF60" s="43">
        <v>0</v>
      </c>
      <c r="BG60" s="44"/>
      <c r="BH60" s="45">
        <f t="shared" si="72"/>
        <v>142365.6</v>
      </c>
      <c r="BI60" s="45">
        <f t="shared" si="73"/>
        <v>148060.22400000002</v>
      </c>
      <c r="BJ60" s="45">
        <f t="shared" si="36"/>
        <v>148060.22400000002</v>
      </c>
      <c r="BK60" s="46">
        <v>0</v>
      </c>
      <c r="BL60" s="46">
        <v>0</v>
      </c>
      <c r="BM60" s="46">
        <f t="shared" si="110"/>
        <v>0</v>
      </c>
      <c r="BN60" s="46">
        <v>0</v>
      </c>
      <c r="BO60" s="46">
        <f t="shared" si="74"/>
        <v>0</v>
      </c>
      <c r="BP60" s="46">
        <v>0</v>
      </c>
      <c r="BQ60" s="46">
        <f t="shared" si="75"/>
        <v>0</v>
      </c>
      <c r="BR60" s="46">
        <v>0</v>
      </c>
      <c r="BS60" s="46">
        <f t="shared" si="76"/>
        <v>0</v>
      </c>
      <c r="BT60" s="46">
        <v>0</v>
      </c>
      <c r="BU60" s="46">
        <f t="shared" si="77"/>
        <v>0</v>
      </c>
      <c r="BV60" s="46">
        <v>0</v>
      </c>
      <c r="BW60" s="46">
        <f t="shared" si="78"/>
        <v>0</v>
      </c>
      <c r="BX60" s="46">
        <v>0</v>
      </c>
      <c r="BY60" s="46">
        <f t="shared" si="79"/>
        <v>0</v>
      </c>
      <c r="BZ60" s="46">
        <v>0</v>
      </c>
      <c r="CA60" s="46">
        <f t="shared" si="80"/>
        <v>0</v>
      </c>
      <c r="CB60" s="46">
        <v>0</v>
      </c>
      <c r="CC60" s="46">
        <f t="shared" si="81"/>
        <v>0</v>
      </c>
      <c r="CD60" s="46">
        <v>0</v>
      </c>
      <c r="CE60" s="46">
        <f t="shared" si="82"/>
        <v>0</v>
      </c>
      <c r="CF60" s="46">
        <v>0</v>
      </c>
      <c r="CG60" s="46">
        <f t="shared" si="83"/>
        <v>0</v>
      </c>
      <c r="CH60" s="46">
        <v>0</v>
      </c>
      <c r="CI60" s="46">
        <f t="shared" si="84"/>
        <v>0</v>
      </c>
      <c r="CJ60" s="46">
        <v>0</v>
      </c>
      <c r="CK60" s="46">
        <f t="shared" si="85"/>
        <v>0</v>
      </c>
      <c r="CL60" s="46">
        <v>0</v>
      </c>
      <c r="CM60" s="46">
        <f t="shared" si="86"/>
        <v>0</v>
      </c>
      <c r="CN60" s="46">
        <v>142365.6</v>
      </c>
      <c r="CO60" s="46">
        <f t="shared" si="87"/>
        <v>148060.22400000002</v>
      </c>
      <c r="CP60" s="46">
        <v>0</v>
      </c>
      <c r="CQ60" s="46">
        <f t="shared" si="88"/>
        <v>0</v>
      </c>
      <c r="CR60" s="46">
        <v>0</v>
      </c>
      <c r="CS60" s="46">
        <f t="shared" si="89"/>
        <v>0</v>
      </c>
      <c r="CT60" s="46">
        <v>0</v>
      </c>
      <c r="CU60" s="46">
        <f t="shared" si="90"/>
        <v>0</v>
      </c>
      <c r="CV60" s="46">
        <v>0</v>
      </c>
      <c r="CW60" s="46">
        <f t="shared" si="91"/>
        <v>0</v>
      </c>
      <c r="CX60" s="46">
        <v>0</v>
      </c>
      <c r="CY60" s="46">
        <f t="shared" si="92"/>
        <v>0</v>
      </c>
      <c r="CZ60" s="46">
        <v>0</v>
      </c>
      <c r="DA60" s="46">
        <f t="shared" si="93"/>
        <v>0</v>
      </c>
      <c r="DB60" s="47">
        <v>0</v>
      </c>
      <c r="DC60" s="46">
        <f t="shared" si="94"/>
        <v>0</v>
      </c>
      <c r="DD60" s="48">
        <v>0</v>
      </c>
      <c r="DE60" s="46">
        <f t="shared" si="95"/>
        <v>0</v>
      </c>
      <c r="DF60" s="49">
        <v>20</v>
      </c>
      <c r="DG60" s="50">
        <f t="shared" si="115"/>
        <v>7403.0112000000008</v>
      </c>
      <c r="DH60" s="51">
        <f t="shared" si="26"/>
        <v>59224.089600000007</v>
      </c>
      <c r="DI60" s="52"/>
      <c r="DJ60" s="52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2">
        <f t="shared" ref="DY60:EF60" si="117">$DG60</f>
        <v>7403.0112000000008</v>
      </c>
      <c r="DZ60" s="52">
        <f t="shared" si="117"/>
        <v>7403.0112000000008</v>
      </c>
      <c r="EA60" s="52">
        <f t="shared" si="117"/>
        <v>7403.0112000000008</v>
      </c>
      <c r="EB60" s="52">
        <f t="shared" si="117"/>
        <v>7403.0112000000008</v>
      </c>
      <c r="EC60" s="52">
        <f t="shared" si="117"/>
        <v>7403.0112000000008</v>
      </c>
      <c r="ED60" s="52">
        <f t="shared" si="117"/>
        <v>7403.0112000000008</v>
      </c>
      <c r="EE60" s="52">
        <f t="shared" si="117"/>
        <v>7403.0112000000008</v>
      </c>
      <c r="EF60" s="52">
        <f t="shared" si="117"/>
        <v>7403.0112000000008</v>
      </c>
      <c r="EG60" s="54">
        <f t="shared" si="28"/>
        <v>88836.13440000001</v>
      </c>
      <c r="EH60" s="55">
        <f t="shared" si="29"/>
        <v>8</v>
      </c>
      <c r="EI60" s="55">
        <f t="shared" si="30"/>
        <v>12</v>
      </c>
      <c r="EJ60" s="56" t="s">
        <v>620</v>
      </c>
      <c r="EK60" s="57">
        <f t="shared" si="97"/>
        <v>0</v>
      </c>
      <c r="EL60" s="57">
        <f t="shared" si="98"/>
        <v>0</v>
      </c>
      <c r="EM60" s="57">
        <f t="shared" si="99"/>
        <v>0</v>
      </c>
      <c r="EN60" s="57">
        <f t="shared" si="100"/>
        <v>0</v>
      </c>
      <c r="EO60" s="57">
        <f t="shared" si="39"/>
        <v>0</v>
      </c>
      <c r="EP60" s="57">
        <f t="shared" si="40"/>
        <v>0</v>
      </c>
      <c r="EQ60" s="58">
        <f t="shared" si="41"/>
        <v>0</v>
      </c>
      <c r="ER60" s="58">
        <f t="shared" si="42"/>
        <v>0</v>
      </c>
      <c r="ES60" s="58">
        <f t="shared" si="43"/>
        <v>0</v>
      </c>
      <c r="ET60" s="58">
        <f t="shared" si="44"/>
        <v>0</v>
      </c>
    </row>
    <row r="61" spans="1:150" x14ac:dyDescent="0.25">
      <c r="A61" s="30" t="s">
        <v>645</v>
      </c>
      <c r="B61" s="65">
        <v>202378</v>
      </c>
      <c r="C61" s="67" t="s">
        <v>646</v>
      </c>
      <c r="D61" s="32" t="s">
        <v>604</v>
      </c>
      <c r="E61" s="56"/>
      <c r="F61" s="33"/>
      <c r="G61" s="33"/>
      <c r="H61" s="288">
        <f t="shared" si="34"/>
        <v>148060.22400000002</v>
      </c>
      <c r="I61" s="288">
        <f t="shared" si="35"/>
        <v>148060.22400000002</v>
      </c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4" t="s">
        <v>616</v>
      </c>
      <c r="AI61" s="34" t="s">
        <v>463</v>
      </c>
      <c r="AJ61" s="34" t="s">
        <v>54</v>
      </c>
      <c r="AK61" s="34" t="s">
        <v>490</v>
      </c>
      <c r="AL61" s="34" t="s">
        <v>114</v>
      </c>
      <c r="AM61" s="34" t="s">
        <v>491</v>
      </c>
      <c r="AN61" s="34" t="s">
        <v>617</v>
      </c>
      <c r="AO61" s="36">
        <v>1.04</v>
      </c>
      <c r="AP61" s="69" t="s">
        <v>544</v>
      </c>
      <c r="AQ61" s="69" t="s">
        <v>30</v>
      </c>
      <c r="AR61" s="37" t="s">
        <v>493</v>
      </c>
      <c r="AS61" s="38">
        <v>2023</v>
      </c>
      <c r="AT61" s="39" t="s">
        <v>470</v>
      </c>
      <c r="AU61" s="37" t="s">
        <v>493</v>
      </c>
      <c r="AV61" s="39" t="s">
        <v>523</v>
      </c>
      <c r="AW61" s="39" t="s">
        <v>524</v>
      </c>
      <c r="AX61" s="39" t="s">
        <v>606</v>
      </c>
      <c r="AY61" s="40" t="s">
        <v>618</v>
      </c>
      <c r="AZ61" s="40" t="s">
        <v>619</v>
      </c>
      <c r="BA61" s="274">
        <v>0</v>
      </c>
      <c r="BB61" s="42"/>
      <c r="BC61" s="43">
        <v>142365.6</v>
      </c>
      <c r="BD61" s="43">
        <v>0</v>
      </c>
      <c r="BE61" s="43"/>
      <c r="BF61" s="43">
        <v>0</v>
      </c>
      <c r="BG61" s="44"/>
      <c r="BH61" s="45">
        <f t="shared" si="72"/>
        <v>142365.6</v>
      </c>
      <c r="BI61" s="45">
        <f t="shared" si="73"/>
        <v>148060.22400000002</v>
      </c>
      <c r="BJ61" s="45">
        <f t="shared" si="36"/>
        <v>148060.22400000002</v>
      </c>
      <c r="BK61" s="46">
        <v>0</v>
      </c>
      <c r="BL61" s="46">
        <v>0</v>
      </c>
      <c r="BM61" s="46">
        <f t="shared" si="110"/>
        <v>0</v>
      </c>
      <c r="BN61" s="46">
        <v>0</v>
      </c>
      <c r="BO61" s="46">
        <f t="shared" si="74"/>
        <v>0</v>
      </c>
      <c r="BP61" s="46">
        <v>0</v>
      </c>
      <c r="BQ61" s="46">
        <f t="shared" si="75"/>
        <v>0</v>
      </c>
      <c r="BR61" s="46">
        <v>0</v>
      </c>
      <c r="BS61" s="46">
        <f t="shared" si="76"/>
        <v>0</v>
      </c>
      <c r="BT61" s="46">
        <v>0</v>
      </c>
      <c r="BU61" s="46">
        <f t="shared" si="77"/>
        <v>0</v>
      </c>
      <c r="BV61" s="46">
        <v>0</v>
      </c>
      <c r="BW61" s="46">
        <f t="shared" si="78"/>
        <v>0</v>
      </c>
      <c r="BX61" s="46">
        <v>0</v>
      </c>
      <c r="BY61" s="46">
        <f t="shared" si="79"/>
        <v>0</v>
      </c>
      <c r="BZ61" s="46">
        <v>0</v>
      </c>
      <c r="CA61" s="46">
        <f t="shared" si="80"/>
        <v>0</v>
      </c>
      <c r="CB61" s="46">
        <v>0</v>
      </c>
      <c r="CC61" s="46">
        <f t="shared" si="81"/>
        <v>0</v>
      </c>
      <c r="CD61" s="46">
        <v>0</v>
      </c>
      <c r="CE61" s="46">
        <f t="shared" si="82"/>
        <v>0</v>
      </c>
      <c r="CF61" s="46">
        <v>0</v>
      </c>
      <c r="CG61" s="46">
        <f t="shared" si="83"/>
        <v>0</v>
      </c>
      <c r="CH61" s="46">
        <v>0</v>
      </c>
      <c r="CI61" s="46">
        <f t="shared" si="84"/>
        <v>0</v>
      </c>
      <c r="CJ61" s="46">
        <v>0</v>
      </c>
      <c r="CK61" s="46">
        <f t="shared" si="85"/>
        <v>0</v>
      </c>
      <c r="CL61" s="46">
        <v>0</v>
      </c>
      <c r="CM61" s="46">
        <f t="shared" si="86"/>
        <v>0</v>
      </c>
      <c r="CN61" s="46">
        <v>0</v>
      </c>
      <c r="CO61" s="46">
        <f t="shared" si="87"/>
        <v>0</v>
      </c>
      <c r="CP61" s="46">
        <v>142365.6</v>
      </c>
      <c r="CQ61" s="46">
        <f t="shared" si="88"/>
        <v>148060.22400000002</v>
      </c>
      <c r="CR61" s="46">
        <v>0</v>
      </c>
      <c r="CS61" s="46">
        <f t="shared" si="89"/>
        <v>0</v>
      </c>
      <c r="CT61" s="46">
        <v>0</v>
      </c>
      <c r="CU61" s="46">
        <f t="shared" si="90"/>
        <v>0</v>
      </c>
      <c r="CV61" s="46">
        <v>0</v>
      </c>
      <c r="CW61" s="46">
        <f t="shared" si="91"/>
        <v>0</v>
      </c>
      <c r="CX61" s="46">
        <v>0</v>
      </c>
      <c r="CY61" s="46">
        <f t="shared" si="92"/>
        <v>0</v>
      </c>
      <c r="CZ61" s="46">
        <v>0</v>
      </c>
      <c r="DA61" s="46">
        <f t="shared" si="93"/>
        <v>0</v>
      </c>
      <c r="DB61" s="47">
        <v>0</v>
      </c>
      <c r="DC61" s="46">
        <f t="shared" si="94"/>
        <v>0</v>
      </c>
      <c r="DD61" s="48">
        <v>0</v>
      </c>
      <c r="DE61" s="46">
        <f t="shared" si="95"/>
        <v>0</v>
      </c>
      <c r="DF61" s="49">
        <v>20</v>
      </c>
      <c r="DG61" s="50">
        <f t="shared" si="115"/>
        <v>7403.0112000000008</v>
      </c>
      <c r="DH61" s="51">
        <f t="shared" si="26"/>
        <v>51821.078400000006</v>
      </c>
      <c r="DI61" s="52"/>
      <c r="DJ61" s="52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2">
        <f t="shared" ref="DZ61:EF73" si="118">$DG61</f>
        <v>7403.0112000000008</v>
      </c>
      <c r="EA61" s="52">
        <f t="shared" si="118"/>
        <v>7403.0112000000008</v>
      </c>
      <c r="EB61" s="52">
        <f t="shared" si="118"/>
        <v>7403.0112000000008</v>
      </c>
      <c r="EC61" s="52">
        <f t="shared" si="118"/>
        <v>7403.0112000000008</v>
      </c>
      <c r="ED61" s="52">
        <f t="shared" si="118"/>
        <v>7403.0112000000008</v>
      </c>
      <c r="EE61" s="52">
        <f t="shared" si="118"/>
        <v>7403.0112000000008</v>
      </c>
      <c r="EF61" s="52">
        <f t="shared" si="118"/>
        <v>7403.0112000000008</v>
      </c>
      <c r="EG61" s="54">
        <f t="shared" si="28"/>
        <v>96239.145600000018</v>
      </c>
      <c r="EH61" s="55">
        <f t="shared" si="29"/>
        <v>7</v>
      </c>
      <c r="EI61" s="55">
        <f t="shared" si="30"/>
        <v>13</v>
      </c>
      <c r="EJ61" s="56" t="s">
        <v>620</v>
      </c>
      <c r="EK61" s="57">
        <f t="shared" si="97"/>
        <v>0</v>
      </c>
      <c r="EL61" s="57">
        <f t="shared" si="98"/>
        <v>0</v>
      </c>
      <c r="EM61" s="57">
        <f t="shared" si="99"/>
        <v>0</v>
      </c>
      <c r="EN61" s="57">
        <f t="shared" si="100"/>
        <v>0</v>
      </c>
      <c r="EO61" s="57">
        <f t="shared" si="39"/>
        <v>0</v>
      </c>
      <c r="EP61" s="57">
        <f t="shared" si="40"/>
        <v>0</v>
      </c>
      <c r="EQ61" s="58">
        <f t="shared" si="41"/>
        <v>0</v>
      </c>
      <c r="ER61" s="58">
        <f t="shared" si="42"/>
        <v>0</v>
      </c>
      <c r="ES61" s="58">
        <f t="shared" si="43"/>
        <v>0</v>
      </c>
      <c r="ET61" s="58">
        <f t="shared" si="44"/>
        <v>0</v>
      </c>
    </row>
    <row r="62" spans="1:150" x14ac:dyDescent="0.25">
      <c r="A62" s="30" t="s">
        <v>647</v>
      </c>
      <c r="B62" s="65">
        <v>202388</v>
      </c>
      <c r="C62" s="67" t="s">
        <v>648</v>
      </c>
      <c r="D62" s="32" t="s">
        <v>489</v>
      </c>
      <c r="E62" s="56"/>
      <c r="F62" s="33"/>
      <c r="G62" s="33"/>
      <c r="H62" s="288">
        <f t="shared" si="34"/>
        <v>194688</v>
      </c>
      <c r="I62" s="288">
        <f t="shared" si="35"/>
        <v>194688</v>
      </c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4" t="s">
        <v>616</v>
      </c>
      <c r="AI62" s="34" t="s">
        <v>463</v>
      </c>
      <c r="AJ62" s="34" t="s">
        <v>54</v>
      </c>
      <c r="AK62" s="34" t="s">
        <v>490</v>
      </c>
      <c r="AL62" s="34" t="s">
        <v>114</v>
      </c>
      <c r="AM62" s="34" t="s">
        <v>491</v>
      </c>
      <c r="AN62" s="34" t="s">
        <v>649</v>
      </c>
      <c r="AO62" s="36">
        <v>1.04</v>
      </c>
      <c r="AP62" s="69" t="s">
        <v>468</v>
      </c>
      <c r="AQ62" s="69" t="s">
        <v>30</v>
      </c>
      <c r="AR62" s="37" t="s">
        <v>493</v>
      </c>
      <c r="AS62" s="38">
        <v>2023</v>
      </c>
      <c r="AT62" s="39" t="s">
        <v>58</v>
      </c>
      <c r="AU62" s="37" t="s">
        <v>471</v>
      </c>
      <c r="AV62" s="39" t="s">
        <v>523</v>
      </c>
      <c r="AW62" s="39" t="s">
        <v>524</v>
      </c>
      <c r="AX62" s="39" t="s">
        <v>606</v>
      </c>
      <c r="AY62" s="40" t="s">
        <v>650</v>
      </c>
      <c r="AZ62" s="40" t="s">
        <v>619</v>
      </c>
      <c r="BA62" s="274">
        <v>0</v>
      </c>
      <c r="BB62" s="42"/>
      <c r="BC62" s="43">
        <v>187200</v>
      </c>
      <c r="BD62" s="43">
        <v>0</v>
      </c>
      <c r="BE62" s="43"/>
      <c r="BF62" s="43">
        <v>0</v>
      </c>
      <c r="BG62" s="44"/>
      <c r="BH62" s="45">
        <f t="shared" si="72"/>
        <v>187200</v>
      </c>
      <c r="BI62" s="45">
        <f t="shared" si="73"/>
        <v>194688</v>
      </c>
      <c r="BJ62" s="45">
        <f t="shared" si="36"/>
        <v>194688</v>
      </c>
      <c r="BK62" s="46">
        <v>0</v>
      </c>
      <c r="BL62" s="46">
        <v>0</v>
      </c>
      <c r="BM62" s="46">
        <f t="shared" si="110"/>
        <v>0</v>
      </c>
      <c r="BN62" s="46">
        <v>0</v>
      </c>
      <c r="BO62" s="46">
        <f t="shared" si="74"/>
        <v>0</v>
      </c>
      <c r="BP62" s="46">
        <v>187200</v>
      </c>
      <c r="BQ62" s="46">
        <f t="shared" si="75"/>
        <v>194688</v>
      </c>
      <c r="BR62" s="46">
        <v>0</v>
      </c>
      <c r="BS62" s="46">
        <f t="shared" si="76"/>
        <v>0</v>
      </c>
      <c r="BT62" s="46">
        <v>0</v>
      </c>
      <c r="BU62" s="46">
        <f t="shared" si="77"/>
        <v>0</v>
      </c>
      <c r="BV62" s="46">
        <v>0</v>
      </c>
      <c r="BW62" s="46">
        <f t="shared" si="78"/>
        <v>0</v>
      </c>
      <c r="BX62" s="46">
        <v>0</v>
      </c>
      <c r="BY62" s="46">
        <f t="shared" si="79"/>
        <v>0</v>
      </c>
      <c r="BZ62" s="46">
        <v>0</v>
      </c>
      <c r="CA62" s="46">
        <f t="shared" si="80"/>
        <v>0</v>
      </c>
      <c r="CB62" s="46">
        <v>0</v>
      </c>
      <c r="CC62" s="46">
        <f t="shared" si="81"/>
        <v>0</v>
      </c>
      <c r="CD62" s="46">
        <v>0</v>
      </c>
      <c r="CE62" s="46">
        <f t="shared" si="82"/>
        <v>0</v>
      </c>
      <c r="CF62" s="46">
        <v>0</v>
      </c>
      <c r="CG62" s="46">
        <f t="shared" si="83"/>
        <v>0</v>
      </c>
      <c r="CH62" s="46">
        <v>0</v>
      </c>
      <c r="CI62" s="46">
        <f t="shared" si="84"/>
        <v>0</v>
      </c>
      <c r="CJ62" s="46">
        <v>0</v>
      </c>
      <c r="CK62" s="46">
        <f t="shared" si="85"/>
        <v>0</v>
      </c>
      <c r="CL62" s="46">
        <v>0</v>
      </c>
      <c r="CM62" s="46">
        <f t="shared" si="86"/>
        <v>0</v>
      </c>
      <c r="CN62" s="46">
        <v>0</v>
      </c>
      <c r="CO62" s="46">
        <f t="shared" si="87"/>
        <v>0</v>
      </c>
      <c r="CP62" s="46">
        <v>0</v>
      </c>
      <c r="CQ62" s="46">
        <f t="shared" si="88"/>
        <v>0</v>
      </c>
      <c r="CR62" s="46">
        <v>0</v>
      </c>
      <c r="CS62" s="46">
        <f t="shared" si="89"/>
        <v>0</v>
      </c>
      <c r="CT62" s="46">
        <v>0</v>
      </c>
      <c r="CU62" s="46">
        <f t="shared" si="90"/>
        <v>0</v>
      </c>
      <c r="CV62" s="46">
        <v>0</v>
      </c>
      <c r="CW62" s="46">
        <f t="shared" si="91"/>
        <v>0</v>
      </c>
      <c r="CX62" s="46">
        <v>0</v>
      </c>
      <c r="CY62" s="46">
        <f t="shared" si="92"/>
        <v>0</v>
      </c>
      <c r="CZ62" s="46">
        <v>0</v>
      </c>
      <c r="DA62" s="46">
        <f t="shared" si="93"/>
        <v>0</v>
      </c>
      <c r="DB62" s="47">
        <v>0</v>
      </c>
      <c r="DC62" s="46">
        <f t="shared" si="94"/>
        <v>0</v>
      </c>
      <c r="DD62" s="48">
        <v>0</v>
      </c>
      <c r="DE62" s="46">
        <f t="shared" si="95"/>
        <v>0</v>
      </c>
      <c r="DF62" s="49">
        <v>20</v>
      </c>
      <c r="DG62" s="50">
        <f t="shared" si="115"/>
        <v>9734.4</v>
      </c>
      <c r="DH62" s="51">
        <f t="shared" si="26"/>
        <v>194687.99999999994</v>
      </c>
      <c r="DI62" s="52"/>
      <c r="DJ62" s="52"/>
      <c r="DK62" s="53"/>
      <c r="DL62" s="53"/>
      <c r="DM62" s="52">
        <f t="shared" ref="DM62:DY62" si="119">$DG62</f>
        <v>9734.4</v>
      </c>
      <c r="DN62" s="52">
        <f t="shared" si="119"/>
        <v>9734.4</v>
      </c>
      <c r="DO62" s="52">
        <f t="shared" si="119"/>
        <v>9734.4</v>
      </c>
      <c r="DP62" s="52">
        <f t="shared" si="119"/>
        <v>9734.4</v>
      </c>
      <c r="DQ62" s="52">
        <f t="shared" si="119"/>
        <v>9734.4</v>
      </c>
      <c r="DR62" s="52">
        <f t="shared" si="119"/>
        <v>9734.4</v>
      </c>
      <c r="DS62" s="52">
        <f t="shared" si="119"/>
        <v>9734.4</v>
      </c>
      <c r="DT62" s="52">
        <f t="shared" si="119"/>
        <v>9734.4</v>
      </c>
      <c r="DU62" s="52">
        <f t="shared" si="119"/>
        <v>9734.4</v>
      </c>
      <c r="DV62" s="52">
        <f t="shared" si="119"/>
        <v>9734.4</v>
      </c>
      <c r="DW62" s="52">
        <f t="shared" si="119"/>
        <v>9734.4</v>
      </c>
      <c r="DX62" s="52">
        <f t="shared" si="119"/>
        <v>9734.4</v>
      </c>
      <c r="DY62" s="52">
        <f t="shared" si="119"/>
        <v>9734.4</v>
      </c>
      <c r="DZ62" s="52">
        <f t="shared" si="118"/>
        <v>9734.4</v>
      </c>
      <c r="EA62" s="52">
        <f t="shared" si="118"/>
        <v>9734.4</v>
      </c>
      <c r="EB62" s="52">
        <f t="shared" si="118"/>
        <v>9734.4</v>
      </c>
      <c r="EC62" s="52">
        <f t="shared" si="118"/>
        <v>9734.4</v>
      </c>
      <c r="ED62" s="52">
        <f t="shared" si="118"/>
        <v>9734.4</v>
      </c>
      <c r="EE62" s="52">
        <f t="shared" si="118"/>
        <v>9734.4</v>
      </c>
      <c r="EF62" s="52">
        <f t="shared" si="118"/>
        <v>9734.4</v>
      </c>
      <c r="EG62" s="54">
        <f t="shared" si="28"/>
        <v>0</v>
      </c>
      <c r="EH62" s="55">
        <f t="shared" si="29"/>
        <v>20</v>
      </c>
      <c r="EI62" s="55">
        <f t="shared" si="30"/>
        <v>0</v>
      </c>
      <c r="EJ62" s="56" t="s">
        <v>620</v>
      </c>
      <c r="EK62" s="57">
        <f t="shared" si="97"/>
        <v>0</v>
      </c>
      <c r="EL62" s="57">
        <f t="shared" si="98"/>
        <v>0</v>
      </c>
      <c r="EM62" s="57">
        <f t="shared" si="99"/>
        <v>0</v>
      </c>
      <c r="EN62" s="57">
        <f t="shared" si="100"/>
        <v>194688</v>
      </c>
      <c r="EO62" s="57">
        <f t="shared" si="39"/>
        <v>184953.60000000001</v>
      </c>
      <c r="EP62" s="57">
        <f t="shared" si="40"/>
        <v>175219.20000000001</v>
      </c>
      <c r="EQ62" s="58">
        <f t="shared" si="41"/>
        <v>0</v>
      </c>
      <c r="ER62" s="58">
        <f t="shared" si="42"/>
        <v>0</v>
      </c>
      <c r="ES62" s="58">
        <f t="shared" si="43"/>
        <v>0</v>
      </c>
      <c r="ET62" s="58">
        <f t="shared" si="44"/>
        <v>2725.6320000000001</v>
      </c>
    </row>
    <row r="63" spans="1:150" x14ac:dyDescent="0.25">
      <c r="A63" s="30" t="s">
        <v>651</v>
      </c>
      <c r="B63" s="65">
        <v>202389</v>
      </c>
      <c r="C63" s="67" t="s">
        <v>652</v>
      </c>
      <c r="D63" s="32" t="s">
        <v>489</v>
      </c>
      <c r="E63" s="56"/>
      <c r="F63" s="33"/>
      <c r="G63" s="33"/>
      <c r="H63" s="288">
        <f t="shared" si="34"/>
        <v>194688</v>
      </c>
      <c r="I63" s="288">
        <f t="shared" si="35"/>
        <v>194688</v>
      </c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4" t="s">
        <v>616</v>
      </c>
      <c r="AI63" s="34" t="s">
        <v>463</v>
      </c>
      <c r="AJ63" s="34" t="s">
        <v>54</v>
      </c>
      <c r="AK63" s="34" t="s">
        <v>490</v>
      </c>
      <c r="AL63" s="34" t="s">
        <v>114</v>
      </c>
      <c r="AM63" s="34" t="s">
        <v>491</v>
      </c>
      <c r="AN63" s="34" t="s">
        <v>649</v>
      </c>
      <c r="AO63" s="36">
        <v>1.04</v>
      </c>
      <c r="AP63" s="69" t="s">
        <v>468</v>
      </c>
      <c r="AQ63" s="69" t="s">
        <v>30</v>
      </c>
      <c r="AR63" s="37" t="s">
        <v>493</v>
      </c>
      <c r="AS63" s="38">
        <v>2023</v>
      </c>
      <c r="AT63" s="39" t="s">
        <v>58</v>
      </c>
      <c r="AU63" s="37" t="s">
        <v>471</v>
      </c>
      <c r="AV63" s="39" t="s">
        <v>523</v>
      </c>
      <c r="AW63" s="39" t="s">
        <v>524</v>
      </c>
      <c r="AX63" s="39" t="s">
        <v>606</v>
      </c>
      <c r="AY63" s="40" t="s">
        <v>650</v>
      </c>
      <c r="AZ63" s="40" t="s">
        <v>619</v>
      </c>
      <c r="BA63" s="274">
        <v>0</v>
      </c>
      <c r="BB63" s="42"/>
      <c r="BC63" s="43">
        <v>187200</v>
      </c>
      <c r="BD63" s="43">
        <v>0</v>
      </c>
      <c r="BE63" s="43"/>
      <c r="BF63" s="43">
        <v>0</v>
      </c>
      <c r="BG63" s="44"/>
      <c r="BH63" s="45">
        <f t="shared" si="72"/>
        <v>187200</v>
      </c>
      <c r="BI63" s="45">
        <f t="shared" si="73"/>
        <v>194688</v>
      </c>
      <c r="BJ63" s="45">
        <f t="shared" si="36"/>
        <v>194688</v>
      </c>
      <c r="BK63" s="46">
        <v>0</v>
      </c>
      <c r="BL63" s="46">
        <v>0</v>
      </c>
      <c r="BM63" s="46">
        <f t="shared" si="110"/>
        <v>0</v>
      </c>
      <c r="BN63" s="46">
        <v>0</v>
      </c>
      <c r="BO63" s="46">
        <f t="shared" si="74"/>
        <v>0</v>
      </c>
      <c r="BP63" s="46">
        <v>0</v>
      </c>
      <c r="BQ63" s="46">
        <f t="shared" si="75"/>
        <v>0</v>
      </c>
      <c r="BR63" s="46">
        <v>187200</v>
      </c>
      <c r="BS63" s="46">
        <f t="shared" si="76"/>
        <v>194688</v>
      </c>
      <c r="BT63" s="46">
        <v>0</v>
      </c>
      <c r="BU63" s="46">
        <f t="shared" si="77"/>
        <v>0</v>
      </c>
      <c r="BV63" s="46">
        <v>0</v>
      </c>
      <c r="BW63" s="46">
        <f t="shared" si="78"/>
        <v>0</v>
      </c>
      <c r="BX63" s="46">
        <v>0</v>
      </c>
      <c r="BY63" s="46">
        <f t="shared" si="79"/>
        <v>0</v>
      </c>
      <c r="BZ63" s="46">
        <v>0</v>
      </c>
      <c r="CA63" s="46">
        <f t="shared" si="80"/>
        <v>0</v>
      </c>
      <c r="CB63" s="46">
        <v>0</v>
      </c>
      <c r="CC63" s="46">
        <f t="shared" si="81"/>
        <v>0</v>
      </c>
      <c r="CD63" s="46">
        <v>0</v>
      </c>
      <c r="CE63" s="46">
        <f t="shared" si="82"/>
        <v>0</v>
      </c>
      <c r="CF63" s="46">
        <v>0</v>
      </c>
      <c r="CG63" s="46">
        <f t="shared" si="83"/>
        <v>0</v>
      </c>
      <c r="CH63" s="46">
        <v>0</v>
      </c>
      <c r="CI63" s="46">
        <f t="shared" si="84"/>
        <v>0</v>
      </c>
      <c r="CJ63" s="46">
        <v>0</v>
      </c>
      <c r="CK63" s="46">
        <f t="shared" si="85"/>
        <v>0</v>
      </c>
      <c r="CL63" s="46">
        <v>0</v>
      </c>
      <c r="CM63" s="46">
        <f t="shared" si="86"/>
        <v>0</v>
      </c>
      <c r="CN63" s="46">
        <v>0</v>
      </c>
      <c r="CO63" s="46">
        <f t="shared" si="87"/>
        <v>0</v>
      </c>
      <c r="CP63" s="46">
        <v>0</v>
      </c>
      <c r="CQ63" s="46">
        <f t="shared" si="88"/>
        <v>0</v>
      </c>
      <c r="CR63" s="46">
        <v>0</v>
      </c>
      <c r="CS63" s="46">
        <f t="shared" si="89"/>
        <v>0</v>
      </c>
      <c r="CT63" s="46">
        <v>0</v>
      </c>
      <c r="CU63" s="46">
        <f t="shared" si="90"/>
        <v>0</v>
      </c>
      <c r="CV63" s="46">
        <v>0</v>
      </c>
      <c r="CW63" s="46">
        <f t="shared" si="91"/>
        <v>0</v>
      </c>
      <c r="CX63" s="46">
        <v>0</v>
      </c>
      <c r="CY63" s="46">
        <f t="shared" si="92"/>
        <v>0</v>
      </c>
      <c r="CZ63" s="46">
        <v>0</v>
      </c>
      <c r="DA63" s="46">
        <f t="shared" si="93"/>
        <v>0</v>
      </c>
      <c r="DB63" s="47">
        <v>0</v>
      </c>
      <c r="DC63" s="46">
        <f t="shared" si="94"/>
        <v>0</v>
      </c>
      <c r="DD63" s="48">
        <v>0</v>
      </c>
      <c r="DE63" s="46">
        <f t="shared" si="95"/>
        <v>0</v>
      </c>
      <c r="DF63" s="49">
        <v>20</v>
      </c>
      <c r="DG63" s="50">
        <f t="shared" si="115"/>
        <v>9734.4</v>
      </c>
      <c r="DH63" s="51">
        <f t="shared" si="26"/>
        <v>184953.59999999995</v>
      </c>
      <c r="DI63" s="52"/>
      <c r="DJ63" s="52"/>
      <c r="DK63" s="53"/>
      <c r="DL63" s="53"/>
      <c r="DM63" s="53"/>
      <c r="DN63" s="52">
        <f t="shared" ref="DN63:DY63" si="120">$DG63</f>
        <v>9734.4</v>
      </c>
      <c r="DO63" s="52">
        <f t="shared" si="120"/>
        <v>9734.4</v>
      </c>
      <c r="DP63" s="52">
        <f t="shared" si="120"/>
        <v>9734.4</v>
      </c>
      <c r="DQ63" s="52">
        <f t="shared" si="120"/>
        <v>9734.4</v>
      </c>
      <c r="DR63" s="52">
        <f t="shared" si="120"/>
        <v>9734.4</v>
      </c>
      <c r="DS63" s="52">
        <f t="shared" si="120"/>
        <v>9734.4</v>
      </c>
      <c r="DT63" s="52">
        <f t="shared" si="120"/>
        <v>9734.4</v>
      </c>
      <c r="DU63" s="52">
        <f t="shared" si="120"/>
        <v>9734.4</v>
      </c>
      <c r="DV63" s="52">
        <f t="shared" si="120"/>
        <v>9734.4</v>
      </c>
      <c r="DW63" s="52">
        <f t="shared" si="120"/>
        <v>9734.4</v>
      </c>
      <c r="DX63" s="52">
        <f t="shared" si="120"/>
        <v>9734.4</v>
      </c>
      <c r="DY63" s="52">
        <f t="shared" si="120"/>
        <v>9734.4</v>
      </c>
      <c r="DZ63" s="52">
        <f t="shared" si="118"/>
        <v>9734.4</v>
      </c>
      <c r="EA63" s="52">
        <f t="shared" si="118"/>
        <v>9734.4</v>
      </c>
      <c r="EB63" s="52">
        <f t="shared" si="118"/>
        <v>9734.4</v>
      </c>
      <c r="EC63" s="52">
        <f t="shared" si="118"/>
        <v>9734.4</v>
      </c>
      <c r="ED63" s="52">
        <f t="shared" si="118"/>
        <v>9734.4</v>
      </c>
      <c r="EE63" s="52">
        <f t="shared" si="118"/>
        <v>9734.4</v>
      </c>
      <c r="EF63" s="52">
        <f t="shared" si="118"/>
        <v>9734.4</v>
      </c>
      <c r="EG63" s="54">
        <f t="shared" si="28"/>
        <v>9734.4000000000524</v>
      </c>
      <c r="EH63" s="55">
        <f t="shared" si="29"/>
        <v>19</v>
      </c>
      <c r="EI63" s="55">
        <f t="shared" si="30"/>
        <v>1</v>
      </c>
      <c r="EJ63" s="56" t="s">
        <v>620</v>
      </c>
      <c r="EK63" s="57">
        <f t="shared" si="97"/>
        <v>0</v>
      </c>
      <c r="EL63" s="57">
        <f t="shared" si="98"/>
        <v>0</v>
      </c>
      <c r="EM63" s="57">
        <f t="shared" si="99"/>
        <v>0</v>
      </c>
      <c r="EN63" s="57">
        <f t="shared" si="100"/>
        <v>0</v>
      </c>
      <c r="EO63" s="57">
        <f t="shared" si="39"/>
        <v>194688</v>
      </c>
      <c r="EP63" s="57">
        <f t="shared" si="40"/>
        <v>184953.60000000001</v>
      </c>
      <c r="EQ63" s="58">
        <f t="shared" si="41"/>
        <v>0</v>
      </c>
      <c r="ER63" s="58">
        <f t="shared" si="42"/>
        <v>0</v>
      </c>
      <c r="ES63" s="58">
        <f t="shared" si="43"/>
        <v>0</v>
      </c>
      <c r="ET63" s="58">
        <f t="shared" si="44"/>
        <v>0</v>
      </c>
    </row>
    <row r="64" spans="1:150" x14ac:dyDescent="0.25">
      <c r="A64" s="30" t="s">
        <v>653</v>
      </c>
      <c r="B64" s="65">
        <v>202390</v>
      </c>
      <c r="C64" s="67" t="s">
        <v>654</v>
      </c>
      <c r="D64" s="32" t="s">
        <v>489</v>
      </c>
      <c r="E64" s="56"/>
      <c r="F64" s="33"/>
      <c r="G64" s="33"/>
      <c r="H64" s="288">
        <f t="shared" si="34"/>
        <v>194688</v>
      </c>
      <c r="I64" s="288">
        <f t="shared" si="35"/>
        <v>194688</v>
      </c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4" t="s">
        <v>616</v>
      </c>
      <c r="AI64" s="34" t="s">
        <v>463</v>
      </c>
      <c r="AJ64" s="34" t="s">
        <v>54</v>
      </c>
      <c r="AK64" s="34" t="s">
        <v>490</v>
      </c>
      <c r="AL64" s="34" t="s">
        <v>114</v>
      </c>
      <c r="AM64" s="34" t="s">
        <v>491</v>
      </c>
      <c r="AN64" s="34" t="s">
        <v>649</v>
      </c>
      <c r="AO64" s="36">
        <v>1.04</v>
      </c>
      <c r="AP64" s="69" t="s">
        <v>468</v>
      </c>
      <c r="AQ64" s="69" t="s">
        <v>30</v>
      </c>
      <c r="AR64" s="37" t="s">
        <v>493</v>
      </c>
      <c r="AS64" s="38">
        <v>2023</v>
      </c>
      <c r="AT64" s="39" t="s">
        <v>58</v>
      </c>
      <c r="AU64" s="37" t="s">
        <v>471</v>
      </c>
      <c r="AV64" s="39" t="s">
        <v>523</v>
      </c>
      <c r="AW64" s="39" t="s">
        <v>524</v>
      </c>
      <c r="AX64" s="39" t="s">
        <v>606</v>
      </c>
      <c r="AY64" s="40" t="s">
        <v>650</v>
      </c>
      <c r="AZ64" s="40" t="s">
        <v>619</v>
      </c>
      <c r="BA64" s="274">
        <v>0</v>
      </c>
      <c r="BB64" s="42"/>
      <c r="BC64" s="43">
        <v>187200</v>
      </c>
      <c r="BD64" s="43">
        <v>0</v>
      </c>
      <c r="BE64" s="43"/>
      <c r="BF64" s="43">
        <v>0</v>
      </c>
      <c r="BG64" s="44"/>
      <c r="BH64" s="45">
        <f t="shared" si="72"/>
        <v>187200</v>
      </c>
      <c r="BI64" s="45">
        <f t="shared" si="73"/>
        <v>194688</v>
      </c>
      <c r="BJ64" s="45">
        <f t="shared" si="36"/>
        <v>194688</v>
      </c>
      <c r="BK64" s="46">
        <v>0</v>
      </c>
      <c r="BL64" s="46">
        <v>0</v>
      </c>
      <c r="BM64" s="46">
        <f t="shared" si="110"/>
        <v>0</v>
      </c>
      <c r="BN64" s="46">
        <v>0</v>
      </c>
      <c r="BO64" s="46">
        <f t="shared" si="74"/>
        <v>0</v>
      </c>
      <c r="BP64" s="46">
        <v>0</v>
      </c>
      <c r="BQ64" s="46">
        <f t="shared" si="75"/>
        <v>0</v>
      </c>
      <c r="BR64" s="46">
        <v>0</v>
      </c>
      <c r="BS64" s="46">
        <f t="shared" si="76"/>
        <v>0</v>
      </c>
      <c r="BT64" s="46">
        <v>187200</v>
      </c>
      <c r="BU64" s="46">
        <f t="shared" si="77"/>
        <v>194688</v>
      </c>
      <c r="BV64" s="46">
        <v>0</v>
      </c>
      <c r="BW64" s="46">
        <f t="shared" si="78"/>
        <v>0</v>
      </c>
      <c r="BX64" s="46">
        <v>0</v>
      </c>
      <c r="BY64" s="46">
        <f t="shared" si="79"/>
        <v>0</v>
      </c>
      <c r="BZ64" s="46">
        <v>0</v>
      </c>
      <c r="CA64" s="46">
        <f t="shared" si="80"/>
        <v>0</v>
      </c>
      <c r="CB64" s="46">
        <v>0</v>
      </c>
      <c r="CC64" s="46">
        <f t="shared" si="81"/>
        <v>0</v>
      </c>
      <c r="CD64" s="46">
        <v>0</v>
      </c>
      <c r="CE64" s="46">
        <f t="shared" si="82"/>
        <v>0</v>
      </c>
      <c r="CF64" s="46">
        <v>0</v>
      </c>
      <c r="CG64" s="46">
        <f t="shared" si="83"/>
        <v>0</v>
      </c>
      <c r="CH64" s="46">
        <v>0</v>
      </c>
      <c r="CI64" s="46">
        <f t="shared" si="84"/>
        <v>0</v>
      </c>
      <c r="CJ64" s="46">
        <v>0</v>
      </c>
      <c r="CK64" s="46">
        <f t="shared" si="85"/>
        <v>0</v>
      </c>
      <c r="CL64" s="46">
        <v>0</v>
      </c>
      <c r="CM64" s="46">
        <f t="shared" si="86"/>
        <v>0</v>
      </c>
      <c r="CN64" s="46">
        <v>0</v>
      </c>
      <c r="CO64" s="46">
        <f t="shared" si="87"/>
        <v>0</v>
      </c>
      <c r="CP64" s="46">
        <v>0</v>
      </c>
      <c r="CQ64" s="46">
        <f t="shared" si="88"/>
        <v>0</v>
      </c>
      <c r="CR64" s="46">
        <v>0</v>
      </c>
      <c r="CS64" s="46">
        <f t="shared" si="89"/>
        <v>0</v>
      </c>
      <c r="CT64" s="46">
        <v>0</v>
      </c>
      <c r="CU64" s="46">
        <f t="shared" si="90"/>
        <v>0</v>
      </c>
      <c r="CV64" s="46">
        <v>0</v>
      </c>
      <c r="CW64" s="46">
        <f t="shared" si="91"/>
        <v>0</v>
      </c>
      <c r="CX64" s="46">
        <v>0</v>
      </c>
      <c r="CY64" s="46">
        <f t="shared" si="92"/>
        <v>0</v>
      </c>
      <c r="CZ64" s="46">
        <v>0</v>
      </c>
      <c r="DA64" s="46">
        <f t="shared" si="93"/>
        <v>0</v>
      </c>
      <c r="DB64" s="47">
        <v>0</v>
      </c>
      <c r="DC64" s="46">
        <f t="shared" si="94"/>
        <v>0</v>
      </c>
      <c r="DD64" s="48">
        <v>0</v>
      </c>
      <c r="DE64" s="46">
        <f t="shared" si="95"/>
        <v>0</v>
      </c>
      <c r="DF64" s="49">
        <v>20</v>
      </c>
      <c r="DG64" s="50">
        <f t="shared" si="115"/>
        <v>9734.4</v>
      </c>
      <c r="DH64" s="51">
        <f t="shared" si="26"/>
        <v>175219.19999999995</v>
      </c>
      <c r="DI64" s="52"/>
      <c r="DJ64" s="52"/>
      <c r="DK64" s="53"/>
      <c r="DL64" s="53"/>
      <c r="DM64" s="53"/>
      <c r="DN64" s="53"/>
      <c r="DO64" s="52">
        <f t="shared" ref="DO64:DY64" si="121">$DG64</f>
        <v>9734.4</v>
      </c>
      <c r="DP64" s="52">
        <f t="shared" si="121"/>
        <v>9734.4</v>
      </c>
      <c r="DQ64" s="52">
        <f t="shared" si="121"/>
        <v>9734.4</v>
      </c>
      <c r="DR64" s="52">
        <f t="shared" si="121"/>
        <v>9734.4</v>
      </c>
      <c r="DS64" s="52">
        <f t="shared" si="121"/>
        <v>9734.4</v>
      </c>
      <c r="DT64" s="52">
        <f t="shared" si="121"/>
        <v>9734.4</v>
      </c>
      <c r="DU64" s="52">
        <f t="shared" si="121"/>
        <v>9734.4</v>
      </c>
      <c r="DV64" s="52">
        <f t="shared" si="121"/>
        <v>9734.4</v>
      </c>
      <c r="DW64" s="52">
        <f t="shared" si="121"/>
        <v>9734.4</v>
      </c>
      <c r="DX64" s="52">
        <f t="shared" si="121"/>
        <v>9734.4</v>
      </c>
      <c r="DY64" s="52">
        <f t="shared" si="121"/>
        <v>9734.4</v>
      </c>
      <c r="DZ64" s="52">
        <f t="shared" si="118"/>
        <v>9734.4</v>
      </c>
      <c r="EA64" s="52">
        <f t="shared" si="118"/>
        <v>9734.4</v>
      </c>
      <c r="EB64" s="52">
        <f t="shared" si="118"/>
        <v>9734.4</v>
      </c>
      <c r="EC64" s="52">
        <f t="shared" si="118"/>
        <v>9734.4</v>
      </c>
      <c r="ED64" s="52">
        <f t="shared" si="118"/>
        <v>9734.4</v>
      </c>
      <c r="EE64" s="52">
        <f t="shared" si="118"/>
        <v>9734.4</v>
      </c>
      <c r="EF64" s="52">
        <f t="shared" si="118"/>
        <v>9734.4</v>
      </c>
      <c r="EG64" s="54">
        <f t="shared" si="28"/>
        <v>19468.800000000047</v>
      </c>
      <c r="EH64" s="55">
        <f t="shared" si="29"/>
        <v>18</v>
      </c>
      <c r="EI64" s="55">
        <f t="shared" si="30"/>
        <v>2</v>
      </c>
      <c r="EJ64" s="56" t="s">
        <v>620</v>
      </c>
      <c r="EK64" s="57">
        <f t="shared" si="97"/>
        <v>0</v>
      </c>
      <c r="EL64" s="57">
        <f t="shared" si="98"/>
        <v>0</v>
      </c>
      <c r="EM64" s="57">
        <f t="shared" si="99"/>
        <v>0</v>
      </c>
      <c r="EN64" s="57">
        <f t="shared" si="100"/>
        <v>0</v>
      </c>
      <c r="EO64" s="57">
        <f t="shared" si="39"/>
        <v>0</v>
      </c>
      <c r="EP64" s="57">
        <f t="shared" si="40"/>
        <v>194688</v>
      </c>
      <c r="EQ64" s="58">
        <f t="shared" si="41"/>
        <v>0</v>
      </c>
      <c r="ER64" s="58">
        <f t="shared" si="42"/>
        <v>0</v>
      </c>
      <c r="ES64" s="58">
        <f t="shared" si="43"/>
        <v>0</v>
      </c>
      <c r="ET64" s="58">
        <f t="shared" si="44"/>
        <v>0</v>
      </c>
    </row>
    <row r="65" spans="1:150" x14ac:dyDescent="0.25">
      <c r="A65" s="30" t="s">
        <v>655</v>
      </c>
      <c r="B65" s="65">
        <v>202391</v>
      </c>
      <c r="C65" s="67" t="s">
        <v>656</v>
      </c>
      <c r="D65" s="32" t="s">
        <v>489</v>
      </c>
      <c r="E65" s="56"/>
      <c r="F65" s="33"/>
      <c r="G65" s="33"/>
      <c r="H65" s="288">
        <f t="shared" si="34"/>
        <v>194688</v>
      </c>
      <c r="I65" s="288">
        <f t="shared" si="35"/>
        <v>194688</v>
      </c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4" t="s">
        <v>616</v>
      </c>
      <c r="AI65" s="34" t="s">
        <v>463</v>
      </c>
      <c r="AJ65" s="34" t="s">
        <v>54</v>
      </c>
      <c r="AK65" s="34" t="s">
        <v>490</v>
      </c>
      <c r="AL65" s="34" t="s">
        <v>114</v>
      </c>
      <c r="AM65" s="34" t="s">
        <v>491</v>
      </c>
      <c r="AN65" s="34" t="s">
        <v>649</v>
      </c>
      <c r="AO65" s="36">
        <v>1.04</v>
      </c>
      <c r="AP65" s="69" t="s">
        <v>544</v>
      </c>
      <c r="AQ65" s="69" t="s">
        <v>30</v>
      </c>
      <c r="AR65" s="37" t="s">
        <v>493</v>
      </c>
      <c r="AS65" s="38">
        <v>2023</v>
      </c>
      <c r="AT65" s="39" t="s">
        <v>58</v>
      </c>
      <c r="AU65" s="37" t="s">
        <v>471</v>
      </c>
      <c r="AV65" s="39" t="s">
        <v>523</v>
      </c>
      <c r="AW65" s="39" t="s">
        <v>524</v>
      </c>
      <c r="AX65" s="39" t="s">
        <v>606</v>
      </c>
      <c r="AY65" s="40" t="s">
        <v>650</v>
      </c>
      <c r="AZ65" s="40" t="s">
        <v>619</v>
      </c>
      <c r="BA65" s="274">
        <v>0</v>
      </c>
      <c r="BB65" s="42"/>
      <c r="BC65" s="43">
        <v>187200</v>
      </c>
      <c r="BD65" s="43">
        <v>0</v>
      </c>
      <c r="BE65" s="43"/>
      <c r="BF65" s="43">
        <v>0</v>
      </c>
      <c r="BG65" s="44"/>
      <c r="BH65" s="45">
        <f t="shared" si="72"/>
        <v>187200</v>
      </c>
      <c r="BI65" s="45">
        <f t="shared" si="73"/>
        <v>194688</v>
      </c>
      <c r="BJ65" s="45">
        <f t="shared" si="36"/>
        <v>194688</v>
      </c>
      <c r="BK65" s="46">
        <v>0</v>
      </c>
      <c r="BL65" s="46">
        <v>0</v>
      </c>
      <c r="BM65" s="46">
        <f t="shared" si="110"/>
        <v>0</v>
      </c>
      <c r="BN65" s="46">
        <v>0</v>
      </c>
      <c r="BO65" s="46">
        <f t="shared" si="74"/>
        <v>0</v>
      </c>
      <c r="BP65" s="46">
        <v>0</v>
      </c>
      <c r="BQ65" s="46">
        <f t="shared" si="75"/>
        <v>0</v>
      </c>
      <c r="BR65" s="46">
        <v>0</v>
      </c>
      <c r="BS65" s="46">
        <f t="shared" si="76"/>
        <v>0</v>
      </c>
      <c r="BT65" s="46">
        <v>0</v>
      </c>
      <c r="BU65" s="46">
        <f t="shared" si="77"/>
        <v>0</v>
      </c>
      <c r="BV65" s="46">
        <v>187200</v>
      </c>
      <c r="BW65" s="46">
        <f t="shared" si="78"/>
        <v>194688</v>
      </c>
      <c r="BX65" s="46">
        <v>0</v>
      </c>
      <c r="BY65" s="46">
        <f t="shared" si="79"/>
        <v>0</v>
      </c>
      <c r="BZ65" s="46">
        <v>0</v>
      </c>
      <c r="CA65" s="46">
        <f t="shared" si="80"/>
        <v>0</v>
      </c>
      <c r="CB65" s="46">
        <v>0</v>
      </c>
      <c r="CC65" s="46">
        <f t="shared" si="81"/>
        <v>0</v>
      </c>
      <c r="CD65" s="46">
        <v>0</v>
      </c>
      <c r="CE65" s="46">
        <f t="shared" si="82"/>
        <v>0</v>
      </c>
      <c r="CF65" s="46">
        <v>0</v>
      </c>
      <c r="CG65" s="46">
        <f t="shared" si="83"/>
        <v>0</v>
      </c>
      <c r="CH65" s="46">
        <v>0</v>
      </c>
      <c r="CI65" s="46">
        <f t="shared" si="84"/>
        <v>0</v>
      </c>
      <c r="CJ65" s="46">
        <v>0</v>
      </c>
      <c r="CK65" s="46">
        <f t="shared" si="85"/>
        <v>0</v>
      </c>
      <c r="CL65" s="46">
        <v>0</v>
      </c>
      <c r="CM65" s="46">
        <f t="shared" si="86"/>
        <v>0</v>
      </c>
      <c r="CN65" s="46">
        <v>0</v>
      </c>
      <c r="CO65" s="46">
        <f t="shared" si="87"/>
        <v>0</v>
      </c>
      <c r="CP65" s="46">
        <v>0</v>
      </c>
      <c r="CQ65" s="46">
        <f t="shared" si="88"/>
        <v>0</v>
      </c>
      <c r="CR65" s="46">
        <v>0</v>
      </c>
      <c r="CS65" s="46">
        <f t="shared" si="89"/>
        <v>0</v>
      </c>
      <c r="CT65" s="46">
        <v>0</v>
      </c>
      <c r="CU65" s="46">
        <f t="shared" si="90"/>
        <v>0</v>
      </c>
      <c r="CV65" s="46">
        <v>0</v>
      </c>
      <c r="CW65" s="46">
        <f t="shared" si="91"/>
        <v>0</v>
      </c>
      <c r="CX65" s="46">
        <v>0</v>
      </c>
      <c r="CY65" s="46">
        <f t="shared" si="92"/>
        <v>0</v>
      </c>
      <c r="CZ65" s="46">
        <v>0</v>
      </c>
      <c r="DA65" s="46">
        <f t="shared" si="93"/>
        <v>0</v>
      </c>
      <c r="DB65" s="47">
        <v>0</v>
      </c>
      <c r="DC65" s="46">
        <f t="shared" si="94"/>
        <v>0</v>
      </c>
      <c r="DD65" s="48">
        <v>0</v>
      </c>
      <c r="DE65" s="46">
        <f t="shared" si="95"/>
        <v>0</v>
      </c>
      <c r="DF65" s="49">
        <v>20</v>
      </c>
      <c r="DG65" s="50">
        <f t="shared" si="115"/>
        <v>9734.4</v>
      </c>
      <c r="DH65" s="51">
        <f t="shared" si="26"/>
        <v>165484.79999999996</v>
      </c>
      <c r="DI65" s="52"/>
      <c r="DJ65" s="52"/>
      <c r="DK65" s="53"/>
      <c r="DL65" s="53"/>
      <c r="DM65" s="53"/>
      <c r="DN65" s="53"/>
      <c r="DO65" s="53"/>
      <c r="DP65" s="52">
        <f t="shared" ref="DP65:DY65" si="122">$DG65</f>
        <v>9734.4</v>
      </c>
      <c r="DQ65" s="52">
        <f t="shared" si="122"/>
        <v>9734.4</v>
      </c>
      <c r="DR65" s="52">
        <f t="shared" si="122"/>
        <v>9734.4</v>
      </c>
      <c r="DS65" s="52">
        <f t="shared" si="122"/>
        <v>9734.4</v>
      </c>
      <c r="DT65" s="52">
        <f t="shared" si="122"/>
        <v>9734.4</v>
      </c>
      <c r="DU65" s="52">
        <f t="shared" si="122"/>
        <v>9734.4</v>
      </c>
      <c r="DV65" s="52">
        <f t="shared" si="122"/>
        <v>9734.4</v>
      </c>
      <c r="DW65" s="52">
        <f t="shared" si="122"/>
        <v>9734.4</v>
      </c>
      <c r="DX65" s="52">
        <f t="shared" si="122"/>
        <v>9734.4</v>
      </c>
      <c r="DY65" s="52">
        <f t="shared" si="122"/>
        <v>9734.4</v>
      </c>
      <c r="DZ65" s="52">
        <f t="shared" si="118"/>
        <v>9734.4</v>
      </c>
      <c r="EA65" s="52">
        <f t="shared" si="118"/>
        <v>9734.4</v>
      </c>
      <c r="EB65" s="52">
        <f t="shared" si="118"/>
        <v>9734.4</v>
      </c>
      <c r="EC65" s="52">
        <f t="shared" si="118"/>
        <v>9734.4</v>
      </c>
      <c r="ED65" s="52">
        <f t="shared" si="118"/>
        <v>9734.4</v>
      </c>
      <c r="EE65" s="52">
        <f t="shared" si="118"/>
        <v>9734.4</v>
      </c>
      <c r="EF65" s="52">
        <f t="shared" si="118"/>
        <v>9734.4</v>
      </c>
      <c r="EG65" s="54">
        <f t="shared" si="28"/>
        <v>29203.200000000041</v>
      </c>
      <c r="EH65" s="55">
        <f t="shared" si="29"/>
        <v>17</v>
      </c>
      <c r="EI65" s="55">
        <f t="shared" si="30"/>
        <v>3</v>
      </c>
      <c r="EJ65" s="56" t="s">
        <v>620</v>
      </c>
      <c r="EK65" s="57">
        <f t="shared" si="97"/>
        <v>0</v>
      </c>
      <c r="EL65" s="57">
        <f t="shared" si="98"/>
        <v>0</v>
      </c>
      <c r="EM65" s="57">
        <f t="shared" si="99"/>
        <v>0</v>
      </c>
      <c r="EN65" s="57">
        <f t="shared" si="100"/>
        <v>0</v>
      </c>
      <c r="EO65" s="57">
        <f t="shared" si="39"/>
        <v>0</v>
      </c>
      <c r="EP65" s="57">
        <f t="shared" si="40"/>
        <v>0</v>
      </c>
      <c r="EQ65" s="58">
        <f t="shared" si="41"/>
        <v>0</v>
      </c>
      <c r="ER65" s="58">
        <f t="shared" si="42"/>
        <v>0</v>
      </c>
      <c r="ES65" s="58">
        <f t="shared" si="43"/>
        <v>0</v>
      </c>
      <c r="ET65" s="58">
        <f t="shared" si="44"/>
        <v>0</v>
      </c>
    </row>
    <row r="66" spans="1:150" x14ac:dyDescent="0.25">
      <c r="A66" s="30" t="s">
        <v>657</v>
      </c>
      <c r="B66" s="65">
        <v>202392</v>
      </c>
      <c r="C66" s="67" t="s">
        <v>658</v>
      </c>
      <c r="D66" s="32" t="s">
        <v>489</v>
      </c>
      <c r="E66" s="56"/>
      <c r="F66" s="33"/>
      <c r="G66" s="33"/>
      <c r="H66" s="288">
        <f t="shared" si="34"/>
        <v>194688</v>
      </c>
      <c r="I66" s="288">
        <f t="shared" si="35"/>
        <v>194688</v>
      </c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4" t="s">
        <v>616</v>
      </c>
      <c r="AI66" s="34" t="s">
        <v>463</v>
      </c>
      <c r="AJ66" s="34" t="s">
        <v>54</v>
      </c>
      <c r="AK66" s="34" t="s">
        <v>490</v>
      </c>
      <c r="AL66" s="34" t="s">
        <v>114</v>
      </c>
      <c r="AM66" s="34" t="s">
        <v>491</v>
      </c>
      <c r="AN66" s="34" t="s">
        <v>649</v>
      </c>
      <c r="AO66" s="36">
        <v>1.04</v>
      </c>
      <c r="AP66" s="69" t="s">
        <v>544</v>
      </c>
      <c r="AQ66" s="69" t="s">
        <v>30</v>
      </c>
      <c r="AR66" s="37" t="s">
        <v>493</v>
      </c>
      <c r="AS66" s="38">
        <v>2023</v>
      </c>
      <c r="AT66" s="39" t="s">
        <v>58</v>
      </c>
      <c r="AU66" s="37" t="s">
        <v>471</v>
      </c>
      <c r="AV66" s="39" t="s">
        <v>523</v>
      </c>
      <c r="AW66" s="39" t="s">
        <v>524</v>
      </c>
      <c r="AX66" s="39" t="s">
        <v>606</v>
      </c>
      <c r="AY66" s="40" t="s">
        <v>650</v>
      </c>
      <c r="AZ66" s="40" t="s">
        <v>619</v>
      </c>
      <c r="BA66" s="274">
        <v>0</v>
      </c>
      <c r="BB66" s="42"/>
      <c r="BC66" s="43">
        <v>187200</v>
      </c>
      <c r="BD66" s="43">
        <v>0</v>
      </c>
      <c r="BE66" s="43"/>
      <c r="BF66" s="43">
        <v>0</v>
      </c>
      <c r="BG66" s="44"/>
      <c r="BH66" s="45">
        <f t="shared" ref="BH66:BH80" si="123">BK66+BL66+BN66+BP66+BR66+BT66+BV66+BX66+BZ66+CB66+CD66+CJ66+CF66+CH66+CL66+CN66+CP66+CR66+CT66+CV66+CX66+CZ66+DB66+DD66</f>
        <v>187200</v>
      </c>
      <c r="BI66" s="45">
        <f t="shared" ref="BI66:BI97" si="124">BK66+BM66+BO66+BQ66+BS66+BU66+BW66+BY66+CA66+CC66+CE66+CK66+CG66+CI66+CM66+CO66+CQ66+CS66+CU66+CW66+CY66+DA66+DC66+DE66</f>
        <v>194688</v>
      </c>
      <c r="BJ66" s="45">
        <f t="shared" ref="BJ66:BJ129" si="125">BI66+BA66</f>
        <v>194688</v>
      </c>
      <c r="BK66" s="46">
        <v>0</v>
      </c>
      <c r="BL66" s="46">
        <v>0</v>
      </c>
      <c r="BM66" s="46">
        <f t="shared" si="110"/>
        <v>0</v>
      </c>
      <c r="BN66" s="46">
        <v>0</v>
      </c>
      <c r="BO66" s="46">
        <f t="shared" ref="BO66:BO97" si="126">$AO66*BN66</f>
        <v>0</v>
      </c>
      <c r="BP66" s="46">
        <v>0</v>
      </c>
      <c r="BQ66" s="46">
        <f t="shared" ref="BQ66:BQ97" si="127">$AO66*BP66</f>
        <v>0</v>
      </c>
      <c r="BR66" s="46">
        <v>0</v>
      </c>
      <c r="BS66" s="46">
        <f t="shared" ref="BS66:BS97" si="128">$AO66*BR66</f>
        <v>0</v>
      </c>
      <c r="BT66" s="46">
        <v>0</v>
      </c>
      <c r="BU66" s="46">
        <f t="shared" ref="BU66:BU97" si="129">$AO66*BT66</f>
        <v>0</v>
      </c>
      <c r="BV66" s="46">
        <v>0</v>
      </c>
      <c r="BW66" s="46">
        <f t="shared" ref="BW66:BW97" si="130">$AO66*BV66</f>
        <v>0</v>
      </c>
      <c r="BX66" s="46">
        <v>187200</v>
      </c>
      <c r="BY66" s="46">
        <f t="shared" ref="BY66:BY97" si="131">$AO66*BX66</f>
        <v>194688</v>
      </c>
      <c r="BZ66" s="46">
        <v>0</v>
      </c>
      <c r="CA66" s="46">
        <f t="shared" ref="CA66:CA97" si="132">$AO66*BZ66</f>
        <v>0</v>
      </c>
      <c r="CB66" s="46">
        <v>0</v>
      </c>
      <c r="CC66" s="46">
        <f t="shared" ref="CC66:CC97" si="133">$AO66*CB66</f>
        <v>0</v>
      </c>
      <c r="CD66" s="46">
        <v>0</v>
      </c>
      <c r="CE66" s="46">
        <f t="shared" ref="CE66:CE97" si="134">$AO66*CD66</f>
        <v>0</v>
      </c>
      <c r="CF66" s="46">
        <v>0</v>
      </c>
      <c r="CG66" s="46">
        <f t="shared" ref="CG66:CG97" si="135">$AO66*CF66</f>
        <v>0</v>
      </c>
      <c r="CH66" s="46">
        <v>0</v>
      </c>
      <c r="CI66" s="46">
        <f t="shared" ref="CI66:CI97" si="136">$AO66*CH66</f>
        <v>0</v>
      </c>
      <c r="CJ66" s="46">
        <v>0</v>
      </c>
      <c r="CK66" s="46">
        <f t="shared" ref="CK66:CK97" si="137">$AO66*CJ66</f>
        <v>0</v>
      </c>
      <c r="CL66" s="46">
        <v>0</v>
      </c>
      <c r="CM66" s="46">
        <f t="shared" ref="CM66:CM97" si="138">$AO66*CL66</f>
        <v>0</v>
      </c>
      <c r="CN66" s="46">
        <v>0</v>
      </c>
      <c r="CO66" s="46">
        <f t="shared" ref="CO66:CO97" si="139">$AO66*CN66</f>
        <v>0</v>
      </c>
      <c r="CP66" s="46">
        <v>0</v>
      </c>
      <c r="CQ66" s="46">
        <f t="shared" ref="CQ66:CQ97" si="140">$AO66*CP66</f>
        <v>0</v>
      </c>
      <c r="CR66" s="46">
        <v>0</v>
      </c>
      <c r="CS66" s="46">
        <f t="shared" ref="CS66:CS97" si="141">$AO66*CR66</f>
        <v>0</v>
      </c>
      <c r="CT66" s="46">
        <v>0</v>
      </c>
      <c r="CU66" s="46">
        <f t="shared" ref="CU66:CU97" si="142">$AO66*CT66</f>
        <v>0</v>
      </c>
      <c r="CV66" s="46">
        <v>0</v>
      </c>
      <c r="CW66" s="46">
        <f t="shared" ref="CW66:CW97" si="143">$AO66*CV66</f>
        <v>0</v>
      </c>
      <c r="CX66" s="46">
        <v>0</v>
      </c>
      <c r="CY66" s="46">
        <f t="shared" ref="CY66:CY97" si="144">$AO66*CX66</f>
        <v>0</v>
      </c>
      <c r="CZ66" s="46">
        <v>0</v>
      </c>
      <c r="DA66" s="46">
        <f t="shared" ref="DA66:DA97" si="145">$AO66*CZ66</f>
        <v>0</v>
      </c>
      <c r="DB66" s="47">
        <v>0</v>
      </c>
      <c r="DC66" s="46">
        <f t="shared" ref="DC66:DC97" si="146">$AO66*DB66</f>
        <v>0</v>
      </c>
      <c r="DD66" s="48">
        <v>0</v>
      </c>
      <c r="DE66" s="46">
        <f t="shared" ref="DE66:DE97" si="147">$AO66*DD66</f>
        <v>0</v>
      </c>
      <c r="DF66" s="49">
        <v>20</v>
      </c>
      <c r="DG66" s="50">
        <f t="shared" si="115"/>
        <v>9734.4</v>
      </c>
      <c r="DH66" s="51">
        <f t="shared" ref="DH66:DH129" si="148">SUM(DI66:EF66)</f>
        <v>155750.39999999997</v>
      </c>
      <c r="DI66" s="52"/>
      <c r="DJ66" s="52"/>
      <c r="DK66" s="53"/>
      <c r="DL66" s="53"/>
      <c r="DM66" s="53"/>
      <c r="DN66" s="53"/>
      <c r="DO66" s="53"/>
      <c r="DP66" s="53"/>
      <c r="DQ66" s="52">
        <f t="shared" ref="DQ66:DY66" si="149">$DG66</f>
        <v>9734.4</v>
      </c>
      <c r="DR66" s="52">
        <f t="shared" si="149"/>
        <v>9734.4</v>
      </c>
      <c r="DS66" s="52">
        <f t="shared" si="149"/>
        <v>9734.4</v>
      </c>
      <c r="DT66" s="52">
        <f t="shared" si="149"/>
        <v>9734.4</v>
      </c>
      <c r="DU66" s="52">
        <f t="shared" si="149"/>
        <v>9734.4</v>
      </c>
      <c r="DV66" s="52">
        <f t="shared" si="149"/>
        <v>9734.4</v>
      </c>
      <c r="DW66" s="52">
        <f t="shared" si="149"/>
        <v>9734.4</v>
      </c>
      <c r="DX66" s="52">
        <f t="shared" si="149"/>
        <v>9734.4</v>
      </c>
      <c r="DY66" s="52">
        <f t="shared" si="149"/>
        <v>9734.4</v>
      </c>
      <c r="DZ66" s="52">
        <f t="shared" si="118"/>
        <v>9734.4</v>
      </c>
      <c r="EA66" s="52">
        <f t="shared" si="118"/>
        <v>9734.4</v>
      </c>
      <c r="EB66" s="52">
        <f t="shared" si="118"/>
        <v>9734.4</v>
      </c>
      <c r="EC66" s="52">
        <f t="shared" si="118"/>
        <v>9734.4</v>
      </c>
      <c r="ED66" s="52">
        <f t="shared" si="118"/>
        <v>9734.4</v>
      </c>
      <c r="EE66" s="52">
        <f t="shared" si="118"/>
        <v>9734.4</v>
      </c>
      <c r="EF66" s="52">
        <f t="shared" si="118"/>
        <v>9734.4</v>
      </c>
      <c r="EG66" s="54">
        <f t="shared" ref="EG66:EG129" si="150">BJ66-DH66</f>
        <v>38937.600000000035</v>
      </c>
      <c r="EH66" s="55">
        <f t="shared" ref="EH66:EH129" si="151">COUNT(DI66:EF66)</f>
        <v>16</v>
      </c>
      <c r="EI66" s="55">
        <f t="shared" ref="EI66:EI129" si="152">DF66-EH66</f>
        <v>4</v>
      </c>
      <c r="EJ66" s="56" t="s">
        <v>620</v>
      </c>
      <c r="EK66" s="57">
        <f t="shared" ref="EK66:EK74" si="153">BA66+BK66</f>
        <v>0</v>
      </c>
      <c r="EL66" s="57">
        <f t="shared" ref="EL66:EL74" si="154">EK66+BM66-DJ66</f>
        <v>0</v>
      </c>
      <c r="EM66" s="57">
        <f t="shared" ref="EM66:EM74" si="155">EL66+BO66-DK66</f>
        <v>0</v>
      </c>
      <c r="EN66" s="57">
        <f t="shared" ref="EN66:EN74" si="156">EM66+BQ66-DL66</f>
        <v>0</v>
      </c>
      <c r="EO66" s="57">
        <f t="shared" si="39"/>
        <v>0</v>
      </c>
      <c r="EP66" s="57">
        <f t="shared" si="40"/>
        <v>0</v>
      </c>
      <c r="EQ66" s="58">
        <f t="shared" si="41"/>
        <v>0</v>
      </c>
      <c r="ER66" s="58">
        <f t="shared" si="42"/>
        <v>0</v>
      </c>
      <c r="ES66" s="58">
        <f t="shared" si="43"/>
        <v>0</v>
      </c>
      <c r="ET66" s="58">
        <f t="shared" si="44"/>
        <v>0</v>
      </c>
    </row>
    <row r="67" spans="1:150" x14ac:dyDescent="0.25">
      <c r="A67" s="30" t="s">
        <v>659</v>
      </c>
      <c r="B67" s="65">
        <v>202393</v>
      </c>
      <c r="C67" s="67" t="s">
        <v>660</v>
      </c>
      <c r="D67" s="32" t="s">
        <v>489</v>
      </c>
      <c r="E67" s="56"/>
      <c r="F67" s="33"/>
      <c r="G67" s="33"/>
      <c r="H67" s="288">
        <f t="shared" ref="H67:H130" si="157">BI67</f>
        <v>194688</v>
      </c>
      <c r="I67" s="288">
        <f t="shared" ref="I67:I130" si="158">BJ67</f>
        <v>194688</v>
      </c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4" t="s">
        <v>616</v>
      </c>
      <c r="AI67" s="34" t="s">
        <v>463</v>
      </c>
      <c r="AJ67" s="34" t="s">
        <v>54</v>
      </c>
      <c r="AK67" s="34" t="s">
        <v>490</v>
      </c>
      <c r="AL67" s="34" t="s">
        <v>114</v>
      </c>
      <c r="AM67" s="34" t="s">
        <v>491</v>
      </c>
      <c r="AN67" s="34" t="s">
        <v>649</v>
      </c>
      <c r="AO67" s="36">
        <v>1.04</v>
      </c>
      <c r="AP67" s="69" t="s">
        <v>544</v>
      </c>
      <c r="AQ67" s="69" t="s">
        <v>30</v>
      </c>
      <c r="AR67" s="37" t="s">
        <v>493</v>
      </c>
      <c r="AS67" s="38">
        <v>2023</v>
      </c>
      <c r="AT67" s="39" t="s">
        <v>58</v>
      </c>
      <c r="AU67" s="37" t="s">
        <v>471</v>
      </c>
      <c r="AV67" s="39" t="s">
        <v>523</v>
      </c>
      <c r="AW67" s="39" t="s">
        <v>524</v>
      </c>
      <c r="AX67" s="39" t="s">
        <v>606</v>
      </c>
      <c r="AY67" s="40" t="s">
        <v>650</v>
      </c>
      <c r="AZ67" s="40" t="s">
        <v>619</v>
      </c>
      <c r="BA67" s="274">
        <v>0</v>
      </c>
      <c r="BB67" s="42"/>
      <c r="BC67" s="43">
        <v>187200</v>
      </c>
      <c r="BD67" s="43">
        <v>0</v>
      </c>
      <c r="BE67" s="43"/>
      <c r="BF67" s="43">
        <v>0</v>
      </c>
      <c r="BG67" s="44"/>
      <c r="BH67" s="45">
        <f t="shared" si="123"/>
        <v>187200</v>
      </c>
      <c r="BI67" s="45">
        <f t="shared" si="124"/>
        <v>194688</v>
      </c>
      <c r="BJ67" s="45">
        <f t="shared" si="125"/>
        <v>194688</v>
      </c>
      <c r="BK67" s="46">
        <v>0</v>
      </c>
      <c r="BL67" s="46">
        <v>0</v>
      </c>
      <c r="BM67" s="46">
        <f t="shared" si="110"/>
        <v>0</v>
      </c>
      <c r="BN67" s="46">
        <v>0</v>
      </c>
      <c r="BO67" s="46">
        <f t="shared" si="126"/>
        <v>0</v>
      </c>
      <c r="BP67" s="46">
        <v>0</v>
      </c>
      <c r="BQ67" s="46">
        <f t="shared" si="127"/>
        <v>0</v>
      </c>
      <c r="BR67" s="46">
        <v>0</v>
      </c>
      <c r="BS67" s="46">
        <f t="shared" si="128"/>
        <v>0</v>
      </c>
      <c r="BT67" s="46">
        <v>0</v>
      </c>
      <c r="BU67" s="46">
        <f t="shared" si="129"/>
        <v>0</v>
      </c>
      <c r="BV67" s="46">
        <v>0</v>
      </c>
      <c r="BW67" s="46">
        <f t="shared" si="130"/>
        <v>0</v>
      </c>
      <c r="BX67" s="46">
        <v>0</v>
      </c>
      <c r="BY67" s="46">
        <f t="shared" si="131"/>
        <v>0</v>
      </c>
      <c r="BZ67" s="46">
        <v>187200</v>
      </c>
      <c r="CA67" s="46">
        <f t="shared" si="132"/>
        <v>194688</v>
      </c>
      <c r="CB67" s="46">
        <v>0</v>
      </c>
      <c r="CC67" s="46">
        <f t="shared" si="133"/>
        <v>0</v>
      </c>
      <c r="CD67" s="46">
        <v>0</v>
      </c>
      <c r="CE67" s="46">
        <f t="shared" si="134"/>
        <v>0</v>
      </c>
      <c r="CF67" s="46">
        <v>0</v>
      </c>
      <c r="CG67" s="46">
        <f t="shared" si="135"/>
        <v>0</v>
      </c>
      <c r="CH67" s="46">
        <v>0</v>
      </c>
      <c r="CI67" s="46">
        <f t="shared" si="136"/>
        <v>0</v>
      </c>
      <c r="CJ67" s="46">
        <v>0</v>
      </c>
      <c r="CK67" s="46">
        <f t="shared" si="137"/>
        <v>0</v>
      </c>
      <c r="CL67" s="46">
        <v>0</v>
      </c>
      <c r="CM67" s="46">
        <f t="shared" si="138"/>
        <v>0</v>
      </c>
      <c r="CN67" s="46">
        <v>0</v>
      </c>
      <c r="CO67" s="46">
        <f t="shared" si="139"/>
        <v>0</v>
      </c>
      <c r="CP67" s="46">
        <v>0</v>
      </c>
      <c r="CQ67" s="46">
        <f t="shared" si="140"/>
        <v>0</v>
      </c>
      <c r="CR67" s="46">
        <v>0</v>
      </c>
      <c r="CS67" s="46">
        <f t="shared" si="141"/>
        <v>0</v>
      </c>
      <c r="CT67" s="46">
        <v>0</v>
      </c>
      <c r="CU67" s="46">
        <f t="shared" si="142"/>
        <v>0</v>
      </c>
      <c r="CV67" s="46">
        <v>0</v>
      </c>
      <c r="CW67" s="46">
        <f t="shared" si="143"/>
        <v>0</v>
      </c>
      <c r="CX67" s="46">
        <v>0</v>
      </c>
      <c r="CY67" s="46">
        <f t="shared" si="144"/>
        <v>0</v>
      </c>
      <c r="CZ67" s="46">
        <v>0</v>
      </c>
      <c r="DA67" s="46">
        <f t="shared" si="145"/>
        <v>0</v>
      </c>
      <c r="DB67" s="47">
        <v>0</v>
      </c>
      <c r="DC67" s="46">
        <f t="shared" si="146"/>
        <v>0</v>
      </c>
      <c r="DD67" s="48">
        <v>0</v>
      </c>
      <c r="DE67" s="46">
        <f t="shared" si="147"/>
        <v>0</v>
      </c>
      <c r="DF67" s="49">
        <v>20</v>
      </c>
      <c r="DG67" s="50">
        <f t="shared" si="115"/>
        <v>9734.4</v>
      </c>
      <c r="DH67" s="51">
        <f t="shared" si="148"/>
        <v>146015.99999999997</v>
      </c>
      <c r="DI67" s="52"/>
      <c r="DJ67" s="52"/>
      <c r="DK67" s="53"/>
      <c r="DL67" s="53"/>
      <c r="DM67" s="53"/>
      <c r="DN67" s="53"/>
      <c r="DO67" s="53"/>
      <c r="DP67" s="53"/>
      <c r="DQ67" s="53"/>
      <c r="DR67" s="52">
        <f t="shared" ref="DR67:DY67" si="159">$DG67</f>
        <v>9734.4</v>
      </c>
      <c r="DS67" s="52">
        <f t="shared" si="159"/>
        <v>9734.4</v>
      </c>
      <c r="DT67" s="52">
        <f t="shared" si="159"/>
        <v>9734.4</v>
      </c>
      <c r="DU67" s="52">
        <f t="shared" si="159"/>
        <v>9734.4</v>
      </c>
      <c r="DV67" s="52">
        <f t="shared" si="159"/>
        <v>9734.4</v>
      </c>
      <c r="DW67" s="52">
        <f t="shared" si="159"/>
        <v>9734.4</v>
      </c>
      <c r="DX67" s="52">
        <f t="shared" si="159"/>
        <v>9734.4</v>
      </c>
      <c r="DY67" s="52">
        <f t="shared" si="159"/>
        <v>9734.4</v>
      </c>
      <c r="DZ67" s="52">
        <f t="shared" si="118"/>
        <v>9734.4</v>
      </c>
      <c r="EA67" s="52">
        <f t="shared" si="118"/>
        <v>9734.4</v>
      </c>
      <c r="EB67" s="52">
        <f t="shared" si="118"/>
        <v>9734.4</v>
      </c>
      <c r="EC67" s="52">
        <f t="shared" si="118"/>
        <v>9734.4</v>
      </c>
      <c r="ED67" s="52">
        <f t="shared" si="118"/>
        <v>9734.4</v>
      </c>
      <c r="EE67" s="52">
        <f t="shared" si="118"/>
        <v>9734.4</v>
      </c>
      <c r="EF67" s="52">
        <f t="shared" si="118"/>
        <v>9734.4</v>
      </c>
      <c r="EG67" s="54">
        <f t="shared" si="150"/>
        <v>48672.000000000029</v>
      </c>
      <c r="EH67" s="55">
        <f t="shared" si="151"/>
        <v>15</v>
      </c>
      <c r="EI67" s="55">
        <f t="shared" si="152"/>
        <v>5</v>
      </c>
      <c r="EJ67" s="56" t="s">
        <v>620</v>
      </c>
      <c r="EK67" s="57">
        <f t="shared" si="153"/>
        <v>0</v>
      </c>
      <c r="EL67" s="57">
        <f t="shared" si="154"/>
        <v>0</v>
      </c>
      <c r="EM67" s="57">
        <f t="shared" si="155"/>
        <v>0</v>
      </c>
      <c r="EN67" s="57">
        <f t="shared" si="156"/>
        <v>0</v>
      </c>
      <c r="EO67" s="57">
        <f t="shared" ref="EO67:EO130" si="160">EN67+BS67-DM67</f>
        <v>0</v>
      </c>
      <c r="EP67" s="57">
        <f t="shared" ref="EP67:EP130" si="161">EO67+BU67-DN67</f>
        <v>0</v>
      </c>
      <c r="EQ67" s="58">
        <f t="shared" ref="EQ67:EQ130" si="162">EK67*$EQ$755</f>
        <v>0</v>
      </c>
      <c r="ER67" s="58">
        <f t="shared" ref="ER67:ER130" si="163">EL67*$EQ$756</f>
        <v>0</v>
      </c>
      <c r="ES67" s="58">
        <f t="shared" ref="ES67:ES130" si="164">EM67*$EQ$757</f>
        <v>0</v>
      </c>
      <c r="ET67" s="58">
        <f t="shared" ref="ET67:ET130" si="165">EN67*$EQ$758</f>
        <v>0</v>
      </c>
    </row>
    <row r="68" spans="1:150" x14ac:dyDescent="0.25">
      <c r="A68" s="30" t="s">
        <v>661</v>
      </c>
      <c r="B68" s="65">
        <v>202394</v>
      </c>
      <c r="C68" s="67" t="s">
        <v>662</v>
      </c>
      <c r="D68" s="32" t="s">
        <v>489</v>
      </c>
      <c r="E68" s="56"/>
      <c r="F68" s="33"/>
      <c r="G68" s="33"/>
      <c r="H68" s="288">
        <f t="shared" si="157"/>
        <v>194688</v>
      </c>
      <c r="I68" s="288">
        <f t="shared" si="158"/>
        <v>194688</v>
      </c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4" t="s">
        <v>616</v>
      </c>
      <c r="AI68" s="34" t="s">
        <v>463</v>
      </c>
      <c r="AJ68" s="34" t="s">
        <v>54</v>
      </c>
      <c r="AK68" s="34" t="s">
        <v>490</v>
      </c>
      <c r="AL68" s="34" t="s">
        <v>114</v>
      </c>
      <c r="AM68" s="34" t="s">
        <v>491</v>
      </c>
      <c r="AN68" s="34" t="s">
        <v>649</v>
      </c>
      <c r="AO68" s="36">
        <v>1.04</v>
      </c>
      <c r="AP68" s="69" t="s">
        <v>544</v>
      </c>
      <c r="AQ68" s="69" t="s">
        <v>30</v>
      </c>
      <c r="AR68" s="37" t="s">
        <v>493</v>
      </c>
      <c r="AS68" s="38">
        <v>2023</v>
      </c>
      <c r="AT68" s="39" t="s">
        <v>58</v>
      </c>
      <c r="AU68" s="37" t="s">
        <v>471</v>
      </c>
      <c r="AV68" s="39" t="s">
        <v>523</v>
      </c>
      <c r="AW68" s="39" t="s">
        <v>524</v>
      </c>
      <c r="AX68" s="39" t="s">
        <v>606</v>
      </c>
      <c r="AY68" s="40" t="s">
        <v>650</v>
      </c>
      <c r="AZ68" s="40" t="s">
        <v>619</v>
      </c>
      <c r="BA68" s="274">
        <v>0</v>
      </c>
      <c r="BB68" s="42"/>
      <c r="BC68" s="43">
        <v>187200</v>
      </c>
      <c r="BD68" s="43">
        <v>0</v>
      </c>
      <c r="BE68" s="43"/>
      <c r="BF68" s="43">
        <v>0</v>
      </c>
      <c r="BG68" s="44"/>
      <c r="BH68" s="45">
        <f t="shared" si="123"/>
        <v>187200</v>
      </c>
      <c r="BI68" s="45">
        <f t="shared" si="124"/>
        <v>194688</v>
      </c>
      <c r="BJ68" s="45">
        <f t="shared" si="125"/>
        <v>194688</v>
      </c>
      <c r="BK68" s="46">
        <v>0</v>
      </c>
      <c r="BL68" s="46">
        <v>0</v>
      </c>
      <c r="BM68" s="46">
        <f t="shared" si="110"/>
        <v>0</v>
      </c>
      <c r="BN68" s="46">
        <v>0</v>
      </c>
      <c r="BO68" s="46">
        <f t="shared" si="126"/>
        <v>0</v>
      </c>
      <c r="BP68" s="46">
        <v>0</v>
      </c>
      <c r="BQ68" s="46">
        <f t="shared" si="127"/>
        <v>0</v>
      </c>
      <c r="BR68" s="46">
        <v>0</v>
      </c>
      <c r="BS68" s="46">
        <f t="shared" si="128"/>
        <v>0</v>
      </c>
      <c r="BT68" s="46">
        <v>0</v>
      </c>
      <c r="BU68" s="46">
        <f t="shared" si="129"/>
        <v>0</v>
      </c>
      <c r="BV68" s="46">
        <v>0</v>
      </c>
      <c r="BW68" s="46">
        <f t="shared" si="130"/>
        <v>0</v>
      </c>
      <c r="BX68" s="46">
        <v>0</v>
      </c>
      <c r="BY68" s="46">
        <f t="shared" si="131"/>
        <v>0</v>
      </c>
      <c r="BZ68" s="46">
        <v>0</v>
      </c>
      <c r="CA68" s="46">
        <f t="shared" si="132"/>
        <v>0</v>
      </c>
      <c r="CB68" s="46">
        <v>187200</v>
      </c>
      <c r="CC68" s="46">
        <f t="shared" si="133"/>
        <v>194688</v>
      </c>
      <c r="CD68" s="46">
        <v>0</v>
      </c>
      <c r="CE68" s="46">
        <f t="shared" si="134"/>
        <v>0</v>
      </c>
      <c r="CF68" s="46">
        <v>0</v>
      </c>
      <c r="CG68" s="46">
        <f t="shared" si="135"/>
        <v>0</v>
      </c>
      <c r="CH68" s="46">
        <v>0</v>
      </c>
      <c r="CI68" s="46">
        <f t="shared" si="136"/>
        <v>0</v>
      </c>
      <c r="CJ68" s="46">
        <v>0</v>
      </c>
      <c r="CK68" s="46">
        <f t="shared" si="137"/>
        <v>0</v>
      </c>
      <c r="CL68" s="46">
        <v>0</v>
      </c>
      <c r="CM68" s="46">
        <f t="shared" si="138"/>
        <v>0</v>
      </c>
      <c r="CN68" s="46">
        <v>0</v>
      </c>
      <c r="CO68" s="46">
        <f t="shared" si="139"/>
        <v>0</v>
      </c>
      <c r="CP68" s="46">
        <v>0</v>
      </c>
      <c r="CQ68" s="46">
        <f t="shared" si="140"/>
        <v>0</v>
      </c>
      <c r="CR68" s="46">
        <v>0</v>
      </c>
      <c r="CS68" s="46">
        <f t="shared" si="141"/>
        <v>0</v>
      </c>
      <c r="CT68" s="46">
        <v>0</v>
      </c>
      <c r="CU68" s="46">
        <f t="shared" si="142"/>
        <v>0</v>
      </c>
      <c r="CV68" s="46">
        <v>0</v>
      </c>
      <c r="CW68" s="46">
        <f t="shared" si="143"/>
        <v>0</v>
      </c>
      <c r="CX68" s="46">
        <v>0</v>
      </c>
      <c r="CY68" s="46">
        <f t="shared" si="144"/>
        <v>0</v>
      </c>
      <c r="CZ68" s="46">
        <v>0</v>
      </c>
      <c r="DA68" s="46">
        <f t="shared" si="145"/>
        <v>0</v>
      </c>
      <c r="DB68" s="47">
        <v>0</v>
      </c>
      <c r="DC68" s="46">
        <f t="shared" si="146"/>
        <v>0</v>
      </c>
      <c r="DD68" s="48">
        <v>0</v>
      </c>
      <c r="DE68" s="46">
        <f t="shared" si="147"/>
        <v>0</v>
      </c>
      <c r="DF68" s="49">
        <v>20</v>
      </c>
      <c r="DG68" s="50">
        <f t="shared" si="115"/>
        <v>9734.4</v>
      </c>
      <c r="DH68" s="51">
        <f t="shared" si="148"/>
        <v>136281.59999999998</v>
      </c>
      <c r="DI68" s="52"/>
      <c r="DJ68" s="52"/>
      <c r="DK68" s="53"/>
      <c r="DL68" s="53"/>
      <c r="DM68" s="53"/>
      <c r="DN68" s="53"/>
      <c r="DO68" s="53"/>
      <c r="DP68" s="53"/>
      <c r="DQ68" s="53"/>
      <c r="DR68" s="53"/>
      <c r="DS68" s="52">
        <f t="shared" ref="DS68:DY68" si="166">$DG68</f>
        <v>9734.4</v>
      </c>
      <c r="DT68" s="52">
        <f t="shared" si="166"/>
        <v>9734.4</v>
      </c>
      <c r="DU68" s="52">
        <f t="shared" si="166"/>
        <v>9734.4</v>
      </c>
      <c r="DV68" s="52">
        <f t="shared" si="166"/>
        <v>9734.4</v>
      </c>
      <c r="DW68" s="52">
        <f t="shared" si="166"/>
        <v>9734.4</v>
      </c>
      <c r="DX68" s="52">
        <f t="shared" si="166"/>
        <v>9734.4</v>
      </c>
      <c r="DY68" s="52">
        <f t="shared" si="166"/>
        <v>9734.4</v>
      </c>
      <c r="DZ68" s="52">
        <f t="shared" si="118"/>
        <v>9734.4</v>
      </c>
      <c r="EA68" s="52">
        <f t="shared" si="118"/>
        <v>9734.4</v>
      </c>
      <c r="EB68" s="52">
        <f t="shared" si="118"/>
        <v>9734.4</v>
      </c>
      <c r="EC68" s="52">
        <f t="shared" si="118"/>
        <v>9734.4</v>
      </c>
      <c r="ED68" s="52">
        <f t="shared" si="118"/>
        <v>9734.4</v>
      </c>
      <c r="EE68" s="52">
        <f t="shared" si="118"/>
        <v>9734.4</v>
      </c>
      <c r="EF68" s="52">
        <f t="shared" si="118"/>
        <v>9734.4</v>
      </c>
      <c r="EG68" s="54">
        <f t="shared" si="150"/>
        <v>58406.400000000023</v>
      </c>
      <c r="EH68" s="55">
        <f t="shared" si="151"/>
        <v>14</v>
      </c>
      <c r="EI68" s="55">
        <f t="shared" si="152"/>
        <v>6</v>
      </c>
      <c r="EJ68" s="56" t="s">
        <v>620</v>
      </c>
      <c r="EK68" s="57">
        <f t="shared" si="153"/>
        <v>0</v>
      </c>
      <c r="EL68" s="57">
        <f t="shared" si="154"/>
        <v>0</v>
      </c>
      <c r="EM68" s="57">
        <f t="shared" si="155"/>
        <v>0</v>
      </c>
      <c r="EN68" s="57">
        <f t="shared" si="156"/>
        <v>0</v>
      </c>
      <c r="EO68" s="57">
        <f t="shared" si="160"/>
        <v>0</v>
      </c>
      <c r="EP68" s="57">
        <f t="shared" si="161"/>
        <v>0</v>
      </c>
      <c r="EQ68" s="58">
        <f t="shared" si="162"/>
        <v>0</v>
      </c>
      <c r="ER68" s="58">
        <f t="shared" si="163"/>
        <v>0</v>
      </c>
      <c r="ES68" s="58">
        <f t="shared" si="164"/>
        <v>0</v>
      </c>
      <c r="ET68" s="58">
        <f t="shared" si="165"/>
        <v>0</v>
      </c>
    </row>
    <row r="69" spans="1:150" x14ac:dyDescent="0.25">
      <c r="A69" s="30" t="s">
        <v>663</v>
      </c>
      <c r="B69" s="65">
        <v>202395</v>
      </c>
      <c r="C69" s="67" t="s">
        <v>664</v>
      </c>
      <c r="D69" s="32" t="s">
        <v>489</v>
      </c>
      <c r="E69" s="56"/>
      <c r="F69" s="33"/>
      <c r="G69" s="33"/>
      <c r="H69" s="288">
        <f t="shared" si="157"/>
        <v>194688</v>
      </c>
      <c r="I69" s="288">
        <f t="shared" si="158"/>
        <v>194688</v>
      </c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4" t="s">
        <v>616</v>
      </c>
      <c r="AI69" s="34" t="s">
        <v>463</v>
      </c>
      <c r="AJ69" s="34" t="s">
        <v>54</v>
      </c>
      <c r="AK69" s="34" t="s">
        <v>490</v>
      </c>
      <c r="AL69" s="34" t="s">
        <v>114</v>
      </c>
      <c r="AM69" s="34" t="s">
        <v>491</v>
      </c>
      <c r="AN69" s="34" t="s">
        <v>649</v>
      </c>
      <c r="AO69" s="36">
        <v>1.04</v>
      </c>
      <c r="AP69" s="69" t="s">
        <v>544</v>
      </c>
      <c r="AQ69" s="69" t="s">
        <v>30</v>
      </c>
      <c r="AR69" s="37" t="s">
        <v>493</v>
      </c>
      <c r="AS69" s="38">
        <v>2023</v>
      </c>
      <c r="AT69" s="39" t="s">
        <v>58</v>
      </c>
      <c r="AU69" s="37" t="s">
        <v>471</v>
      </c>
      <c r="AV69" s="39" t="s">
        <v>523</v>
      </c>
      <c r="AW69" s="39" t="s">
        <v>524</v>
      </c>
      <c r="AX69" s="39" t="s">
        <v>606</v>
      </c>
      <c r="AY69" s="40" t="s">
        <v>650</v>
      </c>
      <c r="AZ69" s="40" t="s">
        <v>619</v>
      </c>
      <c r="BA69" s="274">
        <v>0</v>
      </c>
      <c r="BB69" s="42"/>
      <c r="BC69" s="43">
        <v>187200</v>
      </c>
      <c r="BD69" s="43">
        <v>0</v>
      </c>
      <c r="BE69" s="43"/>
      <c r="BF69" s="43">
        <v>0</v>
      </c>
      <c r="BG69" s="44"/>
      <c r="BH69" s="45">
        <f t="shared" si="123"/>
        <v>187200</v>
      </c>
      <c r="BI69" s="45">
        <f t="shared" si="124"/>
        <v>194688</v>
      </c>
      <c r="BJ69" s="45">
        <f t="shared" si="125"/>
        <v>194688</v>
      </c>
      <c r="BK69" s="46">
        <v>0</v>
      </c>
      <c r="BL69" s="46">
        <v>0</v>
      </c>
      <c r="BM69" s="46">
        <f t="shared" si="110"/>
        <v>0</v>
      </c>
      <c r="BN69" s="46">
        <v>0</v>
      </c>
      <c r="BO69" s="46">
        <f t="shared" si="126"/>
        <v>0</v>
      </c>
      <c r="BP69" s="46">
        <v>0</v>
      </c>
      <c r="BQ69" s="46">
        <f t="shared" si="127"/>
        <v>0</v>
      </c>
      <c r="BR69" s="46">
        <v>0</v>
      </c>
      <c r="BS69" s="46">
        <f t="shared" si="128"/>
        <v>0</v>
      </c>
      <c r="BT69" s="46">
        <v>0</v>
      </c>
      <c r="BU69" s="46">
        <f t="shared" si="129"/>
        <v>0</v>
      </c>
      <c r="BV69" s="46">
        <v>0</v>
      </c>
      <c r="BW69" s="46">
        <f t="shared" si="130"/>
        <v>0</v>
      </c>
      <c r="BX69" s="46">
        <v>0</v>
      </c>
      <c r="BY69" s="46">
        <f t="shared" si="131"/>
        <v>0</v>
      </c>
      <c r="BZ69" s="46">
        <v>0</v>
      </c>
      <c r="CA69" s="46">
        <f t="shared" si="132"/>
        <v>0</v>
      </c>
      <c r="CB69" s="46">
        <v>0</v>
      </c>
      <c r="CC69" s="46">
        <f t="shared" si="133"/>
        <v>0</v>
      </c>
      <c r="CD69" s="46">
        <v>187200</v>
      </c>
      <c r="CE69" s="46">
        <f t="shared" si="134"/>
        <v>194688</v>
      </c>
      <c r="CF69" s="46">
        <v>0</v>
      </c>
      <c r="CG69" s="46">
        <f t="shared" si="135"/>
        <v>0</v>
      </c>
      <c r="CH69" s="46">
        <v>0</v>
      </c>
      <c r="CI69" s="46">
        <f t="shared" si="136"/>
        <v>0</v>
      </c>
      <c r="CJ69" s="46">
        <v>0</v>
      </c>
      <c r="CK69" s="46">
        <f t="shared" si="137"/>
        <v>0</v>
      </c>
      <c r="CL69" s="46">
        <v>0</v>
      </c>
      <c r="CM69" s="46">
        <f t="shared" si="138"/>
        <v>0</v>
      </c>
      <c r="CN69" s="46">
        <v>0</v>
      </c>
      <c r="CO69" s="46">
        <f t="shared" si="139"/>
        <v>0</v>
      </c>
      <c r="CP69" s="46">
        <v>0</v>
      </c>
      <c r="CQ69" s="46">
        <f t="shared" si="140"/>
        <v>0</v>
      </c>
      <c r="CR69" s="46">
        <v>0</v>
      </c>
      <c r="CS69" s="46">
        <f t="shared" si="141"/>
        <v>0</v>
      </c>
      <c r="CT69" s="46">
        <v>0</v>
      </c>
      <c r="CU69" s="46">
        <f t="shared" si="142"/>
        <v>0</v>
      </c>
      <c r="CV69" s="46">
        <v>0</v>
      </c>
      <c r="CW69" s="46">
        <f t="shared" si="143"/>
        <v>0</v>
      </c>
      <c r="CX69" s="46">
        <v>0</v>
      </c>
      <c r="CY69" s="46">
        <f t="shared" si="144"/>
        <v>0</v>
      </c>
      <c r="CZ69" s="46">
        <v>0</v>
      </c>
      <c r="DA69" s="46">
        <f t="shared" si="145"/>
        <v>0</v>
      </c>
      <c r="DB69" s="47">
        <v>0</v>
      </c>
      <c r="DC69" s="46">
        <f t="shared" si="146"/>
        <v>0</v>
      </c>
      <c r="DD69" s="48">
        <v>0</v>
      </c>
      <c r="DE69" s="46">
        <f t="shared" si="147"/>
        <v>0</v>
      </c>
      <c r="DF69" s="49">
        <v>20</v>
      </c>
      <c r="DG69" s="50">
        <f t="shared" si="115"/>
        <v>9734.4</v>
      </c>
      <c r="DH69" s="51">
        <f t="shared" si="148"/>
        <v>126547.19999999997</v>
      </c>
      <c r="DI69" s="52"/>
      <c r="DJ69" s="52"/>
      <c r="DK69" s="53"/>
      <c r="DL69" s="53"/>
      <c r="DM69" s="53"/>
      <c r="DN69" s="53"/>
      <c r="DO69" s="53"/>
      <c r="DP69" s="53"/>
      <c r="DQ69" s="53"/>
      <c r="DR69" s="53"/>
      <c r="DS69" s="53"/>
      <c r="DT69" s="52">
        <f t="shared" ref="DT69:DY69" si="167">$DG69</f>
        <v>9734.4</v>
      </c>
      <c r="DU69" s="52">
        <f t="shared" si="167"/>
        <v>9734.4</v>
      </c>
      <c r="DV69" s="52">
        <f t="shared" si="167"/>
        <v>9734.4</v>
      </c>
      <c r="DW69" s="52">
        <f t="shared" si="167"/>
        <v>9734.4</v>
      </c>
      <c r="DX69" s="52">
        <f t="shared" si="167"/>
        <v>9734.4</v>
      </c>
      <c r="DY69" s="52">
        <f t="shared" si="167"/>
        <v>9734.4</v>
      </c>
      <c r="DZ69" s="52">
        <f t="shared" si="118"/>
        <v>9734.4</v>
      </c>
      <c r="EA69" s="52">
        <f t="shared" si="118"/>
        <v>9734.4</v>
      </c>
      <c r="EB69" s="52">
        <f t="shared" si="118"/>
        <v>9734.4</v>
      </c>
      <c r="EC69" s="52">
        <f t="shared" si="118"/>
        <v>9734.4</v>
      </c>
      <c r="ED69" s="52">
        <f t="shared" si="118"/>
        <v>9734.4</v>
      </c>
      <c r="EE69" s="52">
        <f t="shared" si="118"/>
        <v>9734.4</v>
      </c>
      <c r="EF69" s="52">
        <f t="shared" si="118"/>
        <v>9734.4</v>
      </c>
      <c r="EG69" s="54">
        <f t="shared" si="150"/>
        <v>68140.800000000032</v>
      </c>
      <c r="EH69" s="55">
        <f t="shared" si="151"/>
        <v>13</v>
      </c>
      <c r="EI69" s="55">
        <f t="shared" si="152"/>
        <v>7</v>
      </c>
      <c r="EJ69" s="56" t="s">
        <v>620</v>
      </c>
      <c r="EK69" s="57">
        <f t="shared" si="153"/>
        <v>0</v>
      </c>
      <c r="EL69" s="57">
        <f t="shared" si="154"/>
        <v>0</v>
      </c>
      <c r="EM69" s="57">
        <f t="shared" si="155"/>
        <v>0</v>
      </c>
      <c r="EN69" s="57">
        <f t="shared" si="156"/>
        <v>0</v>
      </c>
      <c r="EO69" s="57">
        <f t="shared" si="160"/>
        <v>0</v>
      </c>
      <c r="EP69" s="57">
        <f t="shared" si="161"/>
        <v>0</v>
      </c>
      <c r="EQ69" s="58">
        <f t="shared" si="162"/>
        <v>0</v>
      </c>
      <c r="ER69" s="58">
        <f t="shared" si="163"/>
        <v>0</v>
      </c>
      <c r="ES69" s="58">
        <f t="shared" si="164"/>
        <v>0</v>
      </c>
      <c r="ET69" s="58">
        <f t="shared" si="165"/>
        <v>0</v>
      </c>
    </row>
    <row r="70" spans="1:150" x14ac:dyDescent="0.25">
      <c r="A70" s="30" t="s">
        <v>665</v>
      </c>
      <c r="B70" s="65">
        <v>202396</v>
      </c>
      <c r="C70" s="67" t="s">
        <v>666</v>
      </c>
      <c r="D70" s="32" t="s">
        <v>489</v>
      </c>
      <c r="E70" s="56"/>
      <c r="F70" s="33"/>
      <c r="G70" s="33"/>
      <c r="H70" s="288">
        <f t="shared" si="157"/>
        <v>194688</v>
      </c>
      <c r="I70" s="288">
        <f t="shared" si="158"/>
        <v>194688</v>
      </c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4" t="s">
        <v>616</v>
      </c>
      <c r="AI70" s="34" t="s">
        <v>463</v>
      </c>
      <c r="AJ70" s="34" t="s">
        <v>54</v>
      </c>
      <c r="AK70" s="34" t="s">
        <v>490</v>
      </c>
      <c r="AL70" s="34" t="s">
        <v>114</v>
      </c>
      <c r="AM70" s="34" t="s">
        <v>491</v>
      </c>
      <c r="AN70" s="34" t="s">
        <v>649</v>
      </c>
      <c r="AO70" s="36">
        <v>1.04</v>
      </c>
      <c r="AP70" s="69" t="s">
        <v>544</v>
      </c>
      <c r="AQ70" s="69" t="s">
        <v>30</v>
      </c>
      <c r="AR70" s="37" t="s">
        <v>493</v>
      </c>
      <c r="AS70" s="38">
        <v>2023</v>
      </c>
      <c r="AT70" s="39" t="s">
        <v>58</v>
      </c>
      <c r="AU70" s="37" t="s">
        <v>471</v>
      </c>
      <c r="AV70" s="39" t="s">
        <v>523</v>
      </c>
      <c r="AW70" s="39" t="s">
        <v>524</v>
      </c>
      <c r="AX70" s="39" t="s">
        <v>606</v>
      </c>
      <c r="AY70" s="40" t="s">
        <v>650</v>
      </c>
      <c r="AZ70" s="40" t="s">
        <v>619</v>
      </c>
      <c r="BA70" s="274">
        <v>0</v>
      </c>
      <c r="BB70" s="42"/>
      <c r="BC70" s="43">
        <v>187200</v>
      </c>
      <c r="BD70" s="43">
        <v>0</v>
      </c>
      <c r="BE70" s="43"/>
      <c r="BF70" s="43">
        <v>0</v>
      </c>
      <c r="BG70" s="44"/>
      <c r="BH70" s="45">
        <f t="shared" si="123"/>
        <v>187200</v>
      </c>
      <c r="BI70" s="45">
        <f t="shared" si="124"/>
        <v>194688</v>
      </c>
      <c r="BJ70" s="45">
        <f t="shared" si="125"/>
        <v>194688</v>
      </c>
      <c r="BK70" s="46">
        <v>0</v>
      </c>
      <c r="BL70" s="46">
        <v>0</v>
      </c>
      <c r="BM70" s="46">
        <f t="shared" si="110"/>
        <v>0</v>
      </c>
      <c r="BN70" s="46">
        <v>0</v>
      </c>
      <c r="BO70" s="46">
        <f t="shared" si="126"/>
        <v>0</v>
      </c>
      <c r="BP70" s="46">
        <v>0</v>
      </c>
      <c r="BQ70" s="46">
        <f t="shared" si="127"/>
        <v>0</v>
      </c>
      <c r="BR70" s="46">
        <v>0</v>
      </c>
      <c r="BS70" s="46">
        <f t="shared" si="128"/>
        <v>0</v>
      </c>
      <c r="BT70" s="46">
        <v>0</v>
      </c>
      <c r="BU70" s="46">
        <f t="shared" si="129"/>
        <v>0</v>
      </c>
      <c r="BV70" s="46">
        <v>0</v>
      </c>
      <c r="BW70" s="46">
        <f t="shared" si="130"/>
        <v>0</v>
      </c>
      <c r="BX70" s="46">
        <v>0</v>
      </c>
      <c r="BY70" s="46">
        <f t="shared" si="131"/>
        <v>0</v>
      </c>
      <c r="BZ70" s="46">
        <v>0</v>
      </c>
      <c r="CA70" s="46">
        <f t="shared" si="132"/>
        <v>0</v>
      </c>
      <c r="CB70" s="46">
        <v>0</v>
      </c>
      <c r="CC70" s="46">
        <f t="shared" si="133"/>
        <v>0</v>
      </c>
      <c r="CD70" s="46">
        <v>0</v>
      </c>
      <c r="CE70" s="46">
        <f t="shared" si="134"/>
        <v>0</v>
      </c>
      <c r="CF70" s="46">
        <v>187200</v>
      </c>
      <c r="CG70" s="46">
        <f t="shared" si="135"/>
        <v>194688</v>
      </c>
      <c r="CH70" s="46">
        <v>0</v>
      </c>
      <c r="CI70" s="46">
        <f t="shared" si="136"/>
        <v>0</v>
      </c>
      <c r="CJ70" s="46">
        <v>0</v>
      </c>
      <c r="CK70" s="46">
        <f t="shared" si="137"/>
        <v>0</v>
      </c>
      <c r="CL70" s="46">
        <v>0</v>
      </c>
      <c r="CM70" s="46">
        <f t="shared" si="138"/>
        <v>0</v>
      </c>
      <c r="CN70" s="46">
        <v>0</v>
      </c>
      <c r="CO70" s="46">
        <f t="shared" si="139"/>
        <v>0</v>
      </c>
      <c r="CP70" s="46">
        <v>0</v>
      </c>
      <c r="CQ70" s="46">
        <f t="shared" si="140"/>
        <v>0</v>
      </c>
      <c r="CR70" s="46">
        <v>0</v>
      </c>
      <c r="CS70" s="46">
        <f t="shared" si="141"/>
        <v>0</v>
      </c>
      <c r="CT70" s="46">
        <v>0</v>
      </c>
      <c r="CU70" s="46">
        <f t="shared" si="142"/>
        <v>0</v>
      </c>
      <c r="CV70" s="46">
        <v>0</v>
      </c>
      <c r="CW70" s="46">
        <f t="shared" si="143"/>
        <v>0</v>
      </c>
      <c r="CX70" s="46">
        <v>0</v>
      </c>
      <c r="CY70" s="46">
        <f t="shared" si="144"/>
        <v>0</v>
      </c>
      <c r="CZ70" s="46">
        <v>0</v>
      </c>
      <c r="DA70" s="46">
        <f t="shared" si="145"/>
        <v>0</v>
      </c>
      <c r="DB70" s="47">
        <v>0</v>
      </c>
      <c r="DC70" s="46">
        <f t="shared" si="146"/>
        <v>0</v>
      </c>
      <c r="DD70" s="48">
        <v>0</v>
      </c>
      <c r="DE70" s="46">
        <f t="shared" si="147"/>
        <v>0</v>
      </c>
      <c r="DF70" s="49">
        <v>20</v>
      </c>
      <c r="DG70" s="50">
        <f t="shared" si="115"/>
        <v>9734.4</v>
      </c>
      <c r="DH70" s="51">
        <f t="shared" si="148"/>
        <v>116812.79999999997</v>
      </c>
      <c r="DI70" s="52"/>
      <c r="DJ70" s="52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2">
        <f>$DG70</f>
        <v>9734.4</v>
      </c>
      <c r="DV70" s="52">
        <f>$DG70</f>
        <v>9734.4</v>
      </c>
      <c r="DW70" s="52">
        <f>$DG70</f>
        <v>9734.4</v>
      </c>
      <c r="DX70" s="52">
        <f>$DG70</f>
        <v>9734.4</v>
      </c>
      <c r="DY70" s="52">
        <f>$DG70</f>
        <v>9734.4</v>
      </c>
      <c r="DZ70" s="52">
        <f t="shared" si="118"/>
        <v>9734.4</v>
      </c>
      <c r="EA70" s="52">
        <f t="shared" si="118"/>
        <v>9734.4</v>
      </c>
      <c r="EB70" s="52">
        <f t="shared" si="118"/>
        <v>9734.4</v>
      </c>
      <c r="EC70" s="52">
        <f t="shared" si="118"/>
        <v>9734.4</v>
      </c>
      <c r="ED70" s="52">
        <f t="shared" si="118"/>
        <v>9734.4</v>
      </c>
      <c r="EE70" s="52">
        <f t="shared" si="118"/>
        <v>9734.4</v>
      </c>
      <c r="EF70" s="52">
        <f t="shared" si="118"/>
        <v>9734.4</v>
      </c>
      <c r="EG70" s="54">
        <f t="shared" si="150"/>
        <v>77875.200000000026</v>
      </c>
      <c r="EH70" s="55">
        <f t="shared" si="151"/>
        <v>12</v>
      </c>
      <c r="EI70" s="55">
        <f t="shared" si="152"/>
        <v>8</v>
      </c>
      <c r="EJ70" s="56" t="s">
        <v>620</v>
      </c>
      <c r="EK70" s="57">
        <f t="shared" si="153"/>
        <v>0</v>
      </c>
      <c r="EL70" s="57">
        <f t="shared" si="154"/>
        <v>0</v>
      </c>
      <c r="EM70" s="57">
        <f t="shared" si="155"/>
        <v>0</v>
      </c>
      <c r="EN70" s="57">
        <f t="shared" si="156"/>
        <v>0</v>
      </c>
      <c r="EO70" s="57">
        <f t="shared" si="160"/>
        <v>0</v>
      </c>
      <c r="EP70" s="57">
        <f t="shared" si="161"/>
        <v>0</v>
      </c>
      <c r="EQ70" s="58">
        <f t="shared" si="162"/>
        <v>0</v>
      </c>
      <c r="ER70" s="58">
        <f t="shared" si="163"/>
        <v>0</v>
      </c>
      <c r="ES70" s="58">
        <f t="shared" si="164"/>
        <v>0</v>
      </c>
      <c r="ET70" s="58">
        <f t="shared" si="165"/>
        <v>0</v>
      </c>
    </row>
    <row r="71" spans="1:150" x14ac:dyDescent="0.25">
      <c r="A71" s="30" t="s">
        <v>667</v>
      </c>
      <c r="B71" s="65">
        <v>202397</v>
      </c>
      <c r="C71" s="67" t="s">
        <v>668</v>
      </c>
      <c r="D71" s="32" t="s">
        <v>489</v>
      </c>
      <c r="E71" s="56"/>
      <c r="F71" s="33"/>
      <c r="G71" s="33"/>
      <c r="H71" s="288">
        <f t="shared" si="157"/>
        <v>194688</v>
      </c>
      <c r="I71" s="288">
        <f t="shared" si="158"/>
        <v>194688</v>
      </c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4" t="s">
        <v>616</v>
      </c>
      <c r="AI71" s="34" t="s">
        <v>463</v>
      </c>
      <c r="AJ71" s="34" t="s">
        <v>54</v>
      </c>
      <c r="AK71" s="34" t="s">
        <v>490</v>
      </c>
      <c r="AL71" s="34" t="s">
        <v>114</v>
      </c>
      <c r="AM71" s="34" t="s">
        <v>491</v>
      </c>
      <c r="AN71" s="34" t="s">
        <v>649</v>
      </c>
      <c r="AO71" s="36">
        <v>1.04</v>
      </c>
      <c r="AP71" s="69" t="s">
        <v>544</v>
      </c>
      <c r="AQ71" s="69" t="s">
        <v>30</v>
      </c>
      <c r="AR71" s="37" t="s">
        <v>493</v>
      </c>
      <c r="AS71" s="38">
        <v>2023</v>
      </c>
      <c r="AT71" s="39" t="s">
        <v>58</v>
      </c>
      <c r="AU71" s="37" t="s">
        <v>471</v>
      </c>
      <c r="AV71" s="39" t="s">
        <v>523</v>
      </c>
      <c r="AW71" s="39" t="s">
        <v>524</v>
      </c>
      <c r="AX71" s="39" t="s">
        <v>606</v>
      </c>
      <c r="AY71" s="40" t="s">
        <v>650</v>
      </c>
      <c r="AZ71" s="40" t="s">
        <v>619</v>
      </c>
      <c r="BA71" s="274">
        <v>0</v>
      </c>
      <c r="BB71" s="42"/>
      <c r="BC71" s="43">
        <v>187200</v>
      </c>
      <c r="BD71" s="43">
        <v>0</v>
      </c>
      <c r="BE71" s="43"/>
      <c r="BF71" s="43">
        <v>0</v>
      </c>
      <c r="BG71" s="44"/>
      <c r="BH71" s="45">
        <f t="shared" si="123"/>
        <v>187200</v>
      </c>
      <c r="BI71" s="45">
        <f t="shared" si="124"/>
        <v>194688</v>
      </c>
      <c r="BJ71" s="45">
        <f t="shared" si="125"/>
        <v>194688</v>
      </c>
      <c r="BK71" s="46">
        <v>0</v>
      </c>
      <c r="BL71" s="46">
        <v>0</v>
      </c>
      <c r="BM71" s="46">
        <f t="shared" si="110"/>
        <v>0</v>
      </c>
      <c r="BN71" s="46">
        <v>0</v>
      </c>
      <c r="BO71" s="46">
        <f t="shared" si="126"/>
        <v>0</v>
      </c>
      <c r="BP71" s="46">
        <v>0</v>
      </c>
      <c r="BQ71" s="46">
        <f t="shared" si="127"/>
        <v>0</v>
      </c>
      <c r="BR71" s="46">
        <v>0</v>
      </c>
      <c r="BS71" s="46">
        <f t="shared" si="128"/>
        <v>0</v>
      </c>
      <c r="BT71" s="46">
        <v>0</v>
      </c>
      <c r="BU71" s="46">
        <f t="shared" si="129"/>
        <v>0</v>
      </c>
      <c r="BV71" s="46">
        <v>0</v>
      </c>
      <c r="BW71" s="46">
        <f t="shared" si="130"/>
        <v>0</v>
      </c>
      <c r="BX71" s="46">
        <v>0</v>
      </c>
      <c r="BY71" s="46">
        <f t="shared" si="131"/>
        <v>0</v>
      </c>
      <c r="BZ71" s="46">
        <v>0</v>
      </c>
      <c r="CA71" s="46">
        <f t="shared" si="132"/>
        <v>0</v>
      </c>
      <c r="CB71" s="46">
        <v>0</v>
      </c>
      <c r="CC71" s="46">
        <f t="shared" si="133"/>
        <v>0</v>
      </c>
      <c r="CD71" s="46">
        <v>0</v>
      </c>
      <c r="CE71" s="46">
        <f t="shared" si="134"/>
        <v>0</v>
      </c>
      <c r="CF71" s="46">
        <v>0</v>
      </c>
      <c r="CG71" s="46">
        <f t="shared" si="135"/>
        <v>0</v>
      </c>
      <c r="CH71" s="46">
        <v>187200</v>
      </c>
      <c r="CI71" s="46">
        <f t="shared" si="136"/>
        <v>194688</v>
      </c>
      <c r="CJ71" s="46">
        <v>0</v>
      </c>
      <c r="CK71" s="46">
        <f t="shared" si="137"/>
        <v>0</v>
      </c>
      <c r="CL71" s="46">
        <v>0</v>
      </c>
      <c r="CM71" s="46">
        <f t="shared" si="138"/>
        <v>0</v>
      </c>
      <c r="CN71" s="46">
        <v>0</v>
      </c>
      <c r="CO71" s="46">
        <f t="shared" si="139"/>
        <v>0</v>
      </c>
      <c r="CP71" s="46">
        <v>0</v>
      </c>
      <c r="CQ71" s="46">
        <f t="shared" si="140"/>
        <v>0</v>
      </c>
      <c r="CR71" s="46">
        <v>0</v>
      </c>
      <c r="CS71" s="46">
        <f t="shared" si="141"/>
        <v>0</v>
      </c>
      <c r="CT71" s="46">
        <v>0</v>
      </c>
      <c r="CU71" s="46">
        <f t="shared" si="142"/>
        <v>0</v>
      </c>
      <c r="CV71" s="46">
        <v>0</v>
      </c>
      <c r="CW71" s="46">
        <f t="shared" si="143"/>
        <v>0</v>
      </c>
      <c r="CX71" s="46">
        <v>0</v>
      </c>
      <c r="CY71" s="46">
        <f t="shared" si="144"/>
        <v>0</v>
      </c>
      <c r="CZ71" s="46">
        <v>0</v>
      </c>
      <c r="DA71" s="46">
        <f t="shared" si="145"/>
        <v>0</v>
      </c>
      <c r="DB71" s="47">
        <v>0</v>
      </c>
      <c r="DC71" s="46">
        <f t="shared" si="146"/>
        <v>0</v>
      </c>
      <c r="DD71" s="48">
        <v>0</v>
      </c>
      <c r="DE71" s="46">
        <f t="shared" si="147"/>
        <v>0</v>
      </c>
      <c r="DF71" s="49">
        <v>20</v>
      </c>
      <c r="DG71" s="50">
        <f t="shared" si="115"/>
        <v>9734.4</v>
      </c>
      <c r="DH71" s="51">
        <f t="shared" si="148"/>
        <v>107078.39999999998</v>
      </c>
      <c r="DI71" s="52"/>
      <c r="DJ71" s="52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2">
        <f>$DG71</f>
        <v>9734.4</v>
      </c>
      <c r="DW71" s="52">
        <f>$DG71</f>
        <v>9734.4</v>
      </c>
      <c r="DX71" s="52">
        <f>$DG71</f>
        <v>9734.4</v>
      </c>
      <c r="DY71" s="52">
        <f>$DG71</f>
        <v>9734.4</v>
      </c>
      <c r="DZ71" s="52">
        <f t="shared" si="118"/>
        <v>9734.4</v>
      </c>
      <c r="EA71" s="52">
        <f t="shared" si="118"/>
        <v>9734.4</v>
      </c>
      <c r="EB71" s="52">
        <f t="shared" si="118"/>
        <v>9734.4</v>
      </c>
      <c r="EC71" s="52">
        <f t="shared" si="118"/>
        <v>9734.4</v>
      </c>
      <c r="ED71" s="52">
        <f t="shared" si="118"/>
        <v>9734.4</v>
      </c>
      <c r="EE71" s="52">
        <f t="shared" si="118"/>
        <v>9734.4</v>
      </c>
      <c r="EF71" s="52">
        <f t="shared" si="118"/>
        <v>9734.4</v>
      </c>
      <c r="EG71" s="54">
        <f t="shared" si="150"/>
        <v>87609.60000000002</v>
      </c>
      <c r="EH71" s="55">
        <f t="shared" si="151"/>
        <v>11</v>
      </c>
      <c r="EI71" s="55">
        <f t="shared" si="152"/>
        <v>9</v>
      </c>
      <c r="EJ71" s="56" t="s">
        <v>620</v>
      </c>
      <c r="EK71" s="57">
        <f t="shared" si="153"/>
        <v>0</v>
      </c>
      <c r="EL71" s="57">
        <f t="shared" si="154"/>
        <v>0</v>
      </c>
      <c r="EM71" s="57">
        <f t="shared" si="155"/>
        <v>0</v>
      </c>
      <c r="EN71" s="57">
        <f t="shared" si="156"/>
        <v>0</v>
      </c>
      <c r="EO71" s="57">
        <f t="shared" si="160"/>
        <v>0</v>
      </c>
      <c r="EP71" s="57">
        <f t="shared" si="161"/>
        <v>0</v>
      </c>
      <c r="EQ71" s="58">
        <f t="shared" si="162"/>
        <v>0</v>
      </c>
      <c r="ER71" s="58">
        <f t="shared" si="163"/>
        <v>0</v>
      </c>
      <c r="ES71" s="58">
        <f t="shared" si="164"/>
        <v>0</v>
      </c>
      <c r="ET71" s="58">
        <f t="shared" si="165"/>
        <v>0</v>
      </c>
    </row>
    <row r="72" spans="1:150" x14ac:dyDescent="0.25">
      <c r="A72" s="30" t="s">
        <v>669</v>
      </c>
      <c r="B72" s="65">
        <v>202398</v>
      </c>
      <c r="C72" s="67" t="s">
        <v>670</v>
      </c>
      <c r="D72" s="32" t="s">
        <v>489</v>
      </c>
      <c r="E72" s="56"/>
      <c r="F72" s="33"/>
      <c r="G72" s="33"/>
      <c r="H72" s="288">
        <f t="shared" si="157"/>
        <v>194688</v>
      </c>
      <c r="I72" s="288">
        <f t="shared" si="158"/>
        <v>194688</v>
      </c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4" t="s">
        <v>616</v>
      </c>
      <c r="AI72" s="34" t="s">
        <v>463</v>
      </c>
      <c r="AJ72" s="34" t="s">
        <v>54</v>
      </c>
      <c r="AK72" s="34" t="s">
        <v>490</v>
      </c>
      <c r="AL72" s="34" t="s">
        <v>114</v>
      </c>
      <c r="AM72" s="34" t="s">
        <v>491</v>
      </c>
      <c r="AN72" s="34" t="s">
        <v>649</v>
      </c>
      <c r="AO72" s="36">
        <v>1.04</v>
      </c>
      <c r="AP72" s="69" t="s">
        <v>544</v>
      </c>
      <c r="AQ72" s="69" t="s">
        <v>30</v>
      </c>
      <c r="AR72" s="37" t="s">
        <v>493</v>
      </c>
      <c r="AS72" s="38">
        <v>2023</v>
      </c>
      <c r="AT72" s="39" t="s">
        <v>58</v>
      </c>
      <c r="AU72" s="37" t="s">
        <v>471</v>
      </c>
      <c r="AV72" s="39" t="s">
        <v>523</v>
      </c>
      <c r="AW72" s="39" t="s">
        <v>524</v>
      </c>
      <c r="AX72" s="39" t="s">
        <v>606</v>
      </c>
      <c r="AY72" s="40" t="s">
        <v>650</v>
      </c>
      <c r="AZ72" s="40" t="s">
        <v>619</v>
      </c>
      <c r="BA72" s="274">
        <v>0</v>
      </c>
      <c r="BB72" s="42"/>
      <c r="BC72" s="43">
        <v>187200</v>
      </c>
      <c r="BD72" s="43">
        <v>0</v>
      </c>
      <c r="BE72" s="43"/>
      <c r="BF72" s="43">
        <v>0</v>
      </c>
      <c r="BG72" s="44"/>
      <c r="BH72" s="45">
        <f t="shared" si="123"/>
        <v>187200</v>
      </c>
      <c r="BI72" s="45">
        <f t="shared" si="124"/>
        <v>194688</v>
      </c>
      <c r="BJ72" s="45">
        <f t="shared" si="125"/>
        <v>194688</v>
      </c>
      <c r="BK72" s="46">
        <v>0</v>
      </c>
      <c r="BL72" s="46">
        <v>0</v>
      </c>
      <c r="BM72" s="46">
        <f t="shared" si="110"/>
        <v>0</v>
      </c>
      <c r="BN72" s="46">
        <v>0</v>
      </c>
      <c r="BO72" s="46">
        <f t="shared" si="126"/>
        <v>0</v>
      </c>
      <c r="BP72" s="46">
        <v>0</v>
      </c>
      <c r="BQ72" s="46">
        <f t="shared" si="127"/>
        <v>0</v>
      </c>
      <c r="BR72" s="46">
        <v>0</v>
      </c>
      <c r="BS72" s="46">
        <f t="shared" si="128"/>
        <v>0</v>
      </c>
      <c r="BT72" s="46">
        <v>0</v>
      </c>
      <c r="BU72" s="46">
        <f t="shared" si="129"/>
        <v>0</v>
      </c>
      <c r="BV72" s="46">
        <v>0</v>
      </c>
      <c r="BW72" s="46">
        <f t="shared" si="130"/>
        <v>0</v>
      </c>
      <c r="BX72" s="46">
        <v>0</v>
      </c>
      <c r="BY72" s="46">
        <f t="shared" si="131"/>
        <v>0</v>
      </c>
      <c r="BZ72" s="46">
        <v>0</v>
      </c>
      <c r="CA72" s="46">
        <f t="shared" si="132"/>
        <v>0</v>
      </c>
      <c r="CB72" s="46">
        <v>0</v>
      </c>
      <c r="CC72" s="46">
        <f t="shared" si="133"/>
        <v>0</v>
      </c>
      <c r="CD72" s="46">
        <v>0</v>
      </c>
      <c r="CE72" s="46">
        <f t="shared" si="134"/>
        <v>0</v>
      </c>
      <c r="CF72" s="46">
        <v>0</v>
      </c>
      <c r="CG72" s="46">
        <f t="shared" si="135"/>
        <v>0</v>
      </c>
      <c r="CH72" s="46">
        <v>0</v>
      </c>
      <c r="CI72" s="46">
        <f t="shared" si="136"/>
        <v>0</v>
      </c>
      <c r="CJ72" s="46">
        <v>187200</v>
      </c>
      <c r="CK72" s="46">
        <f t="shared" si="137"/>
        <v>194688</v>
      </c>
      <c r="CL72" s="46">
        <v>0</v>
      </c>
      <c r="CM72" s="46">
        <f t="shared" si="138"/>
        <v>0</v>
      </c>
      <c r="CN72" s="46">
        <v>0</v>
      </c>
      <c r="CO72" s="46">
        <f t="shared" si="139"/>
        <v>0</v>
      </c>
      <c r="CP72" s="46">
        <v>0</v>
      </c>
      <c r="CQ72" s="46">
        <f t="shared" si="140"/>
        <v>0</v>
      </c>
      <c r="CR72" s="46">
        <v>0</v>
      </c>
      <c r="CS72" s="46">
        <f t="shared" si="141"/>
        <v>0</v>
      </c>
      <c r="CT72" s="46">
        <v>0</v>
      </c>
      <c r="CU72" s="46">
        <f t="shared" si="142"/>
        <v>0</v>
      </c>
      <c r="CV72" s="46">
        <v>0</v>
      </c>
      <c r="CW72" s="46">
        <f t="shared" si="143"/>
        <v>0</v>
      </c>
      <c r="CX72" s="46">
        <v>0</v>
      </c>
      <c r="CY72" s="46">
        <f t="shared" si="144"/>
        <v>0</v>
      </c>
      <c r="CZ72" s="46">
        <v>0</v>
      </c>
      <c r="DA72" s="46">
        <f t="shared" si="145"/>
        <v>0</v>
      </c>
      <c r="DB72" s="47">
        <v>0</v>
      </c>
      <c r="DC72" s="46">
        <f t="shared" si="146"/>
        <v>0</v>
      </c>
      <c r="DD72" s="48">
        <v>0</v>
      </c>
      <c r="DE72" s="46">
        <f t="shared" si="147"/>
        <v>0</v>
      </c>
      <c r="DF72" s="49">
        <v>20</v>
      </c>
      <c r="DG72" s="50">
        <f t="shared" si="115"/>
        <v>9734.4</v>
      </c>
      <c r="DH72" s="51">
        <f t="shared" si="148"/>
        <v>97343.999999999985</v>
      </c>
      <c r="DI72" s="52"/>
      <c r="DJ72" s="52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2">
        <f>$DG72</f>
        <v>9734.4</v>
      </c>
      <c r="DX72" s="52">
        <f>$DG72</f>
        <v>9734.4</v>
      </c>
      <c r="DY72" s="52">
        <f>$DG72</f>
        <v>9734.4</v>
      </c>
      <c r="DZ72" s="52">
        <f t="shared" si="118"/>
        <v>9734.4</v>
      </c>
      <c r="EA72" s="52">
        <f t="shared" si="118"/>
        <v>9734.4</v>
      </c>
      <c r="EB72" s="52">
        <f t="shared" si="118"/>
        <v>9734.4</v>
      </c>
      <c r="EC72" s="52">
        <f t="shared" si="118"/>
        <v>9734.4</v>
      </c>
      <c r="ED72" s="52">
        <f t="shared" si="118"/>
        <v>9734.4</v>
      </c>
      <c r="EE72" s="52">
        <f t="shared" si="118"/>
        <v>9734.4</v>
      </c>
      <c r="EF72" s="52">
        <f t="shared" si="118"/>
        <v>9734.4</v>
      </c>
      <c r="EG72" s="54">
        <f t="shared" si="150"/>
        <v>97344.000000000015</v>
      </c>
      <c r="EH72" s="55">
        <f t="shared" si="151"/>
        <v>10</v>
      </c>
      <c r="EI72" s="55">
        <f t="shared" si="152"/>
        <v>10</v>
      </c>
      <c r="EJ72" s="56" t="s">
        <v>620</v>
      </c>
      <c r="EK72" s="57">
        <f t="shared" si="153"/>
        <v>0</v>
      </c>
      <c r="EL72" s="57">
        <f t="shared" si="154"/>
        <v>0</v>
      </c>
      <c r="EM72" s="57">
        <f t="shared" si="155"/>
        <v>0</v>
      </c>
      <c r="EN72" s="57">
        <f t="shared" si="156"/>
        <v>0</v>
      </c>
      <c r="EO72" s="57">
        <f t="shared" si="160"/>
        <v>0</v>
      </c>
      <c r="EP72" s="57">
        <f t="shared" si="161"/>
        <v>0</v>
      </c>
      <c r="EQ72" s="58">
        <f t="shared" si="162"/>
        <v>0</v>
      </c>
      <c r="ER72" s="58">
        <f t="shared" si="163"/>
        <v>0</v>
      </c>
      <c r="ES72" s="58">
        <f t="shared" si="164"/>
        <v>0</v>
      </c>
      <c r="ET72" s="58">
        <f t="shared" si="165"/>
        <v>0</v>
      </c>
    </row>
    <row r="73" spans="1:150" x14ac:dyDescent="0.25">
      <c r="A73" s="30" t="s">
        <v>671</v>
      </c>
      <c r="B73" s="65">
        <v>202399</v>
      </c>
      <c r="C73" s="64" t="s">
        <v>672</v>
      </c>
      <c r="D73" s="32" t="s">
        <v>489</v>
      </c>
      <c r="E73" s="56"/>
      <c r="F73" s="33"/>
      <c r="G73" s="33"/>
      <c r="H73" s="288">
        <f t="shared" si="157"/>
        <v>194688</v>
      </c>
      <c r="I73" s="288">
        <f t="shared" si="158"/>
        <v>194688</v>
      </c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4" t="s">
        <v>616</v>
      </c>
      <c r="AI73" s="34" t="s">
        <v>463</v>
      </c>
      <c r="AJ73" s="34" t="s">
        <v>54</v>
      </c>
      <c r="AK73" s="34" t="s">
        <v>490</v>
      </c>
      <c r="AL73" s="34" t="s">
        <v>114</v>
      </c>
      <c r="AM73" s="34" t="s">
        <v>491</v>
      </c>
      <c r="AN73" s="34" t="s">
        <v>649</v>
      </c>
      <c r="AO73" s="36">
        <v>1.04</v>
      </c>
      <c r="AP73" s="69" t="s">
        <v>544</v>
      </c>
      <c r="AQ73" s="69" t="s">
        <v>30</v>
      </c>
      <c r="AR73" s="37" t="s">
        <v>493</v>
      </c>
      <c r="AS73" s="38">
        <v>2023</v>
      </c>
      <c r="AT73" s="39" t="s">
        <v>58</v>
      </c>
      <c r="AU73" s="37" t="s">
        <v>471</v>
      </c>
      <c r="AV73" s="39" t="s">
        <v>523</v>
      </c>
      <c r="AW73" s="39" t="s">
        <v>524</v>
      </c>
      <c r="AX73" s="39" t="s">
        <v>606</v>
      </c>
      <c r="AY73" s="40" t="s">
        <v>650</v>
      </c>
      <c r="AZ73" s="40" t="s">
        <v>619</v>
      </c>
      <c r="BA73" s="274">
        <v>0</v>
      </c>
      <c r="BB73" s="42"/>
      <c r="BC73" s="43">
        <v>187200</v>
      </c>
      <c r="BD73" s="43">
        <v>0</v>
      </c>
      <c r="BE73" s="43"/>
      <c r="BF73" s="43">
        <v>0</v>
      </c>
      <c r="BG73" s="44"/>
      <c r="BH73" s="45">
        <f t="shared" si="123"/>
        <v>187200</v>
      </c>
      <c r="BI73" s="45">
        <f t="shared" si="124"/>
        <v>194688</v>
      </c>
      <c r="BJ73" s="45">
        <f t="shared" si="125"/>
        <v>194688</v>
      </c>
      <c r="BK73" s="46">
        <v>0</v>
      </c>
      <c r="BL73" s="46">
        <v>0</v>
      </c>
      <c r="BM73" s="46">
        <f t="shared" si="110"/>
        <v>0</v>
      </c>
      <c r="BN73" s="46">
        <v>0</v>
      </c>
      <c r="BO73" s="46">
        <f t="shared" si="126"/>
        <v>0</v>
      </c>
      <c r="BP73" s="46">
        <v>0</v>
      </c>
      <c r="BQ73" s="46">
        <f t="shared" si="127"/>
        <v>0</v>
      </c>
      <c r="BR73" s="46">
        <v>0</v>
      </c>
      <c r="BS73" s="46">
        <f t="shared" si="128"/>
        <v>0</v>
      </c>
      <c r="BT73" s="46">
        <v>0</v>
      </c>
      <c r="BU73" s="46">
        <f t="shared" si="129"/>
        <v>0</v>
      </c>
      <c r="BV73" s="46">
        <v>0</v>
      </c>
      <c r="BW73" s="46">
        <f t="shared" si="130"/>
        <v>0</v>
      </c>
      <c r="BX73" s="46">
        <v>0</v>
      </c>
      <c r="BY73" s="46">
        <f t="shared" si="131"/>
        <v>0</v>
      </c>
      <c r="BZ73" s="46">
        <v>0</v>
      </c>
      <c r="CA73" s="46">
        <f t="shared" si="132"/>
        <v>0</v>
      </c>
      <c r="CB73" s="46">
        <v>0</v>
      </c>
      <c r="CC73" s="46">
        <f t="shared" si="133"/>
        <v>0</v>
      </c>
      <c r="CD73" s="46">
        <v>0</v>
      </c>
      <c r="CE73" s="46">
        <f t="shared" si="134"/>
        <v>0</v>
      </c>
      <c r="CF73" s="46">
        <v>0</v>
      </c>
      <c r="CG73" s="46">
        <f t="shared" si="135"/>
        <v>0</v>
      </c>
      <c r="CH73" s="46">
        <v>0</v>
      </c>
      <c r="CI73" s="46">
        <f t="shared" si="136"/>
        <v>0</v>
      </c>
      <c r="CJ73" s="46">
        <v>0</v>
      </c>
      <c r="CK73" s="46">
        <f t="shared" si="137"/>
        <v>0</v>
      </c>
      <c r="CL73" s="46">
        <v>187200</v>
      </c>
      <c r="CM73" s="46">
        <f t="shared" si="138"/>
        <v>194688</v>
      </c>
      <c r="CN73" s="46">
        <v>0</v>
      </c>
      <c r="CO73" s="46">
        <f t="shared" si="139"/>
        <v>0</v>
      </c>
      <c r="CP73" s="46">
        <v>0</v>
      </c>
      <c r="CQ73" s="46">
        <f t="shared" si="140"/>
        <v>0</v>
      </c>
      <c r="CR73" s="46">
        <v>0</v>
      </c>
      <c r="CS73" s="46">
        <f t="shared" si="141"/>
        <v>0</v>
      </c>
      <c r="CT73" s="46">
        <v>0</v>
      </c>
      <c r="CU73" s="46">
        <f t="shared" si="142"/>
        <v>0</v>
      </c>
      <c r="CV73" s="46">
        <v>0</v>
      </c>
      <c r="CW73" s="46">
        <f t="shared" si="143"/>
        <v>0</v>
      </c>
      <c r="CX73" s="46">
        <v>0</v>
      </c>
      <c r="CY73" s="46">
        <f t="shared" si="144"/>
        <v>0</v>
      </c>
      <c r="CZ73" s="46">
        <v>0</v>
      </c>
      <c r="DA73" s="46">
        <f t="shared" si="145"/>
        <v>0</v>
      </c>
      <c r="DB73" s="47">
        <v>0</v>
      </c>
      <c r="DC73" s="46">
        <f t="shared" si="146"/>
        <v>0</v>
      </c>
      <c r="DD73" s="48">
        <v>0</v>
      </c>
      <c r="DE73" s="46">
        <f t="shared" si="147"/>
        <v>0</v>
      </c>
      <c r="DF73" s="49">
        <v>20</v>
      </c>
      <c r="DG73" s="50">
        <f t="shared" si="115"/>
        <v>9734.4</v>
      </c>
      <c r="DH73" s="51">
        <f t="shared" si="148"/>
        <v>87609.599999999991</v>
      </c>
      <c r="DI73" s="52"/>
      <c r="DJ73" s="52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2">
        <f>$DG73</f>
        <v>9734.4</v>
      </c>
      <c r="DY73" s="52">
        <f>$DG73</f>
        <v>9734.4</v>
      </c>
      <c r="DZ73" s="52">
        <f t="shared" si="118"/>
        <v>9734.4</v>
      </c>
      <c r="EA73" s="52">
        <f t="shared" si="118"/>
        <v>9734.4</v>
      </c>
      <c r="EB73" s="52">
        <f t="shared" si="118"/>
        <v>9734.4</v>
      </c>
      <c r="EC73" s="52">
        <f t="shared" si="118"/>
        <v>9734.4</v>
      </c>
      <c r="ED73" s="52">
        <f t="shared" si="118"/>
        <v>9734.4</v>
      </c>
      <c r="EE73" s="52">
        <f t="shared" si="118"/>
        <v>9734.4</v>
      </c>
      <c r="EF73" s="52">
        <f t="shared" si="118"/>
        <v>9734.4</v>
      </c>
      <c r="EG73" s="54">
        <f t="shared" si="150"/>
        <v>107078.40000000001</v>
      </c>
      <c r="EH73" s="55">
        <f t="shared" si="151"/>
        <v>9</v>
      </c>
      <c r="EI73" s="55">
        <f t="shared" si="152"/>
        <v>11</v>
      </c>
      <c r="EJ73" s="56" t="s">
        <v>620</v>
      </c>
      <c r="EK73" s="57">
        <f t="shared" si="153"/>
        <v>0</v>
      </c>
      <c r="EL73" s="57">
        <f t="shared" si="154"/>
        <v>0</v>
      </c>
      <c r="EM73" s="57">
        <f t="shared" si="155"/>
        <v>0</v>
      </c>
      <c r="EN73" s="57">
        <f t="shared" si="156"/>
        <v>0</v>
      </c>
      <c r="EO73" s="57">
        <f t="shared" si="160"/>
        <v>0</v>
      </c>
      <c r="EP73" s="57">
        <f t="shared" si="161"/>
        <v>0</v>
      </c>
      <c r="EQ73" s="58">
        <f t="shared" si="162"/>
        <v>0</v>
      </c>
      <c r="ER73" s="58">
        <f t="shared" si="163"/>
        <v>0</v>
      </c>
      <c r="ES73" s="58">
        <f t="shared" si="164"/>
        <v>0</v>
      </c>
      <c r="ET73" s="58">
        <f t="shared" si="165"/>
        <v>0</v>
      </c>
    </row>
    <row r="74" spans="1:150" x14ac:dyDescent="0.25">
      <c r="A74" s="30" t="s">
        <v>673</v>
      </c>
      <c r="B74" s="65">
        <v>1003017</v>
      </c>
      <c r="C74" s="67" t="s">
        <v>674</v>
      </c>
      <c r="D74" s="32" t="s">
        <v>1247</v>
      </c>
      <c r="E74" s="56"/>
      <c r="F74" s="33"/>
      <c r="G74" s="33"/>
      <c r="H74" s="288">
        <f t="shared" si="157"/>
        <v>0</v>
      </c>
      <c r="I74" s="288">
        <f t="shared" si="158"/>
        <v>0</v>
      </c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4" t="s">
        <v>675</v>
      </c>
      <c r="AI74" s="34" t="s">
        <v>676</v>
      </c>
      <c r="AJ74" s="34" t="s">
        <v>677</v>
      </c>
      <c r="AK74" s="34" t="s">
        <v>678</v>
      </c>
      <c r="AL74" s="34" t="s">
        <v>133</v>
      </c>
      <c r="AM74" s="34" t="s">
        <v>529</v>
      </c>
      <c r="AN74" s="34" t="s">
        <v>679</v>
      </c>
      <c r="AO74" s="36">
        <v>1.04</v>
      </c>
      <c r="AP74" s="69" t="s">
        <v>680</v>
      </c>
      <c r="AQ74" s="69" t="s">
        <v>30</v>
      </c>
      <c r="AR74" s="37" t="s">
        <v>471</v>
      </c>
      <c r="AS74" s="38">
        <v>2017</v>
      </c>
      <c r="AT74" s="39" t="s">
        <v>470</v>
      </c>
      <c r="AU74" s="37" t="s">
        <v>469</v>
      </c>
      <c r="AV74" s="39" t="s">
        <v>494</v>
      </c>
      <c r="AW74" s="39" t="s">
        <v>495</v>
      </c>
      <c r="AX74" s="39" t="s">
        <v>496</v>
      </c>
      <c r="AY74" s="79" t="s">
        <v>681</v>
      </c>
      <c r="AZ74" s="40" t="s">
        <v>680</v>
      </c>
      <c r="BA74" s="274">
        <v>0</v>
      </c>
      <c r="BB74" s="42"/>
      <c r="BC74" s="43">
        <v>93980</v>
      </c>
      <c r="BD74" s="43">
        <v>0</v>
      </c>
      <c r="BE74" s="43"/>
      <c r="BF74" s="43">
        <v>0</v>
      </c>
      <c r="BG74" s="44"/>
      <c r="BH74" s="45">
        <f t="shared" si="123"/>
        <v>0</v>
      </c>
      <c r="BI74" s="45">
        <f t="shared" si="124"/>
        <v>0</v>
      </c>
      <c r="BJ74" s="45">
        <f t="shared" si="125"/>
        <v>0</v>
      </c>
      <c r="BK74" s="80">
        <v>0</v>
      </c>
      <c r="BL74" s="46">
        <v>0</v>
      </c>
      <c r="BM74" s="46">
        <f t="shared" si="110"/>
        <v>0</v>
      </c>
      <c r="BN74" s="46">
        <v>0</v>
      </c>
      <c r="BO74" s="46">
        <f t="shared" si="126"/>
        <v>0</v>
      </c>
      <c r="BP74" s="46">
        <v>0</v>
      </c>
      <c r="BQ74" s="46">
        <f t="shared" si="127"/>
        <v>0</v>
      </c>
      <c r="BR74" s="46">
        <v>0</v>
      </c>
      <c r="BS74" s="46">
        <f t="shared" si="128"/>
        <v>0</v>
      </c>
      <c r="BT74" s="46">
        <v>0</v>
      </c>
      <c r="BU74" s="46">
        <f t="shared" si="129"/>
        <v>0</v>
      </c>
      <c r="BV74" s="46">
        <v>0</v>
      </c>
      <c r="BW74" s="46">
        <f t="shared" si="130"/>
        <v>0</v>
      </c>
      <c r="BX74" s="46">
        <v>0</v>
      </c>
      <c r="BY74" s="46">
        <f t="shared" si="131"/>
        <v>0</v>
      </c>
      <c r="BZ74" s="46">
        <v>0</v>
      </c>
      <c r="CA74" s="46">
        <f t="shared" si="132"/>
        <v>0</v>
      </c>
      <c r="CB74" s="46">
        <v>0</v>
      </c>
      <c r="CC74" s="46">
        <f t="shared" si="133"/>
        <v>0</v>
      </c>
      <c r="CD74" s="46">
        <v>0</v>
      </c>
      <c r="CE74" s="46">
        <f t="shared" si="134"/>
        <v>0</v>
      </c>
      <c r="CF74" s="46">
        <v>0</v>
      </c>
      <c r="CG74" s="46">
        <f t="shared" si="135"/>
        <v>0</v>
      </c>
      <c r="CH74" s="46">
        <v>0</v>
      </c>
      <c r="CI74" s="46">
        <f t="shared" si="136"/>
        <v>0</v>
      </c>
      <c r="CJ74" s="46">
        <v>0</v>
      </c>
      <c r="CK74" s="46">
        <f t="shared" si="137"/>
        <v>0</v>
      </c>
      <c r="CL74" s="46">
        <v>0</v>
      </c>
      <c r="CM74" s="46">
        <f t="shared" si="138"/>
        <v>0</v>
      </c>
      <c r="CN74" s="46">
        <v>0</v>
      </c>
      <c r="CO74" s="46">
        <f t="shared" si="139"/>
        <v>0</v>
      </c>
      <c r="CP74" s="46">
        <v>0</v>
      </c>
      <c r="CQ74" s="46">
        <f t="shared" si="140"/>
        <v>0</v>
      </c>
      <c r="CR74" s="46">
        <v>0</v>
      </c>
      <c r="CS74" s="46">
        <f t="shared" si="141"/>
        <v>0</v>
      </c>
      <c r="CT74" s="46">
        <v>0</v>
      </c>
      <c r="CU74" s="46">
        <f t="shared" si="142"/>
        <v>0</v>
      </c>
      <c r="CV74" s="46">
        <v>0</v>
      </c>
      <c r="CW74" s="46">
        <f t="shared" si="143"/>
        <v>0</v>
      </c>
      <c r="CX74" s="46">
        <v>0</v>
      </c>
      <c r="CY74" s="46">
        <f t="shared" si="144"/>
        <v>0</v>
      </c>
      <c r="CZ74" s="46">
        <v>0</v>
      </c>
      <c r="DA74" s="46">
        <f t="shared" si="145"/>
        <v>0</v>
      </c>
      <c r="DB74" s="47">
        <v>0</v>
      </c>
      <c r="DC74" s="46">
        <f t="shared" si="146"/>
        <v>0</v>
      </c>
      <c r="DD74" s="48">
        <v>0</v>
      </c>
      <c r="DE74" s="46">
        <f t="shared" si="147"/>
        <v>0</v>
      </c>
      <c r="DF74" s="81">
        <v>4</v>
      </c>
      <c r="DG74" s="50">
        <f t="shared" si="115"/>
        <v>0</v>
      </c>
      <c r="DH74" s="297">
        <f t="shared" si="148"/>
        <v>0</v>
      </c>
      <c r="DI74" s="83"/>
      <c r="DJ74" s="83"/>
      <c r="DK74" s="83"/>
      <c r="DL74" s="83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54">
        <f t="shared" si="150"/>
        <v>0</v>
      </c>
      <c r="EH74" s="55">
        <f t="shared" si="151"/>
        <v>0</v>
      </c>
      <c r="EI74" s="55">
        <f t="shared" si="152"/>
        <v>4</v>
      </c>
      <c r="EJ74" s="56" t="s">
        <v>682</v>
      </c>
      <c r="EK74" s="57">
        <f t="shared" si="153"/>
        <v>0</v>
      </c>
      <c r="EL74" s="57">
        <f t="shared" si="154"/>
        <v>0</v>
      </c>
      <c r="EM74" s="57">
        <f t="shared" si="155"/>
        <v>0</v>
      </c>
      <c r="EN74" s="57">
        <f t="shared" si="156"/>
        <v>0</v>
      </c>
      <c r="EO74" s="57">
        <f t="shared" si="160"/>
        <v>0</v>
      </c>
      <c r="EP74" s="57">
        <f t="shared" si="161"/>
        <v>0</v>
      </c>
      <c r="EQ74" s="58">
        <f t="shared" si="162"/>
        <v>0</v>
      </c>
      <c r="ER74" s="58">
        <f t="shared" si="163"/>
        <v>0</v>
      </c>
      <c r="ES74" s="58">
        <f t="shared" si="164"/>
        <v>0</v>
      </c>
      <c r="ET74" s="58">
        <f t="shared" si="165"/>
        <v>0</v>
      </c>
    </row>
    <row r="75" spans="1:150" x14ac:dyDescent="0.25">
      <c r="A75" s="30" t="s">
        <v>683</v>
      </c>
      <c r="B75" s="65">
        <v>1030006</v>
      </c>
      <c r="C75" s="67" t="s">
        <v>684</v>
      </c>
      <c r="D75" s="32">
        <v>0</v>
      </c>
      <c r="E75" s="56"/>
      <c r="F75" s="33"/>
      <c r="G75" s="33"/>
      <c r="H75" s="288">
        <f t="shared" si="157"/>
        <v>174950.39</v>
      </c>
      <c r="I75" s="288">
        <f t="shared" si="158"/>
        <v>174950.39</v>
      </c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4" t="s">
        <v>685</v>
      </c>
      <c r="AI75" s="34" t="s">
        <v>479</v>
      </c>
      <c r="AJ75" s="34" t="s">
        <v>54</v>
      </c>
      <c r="AK75" s="34" t="s">
        <v>490</v>
      </c>
      <c r="AL75" s="34" t="s">
        <v>86</v>
      </c>
      <c r="AM75" s="34" t="s">
        <v>529</v>
      </c>
      <c r="AN75" s="34" t="s">
        <v>467</v>
      </c>
      <c r="AO75" s="36">
        <v>1.04</v>
      </c>
      <c r="AP75" s="69" t="s">
        <v>586</v>
      </c>
      <c r="AQ75" s="69" t="s">
        <v>58</v>
      </c>
      <c r="AR75" s="37" t="s">
        <v>471</v>
      </c>
      <c r="AS75" s="38">
        <v>2018</v>
      </c>
      <c r="AT75" s="39" t="s">
        <v>470</v>
      </c>
      <c r="AU75" s="37" t="s">
        <v>686</v>
      </c>
      <c r="AV75" s="39" t="s">
        <v>494</v>
      </c>
      <c r="AW75" s="39" t="s">
        <v>495</v>
      </c>
      <c r="AX75" s="39" t="s">
        <v>687</v>
      </c>
      <c r="AY75" s="40" t="s">
        <v>688</v>
      </c>
      <c r="AZ75" s="40" t="s">
        <v>474</v>
      </c>
      <c r="BA75" s="274">
        <v>0</v>
      </c>
      <c r="BB75" s="42"/>
      <c r="BC75" s="35">
        <v>229450</v>
      </c>
      <c r="BD75" s="43">
        <v>59595</v>
      </c>
      <c r="BE75" s="43"/>
      <c r="BF75" s="43">
        <v>0</v>
      </c>
      <c r="BG75" s="44"/>
      <c r="BH75" s="45">
        <f t="shared" si="123"/>
        <v>169854.75</v>
      </c>
      <c r="BI75" s="45">
        <f t="shared" si="124"/>
        <v>174950.39</v>
      </c>
      <c r="BJ75" s="45">
        <f t="shared" si="125"/>
        <v>174950.39</v>
      </c>
      <c r="BK75" s="73">
        <f>0.25*169855</f>
        <v>42463.75</v>
      </c>
      <c r="BL75" s="73">
        <v>127391</v>
      </c>
      <c r="BM75" s="46">
        <f t="shared" si="110"/>
        <v>132486.64000000001</v>
      </c>
      <c r="BN75" s="46">
        <v>0</v>
      </c>
      <c r="BO75" s="46">
        <f t="shared" si="126"/>
        <v>0</v>
      </c>
      <c r="BP75" s="46">
        <v>0</v>
      </c>
      <c r="BQ75" s="46">
        <f t="shared" si="127"/>
        <v>0</v>
      </c>
      <c r="BR75" s="46">
        <v>0</v>
      </c>
      <c r="BS75" s="46">
        <f t="shared" si="128"/>
        <v>0</v>
      </c>
      <c r="BT75" s="46">
        <v>0</v>
      </c>
      <c r="BU75" s="46">
        <f t="shared" si="129"/>
        <v>0</v>
      </c>
      <c r="BV75" s="46">
        <v>0</v>
      </c>
      <c r="BW75" s="46">
        <f t="shared" si="130"/>
        <v>0</v>
      </c>
      <c r="BX75" s="46">
        <v>0</v>
      </c>
      <c r="BY75" s="46">
        <f t="shared" si="131"/>
        <v>0</v>
      </c>
      <c r="BZ75" s="46">
        <v>0</v>
      </c>
      <c r="CA75" s="46">
        <f t="shared" si="132"/>
        <v>0</v>
      </c>
      <c r="CB75" s="46">
        <v>0</v>
      </c>
      <c r="CC75" s="46">
        <f t="shared" si="133"/>
        <v>0</v>
      </c>
      <c r="CD75" s="46">
        <v>0</v>
      </c>
      <c r="CE75" s="46">
        <f t="shared" si="134"/>
        <v>0</v>
      </c>
      <c r="CF75" s="46">
        <v>0</v>
      </c>
      <c r="CG75" s="46">
        <f t="shared" si="135"/>
        <v>0</v>
      </c>
      <c r="CH75" s="46">
        <v>0</v>
      </c>
      <c r="CI75" s="46">
        <f t="shared" si="136"/>
        <v>0</v>
      </c>
      <c r="CJ75" s="46">
        <v>0</v>
      </c>
      <c r="CK75" s="46">
        <f t="shared" si="137"/>
        <v>0</v>
      </c>
      <c r="CL75" s="46">
        <v>0</v>
      </c>
      <c r="CM75" s="46">
        <f t="shared" si="138"/>
        <v>0</v>
      </c>
      <c r="CN75" s="46">
        <v>0</v>
      </c>
      <c r="CO75" s="46">
        <f t="shared" si="139"/>
        <v>0</v>
      </c>
      <c r="CP75" s="46">
        <v>0</v>
      </c>
      <c r="CQ75" s="46">
        <f t="shared" si="140"/>
        <v>0</v>
      </c>
      <c r="CR75" s="46">
        <v>0</v>
      </c>
      <c r="CS75" s="46">
        <f t="shared" si="141"/>
        <v>0</v>
      </c>
      <c r="CT75" s="46">
        <v>0</v>
      </c>
      <c r="CU75" s="46">
        <f t="shared" si="142"/>
        <v>0</v>
      </c>
      <c r="CV75" s="46">
        <v>0</v>
      </c>
      <c r="CW75" s="46">
        <f t="shared" si="143"/>
        <v>0</v>
      </c>
      <c r="CX75" s="46">
        <v>0</v>
      </c>
      <c r="CY75" s="46">
        <f t="shared" si="144"/>
        <v>0</v>
      </c>
      <c r="CZ75" s="46">
        <v>0</v>
      </c>
      <c r="DA75" s="46">
        <f t="shared" si="145"/>
        <v>0</v>
      </c>
      <c r="DB75" s="47">
        <v>0</v>
      </c>
      <c r="DC75" s="46">
        <f t="shared" si="146"/>
        <v>0</v>
      </c>
      <c r="DD75" s="48">
        <v>0</v>
      </c>
      <c r="DE75" s="46">
        <f t="shared" si="147"/>
        <v>0</v>
      </c>
      <c r="DF75" s="49">
        <v>20</v>
      </c>
      <c r="DG75" s="50">
        <f t="shared" si="115"/>
        <v>5767.7695000000003</v>
      </c>
      <c r="DH75" s="51">
        <f t="shared" si="148"/>
        <v>115355.38999999997</v>
      </c>
      <c r="DI75" s="52"/>
      <c r="DJ75" s="52"/>
      <c r="DK75" s="52">
        <f t="shared" ref="DK75:DT80" si="168">$DG75</f>
        <v>5767.7695000000003</v>
      </c>
      <c r="DL75" s="52">
        <f t="shared" si="168"/>
        <v>5767.7695000000003</v>
      </c>
      <c r="DM75" s="52">
        <f t="shared" si="168"/>
        <v>5767.7695000000003</v>
      </c>
      <c r="DN75" s="52">
        <f t="shared" si="168"/>
        <v>5767.7695000000003</v>
      </c>
      <c r="DO75" s="52">
        <f t="shared" si="168"/>
        <v>5767.7695000000003</v>
      </c>
      <c r="DP75" s="52">
        <f t="shared" si="168"/>
        <v>5767.7695000000003</v>
      </c>
      <c r="DQ75" s="52">
        <f t="shared" si="168"/>
        <v>5767.7695000000003</v>
      </c>
      <c r="DR75" s="52">
        <f t="shared" si="168"/>
        <v>5767.7695000000003</v>
      </c>
      <c r="DS75" s="52">
        <f t="shared" si="168"/>
        <v>5767.7695000000003</v>
      </c>
      <c r="DT75" s="52">
        <f t="shared" si="168"/>
        <v>5767.7695000000003</v>
      </c>
      <c r="DU75" s="52">
        <f t="shared" ref="DU75:ED80" si="169">$DG75</f>
        <v>5767.7695000000003</v>
      </c>
      <c r="DV75" s="52">
        <f t="shared" si="169"/>
        <v>5767.7695000000003</v>
      </c>
      <c r="DW75" s="52">
        <f t="shared" si="169"/>
        <v>5767.7695000000003</v>
      </c>
      <c r="DX75" s="52">
        <f t="shared" si="169"/>
        <v>5767.7695000000003</v>
      </c>
      <c r="DY75" s="52">
        <f t="shared" si="169"/>
        <v>5767.7695000000003</v>
      </c>
      <c r="DZ75" s="52">
        <f t="shared" si="169"/>
        <v>5767.7695000000003</v>
      </c>
      <c r="EA75" s="52">
        <f t="shared" si="169"/>
        <v>5767.7695000000003</v>
      </c>
      <c r="EB75" s="52">
        <f t="shared" si="169"/>
        <v>5767.7695000000003</v>
      </c>
      <c r="EC75" s="52">
        <f t="shared" si="169"/>
        <v>5767.7695000000003</v>
      </c>
      <c r="ED75" s="52">
        <f t="shared" si="169"/>
        <v>5767.7695000000003</v>
      </c>
      <c r="EE75" s="53"/>
      <c r="EF75" s="53"/>
      <c r="EG75" s="54">
        <f t="shared" si="150"/>
        <v>59595.000000000044</v>
      </c>
      <c r="EH75" s="55">
        <f t="shared" si="151"/>
        <v>20</v>
      </c>
      <c r="EI75" s="55">
        <f t="shared" si="152"/>
        <v>0</v>
      </c>
      <c r="EJ75" s="326" t="s">
        <v>689</v>
      </c>
      <c r="EK75" s="327">
        <f>BA75+BK75-(BD75/BJ75*BK75)</f>
        <v>27998.922678094634</v>
      </c>
      <c r="EL75" s="57">
        <f>EK75+BM75-(BD75/BJ75*BM75)-DJ75</f>
        <v>115355.39000000003</v>
      </c>
      <c r="EM75" s="57">
        <f>EL75+BO75-(BD75/BJ75*BO75)-DK75</f>
        <v>109587.62050000003</v>
      </c>
      <c r="EN75" s="57">
        <f>EM75+BQ75-(BD75/BJ75*BQ75)-DL75</f>
        <v>103819.85100000004</v>
      </c>
      <c r="EO75" s="57">
        <f>EN75+BS75-(BD75/BJ75*BS75)-DM75</f>
        <v>98052.081500000044</v>
      </c>
      <c r="EP75" s="57">
        <f>EO75+BU75-(BD75/BJ75*BS75)-DN75</f>
        <v>92284.312000000049</v>
      </c>
      <c r="EQ75" s="58">
        <f t="shared" si="162"/>
        <v>335.98707213713561</v>
      </c>
      <c r="ER75" s="58">
        <f t="shared" si="163"/>
        <v>1384.2646800000005</v>
      </c>
      <c r="ES75" s="58">
        <f t="shared" si="164"/>
        <v>1424.6390665000004</v>
      </c>
      <c r="ET75" s="58">
        <f t="shared" si="165"/>
        <v>1453.4779140000005</v>
      </c>
    </row>
    <row r="76" spans="1:150" x14ac:dyDescent="0.25">
      <c r="A76" s="30" t="s">
        <v>690</v>
      </c>
      <c r="B76" s="65">
        <v>1030007</v>
      </c>
      <c r="C76" s="67" t="s">
        <v>691</v>
      </c>
      <c r="D76" s="32" t="s">
        <v>604</v>
      </c>
      <c r="E76" s="56"/>
      <c r="F76" s="33"/>
      <c r="G76" s="33"/>
      <c r="H76" s="288">
        <f t="shared" si="157"/>
        <v>50000</v>
      </c>
      <c r="I76" s="288">
        <f t="shared" si="158"/>
        <v>50000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4" t="s">
        <v>583</v>
      </c>
      <c r="AI76" s="34" t="s">
        <v>479</v>
      </c>
      <c r="AJ76" s="34" t="s">
        <v>54</v>
      </c>
      <c r="AK76" s="34" t="s">
        <v>490</v>
      </c>
      <c r="AL76" s="34" t="s">
        <v>86</v>
      </c>
      <c r="AM76" s="34" t="s">
        <v>692</v>
      </c>
      <c r="AN76" s="34" t="s">
        <v>467</v>
      </c>
      <c r="AO76" s="36">
        <v>1.04</v>
      </c>
      <c r="AP76" s="69" t="s">
        <v>586</v>
      </c>
      <c r="AQ76" s="69" t="s">
        <v>30</v>
      </c>
      <c r="AR76" s="37" t="s">
        <v>471</v>
      </c>
      <c r="AS76" s="38">
        <v>2024</v>
      </c>
      <c r="AT76" s="39" t="s">
        <v>470</v>
      </c>
      <c r="AU76" s="37" t="s">
        <v>471</v>
      </c>
      <c r="AV76" s="39" t="s">
        <v>494</v>
      </c>
      <c r="AW76" s="39" t="s">
        <v>524</v>
      </c>
      <c r="AX76" s="39" t="s">
        <v>550</v>
      </c>
      <c r="AY76" s="40" t="s">
        <v>467</v>
      </c>
      <c r="AZ76" s="40" t="s">
        <v>504</v>
      </c>
      <c r="BA76" s="274"/>
      <c r="BB76" s="42"/>
      <c r="BC76" s="43">
        <v>50000</v>
      </c>
      <c r="BD76" s="43"/>
      <c r="BE76" s="43"/>
      <c r="BF76" s="43"/>
      <c r="BG76" s="44"/>
      <c r="BH76" s="45">
        <f t="shared" si="123"/>
        <v>50000</v>
      </c>
      <c r="BI76" s="45">
        <f t="shared" si="124"/>
        <v>50000</v>
      </c>
      <c r="BJ76" s="45">
        <f t="shared" si="125"/>
        <v>50000</v>
      </c>
      <c r="BK76" s="138">
        <v>50000</v>
      </c>
      <c r="BL76" s="46">
        <v>0</v>
      </c>
      <c r="BM76" s="46">
        <f t="shared" si="110"/>
        <v>0</v>
      </c>
      <c r="BN76" s="46">
        <v>0</v>
      </c>
      <c r="BO76" s="46">
        <f t="shared" si="126"/>
        <v>0</v>
      </c>
      <c r="BP76" s="46">
        <v>0</v>
      </c>
      <c r="BQ76" s="46">
        <f t="shared" si="127"/>
        <v>0</v>
      </c>
      <c r="BR76" s="46">
        <v>0</v>
      </c>
      <c r="BS76" s="46">
        <f t="shared" si="128"/>
        <v>0</v>
      </c>
      <c r="BT76" s="46">
        <v>0</v>
      </c>
      <c r="BU76" s="46">
        <f t="shared" si="129"/>
        <v>0</v>
      </c>
      <c r="BV76" s="46">
        <v>0</v>
      </c>
      <c r="BW76" s="46">
        <f t="shared" si="130"/>
        <v>0</v>
      </c>
      <c r="BX76" s="46">
        <v>0</v>
      </c>
      <c r="BY76" s="46">
        <f t="shared" si="131"/>
        <v>0</v>
      </c>
      <c r="BZ76" s="46">
        <v>0</v>
      </c>
      <c r="CA76" s="46">
        <f t="shared" si="132"/>
        <v>0</v>
      </c>
      <c r="CB76" s="46">
        <v>0</v>
      </c>
      <c r="CC76" s="46">
        <f t="shared" si="133"/>
        <v>0</v>
      </c>
      <c r="CD76" s="46">
        <v>0</v>
      </c>
      <c r="CE76" s="46">
        <f t="shared" si="134"/>
        <v>0</v>
      </c>
      <c r="CF76" s="46">
        <v>0</v>
      </c>
      <c r="CG76" s="46">
        <f t="shared" si="135"/>
        <v>0</v>
      </c>
      <c r="CH76" s="46">
        <v>0</v>
      </c>
      <c r="CI76" s="46">
        <f t="shared" si="136"/>
        <v>0</v>
      </c>
      <c r="CJ76" s="46">
        <v>0</v>
      </c>
      <c r="CK76" s="46">
        <f t="shared" si="137"/>
        <v>0</v>
      </c>
      <c r="CL76" s="46">
        <v>0</v>
      </c>
      <c r="CM76" s="46">
        <f t="shared" si="138"/>
        <v>0</v>
      </c>
      <c r="CN76" s="46">
        <v>0</v>
      </c>
      <c r="CO76" s="46">
        <f t="shared" si="139"/>
        <v>0</v>
      </c>
      <c r="CP76" s="46">
        <v>0</v>
      </c>
      <c r="CQ76" s="46">
        <f t="shared" si="140"/>
        <v>0</v>
      </c>
      <c r="CR76" s="46">
        <v>0</v>
      </c>
      <c r="CS76" s="46">
        <f t="shared" si="141"/>
        <v>0</v>
      </c>
      <c r="CT76" s="46">
        <v>0</v>
      </c>
      <c r="CU76" s="46">
        <f t="shared" si="142"/>
        <v>0</v>
      </c>
      <c r="CV76" s="46">
        <v>0</v>
      </c>
      <c r="CW76" s="46">
        <f t="shared" si="143"/>
        <v>0</v>
      </c>
      <c r="CX76" s="46">
        <v>0</v>
      </c>
      <c r="CY76" s="46">
        <f t="shared" si="144"/>
        <v>0</v>
      </c>
      <c r="CZ76" s="46">
        <v>0</v>
      </c>
      <c r="DA76" s="46">
        <f t="shared" si="145"/>
        <v>0</v>
      </c>
      <c r="DB76" s="47">
        <v>0</v>
      </c>
      <c r="DC76" s="46">
        <f t="shared" si="146"/>
        <v>0</v>
      </c>
      <c r="DD76" s="48">
        <v>0</v>
      </c>
      <c r="DE76" s="46">
        <f t="shared" si="147"/>
        <v>0</v>
      </c>
      <c r="DF76" s="49">
        <v>20</v>
      </c>
      <c r="DG76" s="50">
        <f t="shared" si="115"/>
        <v>2500</v>
      </c>
      <c r="DH76" s="51">
        <f t="shared" si="148"/>
        <v>50000</v>
      </c>
      <c r="DI76" s="52"/>
      <c r="DJ76" s="53">
        <f>$DG76</f>
        <v>2500</v>
      </c>
      <c r="DK76" s="53">
        <f t="shared" si="168"/>
        <v>2500</v>
      </c>
      <c r="DL76" s="53">
        <f t="shared" si="168"/>
        <v>2500</v>
      </c>
      <c r="DM76" s="53">
        <f t="shared" si="168"/>
        <v>2500</v>
      </c>
      <c r="DN76" s="53">
        <f t="shared" si="168"/>
        <v>2500</v>
      </c>
      <c r="DO76" s="53">
        <f t="shared" si="168"/>
        <v>2500</v>
      </c>
      <c r="DP76" s="53">
        <f t="shared" si="168"/>
        <v>2500</v>
      </c>
      <c r="DQ76" s="53">
        <f t="shared" si="168"/>
        <v>2500</v>
      </c>
      <c r="DR76" s="53">
        <f t="shared" si="168"/>
        <v>2500</v>
      </c>
      <c r="DS76" s="53">
        <f t="shared" si="168"/>
        <v>2500</v>
      </c>
      <c r="DT76" s="53">
        <f t="shared" si="168"/>
        <v>2500</v>
      </c>
      <c r="DU76" s="53">
        <f t="shared" si="169"/>
        <v>2500</v>
      </c>
      <c r="DV76" s="53">
        <f t="shared" si="169"/>
        <v>2500</v>
      </c>
      <c r="DW76" s="53">
        <f t="shared" si="169"/>
        <v>2500</v>
      </c>
      <c r="DX76" s="53">
        <f t="shared" si="169"/>
        <v>2500</v>
      </c>
      <c r="DY76" s="53">
        <f t="shared" si="169"/>
        <v>2500</v>
      </c>
      <c r="DZ76" s="53">
        <f t="shared" si="169"/>
        <v>2500</v>
      </c>
      <c r="EA76" s="53">
        <f t="shared" si="169"/>
        <v>2500</v>
      </c>
      <c r="EB76" s="53">
        <f t="shared" si="169"/>
        <v>2500</v>
      </c>
      <c r="EC76" s="53">
        <f t="shared" si="169"/>
        <v>2500</v>
      </c>
      <c r="ED76" s="53"/>
      <c r="EE76" s="53"/>
      <c r="EF76" s="53"/>
      <c r="EG76" s="54">
        <f t="shared" si="150"/>
        <v>0</v>
      </c>
      <c r="EH76" s="55">
        <f t="shared" si="151"/>
        <v>20</v>
      </c>
      <c r="EI76" s="55">
        <f t="shared" si="152"/>
        <v>0</v>
      </c>
      <c r="EJ76" s="56" t="s">
        <v>693</v>
      </c>
      <c r="EK76" s="57">
        <f t="shared" ref="EK76:EK90" si="170">BA76+BK76</f>
        <v>50000</v>
      </c>
      <c r="EL76" s="57">
        <f t="shared" ref="EL76:EL90" si="171">EK76+BM76-DJ76</f>
        <v>47500</v>
      </c>
      <c r="EM76" s="57">
        <f t="shared" ref="EM76:EM90" si="172">EL76+BO76-DK76</f>
        <v>45000</v>
      </c>
      <c r="EN76" s="57">
        <f t="shared" ref="EN76:EN90" si="173">EM76+BQ76-DL76</f>
        <v>42500</v>
      </c>
      <c r="EO76" s="57">
        <f t="shared" si="160"/>
        <v>40000</v>
      </c>
      <c r="EP76" s="57">
        <f t="shared" si="161"/>
        <v>37500</v>
      </c>
      <c r="EQ76" s="58">
        <f t="shared" si="162"/>
        <v>600</v>
      </c>
      <c r="ER76" s="58">
        <f t="shared" si="163"/>
        <v>570</v>
      </c>
      <c r="ES76" s="58">
        <f t="shared" si="164"/>
        <v>585</v>
      </c>
      <c r="ET76" s="58">
        <f t="shared" si="165"/>
        <v>595</v>
      </c>
    </row>
    <row r="77" spans="1:150" x14ac:dyDescent="0.25">
      <c r="A77" s="30" t="s">
        <v>690</v>
      </c>
      <c r="B77" s="65">
        <v>1030008</v>
      </c>
      <c r="C77" s="67" t="s">
        <v>694</v>
      </c>
      <c r="D77" s="32" t="s">
        <v>604</v>
      </c>
      <c r="E77" s="56"/>
      <c r="F77" s="33"/>
      <c r="G77" s="33"/>
      <c r="H77" s="288">
        <f t="shared" si="157"/>
        <v>85000</v>
      </c>
      <c r="I77" s="288">
        <f t="shared" si="158"/>
        <v>85000</v>
      </c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4" t="s">
        <v>583</v>
      </c>
      <c r="AI77" s="34" t="s">
        <v>479</v>
      </c>
      <c r="AJ77" s="34" t="s">
        <v>54</v>
      </c>
      <c r="AK77" s="34" t="s">
        <v>490</v>
      </c>
      <c r="AL77" s="34" t="s">
        <v>86</v>
      </c>
      <c r="AM77" s="34" t="s">
        <v>695</v>
      </c>
      <c r="AN77" s="34" t="s">
        <v>467</v>
      </c>
      <c r="AO77" s="36">
        <v>1.04</v>
      </c>
      <c r="AP77" s="69" t="s">
        <v>586</v>
      </c>
      <c r="AQ77" s="69" t="s">
        <v>30</v>
      </c>
      <c r="AR77" s="37" t="s">
        <v>471</v>
      </c>
      <c r="AS77" s="38">
        <v>2024</v>
      </c>
      <c r="AT77" s="39" t="s">
        <v>470</v>
      </c>
      <c r="AU77" s="37" t="s">
        <v>471</v>
      </c>
      <c r="AV77" s="39" t="s">
        <v>494</v>
      </c>
      <c r="AW77" s="39" t="s">
        <v>524</v>
      </c>
      <c r="AX77" s="39" t="s">
        <v>550</v>
      </c>
      <c r="AY77" s="40" t="s">
        <v>467</v>
      </c>
      <c r="AZ77" s="40" t="s">
        <v>504</v>
      </c>
      <c r="BA77" s="274"/>
      <c r="BB77" s="42"/>
      <c r="BC77" s="43">
        <v>85000</v>
      </c>
      <c r="BD77" s="43"/>
      <c r="BE77" s="43"/>
      <c r="BF77" s="43"/>
      <c r="BG77" s="44"/>
      <c r="BH77" s="45">
        <f t="shared" si="123"/>
        <v>85000</v>
      </c>
      <c r="BI77" s="45">
        <f t="shared" si="124"/>
        <v>85000</v>
      </c>
      <c r="BJ77" s="45">
        <f t="shared" si="125"/>
        <v>85000</v>
      </c>
      <c r="BK77" s="138">
        <v>85000</v>
      </c>
      <c r="BL77" s="46">
        <v>0</v>
      </c>
      <c r="BM77" s="46">
        <f t="shared" si="110"/>
        <v>0</v>
      </c>
      <c r="BN77" s="46">
        <v>0</v>
      </c>
      <c r="BO77" s="46">
        <f t="shared" si="126"/>
        <v>0</v>
      </c>
      <c r="BP77" s="46">
        <v>0</v>
      </c>
      <c r="BQ77" s="46">
        <f t="shared" si="127"/>
        <v>0</v>
      </c>
      <c r="BR77" s="46">
        <v>0</v>
      </c>
      <c r="BS77" s="46">
        <f t="shared" si="128"/>
        <v>0</v>
      </c>
      <c r="BT77" s="46">
        <v>0</v>
      </c>
      <c r="BU77" s="46">
        <f t="shared" si="129"/>
        <v>0</v>
      </c>
      <c r="BV77" s="46">
        <v>0</v>
      </c>
      <c r="BW77" s="46">
        <f t="shared" si="130"/>
        <v>0</v>
      </c>
      <c r="BX77" s="46">
        <v>0</v>
      </c>
      <c r="BY77" s="46">
        <f t="shared" si="131"/>
        <v>0</v>
      </c>
      <c r="BZ77" s="46">
        <v>0</v>
      </c>
      <c r="CA77" s="46">
        <f t="shared" si="132"/>
        <v>0</v>
      </c>
      <c r="CB77" s="46">
        <v>0</v>
      </c>
      <c r="CC77" s="46">
        <f t="shared" si="133"/>
        <v>0</v>
      </c>
      <c r="CD77" s="46">
        <v>0</v>
      </c>
      <c r="CE77" s="46">
        <f t="shared" si="134"/>
        <v>0</v>
      </c>
      <c r="CF77" s="46">
        <v>0</v>
      </c>
      <c r="CG77" s="46">
        <f t="shared" si="135"/>
        <v>0</v>
      </c>
      <c r="CH77" s="46">
        <v>0</v>
      </c>
      <c r="CI77" s="46">
        <f t="shared" si="136"/>
        <v>0</v>
      </c>
      <c r="CJ77" s="46">
        <v>0</v>
      </c>
      <c r="CK77" s="46">
        <f t="shared" si="137"/>
        <v>0</v>
      </c>
      <c r="CL77" s="46">
        <v>0</v>
      </c>
      <c r="CM77" s="46">
        <f t="shared" si="138"/>
        <v>0</v>
      </c>
      <c r="CN77" s="46">
        <v>0</v>
      </c>
      <c r="CO77" s="46">
        <f t="shared" si="139"/>
        <v>0</v>
      </c>
      <c r="CP77" s="46">
        <v>0</v>
      </c>
      <c r="CQ77" s="46">
        <f t="shared" si="140"/>
        <v>0</v>
      </c>
      <c r="CR77" s="46">
        <v>0</v>
      </c>
      <c r="CS77" s="46">
        <f t="shared" si="141"/>
        <v>0</v>
      </c>
      <c r="CT77" s="46">
        <v>0</v>
      </c>
      <c r="CU77" s="46">
        <f t="shared" si="142"/>
        <v>0</v>
      </c>
      <c r="CV77" s="46">
        <v>0</v>
      </c>
      <c r="CW77" s="46">
        <f t="shared" si="143"/>
        <v>0</v>
      </c>
      <c r="CX77" s="46">
        <v>0</v>
      </c>
      <c r="CY77" s="46">
        <f t="shared" si="144"/>
        <v>0</v>
      </c>
      <c r="CZ77" s="46">
        <v>0</v>
      </c>
      <c r="DA77" s="46">
        <f t="shared" si="145"/>
        <v>0</v>
      </c>
      <c r="DB77" s="47">
        <v>0</v>
      </c>
      <c r="DC77" s="46">
        <f t="shared" si="146"/>
        <v>0</v>
      </c>
      <c r="DD77" s="48">
        <v>0</v>
      </c>
      <c r="DE77" s="46">
        <f t="shared" si="147"/>
        <v>0</v>
      </c>
      <c r="DF77" s="49">
        <v>20</v>
      </c>
      <c r="DG77" s="50">
        <f t="shared" si="115"/>
        <v>4250</v>
      </c>
      <c r="DH77" s="51">
        <f t="shared" si="148"/>
        <v>85000</v>
      </c>
      <c r="DI77" s="52"/>
      <c r="DJ77" s="53">
        <f>$DG77</f>
        <v>4250</v>
      </c>
      <c r="DK77" s="53">
        <f t="shared" si="168"/>
        <v>4250</v>
      </c>
      <c r="DL77" s="53">
        <f t="shared" si="168"/>
        <v>4250</v>
      </c>
      <c r="DM77" s="53">
        <f t="shared" si="168"/>
        <v>4250</v>
      </c>
      <c r="DN77" s="53">
        <f t="shared" si="168"/>
        <v>4250</v>
      </c>
      <c r="DO77" s="53">
        <f t="shared" si="168"/>
        <v>4250</v>
      </c>
      <c r="DP77" s="53">
        <f t="shared" si="168"/>
        <v>4250</v>
      </c>
      <c r="DQ77" s="53">
        <f t="shared" si="168"/>
        <v>4250</v>
      </c>
      <c r="DR77" s="53">
        <f t="shared" si="168"/>
        <v>4250</v>
      </c>
      <c r="DS77" s="53">
        <f t="shared" si="168"/>
        <v>4250</v>
      </c>
      <c r="DT77" s="53">
        <f t="shared" si="168"/>
        <v>4250</v>
      </c>
      <c r="DU77" s="53">
        <f t="shared" si="169"/>
        <v>4250</v>
      </c>
      <c r="DV77" s="53">
        <f t="shared" si="169"/>
        <v>4250</v>
      </c>
      <c r="DW77" s="53">
        <f t="shared" si="169"/>
        <v>4250</v>
      </c>
      <c r="DX77" s="53">
        <f t="shared" si="169"/>
        <v>4250</v>
      </c>
      <c r="DY77" s="53">
        <f t="shared" si="169"/>
        <v>4250</v>
      </c>
      <c r="DZ77" s="53">
        <f t="shared" si="169"/>
        <v>4250</v>
      </c>
      <c r="EA77" s="53">
        <f t="shared" si="169"/>
        <v>4250</v>
      </c>
      <c r="EB77" s="53">
        <f t="shared" si="169"/>
        <v>4250</v>
      </c>
      <c r="EC77" s="53">
        <f t="shared" si="169"/>
        <v>4250</v>
      </c>
      <c r="ED77" s="53"/>
      <c r="EE77" s="53"/>
      <c r="EF77" s="53"/>
      <c r="EG77" s="54">
        <f t="shared" si="150"/>
        <v>0</v>
      </c>
      <c r="EH77" s="55">
        <f t="shared" si="151"/>
        <v>20</v>
      </c>
      <c r="EI77" s="55">
        <f t="shared" si="152"/>
        <v>0</v>
      </c>
      <c r="EJ77" s="56" t="s">
        <v>696</v>
      </c>
      <c r="EK77" s="57">
        <f t="shared" si="170"/>
        <v>85000</v>
      </c>
      <c r="EL77" s="57">
        <f t="shared" si="171"/>
        <v>80750</v>
      </c>
      <c r="EM77" s="57">
        <f t="shared" si="172"/>
        <v>76500</v>
      </c>
      <c r="EN77" s="57">
        <f t="shared" si="173"/>
        <v>72250</v>
      </c>
      <c r="EO77" s="57">
        <f t="shared" si="160"/>
        <v>68000</v>
      </c>
      <c r="EP77" s="57">
        <f t="shared" si="161"/>
        <v>63750</v>
      </c>
      <c r="EQ77" s="58">
        <f t="shared" si="162"/>
        <v>1020</v>
      </c>
      <c r="ER77" s="58">
        <f t="shared" si="163"/>
        <v>969</v>
      </c>
      <c r="ES77" s="58">
        <f t="shared" si="164"/>
        <v>994.5</v>
      </c>
      <c r="ET77" s="58">
        <f t="shared" si="165"/>
        <v>1011.5</v>
      </c>
    </row>
    <row r="78" spans="1:150" x14ac:dyDescent="0.25">
      <c r="A78" s="30" t="s">
        <v>683</v>
      </c>
      <c r="B78" s="65">
        <v>1110001</v>
      </c>
      <c r="C78" s="67" t="s">
        <v>697</v>
      </c>
      <c r="D78" s="32">
        <v>0</v>
      </c>
      <c r="E78" s="56"/>
      <c r="F78" s="33"/>
      <c r="G78" s="33"/>
      <c r="H78" s="288">
        <f t="shared" si="157"/>
        <v>120858.76</v>
      </c>
      <c r="I78" s="288">
        <f t="shared" si="158"/>
        <v>120858.76</v>
      </c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4" t="s">
        <v>685</v>
      </c>
      <c r="AI78" s="34" t="s">
        <v>479</v>
      </c>
      <c r="AJ78" s="34" t="s">
        <v>54</v>
      </c>
      <c r="AK78" s="34" t="s">
        <v>490</v>
      </c>
      <c r="AL78" s="34" t="s">
        <v>86</v>
      </c>
      <c r="AM78" s="34" t="s">
        <v>529</v>
      </c>
      <c r="AN78" s="34" t="s">
        <v>467</v>
      </c>
      <c r="AO78" s="36">
        <v>1.04</v>
      </c>
      <c r="AP78" s="69" t="s">
        <v>586</v>
      </c>
      <c r="AQ78" s="69" t="s">
        <v>58</v>
      </c>
      <c r="AR78" s="37" t="s">
        <v>471</v>
      </c>
      <c r="AS78" s="38">
        <v>2018</v>
      </c>
      <c r="AT78" s="39" t="s">
        <v>470</v>
      </c>
      <c r="AU78" s="37" t="s">
        <v>686</v>
      </c>
      <c r="AV78" s="39" t="s">
        <v>494</v>
      </c>
      <c r="AW78" s="39" t="s">
        <v>495</v>
      </c>
      <c r="AX78" s="39" t="s">
        <v>687</v>
      </c>
      <c r="AY78" s="40" t="s">
        <v>688</v>
      </c>
      <c r="AZ78" s="40" t="s">
        <v>474</v>
      </c>
      <c r="BA78" s="274">
        <v>0</v>
      </c>
      <c r="BB78" s="42"/>
      <c r="BC78" s="35">
        <v>117111</v>
      </c>
      <c r="BD78" s="43"/>
      <c r="BE78" s="43"/>
      <c r="BF78" s="43">
        <v>0</v>
      </c>
      <c r="BG78" s="44"/>
      <c r="BH78" s="45">
        <f t="shared" si="123"/>
        <v>117111.2</v>
      </c>
      <c r="BI78" s="45">
        <f t="shared" si="124"/>
        <v>120858.76</v>
      </c>
      <c r="BJ78" s="45">
        <f t="shared" si="125"/>
        <v>120858.76</v>
      </c>
      <c r="BK78" s="73">
        <f>117111*0.2</f>
        <v>23422.2</v>
      </c>
      <c r="BL78" s="73">
        <v>93689</v>
      </c>
      <c r="BM78" s="46">
        <f t="shared" si="110"/>
        <v>97436.56</v>
      </c>
      <c r="BN78" s="46">
        <v>0</v>
      </c>
      <c r="BO78" s="46">
        <f t="shared" si="126"/>
        <v>0</v>
      </c>
      <c r="BP78" s="46">
        <v>0</v>
      </c>
      <c r="BQ78" s="46">
        <f t="shared" si="127"/>
        <v>0</v>
      </c>
      <c r="BR78" s="46">
        <v>0</v>
      </c>
      <c r="BS78" s="46">
        <f t="shared" si="128"/>
        <v>0</v>
      </c>
      <c r="BT78" s="46">
        <v>0</v>
      </c>
      <c r="BU78" s="46">
        <f t="shared" si="129"/>
        <v>0</v>
      </c>
      <c r="BV78" s="46">
        <v>0</v>
      </c>
      <c r="BW78" s="46">
        <f t="shared" si="130"/>
        <v>0</v>
      </c>
      <c r="BX78" s="46">
        <v>0</v>
      </c>
      <c r="BY78" s="46">
        <f t="shared" si="131"/>
        <v>0</v>
      </c>
      <c r="BZ78" s="46">
        <v>0</v>
      </c>
      <c r="CA78" s="46">
        <f t="shared" si="132"/>
        <v>0</v>
      </c>
      <c r="CB78" s="46">
        <v>0</v>
      </c>
      <c r="CC78" s="46">
        <f t="shared" si="133"/>
        <v>0</v>
      </c>
      <c r="CD78" s="46">
        <v>0</v>
      </c>
      <c r="CE78" s="46">
        <f t="shared" si="134"/>
        <v>0</v>
      </c>
      <c r="CF78" s="46">
        <v>0</v>
      </c>
      <c r="CG78" s="46">
        <f t="shared" si="135"/>
        <v>0</v>
      </c>
      <c r="CH78" s="46">
        <v>0</v>
      </c>
      <c r="CI78" s="46">
        <f t="shared" si="136"/>
        <v>0</v>
      </c>
      <c r="CJ78" s="46">
        <v>0</v>
      </c>
      <c r="CK78" s="46">
        <f t="shared" si="137"/>
        <v>0</v>
      </c>
      <c r="CL78" s="46">
        <v>0</v>
      </c>
      <c r="CM78" s="46">
        <f t="shared" si="138"/>
        <v>0</v>
      </c>
      <c r="CN78" s="46">
        <v>0</v>
      </c>
      <c r="CO78" s="46">
        <f t="shared" si="139"/>
        <v>0</v>
      </c>
      <c r="CP78" s="46">
        <v>0</v>
      </c>
      <c r="CQ78" s="46">
        <f t="shared" si="140"/>
        <v>0</v>
      </c>
      <c r="CR78" s="46">
        <v>0</v>
      </c>
      <c r="CS78" s="46">
        <f t="shared" si="141"/>
        <v>0</v>
      </c>
      <c r="CT78" s="46">
        <v>0</v>
      </c>
      <c r="CU78" s="46">
        <f t="shared" si="142"/>
        <v>0</v>
      </c>
      <c r="CV78" s="46">
        <v>0</v>
      </c>
      <c r="CW78" s="46">
        <f t="shared" si="143"/>
        <v>0</v>
      </c>
      <c r="CX78" s="46">
        <v>0</v>
      </c>
      <c r="CY78" s="46">
        <f t="shared" si="144"/>
        <v>0</v>
      </c>
      <c r="CZ78" s="46">
        <v>0</v>
      </c>
      <c r="DA78" s="46">
        <f t="shared" si="145"/>
        <v>0</v>
      </c>
      <c r="DB78" s="47">
        <v>0</v>
      </c>
      <c r="DC78" s="46">
        <f t="shared" si="146"/>
        <v>0</v>
      </c>
      <c r="DD78" s="48">
        <v>0</v>
      </c>
      <c r="DE78" s="46">
        <f t="shared" si="147"/>
        <v>0</v>
      </c>
      <c r="DF78" s="49">
        <v>20</v>
      </c>
      <c r="DG78" s="50">
        <f t="shared" si="115"/>
        <v>6042.9380000000001</v>
      </c>
      <c r="DH78" s="51">
        <f t="shared" si="148"/>
        <v>120858.75999999997</v>
      </c>
      <c r="DI78" s="52"/>
      <c r="DJ78" s="52"/>
      <c r="DK78" s="52">
        <f t="shared" si="168"/>
        <v>6042.9380000000001</v>
      </c>
      <c r="DL78" s="52">
        <f t="shared" si="168"/>
        <v>6042.9380000000001</v>
      </c>
      <c r="DM78" s="52">
        <f t="shared" si="168"/>
        <v>6042.9380000000001</v>
      </c>
      <c r="DN78" s="52">
        <f t="shared" si="168"/>
        <v>6042.9380000000001</v>
      </c>
      <c r="DO78" s="52">
        <f t="shared" si="168"/>
        <v>6042.9380000000001</v>
      </c>
      <c r="DP78" s="52">
        <f t="shared" si="168"/>
        <v>6042.9380000000001</v>
      </c>
      <c r="DQ78" s="52">
        <f t="shared" si="168"/>
        <v>6042.9380000000001</v>
      </c>
      <c r="DR78" s="52">
        <f t="shared" si="168"/>
        <v>6042.9380000000001</v>
      </c>
      <c r="DS78" s="52">
        <f t="shared" si="168"/>
        <v>6042.9380000000001</v>
      </c>
      <c r="DT78" s="52">
        <f t="shared" si="168"/>
        <v>6042.9380000000001</v>
      </c>
      <c r="DU78" s="52">
        <f t="shared" si="169"/>
        <v>6042.9380000000001</v>
      </c>
      <c r="DV78" s="52">
        <f t="shared" si="169"/>
        <v>6042.9380000000001</v>
      </c>
      <c r="DW78" s="52">
        <f t="shared" si="169"/>
        <v>6042.9380000000001</v>
      </c>
      <c r="DX78" s="52">
        <f t="shared" si="169"/>
        <v>6042.9380000000001</v>
      </c>
      <c r="DY78" s="52">
        <f t="shared" si="169"/>
        <v>6042.9380000000001</v>
      </c>
      <c r="DZ78" s="52">
        <f t="shared" si="169"/>
        <v>6042.9380000000001</v>
      </c>
      <c r="EA78" s="52">
        <f t="shared" si="169"/>
        <v>6042.9380000000001</v>
      </c>
      <c r="EB78" s="52">
        <f t="shared" si="169"/>
        <v>6042.9380000000001</v>
      </c>
      <c r="EC78" s="52">
        <f t="shared" si="169"/>
        <v>6042.9380000000001</v>
      </c>
      <c r="ED78" s="52">
        <f t="shared" si="169"/>
        <v>6042.9380000000001</v>
      </c>
      <c r="EE78" s="53"/>
      <c r="EF78" s="53"/>
      <c r="EG78" s="54">
        <f t="shared" si="150"/>
        <v>0</v>
      </c>
      <c r="EH78" s="55">
        <f t="shared" si="151"/>
        <v>20</v>
      </c>
      <c r="EI78" s="55">
        <f t="shared" si="152"/>
        <v>0</v>
      </c>
      <c r="EJ78" s="56" t="s">
        <v>689</v>
      </c>
      <c r="EK78" s="57">
        <f t="shared" si="170"/>
        <v>23422.2</v>
      </c>
      <c r="EL78" s="57">
        <f t="shared" si="171"/>
        <v>120858.76</v>
      </c>
      <c r="EM78" s="57">
        <f t="shared" si="172"/>
        <v>114815.822</v>
      </c>
      <c r="EN78" s="57">
        <f t="shared" si="173"/>
        <v>108772.88400000001</v>
      </c>
      <c r="EO78" s="57">
        <f t="shared" si="160"/>
        <v>102729.94600000001</v>
      </c>
      <c r="EP78" s="57">
        <f t="shared" si="161"/>
        <v>96687.008000000016</v>
      </c>
      <c r="EQ78" s="58">
        <f t="shared" si="162"/>
        <v>281.06639999999999</v>
      </c>
      <c r="ER78" s="58">
        <f t="shared" si="163"/>
        <v>1450.30512</v>
      </c>
      <c r="ES78" s="58">
        <f t="shared" si="164"/>
        <v>1492.6056859999999</v>
      </c>
      <c r="ET78" s="58">
        <f t="shared" si="165"/>
        <v>1522.8203760000001</v>
      </c>
    </row>
    <row r="79" spans="1:150" x14ac:dyDescent="0.25">
      <c r="A79" s="30" t="s">
        <v>683</v>
      </c>
      <c r="B79" s="65">
        <v>1110002</v>
      </c>
      <c r="C79" s="67" t="s">
        <v>698</v>
      </c>
      <c r="D79" s="32">
        <v>0</v>
      </c>
      <c r="E79" s="56"/>
      <c r="F79" s="33"/>
      <c r="G79" s="33"/>
      <c r="H79" s="288">
        <f t="shared" si="157"/>
        <v>396017.00000000006</v>
      </c>
      <c r="I79" s="288">
        <f t="shared" si="158"/>
        <v>396017.00000000006</v>
      </c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4" t="s">
        <v>685</v>
      </c>
      <c r="AI79" s="34" t="s">
        <v>479</v>
      </c>
      <c r="AJ79" s="34" t="s">
        <v>54</v>
      </c>
      <c r="AK79" s="34" t="s">
        <v>490</v>
      </c>
      <c r="AL79" s="34" t="s">
        <v>86</v>
      </c>
      <c r="AM79" s="34" t="s">
        <v>529</v>
      </c>
      <c r="AN79" s="34" t="s">
        <v>467</v>
      </c>
      <c r="AO79" s="36">
        <v>1.04</v>
      </c>
      <c r="AP79" s="69" t="s">
        <v>586</v>
      </c>
      <c r="AQ79" s="69" t="s">
        <v>58</v>
      </c>
      <c r="AR79" s="37" t="s">
        <v>471</v>
      </c>
      <c r="AS79" s="38">
        <v>2018</v>
      </c>
      <c r="AT79" s="39" t="s">
        <v>470</v>
      </c>
      <c r="AU79" s="37" t="s">
        <v>686</v>
      </c>
      <c r="AV79" s="39" t="s">
        <v>494</v>
      </c>
      <c r="AW79" s="39" t="s">
        <v>495</v>
      </c>
      <c r="AX79" s="39" t="s">
        <v>687</v>
      </c>
      <c r="AY79" s="40" t="s">
        <v>688</v>
      </c>
      <c r="AZ79" s="40" t="s">
        <v>474</v>
      </c>
      <c r="BA79" s="274">
        <v>0</v>
      </c>
      <c r="BB79" s="42"/>
      <c r="BC79" s="35">
        <v>383737</v>
      </c>
      <c r="BD79" s="43">
        <v>0</v>
      </c>
      <c r="BE79" s="43"/>
      <c r="BF79" s="43">
        <v>0</v>
      </c>
      <c r="BG79" s="44"/>
      <c r="BH79" s="45">
        <f t="shared" si="123"/>
        <v>383737.4</v>
      </c>
      <c r="BI79" s="45">
        <f t="shared" si="124"/>
        <v>396017.00000000006</v>
      </c>
      <c r="BJ79" s="45">
        <f t="shared" si="125"/>
        <v>396017.00000000006</v>
      </c>
      <c r="BK79" s="73">
        <f>383737*0.2</f>
        <v>76747.400000000009</v>
      </c>
      <c r="BL79" s="73">
        <v>306990</v>
      </c>
      <c r="BM79" s="46">
        <f t="shared" ref="BM79:BM110" si="174">AO79*BL79</f>
        <v>319269.60000000003</v>
      </c>
      <c r="BN79" s="46">
        <v>0</v>
      </c>
      <c r="BO79" s="46">
        <f t="shared" si="126"/>
        <v>0</v>
      </c>
      <c r="BP79" s="46">
        <v>0</v>
      </c>
      <c r="BQ79" s="46">
        <f t="shared" si="127"/>
        <v>0</v>
      </c>
      <c r="BR79" s="46">
        <v>0</v>
      </c>
      <c r="BS79" s="46">
        <f t="shared" si="128"/>
        <v>0</v>
      </c>
      <c r="BT79" s="46">
        <v>0</v>
      </c>
      <c r="BU79" s="46">
        <f t="shared" si="129"/>
        <v>0</v>
      </c>
      <c r="BV79" s="46">
        <v>0</v>
      </c>
      <c r="BW79" s="46">
        <f t="shared" si="130"/>
        <v>0</v>
      </c>
      <c r="BX79" s="46">
        <v>0</v>
      </c>
      <c r="BY79" s="46">
        <f t="shared" si="131"/>
        <v>0</v>
      </c>
      <c r="BZ79" s="46">
        <v>0</v>
      </c>
      <c r="CA79" s="46">
        <f t="shared" si="132"/>
        <v>0</v>
      </c>
      <c r="CB79" s="46">
        <v>0</v>
      </c>
      <c r="CC79" s="46">
        <f t="shared" si="133"/>
        <v>0</v>
      </c>
      <c r="CD79" s="46">
        <v>0</v>
      </c>
      <c r="CE79" s="46">
        <f t="shared" si="134"/>
        <v>0</v>
      </c>
      <c r="CF79" s="46">
        <v>0</v>
      </c>
      <c r="CG79" s="46">
        <f t="shared" si="135"/>
        <v>0</v>
      </c>
      <c r="CH79" s="46">
        <v>0</v>
      </c>
      <c r="CI79" s="46">
        <f t="shared" si="136"/>
        <v>0</v>
      </c>
      <c r="CJ79" s="46">
        <v>0</v>
      </c>
      <c r="CK79" s="46">
        <f t="shared" si="137"/>
        <v>0</v>
      </c>
      <c r="CL79" s="46">
        <v>0</v>
      </c>
      <c r="CM79" s="46">
        <f t="shared" si="138"/>
        <v>0</v>
      </c>
      <c r="CN79" s="46">
        <v>0</v>
      </c>
      <c r="CO79" s="46">
        <f t="shared" si="139"/>
        <v>0</v>
      </c>
      <c r="CP79" s="46">
        <v>0</v>
      </c>
      <c r="CQ79" s="46">
        <f t="shared" si="140"/>
        <v>0</v>
      </c>
      <c r="CR79" s="46">
        <v>0</v>
      </c>
      <c r="CS79" s="46">
        <f t="shared" si="141"/>
        <v>0</v>
      </c>
      <c r="CT79" s="46">
        <v>0</v>
      </c>
      <c r="CU79" s="46">
        <f t="shared" si="142"/>
        <v>0</v>
      </c>
      <c r="CV79" s="46">
        <v>0</v>
      </c>
      <c r="CW79" s="46">
        <f t="shared" si="143"/>
        <v>0</v>
      </c>
      <c r="CX79" s="46">
        <v>0</v>
      </c>
      <c r="CY79" s="46">
        <f t="shared" si="144"/>
        <v>0</v>
      </c>
      <c r="CZ79" s="46">
        <v>0</v>
      </c>
      <c r="DA79" s="46">
        <f t="shared" si="145"/>
        <v>0</v>
      </c>
      <c r="DB79" s="47">
        <v>0</v>
      </c>
      <c r="DC79" s="46">
        <f t="shared" si="146"/>
        <v>0</v>
      </c>
      <c r="DD79" s="48">
        <v>0</v>
      </c>
      <c r="DE79" s="46">
        <f t="shared" si="147"/>
        <v>0</v>
      </c>
      <c r="DF79" s="49">
        <v>20</v>
      </c>
      <c r="DG79" s="50">
        <f t="shared" si="115"/>
        <v>19800.850000000002</v>
      </c>
      <c r="DH79" s="51">
        <f t="shared" si="148"/>
        <v>396016.99999999988</v>
      </c>
      <c r="DI79" s="52"/>
      <c r="DJ79" s="52"/>
      <c r="DK79" s="52">
        <f t="shared" si="168"/>
        <v>19800.850000000002</v>
      </c>
      <c r="DL79" s="52">
        <f t="shared" si="168"/>
        <v>19800.850000000002</v>
      </c>
      <c r="DM79" s="52">
        <f t="shared" si="168"/>
        <v>19800.850000000002</v>
      </c>
      <c r="DN79" s="52">
        <f t="shared" si="168"/>
        <v>19800.850000000002</v>
      </c>
      <c r="DO79" s="52">
        <f t="shared" si="168"/>
        <v>19800.850000000002</v>
      </c>
      <c r="DP79" s="52">
        <f t="shared" si="168"/>
        <v>19800.850000000002</v>
      </c>
      <c r="DQ79" s="52">
        <f t="shared" si="168"/>
        <v>19800.850000000002</v>
      </c>
      <c r="DR79" s="52">
        <f t="shared" si="168"/>
        <v>19800.850000000002</v>
      </c>
      <c r="DS79" s="52">
        <f t="shared" si="168"/>
        <v>19800.850000000002</v>
      </c>
      <c r="DT79" s="52">
        <f t="shared" si="168"/>
        <v>19800.850000000002</v>
      </c>
      <c r="DU79" s="52">
        <f t="shared" si="169"/>
        <v>19800.850000000002</v>
      </c>
      <c r="DV79" s="52">
        <f t="shared" si="169"/>
        <v>19800.850000000002</v>
      </c>
      <c r="DW79" s="52">
        <f t="shared" si="169"/>
        <v>19800.850000000002</v>
      </c>
      <c r="DX79" s="52">
        <f t="shared" si="169"/>
        <v>19800.850000000002</v>
      </c>
      <c r="DY79" s="52">
        <f t="shared" si="169"/>
        <v>19800.850000000002</v>
      </c>
      <c r="DZ79" s="52">
        <f t="shared" si="169"/>
        <v>19800.850000000002</v>
      </c>
      <c r="EA79" s="52">
        <f t="shared" si="169"/>
        <v>19800.850000000002</v>
      </c>
      <c r="EB79" s="52">
        <f t="shared" si="169"/>
        <v>19800.850000000002</v>
      </c>
      <c r="EC79" s="52">
        <f t="shared" si="169"/>
        <v>19800.850000000002</v>
      </c>
      <c r="ED79" s="52">
        <f t="shared" si="169"/>
        <v>19800.850000000002</v>
      </c>
      <c r="EE79" s="53"/>
      <c r="EF79" s="53"/>
      <c r="EG79" s="54">
        <f t="shared" si="150"/>
        <v>0</v>
      </c>
      <c r="EH79" s="55">
        <f t="shared" si="151"/>
        <v>20</v>
      </c>
      <c r="EI79" s="55">
        <f t="shared" si="152"/>
        <v>0</v>
      </c>
      <c r="EJ79" s="56" t="s">
        <v>689</v>
      </c>
      <c r="EK79" s="57">
        <f t="shared" si="170"/>
        <v>76747.400000000009</v>
      </c>
      <c r="EL79" s="57">
        <f t="shared" si="171"/>
        <v>396017.00000000006</v>
      </c>
      <c r="EM79" s="57">
        <f t="shared" si="172"/>
        <v>376216.15000000008</v>
      </c>
      <c r="EN79" s="57">
        <f t="shared" si="173"/>
        <v>356415.3000000001</v>
      </c>
      <c r="EO79" s="57">
        <f t="shared" si="160"/>
        <v>336614.45000000013</v>
      </c>
      <c r="EP79" s="57">
        <f t="shared" si="161"/>
        <v>316813.60000000015</v>
      </c>
      <c r="EQ79" s="58">
        <f t="shared" si="162"/>
        <v>920.9688000000001</v>
      </c>
      <c r="ER79" s="58">
        <f t="shared" si="163"/>
        <v>4752.2040000000006</v>
      </c>
      <c r="ES79" s="58">
        <f t="shared" si="164"/>
        <v>4890.8099500000008</v>
      </c>
      <c r="ET79" s="58">
        <f t="shared" si="165"/>
        <v>4989.8142000000016</v>
      </c>
    </row>
    <row r="80" spans="1:150" x14ac:dyDescent="0.25">
      <c r="A80" s="30" t="s">
        <v>683</v>
      </c>
      <c r="B80" s="65">
        <v>1110003</v>
      </c>
      <c r="C80" s="67" t="s">
        <v>699</v>
      </c>
      <c r="D80" s="32">
        <v>0</v>
      </c>
      <c r="E80" s="56"/>
      <c r="F80" s="33"/>
      <c r="G80" s="33"/>
      <c r="H80" s="288">
        <f t="shared" si="157"/>
        <v>139660.56</v>
      </c>
      <c r="I80" s="288">
        <f t="shared" si="158"/>
        <v>139660.56</v>
      </c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4" t="s">
        <v>685</v>
      </c>
      <c r="AI80" s="34" t="s">
        <v>479</v>
      </c>
      <c r="AJ80" s="34" t="s">
        <v>54</v>
      </c>
      <c r="AK80" s="34" t="s">
        <v>490</v>
      </c>
      <c r="AL80" s="34" t="s">
        <v>86</v>
      </c>
      <c r="AM80" s="34" t="s">
        <v>529</v>
      </c>
      <c r="AN80" s="34" t="s">
        <v>467</v>
      </c>
      <c r="AO80" s="36">
        <v>1.04</v>
      </c>
      <c r="AP80" s="69" t="s">
        <v>586</v>
      </c>
      <c r="AQ80" s="69" t="s">
        <v>58</v>
      </c>
      <c r="AR80" s="37" t="s">
        <v>471</v>
      </c>
      <c r="AS80" s="38">
        <v>2018</v>
      </c>
      <c r="AT80" s="39" t="s">
        <v>470</v>
      </c>
      <c r="AU80" s="37" t="s">
        <v>686</v>
      </c>
      <c r="AV80" s="39" t="s">
        <v>494</v>
      </c>
      <c r="AW80" s="39" t="s">
        <v>495</v>
      </c>
      <c r="AX80" s="39" t="s">
        <v>687</v>
      </c>
      <c r="AY80" s="40" t="s">
        <v>688</v>
      </c>
      <c r="AZ80" s="40" t="s">
        <v>474</v>
      </c>
      <c r="BA80" s="274">
        <v>0</v>
      </c>
      <c r="BB80" s="42"/>
      <c r="BC80" s="35">
        <v>135330</v>
      </c>
      <c r="BD80" s="43">
        <v>0</v>
      </c>
      <c r="BE80" s="43"/>
      <c r="BF80" s="43">
        <v>0</v>
      </c>
      <c r="BG80" s="44"/>
      <c r="BH80" s="45">
        <f t="shared" si="123"/>
        <v>135330</v>
      </c>
      <c r="BI80" s="45">
        <f t="shared" si="124"/>
        <v>139660.56</v>
      </c>
      <c r="BJ80" s="45">
        <f t="shared" si="125"/>
        <v>139660.56</v>
      </c>
      <c r="BK80" s="73">
        <f>135330*0.2</f>
        <v>27066</v>
      </c>
      <c r="BL80" s="73">
        <v>108264</v>
      </c>
      <c r="BM80" s="46">
        <f t="shared" si="174"/>
        <v>112594.56</v>
      </c>
      <c r="BN80" s="46">
        <v>0</v>
      </c>
      <c r="BO80" s="46">
        <f t="shared" si="126"/>
        <v>0</v>
      </c>
      <c r="BP80" s="46">
        <v>0</v>
      </c>
      <c r="BQ80" s="46">
        <f t="shared" si="127"/>
        <v>0</v>
      </c>
      <c r="BR80" s="46">
        <v>0</v>
      </c>
      <c r="BS80" s="46">
        <f t="shared" si="128"/>
        <v>0</v>
      </c>
      <c r="BT80" s="46">
        <v>0</v>
      </c>
      <c r="BU80" s="46">
        <f t="shared" si="129"/>
        <v>0</v>
      </c>
      <c r="BV80" s="46">
        <v>0</v>
      </c>
      <c r="BW80" s="46">
        <f t="shared" si="130"/>
        <v>0</v>
      </c>
      <c r="BX80" s="46">
        <v>0</v>
      </c>
      <c r="BY80" s="46">
        <f t="shared" si="131"/>
        <v>0</v>
      </c>
      <c r="BZ80" s="46">
        <v>0</v>
      </c>
      <c r="CA80" s="46">
        <f t="shared" si="132"/>
        <v>0</v>
      </c>
      <c r="CB80" s="46">
        <v>0</v>
      </c>
      <c r="CC80" s="46">
        <f t="shared" si="133"/>
        <v>0</v>
      </c>
      <c r="CD80" s="46">
        <v>0</v>
      </c>
      <c r="CE80" s="46">
        <f t="shared" si="134"/>
        <v>0</v>
      </c>
      <c r="CF80" s="46">
        <v>0</v>
      </c>
      <c r="CG80" s="46">
        <f t="shared" si="135"/>
        <v>0</v>
      </c>
      <c r="CH80" s="46">
        <v>0</v>
      </c>
      <c r="CI80" s="46">
        <f t="shared" si="136"/>
        <v>0</v>
      </c>
      <c r="CJ80" s="46">
        <v>0</v>
      </c>
      <c r="CK80" s="46">
        <f t="shared" si="137"/>
        <v>0</v>
      </c>
      <c r="CL80" s="46">
        <v>0</v>
      </c>
      <c r="CM80" s="46">
        <f t="shared" si="138"/>
        <v>0</v>
      </c>
      <c r="CN80" s="46">
        <v>0</v>
      </c>
      <c r="CO80" s="46">
        <f t="shared" si="139"/>
        <v>0</v>
      </c>
      <c r="CP80" s="46">
        <v>0</v>
      </c>
      <c r="CQ80" s="46">
        <f t="shared" si="140"/>
        <v>0</v>
      </c>
      <c r="CR80" s="46">
        <v>0</v>
      </c>
      <c r="CS80" s="46">
        <f t="shared" si="141"/>
        <v>0</v>
      </c>
      <c r="CT80" s="46">
        <v>0</v>
      </c>
      <c r="CU80" s="46">
        <f t="shared" si="142"/>
        <v>0</v>
      </c>
      <c r="CV80" s="46">
        <v>0</v>
      </c>
      <c r="CW80" s="46">
        <f t="shared" si="143"/>
        <v>0</v>
      </c>
      <c r="CX80" s="46">
        <v>0</v>
      </c>
      <c r="CY80" s="46">
        <f t="shared" si="144"/>
        <v>0</v>
      </c>
      <c r="CZ80" s="46">
        <v>0</v>
      </c>
      <c r="DA80" s="46">
        <f t="shared" si="145"/>
        <v>0</v>
      </c>
      <c r="DB80" s="47">
        <v>0</v>
      </c>
      <c r="DC80" s="46">
        <f t="shared" si="146"/>
        <v>0</v>
      </c>
      <c r="DD80" s="48">
        <v>0</v>
      </c>
      <c r="DE80" s="46">
        <f t="shared" si="147"/>
        <v>0</v>
      </c>
      <c r="DF80" s="49">
        <v>20</v>
      </c>
      <c r="DG80" s="50">
        <f t="shared" si="115"/>
        <v>6983.0280000000002</v>
      </c>
      <c r="DH80" s="51">
        <f t="shared" si="148"/>
        <v>139660.56000000003</v>
      </c>
      <c r="DI80" s="52"/>
      <c r="DJ80" s="52"/>
      <c r="DK80" s="52">
        <f t="shared" si="168"/>
        <v>6983.0280000000002</v>
      </c>
      <c r="DL80" s="52">
        <f t="shared" si="168"/>
        <v>6983.0280000000002</v>
      </c>
      <c r="DM80" s="52">
        <f t="shared" si="168"/>
        <v>6983.0280000000002</v>
      </c>
      <c r="DN80" s="52">
        <f t="shared" si="168"/>
        <v>6983.0280000000002</v>
      </c>
      <c r="DO80" s="52">
        <f t="shared" si="168"/>
        <v>6983.0280000000002</v>
      </c>
      <c r="DP80" s="52">
        <f t="shared" si="168"/>
        <v>6983.0280000000002</v>
      </c>
      <c r="DQ80" s="52">
        <f t="shared" si="168"/>
        <v>6983.0280000000002</v>
      </c>
      <c r="DR80" s="52">
        <f t="shared" si="168"/>
        <v>6983.0280000000002</v>
      </c>
      <c r="DS80" s="52">
        <f t="shared" si="168"/>
        <v>6983.0280000000002</v>
      </c>
      <c r="DT80" s="52">
        <f t="shared" si="168"/>
        <v>6983.0280000000002</v>
      </c>
      <c r="DU80" s="52">
        <f t="shared" si="169"/>
        <v>6983.0280000000002</v>
      </c>
      <c r="DV80" s="52">
        <f t="shared" si="169"/>
        <v>6983.0280000000002</v>
      </c>
      <c r="DW80" s="52">
        <f t="shared" si="169"/>
        <v>6983.0280000000002</v>
      </c>
      <c r="DX80" s="52">
        <f t="shared" si="169"/>
        <v>6983.0280000000002</v>
      </c>
      <c r="DY80" s="52">
        <f t="shared" si="169"/>
        <v>6983.0280000000002</v>
      </c>
      <c r="DZ80" s="52">
        <f t="shared" si="169"/>
        <v>6983.0280000000002</v>
      </c>
      <c r="EA80" s="52">
        <f t="shared" si="169"/>
        <v>6983.0280000000002</v>
      </c>
      <c r="EB80" s="52">
        <f t="shared" si="169"/>
        <v>6983.0280000000002</v>
      </c>
      <c r="EC80" s="52">
        <f t="shared" si="169"/>
        <v>6983.0280000000002</v>
      </c>
      <c r="ED80" s="52">
        <f t="shared" si="169"/>
        <v>6983.0280000000002</v>
      </c>
      <c r="EE80" s="53"/>
      <c r="EF80" s="53"/>
      <c r="EG80" s="54">
        <f t="shared" si="150"/>
        <v>0</v>
      </c>
      <c r="EH80" s="55">
        <f t="shared" si="151"/>
        <v>20</v>
      </c>
      <c r="EI80" s="55">
        <f t="shared" si="152"/>
        <v>0</v>
      </c>
      <c r="EJ80" s="56" t="s">
        <v>689</v>
      </c>
      <c r="EK80" s="57">
        <f t="shared" si="170"/>
        <v>27066</v>
      </c>
      <c r="EL80" s="57">
        <f t="shared" si="171"/>
        <v>139660.56</v>
      </c>
      <c r="EM80" s="57">
        <f t="shared" si="172"/>
        <v>132677.53200000001</v>
      </c>
      <c r="EN80" s="57">
        <f t="shared" si="173"/>
        <v>125694.504</v>
      </c>
      <c r="EO80" s="57">
        <f t="shared" si="160"/>
        <v>118711.476</v>
      </c>
      <c r="EP80" s="57">
        <f t="shared" si="161"/>
        <v>111728.44799999999</v>
      </c>
      <c r="EQ80" s="58">
        <f t="shared" si="162"/>
        <v>324.79200000000003</v>
      </c>
      <c r="ER80" s="58">
        <f t="shared" si="163"/>
        <v>1675.9267199999999</v>
      </c>
      <c r="ES80" s="58">
        <f t="shared" si="164"/>
        <v>1724.807916</v>
      </c>
      <c r="ET80" s="58">
        <f t="shared" si="165"/>
        <v>1759.723056</v>
      </c>
    </row>
    <row r="81" spans="1:150" x14ac:dyDescent="0.25">
      <c r="A81" s="30" t="s">
        <v>690</v>
      </c>
      <c r="B81" s="65">
        <v>1140016</v>
      </c>
      <c r="C81" s="67" t="s">
        <v>137</v>
      </c>
      <c r="D81" s="32" t="s">
        <v>489</v>
      </c>
      <c r="E81" s="56"/>
      <c r="F81" s="33"/>
      <c r="G81" s="33"/>
      <c r="H81" s="288">
        <f t="shared" si="157"/>
        <v>45000</v>
      </c>
      <c r="I81" s="288">
        <f t="shared" si="158"/>
        <v>45000</v>
      </c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4" t="s">
        <v>675</v>
      </c>
      <c r="AI81" s="34"/>
      <c r="AJ81" s="34"/>
      <c r="AK81" s="34"/>
      <c r="AL81" s="34" t="s">
        <v>138</v>
      </c>
      <c r="AM81" s="34" t="s">
        <v>529</v>
      </c>
      <c r="AN81" s="34" t="s">
        <v>492</v>
      </c>
      <c r="AO81" s="36">
        <v>1.04</v>
      </c>
      <c r="AP81" s="69" t="s">
        <v>680</v>
      </c>
      <c r="AQ81" s="69" t="s">
        <v>30</v>
      </c>
      <c r="AR81" s="37" t="s">
        <v>493</v>
      </c>
      <c r="AS81" s="38">
        <v>2024</v>
      </c>
      <c r="AT81" s="39" t="s">
        <v>470</v>
      </c>
      <c r="AU81" s="37" t="s">
        <v>469</v>
      </c>
      <c r="AV81" s="39" t="s">
        <v>494</v>
      </c>
      <c r="AW81" s="39" t="s">
        <v>495</v>
      </c>
      <c r="AX81" s="39" t="s">
        <v>496</v>
      </c>
      <c r="AY81" s="40" t="s">
        <v>705</v>
      </c>
      <c r="AZ81" s="40" t="s">
        <v>619</v>
      </c>
      <c r="BA81" s="274"/>
      <c r="BB81" s="42"/>
      <c r="BC81" s="43">
        <v>45000</v>
      </c>
      <c r="BD81" s="43"/>
      <c r="BE81" s="43"/>
      <c r="BF81" s="43"/>
      <c r="BG81" s="44"/>
      <c r="BH81" s="45">
        <v>45000</v>
      </c>
      <c r="BI81" s="45">
        <f t="shared" si="124"/>
        <v>45000</v>
      </c>
      <c r="BJ81" s="45">
        <f t="shared" si="125"/>
        <v>45000</v>
      </c>
      <c r="BK81" s="138">
        <v>45000</v>
      </c>
      <c r="BL81" s="46">
        <v>0</v>
      </c>
      <c r="BM81" s="46">
        <f t="shared" si="174"/>
        <v>0</v>
      </c>
      <c r="BN81" s="46">
        <v>0</v>
      </c>
      <c r="BO81" s="46">
        <f t="shared" si="126"/>
        <v>0</v>
      </c>
      <c r="BP81" s="46">
        <v>0</v>
      </c>
      <c r="BQ81" s="46">
        <f t="shared" si="127"/>
        <v>0</v>
      </c>
      <c r="BR81" s="46">
        <v>0</v>
      </c>
      <c r="BS81" s="46">
        <f t="shared" si="128"/>
        <v>0</v>
      </c>
      <c r="BT81" s="46">
        <v>0</v>
      </c>
      <c r="BU81" s="46">
        <f t="shared" si="129"/>
        <v>0</v>
      </c>
      <c r="BV81" s="46">
        <v>0</v>
      </c>
      <c r="BW81" s="46">
        <f t="shared" si="130"/>
        <v>0</v>
      </c>
      <c r="BX81" s="46">
        <v>0</v>
      </c>
      <c r="BY81" s="46">
        <f t="shared" si="131"/>
        <v>0</v>
      </c>
      <c r="BZ81" s="46">
        <v>0</v>
      </c>
      <c r="CA81" s="46">
        <f t="shared" si="132"/>
        <v>0</v>
      </c>
      <c r="CB81" s="46">
        <v>0</v>
      </c>
      <c r="CC81" s="46">
        <f t="shared" si="133"/>
        <v>0</v>
      </c>
      <c r="CD81" s="46">
        <v>0</v>
      </c>
      <c r="CE81" s="46">
        <f t="shared" si="134"/>
        <v>0</v>
      </c>
      <c r="CF81" s="46">
        <v>0</v>
      </c>
      <c r="CG81" s="46">
        <f t="shared" si="135"/>
        <v>0</v>
      </c>
      <c r="CH81" s="46">
        <v>0</v>
      </c>
      <c r="CI81" s="46">
        <f t="shared" si="136"/>
        <v>0</v>
      </c>
      <c r="CJ81" s="46">
        <v>0</v>
      </c>
      <c r="CK81" s="46">
        <f t="shared" si="137"/>
        <v>0</v>
      </c>
      <c r="CL81" s="46">
        <v>0</v>
      </c>
      <c r="CM81" s="46">
        <f t="shared" si="138"/>
        <v>0</v>
      </c>
      <c r="CN81" s="46">
        <v>0</v>
      </c>
      <c r="CO81" s="46">
        <f t="shared" si="139"/>
        <v>0</v>
      </c>
      <c r="CP81" s="46">
        <v>0</v>
      </c>
      <c r="CQ81" s="46">
        <f t="shared" si="140"/>
        <v>0</v>
      </c>
      <c r="CR81" s="46">
        <v>0</v>
      </c>
      <c r="CS81" s="46">
        <f t="shared" si="141"/>
        <v>0</v>
      </c>
      <c r="CT81" s="46">
        <v>0</v>
      </c>
      <c r="CU81" s="46">
        <f t="shared" si="142"/>
        <v>0</v>
      </c>
      <c r="CV81" s="46">
        <v>0</v>
      </c>
      <c r="CW81" s="46">
        <f t="shared" si="143"/>
        <v>0</v>
      </c>
      <c r="CX81" s="46">
        <v>0</v>
      </c>
      <c r="CY81" s="46">
        <f t="shared" si="144"/>
        <v>0</v>
      </c>
      <c r="CZ81" s="46">
        <v>0</v>
      </c>
      <c r="DA81" s="46">
        <f t="shared" si="145"/>
        <v>0</v>
      </c>
      <c r="DB81" s="47">
        <v>0</v>
      </c>
      <c r="DC81" s="46">
        <f t="shared" si="146"/>
        <v>0</v>
      </c>
      <c r="DD81" s="48">
        <v>0</v>
      </c>
      <c r="DE81" s="46">
        <f t="shared" si="147"/>
        <v>0</v>
      </c>
      <c r="DF81" s="49">
        <v>10</v>
      </c>
      <c r="DG81" s="50">
        <f t="shared" si="115"/>
        <v>4500</v>
      </c>
      <c r="DH81" s="51">
        <f t="shared" si="148"/>
        <v>45000</v>
      </c>
      <c r="DI81" s="52"/>
      <c r="DJ81" s="53">
        <f t="shared" ref="DJ81:DS82" si="175">$DG81</f>
        <v>4500</v>
      </c>
      <c r="DK81" s="53">
        <f t="shared" si="175"/>
        <v>4500</v>
      </c>
      <c r="DL81" s="53">
        <f t="shared" si="175"/>
        <v>4500</v>
      </c>
      <c r="DM81" s="53">
        <f t="shared" si="175"/>
        <v>4500</v>
      </c>
      <c r="DN81" s="53">
        <f t="shared" si="175"/>
        <v>4500</v>
      </c>
      <c r="DO81" s="53">
        <f t="shared" si="175"/>
        <v>4500</v>
      </c>
      <c r="DP81" s="53">
        <f t="shared" si="175"/>
        <v>4500</v>
      </c>
      <c r="DQ81" s="53">
        <f t="shared" si="175"/>
        <v>4500</v>
      </c>
      <c r="DR81" s="53">
        <f t="shared" si="175"/>
        <v>4500</v>
      </c>
      <c r="DS81" s="53">
        <f t="shared" si="175"/>
        <v>4500</v>
      </c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4">
        <f t="shared" si="150"/>
        <v>0</v>
      </c>
      <c r="EH81" s="55">
        <f t="shared" si="151"/>
        <v>10</v>
      </c>
      <c r="EI81" s="55">
        <f t="shared" si="152"/>
        <v>0</v>
      </c>
      <c r="EJ81" s="56" t="s">
        <v>700</v>
      </c>
      <c r="EK81" s="57">
        <f t="shared" si="170"/>
        <v>45000</v>
      </c>
      <c r="EL81" s="57">
        <f t="shared" si="171"/>
        <v>40500</v>
      </c>
      <c r="EM81" s="57">
        <f t="shared" si="172"/>
        <v>36000</v>
      </c>
      <c r="EN81" s="57">
        <f t="shared" si="173"/>
        <v>31500</v>
      </c>
      <c r="EO81" s="57">
        <f t="shared" si="160"/>
        <v>27000</v>
      </c>
      <c r="EP81" s="57">
        <f t="shared" si="161"/>
        <v>22500</v>
      </c>
      <c r="EQ81" s="58">
        <f t="shared" si="162"/>
        <v>540</v>
      </c>
      <c r="ER81" s="58">
        <f t="shared" si="163"/>
        <v>486</v>
      </c>
      <c r="ES81" s="58">
        <f t="shared" si="164"/>
        <v>468</v>
      </c>
      <c r="ET81" s="58">
        <f t="shared" si="165"/>
        <v>441</v>
      </c>
    </row>
    <row r="82" spans="1:150" x14ac:dyDescent="0.25">
      <c r="A82" s="30" t="s">
        <v>690</v>
      </c>
      <c r="B82" s="65">
        <v>1140017</v>
      </c>
      <c r="C82" s="67" t="s">
        <v>139</v>
      </c>
      <c r="D82" s="32" t="s">
        <v>489</v>
      </c>
      <c r="E82" s="56"/>
      <c r="F82" s="33"/>
      <c r="G82" s="33"/>
      <c r="H82" s="288">
        <f t="shared" si="157"/>
        <v>45000</v>
      </c>
      <c r="I82" s="288">
        <f t="shared" si="158"/>
        <v>45000</v>
      </c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4" t="s">
        <v>675</v>
      </c>
      <c r="AI82" s="34"/>
      <c r="AJ82" s="34"/>
      <c r="AK82" s="34"/>
      <c r="AL82" s="34" t="s">
        <v>138</v>
      </c>
      <c r="AM82" s="34" t="s">
        <v>529</v>
      </c>
      <c r="AN82" s="34" t="s">
        <v>492</v>
      </c>
      <c r="AO82" s="36">
        <v>1.04</v>
      </c>
      <c r="AP82" s="69" t="s">
        <v>680</v>
      </c>
      <c r="AQ82" s="69" t="s">
        <v>30</v>
      </c>
      <c r="AR82" s="37" t="s">
        <v>493</v>
      </c>
      <c r="AS82" s="38">
        <v>2024</v>
      </c>
      <c r="AT82" s="39" t="s">
        <v>470</v>
      </c>
      <c r="AU82" s="37" t="s">
        <v>469</v>
      </c>
      <c r="AV82" s="39" t="s">
        <v>494</v>
      </c>
      <c r="AW82" s="39" t="s">
        <v>495</v>
      </c>
      <c r="AX82" s="39" t="s">
        <v>496</v>
      </c>
      <c r="AY82" s="40" t="s">
        <v>705</v>
      </c>
      <c r="AZ82" s="40" t="s">
        <v>619</v>
      </c>
      <c r="BA82" s="274"/>
      <c r="BB82" s="42"/>
      <c r="BC82" s="43">
        <v>45000</v>
      </c>
      <c r="BD82" s="43"/>
      <c r="BE82" s="43"/>
      <c r="BF82" s="43"/>
      <c r="BG82" s="44"/>
      <c r="BH82" s="45">
        <v>45000</v>
      </c>
      <c r="BI82" s="45">
        <f t="shared" si="124"/>
        <v>45000</v>
      </c>
      <c r="BJ82" s="45">
        <f t="shared" si="125"/>
        <v>45000</v>
      </c>
      <c r="BK82" s="138">
        <v>45000</v>
      </c>
      <c r="BL82" s="46">
        <v>0</v>
      </c>
      <c r="BM82" s="46">
        <f t="shared" si="174"/>
        <v>0</v>
      </c>
      <c r="BN82" s="46">
        <v>0</v>
      </c>
      <c r="BO82" s="46">
        <f t="shared" si="126"/>
        <v>0</v>
      </c>
      <c r="BP82" s="46">
        <v>0</v>
      </c>
      <c r="BQ82" s="46">
        <f t="shared" si="127"/>
        <v>0</v>
      </c>
      <c r="BR82" s="46">
        <v>0</v>
      </c>
      <c r="BS82" s="46">
        <f t="shared" si="128"/>
        <v>0</v>
      </c>
      <c r="BT82" s="46">
        <v>0</v>
      </c>
      <c r="BU82" s="46">
        <f t="shared" si="129"/>
        <v>0</v>
      </c>
      <c r="BV82" s="46">
        <v>0</v>
      </c>
      <c r="BW82" s="46">
        <f t="shared" si="130"/>
        <v>0</v>
      </c>
      <c r="BX82" s="46">
        <v>0</v>
      </c>
      <c r="BY82" s="46">
        <f t="shared" si="131"/>
        <v>0</v>
      </c>
      <c r="BZ82" s="46">
        <v>0</v>
      </c>
      <c r="CA82" s="46">
        <f t="shared" si="132"/>
        <v>0</v>
      </c>
      <c r="CB82" s="46">
        <v>0</v>
      </c>
      <c r="CC82" s="46">
        <f t="shared" si="133"/>
        <v>0</v>
      </c>
      <c r="CD82" s="46">
        <v>0</v>
      </c>
      <c r="CE82" s="46">
        <f t="shared" si="134"/>
        <v>0</v>
      </c>
      <c r="CF82" s="46">
        <v>0</v>
      </c>
      <c r="CG82" s="46">
        <f t="shared" si="135"/>
        <v>0</v>
      </c>
      <c r="CH82" s="46">
        <v>0</v>
      </c>
      <c r="CI82" s="46">
        <f t="shared" si="136"/>
        <v>0</v>
      </c>
      <c r="CJ82" s="46">
        <v>0</v>
      </c>
      <c r="CK82" s="46">
        <f t="shared" si="137"/>
        <v>0</v>
      </c>
      <c r="CL82" s="46">
        <v>0</v>
      </c>
      <c r="CM82" s="46">
        <f t="shared" si="138"/>
        <v>0</v>
      </c>
      <c r="CN82" s="46">
        <v>0</v>
      </c>
      <c r="CO82" s="46">
        <f t="shared" si="139"/>
        <v>0</v>
      </c>
      <c r="CP82" s="46">
        <v>0</v>
      </c>
      <c r="CQ82" s="46">
        <f t="shared" si="140"/>
        <v>0</v>
      </c>
      <c r="CR82" s="46">
        <v>0</v>
      </c>
      <c r="CS82" s="46">
        <f t="shared" si="141"/>
        <v>0</v>
      </c>
      <c r="CT82" s="46">
        <v>0</v>
      </c>
      <c r="CU82" s="46">
        <f t="shared" si="142"/>
        <v>0</v>
      </c>
      <c r="CV82" s="46">
        <v>0</v>
      </c>
      <c r="CW82" s="46">
        <f t="shared" si="143"/>
        <v>0</v>
      </c>
      <c r="CX82" s="46">
        <v>0</v>
      </c>
      <c r="CY82" s="46">
        <f t="shared" si="144"/>
        <v>0</v>
      </c>
      <c r="CZ82" s="46">
        <v>0</v>
      </c>
      <c r="DA82" s="46">
        <f t="shared" si="145"/>
        <v>0</v>
      </c>
      <c r="DB82" s="47">
        <v>0</v>
      </c>
      <c r="DC82" s="46">
        <f t="shared" si="146"/>
        <v>0</v>
      </c>
      <c r="DD82" s="48">
        <v>0</v>
      </c>
      <c r="DE82" s="46">
        <f t="shared" si="147"/>
        <v>0</v>
      </c>
      <c r="DF82" s="49">
        <v>10</v>
      </c>
      <c r="DG82" s="50">
        <f t="shared" si="115"/>
        <v>4500</v>
      </c>
      <c r="DH82" s="51">
        <f t="shared" si="148"/>
        <v>45000</v>
      </c>
      <c r="DI82" s="52"/>
      <c r="DJ82" s="53">
        <f t="shared" si="175"/>
        <v>4500</v>
      </c>
      <c r="DK82" s="53">
        <f t="shared" si="175"/>
        <v>4500</v>
      </c>
      <c r="DL82" s="53">
        <f t="shared" si="175"/>
        <v>4500</v>
      </c>
      <c r="DM82" s="53">
        <f t="shared" si="175"/>
        <v>4500</v>
      </c>
      <c r="DN82" s="53">
        <f t="shared" si="175"/>
        <v>4500</v>
      </c>
      <c r="DO82" s="53">
        <f t="shared" si="175"/>
        <v>4500</v>
      </c>
      <c r="DP82" s="53">
        <f t="shared" si="175"/>
        <v>4500</v>
      </c>
      <c r="DQ82" s="53">
        <f t="shared" si="175"/>
        <v>4500</v>
      </c>
      <c r="DR82" s="53">
        <f t="shared" si="175"/>
        <v>4500</v>
      </c>
      <c r="DS82" s="53">
        <f t="shared" si="175"/>
        <v>4500</v>
      </c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4">
        <f t="shared" si="150"/>
        <v>0</v>
      </c>
      <c r="EH82" s="55">
        <f t="shared" si="151"/>
        <v>10</v>
      </c>
      <c r="EI82" s="55">
        <f t="shared" si="152"/>
        <v>0</v>
      </c>
      <c r="EJ82" s="56" t="s">
        <v>701</v>
      </c>
      <c r="EK82" s="57">
        <f t="shared" si="170"/>
        <v>45000</v>
      </c>
      <c r="EL82" s="57">
        <f t="shared" si="171"/>
        <v>40500</v>
      </c>
      <c r="EM82" s="57">
        <f t="shared" si="172"/>
        <v>36000</v>
      </c>
      <c r="EN82" s="57">
        <f t="shared" si="173"/>
        <v>31500</v>
      </c>
      <c r="EO82" s="57">
        <f t="shared" si="160"/>
        <v>27000</v>
      </c>
      <c r="EP82" s="57">
        <f t="shared" si="161"/>
        <v>22500</v>
      </c>
      <c r="EQ82" s="58">
        <f t="shared" si="162"/>
        <v>540</v>
      </c>
      <c r="ER82" s="58">
        <f t="shared" si="163"/>
        <v>486</v>
      </c>
      <c r="ES82" s="58">
        <f t="shared" si="164"/>
        <v>468</v>
      </c>
      <c r="ET82" s="58">
        <f t="shared" si="165"/>
        <v>441</v>
      </c>
    </row>
    <row r="83" spans="1:150" x14ac:dyDescent="0.25">
      <c r="A83" s="30" t="s">
        <v>702</v>
      </c>
      <c r="B83" s="65">
        <v>1210286</v>
      </c>
      <c r="C83" s="67" t="s">
        <v>703</v>
      </c>
      <c r="D83" s="32">
        <v>0</v>
      </c>
      <c r="E83" s="56"/>
      <c r="F83" s="33"/>
      <c r="G83" s="33"/>
      <c r="H83" s="288">
        <f t="shared" si="157"/>
        <v>309107</v>
      </c>
      <c r="I83" s="288">
        <f t="shared" si="158"/>
        <v>309107</v>
      </c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4" t="s">
        <v>548</v>
      </c>
      <c r="AI83" s="34" t="s">
        <v>463</v>
      </c>
      <c r="AJ83" s="34" t="s">
        <v>54</v>
      </c>
      <c r="AK83" s="34" t="s">
        <v>704</v>
      </c>
      <c r="AL83" s="34" t="s">
        <v>94</v>
      </c>
      <c r="AM83" s="34" t="s">
        <v>529</v>
      </c>
      <c r="AN83" s="34" t="s">
        <v>492</v>
      </c>
      <c r="AO83" s="36">
        <v>1.04</v>
      </c>
      <c r="AP83" s="69" t="s">
        <v>680</v>
      </c>
      <c r="AQ83" s="69" t="s">
        <v>30</v>
      </c>
      <c r="AR83" s="37" t="s">
        <v>493</v>
      </c>
      <c r="AS83" s="38">
        <v>2019</v>
      </c>
      <c r="AT83" s="39" t="s">
        <v>470</v>
      </c>
      <c r="AU83" s="37" t="s">
        <v>469</v>
      </c>
      <c r="AV83" s="39" t="s">
        <v>494</v>
      </c>
      <c r="AW83" s="39" t="s">
        <v>495</v>
      </c>
      <c r="AX83" s="39" t="s">
        <v>496</v>
      </c>
      <c r="AY83" s="40" t="s">
        <v>705</v>
      </c>
      <c r="AZ83" s="40" t="s">
        <v>680</v>
      </c>
      <c r="BA83" s="274">
        <v>0</v>
      </c>
      <c r="BB83" s="42"/>
      <c r="BC83" s="43">
        <f>84002.88+60256+120748</f>
        <v>265006.88</v>
      </c>
      <c r="BD83" s="43">
        <v>0</v>
      </c>
      <c r="BE83" s="43"/>
      <c r="BF83" s="43">
        <v>0</v>
      </c>
      <c r="BG83" s="44"/>
      <c r="BH83" s="45">
        <f t="shared" ref="BH83:BH113" si="176">BK83+BL83+BN83+BP83+BR83+BT83+BV83+BX83+BZ83+CB83+CD83+CJ83+CF83+CH83+CL83+CN83+CP83+CR83+CT83+CV83+CX83+CZ83+DB83+DD83</f>
        <v>309107</v>
      </c>
      <c r="BI83" s="45">
        <f t="shared" si="124"/>
        <v>309107</v>
      </c>
      <c r="BJ83" s="45">
        <f t="shared" si="125"/>
        <v>309107</v>
      </c>
      <c r="BK83" s="85">
        <f>84003+60256+120748+44100</f>
        <v>309107</v>
      </c>
      <c r="BL83" s="46">
        <v>0</v>
      </c>
      <c r="BM83" s="46">
        <f t="shared" si="174"/>
        <v>0</v>
      </c>
      <c r="BN83" s="46">
        <v>0</v>
      </c>
      <c r="BO83" s="46">
        <f t="shared" si="126"/>
        <v>0</v>
      </c>
      <c r="BP83" s="46">
        <v>0</v>
      </c>
      <c r="BQ83" s="46">
        <f t="shared" si="127"/>
        <v>0</v>
      </c>
      <c r="BR83" s="46">
        <v>0</v>
      </c>
      <c r="BS83" s="46">
        <f t="shared" si="128"/>
        <v>0</v>
      </c>
      <c r="BT83" s="46">
        <v>0</v>
      </c>
      <c r="BU83" s="46">
        <f t="shared" si="129"/>
        <v>0</v>
      </c>
      <c r="BV83" s="46">
        <v>0</v>
      </c>
      <c r="BW83" s="46">
        <f t="shared" si="130"/>
        <v>0</v>
      </c>
      <c r="BX83" s="46">
        <v>0</v>
      </c>
      <c r="BY83" s="46">
        <f t="shared" si="131"/>
        <v>0</v>
      </c>
      <c r="BZ83" s="46">
        <v>0</v>
      </c>
      <c r="CA83" s="46">
        <f t="shared" si="132"/>
        <v>0</v>
      </c>
      <c r="CB83" s="46">
        <v>0</v>
      </c>
      <c r="CC83" s="46">
        <f t="shared" si="133"/>
        <v>0</v>
      </c>
      <c r="CD83" s="46">
        <v>0</v>
      </c>
      <c r="CE83" s="46">
        <f t="shared" si="134"/>
        <v>0</v>
      </c>
      <c r="CF83" s="46">
        <v>0</v>
      </c>
      <c r="CG83" s="46">
        <f t="shared" si="135"/>
        <v>0</v>
      </c>
      <c r="CH83" s="46">
        <v>0</v>
      </c>
      <c r="CI83" s="46">
        <f t="shared" si="136"/>
        <v>0</v>
      </c>
      <c r="CJ83" s="46">
        <v>0</v>
      </c>
      <c r="CK83" s="46">
        <f t="shared" si="137"/>
        <v>0</v>
      </c>
      <c r="CL83" s="46">
        <v>0</v>
      </c>
      <c r="CM83" s="46">
        <f t="shared" si="138"/>
        <v>0</v>
      </c>
      <c r="CN83" s="46">
        <v>0</v>
      </c>
      <c r="CO83" s="46">
        <f t="shared" si="139"/>
        <v>0</v>
      </c>
      <c r="CP83" s="46">
        <v>0</v>
      </c>
      <c r="CQ83" s="46">
        <f t="shared" si="140"/>
        <v>0</v>
      </c>
      <c r="CR83" s="46">
        <v>0</v>
      </c>
      <c r="CS83" s="46">
        <f t="shared" si="141"/>
        <v>0</v>
      </c>
      <c r="CT83" s="46">
        <v>0</v>
      </c>
      <c r="CU83" s="46">
        <f t="shared" si="142"/>
        <v>0</v>
      </c>
      <c r="CV83" s="46">
        <v>0</v>
      </c>
      <c r="CW83" s="46">
        <f t="shared" si="143"/>
        <v>0</v>
      </c>
      <c r="CX83" s="46">
        <v>0</v>
      </c>
      <c r="CY83" s="46">
        <f t="shared" si="144"/>
        <v>0</v>
      </c>
      <c r="CZ83" s="46">
        <v>0</v>
      </c>
      <c r="DA83" s="46">
        <f t="shared" si="145"/>
        <v>0</v>
      </c>
      <c r="DB83" s="47">
        <v>0</v>
      </c>
      <c r="DC83" s="46">
        <f t="shared" si="146"/>
        <v>0</v>
      </c>
      <c r="DD83" s="48">
        <v>0</v>
      </c>
      <c r="DE83" s="46">
        <f t="shared" si="147"/>
        <v>0</v>
      </c>
      <c r="DF83" s="49">
        <v>10</v>
      </c>
      <c r="DG83" s="50">
        <f t="shared" si="115"/>
        <v>30910.7</v>
      </c>
      <c r="DH83" s="51">
        <f t="shared" si="148"/>
        <v>309107.00000000006</v>
      </c>
      <c r="DI83" s="52"/>
      <c r="DJ83" s="52"/>
      <c r="DK83" s="52">
        <f t="shared" ref="DK83:DT83" si="177">$DG83</f>
        <v>30910.7</v>
      </c>
      <c r="DL83" s="52">
        <f t="shared" si="177"/>
        <v>30910.7</v>
      </c>
      <c r="DM83" s="52">
        <f t="shared" si="177"/>
        <v>30910.7</v>
      </c>
      <c r="DN83" s="52">
        <f t="shared" si="177"/>
        <v>30910.7</v>
      </c>
      <c r="DO83" s="52">
        <f t="shared" si="177"/>
        <v>30910.7</v>
      </c>
      <c r="DP83" s="52">
        <f t="shared" si="177"/>
        <v>30910.7</v>
      </c>
      <c r="DQ83" s="52">
        <f t="shared" si="177"/>
        <v>30910.7</v>
      </c>
      <c r="DR83" s="52">
        <f t="shared" si="177"/>
        <v>30910.7</v>
      </c>
      <c r="DS83" s="52">
        <f t="shared" si="177"/>
        <v>30910.7</v>
      </c>
      <c r="DT83" s="52">
        <f t="shared" si="177"/>
        <v>30910.7</v>
      </c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4">
        <f t="shared" si="150"/>
        <v>0</v>
      </c>
      <c r="EH83" s="55">
        <f t="shared" si="151"/>
        <v>10</v>
      </c>
      <c r="EI83" s="55">
        <f t="shared" si="152"/>
        <v>0</v>
      </c>
      <c r="EJ83" s="56" t="s">
        <v>706</v>
      </c>
      <c r="EK83" s="57">
        <f t="shared" si="170"/>
        <v>309107</v>
      </c>
      <c r="EL83" s="57">
        <f t="shared" si="171"/>
        <v>309107</v>
      </c>
      <c r="EM83" s="57">
        <f t="shared" si="172"/>
        <v>278196.3</v>
      </c>
      <c r="EN83" s="57">
        <f t="shared" si="173"/>
        <v>247285.59999999998</v>
      </c>
      <c r="EO83" s="57">
        <f t="shared" si="160"/>
        <v>216374.89999999997</v>
      </c>
      <c r="EP83" s="57">
        <f t="shared" si="161"/>
        <v>185464.19999999995</v>
      </c>
      <c r="EQ83" s="58">
        <f t="shared" si="162"/>
        <v>3709.2840000000001</v>
      </c>
      <c r="ER83" s="58">
        <f t="shared" si="163"/>
        <v>3709.2840000000001</v>
      </c>
      <c r="ES83" s="58">
        <f t="shared" si="164"/>
        <v>3616.5518999999995</v>
      </c>
      <c r="ET83" s="58">
        <f t="shared" si="165"/>
        <v>3461.9983999999999</v>
      </c>
    </row>
    <row r="84" spans="1:150" x14ac:dyDescent="0.25">
      <c r="A84" s="30" t="s">
        <v>707</v>
      </c>
      <c r="B84" s="65">
        <v>1210388</v>
      </c>
      <c r="C84" s="67" t="s">
        <v>708</v>
      </c>
      <c r="D84" s="32" t="s">
        <v>489</v>
      </c>
      <c r="E84" s="56"/>
      <c r="F84" s="33"/>
      <c r="G84" s="33"/>
      <c r="H84" s="288">
        <f t="shared" si="157"/>
        <v>1765702.24</v>
      </c>
      <c r="I84" s="288">
        <f t="shared" si="158"/>
        <v>1911100.38</v>
      </c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4" t="s">
        <v>548</v>
      </c>
      <c r="AI84" s="34" t="s">
        <v>463</v>
      </c>
      <c r="AJ84" s="34" t="s">
        <v>54</v>
      </c>
      <c r="AK84" s="34" t="s">
        <v>490</v>
      </c>
      <c r="AL84" s="34" t="s">
        <v>66</v>
      </c>
      <c r="AM84" s="34" t="s">
        <v>709</v>
      </c>
      <c r="AN84" s="34" t="s">
        <v>617</v>
      </c>
      <c r="AO84" s="36">
        <v>1.04</v>
      </c>
      <c r="AP84" s="69" t="s">
        <v>680</v>
      </c>
      <c r="AQ84" s="69" t="s">
        <v>58</v>
      </c>
      <c r="AR84" s="37" t="s">
        <v>471</v>
      </c>
      <c r="AS84" s="38">
        <v>2020</v>
      </c>
      <c r="AT84" s="39" t="s">
        <v>470</v>
      </c>
      <c r="AU84" s="37" t="s">
        <v>686</v>
      </c>
      <c r="AV84" s="39" t="s">
        <v>494</v>
      </c>
      <c r="AW84" s="39" t="s">
        <v>495</v>
      </c>
      <c r="AX84" s="39" t="s">
        <v>687</v>
      </c>
      <c r="AY84" s="40" t="s">
        <v>710</v>
      </c>
      <c r="AZ84" s="40" t="s">
        <v>680</v>
      </c>
      <c r="BA84" s="274">
        <v>145398.14000000001</v>
      </c>
      <c r="BB84" s="42" t="s">
        <v>505</v>
      </c>
      <c r="BC84" s="43">
        <v>1800861</v>
      </c>
      <c r="BD84" s="43"/>
      <c r="BE84" s="43">
        <v>100000</v>
      </c>
      <c r="BF84" s="43">
        <v>100000</v>
      </c>
      <c r="BG84" s="44">
        <v>1655462</v>
      </c>
      <c r="BH84" s="45">
        <f t="shared" si="176"/>
        <v>1707406</v>
      </c>
      <c r="BI84" s="45">
        <f t="shared" si="124"/>
        <v>1765702.24</v>
      </c>
      <c r="BJ84" s="45">
        <f t="shared" si="125"/>
        <v>1911100.38</v>
      </c>
      <c r="BK84" s="87">
        <v>250000</v>
      </c>
      <c r="BL84" s="87">
        <v>1257406</v>
      </c>
      <c r="BM84" s="46">
        <f t="shared" si="174"/>
        <v>1307702.24</v>
      </c>
      <c r="BN84" s="46">
        <v>200000</v>
      </c>
      <c r="BO84" s="46">
        <f t="shared" si="126"/>
        <v>208000</v>
      </c>
      <c r="BP84" s="46">
        <v>0</v>
      </c>
      <c r="BQ84" s="46">
        <f t="shared" si="127"/>
        <v>0</v>
      </c>
      <c r="BR84" s="46">
        <v>0</v>
      </c>
      <c r="BS84" s="46">
        <f t="shared" si="128"/>
        <v>0</v>
      </c>
      <c r="BT84" s="46">
        <v>0</v>
      </c>
      <c r="BU84" s="46">
        <f t="shared" si="129"/>
        <v>0</v>
      </c>
      <c r="BV84" s="46">
        <v>0</v>
      </c>
      <c r="BW84" s="46">
        <f t="shared" si="130"/>
        <v>0</v>
      </c>
      <c r="BX84" s="46">
        <v>0</v>
      </c>
      <c r="BY84" s="46">
        <f t="shared" si="131"/>
        <v>0</v>
      </c>
      <c r="BZ84" s="46">
        <v>0</v>
      </c>
      <c r="CA84" s="46">
        <f t="shared" si="132"/>
        <v>0</v>
      </c>
      <c r="CB84" s="46">
        <v>0</v>
      </c>
      <c r="CC84" s="46">
        <f t="shared" si="133"/>
        <v>0</v>
      </c>
      <c r="CD84" s="46">
        <v>0</v>
      </c>
      <c r="CE84" s="46">
        <f t="shared" si="134"/>
        <v>0</v>
      </c>
      <c r="CF84" s="46">
        <v>0</v>
      </c>
      <c r="CG84" s="46">
        <f t="shared" si="135"/>
        <v>0</v>
      </c>
      <c r="CH84" s="46">
        <v>0</v>
      </c>
      <c r="CI84" s="46">
        <f t="shared" si="136"/>
        <v>0</v>
      </c>
      <c r="CJ84" s="46">
        <v>0</v>
      </c>
      <c r="CK84" s="46">
        <f t="shared" si="137"/>
        <v>0</v>
      </c>
      <c r="CL84" s="46">
        <v>0</v>
      </c>
      <c r="CM84" s="46">
        <f t="shared" si="138"/>
        <v>0</v>
      </c>
      <c r="CN84" s="46">
        <v>0</v>
      </c>
      <c r="CO84" s="46">
        <f t="shared" si="139"/>
        <v>0</v>
      </c>
      <c r="CP84" s="46">
        <v>0</v>
      </c>
      <c r="CQ84" s="46">
        <f t="shared" si="140"/>
        <v>0</v>
      </c>
      <c r="CR84" s="46">
        <v>0</v>
      </c>
      <c r="CS84" s="46">
        <f t="shared" si="141"/>
        <v>0</v>
      </c>
      <c r="CT84" s="46">
        <v>0</v>
      </c>
      <c r="CU84" s="46">
        <f t="shared" si="142"/>
        <v>0</v>
      </c>
      <c r="CV84" s="46">
        <v>0</v>
      </c>
      <c r="CW84" s="46">
        <f t="shared" si="143"/>
        <v>0</v>
      </c>
      <c r="CX84" s="46">
        <v>0</v>
      </c>
      <c r="CY84" s="46">
        <f t="shared" si="144"/>
        <v>0</v>
      </c>
      <c r="CZ84" s="46">
        <v>0</v>
      </c>
      <c r="DA84" s="46">
        <f t="shared" si="145"/>
        <v>0</v>
      </c>
      <c r="DB84" s="47">
        <v>0</v>
      </c>
      <c r="DC84" s="46">
        <f t="shared" si="146"/>
        <v>0</v>
      </c>
      <c r="DD84" s="48">
        <v>0</v>
      </c>
      <c r="DE84" s="46">
        <f t="shared" si="147"/>
        <v>0</v>
      </c>
      <c r="DF84" s="49">
        <v>45</v>
      </c>
      <c r="DG84" s="50">
        <f t="shared" si="115"/>
        <v>42468.897333333334</v>
      </c>
      <c r="DH84" s="51">
        <f t="shared" si="148"/>
        <v>891846.84400000039</v>
      </c>
      <c r="DI84" s="52"/>
      <c r="DJ84" s="52"/>
      <c r="DK84" s="53"/>
      <c r="DL84" s="52">
        <f t="shared" ref="DL84:EF84" si="178">$DG84</f>
        <v>42468.897333333334</v>
      </c>
      <c r="DM84" s="52">
        <f t="shared" si="178"/>
        <v>42468.897333333334</v>
      </c>
      <c r="DN84" s="52">
        <f t="shared" si="178"/>
        <v>42468.897333333334</v>
      </c>
      <c r="DO84" s="52">
        <f t="shared" si="178"/>
        <v>42468.897333333334</v>
      </c>
      <c r="DP84" s="52">
        <f t="shared" si="178"/>
        <v>42468.897333333334</v>
      </c>
      <c r="DQ84" s="52">
        <f t="shared" si="178"/>
        <v>42468.897333333334</v>
      </c>
      <c r="DR84" s="52">
        <f t="shared" si="178"/>
        <v>42468.897333333334</v>
      </c>
      <c r="DS84" s="52">
        <f t="shared" si="178"/>
        <v>42468.897333333334</v>
      </c>
      <c r="DT84" s="52">
        <f t="shared" si="178"/>
        <v>42468.897333333334</v>
      </c>
      <c r="DU84" s="52">
        <f t="shared" si="178"/>
        <v>42468.897333333334</v>
      </c>
      <c r="DV84" s="52">
        <f t="shared" si="178"/>
        <v>42468.897333333334</v>
      </c>
      <c r="DW84" s="52">
        <f t="shared" si="178"/>
        <v>42468.897333333334</v>
      </c>
      <c r="DX84" s="52">
        <f t="shared" si="178"/>
        <v>42468.897333333334</v>
      </c>
      <c r="DY84" s="52">
        <f t="shared" si="178"/>
        <v>42468.897333333334</v>
      </c>
      <c r="DZ84" s="52">
        <f t="shared" si="178"/>
        <v>42468.897333333334</v>
      </c>
      <c r="EA84" s="52">
        <f t="shared" si="178"/>
        <v>42468.897333333334</v>
      </c>
      <c r="EB84" s="52">
        <f t="shared" si="178"/>
        <v>42468.897333333334</v>
      </c>
      <c r="EC84" s="52">
        <f t="shared" si="178"/>
        <v>42468.897333333334</v>
      </c>
      <c r="ED84" s="52">
        <f t="shared" si="178"/>
        <v>42468.897333333334</v>
      </c>
      <c r="EE84" s="52">
        <f t="shared" si="178"/>
        <v>42468.897333333334</v>
      </c>
      <c r="EF84" s="52">
        <f t="shared" si="178"/>
        <v>42468.897333333334</v>
      </c>
      <c r="EG84" s="54">
        <f t="shared" si="150"/>
        <v>1019253.5359999995</v>
      </c>
      <c r="EH84" s="55">
        <f t="shared" si="151"/>
        <v>21</v>
      </c>
      <c r="EI84" s="55">
        <f t="shared" si="152"/>
        <v>24</v>
      </c>
      <c r="EJ84" s="56" t="s">
        <v>545</v>
      </c>
      <c r="EK84" s="57">
        <f t="shared" si="170"/>
        <v>395398.14</v>
      </c>
      <c r="EL84" s="57">
        <f t="shared" si="171"/>
        <v>1703100.38</v>
      </c>
      <c r="EM84" s="57">
        <f t="shared" si="172"/>
        <v>1911100.38</v>
      </c>
      <c r="EN84" s="57">
        <f t="shared" si="173"/>
        <v>1868631.4826666666</v>
      </c>
      <c r="EO84" s="57">
        <f t="shared" si="160"/>
        <v>1826162.5853333334</v>
      </c>
      <c r="EP84" s="57">
        <f t="shared" si="161"/>
        <v>1783693.6880000001</v>
      </c>
      <c r="EQ84" s="58">
        <f t="shared" si="162"/>
        <v>4744.7776800000001</v>
      </c>
      <c r="ER84" s="58">
        <f t="shared" si="163"/>
        <v>20437.204559999998</v>
      </c>
      <c r="ES84" s="58">
        <f t="shared" si="164"/>
        <v>24844.304939999998</v>
      </c>
      <c r="ET84" s="58">
        <f t="shared" si="165"/>
        <v>26160.840757333332</v>
      </c>
    </row>
    <row r="85" spans="1:150" x14ac:dyDescent="0.25">
      <c r="A85" s="30" t="s">
        <v>712</v>
      </c>
      <c r="B85" s="65">
        <v>1210394</v>
      </c>
      <c r="C85" s="67" t="s">
        <v>713</v>
      </c>
      <c r="D85" s="32" t="s">
        <v>489</v>
      </c>
      <c r="E85" s="56"/>
      <c r="F85" s="33"/>
      <c r="G85" s="33"/>
      <c r="H85" s="288">
        <f t="shared" si="157"/>
        <v>2710366.64</v>
      </c>
      <c r="I85" s="288">
        <f t="shared" si="158"/>
        <v>3015822.37</v>
      </c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4" t="s">
        <v>548</v>
      </c>
      <c r="AI85" s="34" t="s">
        <v>463</v>
      </c>
      <c r="AJ85" s="34" t="s">
        <v>54</v>
      </c>
      <c r="AK85" s="34" t="s">
        <v>490</v>
      </c>
      <c r="AL85" s="34" t="s">
        <v>35</v>
      </c>
      <c r="AM85" s="34" t="s">
        <v>714</v>
      </c>
      <c r="AN85" s="34" t="s">
        <v>617</v>
      </c>
      <c r="AO85" s="36">
        <v>1.04</v>
      </c>
      <c r="AP85" s="69">
        <v>2022</v>
      </c>
      <c r="AQ85" s="69" t="s">
        <v>58</v>
      </c>
      <c r="AR85" s="37" t="s">
        <v>471</v>
      </c>
      <c r="AS85" s="38">
        <v>2021</v>
      </c>
      <c r="AT85" s="39" t="s">
        <v>470</v>
      </c>
      <c r="AU85" s="37" t="s">
        <v>686</v>
      </c>
      <c r="AV85" s="39" t="s">
        <v>494</v>
      </c>
      <c r="AW85" s="39" t="s">
        <v>495</v>
      </c>
      <c r="AX85" s="39" t="s">
        <v>687</v>
      </c>
      <c r="AY85" s="40" t="s">
        <v>715</v>
      </c>
      <c r="AZ85" s="40">
        <v>2022</v>
      </c>
      <c r="BA85" s="274">
        <v>305455.73</v>
      </c>
      <c r="BB85" s="42" t="s">
        <v>505</v>
      </c>
      <c r="BC85" s="43">
        <f>1639697+1262500</f>
        <v>2902197</v>
      </c>
      <c r="BD85" s="43">
        <v>0</v>
      </c>
      <c r="BE85" s="43"/>
      <c r="BF85" s="43">
        <v>0</v>
      </c>
      <c r="BG85" s="44" t="s">
        <v>716</v>
      </c>
      <c r="BH85" s="45">
        <f t="shared" si="176"/>
        <v>2622232.5</v>
      </c>
      <c r="BI85" s="45">
        <f t="shared" si="124"/>
        <v>2710366.64</v>
      </c>
      <c r="BJ85" s="45">
        <f t="shared" si="125"/>
        <v>3015822.37</v>
      </c>
      <c r="BK85" s="87">
        <v>418879</v>
      </c>
      <c r="BL85" s="256">
        <f>3022233-1237759</f>
        <v>1784474</v>
      </c>
      <c r="BM85" s="46">
        <f t="shared" si="174"/>
        <v>1855852.96</v>
      </c>
      <c r="BN85" s="46">
        <v>209439.5</v>
      </c>
      <c r="BO85" s="46">
        <f t="shared" si="126"/>
        <v>217817.08000000002</v>
      </c>
      <c r="BP85" s="46">
        <v>209440</v>
      </c>
      <c r="BQ85" s="46">
        <f t="shared" si="127"/>
        <v>217817.60000000001</v>
      </c>
      <c r="BR85" s="46">
        <v>0</v>
      </c>
      <c r="BS85" s="46">
        <f t="shared" si="128"/>
        <v>0</v>
      </c>
      <c r="BT85" s="46">
        <v>0</v>
      </c>
      <c r="BU85" s="46">
        <f t="shared" si="129"/>
        <v>0</v>
      </c>
      <c r="BV85" s="46">
        <v>0</v>
      </c>
      <c r="BW85" s="46">
        <f t="shared" si="130"/>
        <v>0</v>
      </c>
      <c r="BX85" s="46">
        <v>0</v>
      </c>
      <c r="BY85" s="46">
        <f t="shared" si="131"/>
        <v>0</v>
      </c>
      <c r="BZ85" s="46">
        <v>0</v>
      </c>
      <c r="CA85" s="46">
        <f t="shared" si="132"/>
        <v>0</v>
      </c>
      <c r="CB85" s="46">
        <v>0</v>
      </c>
      <c r="CC85" s="46">
        <f t="shared" si="133"/>
        <v>0</v>
      </c>
      <c r="CD85" s="46">
        <v>0</v>
      </c>
      <c r="CE85" s="46">
        <f t="shared" si="134"/>
        <v>0</v>
      </c>
      <c r="CF85" s="46">
        <v>0</v>
      </c>
      <c r="CG85" s="46">
        <f t="shared" si="135"/>
        <v>0</v>
      </c>
      <c r="CH85" s="46">
        <v>0</v>
      </c>
      <c r="CI85" s="46">
        <f t="shared" si="136"/>
        <v>0</v>
      </c>
      <c r="CJ85" s="46">
        <v>0</v>
      </c>
      <c r="CK85" s="46">
        <f t="shared" si="137"/>
        <v>0</v>
      </c>
      <c r="CL85" s="46">
        <v>0</v>
      </c>
      <c r="CM85" s="46">
        <f t="shared" si="138"/>
        <v>0</v>
      </c>
      <c r="CN85" s="46">
        <v>0</v>
      </c>
      <c r="CO85" s="46">
        <f t="shared" si="139"/>
        <v>0</v>
      </c>
      <c r="CP85" s="46">
        <v>0</v>
      </c>
      <c r="CQ85" s="46">
        <f t="shared" si="140"/>
        <v>0</v>
      </c>
      <c r="CR85" s="46">
        <v>0</v>
      </c>
      <c r="CS85" s="46">
        <f t="shared" si="141"/>
        <v>0</v>
      </c>
      <c r="CT85" s="46">
        <v>0</v>
      </c>
      <c r="CU85" s="46">
        <f t="shared" si="142"/>
        <v>0</v>
      </c>
      <c r="CV85" s="46">
        <v>0</v>
      </c>
      <c r="CW85" s="46">
        <f t="shared" si="143"/>
        <v>0</v>
      </c>
      <c r="CX85" s="46">
        <v>0</v>
      </c>
      <c r="CY85" s="46">
        <f t="shared" si="144"/>
        <v>0</v>
      </c>
      <c r="CZ85" s="46">
        <v>0</v>
      </c>
      <c r="DA85" s="46">
        <f t="shared" si="145"/>
        <v>0</v>
      </c>
      <c r="DB85" s="47">
        <v>0</v>
      </c>
      <c r="DC85" s="46">
        <f t="shared" si="146"/>
        <v>0</v>
      </c>
      <c r="DD85" s="48">
        <v>0</v>
      </c>
      <c r="DE85" s="46">
        <f t="shared" si="147"/>
        <v>0</v>
      </c>
      <c r="DF85" s="49">
        <v>45</v>
      </c>
      <c r="DG85" s="50">
        <f t="shared" si="115"/>
        <v>67018.274888888889</v>
      </c>
      <c r="DH85" s="51">
        <f t="shared" si="148"/>
        <v>1340365.4977777782</v>
      </c>
      <c r="DI85" s="52"/>
      <c r="DJ85" s="52"/>
      <c r="DK85" s="53"/>
      <c r="DL85" s="53"/>
      <c r="DM85" s="52">
        <f t="shared" ref="DM85:DV86" si="179">$DG85</f>
        <v>67018.274888888889</v>
      </c>
      <c r="DN85" s="52">
        <f t="shared" si="179"/>
        <v>67018.274888888889</v>
      </c>
      <c r="DO85" s="52">
        <f t="shared" si="179"/>
        <v>67018.274888888889</v>
      </c>
      <c r="DP85" s="52">
        <f t="shared" si="179"/>
        <v>67018.274888888889</v>
      </c>
      <c r="DQ85" s="52">
        <f t="shared" si="179"/>
        <v>67018.274888888889</v>
      </c>
      <c r="DR85" s="52">
        <f t="shared" si="179"/>
        <v>67018.274888888889</v>
      </c>
      <c r="DS85" s="52">
        <f t="shared" si="179"/>
        <v>67018.274888888889</v>
      </c>
      <c r="DT85" s="52">
        <f t="shared" si="179"/>
        <v>67018.274888888889</v>
      </c>
      <c r="DU85" s="52">
        <f t="shared" si="179"/>
        <v>67018.274888888889</v>
      </c>
      <c r="DV85" s="52">
        <f t="shared" si="179"/>
        <v>67018.274888888889</v>
      </c>
      <c r="DW85" s="52">
        <f t="shared" ref="DW85:EF86" si="180">$DG85</f>
        <v>67018.274888888889</v>
      </c>
      <c r="DX85" s="52">
        <f t="shared" si="180"/>
        <v>67018.274888888889</v>
      </c>
      <c r="DY85" s="52">
        <f t="shared" si="180"/>
        <v>67018.274888888889</v>
      </c>
      <c r="DZ85" s="52">
        <f t="shared" si="180"/>
        <v>67018.274888888889</v>
      </c>
      <c r="EA85" s="52">
        <f t="shared" si="180"/>
        <v>67018.274888888889</v>
      </c>
      <c r="EB85" s="52">
        <f t="shared" si="180"/>
        <v>67018.274888888889</v>
      </c>
      <c r="EC85" s="52">
        <f t="shared" si="180"/>
        <v>67018.274888888889</v>
      </c>
      <c r="ED85" s="52">
        <f t="shared" si="180"/>
        <v>67018.274888888889</v>
      </c>
      <c r="EE85" s="52">
        <f t="shared" si="180"/>
        <v>67018.274888888889</v>
      </c>
      <c r="EF85" s="52">
        <f t="shared" si="180"/>
        <v>67018.274888888889</v>
      </c>
      <c r="EG85" s="54">
        <f t="shared" si="150"/>
        <v>1675456.8722222219</v>
      </c>
      <c r="EH85" s="55">
        <f t="shared" si="151"/>
        <v>20</v>
      </c>
      <c r="EI85" s="55">
        <f t="shared" si="152"/>
        <v>25</v>
      </c>
      <c r="EJ85" s="56" t="s">
        <v>545</v>
      </c>
      <c r="EK85" s="57">
        <f t="shared" si="170"/>
        <v>724334.73</v>
      </c>
      <c r="EL85" s="57">
        <f t="shared" si="171"/>
        <v>2580187.69</v>
      </c>
      <c r="EM85" s="57">
        <f t="shared" si="172"/>
        <v>2798004.77</v>
      </c>
      <c r="EN85" s="57">
        <f t="shared" si="173"/>
        <v>3015822.37</v>
      </c>
      <c r="EO85" s="57">
        <f t="shared" si="160"/>
        <v>2948804.0951111112</v>
      </c>
      <c r="EP85" s="57">
        <f t="shared" si="161"/>
        <v>2881785.8202222222</v>
      </c>
      <c r="EQ85" s="58">
        <f t="shared" si="162"/>
        <v>8692.0167600000004</v>
      </c>
      <c r="ER85" s="58">
        <f t="shared" si="163"/>
        <v>30962.252280000001</v>
      </c>
      <c r="ES85" s="58">
        <f t="shared" si="164"/>
        <v>36374.062010000001</v>
      </c>
      <c r="ET85" s="58">
        <f t="shared" si="165"/>
        <v>42221.513180000002</v>
      </c>
    </row>
    <row r="86" spans="1:150" x14ac:dyDescent="0.25">
      <c r="A86" s="30" t="s">
        <v>717</v>
      </c>
      <c r="B86" s="65">
        <v>1210421</v>
      </c>
      <c r="C86" s="67" t="s">
        <v>718</v>
      </c>
      <c r="D86" s="32" t="s">
        <v>489</v>
      </c>
      <c r="E86" s="56"/>
      <c r="F86" s="33"/>
      <c r="G86" s="33"/>
      <c r="H86" s="288">
        <f t="shared" si="157"/>
        <v>1019779.48</v>
      </c>
      <c r="I86" s="288">
        <f t="shared" si="158"/>
        <v>2153716.62</v>
      </c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4" t="s">
        <v>548</v>
      </c>
      <c r="AI86" s="34" t="s">
        <v>463</v>
      </c>
      <c r="AJ86" s="34" t="s">
        <v>54</v>
      </c>
      <c r="AK86" s="34" t="s">
        <v>490</v>
      </c>
      <c r="AL86" s="34" t="s">
        <v>78</v>
      </c>
      <c r="AM86" s="34" t="s">
        <v>692</v>
      </c>
      <c r="AN86" s="34" t="s">
        <v>617</v>
      </c>
      <c r="AO86" s="36">
        <v>1.04</v>
      </c>
      <c r="AP86" s="69" t="s">
        <v>680</v>
      </c>
      <c r="AQ86" s="69" t="s">
        <v>58</v>
      </c>
      <c r="AR86" s="37" t="s">
        <v>493</v>
      </c>
      <c r="AS86" s="38">
        <v>2019</v>
      </c>
      <c r="AT86" s="39" t="s">
        <v>470</v>
      </c>
      <c r="AU86" s="37" t="s">
        <v>686</v>
      </c>
      <c r="AV86" s="39" t="s">
        <v>494</v>
      </c>
      <c r="AW86" s="39" t="s">
        <v>495</v>
      </c>
      <c r="AX86" s="39" t="s">
        <v>687</v>
      </c>
      <c r="AY86" s="40" t="s">
        <v>719</v>
      </c>
      <c r="AZ86" s="40" t="s">
        <v>680</v>
      </c>
      <c r="BA86" s="274">
        <v>1133937.1399999999</v>
      </c>
      <c r="BB86" s="42" t="s">
        <v>505</v>
      </c>
      <c r="BC86" s="43">
        <v>2145318</v>
      </c>
      <c r="BD86" s="43">
        <v>0</v>
      </c>
      <c r="BE86" s="43"/>
      <c r="BF86" s="43">
        <v>0</v>
      </c>
      <c r="BG86" s="44"/>
      <c r="BH86" s="45">
        <f t="shared" si="176"/>
        <v>1011380</v>
      </c>
      <c r="BI86" s="45">
        <f t="shared" si="124"/>
        <v>1019779.48</v>
      </c>
      <c r="BJ86" s="45">
        <f t="shared" si="125"/>
        <v>2153716.62</v>
      </c>
      <c r="BK86" s="256">
        <f>550000+1029737-1029737+207393+44000</f>
        <v>801393</v>
      </c>
      <c r="BL86" s="46">
        <v>209987</v>
      </c>
      <c r="BM86" s="46">
        <f t="shared" si="174"/>
        <v>218386.48</v>
      </c>
      <c r="BN86" s="46">
        <v>0</v>
      </c>
      <c r="BO86" s="46">
        <f t="shared" si="126"/>
        <v>0</v>
      </c>
      <c r="BP86" s="46">
        <v>0</v>
      </c>
      <c r="BQ86" s="46">
        <f t="shared" si="127"/>
        <v>0</v>
      </c>
      <c r="BR86" s="46">
        <v>0</v>
      </c>
      <c r="BS86" s="46">
        <f t="shared" si="128"/>
        <v>0</v>
      </c>
      <c r="BT86" s="46">
        <v>0</v>
      </c>
      <c r="BU86" s="46">
        <f t="shared" si="129"/>
        <v>0</v>
      </c>
      <c r="BV86" s="46">
        <v>0</v>
      </c>
      <c r="BW86" s="46">
        <f t="shared" si="130"/>
        <v>0</v>
      </c>
      <c r="BX86" s="46">
        <v>0</v>
      </c>
      <c r="BY86" s="46">
        <f t="shared" si="131"/>
        <v>0</v>
      </c>
      <c r="BZ86" s="46">
        <v>0</v>
      </c>
      <c r="CA86" s="46">
        <f t="shared" si="132"/>
        <v>0</v>
      </c>
      <c r="CB86" s="46">
        <v>0</v>
      </c>
      <c r="CC86" s="46">
        <f t="shared" si="133"/>
        <v>0</v>
      </c>
      <c r="CD86" s="46">
        <v>0</v>
      </c>
      <c r="CE86" s="46">
        <f t="shared" si="134"/>
        <v>0</v>
      </c>
      <c r="CF86" s="46">
        <v>0</v>
      </c>
      <c r="CG86" s="46">
        <f t="shared" si="135"/>
        <v>0</v>
      </c>
      <c r="CH86" s="46">
        <v>0</v>
      </c>
      <c r="CI86" s="46">
        <f t="shared" si="136"/>
        <v>0</v>
      </c>
      <c r="CJ86" s="46">
        <v>0</v>
      </c>
      <c r="CK86" s="46">
        <f t="shared" si="137"/>
        <v>0</v>
      </c>
      <c r="CL86" s="46">
        <v>0</v>
      </c>
      <c r="CM86" s="46">
        <f t="shared" si="138"/>
        <v>0</v>
      </c>
      <c r="CN86" s="46">
        <v>0</v>
      </c>
      <c r="CO86" s="46">
        <f t="shared" si="139"/>
        <v>0</v>
      </c>
      <c r="CP86" s="46">
        <v>0</v>
      </c>
      <c r="CQ86" s="46">
        <f t="shared" si="140"/>
        <v>0</v>
      </c>
      <c r="CR86" s="46">
        <v>0</v>
      </c>
      <c r="CS86" s="46">
        <f t="shared" si="141"/>
        <v>0</v>
      </c>
      <c r="CT86" s="46">
        <v>0</v>
      </c>
      <c r="CU86" s="46">
        <f t="shared" si="142"/>
        <v>0</v>
      </c>
      <c r="CV86" s="46">
        <v>0</v>
      </c>
      <c r="CW86" s="46">
        <f t="shared" si="143"/>
        <v>0</v>
      </c>
      <c r="CX86" s="46">
        <v>0</v>
      </c>
      <c r="CY86" s="46">
        <f t="shared" si="144"/>
        <v>0</v>
      </c>
      <c r="CZ86" s="46">
        <v>0</v>
      </c>
      <c r="DA86" s="46">
        <f t="shared" si="145"/>
        <v>0</v>
      </c>
      <c r="DB86" s="47">
        <v>0</v>
      </c>
      <c r="DC86" s="46">
        <f t="shared" si="146"/>
        <v>0</v>
      </c>
      <c r="DD86" s="48">
        <v>0</v>
      </c>
      <c r="DE86" s="46">
        <f t="shared" si="147"/>
        <v>0</v>
      </c>
      <c r="DF86" s="49">
        <v>60</v>
      </c>
      <c r="DG86" s="50">
        <f t="shared" ref="DG86:DG117" si="181">(BJ86-BD86)/DF86</f>
        <v>35895.277000000002</v>
      </c>
      <c r="DH86" s="51">
        <f t="shared" si="148"/>
        <v>789696.09400000004</v>
      </c>
      <c r="DI86" s="52"/>
      <c r="DJ86" s="52"/>
      <c r="DK86" s="52">
        <f t="shared" ref="DK86:DL88" si="182">$DG86</f>
        <v>35895.277000000002</v>
      </c>
      <c r="DL86" s="52">
        <f t="shared" si="182"/>
        <v>35895.277000000002</v>
      </c>
      <c r="DM86" s="52">
        <f t="shared" si="179"/>
        <v>35895.277000000002</v>
      </c>
      <c r="DN86" s="52">
        <f t="shared" si="179"/>
        <v>35895.277000000002</v>
      </c>
      <c r="DO86" s="52">
        <f t="shared" si="179"/>
        <v>35895.277000000002</v>
      </c>
      <c r="DP86" s="52">
        <f t="shared" si="179"/>
        <v>35895.277000000002</v>
      </c>
      <c r="DQ86" s="52">
        <f t="shared" si="179"/>
        <v>35895.277000000002</v>
      </c>
      <c r="DR86" s="52">
        <f t="shared" si="179"/>
        <v>35895.277000000002</v>
      </c>
      <c r="DS86" s="52">
        <f t="shared" si="179"/>
        <v>35895.277000000002</v>
      </c>
      <c r="DT86" s="52">
        <f t="shared" si="179"/>
        <v>35895.277000000002</v>
      </c>
      <c r="DU86" s="52">
        <f t="shared" si="179"/>
        <v>35895.277000000002</v>
      </c>
      <c r="DV86" s="52">
        <f t="shared" si="179"/>
        <v>35895.277000000002</v>
      </c>
      <c r="DW86" s="52">
        <f t="shared" si="180"/>
        <v>35895.277000000002</v>
      </c>
      <c r="DX86" s="52">
        <f t="shared" si="180"/>
        <v>35895.277000000002</v>
      </c>
      <c r="DY86" s="52">
        <f t="shared" si="180"/>
        <v>35895.277000000002</v>
      </c>
      <c r="DZ86" s="52">
        <f t="shared" si="180"/>
        <v>35895.277000000002</v>
      </c>
      <c r="EA86" s="52">
        <f t="shared" si="180"/>
        <v>35895.277000000002</v>
      </c>
      <c r="EB86" s="52">
        <f t="shared" si="180"/>
        <v>35895.277000000002</v>
      </c>
      <c r="EC86" s="52">
        <f t="shared" si="180"/>
        <v>35895.277000000002</v>
      </c>
      <c r="ED86" s="52">
        <f t="shared" si="180"/>
        <v>35895.277000000002</v>
      </c>
      <c r="EE86" s="52">
        <f t="shared" si="180"/>
        <v>35895.277000000002</v>
      </c>
      <c r="EF86" s="52">
        <f t="shared" si="180"/>
        <v>35895.277000000002</v>
      </c>
      <c r="EG86" s="54">
        <f t="shared" si="150"/>
        <v>1364020.5260000001</v>
      </c>
      <c r="EH86" s="55">
        <f t="shared" si="151"/>
        <v>22</v>
      </c>
      <c r="EI86" s="55">
        <f t="shared" si="152"/>
        <v>38</v>
      </c>
      <c r="EJ86" s="56" t="s">
        <v>545</v>
      </c>
      <c r="EK86" s="57">
        <f t="shared" si="170"/>
        <v>1935330.14</v>
      </c>
      <c r="EL86" s="57">
        <f t="shared" si="171"/>
        <v>2153716.62</v>
      </c>
      <c r="EM86" s="57">
        <f t="shared" si="172"/>
        <v>2117821.3430000003</v>
      </c>
      <c r="EN86" s="57">
        <f t="shared" si="173"/>
        <v>2081926.0660000003</v>
      </c>
      <c r="EO86" s="57">
        <f t="shared" si="160"/>
        <v>2046030.7890000003</v>
      </c>
      <c r="EP86" s="57">
        <f t="shared" si="161"/>
        <v>2010135.5120000003</v>
      </c>
      <c r="EQ86" s="58">
        <f t="shared" si="162"/>
        <v>23223.96168</v>
      </c>
      <c r="ER86" s="58">
        <f t="shared" si="163"/>
        <v>25844.599440000002</v>
      </c>
      <c r="ES86" s="58">
        <f t="shared" si="164"/>
        <v>27531.677459000002</v>
      </c>
      <c r="ET86" s="58">
        <f t="shared" si="165"/>
        <v>29146.964924000007</v>
      </c>
    </row>
    <row r="87" spans="1:150" x14ac:dyDescent="0.25">
      <c r="A87" s="30" t="s">
        <v>720</v>
      </c>
      <c r="B87" s="65">
        <v>1210437</v>
      </c>
      <c r="C87" s="67" t="s">
        <v>721</v>
      </c>
      <c r="D87" s="32" t="s">
        <v>489</v>
      </c>
      <c r="E87" s="56"/>
      <c r="F87" s="33"/>
      <c r="G87" s="33"/>
      <c r="H87" s="288">
        <f t="shared" si="157"/>
        <v>84335.680000000008</v>
      </c>
      <c r="I87" s="288">
        <f t="shared" si="158"/>
        <v>84335.680000000008</v>
      </c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4" t="s">
        <v>675</v>
      </c>
      <c r="AI87" s="34" t="s">
        <v>463</v>
      </c>
      <c r="AJ87" s="34" t="s">
        <v>722</v>
      </c>
      <c r="AK87" s="34" t="s">
        <v>704</v>
      </c>
      <c r="AL87" s="34" t="s">
        <v>94</v>
      </c>
      <c r="AM87" s="34" t="s">
        <v>529</v>
      </c>
      <c r="AN87" s="34" t="s">
        <v>492</v>
      </c>
      <c r="AO87" s="36">
        <v>1.04</v>
      </c>
      <c r="AP87" s="69" t="s">
        <v>680</v>
      </c>
      <c r="AQ87" s="69" t="s">
        <v>30</v>
      </c>
      <c r="AR87" s="37" t="s">
        <v>493</v>
      </c>
      <c r="AS87" s="38">
        <v>2019</v>
      </c>
      <c r="AT87" s="39" t="s">
        <v>470</v>
      </c>
      <c r="AU87" s="37" t="s">
        <v>469</v>
      </c>
      <c r="AV87" s="39" t="s">
        <v>494</v>
      </c>
      <c r="AW87" s="39" t="s">
        <v>495</v>
      </c>
      <c r="AX87" s="39" t="s">
        <v>496</v>
      </c>
      <c r="AY87" s="40" t="s">
        <v>705</v>
      </c>
      <c r="AZ87" s="40" t="s">
        <v>680</v>
      </c>
      <c r="BA87" s="274">
        <v>0</v>
      </c>
      <c r="BB87" s="42"/>
      <c r="BC87" s="43">
        <v>84335.680000000008</v>
      </c>
      <c r="BD87" s="43">
        <v>0</v>
      </c>
      <c r="BE87" s="43"/>
      <c r="BF87" s="43">
        <v>0</v>
      </c>
      <c r="BG87" s="44"/>
      <c r="BH87" s="45">
        <f t="shared" si="176"/>
        <v>84335.680000000008</v>
      </c>
      <c r="BI87" s="45">
        <f t="shared" si="124"/>
        <v>84335.680000000008</v>
      </c>
      <c r="BJ87" s="45">
        <f t="shared" si="125"/>
        <v>84335.680000000008</v>
      </c>
      <c r="BK87" s="46">
        <v>84335.680000000008</v>
      </c>
      <c r="BL87" s="46">
        <v>0</v>
      </c>
      <c r="BM87" s="46">
        <f t="shared" si="174"/>
        <v>0</v>
      </c>
      <c r="BN87" s="46">
        <v>0</v>
      </c>
      <c r="BO87" s="46">
        <f t="shared" si="126"/>
        <v>0</v>
      </c>
      <c r="BP87" s="46">
        <v>0</v>
      </c>
      <c r="BQ87" s="46">
        <f t="shared" si="127"/>
        <v>0</v>
      </c>
      <c r="BR87" s="46">
        <v>0</v>
      </c>
      <c r="BS87" s="46">
        <f t="shared" si="128"/>
        <v>0</v>
      </c>
      <c r="BT87" s="46">
        <v>0</v>
      </c>
      <c r="BU87" s="46">
        <f t="shared" si="129"/>
        <v>0</v>
      </c>
      <c r="BV87" s="46">
        <v>0</v>
      </c>
      <c r="BW87" s="46">
        <f t="shared" si="130"/>
        <v>0</v>
      </c>
      <c r="BX87" s="46">
        <v>0</v>
      </c>
      <c r="BY87" s="46">
        <f t="shared" si="131"/>
        <v>0</v>
      </c>
      <c r="BZ87" s="46">
        <v>0</v>
      </c>
      <c r="CA87" s="46">
        <f t="shared" si="132"/>
        <v>0</v>
      </c>
      <c r="CB87" s="46">
        <v>0</v>
      </c>
      <c r="CC87" s="46">
        <f t="shared" si="133"/>
        <v>0</v>
      </c>
      <c r="CD87" s="46">
        <v>0</v>
      </c>
      <c r="CE87" s="46">
        <f t="shared" si="134"/>
        <v>0</v>
      </c>
      <c r="CF87" s="46">
        <v>0</v>
      </c>
      <c r="CG87" s="46">
        <f t="shared" si="135"/>
        <v>0</v>
      </c>
      <c r="CH87" s="46">
        <v>0</v>
      </c>
      <c r="CI87" s="46">
        <f t="shared" si="136"/>
        <v>0</v>
      </c>
      <c r="CJ87" s="46">
        <v>0</v>
      </c>
      <c r="CK87" s="46">
        <f t="shared" si="137"/>
        <v>0</v>
      </c>
      <c r="CL87" s="46">
        <v>0</v>
      </c>
      <c r="CM87" s="46">
        <f t="shared" si="138"/>
        <v>0</v>
      </c>
      <c r="CN87" s="46">
        <v>0</v>
      </c>
      <c r="CO87" s="46">
        <f t="shared" si="139"/>
        <v>0</v>
      </c>
      <c r="CP87" s="46">
        <v>0</v>
      </c>
      <c r="CQ87" s="46">
        <f t="shared" si="140"/>
        <v>0</v>
      </c>
      <c r="CR87" s="46">
        <v>0</v>
      </c>
      <c r="CS87" s="46">
        <f t="shared" si="141"/>
        <v>0</v>
      </c>
      <c r="CT87" s="46">
        <v>0</v>
      </c>
      <c r="CU87" s="46">
        <f t="shared" si="142"/>
        <v>0</v>
      </c>
      <c r="CV87" s="46">
        <v>0</v>
      </c>
      <c r="CW87" s="46">
        <f t="shared" si="143"/>
        <v>0</v>
      </c>
      <c r="CX87" s="46">
        <v>0</v>
      </c>
      <c r="CY87" s="46">
        <f t="shared" si="144"/>
        <v>0</v>
      </c>
      <c r="CZ87" s="46">
        <v>0</v>
      </c>
      <c r="DA87" s="46">
        <f t="shared" si="145"/>
        <v>0</v>
      </c>
      <c r="DB87" s="47">
        <v>0</v>
      </c>
      <c r="DC87" s="46">
        <f t="shared" si="146"/>
        <v>0</v>
      </c>
      <c r="DD87" s="48">
        <v>0</v>
      </c>
      <c r="DE87" s="46">
        <f t="shared" si="147"/>
        <v>0</v>
      </c>
      <c r="DF87" s="49">
        <v>10</v>
      </c>
      <c r="DG87" s="50">
        <f t="shared" si="181"/>
        <v>8433.5680000000011</v>
      </c>
      <c r="DH87" s="51">
        <f t="shared" si="148"/>
        <v>84335.680000000008</v>
      </c>
      <c r="DI87" s="52"/>
      <c r="DJ87" s="52">
        <f>$DG87</f>
        <v>8433.5680000000011</v>
      </c>
      <c r="DK87" s="52">
        <f t="shared" si="182"/>
        <v>8433.5680000000011</v>
      </c>
      <c r="DL87" s="52">
        <f t="shared" si="182"/>
        <v>8433.5680000000011</v>
      </c>
      <c r="DM87" s="52">
        <f t="shared" ref="DM87:DS88" si="183">$DG87</f>
        <v>8433.5680000000011</v>
      </c>
      <c r="DN87" s="52">
        <f t="shared" si="183"/>
        <v>8433.5680000000011</v>
      </c>
      <c r="DO87" s="52">
        <f t="shared" si="183"/>
        <v>8433.5680000000011</v>
      </c>
      <c r="DP87" s="52">
        <f t="shared" si="183"/>
        <v>8433.5680000000011</v>
      </c>
      <c r="DQ87" s="52">
        <f t="shared" si="183"/>
        <v>8433.5680000000011</v>
      </c>
      <c r="DR87" s="52">
        <f t="shared" si="183"/>
        <v>8433.5680000000011</v>
      </c>
      <c r="DS87" s="52">
        <f t="shared" si="183"/>
        <v>8433.5680000000011</v>
      </c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4">
        <f t="shared" si="150"/>
        <v>0</v>
      </c>
      <c r="EH87" s="55">
        <f t="shared" si="151"/>
        <v>10</v>
      </c>
      <c r="EI87" s="55">
        <f t="shared" si="152"/>
        <v>0</v>
      </c>
      <c r="EJ87" s="56" t="s">
        <v>723</v>
      </c>
      <c r="EK87" s="57">
        <f t="shared" si="170"/>
        <v>84335.680000000008</v>
      </c>
      <c r="EL87" s="57">
        <f t="shared" si="171"/>
        <v>75902.112000000008</v>
      </c>
      <c r="EM87" s="57">
        <f t="shared" si="172"/>
        <v>67468.544000000009</v>
      </c>
      <c r="EN87" s="57">
        <f t="shared" si="173"/>
        <v>59034.97600000001</v>
      </c>
      <c r="EO87" s="57">
        <f t="shared" si="160"/>
        <v>50601.40800000001</v>
      </c>
      <c r="EP87" s="57">
        <f t="shared" si="161"/>
        <v>42167.840000000011</v>
      </c>
      <c r="EQ87" s="58">
        <f t="shared" si="162"/>
        <v>1012.0281600000001</v>
      </c>
      <c r="ER87" s="58">
        <f t="shared" si="163"/>
        <v>910.82534400000009</v>
      </c>
      <c r="ES87" s="58">
        <f t="shared" si="164"/>
        <v>877.09107200000005</v>
      </c>
      <c r="ET87" s="58">
        <f t="shared" si="165"/>
        <v>826.48966400000018</v>
      </c>
    </row>
    <row r="88" spans="1:150" x14ac:dyDescent="0.25">
      <c r="A88" s="30" t="s">
        <v>724</v>
      </c>
      <c r="B88" s="65">
        <v>1210438</v>
      </c>
      <c r="C88" s="67" t="s">
        <v>725</v>
      </c>
      <c r="D88" s="32" t="s">
        <v>489</v>
      </c>
      <c r="E88" s="56"/>
      <c r="F88" s="33"/>
      <c r="G88" s="33"/>
      <c r="H88" s="288">
        <f t="shared" si="157"/>
        <v>240114</v>
      </c>
      <c r="I88" s="288">
        <f t="shared" si="158"/>
        <v>240709</v>
      </c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4" t="s">
        <v>675</v>
      </c>
      <c r="AI88" s="34" t="s">
        <v>463</v>
      </c>
      <c r="AJ88" s="34" t="s">
        <v>722</v>
      </c>
      <c r="AK88" s="34" t="s">
        <v>704</v>
      </c>
      <c r="AL88" s="34" t="s">
        <v>94</v>
      </c>
      <c r="AM88" s="34" t="s">
        <v>529</v>
      </c>
      <c r="AN88" s="34" t="s">
        <v>492</v>
      </c>
      <c r="AO88" s="36">
        <v>1.04</v>
      </c>
      <c r="AP88" s="69" t="s">
        <v>680</v>
      </c>
      <c r="AQ88" s="69" t="s">
        <v>30</v>
      </c>
      <c r="AR88" s="37" t="s">
        <v>493</v>
      </c>
      <c r="AS88" s="38">
        <v>2019</v>
      </c>
      <c r="AT88" s="39" t="s">
        <v>470</v>
      </c>
      <c r="AU88" s="37" t="s">
        <v>469</v>
      </c>
      <c r="AV88" s="39" t="s">
        <v>494</v>
      </c>
      <c r="AW88" s="39" t="s">
        <v>495</v>
      </c>
      <c r="AX88" s="39" t="s">
        <v>496</v>
      </c>
      <c r="AY88" s="40" t="s">
        <v>705</v>
      </c>
      <c r="AZ88" s="40" t="s">
        <v>680</v>
      </c>
      <c r="BA88" s="274">
        <v>595</v>
      </c>
      <c r="BB88" s="42" t="s">
        <v>505</v>
      </c>
      <c r="BC88" s="43">
        <v>240709</v>
      </c>
      <c r="BD88" s="43">
        <v>0</v>
      </c>
      <c r="BE88" s="43"/>
      <c r="BF88" s="43">
        <v>0</v>
      </c>
      <c r="BG88" s="44"/>
      <c r="BH88" s="45">
        <f t="shared" si="176"/>
        <v>240114</v>
      </c>
      <c r="BI88" s="45">
        <f t="shared" si="124"/>
        <v>240114</v>
      </c>
      <c r="BJ88" s="45">
        <f t="shared" si="125"/>
        <v>240709</v>
      </c>
      <c r="BK88" s="256">
        <f>240709-595</f>
        <v>240114</v>
      </c>
      <c r="BL88" s="46">
        <v>0</v>
      </c>
      <c r="BM88" s="46">
        <f t="shared" si="174"/>
        <v>0</v>
      </c>
      <c r="BN88" s="46">
        <v>0</v>
      </c>
      <c r="BO88" s="46">
        <f t="shared" si="126"/>
        <v>0</v>
      </c>
      <c r="BP88" s="46">
        <v>0</v>
      </c>
      <c r="BQ88" s="46">
        <f t="shared" si="127"/>
        <v>0</v>
      </c>
      <c r="BR88" s="46">
        <v>0</v>
      </c>
      <c r="BS88" s="46">
        <f t="shared" si="128"/>
        <v>0</v>
      </c>
      <c r="BT88" s="46">
        <v>0</v>
      </c>
      <c r="BU88" s="46">
        <f t="shared" si="129"/>
        <v>0</v>
      </c>
      <c r="BV88" s="46">
        <v>0</v>
      </c>
      <c r="BW88" s="46">
        <f t="shared" si="130"/>
        <v>0</v>
      </c>
      <c r="BX88" s="46">
        <v>0</v>
      </c>
      <c r="BY88" s="46">
        <f t="shared" si="131"/>
        <v>0</v>
      </c>
      <c r="BZ88" s="46">
        <v>0</v>
      </c>
      <c r="CA88" s="46">
        <f t="shared" si="132"/>
        <v>0</v>
      </c>
      <c r="CB88" s="46">
        <v>0</v>
      </c>
      <c r="CC88" s="46">
        <f t="shared" si="133"/>
        <v>0</v>
      </c>
      <c r="CD88" s="46">
        <v>0</v>
      </c>
      <c r="CE88" s="46">
        <f t="shared" si="134"/>
        <v>0</v>
      </c>
      <c r="CF88" s="46">
        <v>0</v>
      </c>
      <c r="CG88" s="46">
        <f t="shared" si="135"/>
        <v>0</v>
      </c>
      <c r="CH88" s="46">
        <v>0</v>
      </c>
      <c r="CI88" s="46">
        <f t="shared" si="136"/>
        <v>0</v>
      </c>
      <c r="CJ88" s="46">
        <v>0</v>
      </c>
      <c r="CK88" s="46">
        <f t="shared" si="137"/>
        <v>0</v>
      </c>
      <c r="CL88" s="46">
        <v>0</v>
      </c>
      <c r="CM88" s="46">
        <f t="shared" si="138"/>
        <v>0</v>
      </c>
      <c r="CN88" s="46">
        <v>0</v>
      </c>
      <c r="CO88" s="46">
        <f t="shared" si="139"/>
        <v>0</v>
      </c>
      <c r="CP88" s="46">
        <v>0</v>
      </c>
      <c r="CQ88" s="46">
        <f t="shared" si="140"/>
        <v>0</v>
      </c>
      <c r="CR88" s="46">
        <v>0</v>
      </c>
      <c r="CS88" s="46">
        <f t="shared" si="141"/>
        <v>0</v>
      </c>
      <c r="CT88" s="46">
        <v>0</v>
      </c>
      <c r="CU88" s="46">
        <f t="shared" si="142"/>
        <v>0</v>
      </c>
      <c r="CV88" s="46">
        <v>0</v>
      </c>
      <c r="CW88" s="46">
        <f t="shared" si="143"/>
        <v>0</v>
      </c>
      <c r="CX88" s="46">
        <v>0</v>
      </c>
      <c r="CY88" s="46">
        <f t="shared" si="144"/>
        <v>0</v>
      </c>
      <c r="CZ88" s="46">
        <v>0</v>
      </c>
      <c r="DA88" s="46">
        <f t="shared" si="145"/>
        <v>0</v>
      </c>
      <c r="DB88" s="47">
        <v>0</v>
      </c>
      <c r="DC88" s="46">
        <f t="shared" si="146"/>
        <v>0</v>
      </c>
      <c r="DD88" s="48">
        <v>0</v>
      </c>
      <c r="DE88" s="46">
        <f t="shared" si="147"/>
        <v>0</v>
      </c>
      <c r="DF88" s="49">
        <v>10</v>
      </c>
      <c r="DG88" s="50">
        <f t="shared" si="181"/>
        <v>24070.9</v>
      </c>
      <c r="DH88" s="51">
        <f t="shared" si="148"/>
        <v>240708.99999999997</v>
      </c>
      <c r="DI88" s="90"/>
      <c r="DJ88" s="53">
        <f>$DG88</f>
        <v>24070.9</v>
      </c>
      <c r="DK88" s="53">
        <f t="shared" si="182"/>
        <v>24070.9</v>
      </c>
      <c r="DL88" s="53">
        <f t="shared" si="182"/>
        <v>24070.9</v>
      </c>
      <c r="DM88" s="53">
        <f t="shared" si="183"/>
        <v>24070.9</v>
      </c>
      <c r="DN88" s="53">
        <f t="shared" si="183"/>
        <v>24070.9</v>
      </c>
      <c r="DO88" s="53">
        <f t="shared" si="183"/>
        <v>24070.9</v>
      </c>
      <c r="DP88" s="53">
        <f t="shared" si="183"/>
        <v>24070.9</v>
      </c>
      <c r="DQ88" s="53">
        <f t="shared" si="183"/>
        <v>24070.9</v>
      </c>
      <c r="DR88" s="53">
        <f t="shared" si="183"/>
        <v>24070.9</v>
      </c>
      <c r="DS88" s="53">
        <f t="shared" si="183"/>
        <v>24070.9</v>
      </c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4">
        <f t="shared" si="150"/>
        <v>0</v>
      </c>
      <c r="EH88" s="55">
        <f t="shared" si="151"/>
        <v>10</v>
      </c>
      <c r="EI88" s="55">
        <f t="shared" si="152"/>
        <v>0</v>
      </c>
      <c r="EJ88" s="56" t="s">
        <v>723</v>
      </c>
      <c r="EK88" s="57">
        <f t="shared" si="170"/>
        <v>240709</v>
      </c>
      <c r="EL88" s="57">
        <f t="shared" si="171"/>
        <v>216638.1</v>
      </c>
      <c r="EM88" s="57">
        <f t="shared" si="172"/>
        <v>192567.2</v>
      </c>
      <c r="EN88" s="57">
        <f t="shared" si="173"/>
        <v>168496.30000000002</v>
      </c>
      <c r="EO88" s="57">
        <f t="shared" si="160"/>
        <v>144425.40000000002</v>
      </c>
      <c r="EP88" s="57">
        <f t="shared" si="161"/>
        <v>120354.50000000003</v>
      </c>
      <c r="EQ88" s="58">
        <f t="shared" si="162"/>
        <v>2888.5080000000003</v>
      </c>
      <c r="ER88" s="58">
        <f t="shared" si="163"/>
        <v>2599.6572000000001</v>
      </c>
      <c r="ES88" s="58">
        <f t="shared" si="164"/>
        <v>2503.3735999999999</v>
      </c>
      <c r="ET88" s="58">
        <f t="shared" si="165"/>
        <v>2358.9482000000003</v>
      </c>
    </row>
    <row r="89" spans="1:150" x14ac:dyDescent="0.25">
      <c r="A89" s="30" t="s">
        <v>726</v>
      </c>
      <c r="B89" s="65">
        <v>1210445</v>
      </c>
      <c r="C89" s="67" t="s">
        <v>727</v>
      </c>
      <c r="D89" s="32" t="s">
        <v>489</v>
      </c>
      <c r="E89" s="56"/>
      <c r="F89" s="33"/>
      <c r="G89" s="33"/>
      <c r="H89" s="288">
        <f t="shared" si="157"/>
        <v>3090633.0624000002</v>
      </c>
      <c r="I89" s="288">
        <f t="shared" si="158"/>
        <v>3090633.0624000002</v>
      </c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4" t="s">
        <v>548</v>
      </c>
      <c r="AI89" s="34" t="s">
        <v>463</v>
      </c>
      <c r="AJ89" s="34" t="s">
        <v>54</v>
      </c>
      <c r="AK89" s="34" t="s">
        <v>490</v>
      </c>
      <c r="AL89" s="34" t="s">
        <v>284</v>
      </c>
      <c r="AM89" s="34" t="s">
        <v>728</v>
      </c>
      <c r="AN89" s="34" t="s">
        <v>617</v>
      </c>
      <c r="AO89" s="36">
        <v>1.04</v>
      </c>
      <c r="AP89" s="69" t="s">
        <v>586</v>
      </c>
      <c r="AQ89" s="69" t="s">
        <v>30</v>
      </c>
      <c r="AR89" s="37" t="s">
        <v>469</v>
      </c>
      <c r="AS89" s="38">
        <v>2021</v>
      </c>
      <c r="AT89" s="39" t="s">
        <v>470</v>
      </c>
      <c r="AU89" s="37" t="s">
        <v>471</v>
      </c>
      <c r="AV89" s="39" t="s">
        <v>523</v>
      </c>
      <c r="AW89" s="39" t="s">
        <v>524</v>
      </c>
      <c r="AX89" s="39" t="s">
        <v>729</v>
      </c>
      <c r="AY89" s="40" t="s">
        <v>730</v>
      </c>
      <c r="AZ89" s="40" t="s">
        <v>474</v>
      </c>
      <c r="BA89" s="274">
        <v>0</v>
      </c>
      <c r="BB89" s="42"/>
      <c r="BC89" s="43">
        <v>2971762.56</v>
      </c>
      <c r="BD89" s="43">
        <v>0</v>
      </c>
      <c r="BE89" s="43"/>
      <c r="BF89" s="43">
        <v>0</v>
      </c>
      <c r="BG89" s="44"/>
      <c r="BH89" s="45">
        <f t="shared" si="176"/>
        <v>2971762.56</v>
      </c>
      <c r="BI89" s="45">
        <f t="shared" si="124"/>
        <v>3090633.0624000002</v>
      </c>
      <c r="BJ89" s="45">
        <f t="shared" si="125"/>
        <v>3090633.0624000002</v>
      </c>
      <c r="BK89" s="46">
        <v>0</v>
      </c>
      <c r="BL89" s="46">
        <v>140400</v>
      </c>
      <c r="BM89" s="46">
        <f t="shared" si="174"/>
        <v>146016</v>
      </c>
      <c r="BN89" s="46">
        <v>341677.44</v>
      </c>
      <c r="BO89" s="46">
        <f t="shared" si="126"/>
        <v>355344.53760000004</v>
      </c>
      <c r="BP89" s="46">
        <v>1467460.8</v>
      </c>
      <c r="BQ89" s="46">
        <f t="shared" si="127"/>
        <v>1526159.2320000001</v>
      </c>
      <c r="BR89" s="46">
        <v>797472</v>
      </c>
      <c r="BS89" s="46">
        <f t="shared" si="128"/>
        <v>829370.88</v>
      </c>
      <c r="BT89" s="46">
        <v>224752.32</v>
      </c>
      <c r="BU89" s="46">
        <f t="shared" si="129"/>
        <v>233742.41280000002</v>
      </c>
      <c r="BV89" s="46">
        <v>0</v>
      </c>
      <c r="BW89" s="46">
        <f t="shared" si="130"/>
        <v>0</v>
      </c>
      <c r="BX89" s="46">
        <v>0</v>
      </c>
      <c r="BY89" s="46">
        <f t="shared" si="131"/>
        <v>0</v>
      </c>
      <c r="BZ89" s="46">
        <v>0</v>
      </c>
      <c r="CA89" s="46">
        <f t="shared" si="132"/>
        <v>0</v>
      </c>
      <c r="CB89" s="46">
        <v>0</v>
      </c>
      <c r="CC89" s="46">
        <f t="shared" si="133"/>
        <v>0</v>
      </c>
      <c r="CD89" s="46">
        <v>0</v>
      </c>
      <c r="CE89" s="46">
        <f t="shared" si="134"/>
        <v>0</v>
      </c>
      <c r="CF89" s="46">
        <v>0</v>
      </c>
      <c r="CG89" s="46">
        <f t="shared" si="135"/>
        <v>0</v>
      </c>
      <c r="CH89" s="46">
        <v>0</v>
      </c>
      <c r="CI89" s="46">
        <f t="shared" si="136"/>
        <v>0</v>
      </c>
      <c r="CJ89" s="46">
        <v>0</v>
      </c>
      <c r="CK89" s="46">
        <f t="shared" si="137"/>
        <v>0</v>
      </c>
      <c r="CL89" s="46">
        <v>0</v>
      </c>
      <c r="CM89" s="46">
        <f t="shared" si="138"/>
        <v>0</v>
      </c>
      <c r="CN89" s="46">
        <v>0</v>
      </c>
      <c r="CO89" s="46">
        <f t="shared" si="139"/>
        <v>0</v>
      </c>
      <c r="CP89" s="46">
        <v>0</v>
      </c>
      <c r="CQ89" s="46">
        <f t="shared" si="140"/>
        <v>0</v>
      </c>
      <c r="CR89" s="46">
        <v>0</v>
      </c>
      <c r="CS89" s="46">
        <f t="shared" si="141"/>
        <v>0</v>
      </c>
      <c r="CT89" s="46">
        <v>0</v>
      </c>
      <c r="CU89" s="46">
        <f t="shared" si="142"/>
        <v>0</v>
      </c>
      <c r="CV89" s="46">
        <v>0</v>
      </c>
      <c r="CW89" s="46">
        <f t="shared" si="143"/>
        <v>0</v>
      </c>
      <c r="CX89" s="46">
        <v>0</v>
      </c>
      <c r="CY89" s="46">
        <f t="shared" si="144"/>
        <v>0</v>
      </c>
      <c r="CZ89" s="46">
        <v>0</v>
      </c>
      <c r="DA89" s="46">
        <f t="shared" si="145"/>
        <v>0</v>
      </c>
      <c r="DB89" s="47">
        <v>0</v>
      </c>
      <c r="DC89" s="46">
        <f t="shared" si="146"/>
        <v>0</v>
      </c>
      <c r="DD89" s="48">
        <v>0</v>
      </c>
      <c r="DE89" s="46">
        <f t="shared" si="147"/>
        <v>0</v>
      </c>
      <c r="DF89" s="49">
        <v>60</v>
      </c>
      <c r="DG89" s="50">
        <f t="shared" si="181"/>
        <v>51510.551040000006</v>
      </c>
      <c r="DH89" s="51">
        <f t="shared" si="148"/>
        <v>927189.91872000031</v>
      </c>
      <c r="DI89" s="52"/>
      <c r="DJ89" s="52"/>
      <c r="DK89" s="53"/>
      <c r="DL89" s="53"/>
      <c r="DM89" s="53"/>
      <c r="DN89" s="53"/>
      <c r="DO89" s="52">
        <f t="shared" ref="DO89:DX90" si="184">$DG89</f>
        <v>51510.551040000006</v>
      </c>
      <c r="DP89" s="52">
        <f t="shared" si="184"/>
        <v>51510.551040000006</v>
      </c>
      <c r="DQ89" s="52">
        <f t="shared" si="184"/>
        <v>51510.551040000006</v>
      </c>
      <c r="DR89" s="52">
        <f t="shared" si="184"/>
        <v>51510.551040000006</v>
      </c>
      <c r="DS89" s="52">
        <f t="shared" si="184"/>
        <v>51510.551040000006</v>
      </c>
      <c r="DT89" s="52">
        <f t="shared" si="184"/>
        <v>51510.551040000006</v>
      </c>
      <c r="DU89" s="52">
        <f t="shared" si="184"/>
        <v>51510.551040000006</v>
      </c>
      <c r="DV89" s="52">
        <f t="shared" si="184"/>
        <v>51510.551040000006</v>
      </c>
      <c r="DW89" s="52">
        <f t="shared" si="184"/>
        <v>51510.551040000006</v>
      </c>
      <c r="DX89" s="52">
        <f t="shared" si="184"/>
        <v>51510.551040000006</v>
      </c>
      <c r="DY89" s="52">
        <f t="shared" ref="DY89:EF90" si="185">$DG89</f>
        <v>51510.551040000006</v>
      </c>
      <c r="DZ89" s="52">
        <f t="shared" si="185"/>
        <v>51510.551040000006</v>
      </c>
      <c r="EA89" s="52">
        <f t="shared" si="185"/>
        <v>51510.551040000006</v>
      </c>
      <c r="EB89" s="52">
        <f t="shared" si="185"/>
        <v>51510.551040000006</v>
      </c>
      <c r="EC89" s="52">
        <f t="shared" si="185"/>
        <v>51510.551040000006</v>
      </c>
      <c r="ED89" s="52">
        <f t="shared" si="185"/>
        <v>51510.551040000006</v>
      </c>
      <c r="EE89" s="52">
        <f t="shared" si="185"/>
        <v>51510.551040000006</v>
      </c>
      <c r="EF89" s="52">
        <f t="shared" si="185"/>
        <v>51510.551040000006</v>
      </c>
      <c r="EG89" s="54">
        <f t="shared" si="150"/>
        <v>2163443.1436799997</v>
      </c>
      <c r="EH89" s="55">
        <f t="shared" si="151"/>
        <v>18</v>
      </c>
      <c r="EI89" s="55">
        <f t="shared" si="152"/>
        <v>42</v>
      </c>
      <c r="EJ89" s="56" t="s">
        <v>545</v>
      </c>
      <c r="EK89" s="57">
        <f t="shared" si="170"/>
        <v>0</v>
      </c>
      <c r="EL89" s="57">
        <f t="shared" si="171"/>
        <v>146016</v>
      </c>
      <c r="EM89" s="57">
        <f t="shared" si="172"/>
        <v>501360.53760000004</v>
      </c>
      <c r="EN89" s="57">
        <f t="shared" si="173"/>
        <v>2027519.7696000002</v>
      </c>
      <c r="EO89" s="57">
        <f t="shared" si="160"/>
        <v>2856890.6496000001</v>
      </c>
      <c r="EP89" s="57">
        <f t="shared" si="161"/>
        <v>3090633.0624000002</v>
      </c>
      <c r="EQ89" s="58">
        <f t="shared" si="162"/>
        <v>0</v>
      </c>
      <c r="ER89" s="58">
        <f t="shared" si="163"/>
        <v>1752.192</v>
      </c>
      <c r="ES89" s="58">
        <f t="shared" si="164"/>
        <v>6517.6869888000001</v>
      </c>
      <c r="ET89" s="58">
        <f t="shared" si="165"/>
        <v>28385.276774400005</v>
      </c>
    </row>
    <row r="90" spans="1:150" x14ac:dyDescent="0.25">
      <c r="A90" s="30" t="s">
        <v>731</v>
      </c>
      <c r="B90" s="65">
        <v>1210446</v>
      </c>
      <c r="C90" s="67" t="s">
        <v>732</v>
      </c>
      <c r="D90" s="32" t="s">
        <v>489</v>
      </c>
      <c r="E90" s="56"/>
      <c r="F90" s="33"/>
      <c r="G90" s="33"/>
      <c r="H90" s="288">
        <f t="shared" si="157"/>
        <v>538016.54399999999</v>
      </c>
      <c r="I90" s="288">
        <f t="shared" si="158"/>
        <v>538016.54399999999</v>
      </c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4" t="s">
        <v>548</v>
      </c>
      <c r="AI90" s="34" t="s">
        <v>597</v>
      </c>
      <c r="AJ90" s="34" t="s">
        <v>733</v>
      </c>
      <c r="AK90" s="34" t="s">
        <v>734</v>
      </c>
      <c r="AL90" s="34" t="s">
        <v>60</v>
      </c>
      <c r="AM90" s="34" t="s">
        <v>692</v>
      </c>
      <c r="AN90" s="34" t="s">
        <v>617</v>
      </c>
      <c r="AO90" s="36">
        <v>1.04</v>
      </c>
      <c r="AP90" s="69" t="s">
        <v>586</v>
      </c>
      <c r="AQ90" s="69" t="s">
        <v>30</v>
      </c>
      <c r="AR90" s="37" t="s">
        <v>469</v>
      </c>
      <c r="AS90" s="38">
        <v>2021</v>
      </c>
      <c r="AT90" s="39" t="s">
        <v>470</v>
      </c>
      <c r="AU90" s="37" t="s">
        <v>471</v>
      </c>
      <c r="AV90" s="39" t="s">
        <v>523</v>
      </c>
      <c r="AW90" s="39" t="s">
        <v>524</v>
      </c>
      <c r="AX90" s="39" t="s">
        <v>735</v>
      </c>
      <c r="AY90" s="40" t="s">
        <v>736</v>
      </c>
      <c r="AZ90" s="40" t="s">
        <v>737</v>
      </c>
      <c r="BA90" s="274">
        <v>0</v>
      </c>
      <c r="BB90" s="42"/>
      <c r="BC90" s="43">
        <f>648965-130041</f>
        <v>518924</v>
      </c>
      <c r="BD90" s="43">
        <v>0</v>
      </c>
      <c r="BE90" s="43"/>
      <c r="BF90" s="43">
        <v>0</v>
      </c>
      <c r="BG90" s="44"/>
      <c r="BH90" s="45">
        <f t="shared" si="176"/>
        <v>518923.60000000003</v>
      </c>
      <c r="BI90" s="45">
        <f t="shared" si="124"/>
        <v>538016.54399999999</v>
      </c>
      <c r="BJ90" s="45">
        <f t="shared" si="125"/>
        <v>538016.54399999999</v>
      </c>
      <c r="BK90" s="46">
        <v>41600</v>
      </c>
      <c r="BL90" s="46">
        <v>435723.60000000003</v>
      </c>
      <c r="BM90" s="46">
        <f t="shared" si="174"/>
        <v>453152.54400000005</v>
      </c>
      <c r="BN90" s="46">
        <v>41600</v>
      </c>
      <c r="BO90" s="46">
        <f t="shared" si="126"/>
        <v>43264</v>
      </c>
      <c r="BP90" s="46">
        <v>0</v>
      </c>
      <c r="BQ90" s="46">
        <f t="shared" si="127"/>
        <v>0</v>
      </c>
      <c r="BR90" s="46">
        <v>0</v>
      </c>
      <c r="BS90" s="46">
        <f t="shared" si="128"/>
        <v>0</v>
      </c>
      <c r="BT90" s="46">
        <v>0</v>
      </c>
      <c r="BU90" s="46">
        <f t="shared" si="129"/>
        <v>0</v>
      </c>
      <c r="BV90" s="46">
        <v>0</v>
      </c>
      <c r="BW90" s="46">
        <f t="shared" si="130"/>
        <v>0</v>
      </c>
      <c r="BX90" s="46">
        <v>0</v>
      </c>
      <c r="BY90" s="46">
        <f t="shared" si="131"/>
        <v>0</v>
      </c>
      <c r="BZ90" s="46">
        <v>0</v>
      </c>
      <c r="CA90" s="46">
        <f t="shared" si="132"/>
        <v>0</v>
      </c>
      <c r="CB90" s="46">
        <v>0</v>
      </c>
      <c r="CC90" s="46">
        <f t="shared" si="133"/>
        <v>0</v>
      </c>
      <c r="CD90" s="46">
        <v>0</v>
      </c>
      <c r="CE90" s="46">
        <f t="shared" si="134"/>
        <v>0</v>
      </c>
      <c r="CF90" s="46">
        <v>0</v>
      </c>
      <c r="CG90" s="46">
        <f t="shared" si="135"/>
        <v>0</v>
      </c>
      <c r="CH90" s="46">
        <v>0</v>
      </c>
      <c r="CI90" s="46">
        <f t="shared" si="136"/>
        <v>0</v>
      </c>
      <c r="CJ90" s="46">
        <v>0</v>
      </c>
      <c r="CK90" s="46">
        <f t="shared" si="137"/>
        <v>0</v>
      </c>
      <c r="CL90" s="46">
        <v>0</v>
      </c>
      <c r="CM90" s="46">
        <f t="shared" si="138"/>
        <v>0</v>
      </c>
      <c r="CN90" s="46">
        <v>0</v>
      </c>
      <c r="CO90" s="46">
        <f t="shared" si="139"/>
        <v>0</v>
      </c>
      <c r="CP90" s="46">
        <v>0</v>
      </c>
      <c r="CQ90" s="46">
        <f t="shared" si="140"/>
        <v>0</v>
      </c>
      <c r="CR90" s="46">
        <v>0</v>
      </c>
      <c r="CS90" s="46">
        <f t="shared" si="141"/>
        <v>0</v>
      </c>
      <c r="CT90" s="46">
        <v>0</v>
      </c>
      <c r="CU90" s="46">
        <f t="shared" si="142"/>
        <v>0</v>
      </c>
      <c r="CV90" s="46">
        <v>0</v>
      </c>
      <c r="CW90" s="46">
        <f t="shared" si="143"/>
        <v>0</v>
      </c>
      <c r="CX90" s="46">
        <v>0</v>
      </c>
      <c r="CY90" s="46">
        <f t="shared" si="144"/>
        <v>0</v>
      </c>
      <c r="CZ90" s="46">
        <v>0</v>
      </c>
      <c r="DA90" s="46">
        <f t="shared" si="145"/>
        <v>0</v>
      </c>
      <c r="DB90" s="47">
        <v>0</v>
      </c>
      <c r="DC90" s="46">
        <f t="shared" si="146"/>
        <v>0</v>
      </c>
      <c r="DD90" s="48">
        <v>0</v>
      </c>
      <c r="DE90" s="46">
        <f t="shared" si="147"/>
        <v>0</v>
      </c>
      <c r="DF90" s="49">
        <v>60</v>
      </c>
      <c r="DG90" s="50">
        <f t="shared" si="181"/>
        <v>8966.9423999999999</v>
      </c>
      <c r="DH90" s="51">
        <f t="shared" si="148"/>
        <v>188305.7904</v>
      </c>
      <c r="DI90" s="52"/>
      <c r="DJ90" s="52"/>
      <c r="DK90" s="53"/>
      <c r="DL90" s="53">
        <f>$DG90</f>
        <v>8966.9423999999999</v>
      </c>
      <c r="DM90" s="53">
        <f>$DG90</f>
        <v>8966.9423999999999</v>
      </c>
      <c r="DN90" s="53">
        <f>$DG90</f>
        <v>8966.9423999999999</v>
      </c>
      <c r="DO90" s="53">
        <f t="shared" si="184"/>
        <v>8966.9423999999999</v>
      </c>
      <c r="DP90" s="53">
        <f t="shared" si="184"/>
        <v>8966.9423999999999</v>
      </c>
      <c r="DQ90" s="53">
        <f t="shared" si="184"/>
        <v>8966.9423999999999</v>
      </c>
      <c r="DR90" s="53">
        <f t="shared" si="184"/>
        <v>8966.9423999999999</v>
      </c>
      <c r="DS90" s="53">
        <f t="shared" si="184"/>
        <v>8966.9423999999999</v>
      </c>
      <c r="DT90" s="53">
        <f t="shared" si="184"/>
        <v>8966.9423999999999</v>
      </c>
      <c r="DU90" s="53">
        <f t="shared" si="184"/>
        <v>8966.9423999999999</v>
      </c>
      <c r="DV90" s="53">
        <f t="shared" si="184"/>
        <v>8966.9423999999999</v>
      </c>
      <c r="DW90" s="53">
        <f t="shared" si="184"/>
        <v>8966.9423999999999</v>
      </c>
      <c r="DX90" s="53">
        <f t="shared" si="184"/>
        <v>8966.9423999999999</v>
      </c>
      <c r="DY90" s="53">
        <f t="shared" si="185"/>
        <v>8966.9423999999999</v>
      </c>
      <c r="DZ90" s="53">
        <f t="shared" si="185"/>
        <v>8966.9423999999999</v>
      </c>
      <c r="EA90" s="53">
        <f t="shared" si="185"/>
        <v>8966.9423999999999</v>
      </c>
      <c r="EB90" s="53">
        <f t="shared" si="185"/>
        <v>8966.9423999999999</v>
      </c>
      <c r="EC90" s="53">
        <f t="shared" si="185"/>
        <v>8966.9423999999999</v>
      </c>
      <c r="ED90" s="53">
        <f t="shared" si="185"/>
        <v>8966.9423999999999</v>
      </c>
      <c r="EE90" s="53">
        <f t="shared" si="185"/>
        <v>8966.9423999999999</v>
      </c>
      <c r="EF90" s="53">
        <f t="shared" si="185"/>
        <v>8966.9423999999999</v>
      </c>
      <c r="EG90" s="54">
        <f t="shared" si="150"/>
        <v>349710.7536</v>
      </c>
      <c r="EH90" s="55">
        <f t="shared" si="151"/>
        <v>21</v>
      </c>
      <c r="EI90" s="55">
        <f t="shared" si="152"/>
        <v>39</v>
      </c>
      <c r="EJ90" s="56" t="s">
        <v>545</v>
      </c>
      <c r="EK90" s="57">
        <f t="shared" si="170"/>
        <v>41600</v>
      </c>
      <c r="EL90" s="57">
        <f t="shared" si="171"/>
        <v>494752.54400000005</v>
      </c>
      <c r="EM90" s="57">
        <f t="shared" si="172"/>
        <v>538016.54399999999</v>
      </c>
      <c r="EN90" s="57">
        <f t="shared" si="173"/>
        <v>529049.60159999994</v>
      </c>
      <c r="EO90" s="57">
        <f t="shared" si="160"/>
        <v>520082.65919999994</v>
      </c>
      <c r="EP90" s="57">
        <f t="shared" si="161"/>
        <v>511115.71679999994</v>
      </c>
      <c r="EQ90" s="58">
        <f t="shared" si="162"/>
        <v>499.2</v>
      </c>
      <c r="ER90" s="58">
        <f t="shared" si="163"/>
        <v>5937.0305280000011</v>
      </c>
      <c r="ES90" s="58">
        <f t="shared" si="164"/>
        <v>6994.215072</v>
      </c>
      <c r="ET90" s="58">
        <f t="shared" si="165"/>
        <v>7406.694422399999</v>
      </c>
    </row>
    <row r="91" spans="1:150" x14ac:dyDescent="0.25">
      <c r="A91" s="30" t="s">
        <v>738</v>
      </c>
      <c r="B91" s="65">
        <v>1210449</v>
      </c>
      <c r="C91" s="67" t="s">
        <v>739</v>
      </c>
      <c r="D91" s="32" t="s">
        <v>489</v>
      </c>
      <c r="E91" s="56"/>
      <c r="F91" s="33"/>
      <c r="G91" s="33"/>
      <c r="H91" s="288">
        <f t="shared" si="157"/>
        <v>-3583</v>
      </c>
      <c r="I91" s="288">
        <f t="shared" si="158"/>
        <v>818599.97</v>
      </c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4" t="s">
        <v>548</v>
      </c>
      <c r="AI91" s="34" t="s">
        <v>597</v>
      </c>
      <c r="AJ91" s="34" t="s">
        <v>733</v>
      </c>
      <c r="AK91" s="34" t="s">
        <v>740</v>
      </c>
      <c r="AL91" s="34" t="s">
        <v>90</v>
      </c>
      <c r="AM91" s="34" t="s">
        <v>728</v>
      </c>
      <c r="AN91" s="34" t="s">
        <v>617</v>
      </c>
      <c r="AO91" s="36">
        <v>1.04</v>
      </c>
      <c r="AP91" s="69" t="s">
        <v>586</v>
      </c>
      <c r="AQ91" s="69" t="s">
        <v>58</v>
      </c>
      <c r="AR91" s="37" t="s">
        <v>469</v>
      </c>
      <c r="AS91" s="38">
        <v>2022</v>
      </c>
      <c r="AT91" s="39" t="s">
        <v>470</v>
      </c>
      <c r="AU91" s="37" t="s">
        <v>686</v>
      </c>
      <c r="AV91" s="39" t="s">
        <v>494</v>
      </c>
      <c r="AW91" s="39" t="s">
        <v>495</v>
      </c>
      <c r="AX91" s="39" t="s">
        <v>687</v>
      </c>
      <c r="AY91" s="40" t="s">
        <v>741</v>
      </c>
      <c r="AZ91" s="40" t="s">
        <v>485</v>
      </c>
      <c r="BA91" s="274">
        <v>822182.97</v>
      </c>
      <c r="BB91" s="42"/>
      <c r="BC91" s="43">
        <v>773600</v>
      </c>
      <c r="BD91" s="43">
        <v>773600</v>
      </c>
      <c r="BE91" s="43"/>
      <c r="BF91" s="43">
        <v>773600</v>
      </c>
      <c r="BG91" s="44"/>
      <c r="BH91" s="45">
        <f t="shared" si="176"/>
        <v>-3583</v>
      </c>
      <c r="BI91" s="45">
        <f t="shared" si="124"/>
        <v>-3583</v>
      </c>
      <c r="BJ91" s="45">
        <f t="shared" si="125"/>
        <v>818599.97</v>
      </c>
      <c r="BK91" s="256">
        <v>-3583</v>
      </c>
      <c r="BL91" s="46">
        <v>0</v>
      </c>
      <c r="BM91" s="46">
        <f t="shared" si="174"/>
        <v>0</v>
      </c>
      <c r="BN91" s="46">
        <v>0</v>
      </c>
      <c r="BO91" s="46">
        <f t="shared" si="126"/>
        <v>0</v>
      </c>
      <c r="BP91" s="46">
        <v>0</v>
      </c>
      <c r="BQ91" s="46">
        <f t="shared" si="127"/>
        <v>0</v>
      </c>
      <c r="BR91" s="46">
        <v>0</v>
      </c>
      <c r="BS91" s="46">
        <f t="shared" si="128"/>
        <v>0</v>
      </c>
      <c r="BT91" s="46">
        <v>0</v>
      </c>
      <c r="BU91" s="46">
        <f t="shared" si="129"/>
        <v>0</v>
      </c>
      <c r="BV91" s="46">
        <v>0</v>
      </c>
      <c r="BW91" s="46">
        <f t="shared" si="130"/>
        <v>0</v>
      </c>
      <c r="BX91" s="46">
        <v>0</v>
      </c>
      <c r="BY91" s="46">
        <f t="shared" si="131"/>
        <v>0</v>
      </c>
      <c r="BZ91" s="46">
        <v>0</v>
      </c>
      <c r="CA91" s="46">
        <f t="shared" si="132"/>
        <v>0</v>
      </c>
      <c r="CB91" s="46">
        <v>0</v>
      </c>
      <c r="CC91" s="46">
        <f t="shared" si="133"/>
        <v>0</v>
      </c>
      <c r="CD91" s="46">
        <v>0</v>
      </c>
      <c r="CE91" s="46">
        <f t="shared" si="134"/>
        <v>0</v>
      </c>
      <c r="CF91" s="46">
        <v>0</v>
      </c>
      <c r="CG91" s="46">
        <f t="shared" si="135"/>
        <v>0</v>
      </c>
      <c r="CH91" s="46">
        <v>0</v>
      </c>
      <c r="CI91" s="46">
        <f t="shared" si="136"/>
        <v>0</v>
      </c>
      <c r="CJ91" s="46">
        <v>0</v>
      </c>
      <c r="CK91" s="46">
        <f t="shared" si="137"/>
        <v>0</v>
      </c>
      <c r="CL91" s="46">
        <v>0</v>
      </c>
      <c r="CM91" s="46">
        <f t="shared" si="138"/>
        <v>0</v>
      </c>
      <c r="CN91" s="46">
        <v>0</v>
      </c>
      <c r="CO91" s="46">
        <f t="shared" si="139"/>
        <v>0</v>
      </c>
      <c r="CP91" s="46">
        <v>0</v>
      </c>
      <c r="CQ91" s="46">
        <f t="shared" si="140"/>
        <v>0</v>
      </c>
      <c r="CR91" s="46">
        <v>0</v>
      </c>
      <c r="CS91" s="46">
        <f t="shared" si="141"/>
        <v>0</v>
      </c>
      <c r="CT91" s="46">
        <v>0</v>
      </c>
      <c r="CU91" s="46">
        <f t="shared" si="142"/>
        <v>0</v>
      </c>
      <c r="CV91" s="46">
        <v>0</v>
      </c>
      <c r="CW91" s="46">
        <f t="shared" si="143"/>
        <v>0</v>
      </c>
      <c r="CX91" s="46">
        <v>0</v>
      </c>
      <c r="CY91" s="46">
        <f t="shared" si="144"/>
        <v>0</v>
      </c>
      <c r="CZ91" s="46">
        <v>0</v>
      </c>
      <c r="DA91" s="46">
        <f t="shared" si="145"/>
        <v>0</v>
      </c>
      <c r="DB91" s="47">
        <v>0</v>
      </c>
      <c r="DC91" s="46">
        <f t="shared" si="146"/>
        <v>0</v>
      </c>
      <c r="DD91" s="48">
        <v>0</v>
      </c>
      <c r="DE91" s="46">
        <f t="shared" si="147"/>
        <v>0</v>
      </c>
      <c r="DF91" s="49">
        <v>5</v>
      </c>
      <c r="DG91" s="50">
        <f t="shared" si="181"/>
        <v>8999.9939999999951</v>
      </c>
      <c r="DH91" s="297">
        <f t="shared" si="148"/>
        <v>44999.969999999972</v>
      </c>
      <c r="DI91" s="52"/>
      <c r="DJ91" s="52">
        <f>$DG91</f>
        <v>8999.9939999999951</v>
      </c>
      <c r="DK91" s="52">
        <f t="shared" ref="DK91:DN91" si="186">$DG91</f>
        <v>8999.9939999999951</v>
      </c>
      <c r="DL91" s="52">
        <f t="shared" si="186"/>
        <v>8999.9939999999951</v>
      </c>
      <c r="DM91" s="52">
        <f t="shared" si="186"/>
        <v>8999.9939999999951</v>
      </c>
      <c r="DN91" s="52">
        <f t="shared" si="186"/>
        <v>8999.9939999999951</v>
      </c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4">
        <f t="shared" si="150"/>
        <v>773600</v>
      </c>
      <c r="EH91" s="55">
        <f t="shared" si="151"/>
        <v>5</v>
      </c>
      <c r="EI91" s="55">
        <f t="shared" si="152"/>
        <v>0</v>
      </c>
      <c r="EJ91" s="326" t="s">
        <v>545</v>
      </c>
      <c r="EK91" s="328">
        <f>BA91+BK91-BF91</f>
        <v>44999.969999999972</v>
      </c>
      <c r="EL91" s="57">
        <f>EK91+BM91-(BD91/BJ91*BM91)-DJ91</f>
        <v>35999.975999999981</v>
      </c>
      <c r="EM91" s="57">
        <f>EL91+BO91-(BD91/BJ91*BO91)-DK91</f>
        <v>26999.981999999985</v>
      </c>
      <c r="EN91" s="57">
        <f>EM91+BQ91-(BD91/BJ91*BQ91)-DL91</f>
        <v>17999.98799999999</v>
      </c>
      <c r="EO91" s="57">
        <f>EN91+BS91-(BD91/BJ91*BS91)-DM91</f>
        <v>8999.9939999999951</v>
      </c>
      <c r="EP91" s="57">
        <f>EO91+BU91-(BD91/BJ91*BS91)-DN91</f>
        <v>0</v>
      </c>
      <c r="EQ91" s="58">
        <f t="shared" si="162"/>
        <v>539.99963999999966</v>
      </c>
      <c r="ER91" s="58">
        <f t="shared" si="163"/>
        <v>431.99971199999976</v>
      </c>
      <c r="ES91" s="58">
        <f t="shared" si="164"/>
        <v>350.99976599999979</v>
      </c>
      <c r="ET91" s="58">
        <f t="shared" si="165"/>
        <v>251.99983199999986</v>
      </c>
    </row>
    <row r="92" spans="1:150" x14ac:dyDescent="0.25">
      <c r="A92" s="30" t="s">
        <v>690</v>
      </c>
      <c r="B92" s="65">
        <v>1210509</v>
      </c>
      <c r="C92" s="67" t="s">
        <v>742</v>
      </c>
      <c r="D92" s="32" t="s">
        <v>489</v>
      </c>
      <c r="E92" s="56"/>
      <c r="F92" s="33"/>
      <c r="G92" s="33"/>
      <c r="H92" s="288">
        <f t="shared" si="157"/>
        <v>125000</v>
      </c>
      <c r="I92" s="288">
        <f t="shared" si="158"/>
        <v>125000</v>
      </c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4" t="s">
        <v>548</v>
      </c>
      <c r="AI92" s="34" t="s">
        <v>463</v>
      </c>
      <c r="AJ92" s="34" t="s">
        <v>54</v>
      </c>
      <c r="AK92" s="34" t="s">
        <v>490</v>
      </c>
      <c r="AL92" s="34" t="s">
        <v>743</v>
      </c>
      <c r="AM92" s="34" t="s">
        <v>714</v>
      </c>
      <c r="AN92" s="34" t="s">
        <v>744</v>
      </c>
      <c r="AO92" s="36">
        <v>1.04</v>
      </c>
      <c r="AP92" s="69" t="s">
        <v>586</v>
      </c>
      <c r="AQ92" s="69" t="s">
        <v>30</v>
      </c>
      <c r="AR92" s="37" t="s">
        <v>471</v>
      </c>
      <c r="AS92" s="38">
        <v>2024</v>
      </c>
      <c r="AT92" s="39" t="s">
        <v>470</v>
      </c>
      <c r="AU92" s="37" t="s">
        <v>493</v>
      </c>
      <c r="AV92" s="39" t="s">
        <v>494</v>
      </c>
      <c r="AW92" s="39" t="s">
        <v>524</v>
      </c>
      <c r="AX92" s="39" t="s">
        <v>687</v>
      </c>
      <c r="AY92" s="40"/>
      <c r="AZ92" s="40" t="s">
        <v>619</v>
      </c>
      <c r="BA92" s="274"/>
      <c r="BB92" s="42"/>
      <c r="BC92" s="43">
        <v>125000</v>
      </c>
      <c r="BD92" s="43"/>
      <c r="BE92" s="43"/>
      <c r="BF92" s="43"/>
      <c r="BG92" s="44"/>
      <c r="BH92" s="45">
        <f t="shared" si="176"/>
        <v>125000</v>
      </c>
      <c r="BI92" s="45">
        <f t="shared" si="124"/>
        <v>125000</v>
      </c>
      <c r="BJ92" s="45">
        <f t="shared" si="125"/>
        <v>125000</v>
      </c>
      <c r="BK92" s="138">
        <v>125000</v>
      </c>
      <c r="BL92" s="46">
        <v>0</v>
      </c>
      <c r="BM92" s="46">
        <f t="shared" si="174"/>
        <v>0</v>
      </c>
      <c r="BN92" s="46">
        <v>0</v>
      </c>
      <c r="BO92" s="46">
        <f t="shared" si="126"/>
        <v>0</v>
      </c>
      <c r="BP92" s="46">
        <v>0</v>
      </c>
      <c r="BQ92" s="46">
        <f t="shared" si="127"/>
        <v>0</v>
      </c>
      <c r="BR92" s="46">
        <v>0</v>
      </c>
      <c r="BS92" s="46">
        <f t="shared" si="128"/>
        <v>0</v>
      </c>
      <c r="BT92" s="46">
        <v>0</v>
      </c>
      <c r="BU92" s="46">
        <f t="shared" si="129"/>
        <v>0</v>
      </c>
      <c r="BV92" s="46">
        <v>0</v>
      </c>
      <c r="BW92" s="46">
        <f t="shared" si="130"/>
        <v>0</v>
      </c>
      <c r="BX92" s="46">
        <v>0</v>
      </c>
      <c r="BY92" s="46">
        <f t="shared" si="131"/>
        <v>0</v>
      </c>
      <c r="BZ92" s="46">
        <v>0</v>
      </c>
      <c r="CA92" s="46">
        <f t="shared" si="132"/>
        <v>0</v>
      </c>
      <c r="CB92" s="46">
        <v>0</v>
      </c>
      <c r="CC92" s="46">
        <f t="shared" si="133"/>
        <v>0</v>
      </c>
      <c r="CD92" s="46">
        <v>0</v>
      </c>
      <c r="CE92" s="46">
        <f t="shared" si="134"/>
        <v>0</v>
      </c>
      <c r="CF92" s="46">
        <v>0</v>
      </c>
      <c r="CG92" s="46">
        <f t="shared" si="135"/>
        <v>0</v>
      </c>
      <c r="CH92" s="46">
        <v>0</v>
      </c>
      <c r="CI92" s="46">
        <f t="shared" si="136"/>
        <v>0</v>
      </c>
      <c r="CJ92" s="46">
        <v>0</v>
      </c>
      <c r="CK92" s="46">
        <f t="shared" si="137"/>
        <v>0</v>
      </c>
      <c r="CL92" s="46">
        <v>0</v>
      </c>
      <c r="CM92" s="46">
        <f t="shared" si="138"/>
        <v>0</v>
      </c>
      <c r="CN92" s="46">
        <v>0</v>
      </c>
      <c r="CO92" s="46">
        <f t="shared" si="139"/>
        <v>0</v>
      </c>
      <c r="CP92" s="46">
        <v>0</v>
      </c>
      <c r="CQ92" s="46">
        <f t="shared" si="140"/>
        <v>0</v>
      </c>
      <c r="CR92" s="46">
        <v>0</v>
      </c>
      <c r="CS92" s="46">
        <f t="shared" si="141"/>
        <v>0</v>
      </c>
      <c r="CT92" s="46">
        <v>0</v>
      </c>
      <c r="CU92" s="46">
        <f t="shared" si="142"/>
        <v>0</v>
      </c>
      <c r="CV92" s="46">
        <v>0</v>
      </c>
      <c r="CW92" s="46">
        <f t="shared" si="143"/>
        <v>0</v>
      </c>
      <c r="CX92" s="46">
        <v>0</v>
      </c>
      <c r="CY92" s="46">
        <f t="shared" si="144"/>
        <v>0</v>
      </c>
      <c r="CZ92" s="46">
        <v>0</v>
      </c>
      <c r="DA92" s="46">
        <f t="shared" si="145"/>
        <v>0</v>
      </c>
      <c r="DB92" s="47">
        <v>0</v>
      </c>
      <c r="DC92" s="46">
        <f t="shared" si="146"/>
        <v>0</v>
      </c>
      <c r="DD92" s="48">
        <v>0</v>
      </c>
      <c r="DE92" s="46">
        <f t="shared" si="147"/>
        <v>0</v>
      </c>
      <c r="DF92" s="49">
        <v>40</v>
      </c>
      <c r="DG92" s="50">
        <f t="shared" si="181"/>
        <v>3125</v>
      </c>
      <c r="DH92" s="51">
        <f t="shared" si="148"/>
        <v>71875</v>
      </c>
      <c r="DI92" s="52"/>
      <c r="DJ92" s="53">
        <f t="shared" ref="DJ92:EF92" si="187">$DG92</f>
        <v>3125</v>
      </c>
      <c r="DK92" s="53">
        <f t="shared" si="187"/>
        <v>3125</v>
      </c>
      <c r="DL92" s="53">
        <f t="shared" si="187"/>
        <v>3125</v>
      </c>
      <c r="DM92" s="53">
        <f t="shared" si="187"/>
        <v>3125</v>
      </c>
      <c r="DN92" s="53">
        <f t="shared" si="187"/>
        <v>3125</v>
      </c>
      <c r="DO92" s="53">
        <f t="shared" si="187"/>
        <v>3125</v>
      </c>
      <c r="DP92" s="53">
        <f t="shared" si="187"/>
        <v>3125</v>
      </c>
      <c r="DQ92" s="53">
        <f t="shared" si="187"/>
        <v>3125</v>
      </c>
      <c r="DR92" s="53">
        <f t="shared" si="187"/>
        <v>3125</v>
      </c>
      <c r="DS92" s="53">
        <f t="shared" si="187"/>
        <v>3125</v>
      </c>
      <c r="DT92" s="53">
        <f t="shared" si="187"/>
        <v>3125</v>
      </c>
      <c r="DU92" s="53">
        <f t="shared" si="187"/>
        <v>3125</v>
      </c>
      <c r="DV92" s="53">
        <f t="shared" si="187"/>
        <v>3125</v>
      </c>
      <c r="DW92" s="53">
        <f t="shared" si="187"/>
        <v>3125</v>
      </c>
      <c r="DX92" s="53">
        <f t="shared" si="187"/>
        <v>3125</v>
      </c>
      <c r="DY92" s="53">
        <f t="shared" si="187"/>
        <v>3125</v>
      </c>
      <c r="DZ92" s="53">
        <f t="shared" si="187"/>
        <v>3125</v>
      </c>
      <c r="EA92" s="53">
        <f t="shared" si="187"/>
        <v>3125</v>
      </c>
      <c r="EB92" s="53">
        <f t="shared" si="187"/>
        <v>3125</v>
      </c>
      <c r="EC92" s="53">
        <f t="shared" si="187"/>
        <v>3125</v>
      </c>
      <c r="ED92" s="53">
        <f t="shared" si="187"/>
        <v>3125</v>
      </c>
      <c r="EE92" s="53">
        <f t="shared" si="187"/>
        <v>3125</v>
      </c>
      <c r="EF92" s="53">
        <f t="shared" si="187"/>
        <v>3125</v>
      </c>
      <c r="EG92" s="54">
        <f t="shared" si="150"/>
        <v>53125</v>
      </c>
      <c r="EH92" s="55">
        <f t="shared" si="151"/>
        <v>23</v>
      </c>
      <c r="EI92" s="55">
        <f t="shared" si="152"/>
        <v>17</v>
      </c>
      <c r="EJ92" s="56" t="s">
        <v>745</v>
      </c>
      <c r="EK92" s="57">
        <f t="shared" ref="EK92:EK116" si="188">BA92+BK92</f>
        <v>125000</v>
      </c>
      <c r="EL92" s="57">
        <f t="shared" ref="EL92:EL116" si="189">EK92+BM92-DJ92</f>
        <v>121875</v>
      </c>
      <c r="EM92" s="57">
        <f t="shared" ref="EM92:EM116" si="190">EL92+BO92-DK92</f>
        <v>118750</v>
      </c>
      <c r="EN92" s="57">
        <f t="shared" ref="EN92:EN116" si="191">EM92+BQ92-DL92</f>
        <v>115625</v>
      </c>
      <c r="EO92" s="57">
        <f t="shared" si="160"/>
        <v>112500</v>
      </c>
      <c r="EP92" s="57">
        <f t="shared" si="161"/>
        <v>109375</v>
      </c>
      <c r="EQ92" s="58">
        <f t="shared" si="162"/>
        <v>1500</v>
      </c>
      <c r="ER92" s="58">
        <f t="shared" si="163"/>
        <v>1462.5</v>
      </c>
      <c r="ES92" s="58">
        <f t="shared" si="164"/>
        <v>1543.75</v>
      </c>
      <c r="ET92" s="58">
        <f t="shared" si="165"/>
        <v>1618.75</v>
      </c>
    </row>
    <row r="93" spans="1:150" x14ac:dyDescent="0.25">
      <c r="A93" s="30" t="s">
        <v>746</v>
      </c>
      <c r="B93" s="65">
        <v>1210558</v>
      </c>
      <c r="C93" s="67" t="s">
        <v>747</v>
      </c>
      <c r="D93" s="32" t="s">
        <v>489</v>
      </c>
      <c r="E93" s="56"/>
      <c r="F93" s="33"/>
      <c r="G93" s="33"/>
      <c r="H93" s="288">
        <f t="shared" si="157"/>
        <v>369786.68</v>
      </c>
      <c r="I93" s="288">
        <f t="shared" si="158"/>
        <v>408494.39</v>
      </c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4" t="s">
        <v>548</v>
      </c>
      <c r="AI93" s="34" t="s">
        <v>463</v>
      </c>
      <c r="AJ93" s="34" t="s">
        <v>54</v>
      </c>
      <c r="AK93" s="34" t="s">
        <v>490</v>
      </c>
      <c r="AL93" s="34" t="s">
        <v>66</v>
      </c>
      <c r="AM93" s="34" t="s">
        <v>709</v>
      </c>
      <c r="AN93" s="34" t="s">
        <v>744</v>
      </c>
      <c r="AO93" s="36">
        <v>1.04</v>
      </c>
      <c r="AP93" s="69" t="s">
        <v>586</v>
      </c>
      <c r="AQ93" s="69" t="s">
        <v>30</v>
      </c>
      <c r="AR93" s="37" t="s">
        <v>493</v>
      </c>
      <c r="AS93" s="38">
        <v>2020</v>
      </c>
      <c r="AT93" s="39" t="s">
        <v>470</v>
      </c>
      <c r="AU93" s="37" t="s">
        <v>686</v>
      </c>
      <c r="AV93" s="39" t="s">
        <v>494</v>
      </c>
      <c r="AW93" s="39" t="s">
        <v>495</v>
      </c>
      <c r="AX93" s="39" t="s">
        <v>687</v>
      </c>
      <c r="AY93" s="40" t="s">
        <v>551</v>
      </c>
      <c r="AZ93" s="40" t="s">
        <v>504</v>
      </c>
      <c r="BA93" s="274">
        <v>38707.71</v>
      </c>
      <c r="BB93" s="42"/>
      <c r="BC93" s="43">
        <f>385472+12515</f>
        <v>397987</v>
      </c>
      <c r="BD93" s="43">
        <v>0</v>
      </c>
      <c r="BE93" s="43"/>
      <c r="BF93" s="43">
        <v>0</v>
      </c>
      <c r="BG93" s="44"/>
      <c r="BH93" s="45">
        <f t="shared" si="176"/>
        <v>359279</v>
      </c>
      <c r="BI93" s="45">
        <f t="shared" si="124"/>
        <v>369786.68</v>
      </c>
      <c r="BJ93" s="45">
        <f t="shared" si="125"/>
        <v>408494.39</v>
      </c>
      <c r="BK93" s="256">
        <f>62692+33895</f>
        <v>96587</v>
      </c>
      <c r="BL93" s="87">
        <v>262692</v>
      </c>
      <c r="BM93" s="46">
        <f t="shared" si="174"/>
        <v>273199.68</v>
      </c>
      <c r="BN93" s="46">
        <v>0</v>
      </c>
      <c r="BO93" s="46">
        <f t="shared" si="126"/>
        <v>0</v>
      </c>
      <c r="BP93" s="46">
        <v>0</v>
      </c>
      <c r="BQ93" s="46">
        <f t="shared" si="127"/>
        <v>0</v>
      </c>
      <c r="BR93" s="46">
        <v>0</v>
      </c>
      <c r="BS93" s="46">
        <f t="shared" si="128"/>
        <v>0</v>
      </c>
      <c r="BT93" s="46">
        <v>0</v>
      </c>
      <c r="BU93" s="46">
        <f t="shared" si="129"/>
        <v>0</v>
      </c>
      <c r="BV93" s="46">
        <v>0</v>
      </c>
      <c r="BW93" s="46">
        <f t="shared" si="130"/>
        <v>0</v>
      </c>
      <c r="BX93" s="46">
        <v>0</v>
      </c>
      <c r="BY93" s="46">
        <f t="shared" si="131"/>
        <v>0</v>
      </c>
      <c r="BZ93" s="46">
        <v>0</v>
      </c>
      <c r="CA93" s="46">
        <f t="shared" si="132"/>
        <v>0</v>
      </c>
      <c r="CB93" s="46">
        <v>0</v>
      </c>
      <c r="CC93" s="46">
        <f t="shared" si="133"/>
        <v>0</v>
      </c>
      <c r="CD93" s="46">
        <v>0</v>
      </c>
      <c r="CE93" s="46">
        <f t="shared" si="134"/>
        <v>0</v>
      </c>
      <c r="CF93" s="46">
        <v>0</v>
      </c>
      <c r="CG93" s="46">
        <f t="shared" si="135"/>
        <v>0</v>
      </c>
      <c r="CH93" s="46">
        <v>0</v>
      </c>
      <c r="CI93" s="46">
        <f t="shared" si="136"/>
        <v>0</v>
      </c>
      <c r="CJ93" s="46">
        <v>0</v>
      </c>
      <c r="CK93" s="46">
        <f t="shared" si="137"/>
        <v>0</v>
      </c>
      <c r="CL93" s="46">
        <v>0</v>
      </c>
      <c r="CM93" s="46">
        <f t="shared" si="138"/>
        <v>0</v>
      </c>
      <c r="CN93" s="46">
        <v>0</v>
      </c>
      <c r="CO93" s="46">
        <f t="shared" si="139"/>
        <v>0</v>
      </c>
      <c r="CP93" s="46">
        <v>0</v>
      </c>
      <c r="CQ93" s="46">
        <f t="shared" si="140"/>
        <v>0</v>
      </c>
      <c r="CR93" s="46">
        <v>0</v>
      </c>
      <c r="CS93" s="46">
        <f t="shared" si="141"/>
        <v>0</v>
      </c>
      <c r="CT93" s="46">
        <v>0</v>
      </c>
      <c r="CU93" s="46">
        <f t="shared" si="142"/>
        <v>0</v>
      </c>
      <c r="CV93" s="46">
        <v>0</v>
      </c>
      <c r="CW93" s="46">
        <f t="shared" si="143"/>
        <v>0</v>
      </c>
      <c r="CX93" s="46">
        <v>0</v>
      </c>
      <c r="CY93" s="46">
        <f t="shared" si="144"/>
        <v>0</v>
      </c>
      <c r="CZ93" s="46">
        <v>0</v>
      </c>
      <c r="DA93" s="46">
        <f t="shared" si="145"/>
        <v>0</v>
      </c>
      <c r="DB93" s="47">
        <v>0</v>
      </c>
      <c r="DC93" s="46">
        <f t="shared" si="146"/>
        <v>0</v>
      </c>
      <c r="DD93" s="48">
        <v>0</v>
      </c>
      <c r="DE93" s="46">
        <f t="shared" si="147"/>
        <v>0</v>
      </c>
      <c r="DF93" s="49">
        <v>12</v>
      </c>
      <c r="DG93" s="50">
        <f t="shared" si="181"/>
        <v>34041.199166666665</v>
      </c>
      <c r="DH93" s="51">
        <f t="shared" si="148"/>
        <v>408494.38999999996</v>
      </c>
      <c r="DI93" s="52"/>
      <c r="DJ93" s="52"/>
      <c r="DK93" s="52">
        <f t="shared" ref="DK93:DV93" si="192">$DG93</f>
        <v>34041.199166666665</v>
      </c>
      <c r="DL93" s="52">
        <f t="shared" si="192"/>
        <v>34041.199166666665</v>
      </c>
      <c r="DM93" s="52">
        <f t="shared" si="192"/>
        <v>34041.199166666665</v>
      </c>
      <c r="DN93" s="52">
        <f t="shared" si="192"/>
        <v>34041.199166666665</v>
      </c>
      <c r="DO93" s="52">
        <f t="shared" si="192"/>
        <v>34041.199166666665</v>
      </c>
      <c r="DP93" s="52">
        <f t="shared" si="192"/>
        <v>34041.199166666665</v>
      </c>
      <c r="DQ93" s="52">
        <f t="shared" si="192"/>
        <v>34041.199166666665</v>
      </c>
      <c r="DR93" s="52">
        <f t="shared" si="192"/>
        <v>34041.199166666665</v>
      </c>
      <c r="DS93" s="52">
        <f t="shared" si="192"/>
        <v>34041.199166666665</v>
      </c>
      <c r="DT93" s="52">
        <f t="shared" si="192"/>
        <v>34041.199166666665</v>
      </c>
      <c r="DU93" s="52">
        <f t="shared" si="192"/>
        <v>34041.199166666665</v>
      </c>
      <c r="DV93" s="52">
        <f t="shared" si="192"/>
        <v>34041.199166666665</v>
      </c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4">
        <f t="shared" si="150"/>
        <v>0</v>
      </c>
      <c r="EH93" s="55">
        <f t="shared" si="151"/>
        <v>12</v>
      </c>
      <c r="EI93" s="55">
        <f t="shared" si="152"/>
        <v>0</v>
      </c>
      <c r="EJ93" s="56" t="s">
        <v>748</v>
      </c>
      <c r="EK93" s="57">
        <f t="shared" si="188"/>
        <v>135294.71</v>
      </c>
      <c r="EL93" s="57">
        <f t="shared" si="189"/>
        <v>408494.39</v>
      </c>
      <c r="EM93" s="57">
        <f t="shared" si="190"/>
        <v>374453.19083333336</v>
      </c>
      <c r="EN93" s="57">
        <f t="shared" si="191"/>
        <v>340411.9916666667</v>
      </c>
      <c r="EO93" s="57">
        <f t="shared" si="160"/>
        <v>306370.79250000004</v>
      </c>
      <c r="EP93" s="57">
        <f t="shared" si="161"/>
        <v>272329.59333333338</v>
      </c>
      <c r="EQ93" s="58">
        <f t="shared" si="162"/>
        <v>1623.5365199999999</v>
      </c>
      <c r="ER93" s="58">
        <f t="shared" si="163"/>
        <v>4901.9326799999999</v>
      </c>
      <c r="ES93" s="58">
        <f t="shared" si="164"/>
        <v>4867.8914808333338</v>
      </c>
      <c r="ET93" s="58">
        <f t="shared" si="165"/>
        <v>4765.7678833333339</v>
      </c>
    </row>
    <row r="94" spans="1:150" x14ac:dyDescent="0.25">
      <c r="A94" s="30" t="s">
        <v>749</v>
      </c>
      <c r="B94" s="65">
        <v>1210563</v>
      </c>
      <c r="C94" s="67" t="s">
        <v>750</v>
      </c>
      <c r="D94" s="32" t="s">
        <v>489</v>
      </c>
      <c r="E94" s="56"/>
      <c r="F94" s="33"/>
      <c r="G94" s="33"/>
      <c r="H94" s="288">
        <f t="shared" si="157"/>
        <v>3186948.1008000006</v>
      </c>
      <c r="I94" s="288">
        <f t="shared" si="158"/>
        <v>3448610.6908000004</v>
      </c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4" t="s">
        <v>548</v>
      </c>
      <c r="AI94" s="34" t="s">
        <v>463</v>
      </c>
      <c r="AJ94" s="34" t="s">
        <v>54</v>
      </c>
      <c r="AK94" s="34" t="s">
        <v>490</v>
      </c>
      <c r="AL94" s="34" t="s">
        <v>66</v>
      </c>
      <c r="AM94" s="34" t="s">
        <v>728</v>
      </c>
      <c r="AN94" s="34" t="s">
        <v>617</v>
      </c>
      <c r="AO94" s="36">
        <v>1.04</v>
      </c>
      <c r="AP94" s="69">
        <v>2022</v>
      </c>
      <c r="AQ94" s="69" t="s">
        <v>58</v>
      </c>
      <c r="AR94" s="37" t="s">
        <v>471</v>
      </c>
      <c r="AS94" s="38">
        <v>2020</v>
      </c>
      <c r="AT94" s="39" t="s">
        <v>470</v>
      </c>
      <c r="AU94" s="37" t="s">
        <v>686</v>
      </c>
      <c r="AV94" s="39" t="s">
        <v>494</v>
      </c>
      <c r="AW94" s="39" t="s">
        <v>495</v>
      </c>
      <c r="AX94" s="39" t="s">
        <v>687</v>
      </c>
      <c r="AY94" s="40" t="s">
        <v>751</v>
      </c>
      <c r="AZ94" s="40" t="s">
        <v>737</v>
      </c>
      <c r="BA94" s="274">
        <v>261662.59</v>
      </c>
      <c r="BB94" s="42"/>
      <c r="BC94" s="43">
        <v>3347365.0949999997</v>
      </c>
      <c r="BD94" s="43">
        <v>0</v>
      </c>
      <c r="BE94" s="43"/>
      <c r="BF94" s="43">
        <v>0</v>
      </c>
      <c r="BG94" s="44"/>
      <c r="BH94" s="45">
        <f t="shared" si="176"/>
        <v>3085702.02</v>
      </c>
      <c r="BI94" s="45">
        <f t="shared" si="124"/>
        <v>3186948.1008000006</v>
      </c>
      <c r="BJ94" s="45">
        <f t="shared" si="125"/>
        <v>3448610.6908000004</v>
      </c>
      <c r="BK94" s="256">
        <f>350000+204550</f>
        <v>554550</v>
      </c>
      <c r="BL94" s="46">
        <v>915663.58000000007</v>
      </c>
      <c r="BM94" s="46">
        <f t="shared" si="174"/>
        <v>952290.12320000015</v>
      </c>
      <c r="BN94" s="87">
        <v>786792</v>
      </c>
      <c r="BO94" s="46">
        <f t="shared" si="126"/>
        <v>818263.68</v>
      </c>
      <c r="BP94" s="87">
        <v>535301</v>
      </c>
      <c r="BQ94" s="46">
        <f t="shared" si="127"/>
        <v>556713.04</v>
      </c>
      <c r="BR94" s="46">
        <v>293395.44</v>
      </c>
      <c r="BS94" s="46">
        <f t="shared" si="128"/>
        <v>305131.25760000001</v>
      </c>
      <c r="BT94" s="46">
        <v>0</v>
      </c>
      <c r="BU94" s="46">
        <f t="shared" si="129"/>
        <v>0</v>
      </c>
      <c r="BV94" s="46">
        <v>0</v>
      </c>
      <c r="BW94" s="46">
        <f t="shared" si="130"/>
        <v>0</v>
      </c>
      <c r="BX94" s="46">
        <v>0</v>
      </c>
      <c r="BY94" s="46">
        <f t="shared" si="131"/>
        <v>0</v>
      </c>
      <c r="BZ94" s="46">
        <v>0</v>
      </c>
      <c r="CA94" s="46">
        <f t="shared" si="132"/>
        <v>0</v>
      </c>
      <c r="CB94" s="46">
        <v>0</v>
      </c>
      <c r="CC94" s="46">
        <f t="shared" si="133"/>
        <v>0</v>
      </c>
      <c r="CD94" s="46">
        <v>0</v>
      </c>
      <c r="CE94" s="46">
        <f t="shared" si="134"/>
        <v>0</v>
      </c>
      <c r="CF94" s="46">
        <v>0</v>
      </c>
      <c r="CG94" s="46">
        <f t="shared" si="135"/>
        <v>0</v>
      </c>
      <c r="CH94" s="46">
        <v>0</v>
      </c>
      <c r="CI94" s="46">
        <f t="shared" si="136"/>
        <v>0</v>
      </c>
      <c r="CJ94" s="46">
        <v>0</v>
      </c>
      <c r="CK94" s="46">
        <f t="shared" si="137"/>
        <v>0</v>
      </c>
      <c r="CL94" s="46">
        <v>0</v>
      </c>
      <c r="CM94" s="46">
        <f t="shared" si="138"/>
        <v>0</v>
      </c>
      <c r="CN94" s="46">
        <v>0</v>
      </c>
      <c r="CO94" s="46">
        <f t="shared" si="139"/>
        <v>0</v>
      </c>
      <c r="CP94" s="46">
        <v>0</v>
      </c>
      <c r="CQ94" s="46">
        <f t="shared" si="140"/>
        <v>0</v>
      </c>
      <c r="CR94" s="46">
        <v>0</v>
      </c>
      <c r="CS94" s="46">
        <f t="shared" si="141"/>
        <v>0</v>
      </c>
      <c r="CT94" s="46">
        <v>0</v>
      </c>
      <c r="CU94" s="46">
        <f t="shared" si="142"/>
        <v>0</v>
      </c>
      <c r="CV94" s="46">
        <v>0</v>
      </c>
      <c r="CW94" s="46">
        <f t="shared" si="143"/>
        <v>0</v>
      </c>
      <c r="CX94" s="46">
        <v>0</v>
      </c>
      <c r="CY94" s="46">
        <f t="shared" si="144"/>
        <v>0</v>
      </c>
      <c r="CZ94" s="46">
        <v>0</v>
      </c>
      <c r="DA94" s="46">
        <f t="shared" si="145"/>
        <v>0</v>
      </c>
      <c r="DB94" s="47">
        <v>0</v>
      </c>
      <c r="DC94" s="46">
        <f t="shared" si="146"/>
        <v>0</v>
      </c>
      <c r="DD94" s="48">
        <v>0</v>
      </c>
      <c r="DE94" s="46">
        <f t="shared" si="147"/>
        <v>0</v>
      </c>
      <c r="DF94" s="49">
        <v>60</v>
      </c>
      <c r="DG94" s="50">
        <f t="shared" si="181"/>
        <v>57476.844846666674</v>
      </c>
      <c r="DH94" s="51">
        <f t="shared" si="148"/>
        <v>1092060.0520866667</v>
      </c>
      <c r="DI94" s="52"/>
      <c r="DJ94" s="52"/>
      <c r="DK94" s="53"/>
      <c r="DL94" s="53"/>
      <c r="DM94" s="53"/>
      <c r="DN94" s="52">
        <f t="shared" ref="DN94:EF94" si="193">$DG94</f>
        <v>57476.844846666674</v>
      </c>
      <c r="DO94" s="52">
        <f t="shared" si="193"/>
        <v>57476.844846666674</v>
      </c>
      <c r="DP94" s="52">
        <f t="shared" si="193"/>
        <v>57476.844846666674</v>
      </c>
      <c r="DQ94" s="52">
        <f t="shared" si="193"/>
        <v>57476.844846666674</v>
      </c>
      <c r="DR94" s="52">
        <f t="shared" si="193"/>
        <v>57476.844846666674</v>
      </c>
      <c r="DS94" s="52">
        <f t="shared" si="193"/>
        <v>57476.844846666674</v>
      </c>
      <c r="DT94" s="52">
        <f t="shared" si="193"/>
        <v>57476.844846666674</v>
      </c>
      <c r="DU94" s="52">
        <f t="shared" si="193"/>
        <v>57476.844846666674</v>
      </c>
      <c r="DV94" s="52">
        <f t="shared" si="193"/>
        <v>57476.844846666674</v>
      </c>
      <c r="DW94" s="52">
        <f t="shared" si="193"/>
        <v>57476.844846666674</v>
      </c>
      <c r="DX94" s="52">
        <f t="shared" si="193"/>
        <v>57476.844846666674</v>
      </c>
      <c r="DY94" s="52">
        <f t="shared" si="193"/>
        <v>57476.844846666674</v>
      </c>
      <c r="DZ94" s="52">
        <f t="shared" si="193"/>
        <v>57476.844846666674</v>
      </c>
      <c r="EA94" s="52">
        <f t="shared" si="193"/>
        <v>57476.844846666674</v>
      </c>
      <c r="EB94" s="52">
        <f t="shared" si="193"/>
        <v>57476.844846666674</v>
      </c>
      <c r="EC94" s="52">
        <f t="shared" si="193"/>
        <v>57476.844846666674</v>
      </c>
      <c r="ED94" s="52">
        <f t="shared" si="193"/>
        <v>57476.844846666674</v>
      </c>
      <c r="EE94" s="52">
        <f t="shared" si="193"/>
        <v>57476.844846666674</v>
      </c>
      <c r="EF94" s="52">
        <f t="shared" si="193"/>
        <v>57476.844846666674</v>
      </c>
      <c r="EG94" s="54">
        <f t="shared" si="150"/>
        <v>2356550.6387133338</v>
      </c>
      <c r="EH94" s="55">
        <f t="shared" si="151"/>
        <v>19</v>
      </c>
      <c r="EI94" s="55">
        <f t="shared" si="152"/>
        <v>41</v>
      </c>
      <c r="EJ94" s="56" t="s">
        <v>545</v>
      </c>
      <c r="EK94" s="57">
        <f t="shared" si="188"/>
        <v>816212.59</v>
      </c>
      <c r="EL94" s="57">
        <f t="shared" si="189"/>
        <v>1768502.7132000001</v>
      </c>
      <c r="EM94" s="57">
        <f t="shared" si="190"/>
        <v>2586766.3932000003</v>
      </c>
      <c r="EN94" s="57">
        <f t="shared" si="191"/>
        <v>3143479.4332000003</v>
      </c>
      <c r="EO94" s="57">
        <f t="shared" si="160"/>
        <v>3448610.6908000004</v>
      </c>
      <c r="EP94" s="57">
        <f t="shared" si="161"/>
        <v>3391133.8459533337</v>
      </c>
      <c r="EQ94" s="58">
        <f t="shared" si="162"/>
        <v>9794.5510799999993</v>
      </c>
      <c r="ER94" s="58">
        <f t="shared" si="163"/>
        <v>21222.032558400002</v>
      </c>
      <c r="ES94" s="58">
        <f t="shared" si="164"/>
        <v>33627.963111600002</v>
      </c>
      <c r="ET94" s="58">
        <f t="shared" si="165"/>
        <v>44008.712064800005</v>
      </c>
    </row>
    <row r="95" spans="1:150" x14ac:dyDescent="0.25">
      <c r="A95" s="30" t="s">
        <v>752</v>
      </c>
      <c r="B95" s="65">
        <v>1210579</v>
      </c>
      <c r="C95" s="67" t="s">
        <v>753</v>
      </c>
      <c r="D95" s="32" t="s">
        <v>489</v>
      </c>
      <c r="E95" s="56"/>
      <c r="F95" s="33"/>
      <c r="G95" s="33"/>
      <c r="H95" s="288">
        <f t="shared" si="157"/>
        <v>150000</v>
      </c>
      <c r="I95" s="288">
        <f t="shared" si="158"/>
        <v>189414.74</v>
      </c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4" t="s">
        <v>548</v>
      </c>
      <c r="AI95" s="34" t="s">
        <v>463</v>
      </c>
      <c r="AJ95" s="34" t="s">
        <v>54</v>
      </c>
      <c r="AK95" s="34" t="s">
        <v>490</v>
      </c>
      <c r="AL95" s="34" t="s">
        <v>78</v>
      </c>
      <c r="AM95" s="34" t="s">
        <v>692</v>
      </c>
      <c r="AN95" s="34" t="s">
        <v>744</v>
      </c>
      <c r="AO95" s="36">
        <v>1.04</v>
      </c>
      <c r="AP95" s="69" t="s">
        <v>586</v>
      </c>
      <c r="AQ95" s="69" t="s">
        <v>30</v>
      </c>
      <c r="AR95" s="37" t="s">
        <v>493</v>
      </c>
      <c r="AS95" s="38">
        <v>2018</v>
      </c>
      <c r="AT95" s="39" t="s">
        <v>470</v>
      </c>
      <c r="AU95" s="37" t="s">
        <v>686</v>
      </c>
      <c r="AV95" s="39" t="s">
        <v>494</v>
      </c>
      <c r="AW95" s="39" t="s">
        <v>495</v>
      </c>
      <c r="AX95" s="39" t="s">
        <v>687</v>
      </c>
      <c r="AY95" s="40" t="s">
        <v>551</v>
      </c>
      <c r="AZ95" s="40" t="s">
        <v>504</v>
      </c>
      <c r="BA95" s="274">
        <v>39414.74</v>
      </c>
      <c r="BB95" s="42"/>
      <c r="BC95" s="43">
        <v>314444.75</v>
      </c>
      <c r="BD95" s="43">
        <v>0</v>
      </c>
      <c r="BE95" s="43"/>
      <c r="BF95" s="43">
        <v>0</v>
      </c>
      <c r="BG95" s="44"/>
      <c r="BH95" s="45">
        <f t="shared" si="176"/>
        <v>150000</v>
      </c>
      <c r="BI95" s="45">
        <f t="shared" si="124"/>
        <v>150000</v>
      </c>
      <c r="BJ95" s="45">
        <f t="shared" si="125"/>
        <v>189414.74</v>
      </c>
      <c r="BK95" s="91">
        <v>150000</v>
      </c>
      <c r="BL95" s="46">
        <v>0</v>
      </c>
      <c r="BM95" s="46">
        <f t="shared" si="174"/>
        <v>0</v>
      </c>
      <c r="BN95" s="46">
        <v>0</v>
      </c>
      <c r="BO95" s="46">
        <f t="shared" si="126"/>
        <v>0</v>
      </c>
      <c r="BP95" s="46">
        <v>0</v>
      </c>
      <c r="BQ95" s="46">
        <f t="shared" si="127"/>
        <v>0</v>
      </c>
      <c r="BR95" s="46">
        <v>0</v>
      </c>
      <c r="BS95" s="46">
        <f t="shared" si="128"/>
        <v>0</v>
      </c>
      <c r="BT95" s="46">
        <v>0</v>
      </c>
      <c r="BU95" s="46">
        <f t="shared" si="129"/>
        <v>0</v>
      </c>
      <c r="BV95" s="46">
        <v>0</v>
      </c>
      <c r="BW95" s="46">
        <f t="shared" si="130"/>
        <v>0</v>
      </c>
      <c r="BX95" s="46">
        <v>0</v>
      </c>
      <c r="BY95" s="46">
        <f t="shared" si="131"/>
        <v>0</v>
      </c>
      <c r="BZ95" s="46">
        <v>0</v>
      </c>
      <c r="CA95" s="46">
        <f t="shared" si="132"/>
        <v>0</v>
      </c>
      <c r="CB95" s="46">
        <v>0</v>
      </c>
      <c r="CC95" s="46">
        <f t="shared" si="133"/>
        <v>0</v>
      </c>
      <c r="CD95" s="46">
        <v>0</v>
      </c>
      <c r="CE95" s="46">
        <f t="shared" si="134"/>
        <v>0</v>
      </c>
      <c r="CF95" s="46">
        <v>0</v>
      </c>
      <c r="CG95" s="46">
        <f t="shared" si="135"/>
        <v>0</v>
      </c>
      <c r="CH95" s="46">
        <v>0</v>
      </c>
      <c r="CI95" s="46">
        <f t="shared" si="136"/>
        <v>0</v>
      </c>
      <c r="CJ95" s="46">
        <v>0</v>
      </c>
      <c r="CK95" s="46">
        <f t="shared" si="137"/>
        <v>0</v>
      </c>
      <c r="CL95" s="46">
        <v>0</v>
      </c>
      <c r="CM95" s="46">
        <f t="shared" si="138"/>
        <v>0</v>
      </c>
      <c r="CN95" s="46">
        <v>0</v>
      </c>
      <c r="CO95" s="46">
        <f t="shared" si="139"/>
        <v>0</v>
      </c>
      <c r="CP95" s="46">
        <v>0</v>
      </c>
      <c r="CQ95" s="46">
        <f t="shared" si="140"/>
        <v>0</v>
      </c>
      <c r="CR95" s="46">
        <v>0</v>
      </c>
      <c r="CS95" s="46">
        <f t="shared" si="141"/>
        <v>0</v>
      </c>
      <c r="CT95" s="46">
        <v>0</v>
      </c>
      <c r="CU95" s="46">
        <f t="shared" si="142"/>
        <v>0</v>
      </c>
      <c r="CV95" s="46">
        <v>0</v>
      </c>
      <c r="CW95" s="46">
        <f t="shared" si="143"/>
        <v>0</v>
      </c>
      <c r="CX95" s="46">
        <v>0</v>
      </c>
      <c r="CY95" s="46">
        <f t="shared" si="144"/>
        <v>0</v>
      </c>
      <c r="CZ95" s="46">
        <v>0</v>
      </c>
      <c r="DA95" s="46">
        <f t="shared" si="145"/>
        <v>0</v>
      </c>
      <c r="DB95" s="47">
        <v>0</v>
      </c>
      <c r="DC95" s="46">
        <f t="shared" si="146"/>
        <v>0</v>
      </c>
      <c r="DD95" s="48">
        <v>0</v>
      </c>
      <c r="DE95" s="46">
        <f t="shared" si="147"/>
        <v>0</v>
      </c>
      <c r="DF95" s="49">
        <v>12</v>
      </c>
      <c r="DG95" s="50">
        <f t="shared" si="181"/>
        <v>15784.561666666666</v>
      </c>
      <c r="DH95" s="51">
        <f t="shared" si="148"/>
        <v>189414.74000000002</v>
      </c>
      <c r="DI95" s="52"/>
      <c r="DJ95" s="52">
        <f t="shared" ref="DJ95:DU95" si="194">$DG95</f>
        <v>15784.561666666666</v>
      </c>
      <c r="DK95" s="52">
        <f t="shared" si="194"/>
        <v>15784.561666666666</v>
      </c>
      <c r="DL95" s="52">
        <f t="shared" si="194"/>
        <v>15784.561666666666</v>
      </c>
      <c r="DM95" s="52">
        <f t="shared" si="194"/>
        <v>15784.561666666666</v>
      </c>
      <c r="DN95" s="52">
        <f t="shared" si="194"/>
        <v>15784.561666666666</v>
      </c>
      <c r="DO95" s="52">
        <f t="shared" si="194"/>
        <v>15784.561666666666</v>
      </c>
      <c r="DP95" s="52">
        <f t="shared" si="194"/>
        <v>15784.561666666666</v>
      </c>
      <c r="DQ95" s="52">
        <f t="shared" si="194"/>
        <v>15784.561666666666</v>
      </c>
      <c r="DR95" s="52">
        <f t="shared" si="194"/>
        <v>15784.561666666666</v>
      </c>
      <c r="DS95" s="52">
        <f t="shared" si="194"/>
        <v>15784.561666666666</v>
      </c>
      <c r="DT95" s="52">
        <f t="shared" si="194"/>
        <v>15784.561666666666</v>
      </c>
      <c r="DU95" s="52">
        <f t="shared" si="194"/>
        <v>15784.561666666666</v>
      </c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4">
        <f t="shared" si="150"/>
        <v>0</v>
      </c>
      <c r="EH95" s="55">
        <f t="shared" si="151"/>
        <v>12</v>
      </c>
      <c r="EI95" s="55">
        <f t="shared" si="152"/>
        <v>0</v>
      </c>
      <c r="EJ95" s="56" t="s">
        <v>748</v>
      </c>
      <c r="EK95" s="57">
        <f t="shared" si="188"/>
        <v>189414.74</v>
      </c>
      <c r="EL95" s="57">
        <f t="shared" si="189"/>
        <v>173630.17833333332</v>
      </c>
      <c r="EM95" s="57">
        <f t="shared" si="190"/>
        <v>157845.61666666664</v>
      </c>
      <c r="EN95" s="57">
        <f t="shared" si="191"/>
        <v>142061.05499999996</v>
      </c>
      <c r="EO95" s="57">
        <f t="shared" si="160"/>
        <v>126276.4933333333</v>
      </c>
      <c r="EP95" s="57">
        <f t="shared" si="161"/>
        <v>110491.93166666664</v>
      </c>
      <c r="EQ95" s="58">
        <f t="shared" si="162"/>
        <v>2272.9768799999997</v>
      </c>
      <c r="ER95" s="58">
        <f t="shared" si="163"/>
        <v>2083.56214</v>
      </c>
      <c r="ES95" s="58">
        <f t="shared" si="164"/>
        <v>2051.9930166666663</v>
      </c>
      <c r="ET95" s="58">
        <f t="shared" si="165"/>
        <v>1988.8547699999995</v>
      </c>
    </row>
    <row r="96" spans="1:150" x14ac:dyDescent="0.25">
      <c r="A96" s="30" t="s">
        <v>754</v>
      </c>
      <c r="B96" s="65">
        <v>1210587</v>
      </c>
      <c r="C96" s="67" t="s">
        <v>755</v>
      </c>
      <c r="D96" s="32" t="s">
        <v>489</v>
      </c>
      <c r="E96" s="56"/>
      <c r="F96" s="33"/>
      <c r="G96" s="33"/>
      <c r="H96" s="288">
        <f t="shared" si="157"/>
        <v>61032.4</v>
      </c>
      <c r="I96" s="288">
        <f t="shared" si="158"/>
        <v>61032.4</v>
      </c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4" t="s">
        <v>675</v>
      </c>
      <c r="AI96" s="34" t="s">
        <v>463</v>
      </c>
      <c r="AJ96" s="34" t="s">
        <v>722</v>
      </c>
      <c r="AK96" s="34" t="s">
        <v>704</v>
      </c>
      <c r="AL96" s="34" t="s">
        <v>94</v>
      </c>
      <c r="AM96" s="34" t="s">
        <v>529</v>
      </c>
      <c r="AN96" s="34" t="s">
        <v>492</v>
      </c>
      <c r="AO96" s="36">
        <v>1.04</v>
      </c>
      <c r="AP96" s="69" t="s">
        <v>680</v>
      </c>
      <c r="AQ96" s="69" t="s">
        <v>30</v>
      </c>
      <c r="AR96" s="37" t="s">
        <v>493</v>
      </c>
      <c r="AS96" s="38">
        <v>2020</v>
      </c>
      <c r="AT96" s="39" t="s">
        <v>470</v>
      </c>
      <c r="AU96" s="37" t="s">
        <v>469</v>
      </c>
      <c r="AV96" s="39" t="s">
        <v>494</v>
      </c>
      <c r="AW96" s="39" t="s">
        <v>495</v>
      </c>
      <c r="AX96" s="39" t="s">
        <v>496</v>
      </c>
      <c r="AY96" s="40" t="s">
        <v>705</v>
      </c>
      <c r="AZ96" s="40" t="s">
        <v>680</v>
      </c>
      <c r="BA96" s="274">
        <v>0</v>
      </c>
      <c r="BB96" s="42"/>
      <c r="BC96" s="43">
        <v>61032.4</v>
      </c>
      <c r="BD96" s="43">
        <v>0</v>
      </c>
      <c r="BE96" s="43"/>
      <c r="BF96" s="43">
        <v>0</v>
      </c>
      <c r="BG96" s="44"/>
      <c r="BH96" s="45">
        <f t="shared" si="176"/>
        <v>61032.4</v>
      </c>
      <c r="BI96" s="45">
        <f t="shared" si="124"/>
        <v>61032.4</v>
      </c>
      <c r="BJ96" s="45">
        <f t="shared" si="125"/>
        <v>61032.4</v>
      </c>
      <c r="BK96" s="46">
        <v>61032.4</v>
      </c>
      <c r="BL96" s="46">
        <v>0</v>
      </c>
      <c r="BM96" s="46">
        <f t="shared" si="174"/>
        <v>0</v>
      </c>
      <c r="BN96" s="46">
        <v>0</v>
      </c>
      <c r="BO96" s="46">
        <f t="shared" si="126"/>
        <v>0</v>
      </c>
      <c r="BP96" s="46">
        <v>0</v>
      </c>
      <c r="BQ96" s="46">
        <f t="shared" si="127"/>
        <v>0</v>
      </c>
      <c r="BR96" s="46">
        <v>0</v>
      </c>
      <c r="BS96" s="46">
        <f t="shared" si="128"/>
        <v>0</v>
      </c>
      <c r="BT96" s="46">
        <v>0</v>
      </c>
      <c r="BU96" s="46">
        <f t="shared" si="129"/>
        <v>0</v>
      </c>
      <c r="BV96" s="46">
        <v>0</v>
      </c>
      <c r="BW96" s="46">
        <f t="shared" si="130"/>
        <v>0</v>
      </c>
      <c r="BX96" s="46">
        <v>0</v>
      </c>
      <c r="BY96" s="46">
        <f t="shared" si="131"/>
        <v>0</v>
      </c>
      <c r="BZ96" s="46">
        <v>0</v>
      </c>
      <c r="CA96" s="46">
        <f t="shared" si="132"/>
        <v>0</v>
      </c>
      <c r="CB96" s="46">
        <v>0</v>
      </c>
      <c r="CC96" s="46">
        <f t="shared" si="133"/>
        <v>0</v>
      </c>
      <c r="CD96" s="46">
        <v>0</v>
      </c>
      <c r="CE96" s="46">
        <f t="shared" si="134"/>
        <v>0</v>
      </c>
      <c r="CF96" s="46">
        <v>0</v>
      </c>
      <c r="CG96" s="46">
        <f t="shared" si="135"/>
        <v>0</v>
      </c>
      <c r="CH96" s="46">
        <v>0</v>
      </c>
      <c r="CI96" s="46">
        <f t="shared" si="136"/>
        <v>0</v>
      </c>
      <c r="CJ96" s="46">
        <v>0</v>
      </c>
      <c r="CK96" s="46">
        <f t="shared" si="137"/>
        <v>0</v>
      </c>
      <c r="CL96" s="46">
        <v>0</v>
      </c>
      <c r="CM96" s="46">
        <f t="shared" si="138"/>
        <v>0</v>
      </c>
      <c r="CN96" s="46">
        <v>0</v>
      </c>
      <c r="CO96" s="46">
        <f t="shared" si="139"/>
        <v>0</v>
      </c>
      <c r="CP96" s="46">
        <v>0</v>
      </c>
      <c r="CQ96" s="46">
        <f t="shared" si="140"/>
        <v>0</v>
      </c>
      <c r="CR96" s="46">
        <v>0</v>
      </c>
      <c r="CS96" s="46">
        <f t="shared" si="141"/>
        <v>0</v>
      </c>
      <c r="CT96" s="46">
        <v>0</v>
      </c>
      <c r="CU96" s="46">
        <f t="shared" si="142"/>
        <v>0</v>
      </c>
      <c r="CV96" s="46">
        <v>0</v>
      </c>
      <c r="CW96" s="46">
        <f t="shared" si="143"/>
        <v>0</v>
      </c>
      <c r="CX96" s="46">
        <v>0</v>
      </c>
      <c r="CY96" s="46">
        <f t="shared" si="144"/>
        <v>0</v>
      </c>
      <c r="CZ96" s="46">
        <v>0</v>
      </c>
      <c r="DA96" s="46">
        <f t="shared" si="145"/>
        <v>0</v>
      </c>
      <c r="DB96" s="47">
        <v>0</v>
      </c>
      <c r="DC96" s="46">
        <f t="shared" si="146"/>
        <v>0</v>
      </c>
      <c r="DD96" s="48">
        <v>0</v>
      </c>
      <c r="DE96" s="46">
        <f t="shared" si="147"/>
        <v>0</v>
      </c>
      <c r="DF96" s="49">
        <v>10</v>
      </c>
      <c r="DG96" s="50">
        <f t="shared" si="181"/>
        <v>6103.24</v>
      </c>
      <c r="DH96" s="51">
        <f t="shared" si="148"/>
        <v>61032.399999999987</v>
      </c>
      <c r="DI96" s="52"/>
      <c r="DJ96" s="52">
        <f t="shared" ref="DJ96:DS96" si="195">$DG96</f>
        <v>6103.24</v>
      </c>
      <c r="DK96" s="52">
        <f t="shared" si="195"/>
        <v>6103.24</v>
      </c>
      <c r="DL96" s="52">
        <f t="shared" si="195"/>
        <v>6103.24</v>
      </c>
      <c r="DM96" s="52">
        <f t="shared" si="195"/>
        <v>6103.24</v>
      </c>
      <c r="DN96" s="52">
        <f t="shared" si="195"/>
        <v>6103.24</v>
      </c>
      <c r="DO96" s="52">
        <f t="shared" si="195"/>
        <v>6103.24</v>
      </c>
      <c r="DP96" s="52">
        <f t="shared" si="195"/>
        <v>6103.24</v>
      </c>
      <c r="DQ96" s="52">
        <f t="shared" si="195"/>
        <v>6103.24</v>
      </c>
      <c r="DR96" s="52">
        <f t="shared" si="195"/>
        <v>6103.24</v>
      </c>
      <c r="DS96" s="52">
        <f t="shared" si="195"/>
        <v>6103.24</v>
      </c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4">
        <f t="shared" si="150"/>
        <v>0</v>
      </c>
      <c r="EH96" s="55">
        <f t="shared" si="151"/>
        <v>10</v>
      </c>
      <c r="EI96" s="55">
        <f t="shared" si="152"/>
        <v>0</v>
      </c>
      <c r="EJ96" s="56" t="s">
        <v>756</v>
      </c>
      <c r="EK96" s="57">
        <f t="shared" si="188"/>
        <v>61032.4</v>
      </c>
      <c r="EL96" s="57">
        <f t="shared" si="189"/>
        <v>54929.16</v>
      </c>
      <c r="EM96" s="57">
        <f t="shared" si="190"/>
        <v>48825.920000000006</v>
      </c>
      <c r="EN96" s="57">
        <f t="shared" si="191"/>
        <v>42722.680000000008</v>
      </c>
      <c r="EO96" s="57">
        <f t="shared" si="160"/>
        <v>36619.44000000001</v>
      </c>
      <c r="EP96" s="57">
        <f t="shared" si="161"/>
        <v>30516.200000000012</v>
      </c>
      <c r="EQ96" s="58">
        <f t="shared" si="162"/>
        <v>732.38880000000006</v>
      </c>
      <c r="ER96" s="58">
        <f t="shared" si="163"/>
        <v>659.14992000000007</v>
      </c>
      <c r="ES96" s="58">
        <f t="shared" si="164"/>
        <v>634.73696000000007</v>
      </c>
      <c r="ET96" s="58">
        <f t="shared" si="165"/>
        <v>598.11752000000013</v>
      </c>
    </row>
    <row r="97" spans="1:150" x14ac:dyDescent="0.25">
      <c r="A97" s="30" t="s">
        <v>757</v>
      </c>
      <c r="B97" s="65">
        <v>1210590</v>
      </c>
      <c r="C97" s="67" t="s">
        <v>758</v>
      </c>
      <c r="D97" s="32" t="s">
        <v>489</v>
      </c>
      <c r="E97" s="56"/>
      <c r="F97" s="33"/>
      <c r="G97" s="33"/>
      <c r="H97" s="288">
        <f t="shared" si="157"/>
        <v>4115319.2704000003</v>
      </c>
      <c r="I97" s="288">
        <f t="shared" si="158"/>
        <v>4115319.2704000003</v>
      </c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4" t="s">
        <v>548</v>
      </c>
      <c r="AI97" s="34" t="s">
        <v>463</v>
      </c>
      <c r="AJ97" s="34" t="s">
        <v>733</v>
      </c>
      <c r="AK97" s="34" t="s">
        <v>490</v>
      </c>
      <c r="AL97" s="34"/>
      <c r="AM97" s="34" t="s">
        <v>692</v>
      </c>
      <c r="AN97" s="34" t="s">
        <v>617</v>
      </c>
      <c r="AO97" s="36">
        <v>1.04</v>
      </c>
      <c r="AP97" s="69" t="s">
        <v>586</v>
      </c>
      <c r="AQ97" s="69" t="s">
        <v>30</v>
      </c>
      <c r="AR97" s="37" t="s">
        <v>493</v>
      </c>
      <c r="AS97" s="38">
        <v>2020</v>
      </c>
      <c r="AT97" s="39" t="s">
        <v>470</v>
      </c>
      <c r="AU97" s="37" t="s">
        <v>471</v>
      </c>
      <c r="AV97" s="39" t="s">
        <v>523</v>
      </c>
      <c r="AW97" s="39" t="s">
        <v>524</v>
      </c>
      <c r="AX97" s="39" t="s">
        <v>729</v>
      </c>
      <c r="AY97" s="40" t="s">
        <v>759</v>
      </c>
      <c r="AZ97" s="40" t="s">
        <v>474</v>
      </c>
      <c r="BA97" s="274">
        <v>0</v>
      </c>
      <c r="BB97" s="42"/>
      <c r="BC97" s="35">
        <v>4007037.7600000002</v>
      </c>
      <c r="BD97" s="43">
        <v>0</v>
      </c>
      <c r="BE97" s="43"/>
      <c r="BF97" s="43">
        <v>0</v>
      </c>
      <c r="BG97" s="44"/>
      <c r="BH97" s="45">
        <f t="shared" si="176"/>
        <v>3957037.7600000002</v>
      </c>
      <c r="BI97" s="45">
        <f t="shared" si="124"/>
        <v>4115319.2704000003</v>
      </c>
      <c r="BJ97" s="45">
        <f t="shared" si="125"/>
        <v>4115319.2704000003</v>
      </c>
      <c r="BK97" s="46">
        <v>0</v>
      </c>
      <c r="BL97" s="46">
        <v>0</v>
      </c>
      <c r="BM97" s="46">
        <f t="shared" si="174"/>
        <v>0</v>
      </c>
      <c r="BN97" s="46">
        <v>0</v>
      </c>
      <c r="BO97" s="46">
        <f t="shared" si="126"/>
        <v>0</v>
      </c>
      <c r="BP97" s="46">
        <v>300572.48</v>
      </c>
      <c r="BQ97" s="46">
        <f t="shared" si="127"/>
        <v>312595.37919999997</v>
      </c>
      <c r="BR97" s="46">
        <v>449280</v>
      </c>
      <c r="BS97" s="46">
        <f t="shared" si="128"/>
        <v>467251.20000000001</v>
      </c>
      <c r="BT97" s="46">
        <v>2196305.2800000003</v>
      </c>
      <c r="BU97" s="46">
        <f t="shared" si="129"/>
        <v>2284157.4912000005</v>
      </c>
      <c r="BV97" s="46">
        <v>673920</v>
      </c>
      <c r="BW97" s="46">
        <f t="shared" si="130"/>
        <v>700876.80000000005</v>
      </c>
      <c r="BX97" s="46">
        <v>336960</v>
      </c>
      <c r="BY97" s="46">
        <f t="shared" si="131"/>
        <v>350438.40000000002</v>
      </c>
      <c r="BZ97" s="46">
        <v>0</v>
      </c>
      <c r="CA97" s="46">
        <f t="shared" si="132"/>
        <v>0</v>
      </c>
      <c r="CB97" s="46">
        <v>0</v>
      </c>
      <c r="CC97" s="46">
        <f t="shared" si="133"/>
        <v>0</v>
      </c>
      <c r="CD97" s="46">
        <v>0</v>
      </c>
      <c r="CE97" s="46">
        <f t="shared" si="134"/>
        <v>0</v>
      </c>
      <c r="CF97" s="46">
        <v>0</v>
      </c>
      <c r="CG97" s="46">
        <f t="shared" si="135"/>
        <v>0</v>
      </c>
      <c r="CH97" s="46">
        <v>0</v>
      </c>
      <c r="CI97" s="46">
        <f t="shared" si="136"/>
        <v>0</v>
      </c>
      <c r="CJ97" s="46">
        <v>0</v>
      </c>
      <c r="CK97" s="46">
        <f t="shared" si="137"/>
        <v>0</v>
      </c>
      <c r="CL97" s="46">
        <v>0</v>
      </c>
      <c r="CM97" s="46">
        <f t="shared" si="138"/>
        <v>0</v>
      </c>
      <c r="CN97" s="46">
        <v>0</v>
      </c>
      <c r="CO97" s="46">
        <f t="shared" si="139"/>
        <v>0</v>
      </c>
      <c r="CP97" s="46">
        <v>0</v>
      </c>
      <c r="CQ97" s="46">
        <f t="shared" si="140"/>
        <v>0</v>
      </c>
      <c r="CR97" s="46">
        <v>0</v>
      </c>
      <c r="CS97" s="46">
        <f t="shared" si="141"/>
        <v>0</v>
      </c>
      <c r="CT97" s="46">
        <v>0</v>
      </c>
      <c r="CU97" s="46">
        <f t="shared" si="142"/>
        <v>0</v>
      </c>
      <c r="CV97" s="46">
        <v>0</v>
      </c>
      <c r="CW97" s="46">
        <f t="shared" si="143"/>
        <v>0</v>
      </c>
      <c r="CX97" s="46">
        <v>0</v>
      </c>
      <c r="CY97" s="46">
        <f t="shared" si="144"/>
        <v>0</v>
      </c>
      <c r="CZ97" s="46">
        <v>0</v>
      </c>
      <c r="DA97" s="46">
        <f t="shared" si="145"/>
        <v>0</v>
      </c>
      <c r="DB97" s="47">
        <v>0</v>
      </c>
      <c r="DC97" s="46">
        <f t="shared" si="146"/>
        <v>0</v>
      </c>
      <c r="DD97" s="48">
        <v>0</v>
      </c>
      <c r="DE97" s="46">
        <f t="shared" si="147"/>
        <v>0</v>
      </c>
      <c r="DF97" s="49">
        <v>45</v>
      </c>
      <c r="DG97" s="50">
        <f t="shared" si="181"/>
        <v>91451.539342222226</v>
      </c>
      <c r="DH97" s="51">
        <f t="shared" si="148"/>
        <v>1463224.6294755561</v>
      </c>
      <c r="DI97" s="52"/>
      <c r="DJ97" s="52"/>
      <c r="DK97" s="53"/>
      <c r="DL97" s="53"/>
      <c r="DM97" s="53"/>
      <c r="DN97" s="53"/>
      <c r="DO97" s="53"/>
      <c r="DP97" s="53"/>
      <c r="DQ97" s="52">
        <f t="shared" ref="DQ97:EF98" si="196">$DG97</f>
        <v>91451.539342222226</v>
      </c>
      <c r="DR97" s="52">
        <f t="shared" si="196"/>
        <v>91451.539342222226</v>
      </c>
      <c r="DS97" s="52">
        <f t="shared" si="196"/>
        <v>91451.539342222226</v>
      </c>
      <c r="DT97" s="52">
        <f t="shared" si="196"/>
        <v>91451.539342222226</v>
      </c>
      <c r="DU97" s="52">
        <f t="shared" si="196"/>
        <v>91451.539342222226</v>
      </c>
      <c r="DV97" s="52">
        <f t="shared" si="196"/>
        <v>91451.539342222226</v>
      </c>
      <c r="DW97" s="52">
        <f t="shared" si="196"/>
        <v>91451.539342222226</v>
      </c>
      <c r="DX97" s="52">
        <f t="shared" si="196"/>
        <v>91451.539342222226</v>
      </c>
      <c r="DY97" s="52">
        <f t="shared" si="196"/>
        <v>91451.539342222226</v>
      </c>
      <c r="DZ97" s="52">
        <f t="shared" si="196"/>
        <v>91451.539342222226</v>
      </c>
      <c r="EA97" s="52">
        <f t="shared" si="196"/>
        <v>91451.539342222226</v>
      </c>
      <c r="EB97" s="52">
        <f t="shared" si="196"/>
        <v>91451.539342222226</v>
      </c>
      <c r="EC97" s="52">
        <f t="shared" si="196"/>
        <v>91451.539342222226</v>
      </c>
      <c r="ED97" s="52">
        <f t="shared" si="196"/>
        <v>91451.539342222226</v>
      </c>
      <c r="EE97" s="52">
        <f t="shared" si="196"/>
        <v>91451.539342222226</v>
      </c>
      <c r="EF97" s="52">
        <f t="shared" si="196"/>
        <v>91451.539342222226</v>
      </c>
      <c r="EG97" s="54">
        <f t="shared" si="150"/>
        <v>2652094.6409244444</v>
      </c>
      <c r="EH97" s="55">
        <f t="shared" si="151"/>
        <v>16</v>
      </c>
      <c r="EI97" s="55">
        <f t="shared" si="152"/>
        <v>29</v>
      </c>
      <c r="EJ97" s="56" t="s">
        <v>545</v>
      </c>
      <c r="EK97" s="57">
        <f t="shared" si="188"/>
        <v>0</v>
      </c>
      <c r="EL97" s="57">
        <f t="shared" si="189"/>
        <v>0</v>
      </c>
      <c r="EM97" s="57">
        <f t="shared" si="190"/>
        <v>0</v>
      </c>
      <c r="EN97" s="57">
        <f t="shared" si="191"/>
        <v>312595.37919999997</v>
      </c>
      <c r="EO97" s="57">
        <f t="shared" si="160"/>
        <v>779846.57920000004</v>
      </c>
      <c r="EP97" s="57">
        <f t="shared" si="161"/>
        <v>3064004.0704000005</v>
      </c>
      <c r="EQ97" s="58">
        <f t="shared" si="162"/>
        <v>0</v>
      </c>
      <c r="ER97" s="58">
        <f t="shared" si="163"/>
        <v>0</v>
      </c>
      <c r="ES97" s="58">
        <f t="shared" si="164"/>
        <v>0</v>
      </c>
      <c r="ET97" s="58">
        <f t="shared" si="165"/>
        <v>4376.3353087999994</v>
      </c>
    </row>
    <row r="98" spans="1:150" x14ac:dyDescent="0.25">
      <c r="A98" s="30" t="s">
        <v>760</v>
      </c>
      <c r="B98" s="65">
        <v>1210591</v>
      </c>
      <c r="C98" s="67" t="s">
        <v>761</v>
      </c>
      <c r="D98" s="32" t="s">
        <v>489</v>
      </c>
      <c r="E98" s="56"/>
      <c r="F98" s="33"/>
      <c r="G98" s="33"/>
      <c r="H98" s="288">
        <f t="shared" si="157"/>
        <v>986717.18400000001</v>
      </c>
      <c r="I98" s="288">
        <f t="shared" si="158"/>
        <v>986717.18400000001</v>
      </c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4" t="s">
        <v>548</v>
      </c>
      <c r="AI98" s="34" t="s">
        <v>463</v>
      </c>
      <c r="AJ98" s="34" t="s">
        <v>54</v>
      </c>
      <c r="AK98" s="34" t="s">
        <v>490</v>
      </c>
      <c r="AL98" s="34" t="s">
        <v>127</v>
      </c>
      <c r="AM98" s="34" t="s">
        <v>714</v>
      </c>
      <c r="AN98" s="34" t="s">
        <v>617</v>
      </c>
      <c r="AO98" s="36">
        <v>1.04</v>
      </c>
      <c r="AP98" s="69" t="s">
        <v>586</v>
      </c>
      <c r="AQ98" s="69" t="s">
        <v>30</v>
      </c>
      <c r="AR98" s="37" t="s">
        <v>493</v>
      </c>
      <c r="AS98" s="38">
        <v>2020</v>
      </c>
      <c r="AT98" s="39" t="s">
        <v>470</v>
      </c>
      <c r="AU98" s="37" t="s">
        <v>471</v>
      </c>
      <c r="AV98" s="39" t="s">
        <v>523</v>
      </c>
      <c r="AW98" s="39" t="s">
        <v>524</v>
      </c>
      <c r="AX98" s="39" t="s">
        <v>729</v>
      </c>
      <c r="AY98" s="40" t="s">
        <v>762</v>
      </c>
      <c r="AZ98" s="40" t="s">
        <v>474</v>
      </c>
      <c r="BA98" s="274">
        <v>0</v>
      </c>
      <c r="BB98" s="42"/>
      <c r="BC98" s="43">
        <v>956089.6</v>
      </c>
      <c r="BD98" s="43">
        <v>0</v>
      </c>
      <c r="BE98" s="43"/>
      <c r="BF98" s="43">
        <v>0</v>
      </c>
      <c r="BG98" s="44"/>
      <c r="BH98" s="45">
        <f t="shared" si="176"/>
        <v>956089.6</v>
      </c>
      <c r="BI98" s="45">
        <f t="shared" ref="BI98:BI113" si="197">BK98+BM98+BO98+BQ98+BS98+BU98+BW98+BY98+CA98+CC98+CE98+CK98+CG98+CI98+CM98+CO98+CQ98+CS98+CU98+CW98+CY98+DA98+DC98+DE98</f>
        <v>986717.18400000001</v>
      </c>
      <c r="BJ98" s="45">
        <f t="shared" si="125"/>
        <v>986717.18400000001</v>
      </c>
      <c r="BK98" s="256">
        <f>140400+50000</f>
        <v>190400</v>
      </c>
      <c r="BL98" s="46">
        <v>765689.6</v>
      </c>
      <c r="BM98" s="46">
        <f t="shared" si="174"/>
        <v>796317.18400000001</v>
      </c>
      <c r="BN98" s="46">
        <v>0</v>
      </c>
      <c r="BO98" s="46">
        <f t="shared" ref="BO98:BO129" si="198">$AO98*BN98</f>
        <v>0</v>
      </c>
      <c r="BP98" s="46">
        <v>0</v>
      </c>
      <c r="BQ98" s="46">
        <f t="shared" ref="BQ98:BQ129" si="199">$AO98*BP98</f>
        <v>0</v>
      </c>
      <c r="BR98" s="46">
        <v>0</v>
      </c>
      <c r="BS98" s="46">
        <f t="shared" ref="BS98:BS129" si="200">$AO98*BR98</f>
        <v>0</v>
      </c>
      <c r="BT98" s="46">
        <v>0</v>
      </c>
      <c r="BU98" s="46">
        <f t="shared" ref="BU98:BU129" si="201">$AO98*BT98</f>
        <v>0</v>
      </c>
      <c r="BV98" s="46">
        <v>0</v>
      </c>
      <c r="BW98" s="46">
        <f t="shared" ref="BW98:BW129" si="202">$AO98*BV98</f>
        <v>0</v>
      </c>
      <c r="BX98" s="46">
        <v>0</v>
      </c>
      <c r="BY98" s="46">
        <f t="shared" ref="BY98:BY129" si="203">$AO98*BX98</f>
        <v>0</v>
      </c>
      <c r="BZ98" s="46">
        <v>0</v>
      </c>
      <c r="CA98" s="46">
        <f t="shared" ref="CA98:CA129" si="204">$AO98*BZ98</f>
        <v>0</v>
      </c>
      <c r="CB98" s="46">
        <v>0</v>
      </c>
      <c r="CC98" s="46">
        <f t="shared" ref="CC98:CC129" si="205">$AO98*CB98</f>
        <v>0</v>
      </c>
      <c r="CD98" s="46">
        <v>0</v>
      </c>
      <c r="CE98" s="46">
        <f t="shared" ref="CE98:CE129" si="206">$AO98*CD98</f>
        <v>0</v>
      </c>
      <c r="CF98" s="46">
        <v>0</v>
      </c>
      <c r="CG98" s="46">
        <f t="shared" ref="CG98:CG129" si="207">$AO98*CF98</f>
        <v>0</v>
      </c>
      <c r="CH98" s="46">
        <v>0</v>
      </c>
      <c r="CI98" s="46">
        <f t="shared" ref="CI98:CI129" si="208">$AO98*CH98</f>
        <v>0</v>
      </c>
      <c r="CJ98" s="46">
        <v>0</v>
      </c>
      <c r="CK98" s="46">
        <f t="shared" ref="CK98:CK129" si="209">$AO98*CJ98</f>
        <v>0</v>
      </c>
      <c r="CL98" s="46">
        <v>0</v>
      </c>
      <c r="CM98" s="46">
        <f t="shared" ref="CM98:CM129" si="210">$AO98*CL98</f>
        <v>0</v>
      </c>
      <c r="CN98" s="46">
        <v>0</v>
      </c>
      <c r="CO98" s="46">
        <f t="shared" ref="CO98:CO129" si="211">$AO98*CN98</f>
        <v>0</v>
      </c>
      <c r="CP98" s="46">
        <v>0</v>
      </c>
      <c r="CQ98" s="46">
        <f t="shared" ref="CQ98:CQ129" si="212">$AO98*CP98</f>
        <v>0</v>
      </c>
      <c r="CR98" s="46">
        <v>0</v>
      </c>
      <c r="CS98" s="46">
        <f t="shared" ref="CS98:CS129" si="213">$AO98*CR98</f>
        <v>0</v>
      </c>
      <c r="CT98" s="46">
        <v>0</v>
      </c>
      <c r="CU98" s="46">
        <f t="shared" ref="CU98:CU129" si="214">$AO98*CT98</f>
        <v>0</v>
      </c>
      <c r="CV98" s="46">
        <v>0</v>
      </c>
      <c r="CW98" s="46">
        <f t="shared" ref="CW98:CW129" si="215">$AO98*CV98</f>
        <v>0</v>
      </c>
      <c r="CX98" s="46">
        <v>0</v>
      </c>
      <c r="CY98" s="46">
        <f t="shared" ref="CY98:CY129" si="216">$AO98*CX98</f>
        <v>0</v>
      </c>
      <c r="CZ98" s="46">
        <v>0</v>
      </c>
      <c r="DA98" s="46">
        <f t="shared" ref="DA98:DA129" si="217">$AO98*CZ98</f>
        <v>0</v>
      </c>
      <c r="DB98" s="47">
        <v>0</v>
      </c>
      <c r="DC98" s="46">
        <f t="shared" ref="DC98:DC129" si="218">$AO98*DB98</f>
        <v>0</v>
      </c>
      <c r="DD98" s="48">
        <v>0</v>
      </c>
      <c r="DE98" s="46">
        <f t="shared" ref="DE98:DE129" si="219">$AO98*DD98</f>
        <v>0</v>
      </c>
      <c r="DF98" s="49">
        <v>60</v>
      </c>
      <c r="DG98" s="50">
        <f t="shared" si="181"/>
        <v>16445.286400000001</v>
      </c>
      <c r="DH98" s="51">
        <f t="shared" si="148"/>
        <v>361796.30079999997</v>
      </c>
      <c r="DI98" s="52"/>
      <c r="DJ98" s="52"/>
      <c r="DK98" s="52">
        <f t="shared" ref="DK98:DP100" si="220">$DG98</f>
        <v>16445.286400000001</v>
      </c>
      <c r="DL98" s="52">
        <f t="shared" si="220"/>
        <v>16445.286400000001</v>
      </c>
      <c r="DM98" s="52">
        <f t="shared" si="220"/>
        <v>16445.286400000001</v>
      </c>
      <c r="DN98" s="52">
        <f t="shared" si="220"/>
        <v>16445.286400000001</v>
      </c>
      <c r="DO98" s="52">
        <f t="shared" si="220"/>
        <v>16445.286400000001</v>
      </c>
      <c r="DP98" s="52">
        <f t="shared" si="220"/>
        <v>16445.286400000001</v>
      </c>
      <c r="DQ98" s="52">
        <f t="shared" si="196"/>
        <v>16445.286400000001</v>
      </c>
      <c r="DR98" s="52">
        <f t="shared" si="196"/>
        <v>16445.286400000001</v>
      </c>
      <c r="DS98" s="52">
        <f t="shared" si="196"/>
        <v>16445.286400000001</v>
      </c>
      <c r="DT98" s="52">
        <f t="shared" si="196"/>
        <v>16445.286400000001</v>
      </c>
      <c r="DU98" s="52">
        <f t="shared" si="196"/>
        <v>16445.286400000001</v>
      </c>
      <c r="DV98" s="52">
        <f t="shared" si="196"/>
        <v>16445.286400000001</v>
      </c>
      <c r="DW98" s="52">
        <f t="shared" si="196"/>
        <v>16445.286400000001</v>
      </c>
      <c r="DX98" s="52">
        <f t="shared" si="196"/>
        <v>16445.286400000001</v>
      </c>
      <c r="DY98" s="52">
        <f t="shared" si="196"/>
        <v>16445.286400000001</v>
      </c>
      <c r="DZ98" s="52">
        <f t="shared" si="196"/>
        <v>16445.286400000001</v>
      </c>
      <c r="EA98" s="52">
        <f t="shared" si="196"/>
        <v>16445.286400000001</v>
      </c>
      <c r="EB98" s="52">
        <f t="shared" si="196"/>
        <v>16445.286400000001</v>
      </c>
      <c r="EC98" s="52">
        <f t="shared" si="196"/>
        <v>16445.286400000001</v>
      </c>
      <c r="ED98" s="52">
        <f t="shared" si="196"/>
        <v>16445.286400000001</v>
      </c>
      <c r="EE98" s="52">
        <f t="shared" si="196"/>
        <v>16445.286400000001</v>
      </c>
      <c r="EF98" s="52">
        <f t="shared" si="196"/>
        <v>16445.286400000001</v>
      </c>
      <c r="EG98" s="54">
        <f t="shared" si="150"/>
        <v>624920.88320000004</v>
      </c>
      <c r="EH98" s="55">
        <f t="shared" si="151"/>
        <v>22</v>
      </c>
      <c r="EI98" s="55">
        <f t="shared" si="152"/>
        <v>38</v>
      </c>
      <c r="EJ98" s="56" t="s">
        <v>545</v>
      </c>
      <c r="EK98" s="57">
        <f t="shared" si="188"/>
        <v>190400</v>
      </c>
      <c r="EL98" s="57">
        <f t="shared" si="189"/>
        <v>986717.18400000001</v>
      </c>
      <c r="EM98" s="57">
        <f t="shared" si="190"/>
        <v>970271.89760000003</v>
      </c>
      <c r="EN98" s="57">
        <f t="shared" si="191"/>
        <v>953826.61120000004</v>
      </c>
      <c r="EO98" s="57">
        <f t="shared" si="160"/>
        <v>937381.32480000006</v>
      </c>
      <c r="EP98" s="57">
        <f t="shared" si="161"/>
        <v>920936.03840000008</v>
      </c>
      <c r="EQ98" s="58">
        <f t="shared" si="162"/>
        <v>2284.8000000000002</v>
      </c>
      <c r="ER98" s="58">
        <f t="shared" si="163"/>
        <v>11840.606208000001</v>
      </c>
      <c r="ES98" s="58">
        <f t="shared" si="164"/>
        <v>12613.534668799999</v>
      </c>
      <c r="ET98" s="58">
        <f t="shared" si="165"/>
        <v>13353.572556800002</v>
      </c>
    </row>
    <row r="99" spans="1:150" x14ac:dyDescent="0.25">
      <c r="A99" s="30" t="s">
        <v>763</v>
      </c>
      <c r="B99" s="65">
        <v>1210592</v>
      </c>
      <c r="C99" s="67" t="s">
        <v>764</v>
      </c>
      <c r="D99" s="32" t="s">
        <v>489</v>
      </c>
      <c r="E99" s="56"/>
      <c r="F99" s="33"/>
      <c r="G99" s="33"/>
      <c r="H99" s="288">
        <f t="shared" si="157"/>
        <v>60255.520000000004</v>
      </c>
      <c r="I99" s="288">
        <f t="shared" si="158"/>
        <v>60255.520000000004</v>
      </c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4" t="s">
        <v>675</v>
      </c>
      <c r="AI99" s="34" t="s">
        <v>463</v>
      </c>
      <c r="AJ99" s="34" t="s">
        <v>722</v>
      </c>
      <c r="AK99" s="34" t="s">
        <v>704</v>
      </c>
      <c r="AL99" s="34" t="s">
        <v>94</v>
      </c>
      <c r="AM99" s="34" t="s">
        <v>529</v>
      </c>
      <c r="AN99" s="34" t="s">
        <v>492</v>
      </c>
      <c r="AO99" s="36">
        <v>1.04</v>
      </c>
      <c r="AP99" s="69" t="s">
        <v>680</v>
      </c>
      <c r="AQ99" s="69" t="s">
        <v>30</v>
      </c>
      <c r="AR99" s="37" t="s">
        <v>493</v>
      </c>
      <c r="AS99" s="38">
        <v>2020</v>
      </c>
      <c r="AT99" s="39" t="s">
        <v>470</v>
      </c>
      <c r="AU99" s="37" t="s">
        <v>469</v>
      </c>
      <c r="AV99" s="39" t="s">
        <v>494</v>
      </c>
      <c r="AW99" s="39" t="s">
        <v>495</v>
      </c>
      <c r="AX99" s="39" t="s">
        <v>496</v>
      </c>
      <c r="AY99" s="40" t="s">
        <v>705</v>
      </c>
      <c r="AZ99" s="40" t="s">
        <v>680</v>
      </c>
      <c r="BA99" s="274">
        <v>0</v>
      </c>
      <c r="BB99" s="42"/>
      <c r="BC99" s="43">
        <v>60255.520000000004</v>
      </c>
      <c r="BD99" s="43">
        <v>0</v>
      </c>
      <c r="BE99" s="43"/>
      <c r="BF99" s="43">
        <v>0</v>
      </c>
      <c r="BG99" s="44"/>
      <c r="BH99" s="45">
        <f t="shared" si="176"/>
        <v>60255.520000000004</v>
      </c>
      <c r="BI99" s="45">
        <f t="shared" si="197"/>
        <v>60255.520000000004</v>
      </c>
      <c r="BJ99" s="45">
        <f t="shared" si="125"/>
        <v>60255.520000000004</v>
      </c>
      <c r="BK99" s="46">
        <v>60255.520000000004</v>
      </c>
      <c r="BL99" s="46">
        <v>0</v>
      </c>
      <c r="BM99" s="46">
        <f t="shared" si="174"/>
        <v>0</v>
      </c>
      <c r="BN99" s="46">
        <v>0</v>
      </c>
      <c r="BO99" s="46">
        <f t="shared" si="198"/>
        <v>0</v>
      </c>
      <c r="BP99" s="46">
        <v>0</v>
      </c>
      <c r="BQ99" s="46">
        <f t="shared" si="199"/>
        <v>0</v>
      </c>
      <c r="BR99" s="46">
        <v>0</v>
      </c>
      <c r="BS99" s="46">
        <f t="shared" si="200"/>
        <v>0</v>
      </c>
      <c r="BT99" s="46">
        <v>0</v>
      </c>
      <c r="BU99" s="46">
        <f t="shared" si="201"/>
        <v>0</v>
      </c>
      <c r="BV99" s="46">
        <v>0</v>
      </c>
      <c r="BW99" s="46">
        <f t="shared" si="202"/>
        <v>0</v>
      </c>
      <c r="BX99" s="46">
        <v>0</v>
      </c>
      <c r="BY99" s="46">
        <f t="shared" si="203"/>
        <v>0</v>
      </c>
      <c r="BZ99" s="46">
        <v>0</v>
      </c>
      <c r="CA99" s="46">
        <f t="shared" si="204"/>
        <v>0</v>
      </c>
      <c r="CB99" s="46">
        <v>0</v>
      </c>
      <c r="CC99" s="46">
        <f t="shared" si="205"/>
        <v>0</v>
      </c>
      <c r="CD99" s="46">
        <v>0</v>
      </c>
      <c r="CE99" s="46">
        <f t="shared" si="206"/>
        <v>0</v>
      </c>
      <c r="CF99" s="46">
        <v>0</v>
      </c>
      <c r="CG99" s="46">
        <f t="shared" si="207"/>
        <v>0</v>
      </c>
      <c r="CH99" s="46">
        <v>0</v>
      </c>
      <c r="CI99" s="46">
        <f t="shared" si="208"/>
        <v>0</v>
      </c>
      <c r="CJ99" s="46">
        <v>0</v>
      </c>
      <c r="CK99" s="46">
        <f t="shared" si="209"/>
        <v>0</v>
      </c>
      <c r="CL99" s="46">
        <v>0</v>
      </c>
      <c r="CM99" s="46">
        <f t="shared" si="210"/>
        <v>0</v>
      </c>
      <c r="CN99" s="46">
        <v>0</v>
      </c>
      <c r="CO99" s="46">
        <f t="shared" si="211"/>
        <v>0</v>
      </c>
      <c r="CP99" s="46">
        <v>0</v>
      </c>
      <c r="CQ99" s="46">
        <f t="shared" si="212"/>
        <v>0</v>
      </c>
      <c r="CR99" s="46">
        <v>0</v>
      </c>
      <c r="CS99" s="46">
        <f t="shared" si="213"/>
        <v>0</v>
      </c>
      <c r="CT99" s="46">
        <v>0</v>
      </c>
      <c r="CU99" s="46">
        <f t="shared" si="214"/>
        <v>0</v>
      </c>
      <c r="CV99" s="46">
        <v>0</v>
      </c>
      <c r="CW99" s="46">
        <f t="shared" si="215"/>
        <v>0</v>
      </c>
      <c r="CX99" s="46">
        <v>0</v>
      </c>
      <c r="CY99" s="46">
        <f t="shared" si="216"/>
        <v>0</v>
      </c>
      <c r="CZ99" s="46">
        <v>0</v>
      </c>
      <c r="DA99" s="46">
        <f t="shared" si="217"/>
        <v>0</v>
      </c>
      <c r="DB99" s="47">
        <v>0</v>
      </c>
      <c r="DC99" s="46">
        <f t="shared" si="218"/>
        <v>0</v>
      </c>
      <c r="DD99" s="48">
        <v>0</v>
      </c>
      <c r="DE99" s="46">
        <f t="shared" si="219"/>
        <v>0</v>
      </c>
      <c r="DF99" s="49">
        <v>10</v>
      </c>
      <c r="DG99" s="50">
        <f t="shared" si="181"/>
        <v>6025.5520000000006</v>
      </c>
      <c r="DH99" s="51">
        <f t="shared" si="148"/>
        <v>60255.520000000019</v>
      </c>
      <c r="DI99" s="52"/>
      <c r="DJ99" s="52">
        <f>$DG99</f>
        <v>6025.5520000000006</v>
      </c>
      <c r="DK99" s="52">
        <f t="shared" si="220"/>
        <v>6025.5520000000006</v>
      </c>
      <c r="DL99" s="52">
        <f t="shared" si="220"/>
        <v>6025.5520000000006</v>
      </c>
      <c r="DM99" s="52">
        <f t="shared" si="220"/>
        <v>6025.5520000000006</v>
      </c>
      <c r="DN99" s="52">
        <f t="shared" si="220"/>
        <v>6025.5520000000006</v>
      </c>
      <c r="DO99" s="52">
        <f t="shared" si="220"/>
        <v>6025.5520000000006</v>
      </c>
      <c r="DP99" s="52">
        <f t="shared" si="220"/>
        <v>6025.5520000000006</v>
      </c>
      <c r="DQ99" s="52">
        <f t="shared" ref="DQ99:DS118" si="221">$DG99</f>
        <v>6025.5520000000006</v>
      </c>
      <c r="DR99" s="52">
        <f t="shared" si="221"/>
        <v>6025.5520000000006</v>
      </c>
      <c r="DS99" s="52">
        <f t="shared" si="221"/>
        <v>6025.5520000000006</v>
      </c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4">
        <f t="shared" si="150"/>
        <v>0</v>
      </c>
      <c r="EH99" s="55">
        <f t="shared" si="151"/>
        <v>10</v>
      </c>
      <c r="EI99" s="55">
        <f t="shared" si="152"/>
        <v>0</v>
      </c>
      <c r="EJ99" s="56" t="s">
        <v>723</v>
      </c>
      <c r="EK99" s="57">
        <f t="shared" si="188"/>
        <v>60255.520000000004</v>
      </c>
      <c r="EL99" s="57">
        <f t="shared" si="189"/>
        <v>54229.968000000001</v>
      </c>
      <c r="EM99" s="57">
        <f t="shared" si="190"/>
        <v>48204.415999999997</v>
      </c>
      <c r="EN99" s="57">
        <f t="shared" si="191"/>
        <v>42178.863999999994</v>
      </c>
      <c r="EO99" s="57">
        <f t="shared" si="160"/>
        <v>36153.311999999991</v>
      </c>
      <c r="EP99" s="57">
        <f t="shared" si="161"/>
        <v>30127.759999999991</v>
      </c>
      <c r="EQ99" s="58">
        <f t="shared" si="162"/>
        <v>723.06624000000011</v>
      </c>
      <c r="ER99" s="58">
        <f t="shared" si="163"/>
        <v>650.75961600000005</v>
      </c>
      <c r="ES99" s="58">
        <f t="shared" si="164"/>
        <v>626.65740799999992</v>
      </c>
      <c r="ET99" s="58">
        <f t="shared" si="165"/>
        <v>590.50409599999989</v>
      </c>
    </row>
    <row r="100" spans="1:150" x14ac:dyDescent="0.25">
      <c r="A100" s="30" t="s">
        <v>765</v>
      </c>
      <c r="B100" s="65">
        <v>1210593</v>
      </c>
      <c r="C100" s="67" t="s">
        <v>766</v>
      </c>
      <c r="D100" s="32" t="s">
        <v>489</v>
      </c>
      <c r="E100" s="56"/>
      <c r="F100" s="33"/>
      <c r="G100" s="33"/>
      <c r="H100" s="288">
        <f t="shared" si="157"/>
        <v>127358</v>
      </c>
      <c r="I100" s="288">
        <f t="shared" si="158"/>
        <v>414712.19</v>
      </c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4" t="s">
        <v>548</v>
      </c>
      <c r="AI100" s="34" t="s">
        <v>463</v>
      </c>
      <c r="AJ100" s="34" t="s">
        <v>54</v>
      </c>
      <c r="AK100" s="34" t="s">
        <v>490</v>
      </c>
      <c r="AL100" s="34" t="s">
        <v>767</v>
      </c>
      <c r="AM100" s="34" t="s">
        <v>491</v>
      </c>
      <c r="AN100" s="34" t="s">
        <v>744</v>
      </c>
      <c r="AO100" s="36">
        <v>1.04</v>
      </c>
      <c r="AP100" s="69" t="s">
        <v>680</v>
      </c>
      <c r="AQ100" s="69" t="s">
        <v>30</v>
      </c>
      <c r="AR100" s="37" t="s">
        <v>493</v>
      </c>
      <c r="AS100" s="38">
        <v>2020</v>
      </c>
      <c r="AT100" s="39" t="s">
        <v>470</v>
      </c>
      <c r="AU100" s="37" t="s">
        <v>686</v>
      </c>
      <c r="AV100" s="39" t="s">
        <v>494</v>
      </c>
      <c r="AW100" s="39" t="s">
        <v>495</v>
      </c>
      <c r="AX100" s="39" t="s">
        <v>687</v>
      </c>
      <c r="AY100" s="40" t="s">
        <v>768</v>
      </c>
      <c r="AZ100" s="40" t="s">
        <v>680</v>
      </c>
      <c r="BA100" s="274">
        <v>287354.19</v>
      </c>
      <c r="BB100" s="42"/>
      <c r="BC100" s="43">
        <v>414712.38</v>
      </c>
      <c r="BD100" s="43">
        <v>0</v>
      </c>
      <c r="BE100" s="43"/>
      <c r="BF100" s="43">
        <v>0</v>
      </c>
      <c r="BG100" s="44"/>
      <c r="BH100" s="45">
        <f t="shared" si="176"/>
        <v>127358</v>
      </c>
      <c r="BI100" s="45">
        <f t="shared" si="197"/>
        <v>127358</v>
      </c>
      <c r="BJ100" s="45">
        <f t="shared" si="125"/>
        <v>414712.19</v>
      </c>
      <c r="BK100" s="256">
        <v>127358</v>
      </c>
      <c r="BL100" s="46">
        <v>0</v>
      </c>
      <c r="BM100" s="46">
        <f t="shared" si="174"/>
        <v>0</v>
      </c>
      <c r="BN100" s="46">
        <v>0</v>
      </c>
      <c r="BO100" s="46">
        <f t="shared" si="198"/>
        <v>0</v>
      </c>
      <c r="BP100" s="46">
        <v>0</v>
      </c>
      <c r="BQ100" s="46">
        <f t="shared" si="199"/>
        <v>0</v>
      </c>
      <c r="BR100" s="46">
        <v>0</v>
      </c>
      <c r="BS100" s="46">
        <f t="shared" si="200"/>
        <v>0</v>
      </c>
      <c r="BT100" s="46">
        <v>0</v>
      </c>
      <c r="BU100" s="46">
        <f t="shared" si="201"/>
        <v>0</v>
      </c>
      <c r="BV100" s="46">
        <v>0</v>
      </c>
      <c r="BW100" s="46">
        <f t="shared" si="202"/>
        <v>0</v>
      </c>
      <c r="BX100" s="46">
        <v>0</v>
      </c>
      <c r="BY100" s="46">
        <f t="shared" si="203"/>
        <v>0</v>
      </c>
      <c r="BZ100" s="46">
        <v>0</v>
      </c>
      <c r="CA100" s="46">
        <f t="shared" si="204"/>
        <v>0</v>
      </c>
      <c r="CB100" s="46">
        <v>0</v>
      </c>
      <c r="CC100" s="46">
        <f t="shared" si="205"/>
        <v>0</v>
      </c>
      <c r="CD100" s="46">
        <v>0</v>
      </c>
      <c r="CE100" s="46">
        <f t="shared" si="206"/>
        <v>0</v>
      </c>
      <c r="CF100" s="46">
        <v>0</v>
      </c>
      <c r="CG100" s="46">
        <f t="shared" si="207"/>
        <v>0</v>
      </c>
      <c r="CH100" s="46">
        <v>0</v>
      </c>
      <c r="CI100" s="46">
        <f t="shared" si="208"/>
        <v>0</v>
      </c>
      <c r="CJ100" s="46">
        <v>0</v>
      </c>
      <c r="CK100" s="46">
        <f t="shared" si="209"/>
        <v>0</v>
      </c>
      <c r="CL100" s="46">
        <v>0</v>
      </c>
      <c r="CM100" s="46">
        <f t="shared" si="210"/>
        <v>0</v>
      </c>
      <c r="CN100" s="46">
        <v>0</v>
      </c>
      <c r="CO100" s="46">
        <f t="shared" si="211"/>
        <v>0</v>
      </c>
      <c r="CP100" s="46">
        <v>0</v>
      </c>
      <c r="CQ100" s="46">
        <f t="shared" si="212"/>
        <v>0</v>
      </c>
      <c r="CR100" s="46">
        <v>0</v>
      </c>
      <c r="CS100" s="46">
        <f t="shared" si="213"/>
        <v>0</v>
      </c>
      <c r="CT100" s="46">
        <v>0</v>
      </c>
      <c r="CU100" s="46">
        <f t="shared" si="214"/>
        <v>0</v>
      </c>
      <c r="CV100" s="46">
        <v>0</v>
      </c>
      <c r="CW100" s="46">
        <f t="shared" si="215"/>
        <v>0</v>
      </c>
      <c r="CX100" s="46">
        <v>0</v>
      </c>
      <c r="CY100" s="46">
        <f t="shared" si="216"/>
        <v>0</v>
      </c>
      <c r="CZ100" s="46">
        <v>0</v>
      </c>
      <c r="DA100" s="46">
        <f t="shared" si="217"/>
        <v>0</v>
      </c>
      <c r="DB100" s="47">
        <v>0</v>
      </c>
      <c r="DC100" s="46">
        <f t="shared" si="218"/>
        <v>0</v>
      </c>
      <c r="DD100" s="48">
        <v>0</v>
      </c>
      <c r="DE100" s="46">
        <f t="shared" si="219"/>
        <v>0</v>
      </c>
      <c r="DF100" s="49">
        <v>20</v>
      </c>
      <c r="DG100" s="50">
        <f t="shared" si="181"/>
        <v>20735.609499999999</v>
      </c>
      <c r="DH100" s="51">
        <f t="shared" si="148"/>
        <v>414712.19000000006</v>
      </c>
      <c r="DI100" s="90"/>
      <c r="DJ100" s="53">
        <f>$DG100</f>
        <v>20735.609499999999</v>
      </c>
      <c r="DK100" s="53">
        <f t="shared" si="220"/>
        <v>20735.609499999999</v>
      </c>
      <c r="DL100" s="53">
        <f t="shared" si="220"/>
        <v>20735.609499999999</v>
      </c>
      <c r="DM100" s="53">
        <f t="shared" si="220"/>
        <v>20735.609499999999</v>
      </c>
      <c r="DN100" s="53">
        <f t="shared" si="220"/>
        <v>20735.609499999999</v>
      </c>
      <c r="DO100" s="53">
        <f t="shared" si="220"/>
        <v>20735.609499999999</v>
      </c>
      <c r="DP100" s="53">
        <f t="shared" si="220"/>
        <v>20735.609499999999</v>
      </c>
      <c r="DQ100" s="53">
        <f t="shared" si="221"/>
        <v>20735.609499999999</v>
      </c>
      <c r="DR100" s="53">
        <f t="shared" si="221"/>
        <v>20735.609499999999</v>
      </c>
      <c r="DS100" s="53">
        <f t="shared" si="221"/>
        <v>20735.609499999999</v>
      </c>
      <c r="DT100" s="53">
        <f t="shared" ref="DT100:EC109" si="222">$DG100</f>
        <v>20735.609499999999</v>
      </c>
      <c r="DU100" s="53">
        <f t="shared" si="222"/>
        <v>20735.609499999999</v>
      </c>
      <c r="DV100" s="53">
        <f t="shared" si="222"/>
        <v>20735.609499999999</v>
      </c>
      <c r="DW100" s="53">
        <f t="shared" si="222"/>
        <v>20735.609499999999</v>
      </c>
      <c r="DX100" s="53">
        <f t="shared" si="222"/>
        <v>20735.609499999999</v>
      </c>
      <c r="DY100" s="53">
        <f t="shared" si="222"/>
        <v>20735.609499999999</v>
      </c>
      <c r="DZ100" s="53">
        <f t="shared" si="222"/>
        <v>20735.609499999999</v>
      </c>
      <c r="EA100" s="53">
        <f t="shared" si="222"/>
        <v>20735.609499999999</v>
      </c>
      <c r="EB100" s="53">
        <f t="shared" si="222"/>
        <v>20735.609499999999</v>
      </c>
      <c r="EC100" s="53">
        <f t="shared" si="222"/>
        <v>20735.609499999999</v>
      </c>
      <c r="ED100" s="53"/>
      <c r="EE100" s="53"/>
      <c r="EF100" s="53"/>
      <c r="EG100" s="54">
        <f t="shared" si="150"/>
        <v>0</v>
      </c>
      <c r="EH100" s="55">
        <f t="shared" si="151"/>
        <v>20</v>
      </c>
      <c r="EI100" s="55">
        <f t="shared" si="152"/>
        <v>0</v>
      </c>
      <c r="EJ100" s="56" t="s">
        <v>745</v>
      </c>
      <c r="EK100" s="57">
        <f t="shared" si="188"/>
        <v>414712.19</v>
      </c>
      <c r="EL100" s="57">
        <f t="shared" si="189"/>
        <v>393976.58049999998</v>
      </c>
      <c r="EM100" s="57">
        <f t="shared" si="190"/>
        <v>373240.97099999996</v>
      </c>
      <c r="EN100" s="57">
        <f t="shared" si="191"/>
        <v>352505.36149999994</v>
      </c>
      <c r="EO100" s="57">
        <f t="shared" si="160"/>
        <v>331769.75199999992</v>
      </c>
      <c r="EP100" s="57">
        <f t="shared" si="161"/>
        <v>311034.1424999999</v>
      </c>
      <c r="EQ100" s="58">
        <f t="shared" si="162"/>
        <v>4976.5462800000005</v>
      </c>
      <c r="ER100" s="58">
        <f t="shared" si="163"/>
        <v>4727.7189659999995</v>
      </c>
      <c r="ES100" s="58">
        <f t="shared" si="164"/>
        <v>4852.1326229999995</v>
      </c>
      <c r="ET100" s="58">
        <f t="shared" si="165"/>
        <v>4935.0750609999996</v>
      </c>
    </row>
    <row r="101" spans="1:150" x14ac:dyDescent="0.25">
      <c r="A101" s="30" t="s">
        <v>769</v>
      </c>
      <c r="B101" s="65">
        <v>1210595</v>
      </c>
      <c r="C101" s="67" t="s">
        <v>770</v>
      </c>
      <c r="D101" s="32" t="s">
        <v>489</v>
      </c>
      <c r="E101" s="56"/>
      <c r="F101" s="33"/>
      <c r="G101" s="33"/>
      <c r="H101" s="288">
        <f t="shared" si="157"/>
        <v>5529049.2114000004</v>
      </c>
      <c r="I101" s="288">
        <f t="shared" si="158"/>
        <v>5869213.7414000006</v>
      </c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4" t="s">
        <v>548</v>
      </c>
      <c r="AI101" s="34" t="s">
        <v>463</v>
      </c>
      <c r="AJ101" s="34" t="s">
        <v>54</v>
      </c>
      <c r="AK101" s="34" t="s">
        <v>490</v>
      </c>
      <c r="AL101" s="34" t="s">
        <v>35</v>
      </c>
      <c r="AM101" s="34" t="s">
        <v>695</v>
      </c>
      <c r="AN101" s="34" t="s">
        <v>617</v>
      </c>
      <c r="AO101" s="36">
        <v>1.04</v>
      </c>
      <c r="AP101" s="69">
        <v>2022</v>
      </c>
      <c r="AQ101" s="69" t="s">
        <v>58</v>
      </c>
      <c r="AR101" s="37" t="s">
        <v>471</v>
      </c>
      <c r="AS101" s="38">
        <v>2019</v>
      </c>
      <c r="AT101" s="39" t="s">
        <v>470</v>
      </c>
      <c r="AU101" s="37" t="s">
        <v>686</v>
      </c>
      <c r="AV101" s="39" t="s">
        <v>494</v>
      </c>
      <c r="AW101" s="39" t="s">
        <v>495</v>
      </c>
      <c r="AX101" s="39" t="s">
        <v>687</v>
      </c>
      <c r="AY101" s="40" t="s">
        <v>770</v>
      </c>
      <c r="AZ101" s="40" t="s">
        <v>737</v>
      </c>
      <c r="BA101" s="274">
        <v>340164.53</v>
      </c>
      <c r="BB101" s="42"/>
      <c r="BC101" s="43">
        <f>5442534-2025014+204708</f>
        <v>3622228</v>
      </c>
      <c r="BD101" s="43">
        <v>0</v>
      </c>
      <c r="BE101" s="43"/>
      <c r="BF101" s="43">
        <v>0</v>
      </c>
      <c r="BG101" s="44"/>
      <c r="BH101" s="45">
        <f t="shared" si="176"/>
        <v>5322393.4725000001</v>
      </c>
      <c r="BI101" s="45">
        <f t="shared" si="197"/>
        <v>5529049.2114000004</v>
      </c>
      <c r="BJ101" s="45">
        <f t="shared" si="125"/>
        <v>5869213.7414000006</v>
      </c>
      <c r="BK101" s="46">
        <v>156000</v>
      </c>
      <c r="BL101" s="73">
        <v>523858</v>
      </c>
      <c r="BM101" s="46">
        <f t="shared" si="174"/>
        <v>544812.32000000007</v>
      </c>
      <c r="BN101" s="46">
        <v>1269583.3800000001</v>
      </c>
      <c r="BO101" s="46">
        <f t="shared" si="198"/>
        <v>1320366.7152000002</v>
      </c>
      <c r="BP101" s="46">
        <v>1278666.0900000001</v>
      </c>
      <c r="BQ101" s="46">
        <f t="shared" si="199"/>
        <v>1329812.7336000002</v>
      </c>
      <c r="BR101" s="73">
        <v>1297143</v>
      </c>
      <c r="BS101" s="46">
        <f t="shared" si="200"/>
        <v>1349028.72</v>
      </c>
      <c r="BT101" s="46">
        <v>398571.32250000001</v>
      </c>
      <c r="BU101" s="46">
        <f t="shared" si="201"/>
        <v>414514.17540000001</v>
      </c>
      <c r="BV101" s="46">
        <v>398571.68</v>
      </c>
      <c r="BW101" s="46">
        <f t="shared" si="202"/>
        <v>414514.54720000003</v>
      </c>
      <c r="BX101" s="46">
        <v>0</v>
      </c>
      <c r="BY101" s="46">
        <f t="shared" si="203"/>
        <v>0</v>
      </c>
      <c r="BZ101" s="46">
        <v>0</v>
      </c>
      <c r="CA101" s="46">
        <f t="shared" si="204"/>
        <v>0</v>
      </c>
      <c r="CB101" s="46">
        <v>0</v>
      </c>
      <c r="CC101" s="46">
        <f t="shared" si="205"/>
        <v>0</v>
      </c>
      <c r="CD101" s="46">
        <v>0</v>
      </c>
      <c r="CE101" s="46">
        <f t="shared" si="206"/>
        <v>0</v>
      </c>
      <c r="CF101" s="46">
        <v>0</v>
      </c>
      <c r="CG101" s="46">
        <f t="shared" si="207"/>
        <v>0</v>
      </c>
      <c r="CH101" s="46">
        <v>0</v>
      </c>
      <c r="CI101" s="46">
        <f t="shared" si="208"/>
        <v>0</v>
      </c>
      <c r="CJ101" s="46">
        <v>0</v>
      </c>
      <c r="CK101" s="46">
        <f t="shared" si="209"/>
        <v>0</v>
      </c>
      <c r="CL101" s="46">
        <v>0</v>
      </c>
      <c r="CM101" s="46">
        <f t="shared" si="210"/>
        <v>0</v>
      </c>
      <c r="CN101" s="46">
        <v>0</v>
      </c>
      <c r="CO101" s="46">
        <f t="shared" si="211"/>
        <v>0</v>
      </c>
      <c r="CP101" s="46">
        <v>0</v>
      </c>
      <c r="CQ101" s="46">
        <f t="shared" si="212"/>
        <v>0</v>
      </c>
      <c r="CR101" s="46">
        <v>0</v>
      </c>
      <c r="CS101" s="46">
        <f t="shared" si="213"/>
        <v>0</v>
      </c>
      <c r="CT101" s="46">
        <v>0</v>
      </c>
      <c r="CU101" s="46">
        <f t="shared" si="214"/>
        <v>0</v>
      </c>
      <c r="CV101" s="46">
        <v>0</v>
      </c>
      <c r="CW101" s="46">
        <f t="shared" si="215"/>
        <v>0</v>
      </c>
      <c r="CX101" s="46">
        <v>0</v>
      </c>
      <c r="CY101" s="46">
        <f t="shared" si="216"/>
        <v>0</v>
      </c>
      <c r="CZ101" s="46">
        <v>0</v>
      </c>
      <c r="DA101" s="46">
        <f t="shared" si="217"/>
        <v>0</v>
      </c>
      <c r="DB101" s="47">
        <v>0</v>
      </c>
      <c r="DC101" s="46">
        <f t="shared" si="218"/>
        <v>0</v>
      </c>
      <c r="DD101" s="48">
        <v>0</v>
      </c>
      <c r="DE101" s="46">
        <f t="shared" si="219"/>
        <v>0</v>
      </c>
      <c r="DF101" s="49">
        <v>60</v>
      </c>
      <c r="DG101" s="50">
        <f t="shared" si="181"/>
        <v>97820.229023333348</v>
      </c>
      <c r="DH101" s="51">
        <f t="shared" si="148"/>
        <v>1662943.8933966674</v>
      </c>
      <c r="DI101" s="52"/>
      <c r="DJ101" s="52"/>
      <c r="DK101" s="53"/>
      <c r="DL101" s="53"/>
      <c r="DM101" s="53"/>
      <c r="DN101" s="53"/>
      <c r="DO101" s="53"/>
      <c r="DP101" s="52">
        <f t="shared" ref="DP101:DP118" si="223">$DG101</f>
        <v>97820.229023333348</v>
      </c>
      <c r="DQ101" s="52">
        <f t="shared" si="221"/>
        <v>97820.229023333348</v>
      </c>
      <c r="DR101" s="52">
        <f t="shared" si="221"/>
        <v>97820.229023333348</v>
      </c>
      <c r="DS101" s="52">
        <f t="shared" si="221"/>
        <v>97820.229023333348</v>
      </c>
      <c r="DT101" s="52">
        <f t="shared" si="222"/>
        <v>97820.229023333348</v>
      </c>
      <c r="DU101" s="52">
        <f t="shared" si="222"/>
        <v>97820.229023333348</v>
      </c>
      <c r="DV101" s="52">
        <f t="shared" si="222"/>
        <v>97820.229023333348</v>
      </c>
      <c r="DW101" s="52">
        <f t="shared" si="222"/>
        <v>97820.229023333348</v>
      </c>
      <c r="DX101" s="52">
        <f t="shared" si="222"/>
        <v>97820.229023333348</v>
      </c>
      <c r="DY101" s="52">
        <f t="shared" si="222"/>
        <v>97820.229023333348</v>
      </c>
      <c r="DZ101" s="52">
        <f t="shared" si="222"/>
        <v>97820.229023333348</v>
      </c>
      <c r="EA101" s="52">
        <f t="shared" si="222"/>
        <v>97820.229023333348</v>
      </c>
      <c r="EB101" s="52">
        <f t="shared" si="222"/>
        <v>97820.229023333348</v>
      </c>
      <c r="EC101" s="52">
        <f t="shared" si="222"/>
        <v>97820.229023333348</v>
      </c>
      <c r="ED101" s="52">
        <f t="shared" ref="ED101:EF105" si="224">$DG101</f>
        <v>97820.229023333348</v>
      </c>
      <c r="EE101" s="52">
        <f t="shared" si="224"/>
        <v>97820.229023333348</v>
      </c>
      <c r="EF101" s="52">
        <f t="shared" si="224"/>
        <v>97820.229023333348</v>
      </c>
      <c r="EG101" s="54">
        <f t="shared" si="150"/>
        <v>4206269.8480033334</v>
      </c>
      <c r="EH101" s="55">
        <f t="shared" si="151"/>
        <v>17</v>
      </c>
      <c r="EI101" s="55">
        <f t="shared" si="152"/>
        <v>43</v>
      </c>
      <c r="EJ101" s="56" t="s">
        <v>545</v>
      </c>
      <c r="EK101" s="57">
        <f t="shared" si="188"/>
        <v>496164.53</v>
      </c>
      <c r="EL101" s="57">
        <f t="shared" si="189"/>
        <v>1040976.8500000001</v>
      </c>
      <c r="EM101" s="57">
        <f t="shared" si="190"/>
        <v>2361343.5652000001</v>
      </c>
      <c r="EN101" s="57">
        <f t="shared" si="191"/>
        <v>3691156.2988</v>
      </c>
      <c r="EO101" s="57">
        <f t="shared" si="160"/>
        <v>5040185.0187999997</v>
      </c>
      <c r="EP101" s="57">
        <f t="shared" si="161"/>
        <v>5454699.1941999998</v>
      </c>
      <c r="EQ101" s="58">
        <f t="shared" si="162"/>
        <v>5953.9743600000002</v>
      </c>
      <c r="ER101" s="58">
        <f t="shared" si="163"/>
        <v>12491.722200000002</v>
      </c>
      <c r="ES101" s="58">
        <f t="shared" si="164"/>
        <v>30697.466347599999</v>
      </c>
      <c r="ET101" s="58">
        <f t="shared" si="165"/>
        <v>51676.1881832</v>
      </c>
    </row>
    <row r="102" spans="1:150" x14ac:dyDescent="0.25">
      <c r="A102" s="30" t="s">
        <v>771</v>
      </c>
      <c r="B102" s="65">
        <v>1210596</v>
      </c>
      <c r="C102" s="67" t="s">
        <v>772</v>
      </c>
      <c r="D102" s="32" t="s">
        <v>489</v>
      </c>
      <c r="E102" s="56"/>
      <c r="F102" s="33"/>
      <c r="G102" s="33"/>
      <c r="H102" s="288">
        <f t="shared" si="157"/>
        <v>6226424.5193999996</v>
      </c>
      <c r="I102" s="288">
        <f t="shared" si="158"/>
        <v>6843253.0593999997</v>
      </c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4" t="s">
        <v>548</v>
      </c>
      <c r="AI102" s="34" t="s">
        <v>463</v>
      </c>
      <c r="AJ102" s="34" t="s">
        <v>54</v>
      </c>
      <c r="AK102" s="34" t="s">
        <v>490</v>
      </c>
      <c r="AL102" s="34" t="s">
        <v>107</v>
      </c>
      <c r="AM102" s="34" t="s">
        <v>709</v>
      </c>
      <c r="AN102" s="34" t="s">
        <v>617</v>
      </c>
      <c r="AO102" s="36">
        <v>1.04</v>
      </c>
      <c r="AP102" s="69">
        <v>2022</v>
      </c>
      <c r="AQ102" s="69" t="s">
        <v>58</v>
      </c>
      <c r="AR102" s="37" t="s">
        <v>471</v>
      </c>
      <c r="AS102" s="38">
        <v>2019</v>
      </c>
      <c r="AT102" s="39" t="s">
        <v>470</v>
      </c>
      <c r="AU102" s="37" t="s">
        <v>686</v>
      </c>
      <c r="AV102" s="39" t="s">
        <v>494</v>
      </c>
      <c r="AW102" s="39" t="s">
        <v>495</v>
      </c>
      <c r="AX102" s="39" t="s">
        <v>687</v>
      </c>
      <c r="AY102" s="40" t="s">
        <v>772</v>
      </c>
      <c r="AZ102" s="40" t="s">
        <v>737</v>
      </c>
      <c r="BA102" s="274">
        <v>616828.54</v>
      </c>
      <c r="BB102" s="42"/>
      <c r="BC102" s="43">
        <v>6648809.3925000001</v>
      </c>
      <c r="BD102" s="43">
        <v>0</v>
      </c>
      <c r="BE102" s="43"/>
      <c r="BF102" s="43">
        <v>0</v>
      </c>
      <c r="BG102" s="44"/>
      <c r="BH102" s="45">
        <f t="shared" si="176"/>
        <v>6031980.3825000003</v>
      </c>
      <c r="BI102" s="45">
        <f t="shared" si="197"/>
        <v>6226424.5193999996</v>
      </c>
      <c r="BJ102" s="45">
        <f t="shared" si="125"/>
        <v>6843253.0593999997</v>
      </c>
      <c r="BK102" s="46">
        <f>1065101.96+105775</f>
        <v>1170876.96</v>
      </c>
      <c r="BL102" s="46">
        <v>1364551.5</v>
      </c>
      <c r="BM102" s="46">
        <f t="shared" si="174"/>
        <v>1419133.56</v>
      </c>
      <c r="BN102" s="46">
        <v>1358275.75</v>
      </c>
      <c r="BO102" s="46">
        <f t="shared" si="198"/>
        <v>1412606.78</v>
      </c>
      <c r="BP102" s="46">
        <v>991137.875</v>
      </c>
      <c r="BQ102" s="46">
        <f t="shared" si="199"/>
        <v>1030783.39</v>
      </c>
      <c r="BR102" s="46">
        <v>573568.9375</v>
      </c>
      <c r="BS102" s="46">
        <f t="shared" si="200"/>
        <v>596511.69500000007</v>
      </c>
      <c r="BT102" s="46">
        <v>573569.36</v>
      </c>
      <c r="BU102" s="46">
        <f t="shared" si="201"/>
        <v>596512.13439999998</v>
      </c>
      <c r="BV102" s="46">
        <v>0</v>
      </c>
      <c r="BW102" s="46">
        <f t="shared" si="202"/>
        <v>0</v>
      </c>
      <c r="BX102" s="46">
        <v>0</v>
      </c>
      <c r="BY102" s="46">
        <f t="shared" si="203"/>
        <v>0</v>
      </c>
      <c r="BZ102" s="46">
        <v>0</v>
      </c>
      <c r="CA102" s="46">
        <f t="shared" si="204"/>
        <v>0</v>
      </c>
      <c r="CB102" s="46">
        <v>0</v>
      </c>
      <c r="CC102" s="46">
        <f t="shared" si="205"/>
        <v>0</v>
      </c>
      <c r="CD102" s="46">
        <v>0</v>
      </c>
      <c r="CE102" s="46">
        <f t="shared" si="206"/>
        <v>0</v>
      </c>
      <c r="CF102" s="46">
        <v>0</v>
      </c>
      <c r="CG102" s="46">
        <f t="shared" si="207"/>
        <v>0</v>
      </c>
      <c r="CH102" s="46">
        <v>0</v>
      </c>
      <c r="CI102" s="46">
        <f t="shared" si="208"/>
        <v>0</v>
      </c>
      <c r="CJ102" s="46">
        <v>0</v>
      </c>
      <c r="CK102" s="46">
        <f t="shared" si="209"/>
        <v>0</v>
      </c>
      <c r="CL102" s="46">
        <v>0</v>
      </c>
      <c r="CM102" s="46">
        <f t="shared" si="210"/>
        <v>0</v>
      </c>
      <c r="CN102" s="46">
        <v>0</v>
      </c>
      <c r="CO102" s="46">
        <f t="shared" si="211"/>
        <v>0</v>
      </c>
      <c r="CP102" s="46">
        <v>0</v>
      </c>
      <c r="CQ102" s="46">
        <f t="shared" si="212"/>
        <v>0</v>
      </c>
      <c r="CR102" s="46">
        <v>0</v>
      </c>
      <c r="CS102" s="46">
        <f t="shared" si="213"/>
        <v>0</v>
      </c>
      <c r="CT102" s="46">
        <v>0</v>
      </c>
      <c r="CU102" s="46">
        <f t="shared" si="214"/>
        <v>0</v>
      </c>
      <c r="CV102" s="46">
        <v>0</v>
      </c>
      <c r="CW102" s="46">
        <f t="shared" si="215"/>
        <v>0</v>
      </c>
      <c r="CX102" s="46">
        <v>0</v>
      </c>
      <c r="CY102" s="46">
        <f t="shared" si="216"/>
        <v>0</v>
      </c>
      <c r="CZ102" s="46">
        <v>0</v>
      </c>
      <c r="DA102" s="46">
        <f t="shared" si="217"/>
        <v>0</v>
      </c>
      <c r="DB102" s="47">
        <v>0</v>
      </c>
      <c r="DC102" s="46">
        <f t="shared" si="218"/>
        <v>0</v>
      </c>
      <c r="DD102" s="48">
        <v>0</v>
      </c>
      <c r="DE102" s="46">
        <f t="shared" si="219"/>
        <v>0</v>
      </c>
      <c r="DF102" s="49">
        <v>60</v>
      </c>
      <c r="DG102" s="50">
        <f t="shared" si="181"/>
        <v>114054.21765666666</v>
      </c>
      <c r="DH102" s="51">
        <f t="shared" si="148"/>
        <v>2052975.9178199999</v>
      </c>
      <c r="DI102" s="52"/>
      <c r="DJ102" s="52"/>
      <c r="DK102" s="53"/>
      <c r="DL102" s="53"/>
      <c r="DM102" s="53"/>
      <c r="DN102" s="53"/>
      <c r="DO102" s="52">
        <f t="shared" ref="DO102:DO113" si="225">$DG102</f>
        <v>114054.21765666666</v>
      </c>
      <c r="DP102" s="52">
        <f t="shared" si="223"/>
        <v>114054.21765666666</v>
      </c>
      <c r="DQ102" s="52">
        <f t="shared" si="221"/>
        <v>114054.21765666666</v>
      </c>
      <c r="DR102" s="52">
        <f t="shared" si="221"/>
        <v>114054.21765666666</v>
      </c>
      <c r="DS102" s="52">
        <f t="shared" si="221"/>
        <v>114054.21765666666</v>
      </c>
      <c r="DT102" s="52">
        <f t="shared" si="222"/>
        <v>114054.21765666666</v>
      </c>
      <c r="DU102" s="52">
        <f t="shared" si="222"/>
        <v>114054.21765666666</v>
      </c>
      <c r="DV102" s="52">
        <f t="shared" si="222"/>
        <v>114054.21765666666</v>
      </c>
      <c r="DW102" s="52">
        <f t="shared" si="222"/>
        <v>114054.21765666666</v>
      </c>
      <c r="DX102" s="52">
        <f t="shared" si="222"/>
        <v>114054.21765666666</v>
      </c>
      <c r="DY102" s="52">
        <f t="shared" si="222"/>
        <v>114054.21765666666</v>
      </c>
      <c r="DZ102" s="52">
        <f t="shared" si="222"/>
        <v>114054.21765666666</v>
      </c>
      <c r="EA102" s="52">
        <f t="shared" si="222"/>
        <v>114054.21765666666</v>
      </c>
      <c r="EB102" s="52">
        <f t="shared" si="222"/>
        <v>114054.21765666666</v>
      </c>
      <c r="EC102" s="52">
        <f t="shared" si="222"/>
        <v>114054.21765666666</v>
      </c>
      <c r="ED102" s="52">
        <f t="shared" si="224"/>
        <v>114054.21765666666</v>
      </c>
      <c r="EE102" s="52">
        <f t="shared" si="224"/>
        <v>114054.21765666666</v>
      </c>
      <c r="EF102" s="52">
        <f t="shared" si="224"/>
        <v>114054.21765666666</v>
      </c>
      <c r="EG102" s="54">
        <f t="shared" si="150"/>
        <v>4790277.1415799996</v>
      </c>
      <c r="EH102" s="55">
        <f t="shared" si="151"/>
        <v>18</v>
      </c>
      <c r="EI102" s="55">
        <f t="shared" si="152"/>
        <v>42</v>
      </c>
      <c r="EJ102" s="56" t="s">
        <v>545</v>
      </c>
      <c r="EK102" s="57">
        <f t="shared" si="188"/>
        <v>1787705.5</v>
      </c>
      <c r="EL102" s="57">
        <f t="shared" si="189"/>
        <v>3206839.06</v>
      </c>
      <c r="EM102" s="57">
        <f t="shared" si="190"/>
        <v>4619445.84</v>
      </c>
      <c r="EN102" s="57">
        <f t="shared" si="191"/>
        <v>5650229.2299999995</v>
      </c>
      <c r="EO102" s="57">
        <f t="shared" si="160"/>
        <v>6246740.9249999998</v>
      </c>
      <c r="EP102" s="57">
        <f t="shared" si="161"/>
        <v>6843253.0593999997</v>
      </c>
      <c r="EQ102" s="58">
        <f t="shared" si="162"/>
        <v>21452.466</v>
      </c>
      <c r="ER102" s="58">
        <f t="shared" si="163"/>
        <v>38482.068720000003</v>
      </c>
      <c r="ES102" s="58">
        <f t="shared" si="164"/>
        <v>60052.795919999997</v>
      </c>
      <c r="ET102" s="58">
        <f t="shared" si="165"/>
        <v>79103.20921999999</v>
      </c>
    </row>
    <row r="103" spans="1:150" x14ac:dyDescent="0.25">
      <c r="A103" s="30" t="s">
        <v>773</v>
      </c>
      <c r="B103" s="65">
        <v>1210602</v>
      </c>
      <c r="C103" s="67" t="s">
        <v>774</v>
      </c>
      <c r="D103" s="32" t="s">
        <v>489</v>
      </c>
      <c r="E103" s="56"/>
      <c r="F103" s="33"/>
      <c r="G103" s="33"/>
      <c r="H103" s="288">
        <f t="shared" si="157"/>
        <v>867125</v>
      </c>
      <c r="I103" s="288">
        <f t="shared" si="158"/>
        <v>2576440.15</v>
      </c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4" t="s">
        <v>548</v>
      </c>
      <c r="AI103" s="34" t="s">
        <v>463</v>
      </c>
      <c r="AJ103" s="34" t="s">
        <v>54</v>
      </c>
      <c r="AK103" s="34" t="s">
        <v>490</v>
      </c>
      <c r="AL103" s="34" t="s">
        <v>82</v>
      </c>
      <c r="AM103" s="34" t="s">
        <v>491</v>
      </c>
      <c r="AN103" s="34" t="s">
        <v>617</v>
      </c>
      <c r="AO103" s="36">
        <v>1.04</v>
      </c>
      <c r="AP103" s="69">
        <v>2022</v>
      </c>
      <c r="AQ103" s="69" t="s">
        <v>58</v>
      </c>
      <c r="AR103" s="37" t="s">
        <v>471</v>
      </c>
      <c r="AS103" s="38">
        <v>2020</v>
      </c>
      <c r="AT103" s="39" t="s">
        <v>470</v>
      </c>
      <c r="AU103" s="37" t="s">
        <v>686</v>
      </c>
      <c r="AV103" s="39" t="s">
        <v>494</v>
      </c>
      <c r="AW103" s="39" t="s">
        <v>495</v>
      </c>
      <c r="AX103" s="39" t="s">
        <v>687</v>
      </c>
      <c r="AY103" s="40" t="s">
        <v>775</v>
      </c>
      <c r="AZ103" s="40">
        <v>2022</v>
      </c>
      <c r="BA103" s="274">
        <v>1709315.15</v>
      </c>
      <c r="BB103" s="42"/>
      <c r="BC103" s="43">
        <v>2576439.5</v>
      </c>
      <c r="BD103" s="43"/>
      <c r="BE103" s="43">
        <v>56000</v>
      </c>
      <c r="BF103" s="43">
        <v>56000</v>
      </c>
      <c r="BG103" s="44"/>
      <c r="BH103" s="45">
        <f t="shared" si="176"/>
        <v>867125</v>
      </c>
      <c r="BI103" s="45">
        <f t="shared" si="197"/>
        <v>867125</v>
      </c>
      <c r="BJ103" s="45">
        <f t="shared" si="125"/>
        <v>2576440.15</v>
      </c>
      <c r="BK103" s="256">
        <v>867125</v>
      </c>
      <c r="BL103" s="46">
        <v>0</v>
      </c>
      <c r="BM103" s="46">
        <f t="shared" si="174"/>
        <v>0</v>
      </c>
      <c r="BN103" s="46">
        <v>0</v>
      </c>
      <c r="BO103" s="46">
        <f t="shared" si="198"/>
        <v>0</v>
      </c>
      <c r="BP103" s="46">
        <v>0</v>
      </c>
      <c r="BQ103" s="46">
        <f t="shared" si="199"/>
        <v>0</v>
      </c>
      <c r="BR103" s="46">
        <v>0</v>
      </c>
      <c r="BS103" s="46">
        <f t="shared" si="200"/>
        <v>0</v>
      </c>
      <c r="BT103" s="46">
        <v>0</v>
      </c>
      <c r="BU103" s="46">
        <f t="shared" si="201"/>
        <v>0</v>
      </c>
      <c r="BV103" s="46">
        <v>0</v>
      </c>
      <c r="BW103" s="46">
        <f t="shared" si="202"/>
        <v>0</v>
      </c>
      <c r="BX103" s="46">
        <v>0</v>
      </c>
      <c r="BY103" s="46">
        <f t="shared" si="203"/>
        <v>0</v>
      </c>
      <c r="BZ103" s="46">
        <v>0</v>
      </c>
      <c r="CA103" s="46">
        <f t="shared" si="204"/>
        <v>0</v>
      </c>
      <c r="CB103" s="46">
        <v>0</v>
      </c>
      <c r="CC103" s="46">
        <f t="shared" si="205"/>
        <v>0</v>
      </c>
      <c r="CD103" s="46">
        <v>0</v>
      </c>
      <c r="CE103" s="46">
        <f t="shared" si="206"/>
        <v>0</v>
      </c>
      <c r="CF103" s="46">
        <v>0</v>
      </c>
      <c r="CG103" s="46">
        <f t="shared" si="207"/>
        <v>0</v>
      </c>
      <c r="CH103" s="46">
        <v>0</v>
      </c>
      <c r="CI103" s="46">
        <f t="shared" si="208"/>
        <v>0</v>
      </c>
      <c r="CJ103" s="46">
        <v>0</v>
      </c>
      <c r="CK103" s="46">
        <f t="shared" si="209"/>
        <v>0</v>
      </c>
      <c r="CL103" s="46">
        <v>0</v>
      </c>
      <c r="CM103" s="46">
        <f t="shared" si="210"/>
        <v>0</v>
      </c>
      <c r="CN103" s="46">
        <v>0</v>
      </c>
      <c r="CO103" s="46">
        <f t="shared" si="211"/>
        <v>0</v>
      </c>
      <c r="CP103" s="46">
        <v>0</v>
      </c>
      <c r="CQ103" s="46">
        <f t="shared" si="212"/>
        <v>0</v>
      </c>
      <c r="CR103" s="46">
        <v>0</v>
      </c>
      <c r="CS103" s="46">
        <f t="shared" si="213"/>
        <v>0</v>
      </c>
      <c r="CT103" s="46">
        <v>0</v>
      </c>
      <c r="CU103" s="46">
        <f t="shared" si="214"/>
        <v>0</v>
      </c>
      <c r="CV103" s="46">
        <v>0</v>
      </c>
      <c r="CW103" s="46">
        <f t="shared" si="215"/>
        <v>0</v>
      </c>
      <c r="CX103" s="46">
        <v>0</v>
      </c>
      <c r="CY103" s="46">
        <f t="shared" si="216"/>
        <v>0</v>
      </c>
      <c r="CZ103" s="46">
        <v>0</v>
      </c>
      <c r="DA103" s="46">
        <f t="shared" si="217"/>
        <v>0</v>
      </c>
      <c r="DB103" s="47">
        <v>0</v>
      </c>
      <c r="DC103" s="46">
        <f t="shared" si="218"/>
        <v>0</v>
      </c>
      <c r="DD103" s="48">
        <v>0</v>
      </c>
      <c r="DE103" s="46">
        <f t="shared" si="219"/>
        <v>0</v>
      </c>
      <c r="DF103" s="49">
        <v>60</v>
      </c>
      <c r="DG103" s="50">
        <f t="shared" si="181"/>
        <v>42940.669166666667</v>
      </c>
      <c r="DH103" s="51">
        <f t="shared" si="148"/>
        <v>987635.3908333336</v>
      </c>
      <c r="DI103" s="52"/>
      <c r="DJ103" s="52">
        <f t="shared" ref="DJ103:DN106" si="226">$DG103</f>
        <v>42940.669166666667</v>
      </c>
      <c r="DK103" s="52">
        <f t="shared" si="226"/>
        <v>42940.669166666667</v>
      </c>
      <c r="DL103" s="52">
        <f t="shared" si="226"/>
        <v>42940.669166666667</v>
      </c>
      <c r="DM103" s="52">
        <f t="shared" si="226"/>
        <v>42940.669166666667</v>
      </c>
      <c r="DN103" s="52">
        <f t="shared" si="226"/>
        <v>42940.669166666667</v>
      </c>
      <c r="DO103" s="52">
        <f t="shared" si="225"/>
        <v>42940.669166666667</v>
      </c>
      <c r="DP103" s="52">
        <f t="shared" si="223"/>
        <v>42940.669166666667</v>
      </c>
      <c r="DQ103" s="52">
        <f t="shared" si="221"/>
        <v>42940.669166666667</v>
      </c>
      <c r="DR103" s="52">
        <f t="shared" si="221"/>
        <v>42940.669166666667</v>
      </c>
      <c r="DS103" s="52">
        <f t="shared" si="221"/>
        <v>42940.669166666667</v>
      </c>
      <c r="DT103" s="52">
        <f t="shared" si="222"/>
        <v>42940.669166666667</v>
      </c>
      <c r="DU103" s="52">
        <f t="shared" si="222"/>
        <v>42940.669166666667</v>
      </c>
      <c r="DV103" s="52">
        <f t="shared" si="222"/>
        <v>42940.669166666667</v>
      </c>
      <c r="DW103" s="52">
        <f t="shared" si="222"/>
        <v>42940.669166666667</v>
      </c>
      <c r="DX103" s="52">
        <f t="shared" si="222"/>
        <v>42940.669166666667</v>
      </c>
      <c r="DY103" s="52">
        <f t="shared" si="222"/>
        <v>42940.669166666667</v>
      </c>
      <c r="DZ103" s="52">
        <f t="shared" si="222"/>
        <v>42940.669166666667</v>
      </c>
      <c r="EA103" s="52">
        <f t="shared" si="222"/>
        <v>42940.669166666667</v>
      </c>
      <c r="EB103" s="52">
        <f t="shared" si="222"/>
        <v>42940.669166666667</v>
      </c>
      <c r="EC103" s="52">
        <f t="shared" si="222"/>
        <v>42940.669166666667</v>
      </c>
      <c r="ED103" s="52">
        <f t="shared" si="224"/>
        <v>42940.669166666667</v>
      </c>
      <c r="EE103" s="52">
        <f t="shared" si="224"/>
        <v>42940.669166666667</v>
      </c>
      <c r="EF103" s="52">
        <f t="shared" si="224"/>
        <v>42940.669166666667</v>
      </c>
      <c r="EG103" s="54">
        <f t="shared" si="150"/>
        <v>1588804.7591666663</v>
      </c>
      <c r="EH103" s="55">
        <f t="shared" si="151"/>
        <v>23</v>
      </c>
      <c r="EI103" s="55">
        <f t="shared" si="152"/>
        <v>37</v>
      </c>
      <c r="EJ103" s="56" t="s">
        <v>723</v>
      </c>
      <c r="EK103" s="57">
        <f t="shared" si="188"/>
        <v>2576440.15</v>
      </c>
      <c r="EL103" s="57">
        <f t="shared" si="189"/>
        <v>2533499.4808333335</v>
      </c>
      <c r="EM103" s="57">
        <f t="shared" si="190"/>
        <v>2490558.811666667</v>
      </c>
      <c r="EN103" s="57">
        <f t="shared" si="191"/>
        <v>2447618.1425000005</v>
      </c>
      <c r="EO103" s="57">
        <f t="shared" si="160"/>
        <v>2404677.4733333341</v>
      </c>
      <c r="EP103" s="57">
        <f t="shared" si="161"/>
        <v>2361736.8041666676</v>
      </c>
      <c r="EQ103" s="58">
        <f t="shared" si="162"/>
        <v>30917.281800000001</v>
      </c>
      <c r="ER103" s="58">
        <f t="shared" si="163"/>
        <v>30401.993770000001</v>
      </c>
      <c r="ES103" s="58">
        <f t="shared" si="164"/>
        <v>32377.264551666671</v>
      </c>
      <c r="ET103" s="58">
        <f t="shared" si="165"/>
        <v>34266.653995000008</v>
      </c>
    </row>
    <row r="104" spans="1:150" x14ac:dyDescent="0.25">
      <c r="A104" s="30" t="s">
        <v>776</v>
      </c>
      <c r="B104" s="65">
        <v>1210603</v>
      </c>
      <c r="C104" s="67" t="s">
        <v>777</v>
      </c>
      <c r="D104" s="32" t="s">
        <v>489</v>
      </c>
      <c r="E104" s="56"/>
      <c r="F104" s="33"/>
      <c r="G104" s="33"/>
      <c r="H104" s="288">
        <f t="shared" si="157"/>
        <v>1633298.16</v>
      </c>
      <c r="I104" s="288">
        <f t="shared" si="158"/>
        <v>2359632.37</v>
      </c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4" t="s">
        <v>548</v>
      </c>
      <c r="AI104" s="34" t="s">
        <v>463</v>
      </c>
      <c r="AJ104" s="34" t="s">
        <v>54</v>
      </c>
      <c r="AK104" s="34" t="s">
        <v>490</v>
      </c>
      <c r="AL104" s="34" t="s">
        <v>82</v>
      </c>
      <c r="AM104" s="34" t="s">
        <v>491</v>
      </c>
      <c r="AN104" s="34" t="s">
        <v>617</v>
      </c>
      <c r="AO104" s="36">
        <v>1.04</v>
      </c>
      <c r="AP104" s="69" t="s">
        <v>586</v>
      </c>
      <c r="AQ104" s="69" t="s">
        <v>58</v>
      </c>
      <c r="AR104" s="37" t="s">
        <v>471</v>
      </c>
      <c r="AS104" s="38">
        <v>2020</v>
      </c>
      <c r="AT104" s="39" t="s">
        <v>470</v>
      </c>
      <c r="AU104" s="37" t="s">
        <v>686</v>
      </c>
      <c r="AV104" s="39" t="s">
        <v>494</v>
      </c>
      <c r="AW104" s="39" t="s">
        <v>495</v>
      </c>
      <c r="AX104" s="39" t="s">
        <v>687</v>
      </c>
      <c r="AY104" s="40" t="s">
        <v>775</v>
      </c>
      <c r="AZ104" s="40" t="s">
        <v>504</v>
      </c>
      <c r="BA104" s="274">
        <v>726334.21</v>
      </c>
      <c r="BB104" s="42"/>
      <c r="BC104" s="43">
        <v>2359632.1300000004</v>
      </c>
      <c r="BD104" s="43">
        <v>0</v>
      </c>
      <c r="BE104" s="43"/>
      <c r="BF104" s="43">
        <v>0</v>
      </c>
      <c r="BG104" s="44"/>
      <c r="BH104" s="45">
        <f t="shared" si="176"/>
        <v>1633298.16</v>
      </c>
      <c r="BI104" s="45">
        <f t="shared" si="197"/>
        <v>1633298.16</v>
      </c>
      <c r="BJ104" s="45">
        <f t="shared" si="125"/>
        <v>2359632.37</v>
      </c>
      <c r="BK104" s="256">
        <f>1526100.16+107198</f>
        <v>1633298.16</v>
      </c>
      <c r="BL104" s="46">
        <v>0</v>
      </c>
      <c r="BM104" s="46">
        <f t="shared" si="174"/>
        <v>0</v>
      </c>
      <c r="BN104" s="46">
        <v>0</v>
      </c>
      <c r="BO104" s="46">
        <f t="shared" si="198"/>
        <v>0</v>
      </c>
      <c r="BP104" s="46">
        <v>0</v>
      </c>
      <c r="BQ104" s="46">
        <f t="shared" si="199"/>
        <v>0</v>
      </c>
      <c r="BR104" s="46">
        <v>0</v>
      </c>
      <c r="BS104" s="46">
        <f t="shared" si="200"/>
        <v>0</v>
      </c>
      <c r="BT104" s="46">
        <v>0</v>
      </c>
      <c r="BU104" s="46">
        <f t="shared" si="201"/>
        <v>0</v>
      </c>
      <c r="BV104" s="46">
        <v>0</v>
      </c>
      <c r="BW104" s="46">
        <f t="shared" si="202"/>
        <v>0</v>
      </c>
      <c r="BX104" s="46">
        <v>0</v>
      </c>
      <c r="BY104" s="46">
        <f t="shared" si="203"/>
        <v>0</v>
      </c>
      <c r="BZ104" s="46">
        <v>0</v>
      </c>
      <c r="CA104" s="46">
        <f t="shared" si="204"/>
        <v>0</v>
      </c>
      <c r="CB104" s="46">
        <v>0</v>
      </c>
      <c r="CC104" s="46">
        <f t="shared" si="205"/>
        <v>0</v>
      </c>
      <c r="CD104" s="46">
        <v>0</v>
      </c>
      <c r="CE104" s="46">
        <f t="shared" si="206"/>
        <v>0</v>
      </c>
      <c r="CF104" s="46">
        <v>0</v>
      </c>
      <c r="CG104" s="46">
        <f t="shared" si="207"/>
        <v>0</v>
      </c>
      <c r="CH104" s="46">
        <v>0</v>
      </c>
      <c r="CI104" s="46">
        <f t="shared" si="208"/>
        <v>0</v>
      </c>
      <c r="CJ104" s="46">
        <v>0</v>
      </c>
      <c r="CK104" s="46">
        <f t="shared" si="209"/>
        <v>0</v>
      </c>
      <c r="CL104" s="46">
        <v>0</v>
      </c>
      <c r="CM104" s="46">
        <f t="shared" si="210"/>
        <v>0</v>
      </c>
      <c r="CN104" s="46">
        <v>0</v>
      </c>
      <c r="CO104" s="46">
        <f t="shared" si="211"/>
        <v>0</v>
      </c>
      <c r="CP104" s="46">
        <v>0</v>
      </c>
      <c r="CQ104" s="46">
        <f t="shared" si="212"/>
        <v>0</v>
      </c>
      <c r="CR104" s="46">
        <v>0</v>
      </c>
      <c r="CS104" s="46">
        <f t="shared" si="213"/>
        <v>0</v>
      </c>
      <c r="CT104" s="46">
        <v>0</v>
      </c>
      <c r="CU104" s="46">
        <f t="shared" si="214"/>
        <v>0</v>
      </c>
      <c r="CV104" s="46">
        <v>0</v>
      </c>
      <c r="CW104" s="46">
        <f t="shared" si="215"/>
        <v>0</v>
      </c>
      <c r="CX104" s="46">
        <v>0</v>
      </c>
      <c r="CY104" s="46">
        <f t="shared" si="216"/>
        <v>0</v>
      </c>
      <c r="CZ104" s="46">
        <v>0</v>
      </c>
      <c r="DA104" s="46">
        <f t="shared" si="217"/>
        <v>0</v>
      </c>
      <c r="DB104" s="47">
        <v>0</v>
      </c>
      <c r="DC104" s="46">
        <f t="shared" si="218"/>
        <v>0</v>
      </c>
      <c r="DD104" s="48">
        <v>0</v>
      </c>
      <c r="DE104" s="46">
        <f t="shared" si="219"/>
        <v>0</v>
      </c>
      <c r="DF104" s="49">
        <v>60</v>
      </c>
      <c r="DG104" s="50">
        <f t="shared" si="181"/>
        <v>39327.20616666667</v>
      </c>
      <c r="DH104" s="51">
        <f t="shared" si="148"/>
        <v>904525.74183333386</v>
      </c>
      <c r="DI104" s="52"/>
      <c r="DJ104" s="52">
        <f t="shared" si="226"/>
        <v>39327.20616666667</v>
      </c>
      <c r="DK104" s="52">
        <f t="shared" si="226"/>
        <v>39327.20616666667</v>
      </c>
      <c r="DL104" s="52">
        <f t="shared" si="226"/>
        <v>39327.20616666667</v>
      </c>
      <c r="DM104" s="52">
        <f t="shared" si="226"/>
        <v>39327.20616666667</v>
      </c>
      <c r="DN104" s="52">
        <f t="shared" si="226"/>
        <v>39327.20616666667</v>
      </c>
      <c r="DO104" s="52">
        <f t="shared" si="225"/>
        <v>39327.20616666667</v>
      </c>
      <c r="DP104" s="52">
        <f t="shared" si="223"/>
        <v>39327.20616666667</v>
      </c>
      <c r="DQ104" s="52">
        <f t="shared" si="221"/>
        <v>39327.20616666667</v>
      </c>
      <c r="DR104" s="52">
        <f t="shared" si="221"/>
        <v>39327.20616666667</v>
      </c>
      <c r="DS104" s="52">
        <f t="shared" si="221"/>
        <v>39327.20616666667</v>
      </c>
      <c r="DT104" s="52">
        <f t="shared" si="222"/>
        <v>39327.20616666667</v>
      </c>
      <c r="DU104" s="52">
        <f t="shared" si="222"/>
        <v>39327.20616666667</v>
      </c>
      <c r="DV104" s="52">
        <f t="shared" si="222"/>
        <v>39327.20616666667</v>
      </c>
      <c r="DW104" s="52">
        <f t="shared" si="222"/>
        <v>39327.20616666667</v>
      </c>
      <c r="DX104" s="52">
        <f t="shared" si="222"/>
        <v>39327.20616666667</v>
      </c>
      <c r="DY104" s="52">
        <f t="shared" si="222"/>
        <v>39327.20616666667</v>
      </c>
      <c r="DZ104" s="52">
        <f t="shared" si="222"/>
        <v>39327.20616666667</v>
      </c>
      <c r="EA104" s="52">
        <f t="shared" si="222"/>
        <v>39327.20616666667</v>
      </c>
      <c r="EB104" s="52">
        <f t="shared" si="222"/>
        <v>39327.20616666667</v>
      </c>
      <c r="EC104" s="52">
        <f t="shared" si="222"/>
        <v>39327.20616666667</v>
      </c>
      <c r="ED104" s="52">
        <f t="shared" si="224"/>
        <v>39327.20616666667</v>
      </c>
      <c r="EE104" s="52">
        <f t="shared" si="224"/>
        <v>39327.20616666667</v>
      </c>
      <c r="EF104" s="52">
        <f t="shared" si="224"/>
        <v>39327.20616666667</v>
      </c>
      <c r="EG104" s="54">
        <f t="shared" si="150"/>
        <v>1455106.6281666663</v>
      </c>
      <c r="EH104" s="55">
        <f t="shared" si="151"/>
        <v>23</v>
      </c>
      <c r="EI104" s="55">
        <f t="shared" si="152"/>
        <v>37</v>
      </c>
      <c r="EJ104" s="56" t="s">
        <v>723</v>
      </c>
      <c r="EK104" s="57">
        <f t="shared" si="188"/>
        <v>2359632.37</v>
      </c>
      <c r="EL104" s="57">
        <f t="shared" si="189"/>
        <v>2320305.1638333336</v>
      </c>
      <c r="EM104" s="57">
        <f t="shared" si="190"/>
        <v>2280977.9576666672</v>
      </c>
      <c r="EN104" s="57">
        <f t="shared" si="191"/>
        <v>2241650.7515000007</v>
      </c>
      <c r="EO104" s="57">
        <f t="shared" si="160"/>
        <v>2202323.5453333342</v>
      </c>
      <c r="EP104" s="57">
        <f t="shared" si="161"/>
        <v>2162996.3391666678</v>
      </c>
      <c r="EQ104" s="58">
        <f t="shared" si="162"/>
        <v>28315.588440000003</v>
      </c>
      <c r="ER104" s="58">
        <f t="shared" si="163"/>
        <v>27843.661966000003</v>
      </c>
      <c r="ES104" s="58">
        <f t="shared" si="164"/>
        <v>29652.713449666673</v>
      </c>
      <c r="ET104" s="58">
        <f t="shared" si="165"/>
        <v>31383.11052100001</v>
      </c>
    </row>
    <row r="105" spans="1:150" x14ac:dyDescent="0.25">
      <c r="A105" s="30" t="s">
        <v>778</v>
      </c>
      <c r="B105" s="65">
        <v>1210606</v>
      </c>
      <c r="C105" s="67" t="s">
        <v>779</v>
      </c>
      <c r="D105" s="32">
        <v>0</v>
      </c>
      <c r="E105" s="56"/>
      <c r="F105" s="33"/>
      <c r="G105" s="33"/>
      <c r="H105" s="288">
        <f t="shared" si="157"/>
        <v>137420</v>
      </c>
      <c r="I105" s="288">
        <f t="shared" si="158"/>
        <v>436378.34</v>
      </c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4" t="s">
        <v>616</v>
      </c>
      <c r="AI105" s="34" t="s">
        <v>463</v>
      </c>
      <c r="AJ105" s="34" t="s">
        <v>464</v>
      </c>
      <c r="AK105" s="34" t="s">
        <v>740</v>
      </c>
      <c r="AL105" s="34" t="s">
        <v>48</v>
      </c>
      <c r="AM105" s="34" t="s">
        <v>695</v>
      </c>
      <c r="AN105" s="34" t="s">
        <v>467</v>
      </c>
      <c r="AO105" s="36">
        <v>1.04</v>
      </c>
      <c r="AP105" s="69" t="s">
        <v>680</v>
      </c>
      <c r="AQ105" s="69" t="s">
        <v>58</v>
      </c>
      <c r="AR105" s="37" t="s">
        <v>471</v>
      </c>
      <c r="AS105" s="38">
        <v>2019</v>
      </c>
      <c r="AT105" s="39" t="s">
        <v>470</v>
      </c>
      <c r="AU105" s="37" t="s">
        <v>686</v>
      </c>
      <c r="AV105" s="39" t="s">
        <v>494</v>
      </c>
      <c r="AW105" s="39" t="s">
        <v>495</v>
      </c>
      <c r="AX105" s="39" t="s">
        <v>687</v>
      </c>
      <c r="AY105" s="40" t="s">
        <v>780</v>
      </c>
      <c r="AZ105" s="40" t="s">
        <v>680</v>
      </c>
      <c r="BA105" s="274">
        <v>298958.34000000003</v>
      </c>
      <c r="BB105" s="42"/>
      <c r="BC105" s="43">
        <v>436378</v>
      </c>
      <c r="BD105" s="43">
        <v>0</v>
      </c>
      <c r="BE105" s="43"/>
      <c r="BF105" s="43">
        <v>0</v>
      </c>
      <c r="BG105" s="44"/>
      <c r="BH105" s="45">
        <f t="shared" si="176"/>
        <v>137420</v>
      </c>
      <c r="BI105" s="45">
        <f t="shared" si="197"/>
        <v>137420</v>
      </c>
      <c r="BJ105" s="45">
        <f t="shared" si="125"/>
        <v>436378.34</v>
      </c>
      <c r="BK105" s="46">
        <v>137420</v>
      </c>
      <c r="BL105" s="46">
        <v>0</v>
      </c>
      <c r="BM105" s="46">
        <f t="shared" si="174"/>
        <v>0</v>
      </c>
      <c r="BN105" s="46">
        <v>0</v>
      </c>
      <c r="BO105" s="46">
        <f t="shared" si="198"/>
        <v>0</v>
      </c>
      <c r="BP105" s="46">
        <v>0</v>
      </c>
      <c r="BQ105" s="46">
        <f t="shared" si="199"/>
        <v>0</v>
      </c>
      <c r="BR105" s="46">
        <v>0</v>
      </c>
      <c r="BS105" s="46">
        <f t="shared" si="200"/>
        <v>0</v>
      </c>
      <c r="BT105" s="46">
        <v>0</v>
      </c>
      <c r="BU105" s="46">
        <f t="shared" si="201"/>
        <v>0</v>
      </c>
      <c r="BV105" s="46">
        <v>0</v>
      </c>
      <c r="BW105" s="46">
        <f t="shared" si="202"/>
        <v>0</v>
      </c>
      <c r="BX105" s="46">
        <v>0</v>
      </c>
      <c r="BY105" s="46">
        <f t="shared" si="203"/>
        <v>0</v>
      </c>
      <c r="BZ105" s="46">
        <v>0</v>
      </c>
      <c r="CA105" s="46">
        <f t="shared" si="204"/>
        <v>0</v>
      </c>
      <c r="CB105" s="46">
        <v>0</v>
      </c>
      <c r="CC105" s="46">
        <f t="shared" si="205"/>
        <v>0</v>
      </c>
      <c r="CD105" s="46">
        <v>0</v>
      </c>
      <c r="CE105" s="46">
        <f t="shared" si="206"/>
        <v>0</v>
      </c>
      <c r="CF105" s="46">
        <v>0</v>
      </c>
      <c r="CG105" s="46">
        <f t="shared" si="207"/>
        <v>0</v>
      </c>
      <c r="CH105" s="46">
        <v>0</v>
      </c>
      <c r="CI105" s="46">
        <f t="shared" si="208"/>
        <v>0</v>
      </c>
      <c r="CJ105" s="46">
        <v>0</v>
      </c>
      <c r="CK105" s="46">
        <f t="shared" si="209"/>
        <v>0</v>
      </c>
      <c r="CL105" s="46">
        <v>0</v>
      </c>
      <c r="CM105" s="46">
        <f t="shared" si="210"/>
        <v>0</v>
      </c>
      <c r="CN105" s="46">
        <v>0</v>
      </c>
      <c r="CO105" s="46">
        <f t="shared" si="211"/>
        <v>0</v>
      </c>
      <c r="CP105" s="46">
        <v>0</v>
      </c>
      <c r="CQ105" s="46">
        <f t="shared" si="212"/>
        <v>0</v>
      </c>
      <c r="CR105" s="46">
        <v>0</v>
      </c>
      <c r="CS105" s="46">
        <f t="shared" si="213"/>
        <v>0</v>
      </c>
      <c r="CT105" s="46">
        <v>0</v>
      </c>
      <c r="CU105" s="46">
        <f t="shared" si="214"/>
        <v>0</v>
      </c>
      <c r="CV105" s="46">
        <v>0</v>
      </c>
      <c r="CW105" s="46">
        <f t="shared" si="215"/>
        <v>0</v>
      </c>
      <c r="CX105" s="46">
        <v>0</v>
      </c>
      <c r="CY105" s="46">
        <f t="shared" si="216"/>
        <v>0</v>
      </c>
      <c r="CZ105" s="46">
        <v>0</v>
      </c>
      <c r="DA105" s="46">
        <f t="shared" si="217"/>
        <v>0</v>
      </c>
      <c r="DB105" s="47">
        <v>0</v>
      </c>
      <c r="DC105" s="46">
        <f t="shared" si="218"/>
        <v>0</v>
      </c>
      <c r="DD105" s="48">
        <v>0</v>
      </c>
      <c r="DE105" s="46">
        <f t="shared" si="219"/>
        <v>0</v>
      </c>
      <c r="DF105" s="49">
        <v>45</v>
      </c>
      <c r="DG105" s="50">
        <f t="shared" si="181"/>
        <v>9697.2964444444442</v>
      </c>
      <c r="DH105" s="51">
        <f t="shared" si="148"/>
        <v>223037.81822222233</v>
      </c>
      <c r="DI105" s="90"/>
      <c r="DJ105" s="53">
        <f t="shared" si="226"/>
        <v>9697.2964444444442</v>
      </c>
      <c r="DK105" s="53">
        <f t="shared" si="226"/>
        <v>9697.2964444444442</v>
      </c>
      <c r="DL105" s="53">
        <f t="shared" si="226"/>
        <v>9697.2964444444442</v>
      </c>
      <c r="DM105" s="53">
        <f t="shared" si="226"/>
        <v>9697.2964444444442</v>
      </c>
      <c r="DN105" s="53">
        <f t="shared" si="226"/>
        <v>9697.2964444444442</v>
      </c>
      <c r="DO105" s="53">
        <f t="shared" si="225"/>
        <v>9697.2964444444442</v>
      </c>
      <c r="DP105" s="53">
        <f t="shared" si="223"/>
        <v>9697.2964444444442</v>
      </c>
      <c r="DQ105" s="53">
        <f t="shared" si="221"/>
        <v>9697.2964444444442</v>
      </c>
      <c r="DR105" s="53">
        <f t="shared" si="221"/>
        <v>9697.2964444444442</v>
      </c>
      <c r="DS105" s="53">
        <f t="shared" si="221"/>
        <v>9697.2964444444442</v>
      </c>
      <c r="DT105" s="53">
        <f t="shared" si="222"/>
        <v>9697.2964444444442</v>
      </c>
      <c r="DU105" s="53">
        <f t="shared" si="222"/>
        <v>9697.2964444444442</v>
      </c>
      <c r="DV105" s="53">
        <f t="shared" si="222"/>
        <v>9697.2964444444442</v>
      </c>
      <c r="DW105" s="53">
        <f t="shared" si="222"/>
        <v>9697.2964444444442</v>
      </c>
      <c r="DX105" s="53">
        <f t="shared" si="222"/>
        <v>9697.2964444444442</v>
      </c>
      <c r="DY105" s="53">
        <f t="shared" si="222"/>
        <v>9697.2964444444442</v>
      </c>
      <c r="DZ105" s="53">
        <f t="shared" si="222"/>
        <v>9697.2964444444442</v>
      </c>
      <c r="EA105" s="53">
        <f t="shared" si="222"/>
        <v>9697.2964444444442</v>
      </c>
      <c r="EB105" s="53">
        <f t="shared" si="222"/>
        <v>9697.2964444444442</v>
      </c>
      <c r="EC105" s="53">
        <f t="shared" si="222"/>
        <v>9697.2964444444442</v>
      </c>
      <c r="ED105" s="53">
        <f t="shared" si="224"/>
        <v>9697.2964444444442</v>
      </c>
      <c r="EE105" s="53">
        <f t="shared" si="224"/>
        <v>9697.2964444444442</v>
      </c>
      <c r="EF105" s="53">
        <f t="shared" si="224"/>
        <v>9697.2964444444442</v>
      </c>
      <c r="EG105" s="54">
        <f t="shared" si="150"/>
        <v>213340.5217777777</v>
      </c>
      <c r="EH105" s="55">
        <f t="shared" si="151"/>
        <v>23</v>
      </c>
      <c r="EI105" s="55">
        <f t="shared" si="152"/>
        <v>22</v>
      </c>
      <c r="EJ105" s="56" t="s">
        <v>723</v>
      </c>
      <c r="EK105" s="57">
        <f t="shared" si="188"/>
        <v>436378.34</v>
      </c>
      <c r="EL105" s="57">
        <f t="shared" si="189"/>
        <v>426681.04355555557</v>
      </c>
      <c r="EM105" s="57">
        <f t="shared" si="190"/>
        <v>416983.74711111112</v>
      </c>
      <c r="EN105" s="57">
        <f t="shared" si="191"/>
        <v>407286.45066666667</v>
      </c>
      <c r="EO105" s="57">
        <f t="shared" si="160"/>
        <v>397589.15422222222</v>
      </c>
      <c r="EP105" s="57">
        <f t="shared" si="161"/>
        <v>387891.85777777777</v>
      </c>
      <c r="EQ105" s="58">
        <f t="shared" si="162"/>
        <v>5236.5400800000007</v>
      </c>
      <c r="ER105" s="58">
        <f t="shared" si="163"/>
        <v>5120.1725226666667</v>
      </c>
      <c r="ES105" s="58">
        <f t="shared" si="164"/>
        <v>5420.7887124444442</v>
      </c>
      <c r="ET105" s="58">
        <f t="shared" si="165"/>
        <v>5702.0103093333337</v>
      </c>
    </row>
    <row r="106" spans="1:150" x14ac:dyDescent="0.25">
      <c r="A106" s="30" t="s">
        <v>781</v>
      </c>
      <c r="B106" s="65">
        <v>1210608</v>
      </c>
      <c r="C106" s="67" t="s">
        <v>782</v>
      </c>
      <c r="D106" s="32" t="s">
        <v>604</v>
      </c>
      <c r="E106" s="56"/>
      <c r="F106" s="33"/>
      <c r="G106" s="33"/>
      <c r="H106" s="288">
        <f t="shared" si="157"/>
        <v>183984.94399999999</v>
      </c>
      <c r="I106" s="288">
        <f t="shared" si="158"/>
        <v>183984.94399999999</v>
      </c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4" t="s">
        <v>548</v>
      </c>
      <c r="AI106" s="34" t="s">
        <v>463</v>
      </c>
      <c r="AJ106" s="34" t="s">
        <v>54</v>
      </c>
      <c r="AK106" s="34" t="s">
        <v>490</v>
      </c>
      <c r="AL106" s="34" t="s">
        <v>767</v>
      </c>
      <c r="AM106" s="34" t="s">
        <v>491</v>
      </c>
      <c r="AN106" s="34" t="s">
        <v>744</v>
      </c>
      <c r="AO106" s="36">
        <v>1.04</v>
      </c>
      <c r="AP106" s="69" t="s">
        <v>680</v>
      </c>
      <c r="AQ106" s="69" t="s">
        <v>30</v>
      </c>
      <c r="AR106" s="37" t="s">
        <v>493</v>
      </c>
      <c r="AS106" s="38">
        <v>2021</v>
      </c>
      <c r="AT106" s="39" t="s">
        <v>470</v>
      </c>
      <c r="AU106" s="37" t="s">
        <v>469</v>
      </c>
      <c r="AV106" s="39" t="s">
        <v>494</v>
      </c>
      <c r="AW106" s="39" t="s">
        <v>495</v>
      </c>
      <c r="AX106" s="39" t="s">
        <v>496</v>
      </c>
      <c r="AY106" s="40" t="s">
        <v>768</v>
      </c>
      <c r="AZ106" s="40" t="s">
        <v>680</v>
      </c>
      <c r="BA106" s="274">
        <v>0</v>
      </c>
      <c r="BB106" s="42"/>
      <c r="BC106" s="43">
        <v>183984.94399999999</v>
      </c>
      <c r="BD106" s="43">
        <v>0</v>
      </c>
      <c r="BE106" s="43"/>
      <c r="BF106" s="43">
        <v>0</v>
      </c>
      <c r="BG106" s="44"/>
      <c r="BH106" s="45">
        <f t="shared" si="176"/>
        <v>183984.94399999999</v>
      </c>
      <c r="BI106" s="45">
        <f t="shared" si="197"/>
        <v>183984.94399999999</v>
      </c>
      <c r="BJ106" s="45">
        <f t="shared" si="125"/>
        <v>183984.94399999999</v>
      </c>
      <c r="BK106" s="46">
        <v>183984.94399999999</v>
      </c>
      <c r="BL106" s="46">
        <v>0</v>
      </c>
      <c r="BM106" s="46">
        <f t="shared" si="174"/>
        <v>0</v>
      </c>
      <c r="BN106" s="46">
        <v>0</v>
      </c>
      <c r="BO106" s="46">
        <f t="shared" si="198"/>
        <v>0</v>
      </c>
      <c r="BP106" s="46">
        <v>0</v>
      </c>
      <c r="BQ106" s="46">
        <f t="shared" si="199"/>
        <v>0</v>
      </c>
      <c r="BR106" s="46">
        <v>0</v>
      </c>
      <c r="BS106" s="46">
        <f t="shared" si="200"/>
        <v>0</v>
      </c>
      <c r="BT106" s="46">
        <v>0</v>
      </c>
      <c r="BU106" s="46">
        <f t="shared" si="201"/>
        <v>0</v>
      </c>
      <c r="BV106" s="46">
        <v>0</v>
      </c>
      <c r="BW106" s="46">
        <f t="shared" si="202"/>
        <v>0</v>
      </c>
      <c r="BX106" s="46">
        <v>0</v>
      </c>
      <c r="BY106" s="46">
        <f t="shared" si="203"/>
        <v>0</v>
      </c>
      <c r="BZ106" s="46">
        <v>0</v>
      </c>
      <c r="CA106" s="46">
        <f t="shared" si="204"/>
        <v>0</v>
      </c>
      <c r="CB106" s="46">
        <v>0</v>
      </c>
      <c r="CC106" s="46">
        <f t="shared" si="205"/>
        <v>0</v>
      </c>
      <c r="CD106" s="46">
        <v>0</v>
      </c>
      <c r="CE106" s="46">
        <f t="shared" si="206"/>
        <v>0</v>
      </c>
      <c r="CF106" s="46">
        <v>0</v>
      </c>
      <c r="CG106" s="46">
        <f t="shared" si="207"/>
        <v>0</v>
      </c>
      <c r="CH106" s="46">
        <v>0</v>
      </c>
      <c r="CI106" s="46">
        <f t="shared" si="208"/>
        <v>0</v>
      </c>
      <c r="CJ106" s="46">
        <v>0</v>
      </c>
      <c r="CK106" s="46">
        <f t="shared" si="209"/>
        <v>0</v>
      </c>
      <c r="CL106" s="46">
        <v>0</v>
      </c>
      <c r="CM106" s="46">
        <f t="shared" si="210"/>
        <v>0</v>
      </c>
      <c r="CN106" s="46">
        <v>0</v>
      </c>
      <c r="CO106" s="46">
        <f t="shared" si="211"/>
        <v>0</v>
      </c>
      <c r="CP106" s="46">
        <v>0</v>
      </c>
      <c r="CQ106" s="46">
        <f t="shared" si="212"/>
        <v>0</v>
      </c>
      <c r="CR106" s="46">
        <v>0</v>
      </c>
      <c r="CS106" s="46">
        <f t="shared" si="213"/>
        <v>0</v>
      </c>
      <c r="CT106" s="46">
        <v>0</v>
      </c>
      <c r="CU106" s="46">
        <f t="shared" si="214"/>
        <v>0</v>
      </c>
      <c r="CV106" s="46">
        <v>0</v>
      </c>
      <c r="CW106" s="46">
        <f t="shared" si="215"/>
        <v>0</v>
      </c>
      <c r="CX106" s="46">
        <v>0</v>
      </c>
      <c r="CY106" s="46">
        <f t="shared" si="216"/>
        <v>0</v>
      </c>
      <c r="CZ106" s="46">
        <v>0</v>
      </c>
      <c r="DA106" s="46">
        <f t="shared" si="217"/>
        <v>0</v>
      </c>
      <c r="DB106" s="47">
        <v>0</v>
      </c>
      <c r="DC106" s="46">
        <f t="shared" si="218"/>
        <v>0</v>
      </c>
      <c r="DD106" s="48">
        <v>0</v>
      </c>
      <c r="DE106" s="46">
        <f t="shared" si="219"/>
        <v>0</v>
      </c>
      <c r="DF106" s="49">
        <v>20</v>
      </c>
      <c r="DG106" s="50">
        <f t="shared" si="181"/>
        <v>9199.2471999999998</v>
      </c>
      <c r="DH106" s="51">
        <f t="shared" si="148"/>
        <v>183984.94400000005</v>
      </c>
      <c r="DI106" s="52"/>
      <c r="DJ106" s="52">
        <f t="shared" si="226"/>
        <v>9199.2471999999998</v>
      </c>
      <c r="DK106" s="52">
        <f t="shared" si="226"/>
        <v>9199.2471999999998</v>
      </c>
      <c r="DL106" s="52">
        <f t="shared" si="226"/>
        <v>9199.2471999999998</v>
      </c>
      <c r="DM106" s="52">
        <f t="shared" si="226"/>
        <v>9199.2471999999998</v>
      </c>
      <c r="DN106" s="52">
        <f t="shared" si="226"/>
        <v>9199.2471999999998</v>
      </c>
      <c r="DO106" s="52">
        <f t="shared" si="225"/>
        <v>9199.2471999999998</v>
      </c>
      <c r="DP106" s="52">
        <f t="shared" si="223"/>
        <v>9199.2471999999998</v>
      </c>
      <c r="DQ106" s="52">
        <f t="shared" si="221"/>
        <v>9199.2471999999998</v>
      </c>
      <c r="DR106" s="52">
        <f t="shared" si="221"/>
        <v>9199.2471999999998</v>
      </c>
      <c r="DS106" s="52">
        <f t="shared" si="221"/>
        <v>9199.2471999999998</v>
      </c>
      <c r="DT106" s="52">
        <f t="shared" si="222"/>
        <v>9199.2471999999998</v>
      </c>
      <c r="DU106" s="52">
        <f t="shared" si="222"/>
        <v>9199.2471999999998</v>
      </c>
      <c r="DV106" s="52">
        <f t="shared" si="222"/>
        <v>9199.2471999999998</v>
      </c>
      <c r="DW106" s="52">
        <f t="shared" si="222"/>
        <v>9199.2471999999998</v>
      </c>
      <c r="DX106" s="52">
        <f t="shared" si="222"/>
        <v>9199.2471999999998</v>
      </c>
      <c r="DY106" s="52">
        <f t="shared" si="222"/>
        <v>9199.2471999999998</v>
      </c>
      <c r="DZ106" s="52">
        <f t="shared" si="222"/>
        <v>9199.2471999999998</v>
      </c>
      <c r="EA106" s="52">
        <f t="shared" si="222"/>
        <v>9199.2471999999998</v>
      </c>
      <c r="EB106" s="52">
        <f t="shared" si="222"/>
        <v>9199.2471999999998</v>
      </c>
      <c r="EC106" s="52">
        <f t="shared" si="222"/>
        <v>9199.2471999999998</v>
      </c>
      <c r="ED106" s="53"/>
      <c r="EE106" s="53"/>
      <c r="EF106" s="53"/>
      <c r="EG106" s="54">
        <f t="shared" si="150"/>
        <v>0</v>
      </c>
      <c r="EH106" s="55">
        <f t="shared" si="151"/>
        <v>20</v>
      </c>
      <c r="EI106" s="55">
        <f t="shared" si="152"/>
        <v>0</v>
      </c>
      <c r="EJ106" s="56" t="s">
        <v>745</v>
      </c>
      <c r="EK106" s="57">
        <f t="shared" si="188"/>
        <v>183984.94399999999</v>
      </c>
      <c r="EL106" s="57">
        <f t="shared" si="189"/>
        <v>174785.69679999998</v>
      </c>
      <c r="EM106" s="57">
        <f t="shared" si="190"/>
        <v>165586.44959999996</v>
      </c>
      <c r="EN106" s="57">
        <f t="shared" si="191"/>
        <v>156387.20239999995</v>
      </c>
      <c r="EO106" s="57">
        <f t="shared" si="160"/>
        <v>147187.95519999994</v>
      </c>
      <c r="EP106" s="57">
        <f t="shared" si="161"/>
        <v>137988.70799999993</v>
      </c>
      <c r="EQ106" s="58">
        <f t="shared" si="162"/>
        <v>2207.819328</v>
      </c>
      <c r="ER106" s="58">
        <f t="shared" si="163"/>
        <v>2097.4283615999998</v>
      </c>
      <c r="ES106" s="58">
        <f t="shared" si="164"/>
        <v>2152.6238447999995</v>
      </c>
      <c r="ET106" s="58">
        <f t="shared" si="165"/>
        <v>2189.4208335999992</v>
      </c>
    </row>
    <row r="107" spans="1:150" x14ac:dyDescent="0.25">
      <c r="A107" s="30" t="s">
        <v>783</v>
      </c>
      <c r="B107" s="65">
        <v>1210609</v>
      </c>
      <c r="C107" s="67" t="s">
        <v>784</v>
      </c>
      <c r="D107" s="32" t="s">
        <v>489</v>
      </c>
      <c r="E107" s="56"/>
      <c r="F107" s="33"/>
      <c r="G107" s="33"/>
      <c r="H107" s="288">
        <f t="shared" si="157"/>
        <v>1574303.84</v>
      </c>
      <c r="I107" s="288">
        <f t="shared" si="158"/>
        <v>1574303.84</v>
      </c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4" t="s">
        <v>548</v>
      </c>
      <c r="AI107" s="34" t="s">
        <v>463</v>
      </c>
      <c r="AJ107" s="34" t="s">
        <v>54</v>
      </c>
      <c r="AK107" s="34" t="s">
        <v>490</v>
      </c>
      <c r="AL107" s="34" t="s">
        <v>82</v>
      </c>
      <c r="AM107" s="34" t="s">
        <v>491</v>
      </c>
      <c r="AN107" s="34" t="s">
        <v>617</v>
      </c>
      <c r="AO107" s="36">
        <v>1.04</v>
      </c>
      <c r="AP107" s="69" t="s">
        <v>586</v>
      </c>
      <c r="AQ107" s="69" t="s">
        <v>58</v>
      </c>
      <c r="AR107" s="37" t="s">
        <v>469</v>
      </c>
      <c r="AS107" s="38">
        <v>2021</v>
      </c>
      <c r="AT107" s="39" t="s">
        <v>470</v>
      </c>
      <c r="AU107" s="37" t="s">
        <v>471</v>
      </c>
      <c r="AV107" s="39" t="s">
        <v>494</v>
      </c>
      <c r="AW107" s="39" t="s">
        <v>495</v>
      </c>
      <c r="AX107" s="39" t="s">
        <v>550</v>
      </c>
      <c r="AY107" s="40" t="s">
        <v>775</v>
      </c>
      <c r="AZ107" s="40" t="s">
        <v>504</v>
      </c>
      <c r="BA107" s="274">
        <v>0</v>
      </c>
      <c r="BB107" s="42"/>
      <c r="BC107" s="43">
        <v>2397133.44</v>
      </c>
      <c r="BD107" s="43">
        <v>0</v>
      </c>
      <c r="BE107" s="43"/>
      <c r="BF107" s="43">
        <v>0</v>
      </c>
      <c r="BG107" s="44"/>
      <c r="BH107" s="45">
        <f t="shared" si="176"/>
        <v>1521446</v>
      </c>
      <c r="BI107" s="45">
        <f t="shared" si="197"/>
        <v>1574303.84</v>
      </c>
      <c r="BJ107" s="45">
        <f t="shared" si="125"/>
        <v>1574303.84</v>
      </c>
      <c r="BK107" s="91">
        <v>200000</v>
      </c>
      <c r="BL107" s="91">
        <v>319000</v>
      </c>
      <c r="BM107" s="46">
        <f t="shared" si="174"/>
        <v>331760</v>
      </c>
      <c r="BN107" s="91">
        <v>1002446</v>
      </c>
      <c r="BO107" s="46">
        <f t="shared" si="198"/>
        <v>1042543.8400000001</v>
      </c>
      <c r="BP107" s="46">
        <v>0</v>
      </c>
      <c r="BQ107" s="46">
        <f t="shared" si="199"/>
        <v>0</v>
      </c>
      <c r="BR107" s="46">
        <v>0</v>
      </c>
      <c r="BS107" s="46">
        <f t="shared" si="200"/>
        <v>0</v>
      </c>
      <c r="BT107" s="46">
        <v>0</v>
      </c>
      <c r="BU107" s="46">
        <f t="shared" si="201"/>
        <v>0</v>
      </c>
      <c r="BV107" s="46">
        <v>0</v>
      </c>
      <c r="BW107" s="46">
        <f t="shared" si="202"/>
        <v>0</v>
      </c>
      <c r="BX107" s="46">
        <v>0</v>
      </c>
      <c r="BY107" s="46">
        <f t="shared" si="203"/>
        <v>0</v>
      </c>
      <c r="BZ107" s="46">
        <v>0</v>
      </c>
      <c r="CA107" s="46">
        <f t="shared" si="204"/>
        <v>0</v>
      </c>
      <c r="CB107" s="46">
        <v>0</v>
      </c>
      <c r="CC107" s="46">
        <f t="shared" si="205"/>
        <v>0</v>
      </c>
      <c r="CD107" s="46">
        <v>0</v>
      </c>
      <c r="CE107" s="46">
        <f t="shared" si="206"/>
        <v>0</v>
      </c>
      <c r="CF107" s="46">
        <v>0</v>
      </c>
      <c r="CG107" s="46">
        <f t="shared" si="207"/>
        <v>0</v>
      </c>
      <c r="CH107" s="46">
        <v>0</v>
      </c>
      <c r="CI107" s="46">
        <f t="shared" si="208"/>
        <v>0</v>
      </c>
      <c r="CJ107" s="46">
        <v>0</v>
      </c>
      <c r="CK107" s="46">
        <f t="shared" si="209"/>
        <v>0</v>
      </c>
      <c r="CL107" s="46">
        <v>0</v>
      </c>
      <c r="CM107" s="46">
        <f t="shared" si="210"/>
        <v>0</v>
      </c>
      <c r="CN107" s="46">
        <v>0</v>
      </c>
      <c r="CO107" s="46">
        <f t="shared" si="211"/>
        <v>0</v>
      </c>
      <c r="CP107" s="46">
        <v>0</v>
      </c>
      <c r="CQ107" s="46">
        <f t="shared" si="212"/>
        <v>0</v>
      </c>
      <c r="CR107" s="46">
        <v>0</v>
      </c>
      <c r="CS107" s="46">
        <f t="shared" si="213"/>
        <v>0</v>
      </c>
      <c r="CT107" s="46">
        <v>0</v>
      </c>
      <c r="CU107" s="46">
        <f t="shared" si="214"/>
        <v>0</v>
      </c>
      <c r="CV107" s="46">
        <v>0</v>
      </c>
      <c r="CW107" s="46">
        <f t="shared" si="215"/>
        <v>0</v>
      </c>
      <c r="CX107" s="46">
        <v>0</v>
      </c>
      <c r="CY107" s="46">
        <f t="shared" si="216"/>
        <v>0</v>
      </c>
      <c r="CZ107" s="46">
        <v>0</v>
      </c>
      <c r="DA107" s="46">
        <f t="shared" si="217"/>
        <v>0</v>
      </c>
      <c r="DB107" s="47">
        <v>0</v>
      </c>
      <c r="DC107" s="46">
        <f t="shared" si="218"/>
        <v>0</v>
      </c>
      <c r="DD107" s="48">
        <v>0</v>
      </c>
      <c r="DE107" s="46">
        <f t="shared" si="219"/>
        <v>0</v>
      </c>
      <c r="DF107" s="49">
        <v>60</v>
      </c>
      <c r="DG107" s="50">
        <f t="shared" si="181"/>
        <v>26238.397333333334</v>
      </c>
      <c r="DH107" s="51">
        <f t="shared" si="148"/>
        <v>551006.34400000004</v>
      </c>
      <c r="DI107" s="52"/>
      <c r="DJ107" s="52"/>
      <c r="DK107" s="52"/>
      <c r="DL107" s="52">
        <f t="shared" ref="DL107:DN113" si="227">$DG107</f>
        <v>26238.397333333334</v>
      </c>
      <c r="DM107" s="52">
        <f t="shared" si="227"/>
        <v>26238.397333333334</v>
      </c>
      <c r="DN107" s="52">
        <f t="shared" si="227"/>
        <v>26238.397333333334</v>
      </c>
      <c r="DO107" s="52">
        <f t="shared" si="225"/>
        <v>26238.397333333334</v>
      </c>
      <c r="DP107" s="52">
        <f t="shared" si="223"/>
        <v>26238.397333333334</v>
      </c>
      <c r="DQ107" s="52">
        <f t="shared" si="221"/>
        <v>26238.397333333334</v>
      </c>
      <c r="DR107" s="52">
        <f t="shared" si="221"/>
        <v>26238.397333333334</v>
      </c>
      <c r="DS107" s="52">
        <f t="shared" si="221"/>
        <v>26238.397333333334</v>
      </c>
      <c r="DT107" s="52">
        <f t="shared" si="222"/>
        <v>26238.397333333334</v>
      </c>
      <c r="DU107" s="52">
        <f t="shared" si="222"/>
        <v>26238.397333333334</v>
      </c>
      <c r="DV107" s="52">
        <f t="shared" si="222"/>
        <v>26238.397333333334</v>
      </c>
      <c r="DW107" s="52">
        <f t="shared" si="222"/>
        <v>26238.397333333334</v>
      </c>
      <c r="DX107" s="52">
        <f t="shared" si="222"/>
        <v>26238.397333333334</v>
      </c>
      <c r="DY107" s="52">
        <f t="shared" si="222"/>
        <v>26238.397333333334</v>
      </c>
      <c r="DZ107" s="52">
        <f t="shared" si="222"/>
        <v>26238.397333333334</v>
      </c>
      <c r="EA107" s="52">
        <f t="shared" si="222"/>
        <v>26238.397333333334</v>
      </c>
      <c r="EB107" s="52">
        <f t="shared" si="222"/>
        <v>26238.397333333334</v>
      </c>
      <c r="EC107" s="52">
        <f t="shared" si="222"/>
        <v>26238.397333333334</v>
      </c>
      <c r="ED107" s="52">
        <f t="shared" ref="ED107:EF108" si="228">$DG107</f>
        <v>26238.397333333334</v>
      </c>
      <c r="EE107" s="52">
        <f t="shared" si="228"/>
        <v>26238.397333333334</v>
      </c>
      <c r="EF107" s="52">
        <f t="shared" si="228"/>
        <v>26238.397333333334</v>
      </c>
      <c r="EG107" s="54">
        <f t="shared" si="150"/>
        <v>1023297.496</v>
      </c>
      <c r="EH107" s="55">
        <f t="shared" si="151"/>
        <v>21</v>
      </c>
      <c r="EI107" s="55">
        <f t="shared" si="152"/>
        <v>39</v>
      </c>
      <c r="EJ107" s="56" t="s">
        <v>723</v>
      </c>
      <c r="EK107" s="57">
        <f t="shared" si="188"/>
        <v>200000</v>
      </c>
      <c r="EL107" s="57">
        <f t="shared" si="189"/>
        <v>531760</v>
      </c>
      <c r="EM107" s="57">
        <f t="shared" si="190"/>
        <v>1574303.84</v>
      </c>
      <c r="EN107" s="57">
        <f t="shared" si="191"/>
        <v>1548065.4426666668</v>
      </c>
      <c r="EO107" s="57">
        <f t="shared" si="160"/>
        <v>1521827.0453333335</v>
      </c>
      <c r="EP107" s="57">
        <f t="shared" si="161"/>
        <v>1495588.6480000003</v>
      </c>
      <c r="EQ107" s="58">
        <f t="shared" si="162"/>
        <v>2400</v>
      </c>
      <c r="ER107" s="58">
        <f t="shared" si="163"/>
        <v>6381.12</v>
      </c>
      <c r="ES107" s="58">
        <f t="shared" si="164"/>
        <v>20465.949919999999</v>
      </c>
      <c r="ET107" s="58">
        <f t="shared" si="165"/>
        <v>21672.916197333336</v>
      </c>
    </row>
    <row r="108" spans="1:150" x14ac:dyDescent="0.25">
      <c r="A108" s="30" t="s">
        <v>785</v>
      </c>
      <c r="B108" s="65">
        <v>1210610</v>
      </c>
      <c r="C108" s="67" t="s">
        <v>786</v>
      </c>
      <c r="D108" s="32" t="s">
        <v>489</v>
      </c>
      <c r="E108" s="56"/>
      <c r="F108" s="33"/>
      <c r="G108" s="33"/>
      <c r="H108" s="288">
        <f t="shared" si="157"/>
        <v>272991.51360000006</v>
      </c>
      <c r="I108" s="288">
        <f t="shared" si="158"/>
        <v>272991.51360000006</v>
      </c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4" t="s">
        <v>548</v>
      </c>
      <c r="AI108" s="34" t="s">
        <v>463</v>
      </c>
      <c r="AJ108" s="34" t="s">
        <v>54</v>
      </c>
      <c r="AK108" s="34" t="s">
        <v>490</v>
      </c>
      <c r="AL108" s="34" t="s">
        <v>170</v>
      </c>
      <c r="AM108" s="34" t="s">
        <v>491</v>
      </c>
      <c r="AN108" s="34" t="s">
        <v>617</v>
      </c>
      <c r="AO108" s="36">
        <v>1.04</v>
      </c>
      <c r="AP108" s="69" t="s">
        <v>586</v>
      </c>
      <c r="AQ108" s="69" t="s">
        <v>30</v>
      </c>
      <c r="AR108" s="37" t="s">
        <v>493</v>
      </c>
      <c r="AS108" s="38">
        <v>2022</v>
      </c>
      <c r="AT108" s="39" t="s">
        <v>470</v>
      </c>
      <c r="AU108" s="37" t="s">
        <v>471</v>
      </c>
      <c r="AV108" s="39" t="s">
        <v>494</v>
      </c>
      <c r="AW108" s="39" t="s">
        <v>495</v>
      </c>
      <c r="AX108" s="39" t="s">
        <v>550</v>
      </c>
      <c r="AY108" s="40" t="s">
        <v>787</v>
      </c>
      <c r="AZ108" s="40" t="s">
        <v>504</v>
      </c>
      <c r="BA108" s="274">
        <v>0</v>
      </c>
      <c r="BB108" s="42"/>
      <c r="BC108" s="43">
        <v>262491.84000000003</v>
      </c>
      <c r="BD108" s="43">
        <v>0</v>
      </c>
      <c r="BE108" s="43"/>
      <c r="BF108" s="43">
        <v>0</v>
      </c>
      <c r="BG108" s="44"/>
      <c r="BH108" s="45">
        <f t="shared" si="176"/>
        <v>262491.84000000003</v>
      </c>
      <c r="BI108" s="45">
        <f t="shared" si="197"/>
        <v>272991.51360000006</v>
      </c>
      <c r="BJ108" s="45">
        <f t="shared" si="125"/>
        <v>272991.51360000006</v>
      </c>
      <c r="BK108" s="46">
        <v>0</v>
      </c>
      <c r="BL108" s="46">
        <v>262491.84000000003</v>
      </c>
      <c r="BM108" s="46">
        <f t="shared" si="174"/>
        <v>272991.51360000006</v>
      </c>
      <c r="BN108" s="46">
        <v>0</v>
      </c>
      <c r="BO108" s="46">
        <f t="shared" si="198"/>
        <v>0</v>
      </c>
      <c r="BP108" s="46">
        <v>0</v>
      </c>
      <c r="BQ108" s="46">
        <f t="shared" si="199"/>
        <v>0</v>
      </c>
      <c r="BR108" s="46">
        <v>0</v>
      </c>
      <c r="BS108" s="46">
        <f t="shared" si="200"/>
        <v>0</v>
      </c>
      <c r="BT108" s="46">
        <v>0</v>
      </c>
      <c r="BU108" s="46">
        <f t="shared" si="201"/>
        <v>0</v>
      </c>
      <c r="BV108" s="46">
        <v>0</v>
      </c>
      <c r="BW108" s="46">
        <f t="shared" si="202"/>
        <v>0</v>
      </c>
      <c r="BX108" s="46">
        <v>0</v>
      </c>
      <c r="BY108" s="46">
        <f t="shared" si="203"/>
        <v>0</v>
      </c>
      <c r="BZ108" s="46">
        <v>0</v>
      </c>
      <c r="CA108" s="46">
        <f t="shared" si="204"/>
        <v>0</v>
      </c>
      <c r="CB108" s="46">
        <v>0</v>
      </c>
      <c r="CC108" s="46">
        <f t="shared" si="205"/>
        <v>0</v>
      </c>
      <c r="CD108" s="46">
        <v>0</v>
      </c>
      <c r="CE108" s="46">
        <f t="shared" si="206"/>
        <v>0</v>
      </c>
      <c r="CF108" s="46">
        <v>0</v>
      </c>
      <c r="CG108" s="46">
        <f t="shared" si="207"/>
        <v>0</v>
      </c>
      <c r="CH108" s="46">
        <v>0</v>
      </c>
      <c r="CI108" s="46">
        <f t="shared" si="208"/>
        <v>0</v>
      </c>
      <c r="CJ108" s="46">
        <v>0</v>
      </c>
      <c r="CK108" s="46">
        <f t="shared" si="209"/>
        <v>0</v>
      </c>
      <c r="CL108" s="46">
        <v>0</v>
      </c>
      <c r="CM108" s="46">
        <f t="shared" si="210"/>
        <v>0</v>
      </c>
      <c r="CN108" s="46">
        <v>0</v>
      </c>
      <c r="CO108" s="46">
        <f t="shared" si="211"/>
        <v>0</v>
      </c>
      <c r="CP108" s="46">
        <v>0</v>
      </c>
      <c r="CQ108" s="46">
        <f t="shared" si="212"/>
        <v>0</v>
      </c>
      <c r="CR108" s="46">
        <v>0</v>
      </c>
      <c r="CS108" s="46">
        <f t="shared" si="213"/>
        <v>0</v>
      </c>
      <c r="CT108" s="46">
        <v>0</v>
      </c>
      <c r="CU108" s="46">
        <f t="shared" si="214"/>
        <v>0</v>
      </c>
      <c r="CV108" s="46">
        <v>0</v>
      </c>
      <c r="CW108" s="46">
        <f t="shared" si="215"/>
        <v>0</v>
      </c>
      <c r="CX108" s="46">
        <v>0</v>
      </c>
      <c r="CY108" s="46">
        <f t="shared" si="216"/>
        <v>0</v>
      </c>
      <c r="CZ108" s="46">
        <v>0</v>
      </c>
      <c r="DA108" s="46">
        <f t="shared" si="217"/>
        <v>0</v>
      </c>
      <c r="DB108" s="47">
        <v>0</v>
      </c>
      <c r="DC108" s="46">
        <f t="shared" si="218"/>
        <v>0</v>
      </c>
      <c r="DD108" s="48">
        <v>0</v>
      </c>
      <c r="DE108" s="46">
        <f t="shared" si="219"/>
        <v>0</v>
      </c>
      <c r="DF108" s="49">
        <v>60</v>
      </c>
      <c r="DG108" s="50">
        <f t="shared" si="181"/>
        <v>4549.8585600000015</v>
      </c>
      <c r="DH108" s="51">
        <f t="shared" si="148"/>
        <v>100096.88832000007</v>
      </c>
      <c r="DI108" s="52"/>
      <c r="DJ108" s="52"/>
      <c r="DK108" s="52">
        <f>$DG108</f>
        <v>4549.8585600000015</v>
      </c>
      <c r="DL108" s="52">
        <f t="shared" si="227"/>
        <v>4549.8585600000015</v>
      </c>
      <c r="DM108" s="52">
        <f t="shared" si="227"/>
        <v>4549.8585600000015</v>
      </c>
      <c r="DN108" s="52">
        <f t="shared" si="227"/>
        <v>4549.8585600000015</v>
      </c>
      <c r="DO108" s="52">
        <f t="shared" si="225"/>
        <v>4549.8585600000015</v>
      </c>
      <c r="DP108" s="52">
        <f t="shared" si="223"/>
        <v>4549.8585600000015</v>
      </c>
      <c r="DQ108" s="52">
        <f t="shared" si="221"/>
        <v>4549.8585600000015</v>
      </c>
      <c r="DR108" s="52">
        <f t="shared" si="221"/>
        <v>4549.8585600000015</v>
      </c>
      <c r="DS108" s="52">
        <f t="shared" si="221"/>
        <v>4549.8585600000015</v>
      </c>
      <c r="DT108" s="52">
        <f t="shared" si="222"/>
        <v>4549.8585600000015</v>
      </c>
      <c r="DU108" s="52">
        <f t="shared" si="222"/>
        <v>4549.8585600000015</v>
      </c>
      <c r="DV108" s="52">
        <f t="shared" si="222"/>
        <v>4549.8585600000015</v>
      </c>
      <c r="DW108" s="52">
        <f t="shared" si="222"/>
        <v>4549.8585600000015</v>
      </c>
      <c r="DX108" s="52">
        <f t="shared" si="222"/>
        <v>4549.8585600000015</v>
      </c>
      <c r="DY108" s="52">
        <f t="shared" si="222"/>
        <v>4549.8585600000015</v>
      </c>
      <c r="DZ108" s="52">
        <f t="shared" si="222"/>
        <v>4549.8585600000015</v>
      </c>
      <c r="EA108" s="52">
        <f t="shared" si="222"/>
        <v>4549.8585600000015</v>
      </c>
      <c r="EB108" s="52">
        <f t="shared" si="222"/>
        <v>4549.8585600000015</v>
      </c>
      <c r="EC108" s="52">
        <f t="shared" si="222"/>
        <v>4549.8585600000015</v>
      </c>
      <c r="ED108" s="52">
        <f t="shared" si="228"/>
        <v>4549.8585600000015</v>
      </c>
      <c r="EE108" s="52">
        <f t="shared" si="228"/>
        <v>4549.8585600000015</v>
      </c>
      <c r="EF108" s="52">
        <f t="shared" si="228"/>
        <v>4549.8585600000015</v>
      </c>
      <c r="EG108" s="54">
        <f t="shared" si="150"/>
        <v>172894.62527999998</v>
      </c>
      <c r="EH108" s="55">
        <f t="shared" si="151"/>
        <v>22</v>
      </c>
      <c r="EI108" s="55">
        <f t="shared" si="152"/>
        <v>38</v>
      </c>
      <c r="EJ108" s="56" t="s">
        <v>788</v>
      </c>
      <c r="EK108" s="57">
        <f t="shared" si="188"/>
        <v>0</v>
      </c>
      <c r="EL108" s="57">
        <f t="shared" si="189"/>
        <v>272991.51360000006</v>
      </c>
      <c r="EM108" s="57">
        <f t="shared" si="190"/>
        <v>268441.65504000004</v>
      </c>
      <c r="EN108" s="57">
        <f t="shared" si="191"/>
        <v>263891.79648000002</v>
      </c>
      <c r="EO108" s="57">
        <f t="shared" si="160"/>
        <v>259341.93792000003</v>
      </c>
      <c r="EP108" s="57">
        <f t="shared" si="161"/>
        <v>254792.07936000003</v>
      </c>
      <c r="EQ108" s="58">
        <f t="shared" si="162"/>
        <v>0</v>
      </c>
      <c r="ER108" s="58">
        <f t="shared" si="163"/>
        <v>3275.8981632000009</v>
      </c>
      <c r="ES108" s="58">
        <f t="shared" si="164"/>
        <v>3489.7415155200006</v>
      </c>
      <c r="ET108" s="58">
        <f t="shared" si="165"/>
        <v>3694.4851507200005</v>
      </c>
    </row>
    <row r="109" spans="1:150" x14ac:dyDescent="0.25">
      <c r="A109" s="30" t="s">
        <v>789</v>
      </c>
      <c r="B109" s="65">
        <v>1210611</v>
      </c>
      <c r="C109" s="67" t="s">
        <v>790</v>
      </c>
      <c r="D109" s="32" t="s">
        <v>489</v>
      </c>
      <c r="E109" s="56"/>
      <c r="F109" s="33"/>
      <c r="G109" s="33"/>
      <c r="H109" s="288">
        <f t="shared" si="157"/>
        <v>306824.92206080002</v>
      </c>
      <c r="I109" s="288">
        <f t="shared" si="158"/>
        <v>306824.92206080002</v>
      </c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4" t="s">
        <v>548</v>
      </c>
      <c r="AI109" s="34" t="s">
        <v>463</v>
      </c>
      <c r="AJ109" s="34" t="s">
        <v>54</v>
      </c>
      <c r="AK109" s="34" t="s">
        <v>490</v>
      </c>
      <c r="AL109" s="34" t="s">
        <v>767</v>
      </c>
      <c r="AM109" s="34" t="s">
        <v>491</v>
      </c>
      <c r="AN109" s="34" t="s">
        <v>744</v>
      </c>
      <c r="AO109" s="36">
        <v>1.04</v>
      </c>
      <c r="AP109" s="69" t="s">
        <v>586</v>
      </c>
      <c r="AQ109" s="69" t="s">
        <v>30</v>
      </c>
      <c r="AR109" s="37" t="s">
        <v>493</v>
      </c>
      <c r="AS109" s="38">
        <v>2022</v>
      </c>
      <c r="AT109" s="39" t="s">
        <v>470</v>
      </c>
      <c r="AU109" s="37" t="s">
        <v>493</v>
      </c>
      <c r="AV109" s="39" t="s">
        <v>494</v>
      </c>
      <c r="AW109" s="39" t="s">
        <v>495</v>
      </c>
      <c r="AX109" s="39" t="s">
        <v>791</v>
      </c>
      <c r="AY109" s="40" t="s">
        <v>768</v>
      </c>
      <c r="AZ109" s="40" t="s">
        <v>485</v>
      </c>
      <c r="BA109" s="274">
        <v>0</v>
      </c>
      <c r="BB109" s="42"/>
      <c r="BC109" s="43">
        <v>295023.96351999999</v>
      </c>
      <c r="BD109" s="43">
        <v>0</v>
      </c>
      <c r="BE109" s="43"/>
      <c r="BF109" s="43">
        <v>0</v>
      </c>
      <c r="BG109" s="44"/>
      <c r="BH109" s="45">
        <f t="shared" si="176"/>
        <v>295023.96351999999</v>
      </c>
      <c r="BI109" s="45">
        <f t="shared" si="197"/>
        <v>306824.92206080002</v>
      </c>
      <c r="BJ109" s="45">
        <f t="shared" si="125"/>
        <v>306824.92206080002</v>
      </c>
      <c r="BK109" s="46">
        <v>0</v>
      </c>
      <c r="BL109" s="46">
        <v>295023.96351999999</v>
      </c>
      <c r="BM109" s="46">
        <f t="shared" si="174"/>
        <v>306824.92206080002</v>
      </c>
      <c r="BN109" s="46">
        <v>0</v>
      </c>
      <c r="BO109" s="46">
        <f t="shared" si="198"/>
        <v>0</v>
      </c>
      <c r="BP109" s="46">
        <v>0</v>
      </c>
      <c r="BQ109" s="46">
        <f t="shared" si="199"/>
        <v>0</v>
      </c>
      <c r="BR109" s="46">
        <v>0</v>
      </c>
      <c r="BS109" s="46">
        <f t="shared" si="200"/>
        <v>0</v>
      </c>
      <c r="BT109" s="46">
        <v>0</v>
      </c>
      <c r="BU109" s="46">
        <f t="shared" si="201"/>
        <v>0</v>
      </c>
      <c r="BV109" s="46">
        <v>0</v>
      </c>
      <c r="BW109" s="46">
        <f t="shared" si="202"/>
        <v>0</v>
      </c>
      <c r="BX109" s="46">
        <v>0</v>
      </c>
      <c r="BY109" s="46">
        <f t="shared" si="203"/>
        <v>0</v>
      </c>
      <c r="BZ109" s="46">
        <v>0</v>
      </c>
      <c r="CA109" s="46">
        <f t="shared" si="204"/>
        <v>0</v>
      </c>
      <c r="CB109" s="46">
        <v>0</v>
      </c>
      <c r="CC109" s="46">
        <f t="shared" si="205"/>
        <v>0</v>
      </c>
      <c r="CD109" s="46">
        <v>0</v>
      </c>
      <c r="CE109" s="46">
        <f t="shared" si="206"/>
        <v>0</v>
      </c>
      <c r="CF109" s="46">
        <v>0</v>
      </c>
      <c r="CG109" s="46">
        <f t="shared" si="207"/>
        <v>0</v>
      </c>
      <c r="CH109" s="46">
        <v>0</v>
      </c>
      <c r="CI109" s="46">
        <f t="shared" si="208"/>
        <v>0</v>
      </c>
      <c r="CJ109" s="46">
        <v>0</v>
      </c>
      <c r="CK109" s="46">
        <f t="shared" si="209"/>
        <v>0</v>
      </c>
      <c r="CL109" s="46">
        <v>0</v>
      </c>
      <c r="CM109" s="46">
        <f t="shared" si="210"/>
        <v>0</v>
      </c>
      <c r="CN109" s="46">
        <v>0</v>
      </c>
      <c r="CO109" s="46">
        <f t="shared" si="211"/>
        <v>0</v>
      </c>
      <c r="CP109" s="46">
        <v>0</v>
      </c>
      <c r="CQ109" s="46">
        <f t="shared" si="212"/>
        <v>0</v>
      </c>
      <c r="CR109" s="46">
        <v>0</v>
      </c>
      <c r="CS109" s="46">
        <f t="shared" si="213"/>
        <v>0</v>
      </c>
      <c r="CT109" s="46">
        <v>0</v>
      </c>
      <c r="CU109" s="46">
        <f t="shared" si="214"/>
        <v>0</v>
      </c>
      <c r="CV109" s="46">
        <v>0</v>
      </c>
      <c r="CW109" s="46">
        <f t="shared" si="215"/>
        <v>0</v>
      </c>
      <c r="CX109" s="46">
        <v>0</v>
      </c>
      <c r="CY109" s="46">
        <f t="shared" si="216"/>
        <v>0</v>
      </c>
      <c r="CZ109" s="46">
        <v>0</v>
      </c>
      <c r="DA109" s="46">
        <f t="shared" si="217"/>
        <v>0</v>
      </c>
      <c r="DB109" s="47">
        <v>0</v>
      </c>
      <c r="DC109" s="46">
        <f t="shared" si="218"/>
        <v>0</v>
      </c>
      <c r="DD109" s="48">
        <v>0</v>
      </c>
      <c r="DE109" s="46">
        <f t="shared" si="219"/>
        <v>0</v>
      </c>
      <c r="DF109" s="49">
        <v>20</v>
      </c>
      <c r="DG109" s="50">
        <f t="shared" si="181"/>
        <v>15341.246103040001</v>
      </c>
      <c r="DH109" s="51">
        <f t="shared" si="148"/>
        <v>306824.92206080002</v>
      </c>
      <c r="DI109" s="52"/>
      <c r="DJ109" s="52"/>
      <c r="DK109" s="52">
        <f>$DG109</f>
        <v>15341.246103040001</v>
      </c>
      <c r="DL109" s="52">
        <f t="shared" si="227"/>
        <v>15341.246103040001</v>
      </c>
      <c r="DM109" s="52">
        <f t="shared" si="227"/>
        <v>15341.246103040001</v>
      </c>
      <c r="DN109" s="52">
        <f t="shared" si="227"/>
        <v>15341.246103040001</v>
      </c>
      <c r="DO109" s="52">
        <f t="shared" si="225"/>
        <v>15341.246103040001</v>
      </c>
      <c r="DP109" s="52">
        <f t="shared" si="223"/>
        <v>15341.246103040001</v>
      </c>
      <c r="DQ109" s="52">
        <f t="shared" si="221"/>
        <v>15341.246103040001</v>
      </c>
      <c r="DR109" s="52">
        <f t="shared" si="221"/>
        <v>15341.246103040001</v>
      </c>
      <c r="DS109" s="52">
        <f t="shared" si="221"/>
        <v>15341.246103040001</v>
      </c>
      <c r="DT109" s="52">
        <f t="shared" si="222"/>
        <v>15341.246103040001</v>
      </c>
      <c r="DU109" s="52">
        <f t="shared" si="222"/>
        <v>15341.246103040001</v>
      </c>
      <c r="DV109" s="52">
        <f t="shared" si="222"/>
        <v>15341.246103040001</v>
      </c>
      <c r="DW109" s="52">
        <f t="shared" si="222"/>
        <v>15341.246103040001</v>
      </c>
      <c r="DX109" s="52">
        <f t="shared" si="222"/>
        <v>15341.246103040001</v>
      </c>
      <c r="DY109" s="52">
        <f t="shared" si="222"/>
        <v>15341.246103040001</v>
      </c>
      <c r="DZ109" s="52">
        <f t="shared" si="222"/>
        <v>15341.246103040001</v>
      </c>
      <c r="EA109" s="52">
        <f t="shared" si="222"/>
        <v>15341.246103040001</v>
      </c>
      <c r="EB109" s="52">
        <f t="shared" si="222"/>
        <v>15341.246103040001</v>
      </c>
      <c r="EC109" s="52">
        <f t="shared" si="222"/>
        <v>15341.246103040001</v>
      </c>
      <c r="ED109" s="52">
        <f>$DG109</f>
        <v>15341.246103040001</v>
      </c>
      <c r="EE109" s="53"/>
      <c r="EF109" s="53"/>
      <c r="EG109" s="54">
        <f t="shared" si="150"/>
        <v>0</v>
      </c>
      <c r="EH109" s="55">
        <f t="shared" si="151"/>
        <v>20</v>
      </c>
      <c r="EI109" s="55">
        <f t="shared" si="152"/>
        <v>0</v>
      </c>
      <c r="EJ109" s="56" t="s">
        <v>745</v>
      </c>
      <c r="EK109" s="57">
        <f t="shared" si="188"/>
        <v>0</v>
      </c>
      <c r="EL109" s="57">
        <f t="shared" si="189"/>
        <v>306824.92206080002</v>
      </c>
      <c r="EM109" s="57">
        <f t="shared" si="190"/>
        <v>291483.67595776002</v>
      </c>
      <c r="EN109" s="57">
        <f t="shared" si="191"/>
        <v>276142.42985472002</v>
      </c>
      <c r="EO109" s="57">
        <f t="shared" si="160"/>
        <v>260801.18375168002</v>
      </c>
      <c r="EP109" s="57">
        <f t="shared" si="161"/>
        <v>245459.93764864001</v>
      </c>
      <c r="EQ109" s="58">
        <f t="shared" si="162"/>
        <v>0</v>
      </c>
      <c r="ER109" s="58">
        <f t="shared" si="163"/>
        <v>3681.8990647296005</v>
      </c>
      <c r="ES109" s="58">
        <f t="shared" si="164"/>
        <v>3789.2877874508799</v>
      </c>
      <c r="ET109" s="58">
        <f t="shared" si="165"/>
        <v>3865.9940179660803</v>
      </c>
    </row>
    <row r="110" spans="1:150" x14ac:dyDescent="0.25">
      <c r="A110" s="30" t="s">
        <v>792</v>
      </c>
      <c r="B110" s="65">
        <v>1210612</v>
      </c>
      <c r="C110" s="67" t="s">
        <v>793</v>
      </c>
      <c r="D110" s="32" t="s">
        <v>489</v>
      </c>
      <c r="E110" s="56"/>
      <c r="F110" s="33"/>
      <c r="G110" s="33"/>
      <c r="H110" s="288">
        <f t="shared" si="157"/>
        <v>57703.360000000001</v>
      </c>
      <c r="I110" s="288">
        <f t="shared" si="158"/>
        <v>57703.360000000001</v>
      </c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4" t="s">
        <v>548</v>
      </c>
      <c r="AI110" s="34" t="s">
        <v>463</v>
      </c>
      <c r="AJ110" s="34" t="s">
        <v>54</v>
      </c>
      <c r="AK110" s="34" t="s">
        <v>490</v>
      </c>
      <c r="AL110" s="34" t="s">
        <v>549</v>
      </c>
      <c r="AM110" s="34" t="s">
        <v>491</v>
      </c>
      <c r="AN110" s="34" t="s">
        <v>492</v>
      </c>
      <c r="AO110" s="36">
        <v>1.04</v>
      </c>
      <c r="AP110" s="69" t="s">
        <v>586</v>
      </c>
      <c r="AQ110" s="69" t="s">
        <v>30</v>
      </c>
      <c r="AR110" s="37" t="s">
        <v>493</v>
      </c>
      <c r="AS110" s="38">
        <v>2022</v>
      </c>
      <c r="AT110" s="39" t="s">
        <v>470</v>
      </c>
      <c r="AU110" s="37" t="s">
        <v>493</v>
      </c>
      <c r="AV110" s="39" t="s">
        <v>494</v>
      </c>
      <c r="AW110" s="39" t="s">
        <v>495</v>
      </c>
      <c r="AX110" s="39" t="s">
        <v>550</v>
      </c>
      <c r="AY110" s="40" t="s">
        <v>551</v>
      </c>
      <c r="AZ110" s="40" t="s">
        <v>504</v>
      </c>
      <c r="BA110" s="274">
        <v>0</v>
      </c>
      <c r="BB110" s="42"/>
      <c r="BC110" s="43">
        <v>55484</v>
      </c>
      <c r="BD110" s="43">
        <v>0</v>
      </c>
      <c r="BE110" s="43"/>
      <c r="BF110" s="43">
        <v>0</v>
      </c>
      <c r="BG110" s="44"/>
      <c r="BH110" s="45">
        <f t="shared" si="176"/>
        <v>55484</v>
      </c>
      <c r="BI110" s="45">
        <f t="shared" si="197"/>
        <v>57703.360000000001</v>
      </c>
      <c r="BJ110" s="45">
        <f t="shared" si="125"/>
        <v>57703.360000000001</v>
      </c>
      <c r="BK110" s="46">
        <v>0</v>
      </c>
      <c r="BL110" s="46">
        <v>55484</v>
      </c>
      <c r="BM110" s="46">
        <f t="shared" si="174"/>
        <v>57703.360000000001</v>
      </c>
      <c r="BN110" s="46">
        <v>0</v>
      </c>
      <c r="BO110" s="46">
        <f t="shared" si="198"/>
        <v>0</v>
      </c>
      <c r="BP110" s="46">
        <v>0</v>
      </c>
      <c r="BQ110" s="46">
        <f t="shared" si="199"/>
        <v>0</v>
      </c>
      <c r="BR110" s="46">
        <v>0</v>
      </c>
      <c r="BS110" s="46">
        <f t="shared" si="200"/>
        <v>0</v>
      </c>
      <c r="BT110" s="46">
        <v>0</v>
      </c>
      <c r="BU110" s="46">
        <f t="shared" si="201"/>
        <v>0</v>
      </c>
      <c r="BV110" s="46">
        <v>0</v>
      </c>
      <c r="BW110" s="46">
        <f t="shared" si="202"/>
        <v>0</v>
      </c>
      <c r="BX110" s="46">
        <v>0</v>
      </c>
      <c r="BY110" s="46">
        <f t="shared" si="203"/>
        <v>0</v>
      </c>
      <c r="BZ110" s="46">
        <v>0</v>
      </c>
      <c r="CA110" s="46">
        <f t="shared" si="204"/>
        <v>0</v>
      </c>
      <c r="CB110" s="46">
        <v>0</v>
      </c>
      <c r="CC110" s="46">
        <f t="shared" si="205"/>
        <v>0</v>
      </c>
      <c r="CD110" s="46">
        <v>0</v>
      </c>
      <c r="CE110" s="46">
        <f t="shared" si="206"/>
        <v>0</v>
      </c>
      <c r="CF110" s="46">
        <v>0</v>
      </c>
      <c r="CG110" s="46">
        <f t="shared" si="207"/>
        <v>0</v>
      </c>
      <c r="CH110" s="46">
        <v>0</v>
      </c>
      <c r="CI110" s="46">
        <f t="shared" si="208"/>
        <v>0</v>
      </c>
      <c r="CJ110" s="46">
        <v>0</v>
      </c>
      <c r="CK110" s="46">
        <f t="shared" si="209"/>
        <v>0</v>
      </c>
      <c r="CL110" s="46">
        <v>0</v>
      </c>
      <c r="CM110" s="46">
        <f t="shared" si="210"/>
        <v>0</v>
      </c>
      <c r="CN110" s="46">
        <v>0</v>
      </c>
      <c r="CO110" s="46">
        <f t="shared" si="211"/>
        <v>0</v>
      </c>
      <c r="CP110" s="46">
        <v>0</v>
      </c>
      <c r="CQ110" s="46">
        <f t="shared" si="212"/>
        <v>0</v>
      </c>
      <c r="CR110" s="46">
        <v>0</v>
      </c>
      <c r="CS110" s="46">
        <f t="shared" si="213"/>
        <v>0</v>
      </c>
      <c r="CT110" s="46">
        <v>0</v>
      </c>
      <c r="CU110" s="46">
        <f t="shared" si="214"/>
        <v>0</v>
      </c>
      <c r="CV110" s="46">
        <v>0</v>
      </c>
      <c r="CW110" s="46">
        <f t="shared" si="215"/>
        <v>0</v>
      </c>
      <c r="CX110" s="46">
        <v>0</v>
      </c>
      <c r="CY110" s="46">
        <f t="shared" si="216"/>
        <v>0</v>
      </c>
      <c r="CZ110" s="46">
        <v>0</v>
      </c>
      <c r="DA110" s="46">
        <f t="shared" si="217"/>
        <v>0</v>
      </c>
      <c r="DB110" s="47">
        <v>0</v>
      </c>
      <c r="DC110" s="46">
        <f t="shared" si="218"/>
        <v>0</v>
      </c>
      <c r="DD110" s="48">
        <v>0</v>
      </c>
      <c r="DE110" s="46">
        <f t="shared" si="219"/>
        <v>0</v>
      </c>
      <c r="DF110" s="49">
        <v>15</v>
      </c>
      <c r="DG110" s="50">
        <f t="shared" si="181"/>
        <v>3846.8906666666667</v>
      </c>
      <c r="DH110" s="51">
        <f t="shared" si="148"/>
        <v>57703.360000000001</v>
      </c>
      <c r="DI110" s="52"/>
      <c r="DJ110" s="52"/>
      <c r="DK110" s="52">
        <f>$DG110</f>
        <v>3846.8906666666667</v>
      </c>
      <c r="DL110" s="52">
        <f t="shared" si="227"/>
        <v>3846.8906666666667</v>
      </c>
      <c r="DM110" s="52">
        <f t="shared" si="227"/>
        <v>3846.8906666666667</v>
      </c>
      <c r="DN110" s="52">
        <f t="shared" si="227"/>
        <v>3846.8906666666667</v>
      </c>
      <c r="DO110" s="52">
        <f t="shared" si="225"/>
        <v>3846.8906666666667</v>
      </c>
      <c r="DP110" s="52">
        <f t="shared" si="223"/>
        <v>3846.8906666666667</v>
      </c>
      <c r="DQ110" s="52">
        <f t="shared" si="221"/>
        <v>3846.8906666666667</v>
      </c>
      <c r="DR110" s="52">
        <f t="shared" si="221"/>
        <v>3846.8906666666667</v>
      </c>
      <c r="DS110" s="52">
        <f t="shared" si="221"/>
        <v>3846.8906666666667</v>
      </c>
      <c r="DT110" s="52">
        <f t="shared" ref="DT110:DY111" si="229">$DG110</f>
        <v>3846.8906666666667</v>
      </c>
      <c r="DU110" s="52">
        <f t="shared" si="229"/>
        <v>3846.8906666666667</v>
      </c>
      <c r="DV110" s="52">
        <f t="shared" si="229"/>
        <v>3846.8906666666667</v>
      </c>
      <c r="DW110" s="52">
        <f t="shared" si="229"/>
        <v>3846.8906666666667</v>
      </c>
      <c r="DX110" s="52">
        <f t="shared" si="229"/>
        <v>3846.8906666666667</v>
      </c>
      <c r="DY110" s="52">
        <f t="shared" si="229"/>
        <v>3846.8906666666667</v>
      </c>
      <c r="DZ110" s="53"/>
      <c r="EA110" s="53"/>
      <c r="EB110" s="53"/>
      <c r="EC110" s="53"/>
      <c r="ED110" s="53"/>
      <c r="EE110" s="53"/>
      <c r="EF110" s="53"/>
      <c r="EG110" s="54">
        <f t="shared" si="150"/>
        <v>0</v>
      </c>
      <c r="EH110" s="55">
        <f t="shared" si="151"/>
        <v>15</v>
      </c>
      <c r="EI110" s="55">
        <f t="shared" si="152"/>
        <v>0</v>
      </c>
      <c r="EJ110" s="56" t="s">
        <v>552</v>
      </c>
      <c r="EK110" s="57">
        <f t="shared" si="188"/>
        <v>0</v>
      </c>
      <c r="EL110" s="57">
        <f t="shared" si="189"/>
        <v>57703.360000000001</v>
      </c>
      <c r="EM110" s="57">
        <f t="shared" si="190"/>
        <v>53856.469333333334</v>
      </c>
      <c r="EN110" s="57">
        <f t="shared" si="191"/>
        <v>50009.578666666668</v>
      </c>
      <c r="EO110" s="57">
        <f t="shared" si="160"/>
        <v>46162.688000000002</v>
      </c>
      <c r="EP110" s="57">
        <f t="shared" si="161"/>
        <v>42315.797333333336</v>
      </c>
      <c r="EQ110" s="58">
        <f t="shared" si="162"/>
        <v>0</v>
      </c>
      <c r="ER110" s="58">
        <f t="shared" si="163"/>
        <v>692.44032000000004</v>
      </c>
      <c r="ES110" s="58">
        <f t="shared" si="164"/>
        <v>700.13410133333332</v>
      </c>
      <c r="ET110" s="58">
        <f t="shared" si="165"/>
        <v>700.13410133333332</v>
      </c>
    </row>
    <row r="111" spans="1:150" x14ac:dyDescent="0.25">
      <c r="A111" s="30" t="s">
        <v>794</v>
      </c>
      <c r="B111" s="65">
        <v>1210613</v>
      </c>
      <c r="C111" s="67" t="s">
        <v>795</v>
      </c>
      <c r="D111" s="32" t="s">
        <v>489</v>
      </c>
      <c r="E111" s="56"/>
      <c r="F111" s="33"/>
      <c r="G111" s="33"/>
      <c r="H111" s="288">
        <f t="shared" si="157"/>
        <v>1427914.8</v>
      </c>
      <c r="I111" s="288">
        <f t="shared" si="158"/>
        <v>1427914.8</v>
      </c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4" t="s">
        <v>616</v>
      </c>
      <c r="AI111" s="34" t="s">
        <v>463</v>
      </c>
      <c r="AJ111" s="34" t="s">
        <v>54</v>
      </c>
      <c r="AK111" s="34" t="s">
        <v>490</v>
      </c>
      <c r="AL111" s="34" t="s">
        <v>82</v>
      </c>
      <c r="AM111" s="34" t="s">
        <v>491</v>
      </c>
      <c r="AN111" s="34" t="s">
        <v>617</v>
      </c>
      <c r="AO111" s="36">
        <v>1.04</v>
      </c>
      <c r="AP111" s="69" t="s">
        <v>586</v>
      </c>
      <c r="AQ111" s="69" t="s">
        <v>58</v>
      </c>
      <c r="AR111" s="37" t="s">
        <v>469</v>
      </c>
      <c r="AS111" s="38">
        <v>2022</v>
      </c>
      <c r="AT111" s="39" t="s">
        <v>470</v>
      </c>
      <c r="AU111" s="37" t="s">
        <v>471</v>
      </c>
      <c r="AV111" s="39" t="s">
        <v>494</v>
      </c>
      <c r="AW111" s="39" t="s">
        <v>495</v>
      </c>
      <c r="AX111" s="39" t="s">
        <v>550</v>
      </c>
      <c r="AY111" s="40" t="s">
        <v>775</v>
      </c>
      <c r="AZ111" s="40" t="s">
        <v>504</v>
      </c>
      <c r="BA111" s="274">
        <v>0</v>
      </c>
      <c r="BB111" s="42"/>
      <c r="BC111" s="43">
        <v>2397133.44</v>
      </c>
      <c r="BD111" s="43">
        <v>0</v>
      </c>
      <c r="BE111" s="43"/>
      <c r="BF111" s="43">
        <v>0</v>
      </c>
      <c r="BG111" s="44"/>
      <c r="BH111" s="45">
        <f t="shared" si="176"/>
        <v>1372995</v>
      </c>
      <c r="BI111" s="45">
        <f t="shared" si="197"/>
        <v>1427914.8</v>
      </c>
      <c r="BJ111" s="45">
        <f t="shared" si="125"/>
        <v>1427914.8</v>
      </c>
      <c r="BK111" s="46">
        <v>0</v>
      </c>
      <c r="BL111" s="91">
        <v>957133</v>
      </c>
      <c r="BM111" s="46">
        <f t="shared" ref="BM111:BM142" si="230">AO111*BL111</f>
        <v>995418.32000000007</v>
      </c>
      <c r="BN111" s="91">
        <v>415862</v>
      </c>
      <c r="BO111" s="46">
        <f t="shared" si="198"/>
        <v>432496.48000000004</v>
      </c>
      <c r="BP111" s="46">
        <v>0</v>
      </c>
      <c r="BQ111" s="46">
        <f t="shared" si="199"/>
        <v>0</v>
      </c>
      <c r="BR111" s="46">
        <v>0</v>
      </c>
      <c r="BS111" s="46">
        <f t="shared" si="200"/>
        <v>0</v>
      </c>
      <c r="BT111" s="46">
        <v>0</v>
      </c>
      <c r="BU111" s="46">
        <f t="shared" si="201"/>
        <v>0</v>
      </c>
      <c r="BV111" s="46">
        <v>0</v>
      </c>
      <c r="BW111" s="46">
        <f t="shared" si="202"/>
        <v>0</v>
      </c>
      <c r="BX111" s="46">
        <v>0</v>
      </c>
      <c r="BY111" s="46">
        <f t="shared" si="203"/>
        <v>0</v>
      </c>
      <c r="BZ111" s="46">
        <v>0</v>
      </c>
      <c r="CA111" s="46">
        <f t="shared" si="204"/>
        <v>0</v>
      </c>
      <c r="CB111" s="46">
        <v>0</v>
      </c>
      <c r="CC111" s="46">
        <f t="shared" si="205"/>
        <v>0</v>
      </c>
      <c r="CD111" s="46">
        <v>0</v>
      </c>
      <c r="CE111" s="46">
        <f t="shared" si="206"/>
        <v>0</v>
      </c>
      <c r="CF111" s="46">
        <v>0</v>
      </c>
      <c r="CG111" s="46">
        <f t="shared" si="207"/>
        <v>0</v>
      </c>
      <c r="CH111" s="46">
        <v>0</v>
      </c>
      <c r="CI111" s="46">
        <f t="shared" si="208"/>
        <v>0</v>
      </c>
      <c r="CJ111" s="46">
        <v>0</v>
      </c>
      <c r="CK111" s="46">
        <f t="shared" si="209"/>
        <v>0</v>
      </c>
      <c r="CL111" s="46">
        <v>0</v>
      </c>
      <c r="CM111" s="46">
        <f t="shared" si="210"/>
        <v>0</v>
      </c>
      <c r="CN111" s="46">
        <v>0</v>
      </c>
      <c r="CO111" s="46">
        <f t="shared" si="211"/>
        <v>0</v>
      </c>
      <c r="CP111" s="46">
        <v>0</v>
      </c>
      <c r="CQ111" s="46">
        <f t="shared" si="212"/>
        <v>0</v>
      </c>
      <c r="CR111" s="46">
        <v>0</v>
      </c>
      <c r="CS111" s="46">
        <f t="shared" si="213"/>
        <v>0</v>
      </c>
      <c r="CT111" s="46">
        <v>0</v>
      </c>
      <c r="CU111" s="46">
        <f t="shared" si="214"/>
        <v>0</v>
      </c>
      <c r="CV111" s="46">
        <v>0</v>
      </c>
      <c r="CW111" s="46">
        <f t="shared" si="215"/>
        <v>0</v>
      </c>
      <c r="CX111" s="46">
        <v>0</v>
      </c>
      <c r="CY111" s="46">
        <f t="shared" si="216"/>
        <v>0</v>
      </c>
      <c r="CZ111" s="46">
        <v>0</v>
      </c>
      <c r="DA111" s="46">
        <f t="shared" si="217"/>
        <v>0</v>
      </c>
      <c r="DB111" s="47">
        <v>0</v>
      </c>
      <c r="DC111" s="46">
        <f t="shared" si="218"/>
        <v>0</v>
      </c>
      <c r="DD111" s="48">
        <v>0</v>
      </c>
      <c r="DE111" s="46">
        <f t="shared" si="219"/>
        <v>0</v>
      </c>
      <c r="DF111" s="49">
        <v>60</v>
      </c>
      <c r="DG111" s="50">
        <f t="shared" si="181"/>
        <v>23798.58</v>
      </c>
      <c r="DH111" s="51">
        <f t="shared" si="148"/>
        <v>499770.18000000023</v>
      </c>
      <c r="DI111" s="52"/>
      <c r="DJ111" s="52"/>
      <c r="DK111" s="53"/>
      <c r="DL111" s="52">
        <f t="shared" si="227"/>
        <v>23798.58</v>
      </c>
      <c r="DM111" s="52">
        <f t="shared" si="227"/>
        <v>23798.58</v>
      </c>
      <c r="DN111" s="52">
        <f t="shared" si="227"/>
        <v>23798.58</v>
      </c>
      <c r="DO111" s="52">
        <f t="shared" si="225"/>
        <v>23798.58</v>
      </c>
      <c r="DP111" s="52">
        <f t="shared" si="223"/>
        <v>23798.58</v>
      </c>
      <c r="DQ111" s="52">
        <f t="shared" si="221"/>
        <v>23798.58</v>
      </c>
      <c r="DR111" s="52">
        <f t="shared" si="221"/>
        <v>23798.58</v>
      </c>
      <c r="DS111" s="52">
        <f t="shared" si="221"/>
        <v>23798.58</v>
      </c>
      <c r="DT111" s="52">
        <f t="shared" si="229"/>
        <v>23798.58</v>
      </c>
      <c r="DU111" s="52">
        <f t="shared" si="229"/>
        <v>23798.58</v>
      </c>
      <c r="DV111" s="52">
        <f t="shared" si="229"/>
        <v>23798.58</v>
      </c>
      <c r="DW111" s="52">
        <f t="shared" si="229"/>
        <v>23798.58</v>
      </c>
      <c r="DX111" s="52">
        <f t="shared" si="229"/>
        <v>23798.58</v>
      </c>
      <c r="DY111" s="52">
        <f t="shared" si="229"/>
        <v>23798.58</v>
      </c>
      <c r="DZ111" s="52">
        <f t="shared" ref="DZ111:EF111" si="231">$DG111</f>
        <v>23798.58</v>
      </c>
      <c r="EA111" s="52">
        <f t="shared" si="231"/>
        <v>23798.58</v>
      </c>
      <c r="EB111" s="52">
        <f t="shared" si="231"/>
        <v>23798.58</v>
      </c>
      <c r="EC111" s="52">
        <f t="shared" si="231"/>
        <v>23798.58</v>
      </c>
      <c r="ED111" s="52">
        <f t="shared" si="231"/>
        <v>23798.58</v>
      </c>
      <c r="EE111" s="52">
        <f t="shared" si="231"/>
        <v>23798.58</v>
      </c>
      <c r="EF111" s="52">
        <f t="shared" si="231"/>
        <v>23798.58</v>
      </c>
      <c r="EG111" s="54">
        <f t="shared" si="150"/>
        <v>928144.61999999988</v>
      </c>
      <c r="EH111" s="55">
        <f t="shared" si="151"/>
        <v>21</v>
      </c>
      <c r="EI111" s="55">
        <f t="shared" si="152"/>
        <v>39</v>
      </c>
      <c r="EJ111" s="56" t="s">
        <v>723</v>
      </c>
      <c r="EK111" s="57">
        <f t="shared" si="188"/>
        <v>0</v>
      </c>
      <c r="EL111" s="57">
        <f t="shared" si="189"/>
        <v>995418.32000000007</v>
      </c>
      <c r="EM111" s="57">
        <f t="shared" si="190"/>
        <v>1427914.8</v>
      </c>
      <c r="EN111" s="57">
        <f t="shared" si="191"/>
        <v>1404116.22</v>
      </c>
      <c r="EO111" s="57">
        <f t="shared" si="160"/>
        <v>1380317.64</v>
      </c>
      <c r="EP111" s="57">
        <f t="shared" si="161"/>
        <v>1356519.0599999998</v>
      </c>
      <c r="EQ111" s="58">
        <f t="shared" si="162"/>
        <v>0</v>
      </c>
      <c r="ER111" s="58">
        <f t="shared" si="163"/>
        <v>11945.019840000001</v>
      </c>
      <c r="ES111" s="58">
        <f t="shared" si="164"/>
        <v>18562.892400000001</v>
      </c>
      <c r="ET111" s="58">
        <f t="shared" si="165"/>
        <v>19657.627079999998</v>
      </c>
    </row>
    <row r="112" spans="1:150" x14ac:dyDescent="0.25">
      <c r="A112" s="92" t="s">
        <v>796</v>
      </c>
      <c r="B112" s="65">
        <v>1210614</v>
      </c>
      <c r="C112" s="67" t="s">
        <v>797</v>
      </c>
      <c r="D112" s="32" t="s">
        <v>489</v>
      </c>
      <c r="E112" s="56"/>
      <c r="F112" s="33"/>
      <c r="G112" s="33"/>
      <c r="H112" s="288">
        <f t="shared" si="157"/>
        <v>124519</v>
      </c>
      <c r="I112" s="288">
        <f t="shared" si="158"/>
        <v>598000.67999999993</v>
      </c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4" t="s">
        <v>548</v>
      </c>
      <c r="AI112" s="34" t="s">
        <v>597</v>
      </c>
      <c r="AJ112" s="34" t="s">
        <v>177</v>
      </c>
      <c r="AK112" s="34" t="s">
        <v>490</v>
      </c>
      <c r="AL112" s="34" t="s">
        <v>35</v>
      </c>
      <c r="AM112" s="34" t="s">
        <v>692</v>
      </c>
      <c r="AN112" s="34" t="s">
        <v>744</v>
      </c>
      <c r="AO112" s="36">
        <v>1.04</v>
      </c>
      <c r="AP112" s="69">
        <v>2022</v>
      </c>
      <c r="AQ112" s="69" t="s">
        <v>58</v>
      </c>
      <c r="AR112" s="37" t="s">
        <v>471</v>
      </c>
      <c r="AS112" s="38">
        <v>2021</v>
      </c>
      <c r="AT112" s="39" t="s">
        <v>470</v>
      </c>
      <c r="AU112" s="37" t="s">
        <v>686</v>
      </c>
      <c r="AV112" s="39" t="s">
        <v>494</v>
      </c>
      <c r="AW112" s="39" t="s">
        <v>495</v>
      </c>
      <c r="AX112" s="39" t="s">
        <v>687</v>
      </c>
      <c r="AY112" s="40" t="s">
        <v>551</v>
      </c>
      <c r="AZ112" s="40" t="s">
        <v>737</v>
      </c>
      <c r="BA112" s="274">
        <v>473481.68</v>
      </c>
      <c r="BB112" s="42" t="s">
        <v>505</v>
      </c>
      <c r="BC112" s="43">
        <v>598000.24</v>
      </c>
      <c r="BD112" s="43"/>
      <c r="BE112" s="43">
        <v>100000</v>
      </c>
      <c r="BF112" s="43">
        <v>100000</v>
      </c>
      <c r="BG112" s="44"/>
      <c r="BH112" s="45">
        <f t="shared" si="176"/>
        <v>124519</v>
      </c>
      <c r="BI112" s="45">
        <f t="shared" si="197"/>
        <v>124519</v>
      </c>
      <c r="BJ112" s="45">
        <f t="shared" si="125"/>
        <v>598000.67999999993</v>
      </c>
      <c r="BK112" s="256">
        <v>124519</v>
      </c>
      <c r="BL112" s="46">
        <v>0</v>
      </c>
      <c r="BM112" s="46">
        <f t="shared" si="230"/>
        <v>0</v>
      </c>
      <c r="BN112" s="46">
        <v>0</v>
      </c>
      <c r="BO112" s="46">
        <f t="shared" si="198"/>
        <v>0</v>
      </c>
      <c r="BP112" s="46">
        <v>0</v>
      </c>
      <c r="BQ112" s="46">
        <f t="shared" si="199"/>
        <v>0</v>
      </c>
      <c r="BR112" s="46">
        <v>0</v>
      </c>
      <c r="BS112" s="46">
        <f t="shared" si="200"/>
        <v>0</v>
      </c>
      <c r="BT112" s="46">
        <v>0</v>
      </c>
      <c r="BU112" s="46">
        <f t="shared" si="201"/>
        <v>0</v>
      </c>
      <c r="BV112" s="46">
        <v>0</v>
      </c>
      <c r="BW112" s="46">
        <f t="shared" si="202"/>
        <v>0</v>
      </c>
      <c r="BX112" s="46">
        <v>0</v>
      </c>
      <c r="BY112" s="46">
        <f t="shared" si="203"/>
        <v>0</v>
      </c>
      <c r="BZ112" s="46">
        <v>0</v>
      </c>
      <c r="CA112" s="46">
        <f t="shared" si="204"/>
        <v>0</v>
      </c>
      <c r="CB112" s="46">
        <v>0</v>
      </c>
      <c r="CC112" s="46">
        <f t="shared" si="205"/>
        <v>0</v>
      </c>
      <c r="CD112" s="46">
        <v>0</v>
      </c>
      <c r="CE112" s="46">
        <f t="shared" si="206"/>
        <v>0</v>
      </c>
      <c r="CF112" s="46">
        <v>0</v>
      </c>
      <c r="CG112" s="46">
        <f t="shared" si="207"/>
        <v>0</v>
      </c>
      <c r="CH112" s="46">
        <v>0</v>
      </c>
      <c r="CI112" s="46">
        <f t="shared" si="208"/>
        <v>0</v>
      </c>
      <c r="CJ112" s="46">
        <v>0</v>
      </c>
      <c r="CK112" s="46">
        <f t="shared" si="209"/>
        <v>0</v>
      </c>
      <c r="CL112" s="46">
        <v>0</v>
      </c>
      <c r="CM112" s="46">
        <f t="shared" si="210"/>
        <v>0</v>
      </c>
      <c r="CN112" s="46">
        <v>0</v>
      </c>
      <c r="CO112" s="46">
        <f t="shared" si="211"/>
        <v>0</v>
      </c>
      <c r="CP112" s="46">
        <v>0</v>
      </c>
      <c r="CQ112" s="46">
        <f t="shared" si="212"/>
        <v>0</v>
      </c>
      <c r="CR112" s="46">
        <v>0</v>
      </c>
      <c r="CS112" s="46">
        <f t="shared" si="213"/>
        <v>0</v>
      </c>
      <c r="CT112" s="46">
        <v>0</v>
      </c>
      <c r="CU112" s="46">
        <f t="shared" si="214"/>
        <v>0</v>
      </c>
      <c r="CV112" s="46">
        <v>0</v>
      </c>
      <c r="CW112" s="46">
        <f t="shared" si="215"/>
        <v>0</v>
      </c>
      <c r="CX112" s="46">
        <v>0</v>
      </c>
      <c r="CY112" s="46">
        <f t="shared" si="216"/>
        <v>0</v>
      </c>
      <c r="CZ112" s="46">
        <v>0</v>
      </c>
      <c r="DA112" s="46">
        <f t="shared" si="217"/>
        <v>0</v>
      </c>
      <c r="DB112" s="47">
        <v>0</v>
      </c>
      <c r="DC112" s="46">
        <f t="shared" si="218"/>
        <v>0</v>
      </c>
      <c r="DD112" s="48">
        <v>0</v>
      </c>
      <c r="DE112" s="46">
        <f t="shared" si="219"/>
        <v>0</v>
      </c>
      <c r="DF112" s="49">
        <v>12</v>
      </c>
      <c r="DG112" s="50">
        <f t="shared" si="181"/>
        <v>49833.389999999992</v>
      </c>
      <c r="DH112" s="51">
        <f t="shared" si="148"/>
        <v>598000.68000000005</v>
      </c>
      <c r="DI112" s="90"/>
      <c r="DJ112" s="53">
        <f>$DG112</f>
        <v>49833.389999999992</v>
      </c>
      <c r="DK112" s="53">
        <f>$DG112</f>
        <v>49833.389999999992</v>
      </c>
      <c r="DL112" s="53">
        <f t="shared" si="227"/>
        <v>49833.389999999992</v>
      </c>
      <c r="DM112" s="53">
        <f t="shared" si="227"/>
        <v>49833.389999999992</v>
      </c>
      <c r="DN112" s="53">
        <f t="shared" si="227"/>
        <v>49833.389999999992</v>
      </c>
      <c r="DO112" s="53">
        <f t="shared" si="225"/>
        <v>49833.389999999992</v>
      </c>
      <c r="DP112" s="53">
        <f t="shared" si="223"/>
        <v>49833.389999999992</v>
      </c>
      <c r="DQ112" s="53">
        <f t="shared" si="221"/>
        <v>49833.389999999992</v>
      </c>
      <c r="DR112" s="53">
        <f t="shared" si="221"/>
        <v>49833.389999999992</v>
      </c>
      <c r="DS112" s="53">
        <f t="shared" si="221"/>
        <v>49833.389999999992</v>
      </c>
      <c r="DT112" s="53">
        <f t="shared" ref="DT112:DU118" si="232">$DG112</f>
        <v>49833.389999999992</v>
      </c>
      <c r="DU112" s="53">
        <f t="shared" si="232"/>
        <v>49833.389999999992</v>
      </c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4">
        <f t="shared" si="150"/>
        <v>0</v>
      </c>
      <c r="EH112" s="55">
        <f t="shared" si="151"/>
        <v>12</v>
      </c>
      <c r="EI112" s="55">
        <f t="shared" si="152"/>
        <v>0</v>
      </c>
      <c r="EJ112" s="56" t="s">
        <v>748</v>
      </c>
      <c r="EK112" s="57">
        <f t="shared" si="188"/>
        <v>598000.67999999993</v>
      </c>
      <c r="EL112" s="57">
        <f t="shared" si="189"/>
        <v>548167.28999999992</v>
      </c>
      <c r="EM112" s="57">
        <f t="shared" si="190"/>
        <v>498333.89999999991</v>
      </c>
      <c r="EN112" s="57">
        <f t="shared" si="191"/>
        <v>448500.50999999989</v>
      </c>
      <c r="EO112" s="57">
        <f t="shared" si="160"/>
        <v>398667.11999999988</v>
      </c>
      <c r="EP112" s="57">
        <f t="shared" si="161"/>
        <v>348833.72999999986</v>
      </c>
      <c r="EQ112" s="58">
        <f t="shared" si="162"/>
        <v>7176.0081599999994</v>
      </c>
      <c r="ER112" s="58">
        <f t="shared" si="163"/>
        <v>6578.0074799999993</v>
      </c>
      <c r="ES112" s="58">
        <f t="shared" si="164"/>
        <v>6478.3406999999988</v>
      </c>
      <c r="ET112" s="58">
        <f t="shared" si="165"/>
        <v>6279.0071399999988</v>
      </c>
    </row>
    <row r="113" spans="1:150" x14ac:dyDescent="0.25">
      <c r="A113" s="30" t="s">
        <v>798</v>
      </c>
      <c r="B113" s="65">
        <v>1210615</v>
      </c>
      <c r="C113" s="67" t="s">
        <v>799</v>
      </c>
      <c r="D113" s="32" t="s">
        <v>489</v>
      </c>
      <c r="E113" s="56"/>
      <c r="F113" s="33"/>
      <c r="G113" s="33"/>
      <c r="H113" s="288">
        <f t="shared" si="157"/>
        <v>15879</v>
      </c>
      <c r="I113" s="288">
        <f t="shared" si="158"/>
        <v>88000.38</v>
      </c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4" t="s">
        <v>548</v>
      </c>
      <c r="AI113" s="34" t="s">
        <v>597</v>
      </c>
      <c r="AJ113" s="34" t="s">
        <v>177</v>
      </c>
      <c r="AK113" s="34" t="s">
        <v>490</v>
      </c>
      <c r="AL113" s="34" t="s">
        <v>35</v>
      </c>
      <c r="AM113" s="34" t="s">
        <v>692</v>
      </c>
      <c r="AN113" s="34" t="s">
        <v>492</v>
      </c>
      <c r="AO113" s="36">
        <v>1.04</v>
      </c>
      <c r="AP113" s="69" t="s">
        <v>586</v>
      </c>
      <c r="AQ113" s="69" t="s">
        <v>58</v>
      </c>
      <c r="AR113" s="37" t="s">
        <v>471</v>
      </c>
      <c r="AS113" s="38">
        <v>2021</v>
      </c>
      <c r="AT113" s="39" t="s">
        <v>470</v>
      </c>
      <c r="AU113" s="37" t="s">
        <v>686</v>
      </c>
      <c r="AV113" s="39" t="s">
        <v>494</v>
      </c>
      <c r="AW113" s="39" t="s">
        <v>495</v>
      </c>
      <c r="AX113" s="39" t="s">
        <v>687</v>
      </c>
      <c r="AY113" s="40" t="s">
        <v>551</v>
      </c>
      <c r="AZ113" s="40" t="s">
        <v>504</v>
      </c>
      <c r="BA113" s="274">
        <v>72121.38</v>
      </c>
      <c r="BB113" s="42"/>
      <c r="BC113" s="43">
        <v>88000.66</v>
      </c>
      <c r="BD113" s="43">
        <v>0</v>
      </c>
      <c r="BE113" s="43"/>
      <c r="BF113" s="43">
        <v>0</v>
      </c>
      <c r="BG113" s="44"/>
      <c r="BH113" s="45">
        <f t="shared" si="176"/>
        <v>15879</v>
      </c>
      <c r="BI113" s="45">
        <f t="shared" si="197"/>
        <v>15879</v>
      </c>
      <c r="BJ113" s="45">
        <f t="shared" si="125"/>
        <v>88000.38</v>
      </c>
      <c r="BK113" s="256">
        <v>15879</v>
      </c>
      <c r="BL113" s="46">
        <v>0</v>
      </c>
      <c r="BM113" s="46">
        <f t="shared" si="230"/>
        <v>0</v>
      </c>
      <c r="BN113" s="46">
        <v>0</v>
      </c>
      <c r="BO113" s="46">
        <f t="shared" si="198"/>
        <v>0</v>
      </c>
      <c r="BP113" s="46">
        <v>0</v>
      </c>
      <c r="BQ113" s="46">
        <f t="shared" si="199"/>
        <v>0</v>
      </c>
      <c r="BR113" s="46">
        <v>0</v>
      </c>
      <c r="BS113" s="46">
        <f t="shared" si="200"/>
        <v>0</v>
      </c>
      <c r="BT113" s="46">
        <v>0</v>
      </c>
      <c r="BU113" s="46">
        <f t="shared" si="201"/>
        <v>0</v>
      </c>
      <c r="BV113" s="46">
        <v>0</v>
      </c>
      <c r="BW113" s="46">
        <f t="shared" si="202"/>
        <v>0</v>
      </c>
      <c r="BX113" s="46">
        <v>0</v>
      </c>
      <c r="BY113" s="46">
        <f t="shared" si="203"/>
        <v>0</v>
      </c>
      <c r="BZ113" s="46">
        <v>0</v>
      </c>
      <c r="CA113" s="46">
        <f t="shared" si="204"/>
        <v>0</v>
      </c>
      <c r="CB113" s="46">
        <v>0</v>
      </c>
      <c r="CC113" s="46">
        <f t="shared" si="205"/>
        <v>0</v>
      </c>
      <c r="CD113" s="46">
        <v>0</v>
      </c>
      <c r="CE113" s="46">
        <f t="shared" si="206"/>
        <v>0</v>
      </c>
      <c r="CF113" s="46">
        <v>0</v>
      </c>
      <c r="CG113" s="46">
        <f t="shared" si="207"/>
        <v>0</v>
      </c>
      <c r="CH113" s="46">
        <v>0</v>
      </c>
      <c r="CI113" s="46">
        <f t="shared" si="208"/>
        <v>0</v>
      </c>
      <c r="CJ113" s="46">
        <v>0</v>
      </c>
      <c r="CK113" s="46">
        <f t="shared" si="209"/>
        <v>0</v>
      </c>
      <c r="CL113" s="46">
        <v>0</v>
      </c>
      <c r="CM113" s="46">
        <f t="shared" si="210"/>
        <v>0</v>
      </c>
      <c r="CN113" s="46">
        <v>0</v>
      </c>
      <c r="CO113" s="46">
        <f t="shared" si="211"/>
        <v>0</v>
      </c>
      <c r="CP113" s="46">
        <v>0</v>
      </c>
      <c r="CQ113" s="46">
        <f t="shared" si="212"/>
        <v>0</v>
      </c>
      <c r="CR113" s="46">
        <v>0</v>
      </c>
      <c r="CS113" s="46">
        <f t="shared" si="213"/>
        <v>0</v>
      </c>
      <c r="CT113" s="46">
        <v>0</v>
      </c>
      <c r="CU113" s="46">
        <f t="shared" si="214"/>
        <v>0</v>
      </c>
      <c r="CV113" s="46">
        <v>0</v>
      </c>
      <c r="CW113" s="46">
        <f t="shared" si="215"/>
        <v>0</v>
      </c>
      <c r="CX113" s="46">
        <v>0</v>
      </c>
      <c r="CY113" s="46">
        <f t="shared" si="216"/>
        <v>0</v>
      </c>
      <c r="CZ113" s="46">
        <v>0</v>
      </c>
      <c r="DA113" s="46">
        <f t="shared" si="217"/>
        <v>0</v>
      </c>
      <c r="DB113" s="47">
        <v>0</v>
      </c>
      <c r="DC113" s="46">
        <f t="shared" si="218"/>
        <v>0</v>
      </c>
      <c r="DD113" s="48">
        <v>0</v>
      </c>
      <c r="DE113" s="46">
        <f t="shared" si="219"/>
        <v>0</v>
      </c>
      <c r="DF113" s="49">
        <v>15</v>
      </c>
      <c r="DG113" s="50">
        <f t="shared" si="181"/>
        <v>5866.692</v>
      </c>
      <c r="DH113" s="51">
        <f t="shared" si="148"/>
        <v>88000.38</v>
      </c>
      <c r="DI113" s="52"/>
      <c r="DJ113" s="52">
        <f>$DG113</f>
        <v>5866.692</v>
      </c>
      <c r="DK113" s="52">
        <f>$DG113</f>
        <v>5866.692</v>
      </c>
      <c r="DL113" s="52">
        <f t="shared" si="227"/>
        <v>5866.692</v>
      </c>
      <c r="DM113" s="52">
        <f t="shared" si="227"/>
        <v>5866.692</v>
      </c>
      <c r="DN113" s="52">
        <f t="shared" si="227"/>
        <v>5866.692</v>
      </c>
      <c r="DO113" s="52">
        <f t="shared" si="225"/>
        <v>5866.692</v>
      </c>
      <c r="DP113" s="52">
        <f t="shared" si="223"/>
        <v>5866.692</v>
      </c>
      <c r="DQ113" s="52">
        <f t="shared" si="221"/>
        <v>5866.692</v>
      </c>
      <c r="DR113" s="52">
        <f t="shared" si="221"/>
        <v>5866.692</v>
      </c>
      <c r="DS113" s="52">
        <f t="shared" si="221"/>
        <v>5866.692</v>
      </c>
      <c r="DT113" s="52">
        <f t="shared" si="232"/>
        <v>5866.692</v>
      </c>
      <c r="DU113" s="52">
        <f t="shared" si="232"/>
        <v>5866.692</v>
      </c>
      <c r="DV113" s="52">
        <f t="shared" ref="DV113:DX118" si="233">$DG113</f>
        <v>5866.692</v>
      </c>
      <c r="DW113" s="52">
        <f t="shared" si="233"/>
        <v>5866.692</v>
      </c>
      <c r="DX113" s="52">
        <f t="shared" si="233"/>
        <v>5866.692</v>
      </c>
      <c r="DY113" s="52"/>
      <c r="DZ113" s="53"/>
      <c r="EA113" s="53"/>
      <c r="EB113" s="53"/>
      <c r="EC113" s="53"/>
      <c r="ED113" s="53"/>
      <c r="EE113" s="53"/>
      <c r="EF113" s="53"/>
      <c r="EG113" s="54">
        <f t="shared" si="150"/>
        <v>0</v>
      </c>
      <c r="EH113" s="55">
        <f t="shared" si="151"/>
        <v>15</v>
      </c>
      <c r="EI113" s="55">
        <f t="shared" si="152"/>
        <v>0</v>
      </c>
      <c r="EJ113" s="56" t="s">
        <v>748</v>
      </c>
      <c r="EK113" s="57">
        <f t="shared" si="188"/>
        <v>88000.38</v>
      </c>
      <c r="EL113" s="57">
        <f t="shared" si="189"/>
        <v>82133.688000000009</v>
      </c>
      <c r="EM113" s="57">
        <f t="shared" si="190"/>
        <v>76266.996000000014</v>
      </c>
      <c r="EN113" s="57">
        <f t="shared" si="191"/>
        <v>70400.304000000018</v>
      </c>
      <c r="EO113" s="57">
        <f t="shared" si="160"/>
        <v>64533.612000000016</v>
      </c>
      <c r="EP113" s="57">
        <f t="shared" si="161"/>
        <v>58666.920000000013</v>
      </c>
      <c r="EQ113" s="58">
        <f t="shared" si="162"/>
        <v>1056.0045600000001</v>
      </c>
      <c r="ER113" s="58">
        <f t="shared" si="163"/>
        <v>985.60425600000008</v>
      </c>
      <c r="ES113" s="58">
        <f t="shared" si="164"/>
        <v>991.47094800000013</v>
      </c>
      <c r="ET113" s="58">
        <f t="shared" si="165"/>
        <v>985.6042560000003</v>
      </c>
    </row>
    <row r="114" spans="1:150" x14ac:dyDescent="0.25">
      <c r="A114" s="30" t="s">
        <v>769</v>
      </c>
      <c r="B114" s="65">
        <v>1210617</v>
      </c>
      <c r="C114" s="67" t="s">
        <v>800</v>
      </c>
      <c r="D114" s="32" t="s">
        <v>489</v>
      </c>
      <c r="E114" s="56"/>
      <c r="F114" s="33"/>
      <c r="G114" s="33"/>
      <c r="H114" s="288">
        <f t="shared" si="157"/>
        <v>0</v>
      </c>
      <c r="I114" s="288">
        <f t="shared" si="158"/>
        <v>0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4" t="s">
        <v>548</v>
      </c>
      <c r="AI114" s="34" t="s">
        <v>463</v>
      </c>
      <c r="AJ114" s="34" t="s">
        <v>54</v>
      </c>
      <c r="AK114" s="34" t="s">
        <v>490</v>
      </c>
      <c r="AL114" s="34" t="s">
        <v>35</v>
      </c>
      <c r="AM114" s="34" t="s">
        <v>695</v>
      </c>
      <c r="AN114" s="34" t="s">
        <v>617</v>
      </c>
      <c r="AO114" s="36">
        <v>1.04</v>
      </c>
      <c r="AP114" s="69">
        <v>2022</v>
      </c>
      <c r="AQ114" s="69" t="s">
        <v>58</v>
      </c>
      <c r="AR114" s="37" t="s">
        <v>471</v>
      </c>
      <c r="AS114" s="38">
        <v>2019</v>
      </c>
      <c r="AT114" s="39" t="s">
        <v>470</v>
      </c>
      <c r="AU114" s="37" t="s">
        <v>686</v>
      </c>
      <c r="AV114" s="39" t="s">
        <v>494</v>
      </c>
      <c r="AW114" s="39" t="s">
        <v>495</v>
      </c>
      <c r="AX114" s="39" t="s">
        <v>687</v>
      </c>
      <c r="AY114" s="40" t="s">
        <v>770</v>
      </c>
      <c r="AZ114" s="40" t="s">
        <v>737</v>
      </c>
      <c r="BA114" s="274"/>
      <c r="BB114" s="42"/>
      <c r="BC114" s="43">
        <v>759380</v>
      </c>
      <c r="BD114" s="43">
        <v>0</v>
      </c>
      <c r="BE114" s="43"/>
      <c r="BF114" s="43">
        <v>0</v>
      </c>
      <c r="BG114" s="44"/>
      <c r="BH114" s="45"/>
      <c r="BI114" s="45"/>
      <c r="BJ114" s="45">
        <f t="shared" si="125"/>
        <v>0</v>
      </c>
      <c r="BK114" s="46"/>
      <c r="BL114" s="73"/>
      <c r="BM114" s="46">
        <f t="shared" si="230"/>
        <v>0</v>
      </c>
      <c r="BN114" s="46"/>
      <c r="BO114" s="46">
        <f t="shared" si="198"/>
        <v>0</v>
      </c>
      <c r="BP114" s="46"/>
      <c r="BQ114" s="46">
        <f t="shared" si="199"/>
        <v>0</v>
      </c>
      <c r="BR114" s="73"/>
      <c r="BS114" s="46">
        <f t="shared" si="200"/>
        <v>0</v>
      </c>
      <c r="BT114" s="46"/>
      <c r="BU114" s="46">
        <f t="shared" si="201"/>
        <v>0</v>
      </c>
      <c r="BV114" s="46"/>
      <c r="BW114" s="46">
        <f t="shared" si="202"/>
        <v>0</v>
      </c>
      <c r="BX114" s="46">
        <v>0</v>
      </c>
      <c r="BY114" s="46">
        <f t="shared" si="203"/>
        <v>0</v>
      </c>
      <c r="BZ114" s="46">
        <v>0</v>
      </c>
      <c r="CA114" s="46">
        <f t="shared" si="204"/>
        <v>0</v>
      </c>
      <c r="CB114" s="46">
        <v>0</v>
      </c>
      <c r="CC114" s="46">
        <f t="shared" si="205"/>
        <v>0</v>
      </c>
      <c r="CD114" s="46">
        <v>0</v>
      </c>
      <c r="CE114" s="46">
        <f t="shared" si="206"/>
        <v>0</v>
      </c>
      <c r="CF114" s="46">
        <v>0</v>
      </c>
      <c r="CG114" s="46">
        <f t="shared" si="207"/>
        <v>0</v>
      </c>
      <c r="CH114" s="46">
        <v>0</v>
      </c>
      <c r="CI114" s="46">
        <f t="shared" si="208"/>
        <v>0</v>
      </c>
      <c r="CJ114" s="46">
        <v>0</v>
      </c>
      <c r="CK114" s="46">
        <f t="shared" si="209"/>
        <v>0</v>
      </c>
      <c r="CL114" s="46">
        <v>0</v>
      </c>
      <c r="CM114" s="46">
        <f t="shared" si="210"/>
        <v>0</v>
      </c>
      <c r="CN114" s="46">
        <v>0</v>
      </c>
      <c r="CO114" s="46">
        <f t="shared" si="211"/>
        <v>0</v>
      </c>
      <c r="CP114" s="46">
        <v>0</v>
      </c>
      <c r="CQ114" s="46">
        <f t="shared" si="212"/>
        <v>0</v>
      </c>
      <c r="CR114" s="46">
        <v>0</v>
      </c>
      <c r="CS114" s="46">
        <f t="shared" si="213"/>
        <v>0</v>
      </c>
      <c r="CT114" s="46">
        <v>0</v>
      </c>
      <c r="CU114" s="46">
        <f t="shared" si="214"/>
        <v>0</v>
      </c>
      <c r="CV114" s="46">
        <v>0</v>
      </c>
      <c r="CW114" s="46">
        <f t="shared" si="215"/>
        <v>0</v>
      </c>
      <c r="CX114" s="46">
        <v>0</v>
      </c>
      <c r="CY114" s="46">
        <f t="shared" si="216"/>
        <v>0</v>
      </c>
      <c r="CZ114" s="46">
        <v>0</v>
      </c>
      <c r="DA114" s="46">
        <f t="shared" si="217"/>
        <v>0</v>
      </c>
      <c r="DB114" s="47">
        <v>0</v>
      </c>
      <c r="DC114" s="46">
        <f t="shared" si="218"/>
        <v>0</v>
      </c>
      <c r="DD114" s="48">
        <v>0</v>
      </c>
      <c r="DE114" s="46">
        <f t="shared" si="219"/>
        <v>0</v>
      </c>
      <c r="DF114" s="49">
        <v>60</v>
      </c>
      <c r="DG114" s="50">
        <f t="shared" si="181"/>
        <v>0</v>
      </c>
      <c r="DH114" s="297">
        <f t="shared" si="148"/>
        <v>0</v>
      </c>
      <c r="DI114" s="52"/>
      <c r="DJ114" s="52"/>
      <c r="DK114" s="53"/>
      <c r="DL114" s="53"/>
      <c r="DM114" s="53"/>
      <c r="DN114" s="53"/>
      <c r="DO114" s="53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4">
        <f t="shared" si="150"/>
        <v>0</v>
      </c>
      <c r="EH114" s="55">
        <f t="shared" si="151"/>
        <v>0</v>
      </c>
      <c r="EI114" s="55">
        <f t="shared" si="152"/>
        <v>60</v>
      </c>
      <c r="EJ114" s="56" t="s">
        <v>545</v>
      </c>
      <c r="EK114" s="57">
        <f t="shared" si="188"/>
        <v>0</v>
      </c>
      <c r="EL114" s="57">
        <f t="shared" si="189"/>
        <v>0</v>
      </c>
      <c r="EM114" s="57">
        <f t="shared" si="190"/>
        <v>0</v>
      </c>
      <c r="EN114" s="57">
        <f t="shared" si="191"/>
        <v>0</v>
      </c>
      <c r="EO114" s="57">
        <f t="shared" si="160"/>
        <v>0</v>
      </c>
      <c r="EP114" s="57">
        <f t="shared" si="161"/>
        <v>0</v>
      </c>
      <c r="EQ114" s="58">
        <f t="shared" si="162"/>
        <v>0</v>
      </c>
      <c r="ER114" s="58">
        <f t="shared" si="163"/>
        <v>0</v>
      </c>
      <c r="ES114" s="58">
        <f t="shared" si="164"/>
        <v>0</v>
      </c>
      <c r="ET114" s="58">
        <f t="shared" si="165"/>
        <v>0</v>
      </c>
    </row>
    <row r="115" spans="1:150" x14ac:dyDescent="0.25">
      <c r="A115" s="30" t="s">
        <v>769</v>
      </c>
      <c r="B115" s="65">
        <v>1210618</v>
      </c>
      <c r="C115" s="67" t="s">
        <v>801</v>
      </c>
      <c r="D115" s="32" t="s">
        <v>489</v>
      </c>
      <c r="E115" s="56"/>
      <c r="F115" s="33"/>
      <c r="G115" s="33"/>
      <c r="H115" s="288">
        <f t="shared" si="157"/>
        <v>0</v>
      </c>
      <c r="I115" s="288">
        <f t="shared" si="158"/>
        <v>0</v>
      </c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4" t="s">
        <v>548</v>
      </c>
      <c r="AI115" s="34" t="s">
        <v>463</v>
      </c>
      <c r="AJ115" s="34" t="s">
        <v>54</v>
      </c>
      <c r="AK115" s="34" t="s">
        <v>490</v>
      </c>
      <c r="AL115" s="34" t="s">
        <v>35</v>
      </c>
      <c r="AM115" s="34" t="s">
        <v>695</v>
      </c>
      <c r="AN115" s="34" t="s">
        <v>617</v>
      </c>
      <c r="AO115" s="36">
        <v>1.04</v>
      </c>
      <c r="AP115" s="69">
        <v>2022</v>
      </c>
      <c r="AQ115" s="69" t="s">
        <v>58</v>
      </c>
      <c r="AR115" s="37" t="s">
        <v>471</v>
      </c>
      <c r="AS115" s="38">
        <v>2019</v>
      </c>
      <c r="AT115" s="39" t="s">
        <v>470</v>
      </c>
      <c r="AU115" s="37" t="s">
        <v>686</v>
      </c>
      <c r="AV115" s="39" t="s">
        <v>494</v>
      </c>
      <c r="AW115" s="39" t="s">
        <v>495</v>
      </c>
      <c r="AX115" s="39" t="s">
        <v>687</v>
      </c>
      <c r="AY115" s="40" t="s">
        <v>770</v>
      </c>
      <c r="AZ115" s="40" t="s">
        <v>737</v>
      </c>
      <c r="BA115" s="274"/>
      <c r="BB115" s="42"/>
      <c r="BC115" s="43">
        <f>1265634-750000</f>
        <v>515634</v>
      </c>
      <c r="BD115" s="43">
        <v>0</v>
      </c>
      <c r="BE115" s="43"/>
      <c r="BF115" s="43">
        <v>0</v>
      </c>
      <c r="BG115" s="44"/>
      <c r="BH115" s="45"/>
      <c r="BI115" s="45"/>
      <c r="BJ115" s="45">
        <f t="shared" si="125"/>
        <v>0</v>
      </c>
      <c r="BK115" s="46"/>
      <c r="BL115" s="73"/>
      <c r="BM115" s="46">
        <f t="shared" si="230"/>
        <v>0</v>
      </c>
      <c r="BN115" s="46"/>
      <c r="BO115" s="46">
        <f t="shared" si="198"/>
        <v>0</v>
      </c>
      <c r="BP115" s="46"/>
      <c r="BQ115" s="46">
        <f t="shared" si="199"/>
        <v>0</v>
      </c>
      <c r="BR115" s="73"/>
      <c r="BS115" s="46">
        <f t="shared" si="200"/>
        <v>0</v>
      </c>
      <c r="BT115" s="46"/>
      <c r="BU115" s="46">
        <f t="shared" si="201"/>
        <v>0</v>
      </c>
      <c r="BV115" s="46"/>
      <c r="BW115" s="46">
        <f t="shared" si="202"/>
        <v>0</v>
      </c>
      <c r="BX115" s="46">
        <v>0</v>
      </c>
      <c r="BY115" s="46">
        <f t="shared" si="203"/>
        <v>0</v>
      </c>
      <c r="BZ115" s="46">
        <v>0</v>
      </c>
      <c r="CA115" s="46">
        <f t="shared" si="204"/>
        <v>0</v>
      </c>
      <c r="CB115" s="46">
        <v>0</v>
      </c>
      <c r="CC115" s="46">
        <f t="shared" si="205"/>
        <v>0</v>
      </c>
      <c r="CD115" s="46">
        <v>0</v>
      </c>
      <c r="CE115" s="46">
        <f t="shared" si="206"/>
        <v>0</v>
      </c>
      <c r="CF115" s="46">
        <v>0</v>
      </c>
      <c r="CG115" s="46">
        <f t="shared" si="207"/>
        <v>0</v>
      </c>
      <c r="CH115" s="46">
        <v>0</v>
      </c>
      <c r="CI115" s="46">
        <f t="shared" si="208"/>
        <v>0</v>
      </c>
      <c r="CJ115" s="46">
        <v>0</v>
      </c>
      <c r="CK115" s="46">
        <f t="shared" si="209"/>
        <v>0</v>
      </c>
      <c r="CL115" s="46">
        <v>0</v>
      </c>
      <c r="CM115" s="46">
        <f t="shared" si="210"/>
        <v>0</v>
      </c>
      <c r="CN115" s="46">
        <v>0</v>
      </c>
      <c r="CO115" s="46">
        <f t="shared" si="211"/>
        <v>0</v>
      </c>
      <c r="CP115" s="46">
        <v>0</v>
      </c>
      <c r="CQ115" s="46">
        <f t="shared" si="212"/>
        <v>0</v>
      </c>
      <c r="CR115" s="46">
        <v>0</v>
      </c>
      <c r="CS115" s="46">
        <f t="shared" si="213"/>
        <v>0</v>
      </c>
      <c r="CT115" s="46">
        <v>0</v>
      </c>
      <c r="CU115" s="46">
        <f t="shared" si="214"/>
        <v>0</v>
      </c>
      <c r="CV115" s="46">
        <v>0</v>
      </c>
      <c r="CW115" s="46">
        <f t="shared" si="215"/>
        <v>0</v>
      </c>
      <c r="CX115" s="46">
        <v>0</v>
      </c>
      <c r="CY115" s="46">
        <f t="shared" si="216"/>
        <v>0</v>
      </c>
      <c r="CZ115" s="46">
        <v>0</v>
      </c>
      <c r="DA115" s="46">
        <f t="shared" si="217"/>
        <v>0</v>
      </c>
      <c r="DB115" s="47">
        <v>0</v>
      </c>
      <c r="DC115" s="46">
        <f t="shared" si="218"/>
        <v>0</v>
      </c>
      <c r="DD115" s="48">
        <v>0</v>
      </c>
      <c r="DE115" s="46">
        <f t="shared" si="219"/>
        <v>0</v>
      </c>
      <c r="DF115" s="49">
        <v>60</v>
      </c>
      <c r="DG115" s="50">
        <f t="shared" si="181"/>
        <v>0</v>
      </c>
      <c r="DH115" s="297">
        <f t="shared" si="148"/>
        <v>0</v>
      </c>
      <c r="DI115" s="52"/>
      <c r="DJ115" s="52"/>
      <c r="DK115" s="53"/>
      <c r="DL115" s="53"/>
      <c r="DM115" s="53"/>
      <c r="DN115" s="53"/>
      <c r="DO115" s="53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4">
        <f t="shared" si="150"/>
        <v>0</v>
      </c>
      <c r="EH115" s="55">
        <f t="shared" si="151"/>
        <v>0</v>
      </c>
      <c r="EI115" s="55">
        <f t="shared" si="152"/>
        <v>60</v>
      </c>
      <c r="EJ115" s="56" t="s">
        <v>545</v>
      </c>
      <c r="EK115" s="57">
        <f t="shared" si="188"/>
        <v>0</v>
      </c>
      <c r="EL115" s="57">
        <f t="shared" si="189"/>
        <v>0</v>
      </c>
      <c r="EM115" s="57">
        <f t="shared" si="190"/>
        <v>0</v>
      </c>
      <c r="EN115" s="57">
        <f t="shared" si="191"/>
        <v>0</v>
      </c>
      <c r="EO115" s="57">
        <f t="shared" si="160"/>
        <v>0</v>
      </c>
      <c r="EP115" s="57">
        <f t="shared" si="161"/>
        <v>0</v>
      </c>
      <c r="EQ115" s="58">
        <f t="shared" si="162"/>
        <v>0</v>
      </c>
      <c r="ER115" s="58">
        <f t="shared" si="163"/>
        <v>0</v>
      </c>
      <c r="ES115" s="58">
        <f t="shared" si="164"/>
        <v>0</v>
      </c>
      <c r="ET115" s="58">
        <f t="shared" si="165"/>
        <v>0</v>
      </c>
    </row>
    <row r="116" spans="1:150" x14ac:dyDescent="0.25">
      <c r="A116" s="30" t="s">
        <v>802</v>
      </c>
      <c r="B116" s="65">
        <v>1210619</v>
      </c>
      <c r="C116" s="67" t="s">
        <v>803</v>
      </c>
      <c r="D116" s="32" t="s">
        <v>489</v>
      </c>
      <c r="E116" s="56"/>
      <c r="F116" s="33"/>
      <c r="G116" s="33"/>
      <c r="H116" s="288">
        <f t="shared" si="157"/>
        <v>345911.90400000004</v>
      </c>
      <c r="I116" s="288">
        <f t="shared" si="158"/>
        <v>345911.90400000004</v>
      </c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4" t="s">
        <v>548</v>
      </c>
      <c r="AI116" s="34" t="s">
        <v>463</v>
      </c>
      <c r="AJ116" s="34" t="s">
        <v>54</v>
      </c>
      <c r="AK116" s="34" t="s">
        <v>490</v>
      </c>
      <c r="AL116" s="34" t="s">
        <v>767</v>
      </c>
      <c r="AM116" s="34" t="s">
        <v>491</v>
      </c>
      <c r="AN116" s="34" t="s">
        <v>744</v>
      </c>
      <c r="AO116" s="36">
        <v>1.04</v>
      </c>
      <c r="AP116" s="69" t="s">
        <v>468</v>
      </c>
      <c r="AQ116" s="69" t="s">
        <v>30</v>
      </c>
      <c r="AR116" s="37" t="s">
        <v>493</v>
      </c>
      <c r="AS116" s="38">
        <v>2023</v>
      </c>
      <c r="AT116" s="39" t="s">
        <v>470</v>
      </c>
      <c r="AU116" s="37" t="s">
        <v>493</v>
      </c>
      <c r="AV116" s="39" t="s">
        <v>494</v>
      </c>
      <c r="AW116" s="39" t="s">
        <v>495</v>
      </c>
      <c r="AX116" s="39" t="s">
        <v>791</v>
      </c>
      <c r="AY116" s="40" t="s">
        <v>768</v>
      </c>
      <c r="AZ116" s="40" t="s">
        <v>485</v>
      </c>
      <c r="BA116" s="274">
        <v>0</v>
      </c>
      <c r="BB116" s="42"/>
      <c r="BC116" s="43">
        <v>332607.60000000003</v>
      </c>
      <c r="BD116" s="43">
        <v>0</v>
      </c>
      <c r="BE116" s="43"/>
      <c r="BF116" s="43">
        <v>0</v>
      </c>
      <c r="BG116" s="44"/>
      <c r="BH116" s="45">
        <f t="shared" ref="BH116:BH137" si="234">BK116+BL116+BN116+BP116+BR116+BT116+BV116+BX116+BZ116+CB116+CD116+CJ116+CF116+CH116+CL116+CN116+CP116+CR116+CT116+CV116+CX116+CZ116+DB116+DD116</f>
        <v>332607.60000000003</v>
      </c>
      <c r="BI116" s="45">
        <f t="shared" ref="BI116:BI137" si="235">BK116+BM116+BO116+BQ116+BS116+BU116+BW116+BY116+CA116+CC116+CE116+CK116+CG116+CI116+CM116+CO116+CQ116+CS116+CU116+CW116+CY116+DA116+DC116+DE116</f>
        <v>345911.90400000004</v>
      </c>
      <c r="BJ116" s="45">
        <f t="shared" si="125"/>
        <v>345911.90400000004</v>
      </c>
      <c r="BK116" s="46">
        <v>0</v>
      </c>
      <c r="BL116" s="46">
        <v>0</v>
      </c>
      <c r="BM116" s="46">
        <f t="shared" si="230"/>
        <v>0</v>
      </c>
      <c r="BN116" s="46">
        <v>332607.60000000003</v>
      </c>
      <c r="BO116" s="46">
        <f t="shared" si="198"/>
        <v>345911.90400000004</v>
      </c>
      <c r="BP116" s="46">
        <v>0</v>
      </c>
      <c r="BQ116" s="46">
        <f t="shared" si="199"/>
        <v>0</v>
      </c>
      <c r="BR116" s="46">
        <v>0</v>
      </c>
      <c r="BS116" s="46">
        <f t="shared" si="200"/>
        <v>0</v>
      </c>
      <c r="BT116" s="46">
        <v>0</v>
      </c>
      <c r="BU116" s="46">
        <f t="shared" si="201"/>
        <v>0</v>
      </c>
      <c r="BV116" s="46">
        <v>0</v>
      </c>
      <c r="BW116" s="46">
        <f t="shared" si="202"/>
        <v>0</v>
      </c>
      <c r="BX116" s="46">
        <v>0</v>
      </c>
      <c r="BY116" s="46">
        <f t="shared" si="203"/>
        <v>0</v>
      </c>
      <c r="BZ116" s="46">
        <v>0</v>
      </c>
      <c r="CA116" s="46">
        <f t="shared" si="204"/>
        <v>0</v>
      </c>
      <c r="CB116" s="46">
        <v>0</v>
      </c>
      <c r="CC116" s="46">
        <f t="shared" si="205"/>
        <v>0</v>
      </c>
      <c r="CD116" s="46">
        <v>0</v>
      </c>
      <c r="CE116" s="46">
        <f t="shared" si="206"/>
        <v>0</v>
      </c>
      <c r="CF116" s="46">
        <v>0</v>
      </c>
      <c r="CG116" s="46">
        <f t="shared" si="207"/>
        <v>0</v>
      </c>
      <c r="CH116" s="46">
        <v>0</v>
      </c>
      <c r="CI116" s="46">
        <f t="shared" si="208"/>
        <v>0</v>
      </c>
      <c r="CJ116" s="46">
        <v>0</v>
      </c>
      <c r="CK116" s="46">
        <f t="shared" si="209"/>
        <v>0</v>
      </c>
      <c r="CL116" s="46">
        <v>0</v>
      </c>
      <c r="CM116" s="46">
        <f t="shared" si="210"/>
        <v>0</v>
      </c>
      <c r="CN116" s="46">
        <v>0</v>
      </c>
      <c r="CO116" s="46">
        <f t="shared" si="211"/>
        <v>0</v>
      </c>
      <c r="CP116" s="46">
        <v>0</v>
      </c>
      <c r="CQ116" s="46">
        <f t="shared" si="212"/>
        <v>0</v>
      </c>
      <c r="CR116" s="46">
        <v>0</v>
      </c>
      <c r="CS116" s="46">
        <f t="shared" si="213"/>
        <v>0</v>
      </c>
      <c r="CT116" s="46">
        <v>0</v>
      </c>
      <c r="CU116" s="46">
        <f t="shared" si="214"/>
        <v>0</v>
      </c>
      <c r="CV116" s="46">
        <v>0</v>
      </c>
      <c r="CW116" s="46">
        <f t="shared" si="215"/>
        <v>0</v>
      </c>
      <c r="CX116" s="46">
        <v>0</v>
      </c>
      <c r="CY116" s="46">
        <f t="shared" si="216"/>
        <v>0</v>
      </c>
      <c r="CZ116" s="46">
        <v>0</v>
      </c>
      <c r="DA116" s="46">
        <f t="shared" si="217"/>
        <v>0</v>
      </c>
      <c r="DB116" s="47">
        <v>0</v>
      </c>
      <c r="DC116" s="46">
        <f t="shared" si="218"/>
        <v>0</v>
      </c>
      <c r="DD116" s="48">
        <v>0</v>
      </c>
      <c r="DE116" s="46">
        <f t="shared" si="219"/>
        <v>0</v>
      </c>
      <c r="DF116" s="49">
        <v>20</v>
      </c>
      <c r="DG116" s="50">
        <f t="shared" si="181"/>
        <v>17295.595200000003</v>
      </c>
      <c r="DH116" s="51">
        <f t="shared" si="148"/>
        <v>345911.90400000004</v>
      </c>
      <c r="DI116" s="52"/>
      <c r="DJ116" s="52"/>
      <c r="DK116" s="53"/>
      <c r="DL116" s="52">
        <f t="shared" ref="DL116:DO117" si="236">$DG116</f>
        <v>17295.595200000003</v>
      </c>
      <c r="DM116" s="52">
        <f t="shared" si="236"/>
        <v>17295.595200000003</v>
      </c>
      <c r="DN116" s="52">
        <f t="shared" si="236"/>
        <v>17295.595200000003</v>
      </c>
      <c r="DO116" s="52">
        <f t="shared" si="236"/>
        <v>17295.595200000003</v>
      </c>
      <c r="DP116" s="52">
        <f t="shared" si="223"/>
        <v>17295.595200000003</v>
      </c>
      <c r="DQ116" s="52">
        <f t="shared" si="221"/>
        <v>17295.595200000003</v>
      </c>
      <c r="DR116" s="52">
        <f t="shared" si="221"/>
        <v>17295.595200000003</v>
      </c>
      <c r="DS116" s="52">
        <f t="shared" si="221"/>
        <v>17295.595200000003</v>
      </c>
      <c r="DT116" s="52">
        <f t="shared" si="232"/>
        <v>17295.595200000003</v>
      </c>
      <c r="DU116" s="52">
        <f t="shared" si="232"/>
        <v>17295.595200000003</v>
      </c>
      <c r="DV116" s="52">
        <f t="shared" si="233"/>
        <v>17295.595200000003</v>
      </c>
      <c r="DW116" s="52">
        <f t="shared" si="233"/>
        <v>17295.595200000003</v>
      </c>
      <c r="DX116" s="52">
        <f t="shared" si="233"/>
        <v>17295.595200000003</v>
      </c>
      <c r="DY116" s="52">
        <f t="shared" ref="DY116:EE118" si="237">$DG116</f>
        <v>17295.595200000003</v>
      </c>
      <c r="DZ116" s="52">
        <f t="shared" si="237"/>
        <v>17295.595200000003</v>
      </c>
      <c r="EA116" s="52">
        <f t="shared" si="237"/>
        <v>17295.595200000003</v>
      </c>
      <c r="EB116" s="52">
        <f t="shared" si="237"/>
        <v>17295.595200000003</v>
      </c>
      <c r="EC116" s="52">
        <f t="shared" si="237"/>
        <v>17295.595200000003</v>
      </c>
      <c r="ED116" s="52">
        <f t="shared" si="237"/>
        <v>17295.595200000003</v>
      </c>
      <c r="EE116" s="52">
        <f t="shared" si="237"/>
        <v>17295.595200000003</v>
      </c>
      <c r="EF116" s="53"/>
      <c r="EG116" s="54">
        <f t="shared" si="150"/>
        <v>0</v>
      </c>
      <c r="EH116" s="55">
        <f t="shared" si="151"/>
        <v>20</v>
      </c>
      <c r="EI116" s="55">
        <f t="shared" si="152"/>
        <v>0</v>
      </c>
      <c r="EJ116" s="56" t="s">
        <v>745</v>
      </c>
      <c r="EK116" s="57">
        <f t="shared" si="188"/>
        <v>0</v>
      </c>
      <c r="EL116" s="57">
        <f t="shared" si="189"/>
        <v>0</v>
      </c>
      <c r="EM116" s="57">
        <f t="shared" si="190"/>
        <v>345911.90400000004</v>
      </c>
      <c r="EN116" s="57">
        <f t="shared" si="191"/>
        <v>328616.30880000006</v>
      </c>
      <c r="EO116" s="57">
        <f t="shared" si="160"/>
        <v>311320.71360000008</v>
      </c>
      <c r="EP116" s="57">
        <f t="shared" si="161"/>
        <v>294025.11840000009</v>
      </c>
      <c r="EQ116" s="58">
        <f t="shared" si="162"/>
        <v>0</v>
      </c>
      <c r="ER116" s="58">
        <f t="shared" si="163"/>
        <v>0</v>
      </c>
      <c r="ES116" s="58">
        <f t="shared" si="164"/>
        <v>4496.8547520000002</v>
      </c>
      <c r="ET116" s="58">
        <f t="shared" si="165"/>
        <v>4600.6283232000005</v>
      </c>
    </row>
    <row r="117" spans="1:150" x14ac:dyDescent="0.25">
      <c r="A117" s="30" t="s">
        <v>804</v>
      </c>
      <c r="B117" s="65">
        <v>1210620</v>
      </c>
      <c r="C117" s="67" t="s">
        <v>805</v>
      </c>
      <c r="D117" s="32" t="s">
        <v>489</v>
      </c>
      <c r="E117" s="56"/>
      <c r="F117" s="33"/>
      <c r="G117" s="33"/>
      <c r="H117" s="288">
        <f t="shared" si="157"/>
        <v>6630000</v>
      </c>
      <c r="I117" s="288">
        <f t="shared" si="158"/>
        <v>6630000</v>
      </c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4" t="s">
        <v>548</v>
      </c>
      <c r="AI117" s="34" t="s">
        <v>597</v>
      </c>
      <c r="AJ117" s="34" t="s">
        <v>129</v>
      </c>
      <c r="AK117" s="34" t="s">
        <v>806</v>
      </c>
      <c r="AL117" s="34" t="s">
        <v>129</v>
      </c>
      <c r="AM117" s="34" t="s">
        <v>466</v>
      </c>
      <c r="AN117" s="34" t="s">
        <v>617</v>
      </c>
      <c r="AO117" s="36">
        <v>1.04</v>
      </c>
      <c r="AP117" s="69" t="s">
        <v>586</v>
      </c>
      <c r="AQ117" s="69" t="s">
        <v>58</v>
      </c>
      <c r="AR117" s="37" t="s">
        <v>471</v>
      </c>
      <c r="AS117" s="38">
        <v>2023</v>
      </c>
      <c r="AT117" s="39" t="s">
        <v>470</v>
      </c>
      <c r="AU117" s="37" t="s">
        <v>471</v>
      </c>
      <c r="AV117" s="39" t="s">
        <v>472</v>
      </c>
      <c r="AW117" s="39" t="s">
        <v>472</v>
      </c>
      <c r="AX117" s="39" t="s">
        <v>807</v>
      </c>
      <c r="AY117" s="40" t="s">
        <v>808</v>
      </c>
      <c r="AZ117" s="40" t="s">
        <v>485</v>
      </c>
      <c r="BA117" s="274">
        <v>0</v>
      </c>
      <c r="BB117" s="42"/>
      <c r="BC117" s="43">
        <v>6500000</v>
      </c>
      <c r="BD117" s="43">
        <v>6350000</v>
      </c>
      <c r="BE117" s="43"/>
      <c r="BF117" s="43">
        <v>6350000</v>
      </c>
      <c r="BG117" s="93">
        <v>6750000</v>
      </c>
      <c r="BH117" s="45">
        <f t="shared" si="234"/>
        <v>6500000</v>
      </c>
      <c r="BI117" s="45">
        <f t="shared" si="235"/>
        <v>6630000</v>
      </c>
      <c r="BJ117" s="45">
        <f t="shared" si="125"/>
        <v>6630000</v>
      </c>
      <c r="BK117" s="73">
        <v>3250000</v>
      </c>
      <c r="BL117" s="73">
        <v>0</v>
      </c>
      <c r="BM117" s="46">
        <f t="shared" si="230"/>
        <v>0</v>
      </c>
      <c r="BN117" s="73">
        <v>3250000</v>
      </c>
      <c r="BO117" s="46">
        <f t="shared" si="198"/>
        <v>3380000</v>
      </c>
      <c r="BP117" s="46">
        <v>0</v>
      </c>
      <c r="BQ117" s="46">
        <f t="shared" si="199"/>
        <v>0</v>
      </c>
      <c r="BR117" s="46">
        <v>0</v>
      </c>
      <c r="BS117" s="46">
        <f t="shared" si="200"/>
        <v>0</v>
      </c>
      <c r="BT117" s="46">
        <v>0</v>
      </c>
      <c r="BU117" s="46">
        <f t="shared" si="201"/>
        <v>0</v>
      </c>
      <c r="BV117" s="46">
        <v>0</v>
      </c>
      <c r="BW117" s="46">
        <f t="shared" si="202"/>
        <v>0</v>
      </c>
      <c r="BX117" s="46">
        <v>0</v>
      </c>
      <c r="BY117" s="46">
        <f t="shared" si="203"/>
        <v>0</v>
      </c>
      <c r="BZ117" s="46">
        <v>0</v>
      </c>
      <c r="CA117" s="46">
        <f t="shared" si="204"/>
        <v>0</v>
      </c>
      <c r="CB117" s="46">
        <v>0</v>
      </c>
      <c r="CC117" s="46">
        <f t="shared" si="205"/>
        <v>0</v>
      </c>
      <c r="CD117" s="46">
        <v>0</v>
      </c>
      <c r="CE117" s="46">
        <f t="shared" si="206"/>
        <v>0</v>
      </c>
      <c r="CF117" s="46">
        <v>0</v>
      </c>
      <c r="CG117" s="46">
        <f t="shared" si="207"/>
        <v>0</v>
      </c>
      <c r="CH117" s="46">
        <v>0</v>
      </c>
      <c r="CI117" s="46">
        <f t="shared" si="208"/>
        <v>0</v>
      </c>
      <c r="CJ117" s="46">
        <v>0</v>
      </c>
      <c r="CK117" s="46">
        <f t="shared" si="209"/>
        <v>0</v>
      </c>
      <c r="CL117" s="46">
        <v>0</v>
      </c>
      <c r="CM117" s="46">
        <f t="shared" si="210"/>
        <v>0</v>
      </c>
      <c r="CN117" s="46">
        <v>0</v>
      </c>
      <c r="CO117" s="46">
        <f t="shared" si="211"/>
        <v>0</v>
      </c>
      <c r="CP117" s="46">
        <v>0</v>
      </c>
      <c r="CQ117" s="46">
        <f t="shared" si="212"/>
        <v>0</v>
      </c>
      <c r="CR117" s="46">
        <v>0</v>
      </c>
      <c r="CS117" s="46">
        <f t="shared" si="213"/>
        <v>0</v>
      </c>
      <c r="CT117" s="46">
        <v>0</v>
      </c>
      <c r="CU117" s="46">
        <f t="shared" si="214"/>
        <v>0</v>
      </c>
      <c r="CV117" s="46">
        <v>0</v>
      </c>
      <c r="CW117" s="46">
        <f t="shared" si="215"/>
        <v>0</v>
      </c>
      <c r="CX117" s="46">
        <v>0</v>
      </c>
      <c r="CY117" s="46">
        <f t="shared" si="216"/>
        <v>0</v>
      </c>
      <c r="CZ117" s="46">
        <v>0</v>
      </c>
      <c r="DA117" s="46">
        <f t="shared" si="217"/>
        <v>0</v>
      </c>
      <c r="DB117" s="47">
        <v>0</v>
      </c>
      <c r="DC117" s="46">
        <f t="shared" si="218"/>
        <v>0</v>
      </c>
      <c r="DD117" s="48">
        <v>0</v>
      </c>
      <c r="DE117" s="46">
        <f t="shared" si="219"/>
        <v>0</v>
      </c>
      <c r="DF117" s="49">
        <v>60</v>
      </c>
      <c r="DG117" s="50">
        <f t="shared" si="181"/>
        <v>4666.666666666667</v>
      </c>
      <c r="DH117" s="51">
        <f t="shared" si="148"/>
        <v>98000.000000000015</v>
      </c>
      <c r="DI117" s="52"/>
      <c r="DJ117" s="52"/>
      <c r="DK117" s="52"/>
      <c r="DL117" s="52">
        <f t="shared" si="236"/>
        <v>4666.666666666667</v>
      </c>
      <c r="DM117" s="52">
        <f t="shared" si="236"/>
        <v>4666.666666666667</v>
      </c>
      <c r="DN117" s="52">
        <f t="shared" si="236"/>
        <v>4666.666666666667</v>
      </c>
      <c r="DO117" s="52">
        <f t="shared" si="236"/>
        <v>4666.666666666667</v>
      </c>
      <c r="DP117" s="52">
        <f t="shared" si="223"/>
        <v>4666.666666666667</v>
      </c>
      <c r="DQ117" s="52">
        <f t="shared" si="221"/>
        <v>4666.666666666667</v>
      </c>
      <c r="DR117" s="52">
        <f t="shared" si="221"/>
        <v>4666.666666666667</v>
      </c>
      <c r="DS117" s="52">
        <f t="shared" si="221"/>
        <v>4666.666666666667</v>
      </c>
      <c r="DT117" s="52">
        <f t="shared" si="232"/>
        <v>4666.666666666667</v>
      </c>
      <c r="DU117" s="52">
        <f t="shared" si="232"/>
        <v>4666.666666666667</v>
      </c>
      <c r="DV117" s="52">
        <f t="shared" si="233"/>
        <v>4666.666666666667</v>
      </c>
      <c r="DW117" s="52">
        <f t="shared" si="233"/>
        <v>4666.666666666667</v>
      </c>
      <c r="DX117" s="52">
        <f t="shared" si="233"/>
        <v>4666.666666666667</v>
      </c>
      <c r="DY117" s="52">
        <f t="shared" si="237"/>
        <v>4666.666666666667</v>
      </c>
      <c r="DZ117" s="52">
        <f t="shared" si="237"/>
        <v>4666.666666666667</v>
      </c>
      <c r="EA117" s="52">
        <f t="shared" si="237"/>
        <v>4666.666666666667</v>
      </c>
      <c r="EB117" s="52">
        <f t="shared" si="237"/>
        <v>4666.666666666667</v>
      </c>
      <c r="EC117" s="52">
        <f t="shared" si="237"/>
        <v>4666.666666666667</v>
      </c>
      <c r="ED117" s="52">
        <f t="shared" si="237"/>
        <v>4666.666666666667</v>
      </c>
      <c r="EE117" s="52">
        <f t="shared" si="237"/>
        <v>4666.666666666667</v>
      </c>
      <c r="EF117" s="52">
        <f>$DG117</f>
        <v>4666.666666666667</v>
      </c>
      <c r="EG117" s="54">
        <f t="shared" si="150"/>
        <v>6532000</v>
      </c>
      <c r="EH117" s="55">
        <f t="shared" si="151"/>
        <v>21</v>
      </c>
      <c r="EI117" s="55">
        <f t="shared" si="152"/>
        <v>39</v>
      </c>
      <c r="EJ117" s="326" t="s">
        <v>788</v>
      </c>
      <c r="EK117" s="327">
        <f t="shared" ref="EK117:EK118" si="238">BA117+BK117-(BD117/BJ117*BK117)</f>
        <v>137254.9019607841</v>
      </c>
      <c r="EL117" s="57">
        <f t="shared" ref="EL117:EL118" si="239">EK117+BM117-(BD117/BJ117*BM117)-DJ117</f>
        <v>137254.9019607841</v>
      </c>
      <c r="EM117" s="57">
        <f t="shared" ref="EM117:EM118" si="240">EL117+BO117-(BD117/BJ117*BO117)-DK117</f>
        <v>279999.99999999953</v>
      </c>
      <c r="EN117" s="57">
        <f t="shared" ref="EN117:EN118" si="241">EM117+BQ117-(BD117/BJ117*BQ117)-DL117</f>
        <v>275333.33333333285</v>
      </c>
      <c r="EO117" s="57">
        <f t="shared" ref="EO117:EO118" si="242">EN117+BS117-(BD117/BJ117*BS117)-DM117</f>
        <v>270666.66666666616</v>
      </c>
      <c r="EP117" s="57">
        <f t="shared" ref="EP117:EP118" si="243">EO117+BU117-(BD117/BJ117*BS117)-DN117</f>
        <v>265999.99999999948</v>
      </c>
      <c r="EQ117" s="58">
        <f t="shared" si="162"/>
        <v>1647.0588235294092</v>
      </c>
      <c r="ER117" s="58">
        <f t="shared" si="163"/>
        <v>1647.0588235294092</v>
      </c>
      <c r="ES117" s="58">
        <f t="shared" si="164"/>
        <v>3639.9999999999936</v>
      </c>
      <c r="ET117" s="58">
        <f t="shared" si="165"/>
        <v>3854.6666666666601</v>
      </c>
    </row>
    <row r="118" spans="1:150" x14ac:dyDescent="0.25">
      <c r="A118" s="357" t="s">
        <v>809</v>
      </c>
      <c r="B118" s="65">
        <v>1210621</v>
      </c>
      <c r="C118" s="358" t="s">
        <v>810</v>
      </c>
      <c r="D118" s="32" t="s">
        <v>811</v>
      </c>
      <c r="E118" s="56"/>
      <c r="F118" s="33"/>
      <c r="G118" s="33"/>
      <c r="H118" s="288">
        <f t="shared" si="157"/>
        <v>10386400</v>
      </c>
      <c r="I118" s="288">
        <f t="shared" si="158"/>
        <v>10386400</v>
      </c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4" t="s">
        <v>548</v>
      </c>
      <c r="AI118" s="34" t="s">
        <v>463</v>
      </c>
      <c r="AJ118" s="34" t="s">
        <v>129</v>
      </c>
      <c r="AK118" s="34" t="s">
        <v>812</v>
      </c>
      <c r="AL118" s="34" t="s">
        <v>129</v>
      </c>
      <c r="AM118" s="34" t="s">
        <v>466</v>
      </c>
      <c r="AN118" s="34" t="s">
        <v>617</v>
      </c>
      <c r="AO118" s="36">
        <v>1.04</v>
      </c>
      <c r="AP118" s="69" t="s">
        <v>468</v>
      </c>
      <c r="AQ118" s="69" t="s">
        <v>58</v>
      </c>
      <c r="AR118" s="96" t="s">
        <v>469</v>
      </c>
      <c r="AS118" s="97">
        <v>2023</v>
      </c>
      <c r="AT118" s="68" t="s">
        <v>470</v>
      </c>
      <c r="AU118" s="96" t="s">
        <v>471</v>
      </c>
      <c r="AV118" s="68" t="s">
        <v>472</v>
      </c>
      <c r="AW118" s="76" t="s">
        <v>472</v>
      </c>
      <c r="AX118" s="68" t="s">
        <v>813</v>
      </c>
      <c r="AY118" s="95" t="s">
        <v>808</v>
      </c>
      <c r="AZ118" s="95" t="s">
        <v>485</v>
      </c>
      <c r="BA118" s="274">
        <v>0</v>
      </c>
      <c r="BB118" s="86"/>
      <c r="BC118" s="98">
        <v>10000000</v>
      </c>
      <c r="BD118" s="43">
        <v>8000000</v>
      </c>
      <c r="BE118" s="43"/>
      <c r="BF118" s="43">
        <v>8000000</v>
      </c>
      <c r="BG118" s="99">
        <v>10000000</v>
      </c>
      <c r="BH118" s="100">
        <f t="shared" si="234"/>
        <v>10000000</v>
      </c>
      <c r="BI118" s="45">
        <f t="shared" si="235"/>
        <v>10386400</v>
      </c>
      <c r="BJ118" s="45">
        <f t="shared" si="125"/>
        <v>10386400</v>
      </c>
      <c r="BK118" s="70">
        <v>340000</v>
      </c>
      <c r="BL118" s="70">
        <v>2160000</v>
      </c>
      <c r="BM118" s="46">
        <f t="shared" si="230"/>
        <v>2246400</v>
      </c>
      <c r="BN118" s="70">
        <v>5500000</v>
      </c>
      <c r="BO118" s="46">
        <f t="shared" si="198"/>
        <v>5720000</v>
      </c>
      <c r="BP118" s="70">
        <v>2000000</v>
      </c>
      <c r="BQ118" s="46">
        <f t="shared" si="199"/>
        <v>2080000</v>
      </c>
      <c r="BR118" s="70">
        <v>0</v>
      </c>
      <c r="BS118" s="46">
        <f t="shared" si="200"/>
        <v>0</v>
      </c>
      <c r="BT118" s="46">
        <v>0</v>
      </c>
      <c r="BU118" s="46">
        <f t="shared" si="201"/>
        <v>0</v>
      </c>
      <c r="BV118" s="46">
        <v>0</v>
      </c>
      <c r="BW118" s="46">
        <f t="shared" si="202"/>
        <v>0</v>
      </c>
      <c r="BX118" s="46">
        <v>0</v>
      </c>
      <c r="BY118" s="46">
        <f t="shared" si="203"/>
        <v>0</v>
      </c>
      <c r="BZ118" s="46">
        <v>0</v>
      </c>
      <c r="CA118" s="46">
        <f t="shared" si="204"/>
        <v>0</v>
      </c>
      <c r="CB118" s="46">
        <v>0</v>
      </c>
      <c r="CC118" s="46">
        <f t="shared" si="205"/>
        <v>0</v>
      </c>
      <c r="CD118" s="46">
        <v>0</v>
      </c>
      <c r="CE118" s="46">
        <f t="shared" si="206"/>
        <v>0</v>
      </c>
      <c r="CF118" s="46">
        <v>0</v>
      </c>
      <c r="CG118" s="46">
        <f t="shared" si="207"/>
        <v>0</v>
      </c>
      <c r="CH118" s="46">
        <v>0</v>
      </c>
      <c r="CI118" s="46">
        <f t="shared" si="208"/>
        <v>0</v>
      </c>
      <c r="CJ118" s="46">
        <v>0</v>
      </c>
      <c r="CK118" s="46">
        <f t="shared" si="209"/>
        <v>0</v>
      </c>
      <c r="CL118" s="46">
        <v>0</v>
      </c>
      <c r="CM118" s="46">
        <f t="shared" si="210"/>
        <v>0</v>
      </c>
      <c r="CN118" s="46">
        <v>0</v>
      </c>
      <c r="CO118" s="46">
        <f t="shared" si="211"/>
        <v>0</v>
      </c>
      <c r="CP118" s="46">
        <v>0</v>
      </c>
      <c r="CQ118" s="46">
        <f t="shared" si="212"/>
        <v>0</v>
      </c>
      <c r="CR118" s="46">
        <v>0</v>
      </c>
      <c r="CS118" s="46">
        <f t="shared" si="213"/>
        <v>0</v>
      </c>
      <c r="CT118" s="46">
        <v>0</v>
      </c>
      <c r="CU118" s="46">
        <f t="shared" si="214"/>
        <v>0</v>
      </c>
      <c r="CV118" s="46">
        <v>0</v>
      </c>
      <c r="CW118" s="46">
        <f t="shared" si="215"/>
        <v>0</v>
      </c>
      <c r="CX118" s="46">
        <v>0</v>
      </c>
      <c r="CY118" s="46">
        <f t="shared" si="216"/>
        <v>0</v>
      </c>
      <c r="CZ118" s="46">
        <v>0</v>
      </c>
      <c r="DA118" s="46">
        <f t="shared" si="217"/>
        <v>0</v>
      </c>
      <c r="DB118" s="47">
        <v>0</v>
      </c>
      <c r="DC118" s="46">
        <f t="shared" si="218"/>
        <v>0</v>
      </c>
      <c r="DD118" s="48">
        <v>0</v>
      </c>
      <c r="DE118" s="46">
        <f t="shared" si="219"/>
        <v>0</v>
      </c>
      <c r="DF118" s="101">
        <v>25</v>
      </c>
      <c r="DG118" s="50">
        <f t="shared" ref="DG118:DG149" si="244">(BJ118-BD118)/DF118</f>
        <v>95456</v>
      </c>
      <c r="DH118" s="51">
        <f t="shared" si="148"/>
        <v>1909120</v>
      </c>
      <c r="DI118" s="52"/>
      <c r="DJ118" s="52"/>
      <c r="DK118" s="53"/>
      <c r="DL118" s="53"/>
      <c r="DM118" s="130">
        <f>$DG118</f>
        <v>95456</v>
      </c>
      <c r="DN118" s="130">
        <f>$DG118</f>
        <v>95456</v>
      </c>
      <c r="DO118" s="130">
        <f>$DG118</f>
        <v>95456</v>
      </c>
      <c r="DP118" s="130">
        <f t="shared" si="223"/>
        <v>95456</v>
      </c>
      <c r="DQ118" s="130">
        <f t="shared" si="221"/>
        <v>95456</v>
      </c>
      <c r="DR118" s="130">
        <f t="shared" si="221"/>
        <v>95456</v>
      </c>
      <c r="DS118" s="130">
        <f t="shared" si="221"/>
        <v>95456</v>
      </c>
      <c r="DT118" s="130">
        <f t="shared" si="232"/>
        <v>95456</v>
      </c>
      <c r="DU118" s="130">
        <f t="shared" si="232"/>
        <v>95456</v>
      </c>
      <c r="DV118" s="130">
        <f t="shared" si="233"/>
        <v>95456</v>
      </c>
      <c r="DW118" s="130">
        <f t="shared" si="233"/>
        <v>95456</v>
      </c>
      <c r="DX118" s="130">
        <f t="shared" si="233"/>
        <v>95456</v>
      </c>
      <c r="DY118" s="130">
        <f t="shared" si="237"/>
        <v>95456</v>
      </c>
      <c r="DZ118" s="130">
        <f t="shared" si="237"/>
        <v>95456</v>
      </c>
      <c r="EA118" s="130">
        <f t="shared" si="237"/>
        <v>95456</v>
      </c>
      <c r="EB118" s="130">
        <f t="shared" si="237"/>
        <v>95456</v>
      </c>
      <c r="EC118" s="130">
        <f t="shared" si="237"/>
        <v>95456</v>
      </c>
      <c r="ED118" s="130">
        <f t="shared" si="237"/>
        <v>95456</v>
      </c>
      <c r="EE118" s="130">
        <f t="shared" si="237"/>
        <v>95456</v>
      </c>
      <c r="EF118" s="130">
        <f>$DG118</f>
        <v>95456</v>
      </c>
      <c r="EG118" s="107">
        <f t="shared" si="150"/>
        <v>8477280</v>
      </c>
      <c r="EH118" s="55">
        <f t="shared" si="151"/>
        <v>20</v>
      </c>
      <c r="EI118" s="55">
        <f t="shared" si="152"/>
        <v>5</v>
      </c>
      <c r="EJ118" s="326" t="s">
        <v>545</v>
      </c>
      <c r="EK118" s="327">
        <f t="shared" si="238"/>
        <v>78119.07879534777</v>
      </c>
      <c r="EL118" s="57">
        <f t="shared" si="239"/>
        <v>594256.42763613979</v>
      </c>
      <c r="EM118" s="57">
        <f t="shared" si="240"/>
        <v>1908495.0473696375</v>
      </c>
      <c r="EN118" s="57">
        <f t="shared" si="241"/>
        <v>2386400.0000000005</v>
      </c>
      <c r="EO118" s="57">
        <f t="shared" si="242"/>
        <v>2290944.0000000005</v>
      </c>
      <c r="EP118" s="57">
        <f t="shared" si="243"/>
        <v>2195488.0000000005</v>
      </c>
      <c r="EQ118" s="58">
        <f t="shared" si="162"/>
        <v>937.4289455441733</v>
      </c>
      <c r="ER118" s="58">
        <f t="shared" si="163"/>
        <v>7131.0771316336777</v>
      </c>
      <c r="ES118" s="58">
        <f t="shared" si="164"/>
        <v>24810.435615805287</v>
      </c>
      <c r="ET118" s="58">
        <f t="shared" si="165"/>
        <v>33409.600000000006</v>
      </c>
    </row>
    <row r="119" spans="1:150" x14ac:dyDescent="0.25">
      <c r="A119" s="92" t="s">
        <v>814</v>
      </c>
      <c r="B119" s="65">
        <v>1210623</v>
      </c>
      <c r="C119" s="67" t="s">
        <v>815</v>
      </c>
      <c r="D119" s="32" t="s">
        <v>489</v>
      </c>
      <c r="E119" s="56"/>
      <c r="F119" s="33"/>
      <c r="G119" s="33"/>
      <c r="H119" s="288">
        <f t="shared" si="157"/>
        <v>0</v>
      </c>
      <c r="I119" s="288">
        <f t="shared" si="158"/>
        <v>0</v>
      </c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4" t="s">
        <v>616</v>
      </c>
      <c r="AI119" s="34" t="s">
        <v>597</v>
      </c>
      <c r="AJ119" s="34" t="s">
        <v>177</v>
      </c>
      <c r="AK119" s="34" t="s">
        <v>490</v>
      </c>
      <c r="AL119" s="34" t="s">
        <v>78</v>
      </c>
      <c r="AM119" s="34" t="s">
        <v>491</v>
      </c>
      <c r="AN119" s="34" t="s">
        <v>617</v>
      </c>
      <c r="AO119" s="36">
        <v>1.04</v>
      </c>
      <c r="AP119" s="69" t="s">
        <v>472</v>
      </c>
      <c r="AQ119" s="69" t="s">
        <v>58</v>
      </c>
      <c r="AR119" s="37" t="s">
        <v>469</v>
      </c>
      <c r="AS119" s="38">
        <v>2023</v>
      </c>
      <c r="AT119" s="39" t="s">
        <v>470</v>
      </c>
      <c r="AU119" s="37" t="s">
        <v>471</v>
      </c>
      <c r="AV119" s="39" t="s">
        <v>816</v>
      </c>
      <c r="AW119" s="39" t="s">
        <v>817</v>
      </c>
      <c r="AX119" s="39" t="s">
        <v>815</v>
      </c>
      <c r="AY119" s="40" t="s">
        <v>816</v>
      </c>
      <c r="AZ119" s="40" t="s">
        <v>530</v>
      </c>
      <c r="BA119" s="274">
        <v>0</v>
      </c>
      <c r="BB119" s="42"/>
      <c r="BC119" s="43">
        <v>0</v>
      </c>
      <c r="BD119" s="43">
        <v>0</v>
      </c>
      <c r="BE119" s="43"/>
      <c r="BF119" s="43">
        <v>0</v>
      </c>
      <c r="BG119" s="44"/>
      <c r="BH119" s="45">
        <f t="shared" si="234"/>
        <v>0</v>
      </c>
      <c r="BI119" s="45">
        <f t="shared" si="235"/>
        <v>0</v>
      </c>
      <c r="BJ119" s="45">
        <f t="shared" si="125"/>
        <v>0</v>
      </c>
      <c r="BK119" s="46">
        <v>0</v>
      </c>
      <c r="BL119" s="46">
        <v>0</v>
      </c>
      <c r="BM119" s="46">
        <f t="shared" si="230"/>
        <v>0</v>
      </c>
      <c r="BN119" s="46">
        <v>0</v>
      </c>
      <c r="BO119" s="46">
        <f t="shared" si="198"/>
        <v>0</v>
      </c>
      <c r="BP119" s="46">
        <v>0</v>
      </c>
      <c r="BQ119" s="46">
        <f t="shared" si="199"/>
        <v>0</v>
      </c>
      <c r="BR119" s="46">
        <v>0</v>
      </c>
      <c r="BS119" s="46">
        <f t="shared" si="200"/>
        <v>0</v>
      </c>
      <c r="BT119" s="46">
        <v>0</v>
      </c>
      <c r="BU119" s="46">
        <f t="shared" si="201"/>
        <v>0</v>
      </c>
      <c r="BV119" s="46">
        <v>0</v>
      </c>
      <c r="BW119" s="46">
        <f t="shared" si="202"/>
        <v>0</v>
      </c>
      <c r="BX119" s="46">
        <v>0</v>
      </c>
      <c r="BY119" s="46">
        <f t="shared" si="203"/>
        <v>0</v>
      </c>
      <c r="BZ119" s="46">
        <v>0</v>
      </c>
      <c r="CA119" s="46">
        <f t="shared" si="204"/>
        <v>0</v>
      </c>
      <c r="CB119" s="46">
        <v>0</v>
      </c>
      <c r="CC119" s="46">
        <f t="shared" si="205"/>
        <v>0</v>
      </c>
      <c r="CD119" s="46">
        <v>0</v>
      </c>
      <c r="CE119" s="46">
        <f t="shared" si="206"/>
        <v>0</v>
      </c>
      <c r="CF119" s="46">
        <v>0</v>
      </c>
      <c r="CG119" s="46">
        <f t="shared" si="207"/>
        <v>0</v>
      </c>
      <c r="CH119" s="46">
        <v>0</v>
      </c>
      <c r="CI119" s="46">
        <f t="shared" si="208"/>
        <v>0</v>
      </c>
      <c r="CJ119" s="46">
        <v>0</v>
      </c>
      <c r="CK119" s="46">
        <f t="shared" si="209"/>
        <v>0</v>
      </c>
      <c r="CL119" s="46">
        <v>0</v>
      </c>
      <c r="CM119" s="46">
        <f t="shared" si="210"/>
        <v>0</v>
      </c>
      <c r="CN119" s="46">
        <v>0</v>
      </c>
      <c r="CO119" s="46">
        <f t="shared" si="211"/>
        <v>0</v>
      </c>
      <c r="CP119" s="46">
        <v>0</v>
      </c>
      <c r="CQ119" s="46">
        <f t="shared" si="212"/>
        <v>0</v>
      </c>
      <c r="CR119" s="46">
        <v>0</v>
      </c>
      <c r="CS119" s="46">
        <f t="shared" si="213"/>
        <v>0</v>
      </c>
      <c r="CT119" s="46">
        <v>0</v>
      </c>
      <c r="CU119" s="46">
        <f t="shared" si="214"/>
        <v>0</v>
      </c>
      <c r="CV119" s="46">
        <v>0</v>
      </c>
      <c r="CW119" s="46">
        <f t="shared" si="215"/>
        <v>0</v>
      </c>
      <c r="CX119" s="46">
        <v>0</v>
      </c>
      <c r="CY119" s="46">
        <f t="shared" si="216"/>
        <v>0</v>
      </c>
      <c r="CZ119" s="46">
        <v>0</v>
      </c>
      <c r="DA119" s="46">
        <f t="shared" si="217"/>
        <v>0</v>
      </c>
      <c r="DB119" s="47">
        <v>0</v>
      </c>
      <c r="DC119" s="46">
        <f t="shared" si="218"/>
        <v>0</v>
      </c>
      <c r="DD119" s="48">
        <v>0</v>
      </c>
      <c r="DE119" s="46">
        <f t="shared" si="219"/>
        <v>0</v>
      </c>
      <c r="DF119" s="49">
        <v>45</v>
      </c>
      <c r="DG119" s="50">
        <f t="shared" si="244"/>
        <v>0</v>
      </c>
      <c r="DH119" s="297">
        <f t="shared" si="148"/>
        <v>0</v>
      </c>
      <c r="DI119" s="52"/>
      <c r="DJ119" s="52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4">
        <f t="shared" si="150"/>
        <v>0</v>
      </c>
      <c r="EH119" s="55">
        <f t="shared" si="151"/>
        <v>0</v>
      </c>
      <c r="EI119" s="55">
        <f t="shared" si="152"/>
        <v>45</v>
      </c>
      <c r="EJ119" s="56" t="s">
        <v>545</v>
      </c>
      <c r="EK119" s="57">
        <f>BA119+BK119</f>
        <v>0</v>
      </c>
      <c r="EL119" s="57">
        <f>EK119+BM119-DJ119</f>
        <v>0</v>
      </c>
      <c r="EM119" s="57">
        <f>EL119+BO119-DK119</f>
        <v>0</v>
      </c>
      <c r="EN119" s="57">
        <f>EM119+BQ119-DL119</f>
        <v>0</v>
      </c>
      <c r="EO119" s="57">
        <f t="shared" si="160"/>
        <v>0</v>
      </c>
      <c r="EP119" s="57">
        <f t="shared" si="161"/>
        <v>0</v>
      </c>
      <c r="EQ119" s="58">
        <f t="shared" si="162"/>
        <v>0</v>
      </c>
      <c r="ER119" s="58">
        <f t="shared" si="163"/>
        <v>0</v>
      </c>
      <c r="ES119" s="58">
        <f t="shared" si="164"/>
        <v>0</v>
      </c>
      <c r="ET119" s="58">
        <f t="shared" si="165"/>
        <v>0</v>
      </c>
    </row>
    <row r="120" spans="1:150" x14ac:dyDescent="0.25">
      <c r="A120" s="30" t="s">
        <v>818</v>
      </c>
      <c r="B120" s="65">
        <v>1210625</v>
      </c>
      <c r="C120" s="67" t="s">
        <v>819</v>
      </c>
      <c r="D120" s="32" t="s">
        <v>489</v>
      </c>
      <c r="E120" s="56"/>
      <c r="F120" s="33"/>
      <c r="G120" s="33"/>
      <c r="H120" s="288">
        <f t="shared" si="157"/>
        <v>10927221.76</v>
      </c>
      <c r="I120" s="288">
        <f t="shared" si="158"/>
        <v>10943721.76</v>
      </c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4" t="s">
        <v>616</v>
      </c>
      <c r="AI120" s="34" t="s">
        <v>597</v>
      </c>
      <c r="AJ120" s="34" t="s">
        <v>177</v>
      </c>
      <c r="AK120" s="34" t="s">
        <v>734</v>
      </c>
      <c r="AL120" s="34" t="s">
        <v>60</v>
      </c>
      <c r="AM120" s="34" t="s">
        <v>491</v>
      </c>
      <c r="AN120" s="34" t="s">
        <v>617</v>
      </c>
      <c r="AO120" s="36">
        <v>1.04</v>
      </c>
      <c r="AP120" s="69" t="s">
        <v>472</v>
      </c>
      <c r="AQ120" s="69" t="s">
        <v>58</v>
      </c>
      <c r="AR120" s="37" t="s">
        <v>469</v>
      </c>
      <c r="AS120" s="38">
        <v>2023</v>
      </c>
      <c r="AT120" s="39" t="s">
        <v>470</v>
      </c>
      <c r="AU120" s="37" t="s">
        <v>471</v>
      </c>
      <c r="AV120" s="39" t="s">
        <v>816</v>
      </c>
      <c r="AW120" s="39" t="s">
        <v>817</v>
      </c>
      <c r="AX120" s="39" t="s">
        <v>819</v>
      </c>
      <c r="AY120" s="40" t="s">
        <v>816</v>
      </c>
      <c r="AZ120" s="40" t="s">
        <v>530</v>
      </c>
      <c r="BA120" s="274">
        <v>16500</v>
      </c>
      <c r="BB120" s="42"/>
      <c r="BC120" s="35">
        <f>10770420-180000-65000</f>
        <v>10525420</v>
      </c>
      <c r="BD120" s="98">
        <v>6963000</v>
      </c>
      <c r="BE120" s="43"/>
      <c r="BF120" s="98">
        <v>6963000</v>
      </c>
      <c r="BG120" s="103"/>
      <c r="BH120" s="45">
        <f t="shared" si="234"/>
        <v>10508740</v>
      </c>
      <c r="BI120" s="45">
        <f t="shared" si="235"/>
        <v>10927221.76</v>
      </c>
      <c r="BJ120" s="45">
        <f t="shared" si="125"/>
        <v>10943721.76</v>
      </c>
      <c r="BK120" s="46">
        <v>46696</v>
      </c>
      <c r="BL120" s="46">
        <f>298688-261500</f>
        <v>37188</v>
      </c>
      <c r="BM120" s="46">
        <f t="shared" si="230"/>
        <v>38675.520000000004</v>
      </c>
      <c r="BN120" s="46">
        <v>142636</v>
      </c>
      <c r="BO120" s="46">
        <f t="shared" si="198"/>
        <v>148341.44</v>
      </c>
      <c r="BP120" s="46">
        <v>772772</v>
      </c>
      <c r="BQ120" s="46">
        <f t="shared" si="199"/>
        <v>803682.88</v>
      </c>
      <c r="BR120" s="46">
        <v>875888</v>
      </c>
      <c r="BS120" s="46">
        <f t="shared" si="200"/>
        <v>910923.52</v>
      </c>
      <c r="BT120" s="46">
        <v>3921840</v>
      </c>
      <c r="BU120" s="46">
        <f t="shared" si="201"/>
        <v>4078713.6</v>
      </c>
      <c r="BV120" s="46">
        <v>3775720</v>
      </c>
      <c r="BW120" s="46">
        <f t="shared" si="202"/>
        <v>3926748.8000000003</v>
      </c>
      <c r="BX120" s="46">
        <v>936000</v>
      </c>
      <c r="BY120" s="46">
        <f t="shared" si="203"/>
        <v>973440</v>
      </c>
      <c r="BZ120" s="46">
        <v>0</v>
      </c>
      <c r="CA120" s="46">
        <f t="shared" si="204"/>
        <v>0</v>
      </c>
      <c r="CB120" s="46">
        <v>0</v>
      </c>
      <c r="CC120" s="46">
        <f t="shared" si="205"/>
        <v>0</v>
      </c>
      <c r="CD120" s="46">
        <v>0</v>
      </c>
      <c r="CE120" s="46">
        <f t="shared" si="206"/>
        <v>0</v>
      </c>
      <c r="CF120" s="46">
        <v>0</v>
      </c>
      <c r="CG120" s="46">
        <f t="shared" si="207"/>
        <v>0</v>
      </c>
      <c r="CH120" s="46">
        <v>0</v>
      </c>
      <c r="CI120" s="46">
        <f t="shared" si="208"/>
        <v>0</v>
      </c>
      <c r="CJ120" s="46">
        <v>0</v>
      </c>
      <c r="CK120" s="46">
        <f t="shared" si="209"/>
        <v>0</v>
      </c>
      <c r="CL120" s="46">
        <v>0</v>
      </c>
      <c r="CM120" s="46">
        <f t="shared" si="210"/>
        <v>0</v>
      </c>
      <c r="CN120" s="46">
        <v>0</v>
      </c>
      <c r="CO120" s="46">
        <f t="shared" si="211"/>
        <v>0</v>
      </c>
      <c r="CP120" s="46">
        <v>0</v>
      </c>
      <c r="CQ120" s="46">
        <f t="shared" si="212"/>
        <v>0</v>
      </c>
      <c r="CR120" s="46">
        <v>0</v>
      </c>
      <c r="CS120" s="46">
        <f t="shared" si="213"/>
        <v>0</v>
      </c>
      <c r="CT120" s="46">
        <v>0</v>
      </c>
      <c r="CU120" s="46">
        <f t="shared" si="214"/>
        <v>0</v>
      </c>
      <c r="CV120" s="46">
        <v>0</v>
      </c>
      <c r="CW120" s="46">
        <f t="shared" si="215"/>
        <v>0</v>
      </c>
      <c r="CX120" s="46">
        <v>0</v>
      </c>
      <c r="CY120" s="46">
        <f t="shared" si="216"/>
        <v>0</v>
      </c>
      <c r="CZ120" s="46">
        <v>0</v>
      </c>
      <c r="DA120" s="46">
        <f t="shared" si="217"/>
        <v>0</v>
      </c>
      <c r="DB120" s="47">
        <v>0</v>
      </c>
      <c r="DC120" s="46">
        <f t="shared" si="218"/>
        <v>0</v>
      </c>
      <c r="DD120" s="48">
        <v>0</v>
      </c>
      <c r="DE120" s="46">
        <f t="shared" si="219"/>
        <v>0</v>
      </c>
      <c r="DF120" s="49">
        <v>45</v>
      </c>
      <c r="DG120" s="50">
        <f t="shared" si="244"/>
        <v>88460.483555555547</v>
      </c>
      <c r="DH120" s="51">
        <f t="shared" si="148"/>
        <v>1415367.736888889</v>
      </c>
      <c r="DI120" s="52"/>
      <c r="DJ120" s="52"/>
      <c r="DK120" s="53"/>
      <c r="DL120" s="53"/>
      <c r="DM120" s="53"/>
      <c r="DN120" s="53"/>
      <c r="DO120" s="53"/>
      <c r="DP120" s="53"/>
      <c r="DQ120" s="52">
        <f t="shared" ref="DQ120:EF122" si="245">$DG120</f>
        <v>88460.483555555547</v>
      </c>
      <c r="DR120" s="52">
        <f t="shared" si="245"/>
        <v>88460.483555555547</v>
      </c>
      <c r="DS120" s="52">
        <f t="shared" si="245"/>
        <v>88460.483555555547</v>
      </c>
      <c r="DT120" s="52">
        <f t="shared" si="245"/>
        <v>88460.483555555547</v>
      </c>
      <c r="DU120" s="52">
        <f t="shared" si="245"/>
        <v>88460.483555555547</v>
      </c>
      <c r="DV120" s="52">
        <f t="shared" si="245"/>
        <v>88460.483555555547</v>
      </c>
      <c r="DW120" s="52">
        <f t="shared" si="245"/>
        <v>88460.483555555547</v>
      </c>
      <c r="DX120" s="52">
        <f t="shared" si="245"/>
        <v>88460.483555555547</v>
      </c>
      <c r="DY120" s="52">
        <f t="shared" si="245"/>
        <v>88460.483555555547</v>
      </c>
      <c r="DZ120" s="52">
        <f t="shared" si="245"/>
        <v>88460.483555555547</v>
      </c>
      <c r="EA120" s="52">
        <f t="shared" si="245"/>
        <v>88460.483555555547</v>
      </c>
      <c r="EB120" s="52">
        <f t="shared" si="245"/>
        <v>88460.483555555547</v>
      </c>
      <c r="EC120" s="52">
        <f t="shared" si="245"/>
        <v>88460.483555555547</v>
      </c>
      <c r="ED120" s="52">
        <f t="shared" si="245"/>
        <v>88460.483555555547</v>
      </c>
      <c r="EE120" s="52">
        <f t="shared" si="245"/>
        <v>88460.483555555547</v>
      </c>
      <c r="EF120" s="52">
        <f t="shared" si="245"/>
        <v>88460.483555555547</v>
      </c>
      <c r="EG120" s="54">
        <f t="shared" si="150"/>
        <v>9528354.0231111106</v>
      </c>
      <c r="EH120" s="55">
        <f t="shared" si="151"/>
        <v>16</v>
      </c>
      <c r="EI120" s="55">
        <f t="shared" si="152"/>
        <v>29</v>
      </c>
      <c r="EJ120" s="326" t="s">
        <v>545</v>
      </c>
      <c r="EK120" s="327">
        <f t="shared" ref="EK120:EK122" si="246">BA120+BK120-(BD120/BJ120*BK120)</f>
        <v>33485.426656622163</v>
      </c>
      <c r="EL120" s="57">
        <f t="shared" ref="EL120:EL122" si="247">EK120+BM120-(BD120/BJ120*BM120)-DJ120</f>
        <v>47553.445509772835</v>
      </c>
      <c r="EM120" s="57">
        <f t="shared" ref="EM120:EM122" si="248">EL120+BO120-(BD120/BJ120*BO120)-DK120</f>
        <v>101511.87126910377</v>
      </c>
      <c r="EN120" s="57">
        <f t="shared" ref="EN120:EN122" si="249">EM120+BQ120-(BD120/BJ120*BQ120)-DL120</f>
        <v>393847.33069652511</v>
      </c>
      <c r="EO120" s="57">
        <f t="shared" ref="EO120:EO122" si="250">EN120+BS120-(BD120/BJ120*BS120)-DM120</f>
        <v>725191.01406880724</v>
      </c>
      <c r="EP120" s="57">
        <f t="shared" ref="EP120:EP122" si="251">EO120+BU120-(BD120/BJ120*BS120)-DN120</f>
        <v>4224324.777441089</v>
      </c>
      <c r="EQ120" s="58">
        <f t="shared" si="162"/>
        <v>401.82511987946594</v>
      </c>
      <c r="ER120" s="58">
        <f t="shared" si="163"/>
        <v>570.641346117274</v>
      </c>
      <c r="ES120" s="58">
        <f t="shared" si="164"/>
        <v>1319.6543264983488</v>
      </c>
      <c r="ET120" s="58">
        <f t="shared" si="165"/>
        <v>5513.862629751352</v>
      </c>
    </row>
    <row r="121" spans="1:150" x14ac:dyDescent="0.25">
      <c r="A121" s="30" t="s">
        <v>820</v>
      </c>
      <c r="B121" s="65">
        <v>1210627</v>
      </c>
      <c r="C121" s="67" t="s">
        <v>821</v>
      </c>
      <c r="D121" s="32" t="s">
        <v>489</v>
      </c>
      <c r="E121" s="56"/>
      <c r="F121" s="33"/>
      <c r="G121" s="33"/>
      <c r="H121" s="288">
        <f t="shared" si="157"/>
        <v>3333864</v>
      </c>
      <c r="I121" s="288">
        <f t="shared" si="158"/>
        <v>3333864</v>
      </c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4" t="s">
        <v>616</v>
      </c>
      <c r="AI121" s="34" t="s">
        <v>597</v>
      </c>
      <c r="AJ121" s="34" t="s">
        <v>177</v>
      </c>
      <c r="AK121" s="34" t="s">
        <v>734</v>
      </c>
      <c r="AL121" s="34" t="s">
        <v>60</v>
      </c>
      <c r="AM121" s="34" t="s">
        <v>491</v>
      </c>
      <c r="AN121" s="34" t="s">
        <v>617</v>
      </c>
      <c r="AO121" s="36">
        <v>1.04</v>
      </c>
      <c r="AP121" s="69" t="s">
        <v>472</v>
      </c>
      <c r="AQ121" s="69" t="s">
        <v>58</v>
      </c>
      <c r="AR121" s="37" t="s">
        <v>469</v>
      </c>
      <c r="AS121" s="38">
        <v>2023</v>
      </c>
      <c r="AT121" s="39" t="s">
        <v>470</v>
      </c>
      <c r="AU121" s="37" t="s">
        <v>471</v>
      </c>
      <c r="AV121" s="39" t="s">
        <v>816</v>
      </c>
      <c r="AW121" s="39" t="s">
        <v>817</v>
      </c>
      <c r="AX121" s="39" t="s">
        <v>822</v>
      </c>
      <c r="AY121" s="40" t="s">
        <v>816</v>
      </c>
      <c r="AZ121" s="40" t="s">
        <v>530</v>
      </c>
      <c r="BA121" s="274">
        <v>0</v>
      </c>
      <c r="BB121" s="42"/>
      <c r="BC121" s="35">
        <f>3100000+117800</f>
        <v>3217800</v>
      </c>
      <c r="BD121" s="43">
        <v>1550000</v>
      </c>
      <c r="BE121" s="43"/>
      <c r="BF121" s="43">
        <v>1550000</v>
      </c>
      <c r="BG121" s="44"/>
      <c r="BH121" s="45">
        <f t="shared" si="234"/>
        <v>3217800</v>
      </c>
      <c r="BI121" s="45">
        <f t="shared" si="235"/>
        <v>3333864</v>
      </c>
      <c r="BJ121" s="45">
        <f t="shared" si="125"/>
        <v>3333864</v>
      </c>
      <c r="BK121" s="256">
        <f>161200+155000</f>
        <v>316200</v>
      </c>
      <c r="BL121" s="46">
        <v>1289600</v>
      </c>
      <c r="BM121" s="46">
        <f t="shared" si="230"/>
        <v>1341184</v>
      </c>
      <c r="BN121" s="46">
        <v>1289600</v>
      </c>
      <c r="BO121" s="46">
        <f t="shared" si="198"/>
        <v>1341184</v>
      </c>
      <c r="BP121" s="46">
        <v>322400</v>
      </c>
      <c r="BQ121" s="46">
        <f t="shared" si="199"/>
        <v>335296</v>
      </c>
      <c r="BR121" s="46">
        <v>0</v>
      </c>
      <c r="BS121" s="46">
        <f t="shared" si="200"/>
        <v>0</v>
      </c>
      <c r="BT121" s="46">
        <v>0</v>
      </c>
      <c r="BU121" s="46">
        <f t="shared" si="201"/>
        <v>0</v>
      </c>
      <c r="BV121" s="46">
        <v>0</v>
      </c>
      <c r="BW121" s="46">
        <f t="shared" si="202"/>
        <v>0</v>
      </c>
      <c r="BX121" s="46">
        <v>0</v>
      </c>
      <c r="BY121" s="46">
        <f t="shared" si="203"/>
        <v>0</v>
      </c>
      <c r="BZ121" s="46">
        <v>0</v>
      </c>
      <c r="CA121" s="46">
        <f t="shared" si="204"/>
        <v>0</v>
      </c>
      <c r="CB121" s="46">
        <v>0</v>
      </c>
      <c r="CC121" s="46">
        <f t="shared" si="205"/>
        <v>0</v>
      </c>
      <c r="CD121" s="46">
        <v>0</v>
      </c>
      <c r="CE121" s="46">
        <f t="shared" si="206"/>
        <v>0</v>
      </c>
      <c r="CF121" s="46">
        <v>0</v>
      </c>
      <c r="CG121" s="46">
        <f t="shared" si="207"/>
        <v>0</v>
      </c>
      <c r="CH121" s="46">
        <v>0</v>
      </c>
      <c r="CI121" s="46">
        <f t="shared" si="208"/>
        <v>0</v>
      </c>
      <c r="CJ121" s="46">
        <v>0</v>
      </c>
      <c r="CK121" s="46">
        <f t="shared" si="209"/>
        <v>0</v>
      </c>
      <c r="CL121" s="46">
        <v>0</v>
      </c>
      <c r="CM121" s="46">
        <f t="shared" si="210"/>
        <v>0</v>
      </c>
      <c r="CN121" s="46">
        <v>0</v>
      </c>
      <c r="CO121" s="46">
        <f t="shared" si="211"/>
        <v>0</v>
      </c>
      <c r="CP121" s="46">
        <v>0</v>
      </c>
      <c r="CQ121" s="46">
        <f t="shared" si="212"/>
        <v>0</v>
      </c>
      <c r="CR121" s="46">
        <v>0</v>
      </c>
      <c r="CS121" s="46">
        <f t="shared" si="213"/>
        <v>0</v>
      </c>
      <c r="CT121" s="46">
        <v>0</v>
      </c>
      <c r="CU121" s="46">
        <f t="shared" si="214"/>
        <v>0</v>
      </c>
      <c r="CV121" s="46">
        <v>0</v>
      </c>
      <c r="CW121" s="46">
        <f t="shared" si="215"/>
        <v>0</v>
      </c>
      <c r="CX121" s="46">
        <v>0</v>
      </c>
      <c r="CY121" s="46">
        <f t="shared" si="216"/>
        <v>0</v>
      </c>
      <c r="CZ121" s="46">
        <v>0</v>
      </c>
      <c r="DA121" s="46">
        <f t="shared" si="217"/>
        <v>0</v>
      </c>
      <c r="DB121" s="47">
        <v>0</v>
      </c>
      <c r="DC121" s="46">
        <f t="shared" si="218"/>
        <v>0</v>
      </c>
      <c r="DD121" s="48">
        <v>0</v>
      </c>
      <c r="DE121" s="46">
        <f t="shared" si="219"/>
        <v>0</v>
      </c>
      <c r="DF121" s="49">
        <v>45</v>
      </c>
      <c r="DG121" s="50">
        <f t="shared" si="244"/>
        <v>39641.422222222223</v>
      </c>
      <c r="DH121" s="51">
        <f t="shared" si="148"/>
        <v>792828.44444444426</v>
      </c>
      <c r="DI121" s="52"/>
      <c r="DJ121" s="52"/>
      <c r="DK121" s="53"/>
      <c r="DL121" s="53"/>
      <c r="DM121" s="52">
        <f t="shared" ref="DM121:DP122" si="252">$DG121</f>
        <v>39641.422222222223</v>
      </c>
      <c r="DN121" s="52">
        <f t="shared" si="252"/>
        <v>39641.422222222223</v>
      </c>
      <c r="DO121" s="52">
        <f t="shared" si="252"/>
        <v>39641.422222222223</v>
      </c>
      <c r="DP121" s="52">
        <f t="shared" si="252"/>
        <v>39641.422222222223</v>
      </c>
      <c r="DQ121" s="52">
        <f t="shared" si="245"/>
        <v>39641.422222222223</v>
      </c>
      <c r="DR121" s="52">
        <f t="shared" si="245"/>
        <v>39641.422222222223</v>
      </c>
      <c r="DS121" s="52">
        <f t="shared" si="245"/>
        <v>39641.422222222223</v>
      </c>
      <c r="DT121" s="52">
        <f t="shared" si="245"/>
        <v>39641.422222222223</v>
      </c>
      <c r="DU121" s="52">
        <f t="shared" si="245"/>
        <v>39641.422222222223</v>
      </c>
      <c r="DV121" s="52">
        <f t="shared" si="245"/>
        <v>39641.422222222223</v>
      </c>
      <c r="DW121" s="52">
        <f t="shared" si="245"/>
        <v>39641.422222222223</v>
      </c>
      <c r="DX121" s="52">
        <f t="shared" si="245"/>
        <v>39641.422222222223</v>
      </c>
      <c r="DY121" s="52">
        <f t="shared" si="245"/>
        <v>39641.422222222223</v>
      </c>
      <c r="DZ121" s="52">
        <f t="shared" si="245"/>
        <v>39641.422222222223</v>
      </c>
      <c r="EA121" s="52">
        <f t="shared" si="245"/>
        <v>39641.422222222223</v>
      </c>
      <c r="EB121" s="52">
        <f t="shared" si="245"/>
        <v>39641.422222222223</v>
      </c>
      <c r="EC121" s="52">
        <f t="shared" si="245"/>
        <v>39641.422222222223</v>
      </c>
      <c r="ED121" s="52">
        <f t="shared" si="245"/>
        <v>39641.422222222223</v>
      </c>
      <c r="EE121" s="52">
        <f t="shared" si="245"/>
        <v>39641.422222222223</v>
      </c>
      <c r="EF121" s="52">
        <f t="shared" si="245"/>
        <v>39641.422222222223</v>
      </c>
      <c r="EG121" s="54">
        <f t="shared" si="150"/>
        <v>2541035.555555556</v>
      </c>
      <c r="EH121" s="55">
        <f t="shared" si="151"/>
        <v>20</v>
      </c>
      <c r="EI121" s="55">
        <f t="shared" si="152"/>
        <v>25</v>
      </c>
      <c r="EJ121" s="326" t="s">
        <v>545</v>
      </c>
      <c r="EK121" s="327">
        <f t="shared" si="246"/>
        <v>169190.40392769472</v>
      </c>
      <c r="EL121" s="57">
        <f t="shared" si="247"/>
        <v>886823.11329316383</v>
      </c>
      <c r="EM121" s="57">
        <f t="shared" si="248"/>
        <v>1604455.8226586329</v>
      </c>
      <c r="EN121" s="57">
        <f t="shared" si="249"/>
        <v>1783864.0000000002</v>
      </c>
      <c r="EO121" s="57">
        <f t="shared" si="250"/>
        <v>1744222.577777778</v>
      </c>
      <c r="EP121" s="57">
        <f t="shared" si="251"/>
        <v>1704581.1555555558</v>
      </c>
      <c r="EQ121" s="58">
        <f t="shared" si="162"/>
        <v>2030.2848471323366</v>
      </c>
      <c r="ER121" s="58">
        <f t="shared" si="163"/>
        <v>10641.877359517966</v>
      </c>
      <c r="ES121" s="58">
        <f t="shared" si="164"/>
        <v>20857.925694562226</v>
      </c>
      <c r="ET121" s="58">
        <f t="shared" si="165"/>
        <v>24974.096000000005</v>
      </c>
    </row>
    <row r="122" spans="1:150" x14ac:dyDescent="0.25">
      <c r="A122" s="30" t="s">
        <v>823</v>
      </c>
      <c r="B122" s="65">
        <v>1210629</v>
      </c>
      <c r="C122" s="67" t="s">
        <v>824</v>
      </c>
      <c r="D122" s="32" t="s">
        <v>489</v>
      </c>
      <c r="E122" s="56"/>
      <c r="F122" s="33"/>
      <c r="G122" s="33"/>
      <c r="H122" s="288">
        <f t="shared" si="157"/>
        <v>575760</v>
      </c>
      <c r="I122" s="288">
        <f t="shared" si="158"/>
        <v>575760</v>
      </c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4" t="s">
        <v>616</v>
      </c>
      <c r="AI122" s="34" t="s">
        <v>597</v>
      </c>
      <c r="AJ122" s="34" t="s">
        <v>177</v>
      </c>
      <c r="AK122" s="34" t="s">
        <v>734</v>
      </c>
      <c r="AL122" s="34" t="s">
        <v>60</v>
      </c>
      <c r="AM122" s="34" t="s">
        <v>491</v>
      </c>
      <c r="AN122" s="34" t="s">
        <v>617</v>
      </c>
      <c r="AO122" s="36">
        <v>1.04</v>
      </c>
      <c r="AP122" s="69" t="s">
        <v>472</v>
      </c>
      <c r="AQ122" s="69" t="s">
        <v>58</v>
      </c>
      <c r="AR122" s="37" t="s">
        <v>469</v>
      </c>
      <c r="AS122" s="38">
        <v>2023</v>
      </c>
      <c r="AT122" s="39" t="s">
        <v>470</v>
      </c>
      <c r="AU122" s="37" t="s">
        <v>471</v>
      </c>
      <c r="AV122" s="39" t="s">
        <v>816</v>
      </c>
      <c r="AW122" s="39" t="s">
        <v>817</v>
      </c>
      <c r="AX122" s="39" t="s">
        <v>825</v>
      </c>
      <c r="AY122" s="40" t="s">
        <v>816</v>
      </c>
      <c r="AZ122" s="40" t="s">
        <v>530</v>
      </c>
      <c r="BA122" s="274">
        <v>0</v>
      </c>
      <c r="BB122" s="42"/>
      <c r="BC122" s="35">
        <f>1720000+265760-1365000-45000</f>
        <v>575760</v>
      </c>
      <c r="BD122" s="43">
        <v>260000</v>
      </c>
      <c r="BE122" s="43"/>
      <c r="BF122" s="43">
        <v>260000</v>
      </c>
      <c r="BG122" s="44"/>
      <c r="BH122" s="45">
        <f t="shared" si="234"/>
        <v>575760</v>
      </c>
      <c r="BI122" s="45">
        <f t="shared" si="235"/>
        <v>575760</v>
      </c>
      <c r="BJ122" s="45">
        <f t="shared" si="125"/>
        <v>575760</v>
      </c>
      <c r="BK122" s="70">
        <f>1709760-45000-1365000+276000</f>
        <v>575760</v>
      </c>
      <c r="BL122" s="70">
        <v>0</v>
      </c>
      <c r="BM122" s="46">
        <f t="shared" si="230"/>
        <v>0</v>
      </c>
      <c r="BN122" s="70">
        <v>0</v>
      </c>
      <c r="BO122" s="46">
        <f t="shared" si="198"/>
        <v>0</v>
      </c>
      <c r="BP122" s="70">
        <v>0</v>
      </c>
      <c r="BQ122" s="46">
        <f t="shared" si="199"/>
        <v>0</v>
      </c>
      <c r="BR122" s="70">
        <v>0</v>
      </c>
      <c r="BS122" s="46">
        <f t="shared" si="200"/>
        <v>0</v>
      </c>
      <c r="BT122" s="70">
        <v>0</v>
      </c>
      <c r="BU122" s="46">
        <f t="shared" si="201"/>
        <v>0</v>
      </c>
      <c r="BV122" s="70">
        <v>0</v>
      </c>
      <c r="BW122" s="46">
        <f t="shared" si="202"/>
        <v>0</v>
      </c>
      <c r="BX122" s="70">
        <v>0</v>
      </c>
      <c r="BY122" s="46">
        <f t="shared" si="203"/>
        <v>0</v>
      </c>
      <c r="BZ122" s="70">
        <v>0</v>
      </c>
      <c r="CA122" s="46">
        <f t="shared" si="204"/>
        <v>0</v>
      </c>
      <c r="CB122" s="46">
        <v>0</v>
      </c>
      <c r="CC122" s="46">
        <f t="shared" si="205"/>
        <v>0</v>
      </c>
      <c r="CD122" s="46">
        <v>0</v>
      </c>
      <c r="CE122" s="46">
        <f t="shared" si="206"/>
        <v>0</v>
      </c>
      <c r="CF122" s="46">
        <v>0</v>
      </c>
      <c r="CG122" s="46">
        <f t="shared" si="207"/>
        <v>0</v>
      </c>
      <c r="CH122" s="46">
        <v>0</v>
      </c>
      <c r="CI122" s="46">
        <f t="shared" si="208"/>
        <v>0</v>
      </c>
      <c r="CJ122" s="46">
        <v>0</v>
      </c>
      <c r="CK122" s="46">
        <f t="shared" si="209"/>
        <v>0</v>
      </c>
      <c r="CL122" s="46">
        <v>0</v>
      </c>
      <c r="CM122" s="46">
        <f t="shared" si="210"/>
        <v>0</v>
      </c>
      <c r="CN122" s="46">
        <v>0</v>
      </c>
      <c r="CO122" s="46">
        <f t="shared" si="211"/>
        <v>0</v>
      </c>
      <c r="CP122" s="46">
        <v>0</v>
      </c>
      <c r="CQ122" s="46">
        <f t="shared" si="212"/>
        <v>0</v>
      </c>
      <c r="CR122" s="46">
        <v>0</v>
      </c>
      <c r="CS122" s="46">
        <f t="shared" si="213"/>
        <v>0</v>
      </c>
      <c r="CT122" s="46">
        <v>0</v>
      </c>
      <c r="CU122" s="46">
        <f t="shared" si="214"/>
        <v>0</v>
      </c>
      <c r="CV122" s="46">
        <v>0</v>
      </c>
      <c r="CW122" s="46">
        <f t="shared" si="215"/>
        <v>0</v>
      </c>
      <c r="CX122" s="46">
        <v>0</v>
      </c>
      <c r="CY122" s="46">
        <f t="shared" si="216"/>
        <v>0</v>
      </c>
      <c r="CZ122" s="46">
        <v>0</v>
      </c>
      <c r="DA122" s="46">
        <f t="shared" si="217"/>
        <v>0</v>
      </c>
      <c r="DB122" s="47">
        <v>0</v>
      </c>
      <c r="DC122" s="46">
        <f t="shared" si="218"/>
        <v>0</v>
      </c>
      <c r="DD122" s="48">
        <v>0</v>
      </c>
      <c r="DE122" s="46">
        <f t="shared" si="219"/>
        <v>0</v>
      </c>
      <c r="DF122" s="49">
        <v>45</v>
      </c>
      <c r="DG122" s="50">
        <f t="shared" si="244"/>
        <v>7016.8888888888887</v>
      </c>
      <c r="DH122" s="51">
        <f t="shared" si="148"/>
        <v>161388.44444444441</v>
      </c>
      <c r="DI122" s="52"/>
      <c r="DJ122" s="52">
        <f>$DG122</f>
        <v>7016.8888888888887</v>
      </c>
      <c r="DK122" s="52">
        <f>$DG122</f>
        <v>7016.8888888888887</v>
      </c>
      <c r="DL122" s="52">
        <f>$DG122</f>
        <v>7016.8888888888887</v>
      </c>
      <c r="DM122" s="52">
        <f t="shared" si="252"/>
        <v>7016.8888888888887</v>
      </c>
      <c r="DN122" s="52">
        <f t="shared" si="252"/>
        <v>7016.8888888888887</v>
      </c>
      <c r="DO122" s="52">
        <f t="shared" si="252"/>
        <v>7016.8888888888887</v>
      </c>
      <c r="DP122" s="52">
        <f t="shared" si="252"/>
        <v>7016.8888888888887</v>
      </c>
      <c r="DQ122" s="52">
        <f t="shared" si="245"/>
        <v>7016.8888888888887</v>
      </c>
      <c r="DR122" s="52">
        <f t="shared" si="245"/>
        <v>7016.8888888888887</v>
      </c>
      <c r="DS122" s="52">
        <f t="shared" si="245"/>
        <v>7016.8888888888887</v>
      </c>
      <c r="DT122" s="52">
        <f t="shared" si="245"/>
        <v>7016.8888888888887</v>
      </c>
      <c r="DU122" s="52">
        <f t="shared" si="245"/>
        <v>7016.8888888888887</v>
      </c>
      <c r="DV122" s="52">
        <f t="shared" si="245"/>
        <v>7016.8888888888887</v>
      </c>
      <c r="DW122" s="52">
        <f t="shared" si="245"/>
        <v>7016.8888888888887</v>
      </c>
      <c r="DX122" s="52">
        <f t="shared" si="245"/>
        <v>7016.8888888888887</v>
      </c>
      <c r="DY122" s="52">
        <f t="shared" si="245"/>
        <v>7016.8888888888887</v>
      </c>
      <c r="DZ122" s="52">
        <f t="shared" si="245"/>
        <v>7016.8888888888887</v>
      </c>
      <c r="EA122" s="52">
        <f t="shared" si="245"/>
        <v>7016.8888888888887</v>
      </c>
      <c r="EB122" s="52">
        <f t="shared" si="245"/>
        <v>7016.8888888888887</v>
      </c>
      <c r="EC122" s="52">
        <f t="shared" si="245"/>
        <v>7016.8888888888887</v>
      </c>
      <c r="ED122" s="52">
        <f t="shared" si="245"/>
        <v>7016.8888888888887</v>
      </c>
      <c r="EE122" s="52">
        <f t="shared" si="245"/>
        <v>7016.8888888888887</v>
      </c>
      <c r="EF122" s="52">
        <f t="shared" si="245"/>
        <v>7016.8888888888887</v>
      </c>
      <c r="EG122" s="54">
        <f t="shared" si="150"/>
        <v>414371.55555555562</v>
      </c>
      <c r="EH122" s="55">
        <f t="shared" si="151"/>
        <v>23</v>
      </c>
      <c r="EI122" s="55">
        <f t="shared" si="152"/>
        <v>22</v>
      </c>
      <c r="EJ122" s="326" t="s">
        <v>545</v>
      </c>
      <c r="EK122" s="327">
        <f t="shared" si="246"/>
        <v>315760</v>
      </c>
      <c r="EL122" s="57">
        <f t="shared" si="247"/>
        <v>308743.11111111112</v>
      </c>
      <c r="EM122" s="57">
        <f t="shared" si="248"/>
        <v>301726.22222222225</v>
      </c>
      <c r="EN122" s="57">
        <f t="shared" si="249"/>
        <v>294709.33333333337</v>
      </c>
      <c r="EO122" s="57">
        <f t="shared" si="250"/>
        <v>287692.4444444445</v>
      </c>
      <c r="EP122" s="57">
        <f t="shared" si="251"/>
        <v>280675.55555555562</v>
      </c>
      <c r="EQ122" s="58">
        <f t="shared" si="162"/>
        <v>3789.12</v>
      </c>
      <c r="ER122" s="58">
        <f t="shared" si="163"/>
        <v>3704.9173333333338</v>
      </c>
      <c r="ES122" s="58">
        <f t="shared" si="164"/>
        <v>3922.4408888888888</v>
      </c>
      <c r="ET122" s="58">
        <f t="shared" si="165"/>
        <v>4125.9306666666671</v>
      </c>
    </row>
    <row r="123" spans="1:150" x14ac:dyDescent="0.25">
      <c r="A123" s="92" t="s">
        <v>826</v>
      </c>
      <c r="B123" s="65">
        <v>1210630</v>
      </c>
      <c r="C123" s="67" t="s">
        <v>827</v>
      </c>
      <c r="D123" s="32" t="s">
        <v>489</v>
      </c>
      <c r="E123" s="56"/>
      <c r="F123" s="33"/>
      <c r="G123" s="33"/>
      <c r="H123" s="288">
        <f t="shared" si="157"/>
        <v>0</v>
      </c>
      <c r="I123" s="288">
        <f t="shared" si="158"/>
        <v>0</v>
      </c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4" t="s">
        <v>616</v>
      </c>
      <c r="AI123" s="34" t="s">
        <v>597</v>
      </c>
      <c r="AJ123" s="34" t="s">
        <v>177</v>
      </c>
      <c r="AK123" s="34" t="s">
        <v>734</v>
      </c>
      <c r="AL123" s="34" t="s">
        <v>60</v>
      </c>
      <c r="AM123" s="34" t="s">
        <v>491</v>
      </c>
      <c r="AN123" s="34" t="s">
        <v>617</v>
      </c>
      <c r="AO123" s="36">
        <v>1.04</v>
      </c>
      <c r="AP123" s="69" t="s">
        <v>472</v>
      </c>
      <c r="AQ123" s="69" t="s">
        <v>58</v>
      </c>
      <c r="AR123" s="37" t="s">
        <v>469</v>
      </c>
      <c r="AS123" s="38">
        <v>2023</v>
      </c>
      <c r="AT123" s="39" t="s">
        <v>470</v>
      </c>
      <c r="AU123" s="37" t="s">
        <v>471</v>
      </c>
      <c r="AV123" s="39" t="s">
        <v>816</v>
      </c>
      <c r="AW123" s="39" t="s">
        <v>817</v>
      </c>
      <c r="AX123" s="39" t="s">
        <v>827</v>
      </c>
      <c r="AY123" s="40" t="s">
        <v>816</v>
      </c>
      <c r="AZ123" s="40" t="s">
        <v>530</v>
      </c>
      <c r="BA123" s="274">
        <v>0</v>
      </c>
      <c r="BB123" s="42"/>
      <c r="BC123" s="35">
        <v>0</v>
      </c>
      <c r="BD123" s="43">
        <v>0</v>
      </c>
      <c r="BE123" s="43"/>
      <c r="BF123" s="43">
        <v>0</v>
      </c>
      <c r="BG123" s="44"/>
      <c r="BH123" s="45">
        <f t="shared" si="234"/>
        <v>0</v>
      </c>
      <c r="BI123" s="45">
        <f t="shared" si="235"/>
        <v>0</v>
      </c>
      <c r="BJ123" s="45">
        <f t="shared" si="125"/>
        <v>0</v>
      </c>
      <c r="BK123" s="80">
        <v>0</v>
      </c>
      <c r="BL123" s="104">
        <v>0</v>
      </c>
      <c r="BM123" s="46">
        <f t="shared" si="230"/>
        <v>0</v>
      </c>
      <c r="BN123" s="104">
        <v>0</v>
      </c>
      <c r="BO123" s="46">
        <f t="shared" si="198"/>
        <v>0</v>
      </c>
      <c r="BP123" s="104">
        <v>0</v>
      </c>
      <c r="BQ123" s="46">
        <f t="shared" si="199"/>
        <v>0</v>
      </c>
      <c r="BR123" s="104">
        <v>0</v>
      </c>
      <c r="BS123" s="46">
        <f t="shared" si="200"/>
        <v>0</v>
      </c>
      <c r="BT123" s="104">
        <v>0</v>
      </c>
      <c r="BU123" s="46">
        <f t="shared" si="201"/>
        <v>0</v>
      </c>
      <c r="BV123" s="104">
        <v>0</v>
      </c>
      <c r="BW123" s="46">
        <f t="shared" si="202"/>
        <v>0</v>
      </c>
      <c r="BX123" s="104">
        <v>0</v>
      </c>
      <c r="BY123" s="46">
        <f t="shared" si="203"/>
        <v>0</v>
      </c>
      <c r="BZ123" s="46">
        <v>0</v>
      </c>
      <c r="CA123" s="46">
        <f t="shared" si="204"/>
        <v>0</v>
      </c>
      <c r="CB123" s="46">
        <v>0</v>
      </c>
      <c r="CC123" s="46">
        <f t="shared" si="205"/>
        <v>0</v>
      </c>
      <c r="CD123" s="46">
        <v>0</v>
      </c>
      <c r="CE123" s="46">
        <f t="shared" si="206"/>
        <v>0</v>
      </c>
      <c r="CF123" s="46">
        <v>0</v>
      </c>
      <c r="CG123" s="46">
        <f t="shared" si="207"/>
        <v>0</v>
      </c>
      <c r="CH123" s="46">
        <v>0</v>
      </c>
      <c r="CI123" s="46">
        <f t="shared" si="208"/>
        <v>0</v>
      </c>
      <c r="CJ123" s="46">
        <v>0</v>
      </c>
      <c r="CK123" s="46">
        <f t="shared" si="209"/>
        <v>0</v>
      </c>
      <c r="CL123" s="46">
        <v>0</v>
      </c>
      <c r="CM123" s="46">
        <f t="shared" si="210"/>
        <v>0</v>
      </c>
      <c r="CN123" s="46">
        <v>0</v>
      </c>
      <c r="CO123" s="46">
        <f t="shared" si="211"/>
        <v>0</v>
      </c>
      <c r="CP123" s="46">
        <v>0</v>
      </c>
      <c r="CQ123" s="46">
        <f t="shared" si="212"/>
        <v>0</v>
      </c>
      <c r="CR123" s="46">
        <v>0</v>
      </c>
      <c r="CS123" s="46">
        <f t="shared" si="213"/>
        <v>0</v>
      </c>
      <c r="CT123" s="46">
        <v>0</v>
      </c>
      <c r="CU123" s="46">
        <f t="shared" si="214"/>
        <v>0</v>
      </c>
      <c r="CV123" s="46">
        <v>0</v>
      </c>
      <c r="CW123" s="46">
        <f t="shared" si="215"/>
        <v>0</v>
      </c>
      <c r="CX123" s="46">
        <v>0</v>
      </c>
      <c r="CY123" s="46">
        <f t="shared" si="216"/>
        <v>0</v>
      </c>
      <c r="CZ123" s="46">
        <v>0</v>
      </c>
      <c r="DA123" s="46">
        <f t="shared" si="217"/>
        <v>0</v>
      </c>
      <c r="DB123" s="47">
        <v>0</v>
      </c>
      <c r="DC123" s="46">
        <f t="shared" si="218"/>
        <v>0</v>
      </c>
      <c r="DD123" s="48">
        <v>0</v>
      </c>
      <c r="DE123" s="46">
        <f t="shared" si="219"/>
        <v>0</v>
      </c>
      <c r="DF123" s="81">
        <v>10</v>
      </c>
      <c r="DG123" s="50">
        <f t="shared" si="244"/>
        <v>0</v>
      </c>
      <c r="DH123" s="297">
        <f t="shared" si="148"/>
        <v>0</v>
      </c>
      <c r="DI123" s="83"/>
      <c r="DJ123" s="83"/>
      <c r="DK123" s="84"/>
      <c r="DL123" s="84"/>
      <c r="DM123" s="84"/>
      <c r="DN123" s="84"/>
      <c r="DO123" s="84"/>
      <c r="DP123" s="84"/>
      <c r="DQ123" s="84"/>
      <c r="DR123" s="84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54">
        <f t="shared" si="150"/>
        <v>0</v>
      </c>
      <c r="EH123" s="55">
        <f t="shared" si="151"/>
        <v>0</v>
      </c>
      <c r="EI123" s="55">
        <f t="shared" si="152"/>
        <v>10</v>
      </c>
      <c r="EJ123" s="56" t="s">
        <v>545</v>
      </c>
      <c r="EK123" s="57">
        <f t="shared" ref="EK123:EK144" si="253">BA123+BK123</f>
        <v>0</v>
      </c>
      <c r="EL123" s="57">
        <f t="shared" ref="EL123:EL144" si="254">EK123+BM123-DJ123</f>
        <v>0</v>
      </c>
      <c r="EM123" s="57">
        <f t="shared" ref="EM123:EM144" si="255">EL123+BO123-DK123</f>
        <v>0</v>
      </c>
      <c r="EN123" s="57">
        <f t="shared" ref="EN123:EN144" si="256">EM123+BQ123-DL123</f>
        <v>0</v>
      </c>
      <c r="EO123" s="57">
        <f t="shared" si="160"/>
        <v>0</v>
      </c>
      <c r="EP123" s="57">
        <f t="shared" si="161"/>
        <v>0</v>
      </c>
      <c r="EQ123" s="58">
        <f t="shared" si="162"/>
        <v>0</v>
      </c>
      <c r="ER123" s="58">
        <f t="shared" si="163"/>
        <v>0</v>
      </c>
      <c r="ES123" s="58">
        <f t="shared" si="164"/>
        <v>0</v>
      </c>
      <c r="ET123" s="58">
        <f t="shared" si="165"/>
        <v>0</v>
      </c>
    </row>
    <row r="124" spans="1:150" x14ac:dyDescent="0.25">
      <c r="A124" s="30" t="s">
        <v>828</v>
      </c>
      <c r="B124" s="65">
        <v>1210631</v>
      </c>
      <c r="C124" s="67" t="s">
        <v>829</v>
      </c>
      <c r="D124" s="32" t="s">
        <v>489</v>
      </c>
      <c r="E124" s="56"/>
      <c r="F124" s="33"/>
      <c r="G124" s="33"/>
      <c r="H124" s="288">
        <f t="shared" si="157"/>
        <v>4377634.1440000003</v>
      </c>
      <c r="I124" s="288">
        <f t="shared" si="158"/>
        <v>4377634.1440000003</v>
      </c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4" t="s">
        <v>616</v>
      </c>
      <c r="AI124" s="34" t="s">
        <v>597</v>
      </c>
      <c r="AJ124" s="34" t="s">
        <v>177</v>
      </c>
      <c r="AK124" s="34" t="s">
        <v>734</v>
      </c>
      <c r="AL124" s="34" t="s">
        <v>60</v>
      </c>
      <c r="AM124" s="34" t="s">
        <v>491</v>
      </c>
      <c r="AN124" s="34" t="s">
        <v>617</v>
      </c>
      <c r="AO124" s="36">
        <v>1.04</v>
      </c>
      <c r="AP124" s="69" t="s">
        <v>472</v>
      </c>
      <c r="AQ124" s="69" t="s">
        <v>58</v>
      </c>
      <c r="AR124" s="37" t="s">
        <v>469</v>
      </c>
      <c r="AS124" s="38">
        <v>2023</v>
      </c>
      <c r="AT124" s="39" t="s">
        <v>470</v>
      </c>
      <c r="AU124" s="37" t="s">
        <v>471</v>
      </c>
      <c r="AV124" s="39" t="s">
        <v>816</v>
      </c>
      <c r="AW124" s="39" t="s">
        <v>817</v>
      </c>
      <c r="AX124" s="39" t="s">
        <v>830</v>
      </c>
      <c r="AY124" s="40" t="s">
        <v>816</v>
      </c>
      <c r="AZ124" s="40" t="s">
        <v>530</v>
      </c>
      <c r="BA124" s="274">
        <v>0</v>
      </c>
      <c r="BB124" s="42"/>
      <c r="BC124" s="98">
        <f>4456000-352906</f>
        <v>4103094</v>
      </c>
      <c r="BD124" s="43">
        <v>0</v>
      </c>
      <c r="BE124" s="43"/>
      <c r="BF124" s="43">
        <v>0</v>
      </c>
      <c r="BG124" s="44"/>
      <c r="BH124" s="217">
        <f t="shared" si="234"/>
        <v>4235507.12</v>
      </c>
      <c r="BI124" s="45">
        <f t="shared" si="235"/>
        <v>4377634.1440000003</v>
      </c>
      <c r="BJ124" s="45">
        <f t="shared" si="125"/>
        <v>4377634.1440000003</v>
      </c>
      <c r="BK124" s="46">
        <v>682331.52</v>
      </c>
      <c r="BL124" s="46">
        <v>900731.52</v>
      </c>
      <c r="BM124" s="46">
        <f t="shared" si="230"/>
        <v>936760.78080000007</v>
      </c>
      <c r="BN124" s="46">
        <v>513132.88</v>
      </c>
      <c r="BO124" s="46">
        <f t="shared" si="198"/>
        <v>533658.19520000007</v>
      </c>
      <c r="BP124" s="46">
        <v>186095.52000000002</v>
      </c>
      <c r="BQ124" s="46">
        <f t="shared" si="199"/>
        <v>193539.34080000003</v>
      </c>
      <c r="BR124" s="46">
        <v>76895.520000000004</v>
      </c>
      <c r="BS124" s="46">
        <f t="shared" si="200"/>
        <v>79971.340800000005</v>
      </c>
      <c r="BT124" s="46">
        <v>233480</v>
      </c>
      <c r="BU124" s="46">
        <f t="shared" si="201"/>
        <v>242819.20000000001</v>
      </c>
      <c r="BV124" s="46">
        <v>451880</v>
      </c>
      <c r="BW124" s="46">
        <f t="shared" si="202"/>
        <v>469955.2</v>
      </c>
      <c r="BX124" s="46">
        <v>646751.04</v>
      </c>
      <c r="BY124" s="46">
        <f t="shared" si="203"/>
        <v>672621.08160000003</v>
      </c>
      <c r="BZ124" s="46">
        <v>420160</v>
      </c>
      <c r="CA124" s="46">
        <f t="shared" si="204"/>
        <v>436966.40000000002</v>
      </c>
      <c r="CB124" s="46">
        <v>89440</v>
      </c>
      <c r="CC124" s="46">
        <f t="shared" si="205"/>
        <v>93017.600000000006</v>
      </c>
      <c r="CD124" s="46">
        <v>34609.120000000003</v>
      </c>
      <c r="CE124" s="46">
        <f t="shared" si="206"/>
        <v>35993.484800000006</v>
      </c>
      <c r="CF124" s="46">
        <v>0</v>
      </c>
      <c r="CG124" s="46">
        <f t="shared" si="207"/>
        <v>0</v>
      </c>
      <c r="CH124" s="46">
        <v>0</v>
      </c>
      <c r="CI124" s="46">
        <f t="shared" si="208"/>
        <v>0</v>
      </c>
      <c r="CJ124" s="46">
        <v>0</v>
      </c>
      <c r="CK124" s="46">
        <f t="shared" si="209"/>
        <v>0</v>
      </c>
      <c r="CL124" s="46">
        <v>0</v>
      </c>
      <c r="CM124" s="46">
        <f t="shared" si="210"/>
        <v>0</v>
      </c>
      <c r="CN124" s="46">
        <v>0</v>
      </c>
      <c r="CO124" s="46">
        <f t="shared" si="211"/>
        <v>0</v>
      </c>
      <c r="CP124" s="46">
        <v>0</v>
      </c>
      <c r="CQ124" s="46">
        <f t="shared" si="212"/>
        <v>0</v>
      </c>
      <c r="CR124" s="46">
        <v>0</v>
      </c>
      <c r="CS124" s="46">
        <f t="shared" si="213"/>
        <v>0</v>
      </c>
      <c r="CT124" s="46">
        <v>0</v>
      </c>
      <c r="CU124" s="46">
        <f t="shared" si="214"/>
        <v>0</v>
      </c>
      <c r="CV124" s="46">
        <v>0</v>
      </c>
      <c r="CW124" s="46">
        <f t="shared" si="215"/>
        <v>0</v>
      </c>
      <c r="CX124" s="46">
        <v>0</v>
      </c>
      <c r="CY124" s="46">
        <f t="shared" si="216"/>
        <v>0</v>
      </c>
      <c r="CZ124" s="46">
        <v>0</v>
      </c>
      <c r="DA124" s="46">
        <f t="shared" si="217"/>
        <v>0</v>
      </c>
      <c r="DB124" s="47">
        <v>0</v>
      </c>
      <c r="DC124" s="46">
        <f t="shared" si="218"/>
        <v>0</v>
      </c>
      <c r="DD124" s="48">
        <v>0</v>
      </c>
      <c r="DE124" s="46">
        <f t="shared" si="219"/>
        <v>0</v>
      </c>
      <c r="DF124" s="49">
        <v>45</v>
      </c>
      <c r="DG124" s="50">
        <f t="shared" si="244"/>
        <v>97280.758755555566</v>
      </c>
      <c r="DH124" s="51">
        <f t="shared" si="148"/>
        <v>2042895.9338666676</v>
      </c>
      <c r="DI124" s="52"/>
      <c r="DJ124" s="52"/>
      <c r="DK124" s="53"/>
      <c r="DL124" s="52">
        <f t="shared" ref="DL124:EF124" si="257">$DG124</f>
        <v>97280.758755555566</v>
      </c>
      <c r="DM124" s="52">
        <f t="shared" si="257"/>
        <v>97280.758755555566</v>
      </c>
      <c r="DN124" s="52">
        <f t="shared" si="257"/>
        <v>97280.758755555566</v>
      </c>
      <c r="DO124" s="52">
        <f t="shared" si="257"/>
        <v>97280.758755555566</v>
      </c>
      <c r="DP124" s="52">
        <f t="shared" si="257"/>
        <v>97280.758755555566</v>
      </c>
      <c r="DQ124" s="52">
        <f t="shared" si="257"/>
        <v>97280.758755555566</v>
      </c>
      <c r="DR124" s="52">
        <f t="shared" si="257"/>
        <v>97280.758755555566</v>
      </c>
      <c r="DS124" s="52">
        <f t="shared" si="257"/>
        <v>97280.758755555566</v>
      </c>
      <c r="DT124" s="52">
        <f t="shared" si="257"/>
        <v>97280.758755555566</v>
      </c>
      <c r="DU124" s="52">
        <f t="shared" si="257"/>
        <v>97280.758755555566</v>
      </c>
      <c r="DV124" s="52">
        <f t="shared" si="257"/>
        <v>97280.758755555566</v>
      </c>
      <c r="DW124" s="52">
        <f t="shared" si="257"/>
        <v>97280.758755555566</v>
      </c>
      <c r="DX124" s="52">
        <f t="shared" si="257"/>
        <v>97280.758755555566</v>
      </c>
      <c r="DY124" s="52">
        <f t="shared" si="257"/>
        <v>97280.758755555566</v>
      </c>
      <c r="DZ124" s="52">
        <f t="shared" si="257"/>
        <v>97280.758755555566</v>
      </c>
      <c r="EA124" s="52">
        <f t="shared" si="257"/>
        <v>97280.758755555566</v>
      </c>
      <c r="EB124" s="52">
        <f t="shared" si="257"/>
        <v>97280.758755555566</v>
      </c>
      <c r="EC124" s="52">
        <f t="shared" si="257"/>
        <v>97280.758755555566</v>
      </c>
      <c r="ED124" s="52">
        <f t="shared" si="257"/>
        <v>97280.758755555566</v>
      </c>
      <c r="EE124" s="52">
        <f t="shared" si="257"/>
        <v>97280.758755555566</v>
      </c>
      <c r="EF124" s="52">
        <f t="shared" si="257"/>
        <v>97280.758755555566</v>
      </c>
      <c r="EG124" s="54">
        <f t="shared" si="150"/>
        <v>2334738.2101333328</v>
      </c>
      <c r="EH124" s="55">
        <f t="shared" si="151"/>
        <v>21</v>
      </c>
      <c r="EI124" s="55">
        <f t="shared" si="152"/>
        <v>24</v>
      </c>
      <c r="EJ124" s="56" t="s">
        <v>545</v>
      </c>
      <c r="EK124" s="57">
        <f t="shared" si="253"/>
        <v>682331.52</v>
      </c>
      <c r="EL124" s="57">
        <f t="shared" si="254"/>
        <v>1619092.3008000001</v>
      </c>
      <c r="EM124" s="57">
        <f t="shared" si="255"/>
        <v>2152750.4960000003</v>
      </c>
      <c r="EN124" s="57">
        <f t="shared" si="256"/>
        <v>2249009.0780444448</v>
      </c>
      <c r="EO124" s="57">
        <f t="shared" si="160"/>
        <v>2231699.6600888893</v>
      </c>
      <c r="EP124" s="57">
        <f t="shared" si="161"/>
        <v>2377238.1013333341</v>
      </c>
      <c r="EQ124" s="58">
        <f t="shared" si="162"/>
        <v>8187.9782400000004</v>
      </c>
      <c r="ER124" s="58">
        <f t="shared" si="163"/>
        <v>19429.1076096</v>
      </c>
      <c r="ES124" s="58">
        <f t="shared" si="164"/>
        <v>27985.756448000004</v>
      </c>
      <c r="ET124" s="58">
        <f t="shared" si="165"/>
        <v>31486.127092622228</v>
      </c>
    </row>
    <row r="125" spans="1:150" x14ac:dyDescent="0.25">
      <c r="A125" s="30" t="s">
        <v>831</v>
      </c>
      <c r="B125" s="65">
        <v>1210632</v>
      </c>
      <c r="C125" s="67" t="s">
        <v>832</v>
      </c>
      <c r="D125" s="32" t="s">
        <v>833</v>
      </c>
      <c r="E125" s="56"/>
      <c r="F125" s="33"/>
      <c r="G125" s="33"/>
      <c r="H125" s="288">
        <f t="shared" si="157"/>
        <v>225000</v>
      </c>
      <c r="I125" s="288">
        <f t="shared" si="158"/>
        <v>225000</v>
      </c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4" t="s">
        <v>478</v>
      </c>
      <c r="AI125" s="34" t="s">
        <v>463</v>
      </c>
      <c r="AJ125" s="34" t="s">
        <v>722</v>
      </c>
      <c r="AK125" s="34" t="s">
        <v>704</v>
      </c>
      <c r="AL125" s="34" t="s">
        <v>94</v>
      </c>
      <c r="AM125" s="34" t="s">
        <v>491</v>
      </c>
      <c r="AN125" s="34" t="s">
        <v>492</v>
      </c>
      <c r="AO125" s="36">
        <v>1.04</v>
      </c>
      <c r="AP125" s="69" t="s">
        <v>586</v>
      </c>
      <c r="AQ125" s="69" t="s">
        <v>30</v>
      </c>
      <c r="AR125" s="37" t="s">
        <v>493</v>
      </c>
      <c r="AS125" s="38">
        <v>2023</v>
      </c>
      <c r="AT125" s="39" t="s">
        <v>30</v>
      </c>
      <c r="AU125" s="37" t="s">
        <v>469</v>
      </c>
      <c r="AV125" s="39" t="s">
        <v>494</v>
      </c>
      <c r="AW125" s="39" t="s">
        <v>495</v>
      </c>
      <c r="AX125" s="39" t="s">
        <v>496</v>
      </c>
      <c r="AY125" s="40" t="s">
        <v>834</v>
      </c>
      <c r="AZ125" s="40" t="s">
        <v>680</v>
      </c>
      <c r="BA125" s="274">
        <v>0</v>
      </c>
      <c r="BB125" s="42" t="s">
        <v>505</v>
      </c>
      <c r="BC125" s="43">
        <v>225000</v>
      </c>
      <c r="BD125" s="43">
        <v>0</v>
      </c>
      <c r="BE125" s="43"/>
      <c r="BF125" s="43">
        <v>0</v>
      </c>
      <c r="BG125" s="44"/>
      <c r="BH125" s="45">
        <f t="shared" si="234"/>
        <v>225000</v>
      </c>
      <c r="BI125" s="45">
        <f t="shared" si="235"/>
        <v>225000</v>
      </c>
      <c r="BJ125" s="45">
        <f t="shared" si="125"/>
        <v>225000</v>
      </c>
      <c r="BK125" s="46">
        <v>225000</v>
      </c>
      <c r="BL125" s="46">
        <v>0</v>
      </c>
      <c r="BM125" s="46">
        <f t="shared" si="230"/>
        <v>0</v>
      </c>
      <c r="BN125" s="46">
        <v>0</v>
      </c>
      <c r="BO125" s="46">
        <f t="shared" si="198"/>
        <v>0</v>
      </c>
      <c r="BP125" s="46">
        <v>0</v>
      </c>
      <c r="BQ125" s="46">
        <f t="shared" si="199"/>
        <v>0</v>
      </c>
      <c r="BR125" s="46">
        <v>0</v>
      </c>
      <c r="BS125" s="46">
        <f t="shared" si="200"/>
        <v>0</v>
      </c>
      <c r="BT125" s="46">
        <v>0</v>
      </c>
      <c r="BU125" s="46">
        <f t="shared" si="201"/>
        <v>0</v>
      </c>
      <c r="BV125" s="46">
        <v>0</v>
      </c>
      <c r="BW125" s="46">
        <f t="shared" si="202"/>
        <v>0</v>
      </c>
      <c r="BX125" s="46">
        <v>0</v>
      </c>
      <c r="BY125" s="46">
        <f t="shared" si="203"/>
        <v>0</v>
      </c>
      <c r="BZ125" s="46">
        <v>0</v>
      </c>
      <c r="CA125" s="46">
        <f t="shared" si="204"/>
        <v>0</v>
      </c>
      <c r="CB125" s="46">
        <v>0</v>
      </c>
      <c r="CC125" s="46">
        <f t="shared" si="205"/>
        <v>0</v>
      </c>
      <c r="CD125" s="46">
        <v>0</v>
      </c>
      <c r="CE125" s="46">
        <f t="shared" si="206"/>
        <v>0</v>
      </c>
      <c r="CF125" s="46">
        <v>0</v>
      </c>
      <c r="CG125" s="46">
        <f t="shared" si="207"/>
        <v>0</v>
      </c>
      <c r="CH125" s="46">
        <v>0</v>
      </c>
      <c r="CI125" s="46">
        <f t="shared" si="208"/>
        <v>0</v>
      </c>
      <c r="CJ125" s="46">
        <v>0</v>
      </c>
      <c r="CK125" s="46">
        <f t="shared" si="209"/>
        <v>0</v>
      </c>
      <c r="CL125" s="46">
        <v>0</v>
      </c>
      <c r="CM125" s="46">
        <f t="shared" si="210"/>
        <v>0</v>
      </c>
      <c r="CN125" s="46">
        <v>0</v>
      </c>
      <c r="CO125" s="46">
        <f t="shared" si="211"/>
        <v>0</v>
      </c>
      <c r="CP125" s="46">
        <v>0</v>
      </c>
      <c r="CQ125" s="46">
        <f t="shared" si="212"/>
        <v>0</v>
      </c>
      <c r="CR125" s="46">
        <v>0</v>
      </c>
      <c r="CS125" s="46">
        <f t="shared" si="213"/>
        <v>0</v>
      </c>
      <c r="CT125" s="46">
        <v>0</v>
      </c>
      <c r="CU125" s="46">
        <f t="shared" si="214"/>
        <v>0</v>
      </c>
      <c r="CV125" s="46">
        <v>0</v>
      </c>
      <c r="CW125" s="46">
        <f t="shared" si="215"/>
        <v>0</v>
      </c>
      <c r="CX125" s="46">
        <v>0</v>
      </c>
      <c r="CY125" s="46">
        <f t="shared" si="216"/>
        <v>0</v>
      </c>
      <c r="CZ125" s="46">
        <v>0</v>
      </c>
      <c r="DA125" s="46">
        <f t="shared" si="217"/>
        <v>0</v>
      </c>
      <c r="DB125" s="47">
        <v>0</v>
      </c>
      <c r="DC125" s="46">
        <f t="shared" si="218"/>
        <v>0</v>
      </c>
      <c r="DD125" s="48">
        <v>0</v>
      </c>
      <c r="DE125" s="46">
        <f t="shared" si="219"/>
        <v>0</v>
      </c>
      <c r="DF125" s="49">
        <v>7</v>
      </c>
      <c r="DG125" s="50">
        <f t="shared" si="244"/>
        <v>32142.857142857141</v>
      </c>
      <c r="DH125" s="51">
        <f t="shared" si="148"/>
        <v>224999.99999999997</v>
      </c>
      <c r="DI125" s="52"/>
      <c r="DJ125" s="52">
        <f t="shared" ref="DJ125:DP125" si="258">$DG125</f>
        <v>32142.857142857141</v>
      </c>
      <c r="DK125" s="52">
        <f t="shared" si="258"/>
        <v>32142.857142857141</v>
      </c>
      <c r="DL125" s="52">
        <f t="shared" si="258"/>
        <v>32142.857142857141</v>
      </c>
      <c r="DM125" s="52">
        <f t="shared" si="258"/>
        <v>32142.857142857141</v>
      </c>
      <c r="DN125" s="52">
        <f t="shared" si="258"/>
        <v>32142.857142857141</v>
      </c>
      <c r="DO125" s="52">
        <f t="shared" si="258"/>
        <v>32142.857142857141</v>
      </c>
      <c r="DP125" s="52">
        <f t="shared" si="258"/>
        <v>32142.857142857141</v>
      </c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4">
        <f t="shared" si="150"/>
        <v>0</v>
      </c>
      <c r="EH125" s="55">
        <f t="shared" si="151"/>
        <v>7</v>
      </c>
      <c r="EI125" s="55">
        <f t="shared" si="152"/>
        <v>0</v>
      </c>
      <c r="EJ125" s="56" t="s">
        <v>756</v>
      </c>
      <c r="EK125" s="57">
        <f t="shared" si="253"/>
        <v>225000</v>
      </c>
      <c r="EL125" s="57">
        <f t="shared" si="254"/>
        <v>192857.14285714287</v>
      </c>
      <c r="EM125" s="57">
        <f t="shared" si="255"/>
        <v>160714.28571428574</v>
      </c>
      <c r="EN125" s="57">
        <f t="shared" si="256"/>
        <v>128571.42857142859</v>
      </c>
      <c r="EO125" s="57">
        <f t="shared" si="160"/>
        <v>96428.571428571449</v>
      </c>
      <c r="EP125" s="57">
        <f t="shared" si="161"/>
        <v>64285.714285714304</v>
      </c>
      <c r="EQ125" s="58">
        <f t="shared" si="162"/>
        <v>2700</v>
      </c>
      <c r="ER125" s="58">
        <f t="shared" si="163"/>
        <v>2314.2857142857147</v>
      </c>
      <c r="ES125" s="58">
        <f t="shared" si="164"/>
        <v>2089.2857142857147</v>
      </c>
      <c r="ET125" s="58">
        <f t="shared" si="165"/>
        <v>1800.0000000000005</v>
      </c>
    </row>
    <row r="126" spans="1:150" x14ac:dyDescent="0.25">
      <c r="A126" s="30" t="s">
        <v>835</v>
      </c>
      <c r="B126" s="65">
        <v>1210633</v>
      </c>
      <c r="C126" s="67" t="s">
        <v>836</v>
      </c>
      <c r="D126" s="32" t="s">
        <v>489</v>
      </c>
      <c r="E126" s="56"/>
      <c r="F126" s="33"/>
      <c r="G126" s="33"/>
      <c r="H126" s="288">
        <f t="shared" si="157"/>
        <v>220484.16</v>
      </c>
      <c r="I126" s="288">
        <f t="shared" si="158"/>
        <v>220484.16</v>
      </c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4" t="s">
        <v>548</v>
      </c>
      <c r="AI126" s="34" t="s">
        <v>463</v>
      </c>
      <c r="AJ126" s="34" t="s">
        <v>54</v>
      </c>
      <c r="AK126" s="34" t="s">
        <v>490</v>
      </c>
      <c r="AL126" s="34" t="s">
        <v>170</v>
      </c>
      <c r="AM126" s="34" t="s">
        <v>491</v>
      </c>
      <c r="AN126" s="34" t="s">
        <v>617</v>
      </c>
      <c r="AO126" s="36">
        <v>1.04</v>
      </c>
      <c r="AP126" s="69" t="s">
        <v>468</v>
      </c>
      <c r="AQ126" s="69" t="s">
        <v>30</v>
      </c>
      <c r="AR126" s="37" t="s">
        <v>493</v>
      </c>
      <c r="AS126" s="38">
        <v>2023</v>
      </c>
      <c r="AT126" s="39" t="s">
        <v>470</v>
      </c>
      <c r="AU126" s="37" t="s">
        <v>471</v>
      </c>
      <c r="AV126" s="39" t="s">
        <v>494</v>
      </c>
      <c r="AW126" s="39" t="s">
        <v>495</v>
      </c>
      <c r="AX126" s="39" t="s">
        <v>550</v>
      </c>
      <c r="AY126" s="40" t="s">
        <v>787</v>
      </c>
      <c r="AZ126" s="40" t="s">
        <v>504</v>
      </c>
      <c r="BA126" s="274">
        <v>0</v>
      </c>
      <c r="BB126" s="42"/>
      <c r="BC126" s="43">
        <v>212004</v>
      </c>
      <c r="BD126" s="43">
        <v>0</v>
      </c>
      <c r="BE126" s="43"/>
      <c r="BF126" s="43">
        <v>0</v>
      </c>
      <c r="BG126" s="44"/>
      <c r="BH126" s="45">
        <f t="shared" si="234"/>
        <v>212004</v>
      </c>
      <c r="BI126" s="45">
        <f t="shared" si="235"/>
        <v>220484.16</v>
      </c>
      <c r="BJ126" s="45">
        <f t="shared" si="125"/>
        <v>220484.16</v>
      </c>
      <c r="BK126" s="46">
        <v>0</v>
      </c>
      <c r="BL126" s="46">
        <v>0</v>
      </c>
      <c r="BM126" s="46">
        <f t="shared" si="230"/>
        <v>0</v>
      </c>
      <c r="BN126" s="46">
        <v>212004</v>
      </c>
      <c r="BO126" s="46">
        <f t="shared" si="198"/>
        <v>220484.16</v>
      </c>
      <c r="BP126" s="46">
        <v>0</v>
      </c>
      <c r="BQ126" s="46">
        <f t="shared" si="199"/>
        <v>0</v>
      </c>
      <c r="BR126" s="46">
        <v>0</v>
      </c>
      <c r="BS126" s="46">
        <f t="shared" si="200"/>
        <v>0</v>
      </c>
      <c r="BT126" s="46">
        <v>0</v>
      </c>
      <c r="BU126" s="46">
        <f t="shared" si="201"/>
        <v>0</v>
      </c>
      <c r="BV126" s="46">
        <v>0</v>
      </c>
      <c r="BW126" s="46">
        <f t="shared" si="202"/>
        <v>0</v>
      </c>
      <c r="BX126" s="46">
        <v>0</v>
      </c>
      <c r="BY126" s="46">
        <f t="shared" si="203"/>
        <v>0</v>
      </c>
      <c r="BZ126" s="46">
        <v>0</v>
      </c>
      <c r="CA126" s="46">
        <f t="shared" si="204"/>
        <v>0</v>
      </c>
      <c r="CB126" s="46">
        <v>0</v>
      </c>
      <c r="CC126" s="46">
        <f t="shared" si="205"/>
        <v>0</v>
      </c>
      <c r="CD126" s="46">
        <v>0</v>
      </c>
      <c r="CE126" s="46">
        <f t="shared" si="206"/>
        <v>0</v>
      </c>
      <c r="CF126" s="46">
        <v>0</v>
      </c>
      <c r="CG126" s="46">
        <f t="shared" si="207"/>
        <v>0</v>
      </c>
      <c r="CH126" s="46">
        <v>0</v>
      </c>
      <c r="CI126" s="46">
        <f t="shared" si="208"/>
        <v>0</v>
      </c>
      <c r="CJ126" s="46">
        <v>0</v>
      </c>
      <c r="CK126" s="46">
        <f t="shared" si="209"/>
        <v>0</v>
      </c>
      <c r="CL126" s="46">
        <v>0</v>
      </c>
      <c r="CM126" s="46">
        <f t="shared" si="210"/>
        <v>0</v>
      </c>
      <c r="CN126" s="46">
        <v>0</v>
      </c>
      <c r="CO126" s="46">
        <f t="shared" si="211"/>
        <v>0</v>
      </c>
      <c r="CP126" s="46">
        <v>0</v>
      </c>
      <c r="CQ126" s="46">
        <f t="shared" si="212"/>
        <v>0</v>
      </c>
      <c r="CR126" s="46">
        <v>0</v>
      </c>
      <c r="CS126" s="46">
        <f t="shared" si="213"/>
        <v>0</v>
      </c>
      <c r="CT126" s="46">
        <v>0</v>
      </c>
      <c r="CU126" s="46">
        <f t="shared" si="214"/>
        <v>0</v>
      </c>
      <c r="CV126" s="46">
        <v>0</v>
      </c>
      <c r="CW126" s="46">
        <f t="shared" si="215"/>
        <v>0</v>
      </c>
      <c r="CX126" s="46">
        <v>0</v>
      </c>
      <c r="CY126" s="46">
        <f t="shared" si="216"/>
        <v>0</v>
      </c>
      <c r="CZ126" s="46">
        <v>0</v>
      </c>
      <c r="DA126" s="46">
        <f t="shared" si="217"/>
        <v>0</v>
      </c>
      <c r="DB126" s="47">
        <v>0</v>
      </c>
      <c r="DC126" s="46">
        <f t="shared" si="218"/>
        <v>0</v>
      </c>
      <c r="DD126" s="48">
        <v>0</v>
      </c>
      <c r="DE126" s="46">
        <f t="shared" si="219"/>
        <v>0</v>
      </c>
      <c r="DF126" s="49">
        <v>30</v>
      </c>
      <c r="DG126" s="50">
        <f t="shared" si="244"/>
        <v>7349.4719999999998</v>
      </c>
      <c r="DH126" s="51">
        <f t="shared" si="148"/>
        <v>154338.91199999998</v>
      </c>
      <c r="DI126" s="52"/>
      <c r="DJ126" s="52"/>
      <c r="DK126" s="53"/>
      <c r="DL126" s="52">
        <f t="shared" ref="DL126:DU127" si="259">$DG126</f>
        <v>7349.4719999999998</v>
      </c>
      <c r="DM126" s="52">
        <f t="shared" si="259"/>
        <v>7349.4719999999998</v>
      </c>
      <c r="DN126" s="52">
        <f t="shared" si="259"/>
        <v>7349.4719999999998</v>
      </c>
      <c r="DO126" s="52">
        <f t="shared" si="259"/>
        <v>7349.4719999999998</v>
      </c>
      <c r="DP126" s="52">
        <f t="shared" si="259"/>
        <v>7349.4719999999998</v>
      </c>
      <c r="DQ126" s="52">
        <f t="shared" si="259"/>
        <v>7349.4719999999998</v>
      </c>
      <c r="DR126" s="52">
        <f t="shared" si="259"/>
        <v>7349.4719999999998</v>
      </c>
      <c r="DS126" s="52">
        <f t="shared" si="259"/>
        <v>7349.4719999999998</v>
      </c>
      <c r="DT126" s="52">
        <f t="shared" si="259"/>
        <v>7349.4719999999998</v>
      </c>
      <c r="DU126" s="52">
        <f t="shared" si="259"/>
        <v>7349.4719999999998</v>
      </c>
      <c r="DV126" s="52">
        <f t="shared" ref="DV126:EF127" si="260">$DG126</f>
        <v>7349.4719999999998</v>
      </c>
      <c r="DW126" s="52">
        <f t="shared" si="260"/>
        <v>7349.4719999999998</v>
      </c>
      <c r="DX126" s="52">
        <f t="shared" si="260"/>
        <v>7349.4719999999998</v>
      </c>
      <c r="DY126" s="52">
        <f t="shared" si="260"/>
        <v>7349.4719999999998</v>
      </c>
      <c r="DZ126" s="52">
        <f t="shared" si="260"/>
        <v>7349.4719999999998</v>
      </c>
      <c r="EA126" s="52">
        <f t="shared" si="260"/>
        <v>7349.4719999999998</v>
      </c>
      <c r="EB126" s="52">
        <f t="shared" si="260"/>
        <v>7349.4719999999998</v>
      </c>
      <c r="EC126" s="52">
        <f t="shared" si="260"/>
        <v>7349.4719999999998</v>
      </c>
      <c r="ED126" s="52">
        <f t="shared" si="260"/>
        <v>7349.4719999999998</v>
      </c>
      <c r="EE126" s="52">
        <f t="shared" si="260"/>
        <v>7349.4719999999998</v>
      </c>
      <c r="EF126" s="52">
        <f t="shared" si="260"/>
        <v>7349.4719999999998</v>
      </c>
      <c r="EG126" s="54">
        <f t="shared" si="150"/>
        <v>66145.248000000021</v>
      </c>
      <c r="EH126" s="55">
        <f t="shared" si="151"/>
        <v>21</v>
      </c>
      <c r="EI126" s="55">
        <f t="shared" si="152"/>
        <v>9</v>
      </c>
      <c r="EJ126" s="56" t="s">
        <v>788</v>
      </c>
      <c r="EK126" s="57">
        <f t="shared" si="253"/>
        <v>0</v>
      </c>
      <c r="EL126" s="57">
        <f t="shared" si="254"/>
        <v>0</v>
      </c>
      <c r="EM126" s="57">
        <f t="shared" si="255"/>
        <v>220484.16</v>
      </c>
      <c r="EN126" s="57">
        <f t="shared" si="256"/>
        <v>213134.68799999999</v>
      </c>
      <c r="EO126" s="57">
        <f t="shared" si="160"/>
        <v>205785.21599999999</v>
      </c>
      <c r="EP126" s="57">
        <f t="shared" si="161"/>
        <v>198435.74399999998</v>
      </c>
      <c r="EQ126" s="58">
        <f t="shared" si="162"/>
        <v>0</v>
      </c>
      <c r="ER126" s="58">
        <f t="shared" si="163"/>
        <v>0</v>
      </c>
      <c r="ES126" s="58">
        <f t="shared" si="164"/>
        <v>2866.2940800000001</v>
      </c>
      <c r="ET126" s="58">
        <f t="shared" si="165"/>
        <v>2983.885632</v>
      </c>
    </row>
    <row r="127" spans="1:150" x14ac:dyDescent="0.25">
      <c r="A127" s="30" t="s">
        <v>837</v>
      </c>
      <c r="B127" s="65">
        <v>1210634</v>
      </c>
      <c r="C127" s="67" t="s">
        <v>838</v>
      </c>
      <c r="D127" s="32" t="s">
        <v>489</v>
      </c>
      <c r="E127" s="56"/>
      <c r="F127" s="33"/>
      <c r="G127" s="33"/>
      <c r="H127" s="288">
        <f t="shared" si="157"/>
        <v>46111.852800000001</v>
      </c>
      <c r="I127" s="288">
        <f t="shared" si="158"/>
        <v>46111.852800000001</v>
      </c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4" t="s">
        <v>548</v>
      </c>
      <c r="AI127" s="34" t="s">
        <v>463</v>
      </c>
      <c r="AJ127" s="34" t="s">
        <v>54</v>
      </c>
      <c r="AK127" s="34" t="s">
        <v>490</v>
      </c>
      <c r="AL127" s="34" t="s">
        <v>767</v>
      </c>
      <c r="AM127" s="34" t="s">
        <v>491</v>
      </c>
      <c r="AN127" s="34" t="s">
        <v>744</v>
      </c>
      <c r="AO127" s="36">
        <v>1.04</v>
      </c>
      <c r="AP127" s="69" t="s">
        <v>468</v>
      </c>
      <c r="AQ127" s="69" t="s">
        <v>30</v>
      </c>
      <c r="AR127" s="37" t="s">
        <v>493</v>
      </c>
      <c r="AS127" s="38">
        <v>2023</v>
      </c>
      <c r="AT127" s="39" t="s">
        <v>470</v>
      </c>
      <c r="AU127" s="37" t="s">
        <v>493</v>
      </c>
      <c r="AV127" s="39" t="s">
        <v>494</v>
      </c>
      <c r="AW127" s="39" t="s">
        <v>495</v>
      </c>
      <c r="AX127" s="39" t="s">
        <v>550</v>
      </c>
      <c r="AY127" s="40" t="s">
        <v>768</v>
      </c>
      <c r="AZ127" s="40" t="s">
        <v>504</v>
      </c>
      <c r="BA127" s="274">
        <v>0</v>
      </c>
      <c r="BB127" s="42"/>
      <c r="BC127" s="43">
        <v>44338.32</v>
      </c>
      <c r="BD127" s="43">
        <v>0</v>
      </c>
      <c r="BE127" s="43"/>
      <c r="BF127" s="43">
        <v>0</v>
      </c>
      <c r="BG127" s="44"/>
      <c r="BH127" s="45">
        <f t="shared" si="234"/>
        <v>44338.32</v>
      </c>
      <c r="BI127" s="45">
        <f t="shared" si="235"/>
        <v>46111.852800000001</v>
      </c>
      <c r="BJ127" s="45">
        <f t="shared" si="125"/>
        <v>46111.852800000001</v>
      </c>
      <c r="BK127" s="46">
        <v>0</v>
      </c>
      <c r="BL127" s="46">
        <v>0</v>
      </c>
      <c r="BM127" s="46">
        <f t="shared" si="230"/>
        <v>0</v>
      </c>
      <c r="BN127" s="46">
        <v>44338.32</v>
      </c>
      <c r="BO127" s="46">
        <f t="shared" si="198"/>
        <v>46111.852800000001</v>
      </c>
      <c r="BP127" s="46">
        <v>0</v>
      </c>
      <c r="BQ127" s="46">
        <f t="shared" si="199"/>
        <v>0</v>
      </c>
      <c r="BR127" s="46">
        <v>0</v>
      </c>
      <c r="BS127" s="46">
        <f t="shared" si="200"/>
        <v>0</v>
      </c>
      <c r="BT127" s="46">
        <v>0</v>
      </c>
      <c r="BU127" s="46">
        <f t="shared" si="201"/>
        <v>0</v>
      </c>
      <c r="BV127" s="46">
        <v>0</v>
      </c>
      <c r="BW127" s="46">
        <f t="shared" si="202"/>
        <v>0</v>
      </c>
      <c r="BX127" s="46">
        <v>0</v>
      </c>
      <c r="BY127" s="46">
        <f t="shared" si="203"/>
        <v>0</v>
      </c>
      <c r="BZ127" s="46">
        <v>0</v>
      </c>
      <c r="CA127" s="46">
        <f t="shared" si="204"/>
        <v>0</v>
      </c>
      <c r="CB127" s="46">
        <v>0</v>
      </c>
      <c r="CC127" s="46">
        <f t="shared" si="205"/>
        <v>0</v>
      </c>
      <c r="CD127" s="46">
        <v>0</v>
      </c>
      <c r="CE127" s="46">
        <f t="shared" si="206"/>
        <v>0</v>
      </c>
      <c r="CF127" s="46">
        <v>0</v>
      </c>
      <c r="CG127" s="46">
        <f t="shared" si="207"/>
        <v>0</v>
      </c>
      <c r="CH127" s="46">
        <v>0</v>
      </c>
      <c r="CI127" s="46">
        <f t="shared" si="208"/>
        <v>0</v>
      </c>
      <c r="CJ127" s="46">
        <v>0</v>
      </c>
      <c r="CK127" s="46">
        <f t="shared" si="209"/>
        <v>0</v>
      </c>
      <c r="CL127" s="46">
        <v>0</v>
      </c>
      <c r="CM127" s="46">
        <f t="shared" si="210"/>
        <v>0</v>
      </c>
      <c r="CN127" s="46">
        <v>0</v>
      </c>
      <c r="CO127" s="46">
        <f t="shared" si="211"/>
        <v>0</v>
      </c>
      <c r="CP127" s="46">
        <v>0</v>
      </c>
      <c r="CQ127" s="46">
        <f t="shared" si="212"/>
        <v>0</v>
      </c>
      <c r="CR127" s="46">
        <v>0</v>
      </c>
      <c r="CS127" s="46">
        <f t="shared" si="213"/>
        <v>0</v>
      </c>
      <c r="CT127" s="46">
        <v>0</v>
      </c>
      <c r="CU127" s="46">
        <f t="shared" si="214"/>
        <v>0</v>
      </c>
      <c r="CV127" s="46">
        <v>0</v>
      </c>
      <c r="CW127" s="46">
        <f t="shared" si="215"/>
        <v>0</v>
      </c>
      <c r="CX127" s="46">
        <v>0</v>
      </c>
      <c r="CY127" s="46">
        <f t="shared" si="216"/>
        <v>0</v>
      </c>
      <c r="CZ127" s="46">
        <v>0</v>
      </c>
      <c r="DA127" s="46">
        <f t="shared" si="217"/>
        <v>0</v>
      </c>
      <c r="DB127" s="47">
        <v>0</v>
      </c>
      <c r="DC127" s="46">
        <f t="shared" si="218"/>
        <v>0</v>
      </c>
      <c r="DD127" s="48">
        <v>0</v>
      </c>
      <c r="DE127" s="46">
        <f t="shared" si="219"/>
        <v>0</v>
      </c>
      <c r="DF127" s="49">
        <v>40</v>
      </c>
      <c r="DG127" s="50">
        <f t="shared" si="244"/>
        <v>1152.7963199999999</v>
      </c>
      <c r="DH127" s="51">
        <f t="shared" si="148"/>
        <v>24208.722720000002</v>
      </c>
      <c r="DI127" s="52"/>
      <c r="DJ127" s="52"/>
      <c r="DK127" s="53"/>
      <c r="DL127" s="52">
        <f t="shared" si="259"/>
        <v>1152.7963199999999</v>
      </c>
      <c r="DM127" s="52">
        <f t="shared" si="259"/>
        <v>1152.7963199999999</v>
      </c>
      <c r="DN127" s="52">
        <f t="shared" si="259"/>
        <v>1152.7963199999999</v>
      </c>
      <c r="DO127" s="52">
        <f t="shared" si="259"/>
        <v>1152.7963199999999</v>
      </c>
      <c r="DP127" s="52">
        <f t="shared" si="259"/>
        <v>1152.7963199999999</v>
      </c>
      <c r="DQ127" s="52">
        <f t="shared" si="259"/>
        <v>1152.7963199999999</v>
      </c>
      <c r="DR127" s="52">
        <f t="shared" si="259"/>
        <v>1152.7963199999999</v>
      </c>
      <c r="DS127" s="52">
        <f t="shared" si="259"/>
        <v>1152.7963199999999</v>
      </c>
      <c r="DT127" s="52">
        <f t="shared" si="259"/>
        <v>1152.7963199999999</v>
      </c>
      <c r="DU127" s="52">
        <f t="shared" si="259"/>
        <v>1152.7963199999999</v>
      </c>
      <c r="DV127" s="52">
        <f t="shared" si="260"/>
        <v>1152.7963199999999</v>
      </c>
      <c r="DW127" s="52">
        <f t="shared" si="260"/>
        <v>1152.7963199999999</v>
      </c>
      <c r="DX127" s="52">
        <f t="shared" si="260"/>
        <v>1152.7963199999999</v>
      </c>
      <c r="DY127" s="52">
        <f t="shared" si="260"/>
        <v>1152.7963199999999</v>
      </c>
      <c r="DZ127" s="52">
        <f t="shared" si="260"/>
        <v>1152.7963199999999</v>
      </c>
      <c r="EA127" s="52">
        <f t="shared" si="260"/>
        <v>1152.7963199999999</v>
      </c>
      <c r="EB127" s="52">
        <f t="shared" si="260"/>
        <v>1152.7963199999999</v>
      </c>
      <c r="EC127" s="52">
        <f t="shared" si="260"/>
        <v>1152.7963199999999</v>
      </c>
      <c r="ED127" s="52">
        <f t="shared" si="260"/>
        <v>1152.7963199999999</v>
      </c>
      <c r="EE127" s="52">
        <f t="shared" si="260"/>
        <v>1152.7963199999999</v>
      </c>
      <c r="EF127" s="52">
        <f t="shared" si="260"/>
        <v>1152.7963199999999</v>
      </c>
      <c r="EG127" s="54">
        <f t="shared" si="150"/>
        <v>21903.130079999999</v>
      </c>
      <c r="EH127" s="55">
        <f t="shared" si="151"/>
        <v>21</v>
      </c>
      <c r="EI127" s="55">
        <f t="shared" si="152"/>
        <v>19</v>
      </c>
      <c r="EJ127" s="56" t="s">
        <v>839</v>
      </c>
      <c r="EK127" s="57">
        <f t="shared" si="253"/>
        <v>0</v>
      </c>
      <c r="EL127" s="57">
        <f t="shared" si="254"/>
        <v>0</v>
      </c>
      <c r="EM127" s="57">
        <f t="shared" si="255"/>
        <v>46111.852800000001</v>
      </c>
      <c r="EN127" s="57">
        <f t="shared" si="256"/>
        <v>44959.056479999999</v>
      </c>
      <c r="EO127" s="57">
        <f t="shared" si="160"/>
        <v>43806.260159999998</v>
      </c>
      <c r="EP127" s="57">
        <f t="shared" si="161"/>
        <v>42653.463839999997</v>
      </c>
      <c r="EQ127" s="58">
        <f t="shared" si="162"/>
        <v>0</v>
      </c>
      <c r="ER127" s="58">
        <f t="shared" si="163"/>
        <v>0</v>
      </c>
      <c r="ES127" s="58">
        <f t="shared" si="164"/>
        <v>599.45408639999994</v>
      </c>
      <c r="ET127" s="58">
        <f t="shared" si="165"/>
        <v>629.42679071999999</v>
      </c>
    </row>
    <row r="128" spans="1:150" x14ac:dyDescent="0.25">
      <c r="A128" s="30" t="s">
        <v>840</v>
      </c>
      <c r="B128" s="65">
        <v>1210635</v>
      </c>
      <c r="C128" s="67" t="s">
        <v>841</v>
      </c>
      <c r="D128" s="32" t="s">
        <v>489</v>
      </c>
      <c r="E128" s="56"/>
      <c r="F128" s="33"/>
      <c r="G128" s="33"/>
      <c r="H128" s="288">
        <f t="shared" si="157"/>
        <v>520000</v>
      </c>
      <c r="I128" s="288">
        <f t="shared" si="158"/>
        <v>520000</v>
      </c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4" t="s">
        <v>548</v>
      </c>
      <c r="AI128" s="34" t="s">
        <v>463</v>
      </c>
      <c r="AJ128" s="34" t="s">
        <v>54</v>
      </c>
      <c r="AK128" s="34" t="s">
        <v>490</v>
      </c>
      <c r="AL128" s="34" t="s">
        <v>166</v>
      </c>
      <c r="AM128" s="34" t="s">
        <v>491</v>
      </c>
      <c r="AN128" s="34" t="s">
        <v>744</v>
      </c>
      <c r="AO128" s="36">
        <v>1.04</v>
      </c>
      <c r="AP128" s="69" t="s">
        <v>468</v>
      </c>
      <c r="AQ128" s="69" t="s">
        <v>30</v>
      </c>
      <c r="AR128" s="37" t="s">
        <v>493</v>
      </c>
      <c r="AS128" s="38">
        <v>2023</v>
      </c>
      <c r="AT128" s="39" t="s">
        <v>470</v>
      </c>
      <c r="AU128" s="37" t="s">
        <v>493</v>
      </c>
      <c r="AV128" s="39" t="s">
        <v>494</v>
      </c>
      <c r="AW128" s="39" t="s">
        <v>495</v>
      </c>
      <c r="AX128" s="39" t="s">
        <v>550</v>
      </c>
      <c r="AY128" s="40" t="s">
        <v>551</v>
      </c>
      <c r="AZ128" s="40" t="s">
        <v>504</v>
      </c>
      <c r="BA128" s="274">
        <v>0</v>
      </c>
      <c r="BB128" s="42"/>
      <c r="BC128" s="43">
        <v>327600</v>
      </c>
      <c r="BD128" s="43">
        <v>0</v>
      </c>
      <c r="BE128" s="43"/>
      <c r="BF128" s="43">
        <v>0</v>
      </c>
      <c r="BG128" s="44"/>
      <c r="BH128" s="45">
        <f t="shared" si="234"/>
        <v>500000</v>
      </c>
      <c r="BI128" s="45">
        <f t="shared" si="235"/>
        <v>520000</v>
      </c>
      <c r="BJ128" s="45">
        <f t="shared" si="125"/>
        <v>520000</v>
      </c>
      <c r="BK128" s="46">
        <v>0</v>
      </c>
      <c r="BL128" s="46">
        <v>0</v>
      </c>
      <c r="BM128" s="46">
        <f t="shared" si="230"/>
        <v>0</v>
      </c>
      <c r="BN128" s="85">
        <v>500000</v>
      </c>
      <c r="BO128" s="46">
        <f t="shared" si="198"/>
        <v>520000</v>
      </c>
      <c r="BP128" s="46">
        <v>0</v>
      </c>
      <c r="BQ128" s="46">
        <f t="shared" si="199"/>
        <v>0</v>
      </c>
      <c r="BR128" s="46">
        <v>0</v>
      </c>
      <c r="BS128" s="46">
        <f t="shared" si="200"/>
        <v>0</v>
      </c>
      <c r="BT128" s="46">
        <v>0</v>
      </c>
      <c r="BU128" s="46">
        <f t="shared" si="201"/>
        <v>0</v>
      </c>
      <c r="BV128" s="46">
        <v>0</v>
      </c>
      <c r="BW128" s="46">
        <f t="shared" si="202"/>
        <v>0</v>
      </c>
      <c r="BX128" s="46">
        <v>0</v>
      </c>
      <c r="BY128" s="46">
        <f t="shared" si="203"/>
        <v>0</v>
      </c>
      <c r="BZ128" s="46">
        <v>0</v>
      </c>
      <c r="CA128" s="46">
        <f t="shared" si="204"/>
        <v>0</v>
      </c>
      <c r="CB128" s="46">
        <v>0</v>
      </c>
      <c r="CC128" s="46">
        <f t="shared" si="205"/>
        <v>0</v>
      </c>
      <c r="CD128" s="46">
        <v>0</v>
      </c>
      <c r="CE128" s="46">
        <f t="shared" si="206"/>
        <v>0</v>
      </c>
      <c r="CF128" s="46">
        <v>0</v>
      </c>
      <c r="CG128" s="46">
        <f t="shared" si="207"/>
        <v>0</v>
      </c>
      <c r="CH128" s="46">
        <v>0</v>
      </c>
      <c r="CI128" s="46">
        <f t="shared" si="208"/>
        <v>0</v>
      </c>
      <c r="CJ128" s="46">
        <v>0</v>
      </c>
      <c r="CK128" s="46">
        <f t="shared" si="209"/>
        <v>0</v>
      </c>
      <c r="CL128" s="46">
        <v>0</v>
      </c>
      <c r="CM128" s="46">
        <f t="shared" si="210"/>
        <v>0</v>
      </c>
      <c r="CN128" s="46">
        <v>0</v>
      </c>
      <c r="CO128" s="46">
        <f t="shared" si="211"/>
        <v>0</v>
      </c>
      <c r="CP128" s="46">
        <v>0</v>
      </c>
      <c r="CQ128" s="46">
        <f t="shared" si="212"/>
        <v>0</v>
      </c>
      <c r="CR128" s="46">
        <v>0</v>
      </c>
      <c r="CS128" s="46">
        <f t="shared" si="213"/>
        <v>0</v>
      </c>
      <c r="CT128" s="46">
        <v>0</v>
      </c>
      <c r="CU128" s="46">
        <f t="shared" si="214"/>
        <v>0</v>
      </c>
      <c r="CV128" s="46">
        <v>0</v>
      </c>
      <c r="CW128" s="46">
        <f t="shared" si="215"/>
        <v>0</v>
      </c>
      <c r="CX128" s="46">
        <v>0</v>
      </c>
      <c r="CY128" s="46">
        <f t="shared" si="216"/>
        <v>0</v>
      </c>
      <c r="CZ128" s="46">
        <v>0</v>
      </c>
      <c r="DA128" s="46">
        <f t="shared" si="217"/>
        <v>0</v>
      </c>
      <c r="DB128" s="47">
        <v>0</v>
      </c>
      <c r="DC128" s="46">
        <f t="shared" si="218"/>
        <v>0</v>
      </c>
      <c r="DD128" s="48">
        <v>0</v>
      </c>
      <c r="DE128" s="46">
        <f t="shared" si="219"/>
        <v>0</v>
      </c>
      <c r="DF128" s="49">
        <v>12</v>
      </c>
      <c r="DG128" s="50">
        <f t="shared" si="244"/>
        <v>43333.333333333336</v>
      </c>
      <c r="DH128" s="51">
        <f t="shared" si="148"/>
        <v>519999.99999999994</v>
      </c>
      <c r="DI128" s="52"/>
      <c r="DJ128" s="52"/>
      <c r="DK128" s="53"/>
      <c r="DL128" s="52">
        <f t="shared" ref="DL128:DW128" si="261">$DG128</f>
        <v>43333.333333333336</v>
      </c>
      <c r="DM128" s="52">
        <f t="shared" si="261"/>
        <v>43333.333333333336</v>
      </c>
      <c r="DN128" s="52">
        <f t="shared" si="261"/>
        <v>43333.333333333336</v>
      </c>
      <c r="DO128" s="52">
        <f t="shared" si="261"/>
        <v>43333.333333333336</v>
      </c>
      <c r="DP128" s="52">
        <f t="shared" si="261"/>
        <v>43333.333333333336</v>
      </c>
      <c r="DQ128" s="52">
        <f t="shared" si="261"/>
        <v>43333.333333333336</v>
      </c>
      <c r="DR128" s="52">
        <f t="shared" si="261"/>
        <v>43333.333333333336</v>
      </c>
      <c r="DS128" s="52">
        <f t="shared" si="261"/>
        <v>43333.333333333336</v>
      </c>
      <c r="DT128" s="52">
        <f t="shared" si="261"/>
        <v>43333.333333333336</v>
      </c>
      <c r="DU128" s="52">
        <f t="shared" si="261"/>
        <v>43333.333333333336</v>
      </c>
      <c r="DV128" s="52">
        <f t="shared" si="261"/>
        <v>43333.333333333336</v>
      </c>
      <c r="DW128" s="52">
        <f t="shared" si="261"/>
        <v>43333.333333333336</v>
      </c>
      <c r="DX128" s="53"/>
      <c r="DY128" s="53"/>
      <c r="DZ128" s="53"/>
      <c r="EA128" s="53"/>
      <c r="EB128" s="53"/>
      <c r="EC128" s="53"/>
      <c r="ED128" s="53"/>
      <c r="EE128" s="53"/>
      <c r="EF128" s="53"/>
      <c r="EG128" s="54">
        <f t="shared" si="150"/>
        <v>0</v>
      </c>
      <c r="EH128" s="55">
        <f t="shared" si="151"/>
        <v>12</v>
      </c>
      <c r="EI128" s="55">
        <f t="shared" si="152"/>
        <v>0</v>
      </c>
      <c r="EJ128" s="56" t="s">
        <v>748</v>
      </c>
      <c r="EK128" s="57">
        <f t="shared" si="253"/>
        <v>0</v>
      </c>
      <c r="EL128" s="57">
        <f t="shared" si="254"/>
        <v>0</v>
      </c>
      <c r="EM128" s="57">
        <f t="shared" si="255"/>
        <v>520000</v>
      </c>
      <c r="EN128" s="57">
        <f t="shared" si="256"/>
        <v>476666.66666666669</v>
      </c>
      <c r="EO128" s="57">
        <f t="shared" si="160"/>
        <v>433333.33333333337</v>
      </c>
      <c r="EP128" s="57">
        <f t="shared" si="161"/>
        <v>390000.00000000006</v>
      </c>
      <c r="EQ128" s="58">
        <f t="shared" si="162"/>
        <v>0</v>
      </c>
      <c r="ER128" s="58">
        <f t="shared" si="163"/>
        <v>0</v>
      </c>
      <c r="ES128" s="58">
        <f t="shared" si="164"/>
        <v>6760</v>
      </c>
      <c r="ET128" s="58">
        <f t="shared" si="165"/>
        <v>6673.3333333333339</v>
      </c>
    </row>
    <row r="129" spans="1:150" x14ac:dyDescent="0.25">
      <c r="A129" s="30" t="s">
        <v>842</v>
      </c>
      <c r="B129" s="65">
        <v>1210636</v>
      </c>
      <c r="C129" s="67" t="s">
        <v>843</v>
      </c>
      <c r="D129" s="32" t="s">
        <v>489</v>
      </c>
      <c r="E129" s="56"/>
      <c r="F129" s="33"/>
      <c r="G129" s="33"/>
      <c r="H129" s="288">
        <f t="shared" si="157"/>
        <v>10529376</v>
      </c>
      <c r="I129" s="288">
        <f t="shared" si="158"/>
        <v>10529376</v>
      </c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4" t="s">
        <v>616</v>
      </c>
      <c r="AI129" s="34" t="s">
        <v>463</v>
      </c>
      <c r="AJ129" s="34" t="s">
        <v>54</v>
      </c>
      <c r="AK129" s="34" t="s">
        <v>490</v>
      </c>
      <c r="AL129" s="34" t="s">
        <v>284</v>
      </c>
      <c r="AM129" s="34" t="s">
        <v>695</v>
      </c>
      <c r="AN129" s="34" t="s">
        <v>617</v>
      </c>
      <c r="AO129" s="36">
        <v>1.04</v>
      </c>
      <c r="AP129" s="69" t="s">
        <v>586</v>
      </c>
      <c r="AQ129" s="69" t="s">
        <v>30</v>
      </c>
      <c r="AR129" s="37" t="s">
        <v>469</v>
      </c>
      <c r="AS129" s="38">
        <v>2023</v>
      </c>
      <c r="AT129" s="39" t="s">
        <v>470</v>
      </c>
      <c r="AU129" s="37" t="s">
        <v>471</v>
      </c>
      <c r="AV129" s="39" t="s">
        <v>494</v>
      </c>
      <c r="AW129" s="39" t="s">
        <v>495</v>
      </c>
      <c r="AX129" s="39" t="s">
        <v>791</v>
      </c>
      <c r="AY129" s="40" t="s">
        <v>844</v>
      </c>
      <c r="AZ129" s="40" t="s">
        <v>485</v>
      </c>
      <c r="BA129" s="274">
        <v>0</v>
      </c>
      <c r="BB129" s="42"/>
      <c r="BC129" s="43">
        <v>10124400</v>
      </c>
      <c r="BD129" s="43">
        <v>0</v>
      </c>
      <c r="BE129" s="43"/>
      <c r="BF129" s="43">
        <v>0</v>
      </c>
      <c r="BG129" s="44"/>
      <c r="BH129" s="45">
        <f t="shared" si="234"/>
        <v>10124400</v>
      </c>
      <c r="BI129" s="45">
        <f t="shared" si="235"/>
        <v>10529376</v>
      </c>
      <c r="BJ129" s="45">
        <f t="shared" si="125"/>
        <v>10529376</v>
      </c>
      <c r="BK129" s="46">
        <v>0</v>
      </c>
      <c r="BL129" s="46">
        <v>0</v>
      </c>
      <c r="BM129" s="46">
        <f t="shared" si="230"/>
        <v>0</v>
      </c>
      <c r="BN129" s="46">
        <v>0</v>
      </c>
      <c r="BO129" s="46">
        <f t="shared" si="198"/>
        <v>0</v>
      </c>
      <c r="BP129" s="46">
        <v>0</v>
      </c>
      <c r="BQ129" s="46">
        <f t="shared" si="199"/>
        <v>0</v>
      </c>
      <c r="BR129" s="46">
        <v>0</v>
      </c>
      <c r="BS129" s="46">
        <f t="shared" si="200"/>
        <v>0</v>
      </c>
      <c r="BT129" s="46">
        <v>0</v>
      </c>
      <c r="BU129" s="46">
        <f t="shared" si="201"/>
        <v>0</v>
      </c>
      <c r="BV129" s="46">
        <v>143000</v>
      </c>
      <c r="BW129" s="46">
        <f t="shared" si="202"/>
        <v>148720</v>
      </c>
      <c r="BX129" s="46">
        <v>261300</v>
      </c>
      <c r="BY129" s="46">
        <f t="shared" si="203"/>
        <v>271752</v>
      </c>
      <c r="BZ129" s="46">
        <v>570050</v>
      </c>
      <c r="CA129" s="46">
        <f t="shared" si="204"/>
        <v>592852</v>
      </c>
      <c r="CB129" s="46">
        <v>1005225</v>
      </c>
      <c r="CC129" s="46">
        <f t="shared" si="205"/>
        <v>1045434</v>
      </c>
      <c r="CD129" s="46">
        <v>1347612.5</v>
      </c>
      <c r="CE129" s="46">
        <f t="shared" si="206"/>
        <v>1401517</v>
      </c>
      <c r="CF129" s="46">
        <v>1518806.25</v>
      </c>
      <c r="CG129" s="46">
        <f t="shared" si="207"/>
        <v>1579558.5</v>
      </c>
      <c r="CH129" s="46">
        <v>1604403.125</v>
      </c>
      <c r="CI129" s="46">
        <f t="shared" si="208"/>
        <v>1668579.25</v>
      </c>
      <c r="CJ129" s="46">
        <v>1647201.5625</v>
      </c>
      <c r="CK129" s="46">
        <f t="shared" si="209"/>
        <v>1713089.625</v>
      </c>
      <c r="CL129" s="46">
        <v>1013400.78125</v>
      </c>
      <c r="CM129" s="46">
        <f t="shared" si="210"/>
        <v>1053936.8125</v>
      </c>
      <c r="CN129" s="46">
        <v>506700.390625</v>
      </c>
      <c r="CO129" s="46">
        <f t="shared" si="211"/>
        <v>526968.40625</v>
      </c>
      <c r="CP129" s="46">
        <v>506700.390625</v>
      </c>
      <c r="CQ129" s="46">
        <f t="shared" si="212"/>
        <v>526968.40625</v>
      </c>
      <c r="CR129" s="46">
        <v>0</v>
      </c>
      <c r="CS129" s="46">
        <f t="shared" si="213"/>
        <v>0</v>
      </c>
      <c r="CT129" s="46">
        <v>0</v>
      </c>
      <c r="CU129" s="46">
        <f t="shared" si="214"/>
        <v>0</v>
      </c>
      <c r="CV129" s="46">
        <v>0</v>
      </c>
      <c r="CW129" s="46">
        <f t="shared" si="215"/>
        <v>0</v>
      </c>
      <c r="CX129" s="46">
        <v>0</v>
      </c>
      <c r="CY129" s="46">
        <f t="shared" si="216"/>
        <v>0</v>
      </c>
      <c r="CZ129" s="46">
        <v>0</v>
      </c>
      <c r="DA129" s="46">
        <f t="shared" si="217"/>
        <v>0</v>
      </c>
      <c r="DB129" s="47">
        <v>0</v>
      </c>
      <c r="DC129" s="46">
        <f t="shared" si="218"/>
        <v>0</v>
      </c>
      <c r="DD129" s="48">
        <v>0</v>
      </c>
      <c r="DE129" s="46">
        <f t="shared" si="219"/>
        <v>0</v>
      </c>
      <c r="DF129" s="74">
        <v>60</v>
      </c>
      <c r="DG129" s="50">
        <f t="shared" si="244"/>
        <v>175489.6</v>
      </c>
      <c r="DH129" s="51">
        <f t="shared" si="148"/>
        <v>1228427.2000000002</v>
      </c>
      <c r="DI129" s="52"/>
      <c r="DJ129" s="52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2">
        <f t="shared" ref="DZ129:EF133" si="262">$DG129</f>
        <v>175489.6</v>
      </c>
      <c r="EA129" s="52">
        <f t="shared" si="262"/>
        <v>175489.6</v>
      </c>
      <c r="EB129" s="52">
        <f t="shared" si="262"/>
        <v>175489.6</v>
      </c>
      <c r="EC129" s="52">
        <f t="shared" si="262"/>
        <v>175489.6</v>
      </c>
      <c r="ED129" s="52">
        <f t="shared" si="262"/>
        <v>175489.6</v>
      </c>
      <c r="EE129" s="52">
        <f t="shared" si="262"/>
        <v>175489.6</v>
      </c>
      <c r="EF129" s="52">
        <f t="shared" si="262"/>
        <v>175489.6</v>
      </c>
      <c r="EG129" s="54">
        <f t="shared" si="150"/>
        <v>9300948.8000000007</v>
      </c>
      <c r="EH129" s="55">
        <f t="shared" si="151"/>
        <v>7</v>
      </c>
      <c r="EI129" s="55">
        <f t="shared" si="152"/>
        <v>53</v>
      </c>
      <c r="EJ129" s="56" t="s">
        <v>545</v>
      </c>
      <c r="EK129" s="57">
        <f t="shared" si="253"/>
        <v>0</v>
      </c>
      <c r="EL129" s="57">
        <f t="shared" si="254"/>
        <v>0</v>
      </c>
      <c r="EM129" s="57">
        <f t="shared" si="255"/>
        <v>0</v>
      </c>
      <c r="EN129" s="57">
        <f t="shared" si="256"/>
        <v>0</v>
      </c>
      <c r="EO129" s="57">
        <f t="shared" si="160"/>
        <v>0</v>
      </c>
      <c r="EP129" s="57">
        <f t="shared" si="161"/>
        <v>0</v>
      </c>
      <c r="EQ129" s="58">
        <f t="shared" si="162"/>
        <v>0</v>
      </c>
      <c r="ER129" s="58">
        <f t="shared" si="163"/>
        <v>0</v>
      </c>
      <c r="ES129" s="58">
        <f t="shared" si="164"/>
        <v>0</v>
      </c>
      <c r="ET129" s="58">
        <f t="shared" si="165"/>
        <v>0</v>
      </c>
    </row>
    <row r="130" spans="1:150" x14ac:dyDescent="0.25">
      <c r="A130" s="30" t="s">
        <v>845</v>
      </c>
      <c r="B130" s="65">
        <v>1210637</v>
      </c>
      <c r="C130" s="67" t="s">
        <v>846</v>
      </c>
      <c r="D130" s="32" t="s">
        <v>461</v>
      </c>
      <c r="E130" s="56"/>
      <c r="F130" s="33"/>
      <c r="G130" s="33"/>
      <c r="H130" s="288">
        <f t="shared" si="157"/>
        <v>278601.25000000006</v>
      </c>
      <c r="I130" s="288">
        <f t="shared" si="158"/>
        <v>278601.25000000006</v>
      </c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4" t="s">
        <v>462</v>
      </c>
      <c r="AI130" s="34" t="s">
        <v>463</v>
      </c>
      <c r="AJ130" s="34" t="s">
        <v>464</v>
      </c>
      <c r="AK130" s="34" t="s">
        <v>740</v>
      </c>
      <c r="AL130" s="34" t="s">
        <v>48</v>
      </c>
      <c r="AM130" s="34" t="s">
        <v>728</v>
      </c>
      <c r="AN130" s="34" t="s">
        <v>467</v>
      </c>
      <c r="AO130" s="36">
        <v>1.0415000000000001</v>
      </c>
      <c r="AP130" s="69" t="s">
        <v>586</v>
      </c>
      <c r="AQ130" s="69" t="s">
        <v>58</v>
      </c>
      <c r="AR130" s="37" t="s">
        <v>469</v>
      </c>
      <c r="AS130" s="38">
        <v>2021</v>
      </c>
      <c r="AT130" s="39" t="s">
        <v>470</v>
      </c>
      <c r="AU130" s="37" t="s">
        <v>471</v>
      </c>
      <c r="AV130" s="39" t="s">
        <v>481</v>
      </c>
      <c r="AW130" s="39" t="s">
        <v>482</v>
      </c>
      <c r="AX130" s="39" t="s">
        <v>847</v>
      </c>
      <c r="AY130" s="40" t="s">
        <v>847</v>
      </c>
      <c r="AZ130" s="40" t="s">
        <v>474</v>
      </c>
      <c r="BA130" s="274">
        <v>0</v>
      </c>
      <c r="BB130" s="42"/>
      <c r="BC130" s="43">
        <v>267500</v>
      </c>
      <c r="BD130" s="43">
        <v>0</v>
      </c>
      <c r="BE130" s="43"/>
      <c r="BF130" s="43">
        <v>0</v>
      </c>
      <c r="BG130" s="44"/>
      <c r="BH130" s="45">
        <f t="shared" si="234"/>
        <v>267500</v>
      </c>
      <c r="BI130" s="45">
        <f t="shared" si="235"/>
        <v>278601.25000000006</v>
      </c>
      <c r="BJ130" s="45">
        <f t="shared" ref="BJ130:BJ193" si="263">BI130+BA130</f>
        <v>278601.25000000006</v>
      </c>
      <c r="BK130" s="46">
        <v>0</v>
      </c>
      <c r="BL130" s="46">
        <v>0</v>
      </c>
      <c r="BM130" s="46">
        <f t="shared" si="230"/>
        <v>0</v>
      </c>
      <c r="BN130" s="46">
        <v>0</v>
      </c>
      <c r="BO130" s="46">
        <f t="shared" ref="BO130:BO147" si="264">$AO130*BN130</f>
        <v>0</v>
      </c>
      <c r="BP130" s="46">
        <v>0</v>
      </c>
      <c r="BQ130" s="46">
        <f t="shared" ref="BQ130:BQ160" si="265">$AO130*BP130</f>
        <v>0</v>
      </c>
      <c r="BR130" s="46">
        <v>107000</v>
      </c>
      <c r="BS130" s="46">
        <f t="shared" ref="BS130:BS160" si="266">$AO130*BR130</f>
        <v>111440.50000000001</v>
      </c>
      <c r="BT130" s="46">
        <v>107000</v>
      </c>
      <c r="BU130" s="46">
        <f t="shared" ref="BU130:BU160" si="267">$AO130*BT130</f>
        <v>111440.50000000001</v>
      </c>
      <c r="BV130" s="46">
        <v>53500</v>
      </c>
      <c r="BW130" s="46">
        <f t="shared" ref="BW130:BW160" si="268">$AO130*BV130</f>
        <v>55720.250000000007</v>
      </c>
      <c r="BX130" s="46">
        <v>0</v>
      </c>
      <c r="BY130" s="46">
        <f t="shared" ref="BY130:BY160" si="269">$AO130*BX130</f>
        <v>0</v>
      </c>
      <c r="BZ130" s="46">
        <v>0</v>
      </c>
      <c r="CA130" s="46">
        <f t="shared" ref="CA130:CA147" si="270">$AO130*BZ130</f>
        <v>0</v>
      </c>
      <c r="CB130" s="46">
        <v>0</v>
      </c>
      <c r="CC130" s="46">
        <f t="shared" ref="CC130:CC147" si="271">$AO130*CB130</f>
        <v>0</v>
      </c>
      <c r="CD130" s="46">
        <v>0</v>
      </c>
      <c r="CE130" s="46">
        <f t="shared" ref="CE130:CE147" si="272">$AO130*CD130</f>
        <v>0</v>
      </c>
      <c r="CF130" s="46">
        <v>0</v>
      </c>
      <c r="CG130" s="46">
        <f t="shared" ref="CG130:CG147" si="273">$AO130*CF130</f>
        <v>0</v>
      </c>
      <c r="CH130" s="46">
        <v>0</v>
      </c>
      <c r="CI130" s="46">
        <f t="shared" ref="CI130:CI147" si="274">$AO130*CH130</f>
        <v>0</v>
      </c>
      <c r="CJ130" s="46">
        <v>0</v>
      </c>
      <c r="CK130" s="46">
        <f t="shared" ref="CK130:CK147" si="275">$AO130*CJ130</f>
        <v>0</v>
      </c>
      <c r="CL130" s="46">
        <v>0</v>
      </c>
      <c r="CM130" s="46">
        <f t="shared" ref="CM130:CM147" si="276">$AO130*CL130</f>
        <v>0</v>
      </c>
      <c r="CN130" s="46">
        <v>0</v>
      </c>
      <c r="CO130" s="46">
        <f t="shared" ref="CO130:CO147" si="277">$AO130*CN130</f>
        <v>0</v>
      </c>
      <c r="CP130" s="46">
        <v>0</v>
      </c>
      <c r="CQ130" s="46">
        <f t="shared" ref="CQ130:CQ147" si="278">$AO130*CP130</f>
        <v>0</v>
      </c>
      <c r="CR130" s="46">
        <v>0</v>
      </c>
      <c r="CS130" s="46">
        <f t="shared" ref="CS130:CS147" si="279">$AO130*CR130</f>
        <v>0</v>
      </c>
      <c r="CT130" s="46">
        <v>0</v>
      </c>
      <c r="CU130" s="46">
        <f t="shared" ref="CU130:CU147" si="280">$AO130*CT130</f>
        <v>0</v>
      </c>
      <c r="CV130" s="46">
        <v>0</v>
      </c>
      <c r="CW130" s="46">
        <f t="shared" ref="CW130:CW147" si="281">$AO130*CV130</f>
        <v>0</v>
      </c>
      <c r="CX130" s="46">
        <v>0</v>
      </c>
      <c r="CY130" s="46">
        <f t="shared" ref="CY130:CY147" si="282">$AO130*CX130</f>
        <v>0</v>
      </c>
      <c r="CZ130" s="46">
        <v>0</v>
      </c>
      <c r="DA130" s="46">
        <f t="shared" ref="DA130:DA147" si="283">$AO130*CZ130</f>
        <v>0</v>
      </c>
      <c r="DB130" s="47">
        <v>0</v>
      </c>
      <c r="DC130" s="46">
        <f t="shared" ref="DC130:DC147" si="284">$AO130*DB130</f>
        <v>0</v>
      </c>
      <c r="DD130" s="48">
        <v>0</v>
      </c>
      <c r="DE130" s="46">
        <f t="shared" ref="DE130:DE147" si="285">$AO130*DD130</f>
        <v>0</v>
      </c>
      <c r="DF130" s="49">
        <v>20</v>
      </c>
      <c r="DG130" s="50">
        <f t="shared" si="244"/>
        <v>13930.062500000004</v>
      </c>
      <c r="DH130" s="51">
        <f t="shared" ref="DH130:DH193" si="286">SUM(DI130:EF130)</f>
        <v>236811.06250000003</v>
      </c>
      <c r="DI130" s="52"/>
      <c r="DJ130" s="52"/>
      <c r="DK130" s="52"/>
      <c r="DL130" s="52"/>
      <c r="DM130" s="52"/>
      <c r="DN130" s="52"/>
      <c r="DO130" s="52"/>
      <c r="DP130" s="52">
        <f t="shared" ref="DP130:DY134" si="287">$DG130</f>
        <v>13930.062500000004</v>
      </c>
      <c r="DQ130" s="52">
        <f t="shared" si="287"/>
        <v>13930.062500000004</v>
      </c>
      <c r="DR130" s="52">
        <f t="shared" si="287"/>
        <v>13930.062500000004</v>
      </c>
      <c r="DS130" s="52">
        <f t="shared" si="287"/>
        <v>13930.062500000004</v>
      </c>
      <c r="DT130" s="52">
        <f t="shared" si="287"/>
        <v>13930.062500000004</v>
      </c>
      <c r="DU130" s="52">
        <f t="shared" si="287"/>
        <v>13930.062500000004</v>
      </c>
      <c r="DV130" s="52">
        <f t="shared" si="287"/>
        <v>13930.062500000004</v>
      </c>
      <c r="DW130" s="52">
        <f t="shared" si="287"/>
        <v>13930.062500000004</v>
      </c>
      <c r="DX130" s="52">
        <f t="shared" si="287"/>
        <v>13930.062500000004</v>
      </c>
      <c r="DY130" s="52">
        <f t="shared" si="287"/>
        <v>13930.062500000004</v>
      </c>
      <c r="DZ130" s="52">
        <f t="shared" si="262"/>
        <v>13930.062500000004</v>
      </c>
      <c r="EA130" s="52">
        <f t="shared" si="262"/>
        <v>13930.062500000004</v>
      </c>
      <c r="EB130" s="52">
        <f t="shared" si="262"/>
        <v>13930.062500000004</v>
      </c>
      <c r="EC130" s="52">
        <f t="shared" si="262"/>
        <v>13930.062500000004</v>
      </c>
      <c r="ED130" s="52">
        <f t="shared" si="262"/>
        <v>13930.062500000004</v>
      </c>
      <c r="EE130" s="52">
        <f t="shared" si="262"/>
        <v>13930.062500000004</v>
      </c>
      <c r="EF130" s="52">
        <f t="shared" si="262"/>
        <v>13930.062500000004</v>
      </c>
      <c r="EG130" s="54">
        <f t="shared" ref="EG130:EG193" si="288">BJ130-DH130</f>
        <v>41790.187500000029</v>
      </c>
      <c r="EH130" s="55">
        <f t="shared" ref="EH130:EH193" si="289">COUNT(DI130:EF130)</f>
        <v>17</v>
      </c>
      <c r="EI130" s="55">
        <f t="shared" ref="EI130:EI193" si="290">DF130-EH130</f>
        <v>3</v>
      </c>
      <c r="EJ130" s="56" t="s">
        <v>545</v>
      </c>
      <c r="EK130" s="57">
        <f t="shared" si="253"/>
        <v>0</v>
      </c>
      <c r="EL130" s="57">
        <f t="shared" si="254"/>
        <v>0</v>
      </c>
      <c r="EM130" s="57">
        <f t="shared" si="255"/>
        <v>0</v>
      </c>
      <c r="EN130" s="57">
        <f t="shared" si="256"/>
        <v>0</v>
      </c>
      <c r="EO130" s="57">
        <f t="shared" si="160"/>
        <v>111440.50000000001</v>
      </c>
      <c r="EP130" s="57">
        <f t="shared" si="161"/>
        <v>222881.00000000003</v>
      </c>
      <c r="EQ130" s="58">
        <f t="shared" si="162"/>
        <v>0</v>
      </c>
      <c r="ER130" s="58">
        <f t="shared" si="163"/>
        <v>0</v>
      </c>
      <c r="ES130" s="58">
        <f t="shared" si="164"/>
        <v>0</v>
      </c>
      <c r="ET130" s="58">
        <f t="shared" si="165"/>
        <v>0</v>
      </c>
    </row>
    <row r="131" spans="1:150" x14ac:dyDescent="0.25">
      <c r="A131" s="30" t="s">
        <v>848</v>
      </c>
      <c r="B131" s="65">
        <v>1210638</v>
      </c>
      <c r="C131" s="67" t="s">
        <v>849</v>
      </c>
      <c r="D131" s="32" t="s">
        <v>461</v>
      </c>
      <c r="E131" s="56"/>
      <c r="F131" s="33"/>
      <c r="G131" s="33"/>
      <c r="H131" s="288">
        <f t="shared" ref="H131:H194" si="291">BI131</f>
        <v>278601.25000000006</v>
      </c>
      <c r="I131" s="288">
        <f t="shared" ref="I131:I194" si="292">BJ131</f>
        <v>278601.25000000006</v>
      </c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4" t="s">
        <v>462</v>
      </c>
      <c r="AI131" s="34" t="s">
        <v>463</v>
      </c>
      <c r="AJ131" s="34" t="s">
        <v>464</v>
      </c>
      <c r="AK131" s="34" t="s">
        <v>740</v>
      </c>
      <c r="AL131" s="34" t="s">
        <v>48</v>
      </c>
      <c r="AM131" s="34" t="s">
        <v>714</v>
      </c>
      <c r="AN131" s="34" t="s">
        <v>467</v>
      </c>
      <c r="AO131" s="36">
        <v>1.0415000000000001</v>
      </c>
      <c r="AP131" s="69" t="s">
        <v>586</v>
      </c>
      <c r="AQ131" s="69" t="s">
        <v>58</v>
      </c>
      <c r="AR131" s="37" t="s">
        <v>469</v>
      </c>
      <c r="AS131" s="38">
        <v>2021</v>
      </c>
      <c r="AT131" s="39" t="s">
        <v>470</v>
      </c>
      <c r="AU131" s="37" t="s">
        <v>471</v>
      </c>
      <c r="AV131" s="39" t="s">
        <v>481</v>
      </c>
      <c r="AW131" s="39" t="s">
        <v>482</v>
      </c>
      <c r="AX131" s="39" t="s">
        <v>847</v>
      </c>
      <c r="AY131" s="40" t="s">
        <v>847</v>
      </c>
      <c r="AZ131" s="40" t="s">
        <v>474</v>
      </c>
      <c r="BA131" s="274">
        <v>0</v>
      </c>
      <c r="BB131" s="42"/>
      <c r="BC131" s="43">
        <v>267500</v>
      </c>
      <c r="BD131" s="43">
        <v>0</v>
      </c>
      <c r="BE131" s="43"/>
      <c r="BF131" s="43">
        <v>0</v>
      </c>
      <c r="BG131" s="44"/>
      <c r="BH131" s="45">
        <f t="shared" si="234"/>
        <v>267500</v>
      </c>
      <c r="BI131" s="45">
        <f t="shared" si="235"/>
        <v>278601.25000000006</v>
      </c>
      <c r="BJ131" s="45">
        <f t="shared" si="263"/>
        <v>278601.25000000006</v>
      </c>
      <c r="BK131" s="46">
        <v>0</v>
      </c>
      <c r="BL131" s="46">
        <v>107000</v>
      </c>
      <c r="BM131" s="46">
        <f t="shared" si="230"/>
        <v>111440.50000000001</v>
      </c>
      <c r="BN131" s="46">
        <v>107000</v>
      </c>
      <c r="BO131" s="46">
        <f t="shared" si="264"/>
        <v>111440.50000000001</v>
      </c>
      <c r="BP131" s="46">
        <v>53500</v>
      </c>
      <c r="BQ131" s="46">
        <f t="shared" si="265"/>
        <v>55720.250000000007</v>
      </c>
      <c r="BR131" s="46">
        <v>0</v>
      </c>
      <c r="BS131" s="46">
        <f t="shared" si="266"/>
        <v>0</v>
      </c>
      <c r="BT131" s="46">
        <v>0</v>
      </c>
      <c r="BU131" s="46">
        <f t="shared" si="267"/>
        <v>0</v>
      </c>
      <c r="BV131" s="46">
        <v>0</v>
      </c>
      <c r="BW131" s="46">
        <f t="shared" si="268"/>
        <v>0</v>
      </c>
      <c r="BX131" s="46">
        <v>0</v>
      </c>
      <c r="BY131" s="46">
        <f t="shared" si="269"/>
        <v>0</v>
      </c>
      <c r="BZ131" s="46">
        <v>0</v>
      </c>
      <c r="CA131" s="46">
        <f t="shared" si="270"/>
        <v>0</v>
      </c>
      <c r="CB131" s="46">
        <v>0</v>
      </c>
      <c r="CC131" s="46">
        <f t="shared" si="271"/>
        <v>0</v>
      </c>
      <c r="CD131" s="46">
        <v>0</v>
      </c>
      <c r="CE131" s="46">
        <f t="shared" si="272"/>
        <v>0</v>
      </c>
      <c r="CF131" s="46">
        <v>0</v>
      </c>
      <c r="CG131" s="46">
        <f t="shared" si="273"/>
        <v>0</v>
      </c>
      <c r="CH131" s="46">
        <v>0</v>
      </c>
      <c r="CI131" s="46">
        <f t="shared" si="274"/>
        <v>0</v>
      </c>
      <c r="CJ131" s="46">
        <v>0</v>
      </c>
      <c r="CK131" s="46">
        <f t="shared" si="275"/>
        <v>0</v>
      </c>
      <c r="CL131" s="46">
        <v>0</v>
      </c>
      <c r="CM131" s="46">
        <f t="shared" si="276"/>
        <v>0</v>
      </c>
      <c r="CN131" s="46">
        <v>0</v>
      </c>
      <c r="CO131" s="46">
        <f t="shared" si="277"/>
        <v>0</v>
      </c>
      <c r="CP131" s="46">
        <v>0</v>
      </c>
      <c r="CQ131" s="46">
        <f t="shared" si="278"/>
        <v>0</v>
      </c>
      <c r="CR131" s="46">
        <v>0</v>
      </c>
      <c r="CS131" s="46">
        <f t="shared" si="279"/>
        <v>0</v>
      </c>
      <c r="CT131" s="46">
        <v>0</v>
      </c>
      <c r="CU131" s="46">
        <f t="shared" si="280"/>
        <v>0</v>
      </c>
      <c r="CV131" s="46">
        <v>0</v>
      </c>
      <c r="CW131" s="46">
        <f t="shared" si="281"/>
        <v>0</v>
      </c>
      <c r="CX131" s="46">
        <v>0</v>
      </c>
      <c r="CY131" s="46">
        <f t="shared" si="282"/>
        <v>0</v>
      </c>
      <c r="CZ131" s="46">
        <v>0</v>
      </c>
      <c r="DA131" s="46">
        <f t="shared" si="283"/>
        <v>0</v>
      </c>
      <c r="DB131" s="47">
        <v>0</v>
      </c>
      <c r="DC131" s="46">
        <f t="shared" si="284"/>
        <v>0</v>
      </c>
      <c r="DD131" s="48">
        <v>0</v>
      </c>
      <c r="DE131" s="46">
        <f t="shared" si="285"/>
        <v>0</v>
      </c>
      <c r="DF131" s="49">
        <v>20</v>
      </c>
      <c r="DG131" s="50">
        <f t="shared" si="244"/>
        <v>13930.062500000004</v>
      </c>
      <c r="DH131" s="51">
        <f t="shared" si="286"/>
        <v>278601.25000000006</v>
      </c>
      <c r="DI131" s="52"/>
      <c r="DJ131" s="52"/>
      <c r="DK131" s="52"/>
      <c r="DL131" s="52"/>
      <c r="DM131" s="52">
        <f>$DG131</f>
        <v>13930.062500000004</v>
      </c>
      <c r="DN131" s="52">
        <f>$DG131</f>
        <v>13930.062500000004</v>
      </c>
      <c r="DO131" s="52">
        <f>$DG131</f>
        <v>13930.062500000004</v>
      </c>
      <c r="DP131" s="52">
        <f t="shared" si="287"/>
        <v>13930.062500000004</v>
      </c>
      <c r="DQ131" s="52">
        <f t="shared" si="287"/>
        <v>13930.062500000004</v>
      </c>
      <c r="DR131" s="52">
        <f t="shared" si="287"/>
        <v>13930.062500000004</v>
      </c>
      <c r="DS131" s="52">
        <f t="shared" si="287"/>
        <v>13930.062500000004</v>
      </c>
      <c r="DT131" s="52">
        <f t="shared" si="287"/>
        <v>13930.062500000004</v>
      </c>
      <c r="DU131" s="52">
        <f t="shared" si="287"/>
        <v>13930.062500000004</v>
      </c>
      <c r="DV131" s="52">
        <f t="shared" si="287"/>
        <v>13930.062500000004</v>
      </c>
      <c r="DW131" s="52">
        <f t="shared" si="287"/>
        <v>13930.062500000004</v>
      </c>
      <c r="DX131" s="52">
        <f t="shared" si="287"/>
        <v>13930.062500000004</v>
      </c>
      <c r="DY131" s="52">
        <f t="shared" si="287"/>
        <v>13930.062500000004</v>
      </c>
      <c r="DZ131" s="52">
        <f t="shared" si="262"/>
        <v>13930.062500000004</v>
      </c>
      <c r="EA131" s="52">
        <f t="shared" si="262"/>
        <v>13930.062500000004</v>
      </c>
      <c r="EB131" s="52">
        <f t="shared" si="262"/>
        <v>13930.062500000004</v>
      </c>
      <c r="EC131" s="52">
        <f t="shared" si="262"/>
        <v>13930.062500000004</v>
      </c>
      <c r="ED131" s="52">
        <f t="shared" si="262"/>
        <v>13930.062500000004</v>
      </c>
      <c r="EE131" s="52">
        <f t="shared" si="262"/>
        <v>13930.062500000004</v>
      </c>
      <c r="EF131" s="52">
        <f t="shared" si="262"/>
        <v>13930.062500000004</v>
      </c>
      <c r="EG131" s="54">
        <f t="shared" si="288"/>
        <v>0</v>
      </c>
      <c r="EH131" s="55">
        <f t="shared" si="289"/>
        <v>20</v>
      </c>
      <c r="EI131" s="55">
        <f t="shared" si="290"/>
        <v>0</v>
      </c>
      <c r="EJ131" s="56" t="s">
        <v>545</v>
      </c>
      <c r="EK131" s="57">
        <f t="shared" si="253"/>
        <v>0</v>
      </c>
      <c r="EL131" s="57">
        <f t="shared" si="254"/>
        <v>111440.50000000001</v>
      </c>
      <c r="EM131" s="57">
        <f t="shared" si="255"/>
        <v>222881.00000000003</v>
      </c>
      <c r="EN131" s="57">
        <f t="shared" si="256"/>
        <v>278601.25000000006</v>
      </c>
      <c r="EO131" s="57">
        <f t="shared" ref="EO131:EO193" si="293">EN131+BS131-DM131</f>
        <v>264671.18750000006</v>
      </c>
      <c r="EP131" s="57">
        <f t="shared" ref="EP131:EP193" si="294">EO131+BU131-DN131</f>
        <v>250741.12500000006</v>
      </c>
      <c r="EQ131" s="58">
        <f t="shared" ref="EQ131:EQ194" si="295">EK131*$EQ$755</f>
        <v>0</v>
      </c>
      <c r="ER131" s="58">
        <f t="shared" ref="ER131:ER194" si="296">EL131*$EQ$756</f>
        <v>1337.2860000000003</v>
      </c>
      <c r="ES131" s="58">
        <f t="shared" ref="ES131:ES194" si="297">EM131*$EQ$757</f>
        <v>2897.4530000000004</v>
      </c>
      <c r="ET131" s="58">
        <f t="shared" ref="ET131:ET194" si="298">EN131*$EQ$758</f>
        <v>3900.4175000000009</v>
      </c>
    </row>
    <row r="132" spans="1:150" x14ac:dyDescent="0.25">
      <c r="A132" s="30" t="s">
        <v>850</v>
      </c>
      <c r="B132" s="65">
        <v>1210639</v>
      </c>
      <c r="C132" s="67" t="s">
        <v>851</v>
      </c>
      <c r="D132" s="32" t="s">
        <v>461</v>
      </c>
      <c r="E132" s="56"/>
      <c r="F132" s="33"/>
      <c r="G132" s="33"/>
      <c r="H132" s="288">
        <f t="shared" si="291"/>
        <v>278601.25000000006</v>
      </c>
      <c r="I132" s="288">
        <f t="shared" si="292"/>
        <v>278601.25000000006</v>
      </c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4" t="s">
        <v>462</v>
      </c>
      <c r="AI132" s="34" t="s">
        <v>463</v>
      </c>
      <c r="AJ132" s="34" t="s">
        <v>464</v>
      </c>
      <c r="AK132" s="34" t="s">
        <v>465</v>
      </c>
      <c r="AL132" s="34" t="s">
        <v>44</v>
      </c>
      <c r="AM132" s="34" t="s">
        <v>709</v>
      </c>
      <c r="AN132" s="34" t="s">
        <v>467</v>
      </c>
      <c r="AO132" s="36">
        <v>1.0415000000000001</v>
      </c>
      <c r="AP132" s="69" t="s">
        <v>586</v>
      </c>
      <c r="AQ132" s="69" t="s">
        <v>58</v>
      </c>
      <c r="AR132" s="37" t="s">
        <v>469</v>
      </c>
      <c r="AS132" s="38">
        <v>2021</v>
      </c>
      <c r="AT132" s="39" t="s">
        <v>470</v>
      </c>
      <c r="AU132" s="37" t="s">
        <v>471</v>
      </c>
      <c r="AV132" s="39" t="s">
        <v>481</v>
      </c>
      <c r="AW132" s="39" t="s">
        <v>482</v>
      </c>
      <c r="AX132" s="39" t="s">
        <v>847</v>
      </c>
      <c r="AY132" s="40" t="s">
        <v>847</v>
      </c>
      <c r="AZ132" s="40" t="s">
        <v>474</v>
      </c>
      <c r="BA132" s="274">
        <v>0</v>
      </c>
      <c r="BB132" s="42"/>
      <c r="BC132" s="43">
        <v>267500</v>
      </c>
      <c r="BD132" s="43">
        <v>0</v>
      </c>
      <c r="BE132" s="43"/>
      <c r="BF132" s="43">
        <v>0</v>
      </c>
      <c r="BG132" s="44"/>
      <c r="BH132" s="45">
        <f t="shared" si="234"/>
        <v>267500</v>
      </c>
      <c r="BI132" s="45">
        <f t="shared" si="235"/>
        <v>278601.25000000006</v>
      </c>
      <c r="BJ132" s="45">
        <f t="shared" si="263"/>
        <v>278601.25000000006</v>
      </c>
      <c r="BK132" s="46">
        <v>0</v>
      </c>
      <c r="BL132" s="46">
        <v>0</v>
      </c>
      <c r="BM132" s="46">
        <f t="shared" si="230"/>
        <v>0</v>
      </c>
      <c r="BN132" s="46">
        <v>107000</v>
      </c>
      <c r="BO132" s="46">
        <f t="shared" si="264"/>
        <v>111440.50000000001</v>
      </c>
      <c r="BP132" s="46">
        <v>107000</v>
      </c>
      <c r="BQ132" s="46">
        <f t="shared" si="265"/>
        <v>111440.50000000001</v>
      </c>
      <c r="BR132" s="46">
        <v>53500</v>
      </c>
      <c r="BS132" s="46">
        <f t="shared" si="266"/>
        <v>55720.250000000007</v>
      </c>
      <c r="BT132" s="46">
        <v>0</v>
      </c>
      <c r="BU132" s="46">
        <f t="shared" si="267"/>
        <v>0</v>
      </c>
      <c r="BV132" s="46">
        <v>0</v>
      </c>
      <c r="BW132" s="46">
        <f t="shared" si="268"/>
        <v>0</v>
      </c>
      <c r="BX132" s="46">
        <v>0</v>
      </c>
      <c r="BY132" s="46">
        <f t="shared" si="269"/>
        <v>0</v>
      </c>
      <c r="BZ132" s="46">
        <v>0</v>
      </c>
      <c r="CA132" s="46">
        <f t="shared" si="270"/>
        <v>0</v>
      </c>
      <c r="CB132" s="46">
        <v>0</v>
      </c>
      <c r="CC132" s="46">
        <f t="shared" si="271"/>
        <v>0</v>
      </c>
      <c r="CD132" s="46">
        <v>0</v>
      </c>
      <c r="CE132" s="46">
        <f t="shared" si="272"/>
        <v>0</v>
      </c>
      <c r="CF132" s="46">
        <v>0</v>
      </c>
      <c r="CG132" s="46">
        <f t="shared" si="273"/>
        <v>0</v>
      </c>
      <c r="CH132" s="46">
        <v>0</v>
      </c>
      <c r="CI132" s="46">
        <f t="shared" si="274"/>
        <v>0</v>
      </c>
      <c r="CJ132" s="46">
        <v>0</v>
      </c>
      <c r="CK132" s="46">
        <f t="shared" si="275"/>
        <v>0</v>
      </c>
      <c r="CL132" s="46">
        <v>0</v>
      </c>
      <c r="CM132" s="46">
        <f t="shared" si="276"/>
        <v>0</v>
      </c>
      <c r="CN132" s="46">
        <v>0</v>
      </c>
      <c r="CO132" s="46">
        <f t="shared" si="277"/>
        <v>0</v>
      </c>
      <c r="CP132" s="46">
        <v>0</v>
      </c>
      <c r="CQ132" s="46">
        <f t="shared" si="278"/>
        <v>0</v>
      </c>
      <c r="CR132" s="46">
        <v>0</v>
      </c>
      <c r="CS132" s="46">
        <f t="shared" si="279"/>
        <v>0</v>
      </c>
      <c r="CT132" s="46">
        <v>0</v>
      </c>
      <c r="CU132" s="46">
        <f t="shared" si="280"/>
        <v>0</v>
      </c>
      <c r="CV132" s="46">
        <v>0</v>
      </c>
      <c r="CW132" s="46">
        <f t="shared" si="281"/>
        <v>0</v>
      </c>
      <c r="CX132" s="46">
        <v>0</v>
      </c>
      <c r="CY132" s="46">
        <f t="shared" si="282"/>
        <v>0</v>
      </c>
      <c r="CZ132" s="46">
        <v>0</v>
      </c>
      <c r="DA132" s="46">
        <f t="shared" si="283"/>
        <v>0</v>
      </c>
      <c r="DB132" s="47">
        <v>0</v>
      </c>
      <c r="DC132" s="46">
        <f t="shared" si="284"/>
        <v>0</v>
      </c>
      <c r="DD132" s="48">
        <v>0</v>
      </c>
      <c r="DE132" s="46">
        <f t="shared" si="285"/>
        <v>0</v>
      </c>
      <c r="DF132" s="49">
        <v>20</v>
      </c>
      <c r="DG132" s="50">
        <f t="shared" si="244"/>
        <v>13930.062500000004</v>
      </c>
      <c r="DH132" s="51">
        <f t="shared" si="286"/>
        <v>264671.18750000006</v>
      </c>
      <c r="DI132" s="52"/>
      <c r="DJ132" s="52"/>
      <c r="DK132" s="53"/>
      <c r="DL132" s="53"/>
      <c r="DM132" s="53"/>
      <c r="DN132" s="52">
        <f t="shared" ref="DN132:DO134" si="299">$DG132</f>
        <v>13930.062500000004</v>
      </c>
      <c r="DO132" s="52">
        <f t="shared" si="299"/>
        <v>13930.062500000004</v>
      </c>
      <c r="DP132" s="52">
        <f t="shared" si="287"/>
        <v>13930.062500000004</v>
      </c>
      <c r="DQ132" s="52">
        <f t="shared" si="287"/>
        <v>13930.062500000004</v>
      </c>
      <c r="DR132" s="52">
        <f t="shared" si="287"/>
        <v>13930.062500000004</v>
      </c>
      <c r="DS132" s="52">
        <f t="shared" si="287"/>
        <v>13930.062500000004</v>
      </c>
      <c r="DT132" s="52">
        <f t="shared" si="287"/>
        <v>13930.062500000004</v>
      </c>
      <c r="DU132" s="52">
        <f t="shared" si="287"/>
        <v>13930.062500000004</v>
      </c>
      <c r="DV132" s="52">
        <f t="shared" si="287"/>
        <v>13930.062500000004</v>
      </c>
      <c r="DW132" s="52">
        <f t="shared" si="287"/>
        <v>13930.062500000004</v>
      </c>
      <c r="DX132" s="52">
        <f t="shared" si="287"/>
        <v>13930.062500000004</v>
      </c>
      <c r="DY132" s="52">
        <f t="shared" si="287"/>
        <v>13930.062500000004</v>
      </c>
      <c r="DZ132" s="52">
        <f t="shared" si="262"/>
        <v>13930.062500000004</v>
      </c>
      <c r="EA132" s="52">
        <f t="shared" si="262"/>
        <v>13930.062500000004</v>
      </c>
      <c r="EB132" s="52">
        <f t="shared" si="262"/>
        <v>13930.062500000004</v>
      </c>
      <c r="EC132" s="52">
        <f t="shared" si="262"/>
        <v>13930.062500000004</v>
      </c>
      <c r="ED132" s="52">
        <f t="shared" si="262"/>
        <v>13930.062500000004</v>
      </c>
      <c r="EE132" s="52">
        <f t="shared" si="262"/>
        <v>13930.062500000004</v>
      </c>
      <c r="EF132" s="52">
        <f t="shared" si="262"/>
        <v>13930.062500000004</v>
      </c>
      <c r="EG132" s="54">
        <f t="shared" si="288"/>
        <v>13930.0625</v>
      </c>
      <c r="EH132" s="55">
        <f t="shared" si="289"/>
        <v>19</v>
      </c>
      <c r="EI132" s="55">
        <f t="shared" si="290"/>
        <v>1</v>
      </c>
      <c r="EJ132" s="56" t="s">
        <v>545</v>
      </c>
      <c r="EK132" s="57">
        <f t="shared" si="253"/>
        <v>0</v>
      </c>
      <c r="EL132" s="57">
        <f t="shared" si="254"/>
        <v>0</v>
      </c>
      <c r="EM132" s="57">
        <f t="shared" si="255"/>
        <v>111440.50000000001</v>
      </c>
      <c r="EN132" s="57">
        <f t="shared" si="256"/>
        <v>222881.00000000003</v>
      </c>
      <c r="EO132" s="57">
        <f t="shared" si="293"/>
        <v>278601.25000000006</v>
      </c>
      <c r="EP132" s="57">
        <f t="shared" si="294"/>
        <v>264671.18750000006</v>
      </c>
      <c r="EQ132" s="58">
        <f t="shared" si="295"/>
        <v>0</v>
      </c>
      <c r="ER132" s="58">
        <f t="shared" si="296"/>
        <v>0</v>
      </c>
      <c r="ES132" s="58">
        <f t="shared" si="297"/>
        <v>1448.7265000000002</v>
      </c>
      <c r="ET132" s="58">
        <f t="shared" si="298"/>
        <v>3120.3340000000003</v>
      </c>
    </row>
    <row r="133" spans="1:150" x14ac:dyDescent="0.25">
      <c r="A133" s="30" t="s">
        <v>852</v>
      </c>
      <c r="B133" s="65">
        <v>1210640</v>
      </c>
      <c r="C133" s="67" t="s">
        <v>853</v>
      </c>
      <c r="D133" s="32" t="s">
        <v>461</v>
      </c>
      <c r="E133" s="56"/>
      <c r="F133" s="33"/>
      <c r="G133" s="33"/>
      <c r="H133" s="288">
        <f t="shared" si="291"/>
        <v>557202.50000000012</v>
      </c>
      <c r="I133" s="288">
        <f t="shared" si="292"/>
        <v>557202.50000000012</v>
      </c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4" t="s">
        <v>462</v>
      </c>
      <c r="AI133" s="34" t="s">
        <v>463</v>
      </c>
      <c r="AJ133" s="34" t="s">
        <v>464</v>
      </c>
      <c r="AK133" s="34" t="s">
        <v>465</v>
      </c>
      <c r="AL133" s="34" t="s">
        <v>44</v>
      </c>
      <c r="AM133" s="34" t="s">
        <v>466</v>
      </c>
      <c r="AN133" s="34" t="s">
        <v>467</v>
      </c>
      <c r="AO133" s="36">
        <v>1.0415000000000001</v>
      </c>
      <c r="AP133" s="69" t="s">
        <v>468</v>
      </c>
      <c r="AQ133" s="69" t="s">
        <v>58</v>
      </c>
      <c r="AR133" s="37" t="s">
        <v>469</v>
      </c>
      <c r="AS133" s="38">
        <v>2021</v>
      </c>
      <c r="AT133" s="39" t="s">
        <v>470</v>
      </c>
      <c r="AU133" s="37" t="s">
        <v>471</v>
      </c>
      <c r="AV133" s="39" t="s">
        <v>472</v>
      </c>
      <c r="AW133" s="39" t="s">
        <v>472</v>
      </c>
      <c r="AX133" s="39" t="s">
        <v>854</v>
      </c>
      <c r="AY133" s="40" t="s">
        <v>473</v>
      </c>
      <c r="AZ133" s="40" t="s">
        <v>504</v>
      </c>
      <c r="BA133" s="274">
        <v>0</v>
      </c>
      <c r="BB133" s="42"/>
      <c r="BC133" s="43">
        <v>535000</v>
      </c>
      <c r="BD133" s="43">
        <v>0</v>
      </c>
      <c r="BE133" s="43"/>
      <c r="BF133" s="43">
        <v>0</v>
      </c>
      <c r="BG133" s="44"/>
      <c r="BH133" s="45">
        <f t="shared" si="234"/>
        <v>535000</v>
      </c>
      <c r="BI133" s="45">
        <f t="shared" si="235"/>
        <v>557202.50000000012</v>
      </c>
      <c r="BJ133" s="45">
        <f t="shared" si="263"/>
        <v>557202.50000000012</v>
      </c>
      <c r="BK133" s="46">
        <v>0</v>
      </c>
      <c r="BL133" s="46">
        <v>0</v>
      </c>
      <c r="BM133" s="46">
        <f t="shared" si="230"/>
        <v>0</v>
      </c>
      <c r="BN133" s="46">
        <v>214000</v>
      </c>
      <c r="BO133" s="46">
        <f t="shared" si="264"/>
        <v>222881.00000000003</v>
      </c>
      <c r="BP133" s="46">
        <v>214000</v>
      </c>
      <c r="BQ133" s="46">
        <f t="shared" si="265"/>
        <v>222881.00000000003</v>
      </c>
      <c r="BR133" s="46">
        <v>107000</v>
      </c>
      <c r="BS133" s="46">
        <f t="shared" si="266"/>
        <v>111440.50000000001</v>
      </c>
      <c r="BT133" s="46">
        <v>0</v>
      </c>
      <c r="BU133" s="46">
        <f t="shared" si="267"/>
        <v>0</v>
      </c>
      <c r="BV133" s="46">
        <v>0</v>
      </c>
      <c r="BW133" s="46">
        <f t="shared" si="268"/>
        <v>0</v>
      </c>
      <c r="BX133" s="46">
        <v>0</v>
      </c>
      <c r="BY133" s="46">
        <f t="shared" si="269"/>
        <v>0</v>
      </c>
      <c r="BZ133" s="46">
        <v>0</v>
      </c>
      <c r="CA133" s="46">
        <f t="shared" si="270"/>
        <v>0</v>
      </c>
      <c r="CB133" s="46">
        <v>0</v>
      </c>
      <c r="CC133" s="46">
        <f t="shared" si="271"/>
        <v>0</v>
      </c>
      <c r="CD133" s="46">
        <v>0</v>
      </c>
      <c r="CE133" s="46">
        <f t="shared" si="272"/>
        <v>0</v>
      </c>
      <c r="CF133" s="46">
        <v>0</v>
      </c>
      <c r="CG133" s="46">
        <f t="shared" si="273"/>
        <v>0</v>
      </c>
      <c r="CH133" s="46">
        <v>0</v>
      </c>
      <c r="CI133" s="46">
        <f t="shared" si="274"/>
        <v>0</v>
      </c>
      <c r="CJ133" s="46">
        <v>0</v>
      </c>
      <c r="CK133" s="46">
        <f t="shared" si="275"/>
        <v>0</v>
      </c>
      <c r="CL133" s="46">
        <v>0</v>
      </c>
      <c r="CM133" s="46">
        <f t="shared" si="276"/>
        <v>0</v>
      </c>
      <c r="CN133" s="46">
        <v>0</v>
      </c>
      <c r="CO133" s="46">
        <f t="shared" si="277"/>
        <v>0</v>
      </c>
      <c r="CP133" s="46">
        <v>0</v>
      </c>
      <c r="CQ133" s="46">
        <f t="shared" si="278"/>
        <v>0</v>
      </c>
      <c r="CR133" s="46">
        <v>0</v>
      </c>
      <c r="CS133" s="46">
        <f t="shared" si="279"/>
        <v>0</v>
      </c>
      <c r="CT133" s="46">
        <v>0</v>
      </c>
      <c r="CU133" s="46">
        <f t="shared" si="280"/>
        <v>0</v>
      </c>
      <c r="CV133" s="46">
        <v>0</v>
      </c>
      <c r="CW133" s="46">
        <f t="shared" si="281"/>
        <v>0</v>
      </c>
      <c r="CX133" s="46">
        <v>0</v>
      </c>
      <c r="CY133" s="46">
        <f t="shared" si="282"/>
        <v>0</v>
      </c>
      <c r="CZ133" s="46">
        <v>0</v>
      </c>
      <c r="DA133" s="46">
        <f t="shared" si="283"/>
        <v>0</v>
      </c>
      <c r="DB133" s="47">
        <v>0</v>
      </c>
      <c r="DC133" s="46">
        <f t="shared" si="284"/>
        <v>0</v>
      </c>
      <c r="DD133" s="48">
        <v>0</v>
      </c>
      <c r="DE133" s="46">
        <f t="shared" si="285"/>
        <v>0</v>
      </c>
      <c r="DF133" s="49">
        <v>20</v>
      </c>
      <c r="DG133" s="50">
        <f t="shared" si="244"/>
        <v>27860.125000000007</v>
      </c>
      <c r="DH133" s="51">
        <f t="shared" si="286"/>
        <v>529342.37500000012</v>
      </c>
      <c r="DI133" s="52"/>
      <c r="DJ133" s="52"/>
      <c r="DK133" s="53"/>
      <c r="DL133" s="53"/>
      <c r="DM133" s="53"/>
      <c r="DN133" s="52">
        <f t="shared" si="299"/>
        <v>27860.125000000007</v>
      </c>
      <c r="DO133" s="52">
        <f t="shared" si="299"/>
        <v>27860.125000000007</v>
      </c>
      <c r="DP133" s="52">
        <f t="shared" si="287"/>
        <v>27860.125000000007</v>
      </c>
      <c r="DQ133" s="52">
        <f t="shared" si="287"/>
        <v>27860.125000000007</v>
      </c>
      <c r="DR133" s="52">
        <f t="shared" si="287"/>
        <v>27860.125000000007</v>
      </c>
      <c r="DS133" s="52">
        <f t="shared" si="287"/>
        <v>27860.125000000007</v>
      </c>
      <c r="DT133" s="52">
        <f t="shared" si="287"/>
        <v>27860.125000000007</v>
      </c>
      <c r="DU133" s="52">
        <f t="shared" si="287"/>
        <v>27860.125000000007</v>
      </c>
      <c r="DV133" s="52">
        <f t="shared" si="287"/>
        <v>27860.125000000007</v>
      </c>
      <c r="DW133" s="52">
        <f t="shared" si="287"/>
        <v>27860.125000000007</v>
      </c>
      <c r="DX133" s="52">
        <f t="shared" si="287"/>
        <v>27860.125000000007</v>
      </c>
      <c r="DY133" s="52">
        <f t="shared" si="287"/>
        <v>27860.125000000007</v>
      </c>
      <c r="DZ133" s="52">
        <f t="shared" si="262"/>
        <v>27860.125000000007</v>
      </c>
      <c r="EA133" s="52">
        <f t="shared" si="262"/>
        <v>27860.125000000007</v>
      </c>
      <c r="EB133" s="52">
        <f t="shared" si="262"/>
        <v>27860.125000000007</v>
      </c>
      <c r="EC133" s="52">
        <f t="shared" si="262"/>
        <v>27860.125000000007</v>
      </c>
      <c r="ED133" s="52">
        <f t="shared" si="262"/>
        <v>27860.125000000007</v>
      </c>
      <c r="EE133" s="52">
        <f t="shared" si="262"/>
        <v>27860.125000000007</v>
      </c>
      <c r="EF133" s="52">
        <f t="shared" si="262"/>
        <v>27860.125000000007</v>
      </c>
      <c r="EG133" s="54">
        <f t="shared" si="288"/>
        <v>27860.125</v>
      </c>
      <c r="EH133" s="55">
        <f t="shared" si="289"/>
        <v>19</v>
      </c>
      <c r="EI133" s="55">
        <f t="shared" si="290"/>
        <v>1</v>
      </c>
      <c r="EJ133" s="56" t="s">
        <v>545</v>
      </c>
      <c r="EK133" s="57">
        <f t="shared" si="253"/>
        <v>0</v>
      </c>
      <c r="EL133" s="57">
        <f t="shared" si="254"/>
        <v>0</v>
      </c>
      <c r="EM133" s="57">
        <f t="shared" si="255"/>
        <v>222881.00000000003</v>
      </c>
      <c r="EN133" s="57">
        <f t="shared" si="256"/>
        <v>445762.00000000006</v>
      </c>
      <c r="EO133" s="57">
        <f t="shared" si="293"/>
        <v>557202.50000000012</v>
      </c>
      <c r="EP133" s="57">
        <f t="shared" si="294"/>
        <v>529342.37500000012</v>
      </c>
      <c r="EQ133" s="58">
        <f t="shared" si="295"/>
        <v>0</v>
      </c>
      <c r="ER133" s="58">
        <f t="shared" si="296"/>
        <v>0</v>
      </c>
      <c r="ES133" s="58">
        <f t="shared" si="297"/>
        <v>2897.4530000000004</v>
      </c>
      <c r="ET133" s="58">
        <f t="shared" si="298"/>
        <v>6240.6680000000006</v>
      </c>
    </row>
    <row r="134" spans="1:150" x14ac:dyDescent="0.25">
      <c r="A134" s="30" t="s">
        <v>855</v>
      </c>
      <c r="B134" s="65">
        <v>1210641</v>
      </c>
      <c r="C134" s="67" t="s">
        <v>856</v>
      </c>
      <c r="D134" s="32" t="s">
        <v>461</v>
      </c>
      <c r="E134" s="56"/>
      <c r="F134" s="33"/>
      <c r="G134" s="33"/>
      <c r="H134" s="288">
        <f t="shared" si="291"/>
        <v>274160.75</v>
      </c>
      <c r="I134" s="288">
        <f t="shared" si="292"/>
        <v>274160.75</v>
      </c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4" t="s">
        <v>462</v>
      </c>
      <c r="AI134" s="34" t="s">
        <v>463</v>
      </c>
      <c r="AJ134" s="34" t="s">
        <v>464</v>
      </c>
      <c r="AK134" s="34" t="s">
        <v>740</v>
      </c>
      <c r="AL134" s="34" t="s">
        <v>48</v>
      </c>
      <c r="AM134" s="34" t="s">
        <v>692</v>
      </c>
      <c r="AN134" s="34" t="s">
        <v>467</v>
      </c>
      <c r="AO134" s="36">
        <v>1.0415000000000001</v>
      </c>
      <c r="AP134" s="69" t="s">
        <v>586</v>
      </c>
      <c r="AQ134" s="69" t="s">
        <v>58</v>
      </c>
      <c r="AR134" s="37" t="s">
        <v>469</v>
      </c>
      <c r="AS134" s="38">
        <v>2021</v>
      </c>
      <c r="AT134" s="39" t="s">
        <v>470</v>
      </c>
      <c r="AU134" s="37" t="s">
        <v>471</v>
      </c>
      <c r="AV134" s="39" t="s">
        <v>481</v>
      </c>
      <c r="AW134" s="39" t="s">
        <v>482</v>
      </c>
      <c r="AX134" s="39" t="s">
        <v>847</v>
      </c>
      <c r="AY134" s="40" t="s">
        <v>847</v>
      </c>
      <c r="AZ134" s="40" t="s">
        <v>474</v>
      </c>
      <c r="BA134" s="274">
        <v>0</v>
      </c>
      <c r="BB134" s="42"/>
      <c r="BC134" s="43">
        <v>267500</v>
      </c>
      <c r="BD134" s="43">
        <v>0</v>
      </c>
      <c r="BE134" s="43"/>
      <c r="BF134" s="43">
        <v>0</v>
      </c>
      <c r="BG134" s="44"/>
      <c r="BH134" s="45">
        <f t="shared" si="234"/>
        <v>267500</v>
      </c>
      <c r="BI134" s="45">
        <f t="shared" si="235"/>
        <v>274160.75</v>
      </c>
      <c r="BJ134" s="45">
        <f t="shared" si="263"/>
        <v>274160.75</v>
      </c>
      <c r="BK134" s="46">
        <v>107000</v>
      </c>
      <c r="BL134" s="46">
        <v>107000</v>
      </c>
      <c r="BM134" s="46">
        <f t="shared" si="230"/>
        <v>111440.50000000001</v>
      </c>
      <c r="BN134" s="46">
        <v>53500</v>
      </c>
      <c r="BO134" s="46">
        <f t="shared" si="264"/>
        <v>55720.250000000007</v>
      </c>
      <c r="BP134" s="46">
        <v>0</v>
      </c>
      <c r="BQ134" s="46">
        <f t="shared" si="265"/>
        <v>0</v>
      </c>
      <c r="BR134" s="46">
        <v>0</v>
      </c>
      <c r="BS134" s="46">
        <f t="shared" si="266"/>
        <v>0</v>
      </c>
      <c r="BT134" s="46">
        <v>0</v>
      </c>
      <c r="BU134" s="46">
        <f t="shared" si="267"/>
        <v>0</v>
      </c>
      <c r="BV134" s="46">
        <v>0</v>
      </c>
      <c r="BW134" s="46">
        <f t="shared" si="268"/>
        <v>0</v>
      </c>
      <c r="BX134" s="46">
        <v>0</v>
      </c>
      <c r="BY134" s="46">
        <f t="shared" si="269"/>
        <v>0</v>
      </c>
      <c r="BZ134" s="46">
        <v>0</v>
      </c>
      <c r="CA134" s="46">
        <f t="shared" si="270"/>
        <v>0</v>
      </c>
      <c r="CB134" s="46">
        <v>0</v>
      </c>
      <c r="CC134" s="46">
        <f t="shared" si="271"/>
        <v>0</v>
      </c>
      <c r="CD134" s="46">
        <v>0</v>
      </c>
      <c r="CE134" s="46">
        <f t="shared" si="272"/>
        <v>0</v>
      </c>
      <c r="CF134" s="46">
        <v>0</v>
      </c>
      <c r="CG134" s="46">
        <f t="shared" si="273"/>
        <v>0</v>
      </c>
      <c r="CH134" s="46">
        <v>0</v>
      </c>
      <c r="CI134" s="46">
        <f t="shared" si="274"/>
        <v>0</v>
      </c>
      <c r="CJ134" s="46">
        <v>0</v>
      </c>
      <c r="CK134" s="46">
        <f t="shared" si="275"/>
        <v>0</v>
      </c>
      <c r="CL134" s="46">
        <v>0</v>
      </c>
      <c r="CM134" s="46">
        <f t="shared" si="276"/>
        <v>0</v>
      </c>
      <c r="CN134" s="46">
        <v>0</v>
      </c>
      <c r="CO134" s="46">
        <f t="shared" si="277"/>
        <v>0</v>
      </c>
      <c r="CP134" s="46">
        <v>0</v>
      </c>
      <c r="CQ134" s="46">
        <f t="shared" si="278"/>
        <v>0</v>
      </c>
      <c r="CR134" s="46">
        <v>0</v>
      </c>
      <c r="CS134" s="46">
        <f t="shared" si="279"/>
        <v>0</v>
      </c>
      <c r="CT134" s="46">
        <v>0</v>
      </c>
      <c r="CU134" s="46">
        <f t="shared" si="280"/>
        <v>0</v>
      </c>
      <c r="CV134" s="46">
        <v>0</v>
      </c>
      <c r="CW134" s="46">
        <f t="shared" si="281"/>
        <v>0</v>
      </c>
      <c r="CX134" s="46">
        <v>0</v>
      </c>
      <c r="CY134" s="46">
        <f t="shared" si="282"/>
        <v>0</v>
      </c>
      <c r="CZ134" s="46">
        <v>0</v>
      </c>
      <c r="DA134" s="46">
        <f t="shared" si="283"/>
        <v>0</v>
      </c>
      <c r="DB134" s="47">
        <v>0</v>
      </c>
      <c r="DC134" s="46">
        <f t="shared" si="284"/>
        <v>0</v>
      </c>
      <c r="DD134" s="48">
        <v>0</v>
      </c>
      <c r="DE134" s="46">
        <f t="shared" si="285"/>
        <v>0</v>
      </c>
      <c r="DF134" s="49">
        <v>20</v>
      </c>
      <c r="DG134" s="50">
        <f t="shared" si="244"/>
        <v>13708.0375</v>
      </c>
      <c r="DH134" s="51">
        <f t="shared" si="286"/>
        <v>274160.75000000006</v>
      </c>
      <c r="DI134" s="52"/>
      <c r="DJ134" s="52"/>
      <c r="DK134" s="53"/>
      <c r="DL134" s="53">
        <f>$DG134</f>
        <v>13708.0375</v>
      </c>
      <c r="DM134" s="53">
        <f>$DG134</f>
        <v>13708.0375</v>
      </c>
      <c r="DN134" s="53">
        <f t="shared" si="299"/>
        <v>13708.0375</v>
      </c>
      <c r="DO134" s="53">
        <f t="shared" si="299"/>
        <v>13708.0375</v>
      </c>
      <c r="DP134" s="53">
        <f t="shared" si="287"/>
        <v>13708.0375</v>
      </c>
      <c r="DQ134" s="53">
        <f t="shared" si="287"/>
        <v>13708.0375</v>
      </c>
      <c r="DR134" s="53">
        <f t="shared" si="287"/>
        <v>13708.0375</v>
      </c>
      <c r="DS134" s="53">
        <f t="shared" si="287"/>
        <v>13708.0375</v>
      </c>
      <c r="DT134" s="53">
        <f t="shared" si="287"/>
        <v>13708.0375</v>
      </c>
      <c r="DU134" s="53">
        <f t="shared" si="287"/>
        <v>13708.0375</v>
      </c>
      <c r="DV134" s="53">
        <f t="shared" si="287"/>
        <v>13708.0375</v>
      </c>
      <c r="DW134" s="53">
        <f t="shared" si="287"/>
        <v>13708.0375</v>
      </c>
      <c r="DX134" s="53">
        <f t="shared" si="287"/>
        <v>13708.0375</v>
      </c>
      <c r="DY134" s="53">
        <f t="shared" si="287"/>
        <v>13708.0375</v>
      </c>
      <c r="DZ134" s="53">
        <f t="shared" ref="DZ134:EE136" si="300">$DG134</f>
        <v>13708.0375</v>
      </c>
      <c r="EA134" s="53">
        <f t="shared" si="300"/>
        <v>13708.0375</v>
      </c>
      <c r="EB134" s="53">
        <f t="shared" si="300"/>
        <v>13708.0375</v>
      </c>
      <c r="EC134" s="53">
        <f t="shared" si="300"/>
        <v>13708.0375</v>
      </c>
      <c r="ED134" s="53">
        <f t="shared" si="300"/>
        <v>13708.0375</v>
      </c>
      <c r="EE134" s="53">
        <f t="shared" si="300"/>
        <v>13708.0375</v>
      </c>
      <c r="EF134" s="52"/>
      <c r="EG134" s="54">
        <f t="shared" si="288"/>
        <v>0</v>
      </c>
      <c r="EH134" s="55">
        <f t="shared" si="289"/>
        <v>20</v>
      </c>
      <c r="EI134" s="55">
        <f t="shared" si="290"/>
        <v>0</v>
      </c>
      <c r="EJ134" s="56" t="s">
        <v>545</v>
      </c>
      <c r="EK134" s="57">
        <f t="shared" si="253"/>
        <v>107000</v>
      </c>
      <c r="EL134" s="57">
        <f t="shared" si="254"/>
        <v>218440.5</v>
      </c>
      <c r="EM134" s="57">
        <f t="shared" si="255"/>
        <v>274160.75</v>
      </c>
      <c r="EN134" s="57">
        <f t="shared" si="256"/>
        <v>260452.71249999999</v>
      </c>
      <c r="EO134" s="57">
        <f t="shared" si="293"/>
        <v>246744.67499999999</v>
      </c>
      <c r="EP134" s="57">
        <f t="shared" si="294"/>
        <v>233036.63749999998</v>
      </c>
      <c r="EQ134" s="58">
        <f t="shared" si="295"/>
        <v>1284</v>
      </c>
      <c r="ER134" s="58">
        <f t="shared" si="296"/>
        <v>2621.2860000000001</v>
      </c>
      <c r="ES134" s="58">
        <f t="shared" si="297"/>
        <v>3564.0897499999996</v>
      </c>
      <c r="ET134" s="58">
        <f t="shared" si="298"/>
        <v>3646.3379749999999</v>
      </c>
    </row>
    <row r="135" spans="1:150" x14ac:dyDescent="0.25">
      <c r="A135" s="30" t="s">
        <v>857</v>
      </c>
      <c r="B135" s="65">
        <v>1210642</v>
      </c>
      <c r="C135" s="67" t="s">
        <v>858</v>
      </c>
      <c r="D135" s="32" t="s">
        <v>489</v>
      </c>
      <c r="E135" s="56"/>
      <c r="F135" s="33"/>
      <c r="G135" s="33"/>
      <c r="H135" s="288">
        <f t="shared" si="291"/>
        <v>4813120</v>
      </c>
      <c r="I135" s="288">
        <f t="shared" si="292"/>
        <v>4813120</v>
      </c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4" t="s">
        <v>616</v>
      </c>
      <c r="AI135" s="34" t="s">
        <v>597</v>
      </c>
      <c r="AJ135" s="34" t="s">
        <v>177</v>
      </c>
      <c r="AK135" s="34" t="s">
        <v>734</v>
      </c>
      <c r="AL135" s="34" t="s">
        <v>60</v>
      </c>
      <c r="AM135" s="34" t="s">
        <v>491</v>
      </c>
      <c r="AN135" s="34" t="s">
        <v>617</v>
      </c>
      <c r="AO135" s="36">
        <v>1.04</v>
      </c>
      <c r="AP135" s="69" t="s">
        <v>472</v>
      </c>
      <c r="AQ135" s="69" t="s">
        <v>58</v>
      </c>
      <c r="AR135" s="37" t="s">
        <v>469</v>
      </c>
      <c r="AS135" s="38">
        <v>2023</v>
      </c>
      <c r="AT135" s="39" t="s">
        <v>470</v>
      </c>
      <c r="AU135" s="37" t="s">
        <v>471</v>
      </c>
      <c r="AV135" s="39" t="s">
        <v>816</v>
      </c>
      <c r="AW135" s="39" t="s">
        <v>817</v>
      </c>
      <c r="AX135" s="39" t="s">
        <v>858</v>
      </c>
      <c r="AY135" s="40" t="s">
        <v>816</v>
      </c>
      <c r="AZ135" s="40" t="s">
        <v>530</v>
      </c>
      <c r="BA135" s="274">
        <v>0</v>
      </c>
      <c r="BB135" s="42"/>
      <c r="BC135" s="35">
        <v>6850000</v>
      </c>
      <c r="BD135" s="43">
        <v>0</v>
      </c>
      <c r="BE135" s="43"/>
      <c r="BF135" s="43">
        <v>0</v>
      </c>
      <c r="BG135" s="44"/>
      <c r="BH135" s="45">
        <f t="shared" si="234"/>
        <v>4628000</v>
      </c>
      <c r="BI135" s="45">
        <f t="shared" si="235"/>
        <v>4813120</v>
      </c>
      <c r="BJ135" s="45">
        <f t="shared" si="263"/>
        <v>4813120</v>
      </c>
      <c r="BK135" s="46">
        <v>0</v>
      </c>
      <c r="BL135" s="46">
        <v>130000</v>
      </c>
      <c r="BM135" s="46">
        <f t="shared" si="230"/>
        <v>135200</v>
      </c>
      <c r="BN135" s="46">
        <v>130000</v>
      </c>
      <c r="BO135" s="46">
        <f t="shared" si="264"/>
        <v>135200</v>
      </c>
      <c r="BP135" s="46">
        <v>1144000</v>
      </c>
      <c r="BQ135" s="46">
        <f t="shared" si="265"/>
        <v>1189760</v>
      </c>
      <c r="BR135" s="46">
        <v>1144000</v>
      </c>
      <c r="BS135" s="46">
        <f t="shared" si="266"/>
        <v>1189760</v>
      </c>
      <c r="BT135" s="46">
        <v>1092000</v>
      </c>
      <c r="BU135" s="46">
        <f t="shared" si="267"/>
        <v>1135680</v>
      </c>
      <c r="BV135" s="46">
        <v>832000</v>
      </c>
      <c r="BW135" s="46">
        <f t="shared" si="268"/>
        <v>865280</v>
      </c>
      <c r="BX135" s="46">
        <v>156000</v>
      </c>
      <c r="BY135" s="46">
        <f t="shared" si="269"/>
        <v>162240</v>
      </c>
      <c r="BZ135" s="46">
        <v>0</v>
      </c>
      <c r="CA135" s="46">
        <f t="shared" si="270"/>
        <v>0</v>
      </c>
      <c r="CB135" s="46">
        <v>0</v>
      </c>
      <c r="CC135" s="46">
        <f t="shared" si="271"/>
        <v>0</v>
      </c>
      <c r="CD135" s="46">
        <v>0</v>
      </c>
      <c r="CE135" s="46">
        <f t="shared" si="272"/>
        <v>0</v>
      </c>
      <c r="CF135" s="46">
        <v>0</v>
      </c>
      <c r="CG135" s="46">
        <f t="shared" si="273"/>
        <v>0</v>
      </c>
      <c r="CH135" s="46">
        <v>0</v>
      </c>
      <c r="CI135" s="46">
        <f t="shared" si="274"/>
        <v>0</v>
      </c>
      <c r="CJ135" s="46">
        <v>0</v>
      </c>
      <c r="CK135" s="46">
        <f t="shared" si="275"/>
        <v>0</v>
      </c>
      <c r="CL135" s="46">
        <v>0</v>
      </c>
      <c r="CM135" s="46">
        <f t="shared" si="276"/>
        <v>0</v>
      </c>
      <c r="CN135" s="46">
        <v>0</v>
      </c>
      <c r="CO135" s="46">
        <f t="shared" si="277"/>
        <v>0</v>
      </c>
      <c r="CP135" s="46">
        <v>0</v>
      </c>
      <c r="CQ135" s="46">
        <f t="shared" si="278"/>
        <v>0</v>
      </c>
      <c r="CR135" s="46">
        <v>0</v>
      </c>
      <c r="CS135" s="46">
        <f t="shared" si="279"/>
        <v>0</v>
      </c>
      <c r="CT135" s="46">
        <v>0</v>
      </c>
      <c r="CU135" s="46">
        <f t="shared" si="280"/>
        <v>0</v>
      </c>
      <c r="CV135" s="46">
        <v>0</v>
      </c>
      <c r="CW135" s="46">
        <f t="shared" si="281"/>
        <v>0</v>
      </c>
      <c r="CX135" s="46">
        <v>0</v>
      </c>
      <c r="CY135" s="46">
        <f t="shared" si="282"/>
        <v>0</v>
      </c>
      <c r="CZ135" s="46">
        <v>0</v>
      </c>
      <c r="DA135" s="46">
        <f t="shared" si="283"/>
        <v>0</v>
      </c>
      <c r="DB135" s="47">
        <v>0</v>
      </c>
      <c r="DC135" s="46">
        <f t="shared" si="284"/>
        <v>0</v>
      </c>
      <c r="DD135" s="48">
        <v>0</v>
      </c>
      <c r="DE135" s="46">
        <f t="shared" si="285"/>
        <v>0</v>
      </c>
      <c r="DF135" s="49">
        <v>45</v>
      </c>
      <c r="DG135" s="50">
        <f t="shared" si="244"/>
        <v>106958.22222222222</v>
      </c>
      <c r="DH135" s="51">
        <f t="shared" si="286"/>
        <v>1711331.5555555557</v>
      </c>
      <c r="DI135" s="52"/>
      <c r="DJ135" s="52"/>
      <c r="DK135" s="53"/>
      <c r="DL135" s="53"/>
      <c r="DM135" s="53"/>
      <c r="DN135" s="53"/>
      <c r="DO135" s="53"/>
      <c r="DP135" s="53"/>
      <c r="DQ135" s="52">
        <f t="shared" ref="DQ135:DY136" si="301">$DG135</f>
        <v>106958.22222222222</v>
      </c>
      <c r="DR135" s="52">
        <f t="shared" si="301"/>
        <v>106958.22222222222</v>
      </c>
      <c r="DS135" s="52">
        <f t="shared" si="301"/>
        <v>106958.22222222222</v>
      </c>
      <c r="DT135" s="52">
        <f t="shared" si="301"/>
        <v>106958.22222222222</v>
      </c>
      <c r="DU135" s="52">
        <f t="shared" si="301"/>
        <v>106958.22222222222</v>
      </c>
      <c r="DV135" s="52">
        <f t="shared" si="301"/>
        <v>106958.22222222222</v>
      </c>
      <c r="DW135" s="52">
        <f t="shared" si="301"/>
        <v>106958.22222222222</v>
      </c>
      <c r="DX135" s="52">
        <f t="shared" si="301"/>
        <v>106958.22222222222</v>
      </c>
      <c r="DY135" s="52">
        <f t="shared" si="301"/>
        <v>106958.22222222222</v>
      </c>
      <c r="DZ135" s="52">
        <f t="shared" si="300"/>
        <v>106958.22222222222</v>
      </c>
      <c r="EA135" s="52">
        <f t="shared" si="300"/>
        <v>106958.22222222222</v>
      </c>
      <c r="EB135" s="52">
        <f t="shared" si="300"/>
        <v>106958.22222222222</v>
      </c>
      <c r="EC135" s="52">
        <f t="shared" si="300"/>
        <v>106958.22222222222</v>
      </c>
      <c r="ED135" s="52">
        <f t="shared" si="300"/>
        <v>106958.22222222222</v>
      </c>
      <c r="EE135" s="52">
        <f t="shared" si="300"/>
        <v>106958.22222222222</v>
      </c>
      <c r="EF135" s="52">
        <f>$DG135</f>
        <v>106958.22222222222</v>
      </c>
      <c r="EG135" s="54">
        <f t="shared" si="288"/>
        <v>3101788.444444444</v>
      </c>
      <c r="EH135" s="55">
        <f t="shared" si="289"/>
        <v>16</v>
      </c>
      <c r="EI135" s="55">
        <f t="shared" si="290"/>
        <v>29</v>
      </c>
      <c r="EJ135" s="56" t="s">
        <v>545</v>
      </c>
      <c r="EK135" s="57">
        <f t="shared" si="253"/>
        <v>0</v>
      </c>
      <c r="EL135" s="57">
        <f t="shared" si="254"/>
        <v>135200</v>
      </c>
      <c r="EM135" s="57">
        <f t="shared" si="255"/>
        <v>270400</v>
      </c>
      <c r="EN135" s="57">
        <f t="shared" si="256"/>
        <v>1460160</v>
      </c>
      <c r="EO135" s="57">
        <f t="shared" si="293"/>
        <v>2649920</v>
      </c>
      <c r="EP135" s="57">
        <f t="shared" si="294"/>
        <v>3785600</v>
      </c>
      <c r="EQ135" s="58">
        <f t="shared" si="295"/>
        <v>0</v>
      </c>
      <c r="ER135" s="58">
        <f t="shared" si="296"/>
        <v>1622.4</v>
      </c>
      <c r="ES135" s="58">
        <f t="shared" si="297"/>
        <v>3515.2</v>
      </c>
      <c r="ET135" s="58">
        <f t="shared" si="298"/>
        <v>20442.240000000002</v>
      </c>
    </row>
    <row r="136" spans="1:150" x14ac:dyDescent="0.25">
      <c r="A136" s="30" t="s">
        <v>859</v>
      </c>
      <c r="B136" s="65">
        <v>1210643</v>
      </c>
      <c r="C136" s="67" t="s">
        <v>860</v>
      </c>
      <c r="D136" s="32" t="s">
        <v>489</v>
      </c>
      <c r="E136" s="56"/>
      <c r="F136" s="33"/>
      <c r="G136" s="33"/>
      <c r="H136" s="288">
        <f t="shared" si="291"/>
        <v>2077515.648</v>
      </c>
      <c r="I136" s="288">
        <f t="shared" si="292"/>
        <v>2077515.648</v>
      </c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4" t="s">
        <v>616</v>
      </c>
      <c r="AI136" s="34" t="s">
        <v>463</v>
      </c>
      <c r="AJ136" s="34" t="s">
        <v>54</v>
      </c>
      <c r="AK136" s="34" t="s">
        <v>490</v>
      </c>
      <c r="AL136" s="34" t="s">
        <v>82</v>
      </c>
      <c r="AM136" s="34" t="s">
        <v>491</v>
      </c>
      <c r="AN136" s="34" t="s">
        <v>617</v>
      </c>
      <c r="AO136" s="36">
        <v>1.04</v>
      </c>
      <c r="AP136" s="69" t="s">
        <v>468</v>
      </c>
      <c r="AQ136" s="69" t="s">
        <v>58</v>
      </c>
      <c r="AR136" s="37" t="s">
        <v>469</v>
      </c>
      <c r="AS136" s="38">
        <v>2023</v>
      </c>
      <c r="AT136" s="39" t="s">
        <v>470</v>
      </c>
      <c r="AU136" s="37" t="s">
        <v>471</v>
      </c>
      <c r="AV136" s="39" t="s">
        <v>494</v>
      </c>
      <c r="AW136" s="39" t="s">
        <v>495</v>
      </c>
      <c r="AX136" s="39" t="s">
        <v>550</v>
      </c>
      <c r="AY136" s="40" t="s">
        <v>775</v>
      </c>
      <c r="AZ136" s="40" t="s">
        <v>504</v>
      </c>
      <c r="BA136" s="274">
        <v>0</v>
      </c>
      <c r="BB136" s="42"/>
      <c r="BC136" s="43">
        <v>1997611.2000000002</v>
      </c>
      <c r="BD136" s="43">
        <v>0</v>
      </c>
      <c r="BE136" s="43"/>
      <c r="BF136" s="43">
        <v>0</v>
      </c>
      <c r="BG136" s="44"/>
      <c r="BH136" s="45">
        <f t="shared" si="234"/>
        <v>1997611.2000000002</v>
      </c>
      <c r="BI136" s="45">
        <f t="shared" si="235"/>
        <v>2077515.648</v>
      </c>
      <c r="BJ136" s="45">
        <f t="shared" si="263"/>
        <v>2077515.648</v>
      </c>
      <c r="BK136" s="46">
        <v>0</v>
      </c>
      <c r="BL136" s="46">
        <v>0</v>
      </c>
      <c r="BM136" s="46">
        <f t="shared" si="230"/>
        <v>0</v>
      </c>
      <c r="BN136" s="46">
        <v>0</v>
      </c>
      <c r="BO136" s="46">
        <f t="shared" si="264"/>
        <v>0</v>
      </c>
      <c r="BP136" s="46">
        <v>957611.20000000007</v>
      </c>
      <c r="BQ136" s="46">
        <f t="shared" si="265"/>
        <v>995915.64800000016</v>
      </c>
      <c r="BR136" s="46">
        <v>1040000</v>
      </c>
      <c r="BS136" s="46">
        <f t="shared" si="266"/>
        <v>1081600</v>
      </c>
      <c r="BT136" s="46">
        <v>0</v>
      </c>
      <c r="BU136" s="46">
        <f t="shared" si="267"/>
        <v>0</v>
      </c>
      <c r="BV136" s="46">
        <v>0</v>
      </c>
      <c r="BW136" s="46">
        <f t="shared" si="268"/>
        <v>0</v>
      </c>
      <c r="BX136" s="46">
        <v>0</v>
      </c>
      <c r="BY136" s="46">
        <f t="shared" si="269"/>
        <v>0</v>
      </c>
      <c r="BZ136" s="46">
        <v>0</v>
      </c>
      <c r="CA136" s="46">
        <f t="shared" si="270"/>
        <v>0</v>
      </c>
      <c r="CB136" s="46">
        <v>0</v>
      </c>
      <c r="CC136" s="46">
        <f t="shared" si="271"/>
        <v>0</v>
      </c>
      <c r="CD136" s="46">
        <v>0</v>
      </c>
      <c r="CE136" s="46">
        <f t="shared" si="272"/>
        <v>0</v>
      </c>
      <c r="CF136" s="46">
        <v>0</v>
      </c>
      <c r="CG136" s="46">
        <f t="shared" si="273"/>
        <v>0</v>
      </c>
      <c r="CH136" s="46">
        <v>0</v>
      </c>
      <c r="CI136" s="46">
        <f t="shared" si="274"/>
        <v>0</v>
      </c>
      <c r="CJ136" s="46">
        <v>0</v>
      </c>
      <c r="CK136" s="46">
        <f t="shared" si="275"/>
        <v>0</v>
      </c>
      <c r="CL136" s="46">
        <v>0</v>
      </c>
      <c r="CM136" s="46">
        <f t="shared" si="276"/>
        <v>0</v>
      </c>
      <c r="CN136" s="46">
        <v>0</v>
      </c>
      <c r="CO136" s="46">
        <f t="shared" si="277"/>
        <v>0</v>
      </c>
      <c r="CP136" s="46">
        <v>0</v>
      </c>
      <c r="CQ136" s="46">
        <f t="shared" si="278"/>
        <v>0</v>
      </c>
      <c r="CR136" s="46">
        <v>0</v>
      </c>
      <c r="CS136" s="46">
        <f t="shared" si="279"/>
        <v>0</v>
      </c>
      <c r="CT136" s="46">
        <v>0</v>
      </c>
      <c r="CU136" s="46">
        <f t="shared" si="280"/>
        <v>0</v>
      </c>
      <c r="CV136" s="46">
        <v>0</v>
      </c>
      <c r="CW136" s="46">
        <f t="shared" si="281"/>
        <v>0</v>
      </c>
      <c r="CX136" s="46">
        <v>0</v>
      </c>
      <c r="CY136" s="46">
        <f t="shared" si="282"/>
        <v>0</v>
      </c>
      <c r="CZ136" s="46">
        <v>0</v>
      </c>
      <c r="DA136" s="46">
        <f t="shared" si="283"/>
        <v>0</v>
      </c>
      <c r="DB136" s="47">
        <v>0</v>
      </c>
      <c r="DC136" s="46">
        <f t="shared" si="284"/>
        <v>0</v>
      </c>
      <c r="DD136" s="48">
        <v>0</v>
      </c>
      <c r="DE136" s="46">
        <f t="shared" si="285"/>
        <v>0</v>
      </c>
      <c r="DF136" s="49">
        <v>60</v>
      </c>
      <c r="DG136" s="50">
        <f t="shared" si="244"/>
        <v>34625.260800000004</v>
      </c>
      <c r="DH136" s="51">
        <f t="shared" si="286"/>
        <v>657879.95520000008</v>
      </c>
      <c r="DI136" s="52"/>
      <c r="DJ136" s="52"/>
      <c r="DK136" s="53"/>
      <c r="DL136" s="53"/>
      <c r="DM136" s="53"/>
      <c r="DN136" s="53">
        <f t="shared" ref="DN136:DP137" si="302">$DG136</f>
        <v>34625.260800000004</v>
      </c>
      <c r="DO136" s="53">
        <f t="shared" si="302"/>
        <v>34625.260800000004</v>
      </c>
      <c r="DP136" s="53">
        <f t="shared" si="302"/>
        <v>34625.260800000004</v>
      </c>
      <c r="DQ136" s="53">
        <f t="shared" si="301"/>
        <v>34625.260800000004</v>
      </c>
      <c r="DR136" s="53">
        <f t="shared" si="301"/>
        <v>34625.260800000004</v>
      </c>
      <c r="DS136" s="53">
        <f t="shared" si="301"/>
        <v>34625.260800000004</v>
      </c>
      <c r="DT136" s="53">
        <f t="shared" si="301"/>
        <v>34625.260800000004</v>
      </c>
      <c r="DU136" s="53">
        <f t="shared" si="301"/>
        <v>34625.260800000004</v>
      </c>
      <c r="DV136" s="53">
        <f t="shared" si="301"/>
        <v>34625.260800000004</v>
      </c>
      <c r="DW136" s="53">
        <f t="shared" si="301"/>
        <v>34625.260800000004</v>
      </c>
      <c r="DX136" s="53">
        <f t="shared" si="301"/>
        <v>34625.260800000004</v>
      </c>
      <c r="DY136" s="53">
        <f t="shared" si="301"/>
        <v>34625.260800000004</v>
      </c>
      <c r="DZ136" s="53">
        <f t="shared" si="300"/>
        <v>34625.260800000004</v>
      </c>
      <c r="EA136" s="53">
        <f t="shared" si="300"/>
        <v>34625.260800000004</v>
      </c>
      <c r="EB136" s="53">
        <f t="shared" si="300"/>
        <v>34625.260800000004</v>
      </c>
      <c r="EC136" s="53">
        <f t="shared" si="300"/>
        <v>34625.260800000004</v>
      </c>
      <c r="ED136" s="53">
        <f t="shared" si="300"/>
        <v>34625.260800000004</v>
      </c>
      <c r="EE136" s="53">
        <f t="shared" si="300"/>
        <v>34625.260800000004</v>
      </c>
      <c r="EF136" s="53">
        <f>$DG136</f>
        <v>34625.260800000004</v>
      </c>
      <c r="EG136" s="54">
        <f t="shared" si="288"/>
        <v>1419635.6927999998</v>
      </c>
      <c r="EH136" s="55">
        <f t="shared" si="289"/>
        <v>19</v>
      </c>
      <c r="EI136" s="55">
        <f t="shared" si="290"/>
        <v>41</v>
      </c>
      <c r="EJ136" s="56" t="s">
        <v>723</v>
      </c>
      <c r="EK136" s="57">
        <f t="shared" si="253"/>
        <v>0</v>
      </c>
      <c r="EL136" s="57">
        <f t="shared" si="254"/>
        <v>0</v>
      </c>
      <c r="EM136" s="57">
        <f t="shared" si="255"/>
        <v>0</v>
      </c>
      <c r="EN136" s="57">
        <f t="shared" si="256"/>
        <v>995915.64800000016</v>
      </c>
      <c r="EO136" s="57">
        <f t="shared" si="293"/>
        <v>2077515.648</v>
      </c>
      <c r="EP136" s="57">
        <f t="shared" si="294"/>
        <v>2042890.3872</v>
      </c>
      <c r="EQ136" s="58">
        <f t="shared" si="295"/>
        <v>0</v>
      </c>
      <c r="ER136" s="58">
        <f t="shared" si="296"/>
        <v>0</v>
      </c>
      <c r="ES136" s="58">
        <f t="shared" si="297"/>
        <v>0</v>
      </c>
      <c r="ET136" s="58">
        <f t="shared" si="298"/>
        <v>13942.819072000002</v>
      </c>
    </row>
    <row r="137" spans="1:150" x14ac:dyDescent="0.25">
      <c r="A137" s="30" t="s">
        <v>861</v>
      </c>
      <c r="B137" s="65">
        <v>1210644</v>
      </c>
      <c r="C137" s="67" t="s">
        <v>862</v>
      </c>
      <c r="D137" s="32" t="s">
        <v>833</v>
      </c>
      <c r="E137" s="56"/>
      <c r="F137" s="33"/>
      <c r="G137" s="33"/>
      <c r="H137" s="288">
        <f t="shared" si="291"/>
        <v>59488</v>
      </c>
      <c r="I137" s="288">
        <f t="shared" si="292"/>
        <v>59488</v>
      </c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4" t="s">
        <v>863</v>
      </c>
      <c r="AI137" s="34" t="s">
        <v>463</v>
      </c>
      <c r="AJ137" s="34" t="s">
        <v>722</v>
      </c>
      <c r="AK137" s="34" t="s">
        <v>704</v>
      </c>
      <c r="AL137" s="34" t="s">
        <v>94</v>
      </c>
      <c r="AM137" s="34" t="s">
        <v>491</v>
      </c>
      <c r="AN137" s="34" t="s">
        <v>492</v>
      </c>
      <c r="AO137" s="36">
        <v>1.04</v>
      </c>
      <c r="AP137" s="69" t="s">
        <v>468</v>
      </c>
      <c r="AQ137" s="69" t="s">
        <v>30</v>
      </c>
      <c r="AR137" s="37" t="s">
        <v>493</v>
      </c>
      <c r="AS137" s="38">
        <v>2023</v>
      </c>
      <c r="AT137" s="39" t="s">
        <v>58</v>
      </c>
      <c r="AU137" s="37" t="s">
        <v>469</v>
      </c>
      <c r="AV137" s="39" t="s">
        <v>494</v>
      </c>
      <c r="AW137" s="39" t="s">
        <v>495</v>
      </c>
      <c r="AX137" s="39" t="s">
        <v>496</v>
      </c>
      <c r="AY137" s="40" t="s">
        <v>705</v>
      </c>
      <c r="AZ137" s="40" t="s">
        <v>680</v>
      </c>
      <c r="BA137" s="274">
        <v>0</v>
      </c>
      <c r="BB137" s="42"/>
      <c r="BC137" s="43">
        <v>57200</v>
      </c>
      <c r="BD137" s="43">
        <v>0</v>
      </c>
      <c r="BE137" s="43"/>
      <c r="BF137" s="43">
        <v>0</v>
      </c>
      <c r="BG137" s="44"/>
      <c r="BH137" s="45">
        <f t="shared" si="234"/>
        <v>57200</v>
      </c>
      <c r="BI137" s="45">
        <f t="shared" si="235"/>
        <v>59488</v>
      </c>
      <c r="BJ137" s="45">
        <f t="shared" si="263"/>
        <v>59488</v>
      </c>
      <c r="BK137" s="46">
        <v>0</v>
      </c>
      <c r="BL137" s="46">
        <v>0</v>
      </c>
      <c r="BM137" s="46">
        <f t="shared" si="230"/>
        <v>0</v>
      </c>
      <c r="BN137" s="46">
        <v>57200</v>
      </c>
      <c r="BO137" s="46">
        <f t="shared" si="264"/>
        <v>59488</v>
      </c>
      <c r="BP137" s="46">
        <v>0</v>
      </c>
      <c r="BQ137" s="46">
        <f t="shared" si="265"/>
        <v>0</v>
      </c>
      <c r="BR137" s="46">
        <v>0</v>
      </c>
      <c r="BS137" s="46">
        <f t="shared" si="266"/>
        <v>0</v>
      </c>
      <c r="BT137" s="46">
        <v>0</v>
      </c>
      <c r="BU137" s="46">
        <f t="shared" si="267"/>
        <v>0</v>
      </c>
      <c r="BV137" s="46">
        <v>0</v>
      </c>
      <c r="BW137" s="46">
        <f t="shared" si="268"/>
        <v>0</v>
      </c>
      <c r="BX137" s="46">
        <v>0</v>
      </c>
      <c r="BY137" s="46">
        <f t="shared" si="269"/>
        <v>0</v>
      </c>
      <c r="BZ137" s="46">
        <v>0</v>
      </c>
      <c r="CA137" s="46">
        <f t="shared" si="270"/>
        <v>0</v>
      </c>
      <c r="CB137" s="46">
        <v>0</v>
      </c>
      <c r="CC137" s="46">
        <f t="shared" si="271"/>
        <v>0</v>
      </c>
      <c r="CD137" s="46">
        <v>0</v>
      </c>
      <c r="CE137" s="46">
        <f t="shared" si="272"/>
        <v>0</v>
      </c>
      <c r="CF137" s="46">
        <v>0</v>
      </c>
      <c r="CG137" s="46">
        <f t="shared" si="273"/>
        <v>0</v>
      </c>
      <c r="CH137" s="46">
        <v>0</v>
      </c>
      <c r="CI137" s="46">
        <f t="shared" si="274"/>
        <v>0</v>
      </c>
      <c r="CJ137" s="46">
        <v>0</v>
      </c>
      <c r="CK137" s="46">
        <f t="shared" si="275"/>
        <v>0</v>
      </c>
      <c r="CL137" s="46">
        <v>0</v>
      </c>
      <c r="CM137" s="46">
        <f t="shared" si="276"/>
        <v>0</v>
      </c>
      <c r="CN137" s="46">
        <v>0</v>
      </c>
      <c r="CO137" s="46">
        <f t="shared" si="277"/>
        <v>0</v>
      </c>
      <c r="CP137" s="46">
        <v>0</v>
      </c>
      <c r="CQ137" s="46">
        <f t="shared" si="278"/>
        <v>0</v>
      </c>
      <c r="CR137" s="46">
        <v>0</v>
      </c>
      <c r="CS137" s="46">
        <f t="shared" si="279"/>
        <v>0</v>
      </c>
      <c r="CT137" s="46">
        <v>0</v>
      </c>
      <c r="CU137" s="46">
        <f t="shared" si="280"/>
        <v>0</v>
      </c>
      <c r="CV137" s="46">
        <v>0</v>
      </c>
      <c r="CW137" s="46">
        <f t="shared" si="281"/>
        <v>0</v>
      </c>
      <c r="CX137" s="46">
        <v>0</v>
      </c>
      <c r="CY137" s="46">
        <f t="shared" si="282"/>
        <v>0</v>
      </c>
      <c r="CZ137" s="46">
        <v>0</v>
      </c>
      <c r="DA137" s="46">
        <f t="shared" si="283"/>
        <v>0</v>
      </c>
      <c r="DB137" s="47">
        <v>0</v>
      </c>
      <c r="DC137" s="46">
        <f t="shared" si="284"/>
        <v>0</v>
      </c>
      <c r="DD137" s="48">
        <v>0</v>
      </c>
      <c r="DE137" s="46">
        <f t="shared" si="285"/>
        <v>0</v>
      </c>
      <c r="DF137" s="49">
        <v>10</v>
      </c>
      <c r="DG137" s="50">
        <f t="shared" si="244"/>
        <v>5948.8</v>
      </c>
      <c r="DH137" s="51">
        <f t="shared" si="286"/>
        <v>59488.000000000015</v>
      </c>
      <c r="DI137" s="52"/>
      <c r="DJ137" s="52"/>
      <c r="DK137" s="53"/>
      <c r="DL137" s="53">
        <f>$DG137</f>
        <v>5948.8</v>
      </c>
      <c r="DM137" s="53">
        <f>$DG137</f>
        <v>5948.8</v>
      </c>
      <c r="DN137" s="53">
        <f t="shared" si="302"/>
        <v>5948.8</v>
      </c>
      <c r="DO137" s="53">
        <f t="shared" si="302"/>
        <v>5948.8</v>
      </c>
      <c r="DP137" s="53">
        <f t="shared" si="302"/>
        <v>5948.8</v>
      </c>
      <c r="DQ137" s="53">
        <f t="shared" ref="DQ137:DU150" si="303">$DG137</f>
        <v>5948.8</v>
      </c>
      <c r="DR137" s="53">
        <f t="shared" si="303"/>
        <v>5948.8</v>
      </c>
      <c r="DS137" s="53">
        <f t="shared" si="303"/>
        <v>5948.8</v>
      </c>
      <c r="DT137" s="53">
        <f t="shared" si="303"/>
        <v>5948.8</v>
      </c>
      <c r="DU137" s="53">
        <f t="shared" si="303"/>
        <v>5948.8</v>
      </c>
      <c r="DV137" s="52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4">
        <f t="shared" si="288"/>
        <v>0</v>
      </c>
      <c r="EH137" s="55">
        <f t="shared" si="289"/>
        <v>10</v>
      </c>
      <c r="EI137" s="55">
        <f t="shared" si="290"/>
        <v>0</v>
      </c>
      <c r="EJ137" s="56" t="s">
        <v>545</v>
      </c>
      <c r="EK137" s="57">
        <f t="shared" si="253"/>
        <v>0</v>
      </c>
      <c r="EL137" s="57">
        <f t="shared" si="254"/>
        <v>0</v>
      </c>
      <c r="EM137" s="57">
        <f t="shared" si="255"/>
        <v>59488</v>
      </c>
      <c r="EN137" s="57">
        <f t="shared" si="256"/>
        <v>53539.199999999997</v>
      </c>
      <c r="EO137" s="57">
        <f t="shared" si="293"/>
        <v>47590.399999999994</v>
      </c>
      <c r="EP137" s="57">
        <f t="shared" si="294"/>
        <v>41641.599999999991</v>
      </c>
      <c r="EQ137" s="58">
        <f t="shared" si="295"/>
        <v>0</v>
      </c>
      <c r="ER137" s="58">
        <f t="shared" si="296"/>
        <v>0</v>
      </c>
      <c r="ES137" s="58">
        <f t="shared" si="297"/>
        <v>773.34399999999994</v>
      </c>
      <c r="ET137" s="58">
        <f t="shared" si="298"/>
        <v>749.54880000000003</v>
      </c>
    </row>
    <row r="138" spans="1:150" x14ac:dyDescent="0.25">
      <c r="A138" s="30" t="s">
        <v>769</v>
      </c>
      <c r="B138" s="65">
        <v>1210646</v>
      </c>
      <c r="C138" s="67" t="s">
        <v>864</v>
      </c>
      <c r="D138" s="32" t="s">
        <v>489</v>
      </c>
      <c r="E138" s="56"/>
      <c r="F138" s="33"/>
      <c r="G138" s="33"/>
      <c r="H138" s="288">
        <f t="shared" si="291"/>
        <v>0</v>
      </c>
      <c r="I138" s="288">
        <f t="shared" si="292"/>
        <v>0</v>
      </c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4" t="s">
        <v>548</v>
      </c>
      <c r="AI138" s="34" t="s">
        <v>463</v>
      </c>
      <c r="AJ138" s="34" t="s">
        <v>54</v>
      </c>
      <c r="AK138" s="34" t="s">
        <v>490</v>
      </c>
      <c r="AL138" s="34" t="s">
        <v>277</v>
      </c>
      <c r="AM138" s="34" t="s">
        <v>695</v>
      </c>
      <c r="AN138" s="34" t="s">
        <v>617</v>
      </c>
      <c r="AO138" s="36">
        <v>1.04</v>
      </c>
      <c r="AP138" s="69">
        <v>2022</v>
      </c>
      <c r="AQ138" s="69" t="s">
        <v>58</v>
      </c>
      <c r="AR138" s="37" t="s">
        <v>471</v>
      </c>
      <c r="AS138" s="38">
        <v>2024</v>
      </c>
      <c r="AT138" s="39" t="s">
        <v>470</v>
      </c>
      <c r="AU138" s="37" t="s">
        <v>686</v>
      </c>
      <c r="AV138" s="39" t="s">
        <v>494</v>
      </c>
      <c r="AW138" s="39" t="s">
        <v>495</v>
      </c>
      <c r="AX138" s="39" t="s">
        <v>687</v>
      </c>
      <c r="AY138" s="40" t="s">
        <v>770</v>
      </c>
      <c r="AZ138" s="40" t="s">
        <v>737</v>
      </c>
      <c r="BA138" s="274"/>
      <c r="BB138" s="42"/>
      <c r="BC138" s="43">
        <v>750000</v>
      </c>
      <c r="BD138" s="43">
        <v>0</v>
      </c>
      <c r="BE138" s="43"/>
      <c r="BF138" s="43">
        <v>0</v>
      </c>
      <c r="BG138" s="44"/>
      <c r="BH138" s="45"/>
      <c r="BI138" s="45"/>
      <c r="BJ138" s="45">
        <f t="shared" si="263"/>
        <v>0</v>
      </c>
      <c r="BK138" s="46"/>
      <c r="BL138" s="73"/>
      <c r="BM138" s="46">
        <f t="shared" si="230"/>
        <v>0</v>
      </c>
      <c r="BN138" s="46"/>
      <c r="BO138" s="46">
        <f t="shared" si="264"/>
        <v>0</v>
      </c>
      <c r="BP138" s="46"/>
      <c r="BQ138" s="46">
        <f t="shared" si="265"/>
        <v>0</v>
      </c>
      <c r="BR138" s="73"/>
      <c r="BS138" s="46">
        <f t="shared" si="266"/>
        <v>0</v>
      </c>
      <c r="BT138" s="46"/>
      <c r="BU138" s="46">
        <f t="shared" si="267"/>
        <v>0</v>
      </c>
      <c r="BV138" s="46"/>
      <c r="BW138" s="46">
        <f t="shared" si="268"/>
        <v>0</v>
      </c>
      <c r="BX138" s="46">
        <v>0</v>
      </c>
      <c r="BY138" s="46">
        <f t="shared" si="269"/>
        <v>0</v>
      </c>
      <c r="BZ138" s="46">
        <v>0</v>
      </c>
      <c r="CA138" s="46">
        <f t="shared" si="270"/>
        <v>0</v>
      </c>
      <c r="CB138" s="46">
        <v>0</v>
      </c>
      <c r="CC138" s="46">
        <f t="shared" si="271"/>
        <v>0</v>
      </c>
      <c r="CD138" s="46">
        <v>0</v>
      </c>
      <c r="CE138" s="46">
        <f t="shared" si="272"/>
        <v>0</v>
      </c>
      <c r="CF138" s="46">
        <v>0</v>
      </c>
      <c r="CG138" s="46">
        <f t="shared" si="273"/>
        <v>0</v>
      </c>
      <c r="CH138" s="46">
        <v>0</v>
      </c>
      <c r="CI138" s="46">
        <f t="shared" si="274"/>
        <v>0</v>
      </c>
      <c r="CJ138" s="46">
        <v>0</v>
      </c>
      <c r="CK138" s="46">
        <f t="shared" si="275"/>
        <v>0</v>
      </c>
      <c r="CL138" s="46">
        <v>0</v>
      </c>
      <c r="CM138" s="46">
        <f t="shared" si="276"/>
        <v>0</v>
      </c>
      <c r="CN138" s="46">
        <v>0</v>
      </c>
      <c r="CO138" s="46">
        <f t="shared" si="277"/>
        <v>0</v>
      </c>
      <c r="CP138" s="46">
        <v>0</v>
      </c>
      <c r="CQ138" s="46">
        <f t="shared" si="278"/>
        <v>0</v>
      </c>
      <c r="CR138" s="46">
        <v>0</v>
      </c>
      <c r="CS138" s="46">
        <f t="shared" si="279"/>
        <v>0</v>
      </c>
      <c r="CT138" s="46">
        <v>0</v>
      </c>
      <c r="CU138" s="46">
        <f t="shared" si="280"/>
        <v>0</v>
      </c>
      <c r="CV138" s="46">
        <v>0</v>
      </c>
      <c r="CW138" s="46">
        <f t="shared" si="281"/>
        <v>0</v>
      </c>
      <c r="CX138" s="46">
        <v>0</v>
      </c>
      <c r="CY138" s="46">
        <f t="shared" si="282"/>
        <v>0</v>
      </c>
      <c r="CZ138" s="46">
        <v>0</v>
      </c>
      <c r="DA138" s="46">
        <f t="shared" si="283"/>
        <v>0</v>
      </c>
      <c r="DB138" s="47">
        <v>0</v>
      </c>
      <c r="DC138" s="46">
        <f t="shared" si="284"/>
        <v>0</v>
      </c>
      <c r="DD138" s="48">
        <v>0</v>
      </c>
      <c r="DE138" s="46">
        <f t="shared" si="285"/>
        <v>0</v>
      </c>
      <c r="DF138" s="49">
        <v>60</v>
      </c>
      <c r="DG138" s="50">
        <f t="shared" si="244"/>
        <v>0</v>
      </c>
      <c r="DH138" s="297">
        <f t="shared" si="286"/>
        <v>0</v>
      </c>
      <c r="DI138" s="52"/>
      <c r="DJ138" s="52"/>
      <c r="DK138" s="53"/>
      <c r="DL138" s="53"/>
      <c r="DM138" s="53"/>
      <c r="DN138" s="53"/>
      <c r="DO138" s="53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4">
        <f t="shared" si="288"/>
        <v>0</v>
      </c>
      <c r="EH138" s="55">
        <f t="shared" si="289"/>
        <v>0</v>
      </c>
      <c r="EI138" s="55">
        <f t="shared" si="290"/>
        <v>60</v>
      </c>
      <c r="EJ138" s="56" t="s">
        <v>545</v>
      </c>
      <c r="EK138" s="57">
        <f t="shared" si="253"/>
        <v>0</v>
      </c>
      <c r="EL138" s="57">
        <f t="shared" si="254"/>
        <v>0</v>
      </c>
      <c r="EM138" s="57">
        <f t="shared" si="255"/>
        <v>0</v>
      </c>
      <c r="EN138" s="57">
        <f t="shared" si="256"/>
        <v>0</v>
      </c>
      <c r="EO138" s="57">
        <f t="shared" si="293"/>
        <v>0</v>
      </c>
      <c r="EP138" s="57">
        <f t="shared" si="294"/>
        <v>0</v>
      </c>
      <c r="EQ138" s="58">
        <f t="shared" si="295"/>
        <v>0</v>
      </c>
      <c r="ER138" s="58">
        <f t="shared" si="296"/>
        <v>0</v>
      </c>
      <c r="ES138" s="58">
        <f t="shared" si="297"/>
        <v>0</v>
      </c>
      <c r="ET138" s="58">
        <f t="shared" si="298"/>
        <v>0</v>
      </c>
    </row>
    <row r="139" spans="1:150" x14ac:dyDescent="0.25">
      <c r="A139" s="30" t="s">
        <v>865</v>
      </c>
      <c r="B139" s="65">
        <v>1210648</v>
      </c>
      <c r="C139" s="67" t="s">
        <v>866</v>
      </c>
      <c r="D139" s="32" t="s">
        <v>489</v>
      </c>
      <c r="E139" s="56"/>
      <c r="F139" s="33"/>
      <c r="G139" s="33"/>
      <c r="H139" s="288">
        <f t="shared" si="291"/>
        <v>231420</v>
      </c>
      <c r="I139" s="288">
        <f t="shared" si="292"/>
        <v>231420</v>
      </c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4" t="s">
        <v>616</v>
      </c>
      <c r="AI139" s="34" t="s">
        <v>597</v>
      </c>
      <c r="AJ139" s="34" t="s">
        <v>177</v>
      </c>
      <c r="AK139" s="34" t="s">
        <v>734</v>
      </c>
      <c r="AL139" s="34" t="s">
        <v>54</v>
      </c>
      <c r="AM139" s="34" t="s">
        <v>585</v>
      </c>
      <c r="AN139" s="34" t="s">
        <v>617</v>
      </c>
      <c r="AO139" s="36">
        <v>1.04</v>
      </c>
      <c r="AP139" s="69">
        <v>0</v>
      </c>
      <c r="AQ139" s="69" t="s">
        <v>58</v>
      </c>
      <c r="AR139" s="37" t="s">
        <v>469</v>
      </c>
      <c r="AS139" s="38">
        <v>2024</v>
      </c>
      <c r="AT139" s="39" t="s">
        <v>58</v>
      </c>
      <c r="AU139" s="38" t="s">
        <v>471</v>
      </c>
      <c r="AV139" s="39" t="s">
        <v>494</v>
      </c>
      <c r="AW139" s="39" t="s">
        <v>495</v>
      </c>
      <c r="AX139" s="39" t="s">
        <v>791</v>
      </c>
      <c r="AY139" s="40" t="s">
        <v>867</v>
      </c>
      <c r="AZ139" s="40" t="s">
        <v>485</v>
      </c>
      <c r="BA139" s="274">
        <v>0</v>
      </c>
      <c r="BB139" s="42" t="s">
        <v>505</v>
      </c>
      <c r="BC139" s="35">
        <v>228000</v>
      </c>
      <c r="BD139" s="258"/>
      <c r="BE139" s="43"/>
      <c r="BF139" s="258"/>
      <c r="BG139" s="44"/>
      <c r="BH139" s="45">
        <f t="shared" ref="BH139:BH170" si="304">BK139+BL139+BN139+BP139+BR139+BT139+BV139+BX139+BZ139+CB139+CD139+CJ139+CF139+CH139+CL139+CN139+CP139+CR139+CT139+CV139+CX139+CZ139+DB139+DD139</f>
        <v>228000</v>
      </c>
      <c r="BI139" s="45">
        <f t="shared" ref="BI139:BI170" si="305">BK139+BM139+BO139+BQ139+BS139+BU139+BW139+BY139+CA139+CC139+CE139+CK139+CG139+CI139+CM139+CO139+CQ139+CS139+CU139+CW139+CY139+DA139+DC139+DE139</f>
        <v>231420</v>
      </c>
      <c r="BJ139" s="45">
        <f t="shared" si="263"/>
        <v>231420</v>
      </c>
      <c r="BK139" s="256">
        <f>85500+57000</f>
        <v>142500</v>
      </c>
      <c r="BL139" s="46">
        <v>85500</v>
      </c>
      <c r="BM139" s="46">
        <f t="shared" si="230"/>
        <v>88920</v>
      </c>
      <c r="BN139" s="46">
        <v>0</v>
      </c>
      <c r="BO139" s="46">
        <f t="shared" si="264"/>
        <v>0</v>
      </c>
      <c r="BP139" s="46">
        <v>0</v>
      </c>
      <c r="BQ139" s="46">
        <f t="shared" si="265"/>
        <v>0</v>
      </c>
      <c r="BR139" s="46">
        <v>0</v>
      </c>
      <c r="BS139" s="46">
        <f t="shared" si="266"/>
        <v>0</v>
      </c>
      <c r="BT139" s="46">
        <v>0</v>
      </c>
      <c r="BU139" s="46">
        <f t="shared" si="267"/>
        <v>0</v>
      </c>
      <c r="BV139" s="46">
        <v>0</v>
      </c>
      <c r="BW139" s="46">
        <f t="shared" si="268"/>
        <v>0</v>
      </c>
      <c r="BX139" s="46">
        <v>0</v>
      </c>
      <c r="BY139" s="46">
        <f t="shared" si="269"/>
        <v>0</v>
      </c>
      <c r="BZ139" s="46">
        <v>0</v>
      </c>
      <c r="CA139" s="46">
        <f t="shared" si="270"/>
        <v>0</v>
      </c>
      <c r="CB139" s="46">
        <v>0</v>
      </c>
      <c r="CC139" s="46">
        <f t="shared" si="271"/>
        <v>0</v>
      </c>
      <c r="CD139" s="46">
        <v>0</v>
      </c>
      <c r="CE139" s="46">
        <f t="shared" si="272"/>
        <v>0</v>
      </c>
      <c r="CF139" s="46">
        <v>0</v>
      </c>
      <c r="CG139" s="46">
        <f t="shared" si="273"/>
        <v>0</v>
      </c>
      <c r="CH139" s="46">
        <v>0</v>
      </c>
      <c r="CI139" s="46">
        <f t="shared" si="274"/>
        <v>0</v>
      </c>
      <c r="CJ139" s="46">
        <v>0</v>
      </c>
      <c r="CK139" s="46">
        <f t="shared" si="275"/>
        <v>0</v>
      </c>
      <c r="CL139" s="46">
        <v>0</v>
      </c>
      <c r="CM139" s="46">
        <f t="shared" si="276"/>
        <v>0</v>
      </c>
      <c r="CN139" s="46">
        <v>0</v>
      </c>
      <c r="CO139" s="46">
        <f t="shared" si="277"/>
        <v>0</v>
      </c>
      <c r="CP139" s="46">
        <v>0</v>
      </c>
      <c r="CQ139" s="46">
        <f t="shared" si="278"/>
        <v>0</v>
      </c>
      <c r="CR139" s="46">
        <v>0</v>
      </c>
      <c r="CS139" s="46">
        <f t="shared" si="279"/>
        <v>0</v>
      </c>
      <c r="CT139" s="46">
        <v>0</v>
      </c>
      <c r="CU139" s="46">
        <f t="shared" si="280"/>
        <v>0</v>
      </c>
      <c r="CV139" s="46">
        <v>0</v>
      </c>
      <c r="CW139" s="46">
        <f t="shared" si="281"/>
        <v>0</v>
      </c>
      <c r="CX139" s="46">
        <v>0</v>
      </c>
      <c r="CY139" s="46">
        <f t="shared" si="282"/>
        <v>0</v>
      </c>
      <c r="CZ139" s="46">
        <v>0</v>
      </c>
      <c r="DA139" s="46">
        <f t="shared" si="283"/>
        <v>0</v>
      </c>
      <c r="DB139" s="47">
        <v>0</v>
      </c>
      <c r="DC139" s="46">
        <f t="shared" si="284"/>
        <v>0</v>
      </c>
      <c r="DD139" s="48">
        <v>0</v>
      </c>
      <c r="DE139" s="46">
        <f t="shared" si="285"/>
        <v>0</v>
      </c>
      <c r="DF139" s="49">
        <v>45</v>
      </c>
      <c r="DG139" s="50">
        <f t="shared" si="244"/>
        <v>5142.666666666667</v>
      </c>
      <c r="DH139" s="51">
        <f t="shared" si="286"/>
        <v>113138.6666666667</v>
      </c>
      <c r="DI139" s="52"/>
      <c r="DJ139" s="52"/>
      <c r="DK139" s="52">
        <f t="shared" ref="DK139:DO142" si="306">$DG139</f>
        <v>5142.666666666667</v>
      </c>
      <c r="DL139" s="52">
        <f t="shared" si="306"/>
        <v>5142.666666666667</v>
      </c>
      <c r="DM139" s="52">
        <f t="shared" si="306"/>
        <v>5142.666666666667</v>
      </c>
      <c r="DN139" s="52">
        <f t="shared" si="306"/>
        <v>5142.666666666667</v>
      </c>
      <c r="DO139" s="52">
        <f t="shared" si="306"/>
        <v>5142.666666666667</v>
      </c>
      <c r="DP139" s="52">
        <f t="shared" ref="DP139:DP145" si="307">$DG139</f>
        <v>5142.666666666667</v>
      </c>
      <c r="DQ139" s="52">
        <f t="shared" si="303"/>
        <v>5142.666666666667</v>
      </c>
      <c r="DR139" s="52">
        <f t="shared" si="303"/>
        <v>5142.666666666667</v>
      </c>
      <c r="DS139" s="52">
        <f t="shared" si="303"/>
        <v>5142.666666666667</v>
      </c>
      <c r="DT139" s="52">
        <f t="shared" si="303"/>
        <v>5142.666666666667</v>
      </c>
      <c r="DU139" s="52">
        <f t="shared" si="303"/>
        <v>5142.666666666667</v>
      </c>
      <c r="DV139" s="52">
        <f t="shared" ref="DV139:EF140" si="308">$DG139</f>
        <v>5142.666666666667</v>
      </c>
      <c r="DW139" s="52">
        <f t="shared" si="308"/>
        <v>5142.666666666667</v>
      </c>
      <c r="DX139" s="52">
        <f t="shared" si="308"/>
        <v>5142.666666666667</v>
      </c>
      <c r="DY139" s="52">
        <f t="shared" si="308"/>
        <v>5142.666666666667</v>
      </c>
      <c r="DZ139" s="52">
        <f t="shared" si="308"/>
        <v>5142.666666666667</v>
      </c>
      <c r="EA139" s="52">
        <f t="shared" si="308"/>
        <v>5142.666666666667</v>
      </c>
      <c r="EB139" s="52">
        <f t="shared" si="308"/>
        <v>5142.666666666667</v>
      </c>
      <c r="EC139" s="52">
        <f t="shared" si="308"/>
        <v>5142.666666666667</v>
      </c>
      <c r="ED139" s="52">
        <f t="shared" si="308"/>
        <v>5142.666666666667</v>
      </c>
      <c r="EE139" s="52">
        <f t="shared" si="308"/>
        <v>5142.666666666667</v>
      </c>
      <c r="EF139" s="52">
        <f t="shared" si="308"/>
        <v>5142.666666666667</v>
      </c>
      <c r="EG139" s="54">
        <f t="shared" si="288"/>
        <v>118281.3333333333</v>
      </c>
      <c r="EH139" s="55">
        <f t="shared" si="289"/>
        <v>22</v>
      </c>
      <c r="EI139" s="55">
        <f t="shared" si="290"/>
        <v>23</v>
      </c>
      <c r="EJ139" s="56" t="s">
        <v>545</v>
      </c>
      <c r="EK139" s="57">
        <f t="shared" si="253"/>
        <v>142500</v>
      </c>
      <c r="EL139" s="57">
        <f t="shared" si="254"/>
        <v>231420</v>
      </c>
      <c r="EM139" s="57">
        <f t="shared" si="255"/>
        <v>226277.33333333334</v>
      </c>
      <c r="EN139" s="57">
        <f t="shared" si="256"/>
        <v>221134.66666666669</v>
      </c>
      <c r="EO139" s="57">
        <f t="shared" si="293"/>
        <v>215992.00000000003</v>
      </c>
      <c r="EP139" s="57">
        <f t="shared" si="294"/>
        <v>210849.33333333337</v>
      </c>
      <c r="EQ139" s="58">
        <f t="shared" si="295"/>
        <v>1710</v>
      </c>
      <c r="ER139" s="58">
        <f t="shared" si="296"/>
        <v>2777.04</v>
      </c>
      <c r="ES139" s="58">
        <f t="shared" si="297"/>
        <v>2941.6053333333334</v>
      </c>
      <c r="ET139" s="58">
        <f t="shared" si="298"/>
        <v>3095.8853333333336</v>
      </c>
    </row>
    <row r="140" spans="1:150" x14ac:dyDescent="0.25">
      <c r="A140" s="30" t="s">
        <v>868</v>
      </c>
      <c r="B140" s="65">
        <v>1210650</v>
      </c>
      <c r="C140" s="67" t="s">
        <v>869</v>
      </c>
      <c r="D140" s="32">
        <v>0</v>
      </c>
      <c r="E140" s="56"/>
      <c r="F140" s="33"/>
      <c r="G140" s="33"/>
      <c r="H140" s="288">
        <f t="shared" si="291"/>
        <v>138555</v>
      </c>
      <c r="I140" s="288">
        <f t="shared" si="292"/>
        <v>138555</v>
      </c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4" t="s">
        <v>478</v>
      </c>
      <c r="AI140" s="34" t="s">
        <v>463</v>
      </c>
      <c r="AJ140" s="34" t="s">
        <v>54</v>
      </c>
      <c r="AK140" s="34" t="s">
        <v>490</v>
      </c>
      <c r="AL140" s="34" t="s">
        <v>149</v>
      </c>
      <c r="AM140" s="34" t="s">
        <v>714</v>
      </c>
      <c r="AN140" s="34" t="s">
        <v>744</v>
      </c>
      <c r="AO140" s="36">
        <v>1.04</v>
      </c>
      <c r="AP140" s="69">
        <v>0</v>
      </c>
      <c r="AQ140" s="69" t="s">
        <v>30</v>
      </c>
      <c r="AR140" s="37" t="s">
        <v>493</v>
      </c>
      <c r="AS140" s="38">
        <v>2024</v>
      </c>
      <c r="AT140" s="39" t="s">
        <v>58</v>
      </c>
      <c r="AU140" s="38" t="s">
        <v>493</v>
      </c>
      <c r="AV140" s="39" t="s">
        <v>494</v>
      </c>
      <c r="AW140" s="39" t="s">
        <v>495</v>
      </c>
      <c r="AX140" s="39" t="s">
        <v>550</v>
      </c>
      <c r="AY140" s="40" t="s">
        <v>768</v>
      </c>
      <c r="AZ140" s="40" t="s">
        <v>504</v>
      </c>
      <c r="BA140" s="274">
        <v>0</v>
      </c>
      <c r="BB140" s="42" t="s">
        <v>505</v>
      </c>
      <c r="BC140" s="43">
        <v>200000</v>
      </c>
      <c r="BD140" s="43">
        <v>0</v>
      </c>
      <c r="BE140" s="43"/>
      <c r="BF140" s="43">
        <v>0</v>
      </c>
      <c r="BG140" s="44"/>
      <c r="BH140" s="45">
        <f t="shared" si="304"/>
        <v>138555</v>
      </c>
      <c r="BI140" s="45">
        <f t="shared" si="305"/>
        <v>138555</v>
      </c>
      <c r="BJ140" s="45">
        <f t="shared" si="263"/>
        <v>138555</v>
      </c>
      <c r="BK140" s="46">
        <v>138555</v>
      </c>
      <c r="BL140" s="46">
        <v>0</v>
      </c>
      <c r="BM140" s="46">
        <f t="shared" si="230"/>
        <v>0</v>
      </c>
      <c r="BN140" s="46">
        <v>0</v>
      </c>
      <c r="BO140" s="46">
        <f t="shared" si="264"/>
        <v>0</v>
      </c>
      <c r="BP140" s="46">
        <v>0</v>
      </c>
      <c r="BQ140" s="46">
        <f t="shared" si="265"/>
        <v>0</v>
      </c>
      <c r="BR140" s="46">
        <v>0</v>
      </c>
      <c r="BS140" s="46">
        <f t="shared" si="266"/>
        <v>0</v>
      </c>
      <c r="BT140" s="46">
        <v>0</v>
      </c>
      <c r="BU140" s="46">
        <f t="shared" si="267"/>
        <v>0</v>
      </c>
      <c r="BV140" s="46">
        <v>0</v>
      </c>
      <c r="BW140" s="46">
        <f t="shared" si="268"/>
        <v>0</v>
      </c>
      <c r="BX140" s="46">
        <v>0</v>
      </c>
      <c r="BY140" s="46">
        <f t="shared" si="269"/>
        <v>0</v>
      </c>
      <c r="BZ140" s="46">
        <v>0</v>
      </c>
      <c r="CA140" s="46">
        <f t="shared" si="270"/>
        <v>0</v>
      </c>
      <c r="CB140" s="46">
        <v>0</v>
      </c>
      <c r="CC140" s="46">
        <f t="shared" si="271"/>
        <v>0</v>
      </c>
      <c r="CD140" s="46">
        <v>0</v>
      </c>
      <c r="CE140" s="46">
        <f t="shared" si="272"/>
        <v>0</v>
      </c>
      <c r="CF140" s="46">
        <v>0</v>
      </c>
      <c r="CG140" s="46">
        <f t="shared" si="273"/>
        <v>0</v>
      </c>
      <c r="CH140" s="46">
        <v>0</v>
      </c>
      <c r="CI140" s="46">
        <f t="shared" si="274"/>
        <v>0</v>
      </c>
      <c r="CJ140" s="46">
        <v>0</v>
      </c>
      <c r="CK140" s="46">
        <f t="shared" si="275"/>
        <v>0</v>
      </c>
      <c r="CL140" s="46">
        <v>0</v>
      </c>
      <c r="CM140" s="46">
        <f t="shared" si="276"/>
        <v>0</v>
      </c>
      <c r="CN140" s="46">
        <v>0</v>
      </c>
      <c r="CO140" s="46">
        <f t="shared" si="277"/>
        <v>0</v>
      </c>
      <c r="CP140" s="46">
        <v>0</v>
      </c>
      <c r="CQ140" s="46">
        <f t="shared" si="278"/>
        <v>0</v>
      </c>
      <c r="CR140" s="46">
        <v>0</v>
      </c>
      <c r="CS140" s="46">
        <f t="shared" si="279"/>
        <v>0</v>
      </c>
      <c r="CT140" s="46">
        <v>0</v>
      </c>
      <c r="CU140" s="46">
        <f t="shared" si="280"/>
        <v>0</v>
      </c>
      <c r="CV140" s="46">
        <v>0</v>
      </c>
      <c r="CW140" s="46">
        <f t="shared" si="281"/>
        <v>0</v>
      </c>
      <c r="CX140" s="46">
        <v>0</v>
      </c>
      <c r="CY140" s="46">
        <f t="shared" si="282"/>
        <v>0</v>
      </c>
      <c r="CZ140" s="46">
        <v>0</v>
      </c>
      <c r="DA140" s="46">
        <f t="shared" si="283"/>
        <v>0</v>
      </c>
      <c r="DB140" s="47">
        <v>0</v>
      </c>
      <c r="DC140" s="46">
        <f t="shared" si="284"/>
        <v>0</v>
      </c>
      <c r="DD140" s="48">
        <v>0</v>
      </c>
      <c r="DE140" s="46">
        <f t="shared" si="285"/>
        <v>0</v>
      </c>
      <c r="DF140" s="49">
        <v>40</v>
      </c>
      <c r="DG140" s="50">
        <f t="shared" si="244"/>
        <v>3463.875</v>
      </c>
      <c r="DH140" s="51">
        <f t="shared" si="286"/>
        <v>79669.125</v>
      </c>
      <c r="DI140" s="52"/>
      <c r="DJ140" s="52">
        <f>$DG140</f>
        <v>3463.875</v>
      </c>
      <c r="DK140" s="52">
        <f t="shared" si="306"/>
        <v>3463.875</v>
      </c>
      <c r="DL140" s="52">
        <f t="shared" si="306"/>
        <v>3463.875</v>
      </c>
      <c r="DM140" s="52">
        <f t="shared" si="306"/>
        <v>3463.875</v>
      </c>
      <c r="DN140" s="52">
        <f t="shared" si="306"/>
        <v>3463.875</v>
      </c>
      <c r="DO140" s="52">
        <f t="shared" si="306"/>
        <v>3463.875</v>
      </c>
      <c r="DP140" s="52">
        <f t="shared" si="307"/>
        <v>3463.875</v>
      </c>
      <c r="DQ140" s="52">
        <f t="shared" si="303"/>
        <v>3463.875</v>
      </c>
      <c r="DR140" s="52">
        <f t="shared" si="303"/>
        <v>3463.875</v>
      </c>
      <c r="DS140" s="52">
        <f t="shared" si="303"/>
        <v>3463.875</v>
      </c>
      <c r="DT140" s="52">
        <f t="shared" si="303"/>
        <v>3463.875</v>
      </c>
      <c r="DU140" s="52">
        <f t="shared" si="303"/>
        <v>3463.875</v>
      </c>
      <c r="DV140" s="52">
        <f t="shared" si="308"/>
        <v>3463.875</v>
      </c>
      <c r="DW140" s="52">
        <f t="shared" si="308"/>
        <v>3463.875</v>
      </c>
      <c r="DX140" s="52">
        <f t="shared" si="308"/>
        <v>3463.875</v>
      </c>
      <c r="DY140" s="52">
        <f t="shared" si="308"/>
        <v>3463.875</v>
      </c>
      <c r="DZ140" s="52">
        <f t="shared" si="308"/>
        <v>3463.875</v>
      </c>
      <c r="EA140" s="52">
        <f t="shared" si="308"/>
        <v>3463.875</v>
      </c>
      <c r="EB140" s="52">
        <f t="shared" si="308"/>
        <v>3463.875</v>
      </c>
      <c r="EC140" s="52">
        <f t="shared" si="308"/>
        <v>3463.875</v>
      </c>
      <c r="ED140" s="52">
        <f t="shared" si="308"/>
        <v>3463.875</v>
      </c>
      <c r="EE140" s="52">
        <f t="shared" si="308"/>
        <v>3463.875</v>
      </c>
      <c r="EF140" s="52">
        <f t="shared" si="308"/>
        <v>3463.875</v>
      </c>
      <c r="EG140" s="54">
        <f t="shared" si="288"/>
        <v>58885.875</v>
      </c>
      <c r="EH140" s="55">
        <f t="shared" si="289"/>
        <v>23</v>
      </c>
      <c r="EI140" s="55">
        <f t="shared" si="290"/>
        <v>17</v>
      </c>
      <c r="EJ140" s="56" t="s">
        <v>745</v>
      </c>
      <c r="EK140" s="57">
        <f t="shared" si="253"/>
        <v>138555</v>
      </c>
      <c r="EL140" s="57">
        <f t="shared" si="254"/>
        <v>135091.125</v>
      </c>
      <c r="EM140" s="57">
        <f t="shared" si="255"/>
        <v>131627.25</v>
      </c>
      <c r="EN140" s="57">
        <f t="shared" si="256"/>
        <v>128163.375</v>
      </c>
      <c r="EO140" s="57">
        <f t="shared" si="293"/>
        <v>124699.5</v>
      </c>
      <c r="EP140" s="57">
        <f t="shared" si="294"/>
        <v>121235.625</v>
      </c>
      <c r="EQ140" s="58">
        <f t="shared" si="295"/>
        <v>1662.66</v>
      </c>
      <c r="ER140" s="58">
        <f t="shared" si="296"/>
        <v>1621.0934999999999</v>
      </c>
      <c r="ES140" s="58">
        <f t="shared" si="297"/>
        <v>1711.1542499999998</v>
      </c>
      <c r="ET140" s="58">
        <f t="shared" si="298"/>
        <v>1794.2872500000001</v>
      </c>
    </row>
    <row r="141" spans="1:150" x14ac:dyDescent="0.25">
      <c r="A141" s="30" t="s">
        <v>870</v>
      </c>
      <c r="B141" s="65">
        <v>1210651</v>
      </c>
      <c r="C141" s="67" t="s">
        <v>265</v>
      </c>
      <c r="D141" s="32" t="s">
        <v>489</v>
      </c>
      <c r="E141" s="56"/>
      <c r="F141" s="33"/>
      <c r="G141" s="33"/>
      <c r="H141" s="288">
        <f t="shared" si="291"/>
        <v>29240.9</v>
      </c>
      <c r="I141" s="288">
        <f t="shared" si="292"/>
        <v>29240.9</v>
      </c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4" t="s">
        <v>548</v>
      </c>
      <c r="AI141" s="34" t="s">
        <v>463</v>
      </c>
      <c r="AJ141" s="34" t="s">
        <v>54</v>
      </c>
      <c r="AK141" s="34" t="s">
        <v>490</v>
      </c>
      <c r="AL141" s="34" t="s">
        <v>166</v>
      </c>
      <c r="AM141" s="34" t="s">
        <v>491</v>
      </c>
      <c r="AN141" s="34" t="s">
        <v>492</v>
      </c>
      <c r="AO141" s="36">
        <v>1.04</v>
      </c>
      <c r="AP141" s="34"/>
      <c r="AQ141" s="34"/>
      <c r="AR141" s="37" t="s">
        <v>493</v>
      </c>
      <c r="AS141" s="38">
        <v>2023</v>
      </c>
      <c r="AT141" s="39"/>
      <c r="AU141" s="37" t="s">
        <v>493</v>
      </c>
      <c r="AV141" s="39" t="s">
        <v>494</v>
      </c>
      <c r="AW141" s="39" t="s">
        <v>495</v>
      </c>
      <c r="AX141" s="39" t="s">
        <v>550</v>
      </c>
      <c r="AY141" s="40" t="s">
        <v>551</v>
      </c>
      <c r="AZ141" s="40" t="s">
        <v>504</v>
      </c>
      <c r="BA141" s="274">
        <v>0</v>
      </c>
      <c r="BB141" s="42" t="s">
        <v>505</v>
      </c>
      <c r="BC141" s="43">
        <v>55591</v>
      </c>
      <c r="BD141" s="43">
        <v>0</v>
      </c>
      <c r="BE141" s="43"/>
      <c r="BF141" s="43">
        <v>0</v>
      </c>
      <c r="BG141" s="44"/>
      <c r="BH141" s="216">
        <f t="shared" si="304"/>
        <v>29240.9</v>
      </c>
      <c r="BI141" s="45">
        <f t="shared" si="305"/>
        <v>29240.9</v>
      </c>
      <c r="BJ141" s="45">
        <f t="shared" si="263"/>
        <v>29240.9</v>
      </c>
      <c r="BK141" s="85">
        <f>44493.9+11097-26350</f>
        <v>29240.9</v>
      </c>
      <c r="BL141" s="46">
        <v>0</v>
      </c>
      <c r="BM141" s="46">
        <f t="shared" si="230"/>
        <v>0</v>
      </c>
      <c r="BN141" s="46">
        <v>0</v>
      </c>
      <c r="BO141" s="46">
        <f t="shared" si="264"/>
        <v>0</v>
      </c>
      <c r="BP141" s="46">
        <v>0</v>
      </c>
      <c r="BQ141" s="46">
        <f t="shared" si="265"/>
        <v>0</v>
      </c>
      <c r="BR141" s="46">
        <v>0</v>
      </c>
      <c r="BS141" s="46">
        <f t="shared" si="266"/>
        <v>0</v>
      </c>
      <c r="BT141" s="46">
        <v>0</v>
      </c>
      <c r="BU141" s="46">
        <f t="shared" si="267"/>
        <v>0</v>
      </c>
      <c r="BV141" s="46">
        <v>0</v>
      </c>
      <c r="BW141" s="46">
        <f t="shared" si="268"/>
        <v>0</v>
      </c>
      <c r="BX141" s="46">
        <v>0</v>
      </c>
      <c r="BY141" s="46">
        <f t="shared" si="269"/>
        <v>0</v>
      </c>
      <c r="BZ141" s="46">
        <v>0</v>
      </c>
      <c r="CA141" s="46">
        <f t="shared" si="270"/>
        <v>0</v>
      </c>
      <c r="CB141" s="46">
        <v>0</v>
      </c>
      <c r="CC141" s="46">
        <f t="shared" si="271"/>
        <v>0</v>
      </c>
      <c r="CD141" s="46">
        <v>0</v>
      </c>
      <c r="CE141" s="46">
        <f t="shared" si="272"/>
        <v>0</v>
      </c>
      <c r="CF141" s="46">
        <v>0</v>
      </c>
      <c r="CG141" s="46">
        <f t="shared" si="273"/>
        <v>0</v>
      </c>
      <c r="CH141" s="46">
        <v>0</v>
      </c>
      <c r="CI141" s="46">
        <f t="shared" si="274"/>
        <v>0</v>
      </c>
      <c r="CJ141" s="46">
        <v>0</v>
      </c>
      <c r="CK141" s="46">
        <f t="shared" si="275"/>
        <v>0</v>
      </c>
      <c r="CL141" s="46">
        <v>0</v>
      </c>
      <c r="CM141" s="46">
        <f t="shared" si="276"/>
        <v>0</v>
      </c>
      <c r="CN141" s="46">
        <v>0</v>
      </c>
      <c r="CO141" s="46">
        <f t="shared" si="277"/>
        <v>0</v>
      </c>
      <c r="CP141" s="46">
        <v>0</v>
      </c>
      <c r="CQ141" s="46">
        <f t="shared" si="278"/>
        <v>0</v>
      </c>
      <c r="CR141" s="46">
        <v>0</v>
      </c>
      <c r="CS141" s="46">
        <f t="shared" si="279"/>
        <v>0</v>
      </c>
      <c r="CT141" s="46">
        <v>0</v>
      </c>
      <c r="CU141" s="46">
        <f t="shared" si="280"/>
        <v>0</v>
      </c>
      <c r="CV141" s="46">
        <v>0</v>
      </c>
      <c r="CW141" s="46">
        <f t="shared" si="281"/>
        <v>0</v>
      </c>
      <c r="CX141" s="46">
        <v>0</v>
      </c>
      <c r="CY141" s="46">
        <f t="shared" si="282"/>
        <v>0</v>
      </c>
      <c r="CZ141" s="46">
        <v>0</v>
      </c>
      <c r="DA141" s="46">
        <f t="shared" si="283"/>
        <v>0</v>
      </c>
      <c r="DB141" s="47">
        <v>0</v>
      </c>
      <c r="DC141" s="46">
        <f t="shared" si="284"/>
        <v>0</v>
      </c>
      <c r="DD141" s="48">
        <v>0</v>
      </c>
      <c r="DE141" s="46">
        <f t="shared" si="285"/>
        <v>0</v>
      </c>
      <c r="DF141" s="49">
        <v>15</v>
      </c>
      <c r="DG141" s="50">
        <f t="shared" si="244"/>
        <v>1949.3933333333334</v>
      </c>
      <c r="DH141" s="51">
        <f t="shared" si="286"/>
        <v>29240.9</v>
      </c>
      <c r="DI141" s="52"/>
      <c r="DJ141" s="52">
        <f>$DG141</f>
        <v>1949.3933333333334</v>
      </c>
      <c r="DK141" s="52">
        <f t="shared" si="306"/>
        <v>1949.3933333333334</v>
      </c>
      <c r="DL141" s="52">
        <f t="shared" si="306"/>
        <v>1949.3933333333334</v>
      </c>
      <c r="DM141" s="52">
        <f t="shared" si="306"/>
        <v>1949.3933333333334</v>
      </c>
      <c r="DN141" s="52">
        <f t="shared" si="306"/>
        <v>1949.3933333333334</v>
      </c>
      <c r="DO141" s="52">
        <f t="shared" si="306"/>
        <v>1949.3933333333334</v>
      </c>
      <c r="DP141" s="52">
        <f t="shared" si="307"/>
        <v>1949.3933333333334</v>
      </c>
      <c r="DQ141" s="52">
        <f t="shared" si="303"/>
        <v>1949.3933333333334</v>
      </c>
      <c r="DR141" s="52">
        <f t="shared" si="303"/>
        <v>1949.3933333333334</v>
      </c>
      <c r="DS141" s="52">
        <f t="shared" si="303"/>
        <v>1949.3933333333334</v>
      </c>
      <c r="DT141" s="52">
        <f t="shared" si="303"/>
        <v>1949.3933333333334</v>
      </c>
      <c r="DU141" s="52">
        <f t="shared" si="303"/>
        <v>1949.3933333333334</v>
      </c>
      <c r="DV141" s="52">
        <f t="shared" ref="DV141:DX150" si="309">$DG141</f>
        <v>1949.3933333333334</v>
      </c>
      <c r="DW141" s="52">
        <f t="shared" si="309"/>
        <v>1949.3933333333334</v>
      </c>
      <c r="DX141" s="52">
        <f t="shared" si="309"/>
        <v>1949.3933333333334</v>
      </c>
      <c r="DY141" s="53"/>
      <c r="DZ141" s="53"/>
      <c r="EA141" s="53"/>
      <c r="EB141" s="53"/>
      <c r="EC141" s="53"/>
      <c r="ED141" s="53"/>
      <c r="EE141" s="53"/>
      <c r="EF141" s="53"/>
      <c r="EG141" s="54">
        <f t="shared" si="288"/>
        <v>0</v>
      </c>
      <c r="EH141" s="55">
        <f t="shared" si="289"/>
        <v>15</v>
      </c>
      <c r="EI141" s="55">
        <f t="shared" si="290"/>
        <v>0</v>
      </c>
      <c r="EJ141" s="56" t="s">
        <v>552</v>
      </c>
      <c r="EK141" s="57">
        <f t="shared" si="253"/>
        <v>29240.9</v>
      </c>
      <c r="EL141" s="57">
        <f t="shared" si="254"/>
        <v>27291.506666666668</v>
      </c>
      <c r="EM141" s="57">
        <f t="shared" si="255"/>
        <v>25342.113333333335</v>
      </c>
      <c r="EN141" s="57">
        <f t="shared" si="256"/>
        <v>23392.720000000001</v>
      </c>
      <c r="EO141" s="57">
        <f t="shared" si="293"/>
        <v>21443.326666666668</v>
      </c>
      <c r="EP141" s="57">
        <f t="shared" si="294"/>
        <v>19493.933333333334</v>
      </c>
      <c r="EQ141" s="58">
        <f t="shared" si="295"/>
        <v>350.89080000000001</v>
      </c>
      <c r="ER141" s="58">
        <f t="shared" si="296"/>
        <v>327.49808000000002</v>
      </c>
      <c r="ES141" s="58">
        <f t="shared" si="297"/>
        <v>329.44747333333333</v>
      </c>
      <c r="ET141" s="58">
        <f t="shared" si="298"/>
        <v>327.49808000000002</v>
      </c>
    </row>
    <row r="142" spans="1:150" x14ac:dyDescent="0.25">
      <c r="A142" s="30" t="s">
        <v>871</v>
      </c>
      <c r="B142" s="65">
        <v>1210652</v>
      </c>
      <c r="C142" s="67" t="s">
        <v>872</v>
      </c>
      <c r="D142" s="32" t="s">
        <v>489</v>
      </c>
      <c r="E142" s="56"/>
      <c r="F142" s="33"/>
      <c r="G142" s="33"/>
      <c r="H142" s="288">
        <f t="shared" si="291"/>
        <v>315000</v>
      </c>
      <c r="I142" s="288">
        <f t="shared" si="292"/>
        <v>315000</v>
      </c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4" t="s">
        <v>616</v>
      </c>
      <c r="AI142" s="34" t="s">
        <v>597</v>
      </c>
      <c r="AJ142" s="34" t="s">
        <v>177</v>
      </c>
      <c r="AK142" s="34" t="s">
        <v>734</v>
      </c>
      <c r="AL142" s="34" t="s">
        <v>60</v>
      </c>
      <c r="AM142" s="34" t="s">
        <v>491</v>
      </c>
      <c r="AN142" s="34" t="s">
        <v>617</v>
      </c>
      <c r="AO142" s="36">
        <v>1.04</v>
      </c>
      <c r="AP142" s="69" t="s">
        <v>472</v>
      </c>
      <c r="AQ142" s="69" t="s">
        <v>58</v>
      </c>
      <c r="AR142" s="37" t="s">
        <v>469</v>
      </c>
      <c r="AS142" s="38">
        <v>2024</v>
      </c>
      <c r="AT142" s="39" t="s">
        <v>470</v>
      </c>
      <c r="AU142" s="37" t="s">
        <v>471</v>
      </c>
      <c r="AV142" s="39" t="s">
        <v>816</v>
      </c>
      <c r="AW142" s="39" t="s">
        <v>817</v>
      </c>
      <c r="AX142" s="39" t="s">
        <v>830</v>
      </c>
      <c r="AY142" s="40" t="s">
        <v>816</v>
      </c>
      <c r="AZ142" s="40" t="s">
        <v>530</v>
      </c>
      <c r="BA142" s="274">
        <v>0</v>
      </c>
      <c r="BB142" s="42"/>
      <c r="BC142" s="98">
        <v>315000</v>
      </c>
      <c r="BD142" s="43">
        <v>0</v>
      </c>
      <c r="BE142" s="43"/>
      <c r="BF142" s="43">
        <v>0</v>
      </c>
      <c r="BG142" s="44"/>
      <c r="BH142" s="45">
        <f t="shared" si="304"/>
        <v>315000</v>
      </c>
      <c r="BI142" s="45">
        <f t="shared" si="305"/>
        <v>315000</v>
      </c>
      <c r="BJ142" s="45">
        <f t="shared" si="263"/>
        <v>315000</v>
      </c>
      <c r="BK142" s="46">
        <v>315000</v>
      </c>
      <c r="BL142" s="46"/>
      <c r="BM142" s="46">
        <f t="shared" si="230"/>
        <v>0</v>
      </c>
      <c r="BN142" s="46"/>
      <c r="BO142" s="46">
        <f t="shared" si="264"/>
        <v>0</v>
      </c>
      <c r="BP142" s="46"/>
      <c r="BQ142" s="46">
        <f t="shared" si="265"/>
        <v>0</v>
      </c>
      <c r="BR142" s="46"/>
      <c r="BS142" s="46">
        <f t="shared" si="266"/>
        <v>0</v>
      </c>
      <c r="BT142" s="46"/>
      <c r="BU142" s="46">
        <f t="shared" si="267"/>
        <v>0</v>
      </c>
      <c r="BV142" s="46"/>
      <c r="BW142" s="46">
        <f t="shared" si="268"/>
        <v>0</v>
      </c>
      <c r="BX142" s="46"/>
      <c r="BY142" s="46">
        <f t="shared" si="269"/>
        <v>0</v>
      </c>
      <c r="BZ142" s="46"/>
      <c r="CA142" s="46">
        <f t="shared" si="270"/>
        <v>0</v>
      </c>
      <c r="CB142" s="46"/>
      <c r="CC142" s="46">
        <f t="shared" si="271"/>
        <v>0</v>
      </c>
      <c r="CD142" s="46"/>
      <c r="CE142" s="46">
        <f t="shared" si="272"/>
        <v>0</v>
      </c>
      <c r="CF142" s="46"/>
      <c r="CG142" s="46">
        <f t="shared" si="273"/>
        <v>0</v>
      </c>
      <c r="CH142" s="46"/>
      <c r="CI142" s="46">
        <f t="shared" si="274"/>
        <v>0</v>
      </c>
      <c r="CJ142" s="46"/>
      <c r="CK142" s="46">
        <f t="shared" si="275"/>
        <v>0</v>
      </c>
      <c r="CL142" s="46"/>
      <c r="CM142" s="46">
        <f t="shared" si="276"/>
        <v>0</v>
      </c>
      <c r="CN142" s="46"/>
      <c r="CO142" s="46">
        <f t="shared" si="277"/>
        <v>0</v>
      </c>
      <c r="CP142" s="46"/>
      <c r="CQ142" s="46">
        <f t="shared" si="278"/>
        <v>0</v>
      </c>
      <c r="CR142" s="46"/>
      <c r="CS142" s="46">
        <f t="shared" si="279"/>
        <v>0</v>
      </c>
      <c r="CT142" s="46"/>
      <c r="CU142" s="46">
        <f t="shared" si="280"/>
        <v>0</v>
      </c>
      <c r="CV142" s="46"/>
      <c r="CW142" s="46">
        <f t="shared" si="281"/>
        <v>0</v>
      </c>
      <c r="CX142" s="46"/>
      <c r="CY142" s="46">
        <f t="shared" si="282"/>
        <v>0</v>
      </c>
      <c r="CZ142" s="46"/>
      <c r="DA142" s="46">
        <f t="shared" si="283"/>
        <v>0</v>
      </c>
      <c r="DB142" s="47"/>
      <c r="DC142" s="46">
        <f t="shared" si="284"/>
        <v>0</v>
      </c>
      <c r="DD142" s="48"/>
      <c r="DE142" s="46">
        <f t="shared" si="285"/>
        <v>0</v>
      </c>
      <c r="DF142" s="105">
        <v>45</v>
      </c>
      <c r="DG142" s="106">
        <f t="shared" si="244"/>
        <v>7000</v>
      </c>
      <c r="DH142" s="51">
        <f t="shared" si="286"/>
        <v>161000</v>
      </c>
      <c r="DI142" s="52"/>
      <c r="DJ142" s="52">
        <f>$DG142</f>
        <v>7000</v>
      </c>
      <c r="DK142" s="52">
        <f t="shared" si="306"/>
        <v>7000</v>
      </c>
      <c r="DL142" s="52">
        <f t="shared" si="306"/>
        <v>7000</v>
      </c>
      <c r="DM142" s="52">
        <f t="shared" si="306"/>
        <v>7000</v>
      </c>
      <c r="DN142" s="52">
        <f t="shared" si="306"/>
        <v>7000</v>
      </c>
      <c r="DO142" s="52">
        <f t="shared" si="306"/>
        <v>7000</v>
      </c>
      <c r="DP142" s="52">
        <f t="shared" si="307"/>
        <v>7000</v>
      </c>
      <c r="DQ142" s="52">
        <f t="shared" si="303"/>
        <v>7000</v>
      </c>
      <c r="DR142" s="52">
        <f t="shared" si="303"/>
        <v>7000</v>
      </c>
      <c r="DS142" s="52">
        <f t="shared" si="303"/>
        <v>7000</v>
      </c>
      <c r="DT142" s="52">
        <f t="shared" si="303"/>
        <v>7000</v>
      </c>
      <c r="DU142" s="52">
        <f t="shared" si="303"/>
        <v>7000</v>
      </c>
      <c r="DV142" s="52">
        <f t="shared" si="309"/>
        <v>7000</v>
      </c>
      <c r="DW142" s="52">
        <f t="shared" si="309"/>
        <v>7000</v>
      </c>
      <c r="DX142" s="52">
        <f t="shared" si="309"/>
        <v>7000</v>
      </c>
      <c r="DY142" s="52">
        <f t="shared" ref="DY142:EF149" si="310">$DG142</f>
        <v>7000</v>
      </c>
      <c r="DZ142" s="52">
        <f t="shared" si="310"/>
        <v>7000</v>
      </c>
      <c r="EA142" s="52">
        <f t="shared" si="310"/>
        <v>7000</v>
      </c>
      <c r="EB142" s="52">
        <f t="shared" si="310"/>
        <v>7000</v>
      </c>
      <c r="EC142" s="52">
        <f t="shared" si="310"/>
        <v>7000</v>
      </c>
      <c r="ED142" s="52">
        <f t="shared" si="310"/>
        <v>7000</v>
      </c>
      <c r="EE142" s="52">
        <f t="shared" si="310"/>
        <v>7000</v>
      </c>
      <c r="EF142" s="52">
        <f t="shared" si="310"/>
        <v>7000</v>
      </c>
      <c r="EG142" s="54">
        <f t="shared" si="288"/>
        <v>154000</v>
      </c>
      <c r="EH142" s="55">
        <f t="shared" si="289"/>
        <v>23</v>
      </c>
      <c r="EI142" s="55">
        <f t="shared" si="290"/>
        <v>22</v>
      </c>
      <c r="EJ142" s="56" t="s">
        <v>545</v>
      </c>
      <c r="EK142" s="57">
        <f t="shared" si="253"/>
        <v>315000</v>
      </c>
      <c r="EL142" s="57">
        <f t="shared" si="254"/>
        <v>308000</v>
      </c>
      <c r="EM142" s="57">
        <f t="shared" si="255"/>
        <v>301000</v>
      </c>
      <c r="EN142" s="57">
        <f t="shared" si="256"/>
        <v>294000</v>
      </c>
      <c r="EO142" s="57">
        <f t="shared" si="293"/>
        <v>287000</v>
      </c>
      <c r="EP142" s="57">
        <f t="shared" si="294"/>
        <v>280000</v>
      </c>
      <c r="EQ142" s="58">
        <f t="shared" si="295"/>
        <v>3780</v>
      </c>
      <c r="ER142" s="58">
        <f t="shared" si="296"/>
        <v>3696</v>
      </c>
      <c r="ES142" s="58">
        <f t="shared" si="297"/>
        <v>3913</v>
      </c>
      <c r="ET142" s="58">
        <f t="shared" si="298"/>
        <v>4116</v>
      </c>
    </row>
    <row r="143" spans="1:150" x14ac:dyDescent="0.25">
      <c r="A143" s="30" t="s">
        <v>873</v>
      </c>
      <c r="B143" s="65">
        <v>1210653</v>
      </c>
      <c r="C143" s="67" t="s">
        <v>874</v>
      </c>
      <c r="D143" s="32" t="s">
        <v>489</v>
      </c>
      <c r="E143" s="56"/>
      <c r="F143" s="33"/>
      <c r="G143" s="33"/>
      <c r="H143" s="288">
        <f t="shared" si="291"/>
        <v>0</v>
      </c>
      <c r="I143" s="288">
        <f t="shared" si="292"/>
        <v>0</v>
      </c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4" t="s">
        <v>548</v>
      </c>
      <c r="AI143" s="34" t="s">
        <v>597</v>
      </c>
      <c r="AJ143" s="34" t="s">
        <v>733</v>
      </c>
      <c r="AK143" s="34" t="s">
        <v>734</v>
      </c>
      <c r="AL143" s="34" t="s">
        <v>48</v>
      </c>
      <c r="AM143" s="34" t="s">
        <v>692</v>
      </c>
      <c r="AN143" s="34" t="s">
        <v>617</v>
      </c>
      <c r="AO143" s="36">
        <v>1.04</v>
      </c>
      <c r="AP143" s="69" t="s">
        <v>586</v>
      </c>
      <c r="AQ143" s="69" t="s">
        <v>58</v>
      </c>
      <c r="AR143" s="37" t="s">
        <v>469</v>
      </c>
      <c r="AS143" s="38">
        <v>2024</v>
      </c>
      <c r="AT143" s="39" t="s">
        <v>470</v>
      </c>
      <c r="AU143" s="37" t="s">
        <v>686</v>
      </c>
      <c r="AV143" s="39" t="s">
        <v>494</v>
      </c>
      <c r="AW143" s="39" t="s">
        <v>495</v>
      </c>
      <c r="AX143" s="39" t="s">
        <v>687</v>
      </c>
      <c r="AY143" s="40" t="s">
        <v>875</v>
      </c>
      <c r="AZ143" s="40" t="s">
        <v>530</v>
      </c>
      <c r="BA143" s="274"/>
      <c r="BB143" s="42"/>
      <c r="BC143" s="35">
        <v>552200</v>
      </c>
      <c r="BD143" s="43">
        <v>0</v>
      </c>
      <c r="BE143" s="43"/>
      <c r="BF143" s="43">
        <v>552200</v>
      </c>
      <c r="BG143" s="44"/>
      <c r="BH143" s="45">
        <f t="shared" si="304"/>
        <v>0</v>
      </c>
      <c r="BI143" s="45">
        <f t="shared" si="305"/>
        <v>0</v>
      </c>
      <c r="BJ143" s="45">
        <f t="shared" si="263"/>
        <v>0</v>
      </c>
      <c r="BK143" s="46">
        <v>0</v>
      </c>
      <c r="BL143" s="46">
        <v>0</v>
      </c>
      <c r="BM143" s="46">
        <f t="shared" ref="BM143:BM147" si="311">AO143*BL143</f>
        <v>0</v>
      </c>
      <c r="BN143" s="46">
        <v>0</v>
      </c>
      <c r="BO143" s="46">
        <f t="shared" si="264"/>
        <v>0</v>
      </c>
      <c r="BP143" s="46">
        <v>0</v>
      </c>
      <c r="BQ143" s="46">
        <f t="shared" si="265"/>
        <v>0</v>
      </c>
      <c r="BR143" s="46">
        <v>0</v>
      </c>
      <c r="BS143" s="46">
        <f t="shared" si="266"/>
        <v>0</v>
      </c>
      <c r="BT143" s="46">
        <v>0</v>
      </c>
      <c r="BU143" s="46">
        <f t="shared" si="267"/>
        <v>0</v>
      </c>
      <c r="BV143" s="46">
        <v>0</v>
      </c>
      <c r="BW143" s="46">
        <f t="shared" si="268"/>
        <v>0</v>
      </c>
      <c r="BX143" s="46">
        <v>0</v>
      </c>
      <c r="BY143" s="46">
        <f t="shared" si="269"/>
        <v>0</v>
      </c>
      <c r="BZ143" s="46">
        <v>0</v>
      </c>
      <c r="CA143" s="46">
        <f t="shared" si="270"/>
        <v>0</v>
      </c>
      <c r="CB143" s="46">
        <v>0</v>
      </c>
      <c r="CC143" s="46">
        <f t="shared" si="271"/>
        <v>0</v>
      </c>
      <c r="CD143" s="46">
        <v>0</v>
      </c>
      <c r="CE143" s="46">
        <f t="shared" si="272"/>
        <v>0</v>
      </c>
      <c r="CF143" s="46">
        <v>0</v>
      </c>
      <c r="CG143" s="46">
        <f t="shared" si="273"/>
        <v>0</v>
      </c>
      <c r="CH143" s="46">
        <v>0</v>
      </c>
      <c r="CI143" s="46">
        <f t="shared" si="274"/>
        <v>0</v>
      </c>
      <c r="CJ143" s="46">
        <v>0</v>
      </c>
      <c r="CK143" s="46">
        <f t="shared" si="275"/>
        <v>0</v>
      </c>
      <c r="CL143" s="46">
        <v>0</v>
      </c>
      <c r="CM143" s="46">
        <f t="shared" si="276"/>
        <v>0</v>
      </c>
      <c r="CN143" s="46">
        <v>0</v>
      </c>
      <c r="CO143" s="46">
        <f t="shared" si="277"/>
        <v>0</v>
      </c>
      <c r="CP143" s="46">
        <v>0</v>
      </c>
      <c r="CQ143" s="46">
        <f t="shared" si="278"/>
        <v>0</v>
      </c>
      <c r="CR143" s="46">
        <v>0</v>
      </c>
      <c r="CS143" s="46">
        <f t="shared" si="279"/>
        <v>0</v>
      </c>
      <c r="CT143" s="46">
        <v>0</v>
      </c>
      <c r="CU143" s="46">
        <f t="shared" si="280"/>
        <v>0</v>
      </c>
      <c r="CV143" s="46">
        <v>0</v>
      </c>
      <c r="CW143" s="46">
        <f t="shared" si="281"/>
        <v>0</v>
      </c>
      <c r="CX143" s="46">
        <v>0</v>
      </c>
      <c r="CY143" s="46">
        <f t="shared" si="282"/>
        <v>0</v>
      </c>
      <c r="CZ143" s="46">
        <v>0</v>
      </c>
      <c r="DA143" s="46">
        <f t="shared" si="283"/>
        <v>0</v>
      </c>
      <c r="DB143" s="47">
        <v>0</v>
      </c>
      <c r="DC143" s="46">
        <f t="shared" si="284"/>
        <v>0</v>
      </c>
      <c r="DD143" s="48">
        <v>0</v>
      </c>
      <c r="DE143" s="46">
        <f t="shared" si="285"/>
        <v>0</v>
      </c>
      <c r="DF143" s="49">
        <v>45</v>
      </c>
      <c r="DG143" s="50">
        <f t="shared" si="244"/>
        <v>0</v>
      </c>
      <c r="DH143" s="297">
        <f t="shared" si="286"/>
        <v>0</v>
      </c>
      <c r="DI143" s="52"/>
      <c r="DJ143" s="52"/>
      <c r="DK143" s="53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4">
        <f t="shared" si="288"/>
        <v>0</v>
      </c>
      <c r="EH143" s="55">
        <f t="shared" si="289"/>
        <v>0</v>
      </c>
      <c r="EI143" s="55">
        <f t="shared" si="290"/>
        <v>45</v>
      </c>
      <c r="EJ143" s="56" t="s">
        <v>545</v>
      </c>
      <c r="EK143" s="57">
        <f t="shared" si="253"/>
        <v>0</v>
      </c>
      <c r="EL143" s="57">
        <f t="shared" si="254"/>
        <v>0</v>
      </c>
      <c r="EM143" s="57">
        <f t="shared" si="255"/>
        <v>0</v>
      </c>
      <c r="EN143" s="57">
        <f t="shared" si="256"/>
        <v>0</v>
      </c>
      <c r="EO143" s="57">
        <f t="shared" si="293"/>
        <v>0</v>
      </c>
      <c r="EP143" s="57">
        <f t="shared" si="294"/>
        <v>0</v>
      </c>
      <c r="EQ143" s="58">
        <f t="shared" si="295"/>
        <v>0</v>
      </c>
      <c r="ER143" s="58">
        <f t="shared" si="296"/>
        <v>0</v>
      </c>
      <c r="ES143" s="58">
        <f t="shared" si="297"/>
        <v>0</v>
      </c>
      <c r="ET143" s="58">
        <f t="shared" si="298"/>
        <v>0</v>
      </c>
    </row>
    <row r="144" spans="1:150" x14ac:dyDescent="0.25">
      <c r="A144" s="30" t="s">
        <v>823</v>
      </c>
      <c r="B144" s="65">
        <v>1210654</v>
      </c>
      <c r="C144" s="67" t="s">
        <v>876</v>
      </c>
      <c r="D144" s="32" t="s">
        <v>489</v>
      </c>
      <c r="E144" s="56"/>
      <c r="F144" s="33"/>
      <c r="G144" s="33"/>
      <c r="H144" s="288">
        <f t="shared" si="291"/>
        <v>1365000</v>
      </c>
      <c r="I144" s="288">
        <f t="shared" si="292"/>
        <v>1365000</v>
      </c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4" t="s">
        <v>616</v>
      </c>
      <c r="AI144" s="34" t="s">
        <v>597</v>
      </c>
      <c r="AJ144" s="34" t="s">
        <v>177</v>
      </c>
      <c r="AK144" s="34" t="s">
        <v>734</v>
      </c>
      <c r="AL144" s="34" t="s">
        <v>60</v>
      </c>
      <c r="AM144" s="34" t="s">
        <v>491</v>
      </c>
      <c r="AN144" s="34" t="s">
        <v>617</v>
      </c>
      <c r="AO144" s="36">
        <v>1.04</v>
      </c>
      <c r="AP144" s="69" t="s">
        <v>472</v>
      </c>
      <c r="AQ144" s="69" t="s">
        <v>58</v>
      </c>
      <c r="AR144" s="37" t="s">
        <v>469</v>
      </c>
      <c r="AS144" s="38">
        <v>2024</v>
      </c>
      <c r="AT144" s="39" t="s">
        <v>470</v>
      </c>
      <c r="AU144" s="37" t="s">
        <v>471</v>
      </c>
      <c r="AV144" s="39" t="s">
        <v>816</v>
      </c>
      <c r="AW144" s="39" t="s">
        <v>817</v>
      </c>
      <c r="AX144" s="39" t="s">
        <v>825</v>
      </c>
      <c r="AY144" s="40" t="s">
        <v>816</v>
      </c>
      <c r="AZ144" s="40" t="s">
        <v>530</v>
      </c>
      <c r="BA144" s="274">
        <v>0</v>
      </c>
      <c r="BB144" s="42"/>
      <c r="BC144" s="35">
        <v>1365000</v>
      </c>
      <c r="BD144" s="43"/>
      <c r="BE144" s="43"/>
      <c r="BF144" s="43"/>
      <c r="BG144" s="44"/>
      <c r="BH144" s="45">
        <f t="shared" si="304"/>
        <v>1365000</v>
      </c>
      <c r="BI144" s="45">
        <f t="shared" si="305"/>
        <v>1365000</v>
      </c>
      <c r="BJ144" s="45">
        <f t="shared" si="263"/>
        <v>1365000</v>
      </c>
      <c r="BK144" s="70">
        <v>1365000</v>
      </c>
      <c r="BL144" s="70">
        <v>0</v>
      </c>
      <c r="BM144" s="46">
        <f t="shared" si="311"/>
        <v>0</v>
      </c>
      <c r="BN144" s="70">
        <v>0</v>
      </c>
      <c r="BO144" s="46">
        <f t="shared" si="264"/>
        <v>0</v>
      </c>
      <c r="BP144" s="70">
        <v>0</v>
      </c>
      <c r="BQ144" s="46">
        <f t="shared" si="265"/>
        <v>0</v>
      </c>
      <c r="BR144" s="70">
        <v>0</v>
      </c>
      <c r="BS144" s="46">
        <f t="shared" si="266"/>
        <v>0</v>
      </c>
      <c r="BT144" s="70">
        <v>0</v>
      </c>
      <c r="BU144" s="46">
        <f t="shared" si="267"/>
        <v>0</v>
      </c>
      <c r="BV144" s="70">
        <v>0</v>
      </c>
      <c r="BW144" s="46">
        <f t="shared" si="268"/>
        <v>0</v>
      </c>
      <c r="BX144" s="70">
        <v>0</v>
      </c>
      <c r="BY144" s="46">
        <f t="shared" si="269"/>
        <v>0</v>
      </c>
      <c r="BZ144" s="70">
        <v>0</v>
      </c>
      <c r="CA144" s="46">
        <f t="shared" si="270"/>
        <v>0</v>
      </c>
      <c r="CB144" s="46">
        <v>0</v>
      </c>
      <c r="CC144" s="46">
        <f t="shared" si="271"/>
        <v>0</v>
      </c>
      <c r="CD144" s="46">
        <v>0</v>
      </c>
      <c r="CE144" s="46">
        <f t="shared" si="272"/>
        <v>0</v>
      </c>
      <c r="CF144" s="46">
        <v>0</v>
      </c>
      <c r="CG144" s="46">
        <f t="shared" si="273"/>
        <v>0</v>
      </c>
      <c r="CH144" s="46">
        <v>0</v>
      </c>
      <c r="CI144" s="46">
        <f t="shared" si="274"/>
        <v>0</v>
      </c>
      <c r="CJ144" s="46">
        <v>0</v>
      </c>
      <c r="CK144" s="46">
        <f t="shared" si="275"/>
        <v>0</v>
      </c>
      <c r="CL144" s="46">
        <v>0</v>
      </c>
      <c r="CM144" s="46">
        <f t="shared" si="276"/>
        <v>0</v>
      </c>
      <c r="CN144" s="46">
        <v>0</v>
      </c>
      <c r="CO144" s="46">
        <f t="shared" si="277"/>
        <v>0</v>
      </c>
      <c r="CP144" s="46">
        <v>0</v>
      </c>
      <c r="CQ144" s="46">
        <f t="shared" si="278"/>
        <v>0</v>
      </c>
      <c r="CR144" s="46">
        <v>0</v>
      </c>
      <c r="CS144" s="46">
        <f t="shared" si="279"/>
        <v>0</v>
      </c>
      <c r="CT144" s="46">
        <v>0</v>
      </c>
      <c r="CU144" s="46">
        <f t="shared" si="280"/>
        <v>0</v>
      </c>
      <c r="CV144" s="46">
        <v>0</v>
      </c>
      <c r="CW144" s="46">
        <f t="shared" si="281"/>
        <v>0</v>
      </c>
      <c r="CX144" s="46">
        <v>0</v>
      </c>
      <c r="CY144" s="46">
        <f t="shared" si="282"/>
        <v>0</v>
      </c>
      <c r="CZ144" s="46">
        <v>0</v>
      </c>
      <c r="DA144" s="46">
        <f t="shared" si="283"/>
        <v>0</v>
      </c>
      <c r="DB144" s="47">
        <v>0</v>
      </c>
      <c r="DC144" s="46">
        <f t="shared" si="284"/>
        <v>0</v>
      </c>
      <c r="DD144" s="48">
        <v>0</v>
      </c>
      <c r="DE144" s="46">
        <f t="shared" si="285"/>
        <v>0</v>
      </c>
      <c r="DF144" s="49">
        <v>45</v>
      </c>
      <c r="DG144" s="50">
        <f t="shared" si="244"/>
        <v>30333.333333333332</v>
      </c>
      <c r="DH144" s="51">
        <f t="shared" si="286"/>
        <v>697666.66666666674</v>
      </c>
      <c r="DI144" s="52"/>
      <c r="DJ144" s="52">
        <f>$DG144</f>
        <v>30333.333333333332</v>
      </c>
      <c r="DK144" s="52">
        <f>$DG144</f>
        <v>30333.333333333332</v>
      </c>
      <c r="DL144" s="52">
        <f>$DG144</f>
        <v>30333.333333333332</v>
      </c>
      <c r="DM144" s="52">
        <f t="shared" ref="DM144:DO145" si="312">$DG144</f>
        <v>30333.333333333332</v>
      </c>
      <c r="DN144" s="52">
        <f t="shared" si="312"/>
        <v>30333.333333333332</v>
      </c>
      <c r="DO144" s="52">
        <f t="shared" si="312"/>
        <v>30333.333333333332</v>
      </c>
      <c r="DP144" s="52">
        <f t="shared" si="307"/>
        <v>30333.333333333332</v>
      </c>
      <c r="DQ144" s="52">
        <f t="shared" si="303"/>
        <v>30333.333333333332</v>
      </c>
      <c r="DR144" s="52">
        <f t="shared" si="303"/>
        <v>30333.333333333332</v>
      </c>
      <c r="DS144" s="52">
        <f t="shared" si="303"/>
        <v>30333.333333333332</v>
      </c>
      <c r="DT144" s="52">
        <f t="shared" si="303"/>
        <v>30333.333333333332</v>
      </c>
      <c r="DU144" s="52">
        <f t="shared" si="303"/>
        <v>30333.333333333332</v>
      </c>
      <c r="DV144" s="52">
        <f t="shared" si="309"/>
        <v>30333.333333333332</v>
      </c>
      <c r="DW144" s="52">
        <f t="shared" si="309"/>
        <v>30333.333333333332</v>
      </c>
      <c r="DX144" s="52">
        <f t="shared" si="309"/>
        <v>30333.333333333332</v>
      </c>
      <c r="DY144" s="52">
        <f t="shared" si="310"/>
        <v>30333.333333333332</v>
      </c>
      <c r="DZ144" s="52">
        <f t="shared" si="310"/>
        <v>30333.333333333332</v>
      </c>
      <c r="EA144" s="52">
        <f t="shared" si="310"/>
        <v>30333.333333333332</v>
      </c>
      <c r="EB144" s="52">
        <f t="shared" si="310"/>
        <v>30333.333333333332</v>
      </c>
      <c r="EC144" s="52">
        <f t="shared" si="310"/>
        <v>30333.333333333332</v>
      </c>
      <c r="ED144" s="52">
        <f t="shared" si="310"/>
        <v>30333.333333333332</v>
      </c>
      <c r="EE144" s="52">
        <f t="shared" si="310"/>
        <v>30333.333333333332</v>
      </c>
      <c r="EF144" s="52">
        <f t="shared" si="310"/>
        <v>30333.333333333332</v>
      </c>
      <c r="EG144" s="54">
        <f t="shared" si="288"/>
        <v>667333.33333333326</v>
      </c>
      <c r="EH144" s="55">
        <f t="shared" si="289"/>
        <v>23</v>
      </c>
      <c r="EI144" s="55">
        <f t="shared" si="290"/>
        <v>22</v>
      </c>
      <c r="EJ144" s="56" t="s">
        <v>545</v>
      </c>
      <c r="EK144" s="57">
        <f t="shared" si="253"/>
        <v>1365000</v>
      </c>
      <c r="EL144" s="57">
        <f t="shared" si="254"/>
        <v>1334666.6666666667</v>
      </c>
      <c r="EM144" s="57">
        <f t="shared" si="255"/>
        <v>1304333.3333333335</v>
      </c>
      <c r="EN144" s="57">
        <f t="shared" si="256"/>
        <v>1274000.0000000002</v>
      </c>
      <c r="EO144" s="57">
        <f t="shared" si="293"/>
        <v>1243666.666666667</v>
      </c>
      <c r="EP144" s="57">
        <f t="shared" si="294"/>
        <v>1213333.3333333337</v>
      </c>
      <c r="EQ144" s="58">
        <f t="shared" si="295"/>
        <v>16380</v>
      </c>
      <c r="ER144" s="58">
        <f t="shared" si="296"/>
        <v>16016.000000000002</v>
      </c>
      <c r="ES144" s="58">
        <f t="shared" si="297"/>
        <v>16956.333333333336</v>
      </c>
      <c r="ET144" s="58">
        <f t="shared" si="298"/>
        <v>17836.000000000004</v>
      </c>
    </row>
    <row r="145" spans="1:150" x14ac:dyDescent="0.25">
      <c r="A145" s="357" t="s">
        <v>877</v>
      </c>
      <c r="B145" s="65">
        <v>1210655</v>
      </c>
      <c r="C145" s="358" t="s">
        <v>878</v>
      </c>
      <c r="D145" s="32" t="s">
        <v>489</v>
      </c>
      <c r="E145" s="56"/>
      <c r="F145" s="33"/>
      <c r="G145" s="33"/>
      <c r="H145" s="288">
        <f t="shared" si="291"/>
        <v>9672000</v>
      </c>
      <c r="I145" s="288">
        <f t="shared" si="292"/>
        <v>9672000</v>
      </c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4" t="s">
        <v>548</v>
      </c>
      <c r="AI145" s="34" t="s">
        <v>597</v>
      </c>
      <c r="AJ145" s="34" t="s">
        <v>129</v>
      </c>
      <c r="AK145" s="34" t="s">
        <v>806</v>
      </c>
      <c r="AL145" s="34" t="s">
        <v>129</v>
      </c>
      <c r="AM145" s="34" t="s">
        <v>466</v>
      </c>
      <c r="AN145" s="34" t="s">
        <v>617</v>
      </c>
      <c r="AO145" s="36">
        <v>1.04</v>
      </c>
      <c r="AP145" s="69" t="s">
        <v>468</v>
      </c>
      <c r="AQ145" s="69" t="s">
        <v>58</v>
      </c>
      <c r="AR145" s="96" t="s">
        <v>469</v>
      </c>
      <c r="AS145" s="97">
        <v>2023</v>
      </c>
      <c r="AT145" s="68" t="s">
        <v>470</v>
      </c>
      <c r="AU145" s="96" t="s">
        <v>471</v>
      </c>
      <c r="AV145" s="68" t="s">
        <v>472</v>
      </c>
      <c r="AW145" s="76" t="s">
        <v>472</v>
      </c>
      <c r="AX145" s="68" t="s">
        <v>878</v>
      </c>
      <c r="AY145" s="95" t="s">
        <v>808</v>
      </c>
      <c r="AZ145" s="95" t="s">
        <v>485</v>
      </c>
      <c r="BA145" s="274">
        <v>0</v>
      </c>
      <c r="BB145" s="86"/>
      <c r="BC145" s="98">
        <v>9000000</v>
      </c>
      <c r="BD145" s="43">
        <v>7250000</v>
      </c>
      <c r="BE145" s="98"/>
      <c r="BF145" s="43">
        <v>7250000</v>
      </c>
      <c r="BG145" s="93">
        <v>9000000</v>
      </c>
      <c r="BH145" s="45">
        <f t="shared" si="304"/>
        <v>9300000</v>
      </c>
      <c r="BI145" s="45">
        <f t="shared" si="305"/>
        <v>9672000</v>
      </c>
      <c r="BJ145" s="45">
        <f t="shared" si="263"/>
        <v>9672000</v>
      </c>
      <c r="BK145" s="73">
        <v>0</v>
      </c>
      <c r="BL145" s="73">
        <v>4650000</v>
      </c>
      <c r="BM145" s="46">
        <f t="shared" si="311"/>
        <v>4836000</v>
      </c>
      <c r="BN145" s="73">
        <v>4650000</v>
      </c>
      <c r="BO145" s="46">
        <f t="shared" si="264"/>
        <v>4836000</v>
      </c>
      <c r="BP145" s="73">
        <v>0</v>
      </c>
      <c r="BQ145" s="46">
        <f t="shared" si="265"/>
        <v>0</v>
      </c>
      <c r="BR145" s="46">
        <v>0</v>
      </c>
      <c r="BS145" s="46">
        <f t="shared" si="266"/>
        <v>0</v>
      </c>
      <c r="BT145" s="46">
        <v>0</v>
      </c>
      <c r="BU145" s="46">
        <f t="shared" si="267"/>
        <v>0</v>
      </c>
      <c r="BV145" s="46">
        <v>0</v>
      </c>
      <c r="BW145" s="46">
        <f t="shared" si="268"/>
        <v>0</v>
      </c>
      <c r="BX145" s="46">
        <v>0</v>
      </c>
      <c r="BY145" s="46">
        <f t="shared" si="269"/>
        <v>0</v>
      </c>
      <c r="BZ145" s="46">
        <v>0</v>
      </c>
      <c r="CA145" s="46">
        <f t="shared" si="270"/>
        <v>0</v>
      </c>
      <c r="CB145" s="46">
        <v>0</v>
      </c>
      <c r="CC145" s="46">
        <f t="shared" si="271"/>
        <v>0</v>
      </c>
      <c r="CD145" s="46">
        <v>0</v>
      </c>
      <c r="CE145" s="46">
        <f t="shared" si="272"/>
        <v>0</v>
      </c>
      <c r="CF145" s="46">
        <v>0</v>
      </c>
      <c r="CG145" s="46">
        <f t="shared" si="273"/>
        <v>0</v>
      </c>
      <c r="CH145" s="46">
        <v>0</v>
      </c>
      <c r="CI145" s="46">
        <f t="shared" si="274"/>
        <v>0</v>
      </c>
      <c r="CJ145" s="46">
        <v>0</v>
      </c>
      <c r="CK145" s="46">
        <f t="shared" si="275"/>
        <v>0</v>
      </c>
      <c r="CL145" s="46">
        <v>0</v>
      </c>
      <c r="CM145" s="46">
        <f t="shared" si="276"/>
        <v>0</v>
      </c>
      <c r="CN145" s="46">
        <v>0</v>
      </c>
      <c r="CO145" s="46">
        <f t="shared" si="277"/>
        <v>0</v>
      </c>
      <c r="CP145" s="46">
        <v>0</v>
      </c>
      <c r="CQ145" s="46">
        <f t="shared" si="278"/>
        <v>0</v>
      </c>
      <c r="CR145" s="46">
        <v>0</v>
      </c>
      <c r="CS145" s="46">
        <f t="shared" si="279"/>
        <v>0</v>
      </c>
      <c r="CT145" s="46">
        <v>0</v>
      </c>
      <c r="CU145" s="46">
        <f t="shared" si="280"/>
        <v>0</v>
      </c>
      <c r="CV145" s="46">
        <v>0</v>
      </c>
      <c r="CW145" s="46">
        <f t="shared" si="281"/>
        <v>0</v>
      </c>
      <c r="CX145" s="46">
        <v>0</v>
      </c>
      <c r="CY145" s="46">
        <f t="shared" si="282"/>
        <v>0</v>
      </c>
      <c r="CZ145" s="46">
        <v>0</v>
      </c>
      <c r="DA145" s="46">
        <f t="shared" si="283"/>
        <v>0</v>
      </c>
      <c r="DB145" s="47">
        <v>0</v>
      </c>
      <c r="DC145" s="46">
        <f t="shared" si="284"/>
        <v>0</v>
      </c>
      <c r="DD145" s="48">
        <v>0</v>
      </c>
      <c r="DE145" s="46">
        <f t="shared" si="285"/>
        <v>0</v>
      </c>
      <c r="DF145" s="101">
        <v>60</v>
      </c>
      <c r="DG145" s="50">
        <f t="shared" si="244"/>
        <v>40366.666666666664</v>
      </c>
      <c r="DH145" s="51">
        <f t="shared" si="286"/>
        <v>847699.99999999977</v>
      </c>
      <c r="DI145" s="52"/>
      <c r="DJ145" s="52"/>
      <c r="DK145" s="53"/>
      <c r="DL145" s="130">
        <f>$DG145</f>
        <v>40366.666666666664</v>
      </c>
      <c r="DM145" s="130">
        <f t="shared" si="312"/>
        <v>40366.666666666664</v>
      </c>
      <c r="DN145" s="130">
        <f t="shared" si="312"/>
        <v>40366.666666666664</v>
      </c>
      <c r="DO145" s="130">
        <f t="shared" si="312"/>
        <v>40366.666666666664</v>
      </c>
      <c r="DP145" s="130">
        <f t="shared" si="307"/>
        <v>40366.666666666664</v>
      </c>
      <c r="DQ145" s="130">
        <f t="shared" si="303"/>
        <v>40366.666666666664</v>
      </c>
      <c r="DR145" s="130">
        <f t="shared" si="303"/>
        <v>40366.666666666664</v>
      </c>
      <c r="DS145" s="130">
        <f t="shared" si="303"/>
        <v>40366.666666666664</v>
      </c>
      <c r="DT145" s="130">
        <f t="shared" si="303"/>
        <v>40366.666666666664</v>
      </c>
      <c r="DU145" s="130">
        <f t="shared" si="303"/>
        <v>40366.666666666664</v>
      </c>
      <c r="DV145" s="130">
        <f t="shared" si="309"/>
        <v>40366.666666666664</v>
      </c>
      <c r="DW145" s="130">
        <f t="shared" si="309"/>
        <v>40366.666666666664</v>
      </c>
      <c r="DX145" s="130">
        <f t="shared" si="309"/>
        <v>40366.666666666664</v>
      </c>
      <c r="DY145" s="130">
        <f t="shared" si="310"/>
        <v>40366.666666666664</v>
      </c>
      <c r="DZ145" s="130">
        <f t="shared" si="310"/>
        <v>40366.666666666664</v>
      </c>
      <c r="EA145" s="130">
        <f t="shared" si="310"/>
        <v>40366.666666666664</v>
      </c>
      <c r="EB145" s="130">
        <f t="shared" si="310"/>
        <v>40366.666666666664</v>
      </c>
      <c r="EC145" s="130">
        <f t="shared" si="310"/>
        <v>40366.666666666664</v>
      </c>
      <c r="ED145" s="130">
        <f t="shared" si="310"/>
        <v>40366.666666666664</v>
      </c>
      <c r="EE145" s="130">
        <f t="shared" si="310"/>
        <v>40366.666666666664</v>
      </c>
      <c r="EF145" s="130">
        <f t="shared" si="310"/>
        <v>40366.666666666664</v>
      </c>
      <c r="EG145" s="54">
        <f t="shared" si="288"/>
        <v>8824300</v>
      </c>
      <c r="EH145" s="55">
        <f t="shared" si="289"/>
        <v>21</v>
      </c>
      <c r="EI145" s="55">
        <f t="shared" si="290"/>
        <v>39</v>
      </c>
      <c r="EJ145" s="326" t="s">
        <v>788</v>
      </c>
      <c r="EK145" s="327">
        <f>BA145+BK145-(BD145/BJ145*BK145)</f>
        <v>0</v>
      </c>
      <c r="EL145" s="57">
        <f>EK145+BM145-(BD145/BJ145*BM145)-DJ145</f>
        <v>1210999.9999999995</v>
      </c>
      <c r="EM145" s="57">
        <f>EL145+BO145-(BD145/BJ145*BO145)-DK145</f>
        <v>2421999.9999999995</v>
      </c>
      <c r="EN145" s="57">
        <f>EM145+BQ145-(BD145/BJ145*BQ145)-DL145</f>
        <v>2381633.333333333</v>
      </c>
      <c r="EO145" s="57">
        <f>EN145+BS145-(BD145/BJ145*BS145)-DM145</f>
        <v>2341266.6666666665</v>
      </c>
      <c r="EP145" s="57">
        <f>EO145+BU145-(BD145/BJ145*BS145)-DN145</f>
        <v>2300900</v>
      </c>
      <c r="EQ145" s="58">
        <f t="shared" si="295"/>
        <v>0</v>
      </c>
      <c r="ER145" s="58">
        <f t="shared" si="296"/>
        <v>14531.999999999995</v>
      </c>
      <c r="ES145" s="58">
        <f t="shared" si="297"/>
        <v>31485.999999999993</v>
      </c>
      <c r="ET145" s="58">
        <f t="shared" si="298"/>
        <v>33342.866666666661</v>
      </c>
    </row>
    <row r="146" spans="1:150" x14ac:dyDescent="0.25">
      <c r="A146" s="30" t="s">
        <v>818</v>
      </c>
      <c r="B146" s="65">
        <v>1210656</v>
      </c>
      <c r="C146" s="67" t="s">
        <v>879</v>
      </c>
      <c r="D146" s="32" t="s">
        <v>489</v>
      </c>
      <c r="E146" s="56"/>
      <c r="F146" s="33"/>
      <c r="G146" s="33"/>
      <c r="H146" s="288">
        <f t="shared" si="291"/>
        <v>187200</v>
      </c>
      <c r="I146" s="288">
        <f t="shared" si="292"/>
        <v>187200</v>
      </c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4" t="s">
        <v>616</v>
      </c>
      <c r="AI146" s="34" t="s">
        <v>597</v>
      </c>
      <c r="AJ146" s="34" t="s">
        <v>177</v>
      </c>
      <c r="AK146" s="34" t="s">
        <v>734</v>
      </c>
      <c r="AL146" s="34" t="s">
        <v>60</v>
      </c>
      <c r="AM146" s="34" t="s">
        <v>491</v>
      </c>
      <c r="AN146" s="34" t="s">
        <v>617</v>
      </c>
      <c r="AO146" s="36">
        <v>1.04</v>
      </c>
      <c r="AP146" s="69" t="s">
        <v>472</v>
      </c>
      <c r="AQ146" s="69" t="s">
        <v>58</v>
      </c>
      <c r="AR146" s="37" t="s">
        <v>469</v>
      </c>
      <c r="AS146" s="38">
        <v>2024</v>
      </c>
      <c r="AT146" s="39" t="s">
        <v>470</v>
      </c>
      <c r="AU146" s="37" t="s">
        <v>471</v>
      </c>
      <c r="AV146" s="39" t="s">
        <v>816</v>
      </c>
      <c r="AW146" s="39" t="s">
        <v>817</v>
      </c>
      <c r="AX146" s="39" t="s">
        <v>819</v>
      </c>
      <c r="AY146" s="40" t="s">
        <v>816</v>
      </c>
      <c r="AZ146" s="40" t="s">
        <v>530</v>
      </c>
      <c r="BA146" s="274"/>
      <c r="BB146" s="42"/>
      <c r="BC146" s="35">
        <v>180000</v>
      </c>
      <c r="BD146" s="98"/>
      <c r="BE146" s="43"/>
      <c r="BF146" s="98"/>
      <c r="BG146" s="103"/>
      <c r="BH146" s="45">
        <f t="shared" si="304"/>
        <v>180000</v>
      </c>
      <c r="BI146" s="45">
        <f t="shared" si="305"/>
        <v>187200</v>
      </c>
      <c r="BJ146" s="45">
        <f t="shared" si="263"/>
        <v>187200</v>
      </c>
      <c r="BK146" s="46"/>
      <c r="BL146" s="46">
        <v>180000</v>
      </c>
      <c r="BM146" s="46">
        <f t="shared" si="311"/>
        <v>187200</v>
      </c>
      <c r="BN146" s="46"/>
      <c r="BO146" s="46">
        <f t="shared" si="264"/>
        <v>0</v>
      </c>
      <c r="BP146" s="46"/>
      <c r="BQ146" s="46">
        <f t="shared" si="265"/>
        <v>0</v>
      </c>
      <c r="BR146" s="46"/>
      <c r="BS146" s="46">
        <f t="shared" si="266"/>
        <v>0</v>
      </c>
      <c r="BT146" s="46"/>
      <c r="BU146" s="46">
        <f t="shared" si="267"/>
        <v>0</v>
      </c>
      <c r="BV146" s="46"/>
      <c r="BW146" s="46">
        <f t="shared" si="268"/>
        <v>0</v>
      </c>
      <c r="BX146" s="46"/>
      <c r="BY146" s="46">
        <f t="shared" si="269"/>
        <v>0</v>
      </c>
      <c r="BZ146" s="46">
        <v>0</v>
      </c>
      <c r="CA146" s="46">
        <f t="shared" si="270"/>
        <v>0</v>
      </c>
      <c r="CB146" s="46">
        <v>0</v>
      </c>
      <c r="CC146" s="46">
        <f t="shared" si="271"/>
        <v>0</v>
      </c>
      <c r="CD146" s="46">
        <v>0</v>
      </c>
      <c r="CE146" s="46">
        <f t="shared" si="272"/>
        <v>0</v>
      </c>
      <c r="CF146" s="46">
        <v>0</v>
      </c>
      <c r="CG146" s="46">
        <f t="shared" si="273"/>
        <v>0</v>
      </c>
      <c r="CH146" s="46">
        <v>0</v>
      </c>
      <c r="CI146" s="46">
        <f t="shared" si="274"/>
        <v>0</v>
      </c>
      <c r="CJ146" s="46">
        <v>0</v>
      </c>
      <c r="CK146" s="46">
        <f t="shared" si="275"/>
        <v>0</v>
      </c>
      <c r="CL146" s="46">
        <v>0</v>
      </c>
      <c r="CM146" s="46">
        <f t="shared" si="276"/>
        <v>0</v>
      </c>
      <c r="CN146" s="46">
        <v>0</v>
      </c>
      <c r="CO146" s="46">
        <f t="shared" si="277"/>
        <v>0</v>
      </c>
      <c r="CP146" s="46">
        <v>0</v>
      </c>
      <c r="CQ146" s="46">
        <f t="shared" si="278"/>
        <v>0</v>
      </c>
      <c r="CR146" s="46">
        <v>0</v>
      </c>
      <c r="CS146" s="46">
        <f t="shared" si="279"/>
        <v>0</v>
      </c>
      <c r="CT146" s="46">
        <v>0</v>
      </c>
      <c r="CU146" s="46">
        <f t="shared" si="280"/>
        <v>0</v>
      </c>
      <c r="CV146" s="46">
        <v>0</v>
      </c>
      <c r="CW146" s="46">
        <f t="shared" si="281"/>
        <v>0</v>
      </c>
      <c r="CX146" s="46">
        <v>0</v>
      </c>
      <c r="CY146" s="46">
        <f t="shared" si="282"/>
        <v>0</v>
      </c>
      <c r="CZ146" s="46">
        <v>0</v>
      </c>
      <c r="DA146" s="46">
        <f t="shared" si="283"/>
        <v>0</v>
      </c>
      <c r="DB146" s="47">
        <v>0</v>
      </c>
      <c r="DC146" s="46">
        <f t="shared" si="284"/>
        <v>0</v>
      </c>
      <c r="DD146" s="48">
        <v>0</v>
      </c>
      <c r="DE146" s="46">
        <f t="shared" si="285"/>
        <v>0</v>
      </c>
      <c r="DF146" s="49">
        <v>45</v>
      </c>
      <c r="DG146" s="50">
        <f t="shared" si="244"/>
        <v>4160</v>
      </c>
      <c r="DH146" s="51">
        <f t="shared" si="286"/>
        <v>66560</v>
      </c>
      <c r="DI146" s="267"/>
      <c r="DJ146" s="52"/>
      <c r="DK146" s="53"/>
      <c r="DL146" s="53"/>
      <c r="DM146" s="53"/>
      <c r="DN146" s="53"/>
      <c r="DO146" s="53"/>
      <c r="DP146" s="53"/>
      <c r="DQ146" s="52">
        <f t="shared" si="303"/>
        <v>4160</v>
      </c>
      <c r="DR146" s="52">
        <f t="shared" si="303"/>
        <v>4160</v>
      </c>
      <c r="DS146" s="52">
        <f t="shared" si="303"/>
        <v>4160</v>
      </c>
      <c r="DT146" s="52">
        <f t="shared" si="303"/>
        <v>4160</v>
      </c>
      <c r="DU146" s="52">
        <f t="shared" si="303"/>
        <v>4160</v>
      </c>
      <c r="DV146" s="52">
        <f t="shared" si="309"/>
        <v>4160</v>
      </c>
      <c r="DW146" s="52">
        <f t="shared" si="309"/>
        <v>4160</v>
      </c>
      <c r="DX146" s="52">
        <f t="shared" si="309"/>
        <v>4160</v>
      </c>
      <c r="DY146" s="52">
        <f t="shared" si="310"/>
        <v>4160</v>
      </c>
      <c r="DZ146" s="52">
        <f t="shared" si="310"/>
        <v>4160</v>
      </c>
      <c r="EA146" s="52">
        <f t="shared" si="310"/>
        <v>4160</v>
      </c>
      <c r="EB146" s="52">
        <f t="shared" si="310"/>
        <v>4160</v>
      </c>
      <c r="EC146" s="52">
        <f t="shared" si="310"/>
        <v>4160</v>
      </c>
      <c r="ED146" s="52">
        <f t="shared" si="310"/>
        <v>4160</v>
      </c>
      <c r="EE146" s="52">
        <f t="shared" si="310"/>
        <v>4160</v>
      </c>
      <c r="EF146" s="52">
        <f t="shared" si="310"/>
        <v>4160</v>
      </c>
      <c r="EG146" s="54">
        <f t="shared" si="288"/>
        <v>120640</v>
      </c>
      <c r="EH146" s="55">
        <f t="shared" si="289"/>
        <v>16</v>
      </c>
      <c r="EI146" s="55">
        <f t="shared" si="290"/>
        <v>29</v>
      </c>
      <c r="EJ146" s="56" t="s">
        <v>545</v>
      </c>
      <c r="EK146" s="57">
        <f t="shared" ref="EK146:EK193" si="313">BA146+BK146</f>
        <v>0</v>
      </c>
      <c r="EL146" s="57">
        <f t="shared" ref="EL146:EL193" si="314">EK146+BM146-DJ146</f>
        <v>187200</v>
      </c>
      <c r="EM146" s="57">
        <f t="shared" ref="EM146:EM193" si="315">EL146+BO146-DK146</f>
        <v>187200</v>
      </c>
      <c r="EN146" s="57">
        <f t="shared" ref="EN146:EN193" si="316">EM146+BQ146-DL146</f>
        <v>187200</v>
      </c>
      <c r="EO146" s="57">
        <f t="shared" si="293"/>
        <v>187200</v>
      </c>
      <c r="EP146" s="57">
        <f t="shared" si="294"/>
        <v>187200</v>
      </c>
      <c r="EQ146" s="58">
        <f t="shared" si="295"/>
        <v>0</v>
      </c>
      <c r="ER146" s="58">
        <f t="shared" si="296"/>
        <v>2246.4</v>
      </c>
      <c r="ES146" s="58">
        <f t="shared" si="297"/>
        <v>2433.6</v>
      </c>
      <c r="ET146" s="58">
        <f t="shared" si="298"/>
        <v>2620.8000000000002</v>
      </c>
    </row>
    <row r="147" spans="1:150" x14ac:dyDescent="0.25">
      <c r="A147" s="30" t="s">
        <v>823</v>
      </c>
      <c r="B147" s="65">
        <v>1210658</v>
      </c>
      <c r="C147" s="67" t="s">
        <v>880</v>
      </c>
      <c r="D147" s="32" t="s">
        <v>489</v>
      </c>
      <c r="E147" s="56"/>
      <c r="F147" s="33"/>
      <c r="G147" s="33"/>
      <c r="H147" s="288">
        <f t="shared" si="291"/>
        <v>45000</v>
      </c>
      <c r="I147" s="288">
        <f t="shared" si="292"/>
        <v>45000</v>
      </c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4" t="s">
        <v>616</v>
      </c>
      <c r="AI147" s="34" t="s">
        <v>597</v>
      </c>
      <c r="AJ147" s="34" t="s">
        <v>177</v>
      </c>
      <c r="AK147" s="34" t="s">
        <v>734</v>
      </c>
      <c r="AL147" s="34" t="s">
        <v>60</v>
      </c>
      <c r="AM147" s="34" t="s">
        <v>491</v>
      </c>
      <c r="AN147" s="34" t="s">
        <v>617</v>
      </c>
      <c r="AO147" s="36">
        <v>1.04</v>
      </c>
      <c r="AP147" s="69" t="s">
        <v>472</v>
      </c>
      <c r="AQ147" s="69" t="s">
        <v>58</v>
      </c>
      <c r="AR147" s="37" t="s">
        <v>469</v>
      </c>
      <c r="AS147" s="38">
        <v>2024</v>
      </c>
      <c r="AT147" s="39" t="s">
        <v>470</v>
      </c>
      <c r="AU147" s="37" t="s">
        <v>471</v>
      </c>
      <c r="AV147" s="39" t="s">
        <v>816</v>
      </c>
      <c r="AW147" s="39" t="s">
        <v>817</v>
      </c>
      <c r="AX147" s="39" t="s">
        <v>825</v>
      </c>
      <c r="AY147" s="40" t="s">
        <v>816</v>
      </c>
      <c r="AZ147" s="40" t="s">
        <v>530</v>
      </c>
      <c r="BA147" s="274">
        <v>0</v>
      </c>
      <c r="BB147" s="42"/>
      <c r="BC147" s="35">
        <v>45000</v>
      </c>
      <c r="BD147" s="43"/>
      <c r="BE147" s="43"/>
      <c r="BF147" s="43"/>
      <c r="BG147" s="44"/>
      <c r="BH147" s="45">
        <f t="shared" si="304"/>
        <v>45000</v>
      </c>
      <c r="BI147" s="45">
        <f t="shared" si="305"/>
        <v>45000</v>
      </c>
      <c r="BJ147" s="45">
        <f t="shared" si="263"/>
        <v>45000</v>
      </c>
      <c r="BK147" s="70">
        <v>45000</v>
      </c>
      <c r="BL147" s="70">
        <v>0</v>
      </c>
      <c r="BM147" s="46">
        <f t="shared" si="311"/>
        <v>0</v>
      </c>
      <c r="BN147" s="70">
        <v>0</v>
      </c>
      <c r="BO147" s="46">
        <f t="shared" si="264"/>
        <v>0</v>
      </c>
      <c r="BP147" s="70">
        <v>0</v>
      </c>
      <c r="BQ147" s="46">
        <f t="shared" si="265"/>
        <v>0</v>
      </c>
      <c r="BR147" s="70">
        <v>0</v>
      </c>
      <c r="BS147" s="46">
        <f t="shared" si="266"/>
        <v>0</v>
      </c>
      <c r="BT147" s="70">
        <v>0</v>
      </c>
      <c r="BU147" s="46">
        <f t="shared" si="267"/>
        <v>0</v>
      </c>
      <c r="BV147" s="70">
        <v>0</v>
      </c>
      <c r="BW147" s="46">
        <f t="shared" si="268"/>
        <v>0</v>
      </c>
      <c r="BX147" s="70">
        <v>0</v>
      </c>
      <c r="BY147" s="46">
        <f t="shared" si="269"/>
        <v>0</v>
      </c>
      <c r="BZ147" s="70">
        <v>0</v>
      </c>
      <c r="CA147" s="46">
        <f t="shared" si="270"/>
        <v>0</v>
      </c>
      <c r="CB147" s="46">
        <v>0</v>
      </c>
      <c r="CC147" s="46">
        <f t="shared" si="271"/>
        <v>0</v>
      </c>
      <c r="CD147" s="46">
        <v>0</v>
      </c>
      <c r="CE147" s="46">
        <f t="shared" si="272"/>
        <v>0</v>
      </c>
      <c r="CF147" s="46">
        <v>0</v>
      </c>
      <c r="CG147" s="46">
        <f t="shared" si="273"/>
        <v>0</v>
      </c>
      <c r="CH147" s="46">
        <v>0</v>
      </c>
      <c r="CI147" s="46">
        <f t="shared" si="274"/>
        <v>0</v>
      </c>
      <c r="CJ147" s="46">
        <v>0</v>
      </c>
      <c r="CK147" s="46">
        <f t="shared" si="275"/>
        <v>0</v>
      </c>
      <c r="CL147" s="46">
        <v>0</v>
      </c>
      <c r="CM147" s="46">
        <f t="shared" si="276"/>
        <v>0</v>
      </c>
      <c r="CN147" s="46">
        <v>0</v>
      </c>
      <c r="CO147" s="46">
        <f t="shared" si="277"/>
        <v>0</v>
      </c>
      <c r="CP147" s="46">
        <v>0</v>
      </c>
      <c r="CQ147" s="46">
        <f t="shared" si="278"/>
        <v>0</v>
      </c>
      <c r="CR147" s="46">
        <v>0</v>
      </c>
      <c r="CS147" s="46">
        <f t="shared" si="279"/>
        <v>0</v>
      </c>
      <c r="CT147" s="46">
        <v>0</v>
      </c>
      <c r="CU147" s="46">
        <f t="shared" si="280"/>
        <v>0</v>
      </c>
      <c r="CV147" s="46">
        <v>0</v>
      </c>
      <c r="CW147" s="46">
        <f t="shared" si="281"/>
        <v>0</v>
      </c>
      <c r="CX147" s="46">
        <v>0</v>
      </c>
      <c r="CY147" s="46">
        <f t="shared" si="282"/>
        <v>0</v>
      </c>
      <c r="CZ147" s="46">
        <v>0</v>
      </c>
      <c r="DA147" s="46">
        <f t="shared" si="283"/>
        <v>0</v>
      </c>
      <c r="DB147" s="47">
        <v>0</v>
      </c>
      <c r="DC147" s="46">
        <f t="shared" si="284"/>
        <v>0</v>
      </c>
      <c r="DD147" s="48">
        <v>0</v>
      </c>
      <c r="DE147" s="46">
        <f t="shared" si="285"/>
        <v>0</v>
      </c>
      <c r="DF147" s="49">
        <v>45</v>
      </c>
      <c r="DG147" s="50">
        <f t="shared" si="244"/>
        <v>1000</v>
      </c>
      <c r="DH147" s="51">
        <f t="shared" si="286"/>
        <v>23000</v>
      </c>
      <c r="DI147" s="52"/>
      <c r="DJ147" s="52">
        <f t="shared" ref="DJ147:DP148" si="317">$DG147</f>
        <v>1000</v>
      </c>
      <c r="DK147" s="52">
        <f t="shared" si="317"/>
        <v>1000</v>
      </c>
      <c r="DL147" s="52">
        <f t="shared" si="317"/>
        <v>1000</v>
      </c>
      <c r="DM147" s="52">
        <f t="shared" si="317"/>
        <v>1000</v>
      </c>
      <c r="DN147" s="52">
        <f t="shared" si="317"/>
        <v>1000</v>
      </c>
      <c r="DO147" s="52">
        <f t="shared" si="317"/>
        <v>1000</v>
      </c>
      <c r="DP147" s="52">
        <f t="shared" si="317"/>
        <v>1000</v>
      </c>
      <c r="DQ147" s="52">
        <f t="shared" si="303"/>
        <v>1000</v>
      </c>
      <c r="DR147" s="52">
        <f t="shared" si="303"/>
        <v>1000</v>
      </c>
      <c r="DS147" s="52">
        <f t="shared" si="303"/>
        <v>1000</v>
      </c>
      <c r="DT147" s="52">
        <f t="shared" si="303"/>
        <v>1000</v>
      </c>
      <c r="DU147" s="52">
        <f t="shared" si="303"/>
        <v>1000</v>
      </c>
      <c r="DV147" s="52">
        <f t="shared" si="309"/>
        <v>1000</v>
      </c>
      <c r="DW147" s="52">
        <f t="shared" si="309"/>
        <v>1000</v>
      </c>
      <c r="DX147" s="52">
        <f t="shared" si="309"/>
        <v>1000</v>
      </c>
      <c r="DY147" s="52">
        <f t="shared" si="310"/>
        <v>1000</v>
      </c>
      <c r="DZ147" s="52">
        <f t="shared" si="310"/>
        <v>1000</v>
      </c>
      <c r="EA147" s="52">
        <f t="shared" si="310"/>
        <v>1000</v>
      </c>
      <c r="EB147" s="52">
        <f t="shared" si="310"/>
        <v>1000</v>
      </c>
      <c r="EC147" s="52">
        <f t="shared" si="310"/>
        <v>1000</v>
      </c>
      <c r="ED147" s="52">
        <f t="shared" si="310"/>
        <v>1000</v>
      </c>
      <c r="EE147" s="52">
        <f t="shared" si="310"/>
        <v>1000</v>
      </c>
      <c r="EF147" s="52">
        <f t="shared" si="310"/>
        <v>1000</v>
      </c>
      <c r="EG147" s="54">
        <f t="shared" si="288"/>
        <v>22000</v>
      </c>
      <c r="EH147" s="55">
        <f t="shared" si="289"/>
        <v>23</v>
      </c>
      <c r="EI147" s="55">
        <f t="shared" si="290"/>
        <v>22</v>
      </c>
      <c r="EJ147" s="56" t="s">
        <v>545</v>
      </c>
      <c r="EK147" s="57">
        <f t="shared" si="313"/>
        <v>45000</v>
      </c>
      <c r="EL147" s="57">
        <f t="shared" si="314"/>
        <v>44000</v>
      </c>
      <c r="EM147" s="57">
        <f t="shared" si="315"/>
        <v>43000</v>
      </c>
      <c r="EN147" s="57">
        <f t="shared" si="316"/>
        <v>42000</v>
      </c>
      <c r="EO147" s="57">
        <f t="shared" si="293"/>
        <v>41000</v>
      </c>
      <c r="EP147" s="57">
        <f t="shared" si="294"/>
        <v>40000</v>
      </c>
      <c r="EQ147" s="58">
        <f t="shared" si="295"/>
        <v>540</v>
      </c>
      <c r="ER147" s="58">
        <f t="shared" si="296"/>
        <v>528</v>
      </c>
      <c r="ES147" s="58">
        <f t="shared" si="297"/>
        <v>559</v>
      </c>
      <c r="ET147" s="58">
        <f t="shared" si="298"/>
        <v>588</v>
      </c>
    </row>
    <row r="148" spans="1:150" x14ac:dyDescent="0.25">
      <c r="A148" s="30" t="s">
        <v>690</v>
      </c>
      <c r="B148" s="65">
        <v>1210661</v>
      </c>
      <c r="C148" s="67" t="s">
        <v>881</v>
      </c>
      <c r="D148" s="32" t="s">
        <v>489</v>
      </c>
      <c r="E148" s="56"/>
      <c r="F148" s="33"/>
      <c r="G148" s="33"/>
      <c r="H148" s="288">
        <f t="shared" si="291"/>
        <v>200000</v>
      </c>
      <c r="I148" s="288">
        <f t="shared" si="292"/>
        <v>200000</v>
      </c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4" t="s">
        <v>548</v>
      </c>
      <c r="AI148" s="34" t="s">
        <v>597</v>
      </c>
      <c r="AJ148" s="34" t="s">
        <v>177</v>
      </c>
      <c r="AK148" s="34" t="s">
        <v>734</v>
      </c>
      <c r="AL148" s="34" t="s">
        <v>156</v>
      </c>
      <c r="AM148" s="34" t="s">
        <v>692</v>
      </c>
      <c r="AN148" s="34" t="s">
        <v>617</v>
      </c>
      <c r="AO148" s="36">
        <v>1.04</v>
      </c>
      <c r="AP148" s="69" t="s">
        <v>468</v>
      </c>
      <c r="AQ148" s="69" t="s">
        <v>58</v>
      </c>
      <c r="AR148" s="37" t="s">
        <v>471</v>
      </c>
      <c r="AS148" s="38">
        <v>2024</v>
      </c>
      <c r="AT148" s="39" t="s">
        <v>470</v>
      </c>
      <c r="AU148" s="37" t="s">
        <v>686</v>
      </c>
      <c r="AV148" s="39" t="s">
        <v>494</v>
      </c>
      <c r="AW148" s="39" t="s">
        <v>495</v>
      </c>
      <c r="AX148" s="39" t="s">
        <v>687</v>
      </c>
      <c r="AY148" s="40" t="s">
        <v>882</v>
      </c>
      <c r="AZ148" s="40" t="s">
        <v>530</v>
      </c>
      <c r="BA148" s="274"/>
      <c r="BB148" s="42"/>
      <c r="BC148" s="35">
        <v>200000</v>
      </c>
      <c r="BD148" s="43"/>
      <c r="BE148" s="43"/>
      <c r="BF148" s="43"/>
      <c r="BG148" s="44"/>
      <c r="BH148" s="45">
        <f t="shared" si="304"/>
        <v>200000</v>
      </c>
      <c r="BI148" s="45">
        <f t="shared" si="305"/>
        <v>200000</v>
      </c>
      <c r="BJ148" s="45">
        <f t="shared" si="263"/>
        <v>200000</v>
      </c>
      <c r="BK148" s="138">
        <v>200000</v>
      </c>
      <c r="BL148" s="46"/>
      <c r="BM148" s="46"/>
      <c r="BN148" s="46"/>
      <c r="BO148" s="46"/>
      <c r="BP148" s="46"/>
      <c r="BQ148" s="46">
        <f t="shared" si="265"/>
        <v>0</v>
      </c>
      <c r="BR148" s="46"/>
      <c r="BS148" s="46">
        <f t="shared" si="266"/>
        <v>0</v>
      </c>
      <c r="BT148" s="46"/>
      <c r="BU148" s="46">
        <f t="shared" si="267"/>
        <v>0</v>
      </c>
      <c r="BV148" s="46"/>
      <c r="BW148" s="46">
        <f t="shared" si="268"/>
        <v>0</v>
      </c>
      <c r="BX148" s="46"/>
      <c r="BY148" s="46">
        <f t="shared" si="269"/>
        <v>0</v>
      </c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7"/>
      <c r="DC148" s="46"/>
      <c r="DD148" s="48"/>
      <c r="DE148" s="46"/>
      <c r="DF148" s="49">
        <v>45</v>
      </c>
      <c r="DG148" s="50">
        <f t="shared" si="244"/>
        <v>4444.4444444444443</v>
      </c>
      <c r="DH148" s="51">
        <f t="shared" si="286"/>
        <v>102222.22222222218</v>
      </c>
      <c r="DI148" s="52"/>
      <c r="DJ148" s="53">
        <f t="shared" si="317"/>
        <v>4444.4444444444443</v>
      </c>
      <c r="DK148" s="53">
        <f t="shared" si="317"/>
        <v>4444.4444444444443</v>
      </c>
      <c r="DL148" s="53">
        <f t="shared" si="317"/>
        <v>4444.4444444444443</v>
      </c>
      <c r="DM148" s="53">
        <f t="shared" si="317"/>
        <v>4444.4444444444443</v>
      </c>
      <c r="DN148" s="53">
        <f t="shared" si="317"/>
        <v>4444.4444444444443</v>
      </c>
      <c r="DO148" s="53">
        <f t="shared" si="317"/>
        <v>4444.4444444444443</v>
      </c>
      <c r="DP148" s="53">
        <f t="shared" si="317"/>
        <v>4444.4444444444443</v>
      </c>
      <c r="DQ148" s="53">
        <f t="shared" si="303"/>
        <v>4444.4444444444443</v>
      </c>
      <c r="DR148" s="53">
        <f t="shared" si="303"/>
        <v>4444.4444444444443</v>
      </c>
      <c r="DS148" s="53">
        <f t="shared" si="303"/>
        <v>4444.4444444444443</v>
      </c>
      <c r="DT148" s="53">
        <f t="shared" si="303"/>
        <v>4444.4444444444443</v>
      </c>
      <c r="DU148" s="53">
        <f t="shared" si="303"/>
        <v>4444.4444444444443</v>
      </c>
      <c r="DV148" s="53">
        <f t="shared" si="309"/>
        <v>4444.4444444444443</v>
      </c>
      <c r="DW148" s="53">
        <f t="shared" si="309"/>
        <v>4444.4444444444443</v>
      </c>
      <c r="DX148" s="53">
        <f t="shared" si="309"/>
        <v>4444.4444444444443</v>
      </c>
      <c r="DY148" s="53">
        <f t="shared" si="310"/>
        <v>4444.4444444444443</v>
      </c>
      <c r="DZ148" s="53">
        <f t="shared" si="310"/>
        <v>4444.4444444444443</v>
      </c>
      <c r="EA148" s="53">
        <f t="shared" si="310"/>
        <v>4444.4444444444443</v>
      </c>
      <c r="EB148" s="53">
        <f t="shared" si="310"/>
        <v>4444.4444444444443</v>
      </c>
      <c r="EC148" s="53">
        <f t="shared" si="310"/>
        <v>4444.4444444444443</v>
      </c>
      <c r="ED148" s="53">
        <f t="shared" si="310"/>
        <v>4444.4444444444443</v>
      </c>
      <c r="EE148" s="53">
        <f t="shared" si="310"/>
        <v>4444.4444444444443</v>
      </c>
      <c r="EF148" s="53">
        <f t="shared" si="310"/>
        <v>4444.4444444444443</v>
      </c>
      <c r="EG148" s="54">
        <f t="shared" si="288"/>
        <v>97777.777777777825</v>
      </c>
      <c r="EH148" s="55">
        <f t="shared" si="289"/>
        <v>23</v>
      </c>
      <c r="EI148" s="55">
        <f t="shared" si="290"/>
        <v>22</v>
      </c>
      <c r="EJ148" s="283" t="s">
        <v>883</v>
      </c>
      <c r="EK148" s="57">
        <f t="shared" si="313"/>
        <v>200000</v>
      </c>
      <c r="EL148" s="57">
        <f t="shared" si="314"/>
        <v>195555.55555555556</v>
      </c>
      <c r="EM148" s="57">
        <f t="shared" si="315"/>
        <v>191111.11111111112</v>
      </c>
      <c r="EN148" s="57">
        <f t="shared" si="316"/>
        <v>186666.66666666669</v>
      </c>
      <c r="EO148" s="57">
        <f t="shared" si="293"/>
        <v>182222.22222222225</v>
      </c>
      <c r="EP148" s="57">
        <f t="shared" si="294"/>
        <v>177777.77777777781</v>
      </c>
      <c r="EQ148" s="58">
        <f t="shared" si="295"/>
        <v>2400</v>
      </c>
      <c r="ER148" s="58">
        <f t="shared" si="296"/>
        <v>2346.666666666667</v>
      </c>
      <c r="ES148" s="58">
        <f t="shared" si="297"/>
        <v>2484.4444444444443</v>
      </c>
      <c r="ET148" s="58">
        <f t="shared" si="298"/>
        <v>2613.3333333333335</v>
      </c>
    </row>
    <row r="149" spans="1:150" x14ac:dyDescent="0.25">
      <c r="A149" s="30" t="s">
        <v>818</v>
      </c>
      <c r="B149" s="65">
        <v>1210662</v>
      </c>
      <c r="C149" s="67" t="s">
        <v>884</v>
      </c>
      <c r="D149" s="32" t="s">
        <v>489</v>
      </c>
      <c r="E149" s="56"/>
      <c r="F149" s="33"/>
      <c r="G149" s="33"/>
      <c r="H149" s="288">
        <f t="shared" si="291"/>
        <v>67600</v>
      </c>
      <c r="I149" s="288">
        <f t="shared" si="292"/>
        <v>67600</v>
      </c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4" t="s">
        <v>616</v>
      </c>
      <c r="AI149" s="34" t="s">
        <v>597</v>
      </c>
      <c r="AJ149" s="34" t="s">
        <v>177</v>
      </c>
      <c r="AK149" s="34" t="s">
        <v>734</v>
      </c>
      <c r="AL149" s="34" t="s">
        <v>60</v>
      </c>
      <c r="AM149" s="34" t="s">
        <v>491</v>
      </c>
      <c r="AN149" s="34" t="s">
        <v>617</v>
      </c>
      <c r="AO149" s="36">
        <v>1.04</v>
      </c>
      <c r="AP149" s="69" t="s">
        <v>472</v>
      </c>
      <c r="AQ149" s="69" t="s">
        <v>58</v>
      </c>
      <c r="AR149" s="37" t="s">
        <v>469</v>
      </c>
      <c r="AS149" s="38">
        <v>2024</v>
      </c>
      <c r="AT149" s="39" t="s">
        <v>470</v>
      </c>
      <c r="AU149" s="37" t="s">
        <v>471</v>
      </c>
      <c r="AV149" s="39" t="s">
        <v>816</v>
      </c>
      <c r="AW149" s="39" t="s">
        <v>817</v>
      </c>
      <c r="AX149" s="39" t="s">
        <v>819</v>
      </c>
      <c r="AY149" s="40" t="s">
        <v>816</v>
      </c>
      <c r="AZ149" s="40" t="s">
        <v>530</v>
      </c>
      <c r="BA149" s="274"/>
      <c r="BB149" s="42"/>
      <c r="BC149" s="35">
        <v>65000</v>
      </c>
      <c r="BD149" s="98"/>
      <c r="BE149" s="43"/>
      <c r="BF149" s="98"/>
      <c r="BG149" s="103"/>
      <c r="BH149" s="45">
        <f t="shared" si="304"/>
        <v>65000</v>
      </c>
      <c r="BI149" s="45">
        <f t="shared" si="305"/>
        <v>67600</v>
      </c>
      <c r="BJ149" s="45">
        <f t="shared" si="263"/>
        <v>67600</v>
      </c>
      <c r="BK149" s="46"/>
      <c r="BL149" s="46">
        <v>65000</v>
      </c>
      <c r="BM149" s="46">
        <f>AO149*BL149</f>
        <v>67600</v>
      </c>
      <c r="BN149" s="46"/>
      <c r="BO149" s="46">
        <f>$AO149*BN149</f>
        <v>0</v>
      </c>
      <c r="BP149" s="46"/>
      <c r="BQ149" s="46">
        <f t="shared" si="265"/>
        <v>0</v>
      </c>
      <c r="BR149" s="46"/>
      <c r="BS149" s="46">
        <f t="shared" si="266"/>
        <v>0</v>
      </c>
      <c r="BT149" s="46"/>
      <c r="BU149" s="46">
        <f t="shared" si="267"/>
        <v>0</v>
      </c>
      <c r="BV149" s="46"/>
      <c r="BW149" s="46">
        <f t="shared" si="268"/>
        <v>0</v>
      </c>
      <c r="BX149" s="46"/>
      <c r="BY149" s="46">
        <f t="shared" si="269"/>
        <v>0</v>
      </c>
      <c r="BZ149" s="46">
        <v>0</v>
      </c>
      <c r="CA149" s="46">
        <f>$AO149*BZ149</f>
        <v>0</v>
      </c>
      <c r="CB149" s="46">
        <v>0</v>
      </c>
      <c r="CC149" s="46">
        <f>$AO149*CB149</f>
        <v>0</v>
      </c>
      <c r="CD149" s="46">
        <v>0</v>
      </c>
      <c r="CE149" s="46">
        <f>$AO149*CD149</f>
        <v>0</v>
      </c>
      <c r="CF149" s="46">
        <v>0</v>
      </c>
      <c r="CG149" s="46">
        <f>$AO149*CF149</f>
        <v>0</v>
      </c>
      <c r="CH149" s="46">
        <v>0</v>
      </c>
      <c r="CI149" s="46">
        <f>$AO149*CH149</f>
        <v>0</v>
      </c>
      <c r="CJ149" s="46">
        <v>0</v>
      </c>
      <c r="CK149" s="46">
        <f>$AO149*CJ149</f>
        <v>0</v>
      </c>
      <c r="CL149" s="46">
        <v>0</v>
      </c>
      <c r="CM149" s="46">
        <f>$AO149*CL149</f>
        <v>0</v>
      </c>
      <c r="CN149" s="46">
        <v>0</v>
      </c>
      <c r="CO149" s="46">
        <f>$AO149*CN149</f>
        <v>0</v>
      </c>
      <c r="CP149" s="46">
        <v>0</v>
      </c>
      <c r="CQ149" s="46">
        <f>$AO149*CP149</f>
        <v>0</v>
      </c>
      <c r="CR149" s="46">
        <v>0</v>
      </c>
      <c r="CS149" s="46">
        <f>$AO149*CR149</f>
        <v>0</v>
      </c>
      <c r="CT149" s="46">
        <v>0</v>
      </c>
      <c r="CU149" s="46">
        <f>$AO149*CT149</f>
        <v>0</v>
      </c>
      <c r="CV149" s="46">
        <v>0</v>
      </c>
      <c r="CW149" s="46">
        <f>$AO149*CV149</f>
        <v>0</v>
      </c>
      <c r="CX149" s="46">
        <v>0</v>
      </c>
      <c r="CY149" s="46">
        <f>$AO149*CX149</f>
        <v>0</v>
      </c>
      <c r="CZ149" s="46">
        <v>0</v>
      </c>
      <c r="DA149" s="46">
        <f>$AO149*CZ149</f>
        <v>0</v>
      </c>
      <c r="DB149" s="47">
        <v>0</v>
      </c>
      <c r="DC149" s="46">
        <f>$AO149*DB149</f>
        <v>0</v>
      </c>
      <c r="DD149" s="48">
        <v>0</v>
      </c>
      <c r="DE149" s="46">
        <f>$AO149*DD149</f>
        <v>0</v>
      </c>
      <c r="DF149" s="49">
        <v>45</v>
      </c>
      <c r="DG149" s="50">
        <f t="shared" si="244"/>
        <v>1502.2222222222222</v>
      </c>
      <c r="DH149" s="51">
        <f t="shared" si="286"/>
        <v>24035.555555555558</v>
      </c>
      <c r="DI149" s="52"/>
      <c r="DJ149" s="52"/>
      <c r="DK149" s="53"/>
      <c r="DL149" s="53"/>
      <c r="DM149" s="53"/>
      <c r="DN149" s="53"/>
      <c r="DO149" s="53"/>
      <c r="DP149" s="53"/>
      <c r="DQ149" s="52">
        <f t="shared" si="303"/>
        <v>1502.2222222222222</v>
      </c>
      <c r="DR149" s="52">
        <f t="shared" si="303"/>
        <v>1502.2222222222222</v>
      </c>
      <c r="DS149" s="52">
        <f t="shared" si="303"/>
        <v>1502.2222222222222</v>
      </c>
      <c r="DT149" s="52">
        <f t="shared" si="303"/>
        <v>1502.2222222222222</v>
      </c>
      <c r="DU149" s="52">
        <f t="shared" si="303"/>
        <v>1502.2222222222222</v>
      </c>
      <c r="DV149" s="52">
        <f t="shared" si="309"/>
        <v>1502.2222222222222</v>
      </c>
      <c r="DW149" s="52">
        <f t="shared" si="309"/>
        <v>1502.2222222222222</v>
      </c>
      <c r="DX149" s="52">
        <f t="shared" si="309"/>
        <v>1502.2222222222222</v>
      </c>
      <c r="DY149" s="52">
        <f t="shared" si="310"/>
        <v>1502.2222222222222</v>
      </c>
      <c r="DZ149" s="52">
        <f t="shared" si="310"/>
        <v>1502.2222222222222</v>
      </c>
      <c r="EA149" s="52">
        <f t="shared" si="310"/>
        <v>1502.2222222222222</v>
      </c>
      <c r="EB149" s="52">
        <f t="shared" si="310"/>
        <v>1502.2222222222222</v>
      </c>
      <c r="EC149" s="52">
        <f t="shared" si="310"/>
        <v>1502.2222222222222</v>
      </c>
      <c r="ED149" s="52">
        <f t="shared" si="310"/>
        <v>1502.2222222222222</v>
      </c>
      <c r="EE149" s="52">
        <f t="shared" si="310"/>
        <v>1502.2222222222222</v>
      </c>
      <c r="EF149" s="52">
        <f t="shared" si="310"/>
        <v>1502.2222222222222</v>
      </c>
      <c r="EG149" s="54">
        <f t="shared" si="288"/>
        <v>43564.444444444438</v>
      </c>
      <c r="EH149" s="55">
        <f t="shared" si="289"/>
        <v>16</v>
      </c>
      <c r="EI149" s="55">
        <f t="shared" si="290"/>
        <v>29</v>
      </c>
      <c r="EJ149" s="56" t="s">
        <v>545</v>
      </c>
      <c r="EK149" s="57">
        <f t="shared" si="313"/>
        <v>0</v>
      </c>
      <c r="EL149" s="57">
        <f t="shared" si="314"/>
        <v>67600</v>
      </c>
      <c r="EM149" s="57">
        <f t="shared" si="315"/>
        <v>67600</v>
      </c>
      <c r="EN149" s="57">
        <f t="shared" si="316"/>
        <v>67600</v>
      </c>
      <c r="EO149" s="57">
        <f t="shared" si="293"/>
        <v>67600</v>
      </c>
      <c r="EP149" s="57">
        <f t="shared" si="294"/>
        <v>67600</v>
      </c>
      <c r="EQ149" s="58">
        <f t="shared" si="295"/>
        <v>0</v>
      </c>
      <c r="ER149" s="58">
        <f t="shared" si="296"/>
        <v>811.2</v>
      </c>
      <c r="ES149" s="58">
        <f t="shared" si="297"/>
        <v>878.8</v>
      </c>
      <c r="ET149" s="58">
        <f t="shared" si="298"/>
        <v>946.4</v>
      </c>
    </row>
    <row r="150" spans="1:150" x14ac:dyDescent="0.25">
      <c r="A150" s="30" t="s">
        <v>690</v>
      </c>
      <c r="B150" s="65">
        <v>1210666</v>
      </c>
      <c r="C150" s="67" t="s">
        <v>885</v>
      </c>
      <c r="D150" s="32" t="s">
        <v>489</v>
      </c>
      <c r="E150" s="56"/>
      <c r="F150" s="33"/>
      <c r="G150" s="33"/>
      <c r="H150" s="288">
        <f t="shared" si="291"/>
        <v>204000</v>
      </c>
      <c r="I150" s="288">
        <f t="shared" si="292"/>
        <v>204000</v>
      </c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4" t="s">
        <v>548</v>
      </c>
      <c r="AI150" s="34" t="s">
        <v>597</v>
      </c>
      <c r="AJ150" s="34" t="s">
        <v>177</v>
      </c>
      <c r="AK150" s="34" t="s">
        <v>734</v>
      </c>
      <c r="AL150" s="34" t="s">
        <v>60</v>
      </c>
      <c r="AM150" s="34" t="s">
        <v>692</v>
      </c>
      <c r="AN150" s="34" t="s">
        <v>617</v>
      </c>
      <c r="AO150" s="36">
        <v>1.04</v>
      </c>
      <c r="AP150" s="69" t="s">
        <v>468</v>
      </c>
      <c r="AQ150" s="69" t="s">
        <v>58</v>
      </c>
      <c r="AR150" s="37" t="s">
        <v>469</v>
      </c>
      <c r="AS150" s="38">
        <v>2024</v>
      </c>
      <c r="AT150" s="39" t="s">
        <v>470</v>
      </c>
      <c r="AU150" s="37" t="s">
        <v>493</v>
      </c>
      <c r="AV150" s="39" t="s">
        <v>523</v>
      </c>
      <c r="AW150" s="39" t="s">
        <v>524</v>
      </c>
      <c r="AX150" s="39" t="s">
        <v>606</v>
      </c>
      <c r="AY150" s="40" t="s">
        <v>882</v>
      </c>
      <c r="AZ150" s="40" t="s">
        <v>530</v>
      </c>
      <c r="BA150" s="274"/>
      <c r="BB150" s="42"/>
      <c r="BC150" s="35">
        <v>200000</v>
      </c>
      <c r="BD150" s="43"/>
      <c r="BE150" s="43"/>
      <c r="BF150" s="43"/>
      <c r="BG150" s="44"/>
      <c r="BH150" s="45">
        <f t="shared" si="304"/>
        <v>200000</v>
      </c>
      <c r="BI150" s="45">
        <f t="shared" si="305"/>
        <v>204000</v>
      </c>
      <c r="BJ150" s="45">
        <f t="shared" si="263"/>
        <v>204000</v>
      </c>
      <c r="BK150" s="138">
        <v>100000</v>
      </c>
      <c r="BL150" s="138">
        <v>100000</v>
      </c>
      <c r="BM150" s="46">
        <f>AO150*BL150</f>
        <v>104000</v>
      </c>
      <c r="BN150" s="46"/>
      <c r="BO150" s="46"/>
      <c r="BP150" s="46"/>
      <c r="BQ150" s="46">
        <f t="shared" si="265"/>
        <v>0</v>
      </c>
      <c r="BR150" s="46"/>
      <c r="BS150" s="46">
        <f t="shared" si="266"/>
        <v>0</v>
      </c>
      <c r="BT150" s="46"/>
      <c r="BU150" s="46">
        <f t="shared" si="267"/>
        <v>0</v>
      </c>
      <c r="BV150" s="46"/>
      <c r="BW150" s="46">
        <f t="shared" si="268"/>
        <v>0</v>
      </c>
      <c r="BX150" s="46"/>
      <c r="BY150" s="46">
        <f t="shared" si="269"/>
        <v>0</v>
      </c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7"/>
      <c r="DC150" s="46"/>
      <c r="DD150" s="48"/>
      <c r="DE150" s="46"/>
      <c r="DF150" s="49">
        <v>15</v>
      </c>
      <c r="DG150" s="50">
        <f t="shared" ref="DG150:DG161" si="318">(BJ150-BD150)/DF150</f>
        <v>13600</v>
      </c>
      <c r="DH150" s="51">
        <f t="shared" si="286"/>
        <v>204000</v>
      </c>
      <c r="DI150" s="52"/>
      <c r="DJ150" s="52"/>
      <c r="DK150" s="53">
        <f t="shared" ref="DK150:DP151" si="319">$DG150</f>
        <v>13600</v>
      </c>
      <c r="DL150" s="53">
        <f t="shared" si="319"/>
        <v>13600</v>
      </c>
      <c r="DM150" s="53">
        <f t="shared" si="319"/>
        <v>13600</v>
      </c>
      <c r="DN150" s="53">
        <f t="shared" si="319"/>
        <v>13600</v>
      </c>
      <c r="DO150" s="53">
        <f t="shared" si="319"/>
        <v>13600</v>
      </c>
      <c r="DP150" s="53">
        <f t="shared" si="319"/>
        <v>13600</v>
      </c>
      <c r="DQ150" s="53">
        <f t="shared" si="303"/>
        <v>13600</v>
      </c>
      <c r="DR150" s="53">
        <f t="shared" si="303"/>
        <v>13600</v>
      </c>
      <c r="DS150" s="53">
        <f t="shared" si="303"/>
        <v>13600</v>
      </c>
      <c r="DT150" s="53">
        <f t="shared" si="303"/>
        <v>13600</v>
      </c>
      <c r="DU150" s="53">
        <f t="shared" si="303"/>
        <v>13600</v>
      </c>
      <c r="DV150" s="53">
        <f t="shared" si="309"/>
        <v>13600</v>
      </c>
      <c r="DW150" s="53">
        <f t="shared" si="309"/>
        <v>13600</v>
      </c>
      <c r="DX150" s="53">
        <f t="shared" si="309"/>
        <v>13600</v>
      </c>
      <c r="DY150" s="53">
        <f>$DG150</f>
        <v>13600</v>
      </c>
      <c r="DZ150" s="52"/>
      <c r="EA150" s="52"/>
      <c r="EB150" s="52"/>
      <c r="EC150" s="52"/>
      <c r="ED150" s="52"/>
      <c r="EE150" s="52"/>
      <c r="EF150" s="52"/>
      <c r="EG150" s="54">
        <f t="shared" si="288"/>
        <v>0</v>
      </c>
      <c r="EH150" s="55">
        <f t="shared" si="289"/>
        <v>15</v>
      </c>
      <c r="EI150" s="55">
        <f t="shared" si="290"/>
        <v>0</v>
      </c>
      <c r="EJ150" s="56" t="s">
        <v>883</v>
      </c>
      <c r="EK150" s="57">
        <f t="shared" si="313"/>
        <v>100000</v>
      </c>
      <c r="EL150" s="57">
        <f t="shared" si="314"/>
        <v>204000</v>
      </c>
      <c r="EM150" s="57">
        <f t="shared" si="315"/>
        <v>190400</v>
      </c>
      <c r="EN150" s="57">
        <f t="shared" si="316"/>
        <v>176800</v>
      </c>
      <c r="EO150" s="57">
        <f t="shared" si="293"/>
        <v>163200</v>
      </c>
      <c r="EP150" s="57">
        <f t="shared" si="294"/>
        <v>149600</v>
      </c>
      <c r="EQ150" s="58">
        <f t="shared" si="295"/>
        <v>1200</v>
      </c>
      <c r="ER150" s="58">
        <f t="shared" si="296"/>
        <v>2448</v>
      </c>
      <c r="ES150" s="58">
        <f t="shared" si="297"/>
        <v>2475.1999999999998</v>
      </c>
      <c r="ET150" s="58">
        <f t="shared" si="298"/>
        <v>2475.2000000000003</v>
      </c>
    </row>
    <row r="151" spans="1:150" x14ac:dyDescent="0.25">
      <c r="A151" s="30" t="s">
        <v>690</v>
      </c>
      <c r="B151" s="65">
        <v>1210667</v>
      </c>
      <c r="C151" s="67" t="s">
        <v>886</v>
      </c>
      <c r="D151" s="32" t="s">
        <v>489</v>
      </c>
      <c r="E151" s="56"/>
      <c r="F151" s="33"/>
      <c r="G151" s="33"/>
      <c r="H151" s="288">
        <f t="shared" si="291"/>
        <v>100000</v>
      </c>
      <c r="I151" s="288">
        <f t="shared" si="292"/>
        <v>100000</v>
      </c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4" t="s">
        <v>548</v>
      </c>
      <c r="AI151" s="34" t="s">
        <v>463</v>
      </c>
      <c r="AJ151" s="34" t="s">
        <v>54</v>
      </c>
      <c r="AK151" s="34" t="s">
        <v>490</v>
      </c>
      <c r="AL151" s="34" t="s">
        <v>166</v>
      </c>
      <c r="AM151" s="34" t="s">
        <v>585</v>
      </c>
      <c r="AN151" s="34" t="s">
        <v>679</v>
      </c>
      <c r="AO151" s="36">
        <v>1.04</v>
      </c>
      <c r="AP151" s="69" t="s">
        <v>468</v>
      </c>
      <c r="AQ151" s="69" t="s">
        <v>30</v>
      </c>
      <c r="AR151" s="37" t="s">
        <v>493</v>
      </c>
      <c r="AS151" s="38">
        <v>2024</v>
      </c>
      <c r="AT151" s="39" t="s">
        <v>470</v>
      </c>
      <c r="AU151" s="37" t="s">
        <v>493</v>
      </c>
      <c r="AV151" s="39" t="s">
        <v>494</v>
      </c>
      <c r="AW151" s="39" t="s">
        <v>524</v>
      </c>
      <c r="AX151" s="39" t="s">
        <v>606</v>
      </c>
      <c r="AY151" s="40" t="s">
        <v>551</v>
      </c>
      <c r="AZ151" s="40" t="s">
        <v>530</v>
      </c>
      <c r="BA151" s="274"/>
      <c r="BB151" s="42"/>
      <c r="BC151" s="43">
        <v>100000</v>
      </c>
      <c r="BD151" s="43"/>
      <c r="BE151" s="43"/>
      <c r="BF151" s="43"/>
      <c r="BG151" s="44"/>
      <c r="BH151" s="45">
        <f t="shared" si="304"/>
        <v>100000</v>
      </c>
      <c r="BI151" s="45">
        <f t="shared" si="305"/>
        <v>100000</v>
      </c>
      <c r="BJ151" s="45">
        <f t="shared" si="263"/>
        <v>100000</v>
      </c>
      <c r="BK151" s="138">
        <v>100000</v>
      </c>
      <c r="BL151" s="46">
        <v>0</v>
      </c>
      <c r="BM151" s="46">
        <f>AO151*BL151</f>
        <v>0</v>
      </c>
      <c r="BN151" s="46">
        <v>0</v>
      </c>
      <c r="BO151" s="46">
        <f t="shared" ref="BO151:BO160" si="320">$AO151*BN151</f>
        <v>0</v>
      </c>
      <c r="BP151" s="46">
        <v>0</v>
      </c>
      <c r="BQ151" s="46">
        <f t="shared" si="265"/>
        <v>0</v>
      </c>
      <c r="BR151" s="46">
        <v>0</v>
      </c>
      <c r="BS151" s="46">
        <f t="shared" si="266"/>
        <v>0</v>
      </c>
      <c r="BT151" s="46">
        <v>0</v>
      </c>
      <c r="BU151" s="46">
        <f t="shared" si="267"/>
        <v>0</v>
      </c>
      <c r="BV151" s="46">
        <v>0</v>
      </c>
      <c r="BW151" s="46">
        <f t="shared" si="268"/>
        <v>0</v>
      </c>
      <c r="BX151" s="46">
        <v>0</v>
      </c>
      <c r="BY151" s="46">
        <f t="shared" si="269"/>
        <v>0</v>
      </c>
      <c r="BZ151" s="46">
        <v>0</v>
      </c>
      <c r="CA151" s="46">
        <f t="shared" ref="CA151:CA160" si="321">$AO151*BZ151</f>
        <v>0</v>
      </c>
      <c r="CB151" s="46">
        <v>0</v>
      </c>
      <c r="CC151" s="46">
        <f>$AO151*CB151</f>
        <v>0</v>
      </c>
      <c r="CD151" s="46">
        <v>0</v>
      </c>
      <c r="CE151" s="46">
        <f>$AO151*CD151</f>
        <v>0</v>
      </c>
      <c r="CF151" s="46">
        <v>0</v>
      </c>
      <c r="CG151" s="46">
        <f>$AO151*CF151</f>
        <v>0</v>
      </c>
      <c r="CH151" s="46">
        <v>0</v>
      </c>
      <c r="CI151" s="46">
        <f>$AO151*CH151</f>
        <v>0</v>
      </c>
      <c r="CJ151" s="46">
        <v>0</v>
      </c>
      <c r="CK151" s="46">
        <f>$AO151*CJ151</f>
        <v>0</v>
      </c>
      <c r="CL151" s="46">
        <v>0</v>
      </c>
      <c r="CM151" s="46">
        <f>$AO151*CL151</f>
        <v>0</v>
      </c>
      <c r="CN151" s="46">
        <v>0</v>
      </c>
      <c r="CO151" s="46">
        <f>$AO151*CN151</f>
        <v>0</v>
      </c>
      <c r="CP151" s="46">
        <v>0</v>
      </c>
      <c r="CQ151" s="46">
        <f>$AO151*CP151</f>
        <v>0</v>
      </c>
      <c r="CR151" s="46">
        <v>0</v>
      </c>
      <c r="CS151" s="46">
        <f>$AO151*CR151</f>
        <v>0</v>
      </c>
      <c r="CT151" s="46">
        <v>0</v>
      </c>
      <c r="CU151" s="46">
        <f>$AO151*CT151</f>
        <v>0</v>
      </c>
      <c r="CV151" s="46">
        <v>0</v>
      </c>
      <c r="CW151" s="46">
        <f>$AO151*CV151</f>
        <v>0</v>
      </c>
      <c r="CX151" s="46">
        <v>0</v>
      </c>
      <c r="CY151" s="46">
        <f>$AO151*CX151</f>
        <v>0</v>
      </c>
      <c r="CZ151" s="46">
        <v>0</v>
      </c>
      <c r="DA151" s="46">
        <f>$AO151*CZ151</f>
        <v>0</v>
      </c>
      <c r="DB151" s="47">
        <v>0</v>
      </c>
      <c r="DC151" s="46">
        <f>$AO151*DB151</f>
        <v>0</v>
      </c>
      <c r="DD151" s="48">
        <v>0</v>
      </c>
      <c r="DE151" s="46">
        <f>$AO151*DD151</f>
        <v>0</v>
      </c>
      <c r="DF151" s="49">
        <v>10</v>
      </c>
      <c r="DG151" s="50">
        <f t="shared" si="318"/>
        <v>10000</v>
      </c>
      <c r="DH151" s="51">
        <f t="shared" si="286"/>
        <v>100000</v>
      </c>
      <c r="DI151" s="52"/>
      <c r="DJ151" s="53">
        <f>$DG151</f>
        <v>10000</v>
      </c>
      <c r="DK151" s="53">
        <f t="shared" si="319"/>
        <v>10000</v>
      </c>
      <c r="DL151" s="53">
        <f t="shared" si="319"/>
        <v>10000</v>
      </c>
      <c r="DM151" s="53">
        <f t="shared" si="319"/>
        <v>10000</v>
      </c>
      <c r="DN151" s="53">
        <f t="shared" si="319"/>
        <v>10000</v>
      </c>
      <c r="DO151" s="53">
        <f t="shared" si="319"/>
        <v>10000</v>
      </c>
      <c r="DP151" s="53">
        <f t="shared" si="319"/>
        <v>10000</v>
      </c>
      <c r="DQ151" s="53">
        <f t="shared" ref="DQ151:DS155" si="322">$DG151</f>
        <v>10000</v>
      </c>
      <c r="DR151" s="53">
        <f t="shared" si="322"/>
        <v>10000</v>
      </c>
      <c r="DS151" s="53">
        <f t="shared" si="322"/>
        <v>10000</v>
      </c>
      <c r="DT151" s="53"/>
      <c r="DU151" s="53"/>
      <c r="DV151" s="53"/>
      <c r="DW151" s="53"/>
      <c r="DX151" s="52"/>
      <c r="DY151" s="52"/>
      <c r="DZ151" s="52"/>
      <c r="EA151" s="52"/>
      <c r="EB151" s="52"/>
      <c r="EC151" s="52"/>
      <c r="ED151" s="53"/>
      <c r="EE151" s="53"/>
      <c r="EF151" s="53"/>
      <c r="EG151" s="54">
        <f t="shared" si="288"/>
        <v>0</v>
      </c>
      <c r="EH151" s="55">
        <f t="shared" si="289"/>
        <v>10</v>
      </c>
      <c r="EI151" s="55">
        <f t="shared" si="290"/>
        <v>0</v>
      </c>
      <c r="EJ151" s="56" t="s">
        <v>883</v>
      </c>
      <c r="EK151" s="57">
        <f t="shared" si="313"/>
        <v>100000</v>
      </c>
      <c r="EL151" s="57">
        <f t="shared" si="314"/>
        <v>90000</v>
      </c>
      <c r="EM151" s="57">
        <f t="shared" si="315"/>
        <v>80000</v>
      </c>
      <c r="EN151" s="57">
        <f t="shared" si="316"/>
        <v>70000</v>
      </c>
      <c r="EO151" s="57">
        <f t="shared" si="293"/>
        <v>60000</v>
      </c>
      <c r="EP151" s="57">
        <f t="shared" si="294"/>
        <v>50000</v>
      </c>
      <c r="EQ151" s="58">
        <f t="shared" si="295"/>
        <v>1200</v>
      </c>
      <c r="ER151" s="58">
        <f t="shared" si="296"/>
        <v>1080</v>
      </c>
      <c r="ES151" s="58">
        <f t="shared" si="297"/>
        <v>1040</v>
      </c>
      <c r="ET151" s="58">
        <f t="shared" si="298"/>
        <v>980</v>
      </c>
    </row>
    <row r="152" spans="1:150" x14ac:dyDescent="0.25">
      <c r="A152" s="30" t="s">
        <v>690</v>
      </c>
      <c r="B152" s="65">
        <v>1210668</v>
      </c>
      <c r="C152" s="67" t="s">
        <v>887</v>
      </c>
      <c r="D152" s="32" t="s">
        <v>489</v>
      </c>
      <c r="E152" s="56"/>
      <c r="F152" s="33"/>
      <c r="G152" s="33"/>
      <c r="H152" s="288">
        <f t="shared" si="291"/>
        <v>859578</v>
      </c>
      <c r="I152" s="288">
        <f t="shared" si="292"/>
        <v>859578</v>
      </c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4" t="s">
        <v>616</v>
      </c>
      <c r="AI152" s="34" t="s">
        <v>463</v>
      </c>
      <c r="AJ152" s="34" t="s">
        <v>54</v>
      </c>
      <c r="AK152" s="34" t="s">
        <v>490</v>
      </c>
      <c r="AL152" s="34" t="s">
        <v>888</v>
      </c>
      <c r="AM152" s="34" t="s">
        <v>889</v>
      </c>
      <c r="AN152" s="34" t="s">
        <v>617</v>
      </c>
      <c r="AO152" s="36">
        <v>1.04</v>
      </c>
      <c r="AP152" s="69" t="s">
        <v>468</v>
      </c>
      <c r="AQ152" s="69" t="s">
        <v>30</v>
      </c>
      <c r="AR152" s="37" t="s">
        <v>493</v>
      </c>
      <c r="AS152" s="38">
        <v>2024</v>
      </c>
      <c r="AT152" s="39" t="s">
        <v>470</v>
      </c>
      <c r="AU152" s="37" t="s">
        <v>493</v>
      </c>
      <c r="AV152" s="39" t="s">
        <v>494</v>
      </c>
      <c r="AW152" s="39" t="s">
        <v>524</v>
      </c>
      <c r="AX152" s="39" t="s">
        <v>606</v>
      </c>
      <c r="AY152" s="40" t="s">
        <v>551</v>
      </c>
      <c r="AZ152" s="40" t="s">
        <v>619</v>
      </c>
      <c r="BA152" s="274"/>
      <c r="BB152" s="42"/>
      <c r="BC152" s="43">
        <v>828825</v>
      </c>
      <c r="BD152" s="43"/>
      <c r="BE152" s="43"/>
      <c r="BF152" s="43"/>
      <c r="BG152" s="44"/>
      <c r="BH152" s="45">
        <f t="shared" si="304"/>
        <v>828825</v>
      </c>
      <c r="BI152" s="45">
        <f t="shared" si="305"/>
        <v>859578</v>
      </c>
      <c r="BJ152" s="45">
        <f t="shared" si="263"/>
        <v>859578</v>
      </c>
      <c r="BK152" s="138">
        <v>60000</v>
      </c>
      <c r="BL152" s="46">
        <v>544687</v>
      </c>
      <c r="BM152" s="46">
        <f>AO152*BL152</f>
        <v>566474.48</v>
      </c>
      <c r="BN152" s="46">
        <v>224138</v>
      </c>
      <c r="BO152" s="46">
        <f t="shared" si="320"/>
        <v>233103.52000000002</v>
      </c>
      <c r="BP152" s="46"/>
      <c r="BQ152" s="46">
        <f t="shared" si="265"/>
        <v>0</v>
      </c>
      <c r="BR152" s="46"/>
      <c r="BS152" s="46">
        <f t="shared" si="266"/>
        <v>0</v>
      </c>
      <c r="BT152" s="46"/>
      <c r="BU152" s="46">
        <f t="shared" si="267"/>
        <v>0</v>
      </c>
      <c r="BV152" s="46"/>
      <c r="BW152" s="46">
        <f t="shared" si="268"/>
        <v>0</v>
      </c>
      <c r="BX152" s="46"/>
      <c r="BY152" s="46">
        <f t="shared" si="269"/>
        <v>0</v>
      </c>
      <c r="BZ152" s="46"/>
      <c r="CA152" s="46">
        <f t="shared" si="321"/>
        <v>0</v>
      </c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7"/>
      <c r="DC152" s="46"/>
      <c r="DD152" s="48"/>
      <c r="DE152" s="46"/>
      <c r="DF152" s="49">
        <v>45</v>
      </c>
      <c r="DG152" s="50">
        <f t="shared" si="318"/>
        <v>19101.733333333334</v>
      </c>
      <c r="DH152" s="51">
        <f t="shared" si="286"/>
        <v>152813.86666666667</v>
      </c>
      <c r="DI152" s="52"/>
      <c r="DJ152" s="52"/>
      <c r="DK152" s="53"/>
      <c r="DL152" s="53">
        <f t="shared" ref="DL152:DP154" si="323">$DG152</f>
        <v>19101.733333333334</v>
      </c>
      <c r="DM152" s="53">
        <f t="shared" si="323"/>
        <v>19101.733333333334</v>
      </c>
      <c r="DN152" s="53">
        <f t="shared" si="323"/>
        <v>19101.733333333334</v>
      </c>
      <c r="DO152" s="53">
        <f t="shared" si="323"/>
        <v>19101.733333333334</v>
      </c>
      <c r="DP152" s="53">
        <f t="shared" si="323"/>
        <v>19101.733333333334</v>
      </c>
      <c r="DQ152" s="52">
        <f t="shared" si="322"/>
        <v>19101.733333333334</v>
      </c>
      <c r="DR152" s="52">
        <f t="shared" si="322"/>
        <v>19101.733333333334</v>
      </c>
      <c r="DS152" s="52">
        <f t="shared" si="322"/>
        <v>19101.733333333334</v>
      </c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4">
        <f t="shared" si="288"/>
        <v>706764.1333333333</v>
      </c>
      <c r="EH152" s="55">
        <f t="shared" si="289"/>
        <v>8</v>
      </c>
      <c r="EI152" s="55">
        <f t="shared" si="290"/>
        <v>37</v>
      </c>
      <c r="EJ152" s="56" t="s">
        <v>545</v>
      </c>
      <c r="EK152" s="57">
        <f t="shared" si="313"/>
        <v>60000</v>
      </c>
      <c r="EL152" s="57">
        <f t="shared" si="314"/>
        <v>626474.48</v>
      </c>
      <c r="EM152" s="57">
        <f t="shared" si="315"/>
        <v>859578</v>
      </c>
      <c r="EN152" s="57">
        <f t="shared" si="316"/>
        <v>840476.26666666672</v>
      </c>
      <c r="EO152" s="57">
        <f t="shared" si="293"/>
        <v>821374.53333333344</v>
      </c>
      <c r="EP152" s="57">
        <f t="shared" si="294"/>
        <v>802272.80000000016</v>
      </c>
      <c r="EQ152" s="58">
        <f t="shared" si="295"/>
        <v>720</v>
      </c>
      <c r="ER152" s="58">
        <f t="shared" si="296"/>
        <v>7517.6937600000001</v>
      </c>
      <c r="ES152" s="58">
        <f t="shared" si="297"/>
        <v>11174.513999999999</v>
      </c>
      <c r="ET152" s="58">
        <f t="shared" si="298"/>
        <v>11766.667733333334</v>
      </c>
    </row>
    <row r="153" spans="1:150" x14ac:dyDescent="0.25">
      <c r="A153" s="30" t="s">
        <v>690</v>
      </c>
      <c r="B153" s="65">
        <v>1210669</v>
      </c>
      <c r="C153" s="67" t="s">
        <v>890</v>
      </c>
      <c r="D153" s="32" t="s">
        <v>489</v>
      </c>
      <c r="E153" s="56"/>
      <c r="F153" s="33"/>
      <c r="G153" s="33"/>
      <c r="H153" s="288">
        <f t="shared" si="291"/>
        <v>40000</v>
      </c>
      <c r="I153" s="288">
        <f t="shared" si="292"/>
        <v>40000</v>
      </c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4" t="s">
        <v>616</v>
      </c>
      <c r="AI153" s="34" t="s">
        <v>463</v>
      </c>
      <c r="AJ153" s="34" t="s">
        <v>54</v>
      </c>
      <c r="AK153" s="34" t="s">
        <v>490</v>
      </c>
      <c r="AL153" s="34" t="s">
        <v>891</v>
      </c>
      <c r="AM153" s="34" t="s">
        <v>692</v>
      </c>
      <c r="AN153" s="34" t="s">
        <v>679</v>
      </c>
      <c r="AO153" s="36">
        <v>1.04</v>
      </c>
      <c r="AP153" s="69" t="s">
        <v>468</v>
      </c>
      <c r="AQ153" s="69" t="s">
        <v>30</v>
      </c>
      <c r="AR153" s="37" t="s">
        <v>493</v>
      </c>
      <c r="AS153" s="38">
        <v>2024</v>
      </c>
      <c r="AT153" s="39" t="s">
        <v>470</v>
      </c>
      <c r="AU153" s="37" t="s">
        <v>493</v>
      </c>
      <c r="AV153" s="39" t="s">
        <v>494</v>
      </c>
      <c r="AW153" s="39" t="s">
        <v>524</v>
      </c>
      <c r="AX153" s="39" t="s">
        <v>606</v>
      </c>
      <c r="AY153" s="40"/>
      <c r="AZ153" s="40" t="s">
        <v>530</v>
      </c>
      <c r="BA153" s="274"/>
      <c r="BB153" s="42"/>
      <c r="BC153" s="43">
        <v>40000</v>
      </c>
      <c r="BD153" s="43"/>
      <c r="BE153" s="43"/>
      <c r="BF153" s="43"/>
      <c r="BG153" s="44"/>
      <c r="BH153" s="45">
        <f t="shared" si="304"/>
        <v>40000</v>
      </c>
      <c r="BI153" s="45">
        <f t="shared" si="305"/>
        <v>40000</v>
      </c>
      <c r="BJ153" s="45">
        <f t="shared" si="263"/>
        <v>40000</v>
      </c>
      <c r="BK153" s="138">
        <v>40000</v>
      </c>
      <c r="BL153" s="46"/>
      <c r="BM153" s="46"/>
      <c r="BN153" s="46"/>
      <c r="BO153" s="46">
        <f t="shared" si="320"/>
        <v>0</v>
      </c>
      <c r="BP153" s="46"/>
      <c r="BQ153" s="46">
        <f t="shared" si="265"/>
        <v>0</v>
      </c>
      <c r="BR153" s="46"/>
      <c r="BS153" s="46">
        <f t="shared" si="266"/>
        <v>0</v>
      </c>
      <c r="BT153" s="46"/>
      <c r="BU153" s="46">
        <f t="shared" si="267"/>
        <v>0</v>
      </c>
      <c r="BV153" s="46"/>
      <c r="BW153" s="46">
        <f t="shared" si="268"/>
        <v>0</v>
      </c>
      <c r="BX153" s="46"/>
      <c r="BY153" s="46">
        <f t="shared" si="269"/>
        <v>0</v>
      </c>
      <c r="BZ153" s="46"/>
      <c r="CA153" s="46">
        <f t="shared" si="321"/>
        <v>0</v>
      </c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7"/>
      <c r="DC153" s="46"/>
      <c r="DD153" s="48"/>
      <c r="DE153" s="46"/>
      <c r="DF153" s="49">
        <v>20</v>
      </c>
      <c r="DG153" s="50">
        <f t="shared" si="318"/>
        <v>2000</v>
      </c>
      <c r="DH153" s="51">
        <f t="shared" si="286"/>
        <v>40000</v>
      </c>
      <c r="DI153" s="52"/>
      <c r="DJ153" s="53">
        <f>$DG153</f>
        <v>2000</v>
      </c>
      <c r="DK153" s="53">
        <f>$DG153</f>
        <v>2000</v>
      </c>
      <c r="DL153" s="53">
        <f t="shared" si="323"/>
        <v>2000</v>
      </c>
      <c r="DM153" s="53">
        <f t="shared" si="323"/>
        <v>2000</v>
      </c>
      <c r="DN153" s="53">
        <f t="shared" si="323"/>
        <v>2000</v>
      </c>
      <c r="DO153" s="53">
        <f t="shared" si="323"/>
        <v>2000</v>
      </c>
      <c r="DP153" s="53">
        <f t="shared" si="323"/>
        <v>2000</v>
      </c>
      <c r="DQ153" s="53">
        <f t="shared" si="322"/>
        <v>2000</v>
      </c>
      <c r="DR153" s="53">
        <f t="shared" si="322"/>
        <v>2000</v>
      </c>
      <c r="DS153" s="53">
        <f t="shared" si="322"/>
        <v>2000</v>
      </c>
      <c r="DT153" s="53">
        <f t="shared" ref="DT153:EF159" si="324">$DG153</f>
        <v>2000</v>
      </c>
      <c r="DU153" s="53">
        <f t="shared" si="324"/>
        <v>2000</v>
      </c>
      <c r="DV153" s="53">
        <f t="shared" si="324"/>
        <v>2000</v>
      </c>
      <c r="DW153" s="53">
        <f t="shared" si="324"/>
        <v>2000</v>
      </c>
      <c r="DX153" s="53">
        <f t="shared" si="324"/>
        <v>2000</v>
      </c>
      <c r="DY153" s="53">
        <f t="shared" si="324"/>
        <v>2000</v>
      </c>
      <c r="DZ153" s="53">
        <f t="shared" si="324"/>
        <v>2000</v>
      </c>
      <c r="EA153" s="53">
        <f t="shared" si="324"/>
        <v>2000</v>
      </c>
      <c r="EB153" s="53">
        <f t="shared" si="324"/>
        <v>2000</v>
      </c>
      <c r="EC153" s="53">
        <f t="shared" si="324"/>
        <v>2000</v>
      </c>
      <c r="ED153" s="53"/>
      <c r="EE153" s="53"/>
      <c r="EF153" s="53"/>
      <c r="EG153" s="54">
        <f t="shared" si="288"/>
        <v>0</v>
      </c>
      <c r="EH153" s="55">
        <f t="shared" si="289"/>
        <v>20</v>
      </c>
      <c r="EI153" s="55">
        <f t="shared" si="290"/>
        <v>0</v>
      </c>
      <c r="EJ153" s="56" t="s">
        <v>745</v>
      </c>
      <c r="EK153" s="57">
        <f t="shared" si="313"/>
        <v>40000</v>
      </c>
      <c r="EL153" s="57">
        <f t="shared" si="314"/>
        <v>38000</v>
      </c>
      <c r="EM153" s="57">
        <f t="shared" si="315"/>
        <v>36000</v>
      </c>
      <c r="EN153" s="57">
        <f t="shared" si="316"/>
        <v>34000</v>
      </c>
      <c r="EO153" s="57">
        <f t="shared" si="293"/>
        <v>32000</v>
      </c>
      <c r="EP153" s="57">
        <f t="shared" si="294"/>
        <v>30000</v>
      </c>
      <c r="EQ153" s="58">
        <f t="shared" si="295"/>
        <v>480</v>
      </c>
      <c r="ER153" s="58">
        <f t="shared" si="296"/>
        <v>456</v>
      </c>
      <c r="ES153" s="58">
        <f t="shared" si="297"/>
        <v>468</v>
      </c>
      <c r="ET153" s="58">
        <f t="shared" si="298"/>
        <v>476</v>
      </c>
    </row>
    <row r="154" spans="1:150" x14ac:dyDescent="0.25">
      <c r="A154" s="30" t="s">
        <v>690</v>
      </c>
      <c r="B154" s="65">
        <v>1210670</v>
      </c>
      <c r="C154" s="67" t="s">
        <v>892</v>
      </c>
      <c r="D154" s="32" t="s">
        <v>489</v>
      </c>
      <c r="E154" s="56"/>
      <c r="F154" s="33"/>
      <c r="G154" s="33"/>
      <c r="H154" s="288">
        <f t="shared" si="291"/>
        <v>883040</v>
      </c>
      <c r="I154" s="288">
        <f t="shared" si="292"/>
        <v>883040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4" t="s">
        <v>616</v>
      </c>
      <c r="AI154" s="34" t="s">
        <v>463</v>
      </c>
      <c r="AJ154" s="34" t="s">
        <v>54</v>
      </c>
      <c r="AK154" s="34" t="s">
        <v>490</v>
      </c>
      <c r="AL154" s="34" t="s">
        <v>284</v>
      </c>
      <c r="AM154" s="34" t="s">
        <v>695</v>
      </c>
      <c r="AN154" s="34" t="s">
        <v>617</v>
      </c>
      <c r="AO154" s="36">
        <v>1.04</v>
      </c>
      <c r="AP154" s="69" t="s">
        <v>586</v>
      </c>
      <c r="AQ154" s="69" t="s">
        <v>30</v>
      </c>
      <c r="AR154" s="37" t="s">
        <v>471</v>
      </c>
      <c r="AS154" s="38">
        <v>2024</v>
      </c>
      <c r="AT154" s="39" t="s">
        <v>470</v>
      </c>
      <c r="AU154" s="37" t="s">
        <v>493</v>
      </c>
      <c r="AV154" s="39" t="s">
        <v>494</v>
      </c>
      <c r="AW154" s="39" t="s">
        <v>524</v>
      </c>
      <c r="AX154" s="39" t="s">
        <v>550</v>
      </c>
      <c r="AY154" s="40"/>
      <c r="AZ154" s="40" t="s">
        <v>504</v>
      </c>
      <c r="BA154" s="274"/>
      <c r="BB154" s="42"/>
      <c r="BC154" s="43">
        <v>851000</v>
      </c>
      <c r="BD154" s="43"/>
      <c r="BE154" s="43"/>
      <c r="BF154" s="43"/>
      <c r="BG154" s="44"/>
      <c r="BH154" s="45">
        <f t="shared" si="304"/>
        <v>851000</v>
      </c>
      <c r="BI154" s="45">
        <f t="shared" si="305"/>
        <v>883040</v>
      </c>
      <c r="BJ154" s="45">
        <f t="shared" si="263"/>
        <v>883040</v>
      </c>
      <c r="BK154" s="138">
        <v>50000</v>
      </c>
      <c r="BL154" s="46">
        <v>401000</v>
      </c>
      <c r="BM154" s="46">
        <f t="shared" ref="BM154:BM160" si="325">AO154*BL154</f>
        <v>417040</v>
      </c>
      <c r="BN154" s="46">
        <v>400000</v>
      </c>
      <c r="BO154" s="46">
        <f t="shared" si="320"/>
        <v>416000</v>
      </c>
      <c r="BP154" s="46">
        <v>0</v>
      </c>
      <c r="BQ154" s="46">
        <f t="shared" si="265"/>
        <v>0</v>
      </c>
      <c r="BR154" s="46">
        <v>0</v>
      </c>
      <c r="BS154" s="46">
        <f t="shared" si="266"/>
        <v>0</v>
      </c>
      <c r="BT154" s="46">
        <v>0</v>
      </c>
      <c r="BU154" s="46">
        <f t="shared" si="267"/>
        <v>0</v>
      </c>
      <c r="BV154" s="46">
        <v>0</v>
      </c>
      <c r="BW154" s="46">
        <f t="shared" si="268"/>
        <v>0</v>
      </c>
      <c r="BX154" s="46">
        <v>0</v>
      </c>
      <c r="BY154" s="46">
        <f t="shared" si="269"/>
        <v>0</v>
      </c>
      <c r="BZ154" s="46">
        <v>0</v>
      </c>
      <c r="CA154" s="46">
        <f t="shared" si="321"/>
        <v>0</v>
      </c>
      <c r="CB154" s="46">
        <v>0</v>
      </c>
      <c r="CC154" s="46">
        <f t="shared" ref="CC154:CC160" si="326">$AO154*CB154</f>
        <v>0</v>
      </c>
      <c r="CD154" s="46">
        <v>0</v>
      </c>
      <c r="CE154" s="46">
        <f t="shared" ref="CE154:CE160" si="327">$AO154*CD154</f>
        <v>0</v>
      </c>
      <c r="CF154" s="46">
        <v>0</v>
      </c>
      <c r="CG154" s="46">
        <f t="shared" ref="CG154:CG160" si="328">$AO154*CF154</f>
        <v>0</v>
      </c>
      <c r="CH154" s="46">
        <v>0</v>
      </c>
      <c r="CI154" s="46">
        <f t="shared" ref="CI154:CI160" si="329">$AO154*CH154</f>
        <v>0</v>
      </c>
      <c r="CJ154" s="46">
        <v>0</v>
      </c>
      <c r="CK154" s="46">
        <f t="shared" ref="CK154:CK160" si="330">$AO154*CJ154</f>
        <v>0</v>
      </c>
      <c r="CL154" s="46">
        <v>0</v>
      </c>
      <c r="CM154" s="46">
        <f t="shared" ref="CM154:CM160" si="331">$AO154*CL154</f>
        <v>0</v>
      </c>
      <c r="CN154" s="46">
        <v>0</v>
      </c>
      <c r="CO154" s="46">
        <f t="shared" ref="CO154:CO160" si="332">$AO154*CN154</f>
        <v>0</v>
      </c>
      <c r="CP154" s="46">
        <v>0</v>
      </c>
      <c r="CQ154" s="46">
        <f t="shared" ref="CQ154:CQ160" si="333">$AO154*CP154</f>
        <v>0</v>
      </c>
      <c r="CR154" s="46">
        <v>0</v>
      </c>
      <c r="CS154" s="46">
        <f t="shared" ref="CS154:CS160" si="334">$AO154*CR154</f>
        <v>0</v>
      </c>
      <c r="CT154" s="46">
        <v>0</v>
      </c>
      <c r="CU154" s="46">
        <f t="shared" ref="CU154:CU160" si="335">$AO154*CT154</f>
        <v>0</v>
      </c>
      <c r="CV154" s="46">
        <v>0</v>
      </c>
      <c r="CW154" s="46">
        <f t="shared" ref="CW154:CW160" si="336">$AO154*CV154</f>
        <v>0</v>
      </c>
      <c r="CX154" s="46">
        <v>0</v>
      </c>
      <c r="CY154" s="46">
        <f t="shared" ref="CY154:CY160" si="337">$AO154*CX154</f>
        <v>0</v>
      </c>
      <c r="CZ154" s="46">
        <v>0</v>
      </c>
      <c r="DA154" s="46">
        <f t="shared" ref="DA154:DA160" si="338">$AO154*CZ154</f>
        <v>0</v>
      </c>
      <c r="DB154" s="47">
        <v>0</v>
      </c>
      <c r="DC154" s="46">
        <f t="shared" ref="DC154:DC160" si="339">$AO154*DB154</f>
        <v>0</v>
      </c>
      <c r="DD154" s="48">
        <v>0</v>
      </c>
      <c r="DE154" s="46">
        <f t="shared" ref="DE154:DE160" si="340">$AO154*DD154</f>
        <v>0</v>
      </c>
      <c r="DF154" s="49">
        <v>60</v>
      </c>
      <c r="DG154" s="50">
        <f t="shared" si="318"/>
        <v>14717.333333333334</v>
      </c>
      <c r="DH154" s="51">
        <f t="shared" si="286"/>
        <v>309064</v>
      </c>
      <c r="DI154" s="52"/>
      <c r="DJ154" s="53"/>
      <c r="DK154" s="53"/>
      <c r="DL154" s="53">
        <f t="shared" si="323"/>
        <v>14717.333333333334</v>
      </c>
      <c r="DM154" s="53">
        <f t="shared" si="323"/>
        <v>14717.333333333334</v>
      </c>
      <c r="DN154" s="53">
        <f t="shared" si="323"/>
        <v>14717.333333333334</v>
      </c>
      <c r="DO154" s="53">
        <f t="shared" si="323"/>
        <v>14717.333333333334</v>
      </c>
      <c r="DP154" s="53">
        <f t="shared" si="323"/>
        <v>14717.333333333334</v>
      </c>
      <c r="DQ154" s="53">
        <f t="shared" si="322"/>
        <v>14717.333333333334</v>
      </c>
      <c r="DR154" s="53">
        <f t="shared" si="322"/>
        <v>14717.333333333334</v>
      </c>
      <c r="DS154" s="53">
        <f t="shared" si="322"/>
        <v>14717.333333333334</v>
      </c>
      <c r="DT154" s="53">
        <f t="shared" si="324"/>
        <v>14717.333333333334</v>
      </c>
      <c r="DU154" s="53">
        <f t="shared" si="324"/>
        <v>14717.333333333334</v>
      </c>
      <c r="DV154" s="53">
        <f t="shared" si="324"/>
        <v>14717.333333333334</v>
      </c>
      <c r="DW154" s="53">
        <f t="shared" si="324"/>
        <v>14717.333333333334</v>
      </c>
      <c r="DX154" s="53">
        <f t="shared" si="324"/>
        <v>14717.333333333334</v>
      </c>
      <c r="DY154" s="53">
        <f t="shared" si="324"/>
        <v>14717.333333333334</v>
      </c>
      <c r="DZ154" s="53">
        <f t="shared" si="324"/>
        <v>14717.333333333334</v>
      </c>
      <c r="EA154" s="53">
        <f t="shared" si="324"/>
        <v>14717.333333333334</v>
      </c>
      <c r="EB154" s="53">
        <f t="shared" si="324"/>
        <v>14717.333333333334</v>
      </c>
      <c r="EC154" s="53">
        <f t="shared" si="324"/>
        <v>14717.333333333334</v>
      </c>
      <c r="ED154" s="53">
        <f t="shared" si="324"/>
        <v>14717.333333333334</v>
      </c>
      <c r="EE154" s="53">
        <f t="shared" si="324"/>
        <v>14717.333333333334</v>
      </c>
      <c r="EF154" s="53">
        <f t="shared" si="324"/>
        <v>14717.333333333334</v>
      </c>
      <c r="EG154" s="54">
        <f t="shared" si="288"/>
        <v>573976</v>
      </c>
      <c r="EH154" s="55">
        <f t="shared" si="289"/>
        <v>21</v>
      </c>
      <c r="EI154" s="55">
        <f t="shared" si="290"/>
        <v>39</v>
      </c>
      <c r="EJ154" s="56" t="s">
        <v>545</v>
      </c>
      <c r="EK154" s="57">
        <f t="shared" si="313"/>
        <v>50000</v>
      </c>
      <c r="EL154" s="57">
        <f t="shared" si="314"/>
        <v>467040</v>
      </c>
      <c r="EM154" s="57">
        <f t="shared" si="315"/>
        <v>883040</v>
      </c>
      <c r="EN154" s="57">
        <f t="shared" si="316"/>
        <v>868322.66666666663</v>
      </c>
      <c r="EO154" s="57">
        <f t="shared" si="293"/>
        <v>853605.33333333326</v>
      </c>
      <c r="EP154" s="57">
        <f t="shared" si="294"/>
        <v>838887.99999999988</v>
      </c>
      <c r="EQ154" s="58">
        <f t="shared" si="295"/>
        <v>600</v>
      </c>
      <c r="ER154" s="58">
        <f t="shared" si="296"/>
        <v>5604.4800000000005</v>
      </c>
      <c r="ES154" s="58">
        <f t="shared" si="297"/>
        <v>11479.519999999999</v>
      </c>
      <c r="ET154" s="58">
        <f t="shared" si="298"/>
        <v>12156.517333333333</v>
      </c>
    </row>
    <row r="155" spans="1:150" x14ac:dyDescent="0.25">
      <c r="A155" s="30" t="s">
        <v>893</v>
      </c>
      <c r="B155" s="65">
        <v>1211168</v>
      </c>
      <c r="C155" s="67" t="s">
        <v>894</v>
      </c>
      <c r="D155" s="32" t="s">
        <v>489</v>
      </c>
      <c r="E155" s="56"/>
      <c r="F155" s="33"/>
      <c r="G155" s="33"/>
      <c r="H155" s="288">
        <f t="shared" si="291"/>
        <v>2570582.4767999998</v>
      </c>
      <c r="I155" s="288">
        <f t="shared" si="292"/>
        <v>2570582.4767999998</v>
      </c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4" t="s">
        <v>548</v>
      </c>
      <c r="AI155" s="34" t="s">
        <v>597</v>
      </c>
      <c r="AJ155" s="34" t="s">
        <v>54</v>
      </c>
      <c r="AK155" s="34" t="s">
        <v>490</v>
      </c>
      <c r="AL155" s="34" t="s">
        <v>54</v>
      </c>
      <c r="AM155" s="34" t="s">
        <v>692</v>
      </c>
      <c r="AN155" s="34" t="s">
        <v>617</v>
      </c>
      <c r="AO155" s="36">
        <v>1.04</v>
      </c>
      <c r="AP155" s="69">
        <v>2022</v>
      </c>
      <c r="AQ155" s="69" t="s">
        <v>58</v>
      </c>
      <c r="AR155" s="37" t="s">
        <v>471</v>
      </c>
      <c r="AS155" s="38">
        <v>2020</v>
      </c>
      <c r="AT155" s="39" t="s">
        <v>470</v>
      </c>
      <c r="AU155" s="37" t="s">
        <v>471</v>
      </c>
      <c r="AV155" s="39" t="s">
        <v>523</v>
      </c>
      <c r="AW155" s="39" t="s">
        <v>524</v>
      </c>
      <c r="AX155" s="39" t="s">
        <v>735</v>
      </c>
      <c r="AY155" s="40" t="s">
        <v>895</v>
      </c>
      <c r="AZ155" s="40" t="s">
        <v>737</v>
      </c>
      <c r="BA155" s="274">
        <v>0</v>
      </c>
      <c r="BB155" s="42"/>
      <c r="BC155" s="35">
        <v>2471713.92</v>
      </c>
      <c r="BD155" s="43">
        <v>0</v>
      </c>
      <c r="BE155" s="43"/>
      <c r="BF155" s="43">
        <v>0</v>
      </c>
      <c r="BG155" s="44">
        <v>2200600</v>
      </c>
      <c r="BH155" s="217">
        <f t="shared" si="304"/>
        <v>2471713.92</v>
      </c>
      <c r="BI155" s="45">
        <f t="shared" si="305"/>
        <v>2570582.4767999998</v>
      </c>
      <c r="BJ155" s="45">
        <f t="shared" si="263"/>
        <v>2570582.4767999998</v>
      </c>
      <c r="BK155" s="46">
        <v>0</v>
      </c>
      <c r="BL155" s="46">
        <v>336960</v>
      </c>
      <c r="BM155" s="46">
        <f t="shared" si="325"/>
        <v>350438.40000000002</v>
      </c>
      <c r="BN155" s="46">
        <v>1560000</v>
      </c>
      <c r="BO155" s="46">
        <f t="shared" si="320"/>
        <v>1622400</v>
      </c>
      <c r="BP155" s="46">
        <v>574753.92000000004</v>
      </c>
      <c r="BQ155" s="46">
        <f t="shared" si="265"/>
        <v>597744.07680000004</v>
      </c>
      <c r="BR155" s="46">
        <v>0</v>
      </c>
      <c r="BS155" s="46">
        <f t="shared" si="266"/>
        <v>0</v>
      </c>
      <c r="BT155" s="46">
        <v>0</v>
      </c>
      <c r="BU155" s="46">
        <f t="shared" si="267"/>
        <v>0</v>
      </c>
      <c r="BV155" s="46">
        <v>0</v>
      </c>
      <c r="BW155" s="46">
        <f t="shared" si="268"/>
        <v>0</v>
      </c>
      <c r="BX155" s="46">
        <v>0</v>
      </c>
      <c r="BY155" s="46">
        <f t="shared" si="269"/>
        <v>0</v>
      </c>
      <c r="BZ155" s="46">
        <v>0</v>
      </c>
      <c r="CA155" s="46">
        <f t="shared" si="321"/>
        <v>0</v>
      </c>
      <c r="CB155" s="46">
        <v>0</v>
      </c>
      <c r="CC155" s="46">
        <f t="shared" si="326"/>
        <v>0</v>
      </c>
      <c r="CD155" s="46">
        <v>0</v>
      </c>
      <c r="CE155" s="46">
        <f t="shared" si="327"/>
        <v>0</v>
      </c>
      <c r="CF155" s="46">
        <v>0</v>
      </c>
      <c r="CG155" s="46">
        <f t="shared" si="328"/>
        <v>0</v>
      </c>
      <c r="CH155" s="46">
        <v>0</v>
      </c>
      <c r="CI155" s="46">
        <f t="shared" si="329"/>
        <v>0</v>
      </c>
      <c r="CJ155" s="46">
        <v>0</v>
      </c>
      <c r="CK155" s="46">
        <f t="shared" si="330"/>
        <v>0</v>
      </c>
      <c r="CL155" s="46">
        <v>0</v>
      </c>
      <c r="CM155" s="46">
        <f t="shared" si="331"/>
        <v>0</v>
      </c>
      <c r="CN155" s="46">
        <v>0</v>
      </c>
      <c r="CO155" s="46">
        <f t="shared" si="332"/>
        <v>0</v>
      </c>
      <c r="CP155" s="46">
        <v>0</v>
      </c>
      <c r="CQ155" s="46">
        <f t="shared" si="333"/>
        <v>0</v>
      </c>
      <c r="CR155" s="46">
        <v>0</v>
      </c>
      <c r="CS155" s="46">
        <f t="shared" si="334"/>
        <v>0</v>
      </c>
      <c r="CT155" s="46">
        <v>0</v>
      </c>
      <c r="CU155" s="46">
        <f t="shared" si="335"/>
        <v>0</v>
      </c>
      <c r="CV155" s="46">
        <v>0</v>
      </c>
      <c r="CW155" s="46">
        <f t="shared" si="336"/>
        <v>0</v>
      </c>
      <c r="CX155" s="46">
        <v>0</v>
      </c>
      <c r="CY155" s="46">
        <f t="shared" si="337"/>
        <v>0</v>
      </c>
      <c r="CZ155" s="46">
        <v>0</v>
      </c>
      <c r="DA155" s="46">
        <f t="shared" si="338"/>
        <v>0</v>
      </c>
      <c r="DB155" s="47">
        <v>0</v>
      </c>
      <c r="DC155" s="46">
        <f t="shared" si="339"/>
        <v>0</v>
      </c>
      <c r="DD155" s="48">
        <v>0</v>
      </c>
      <c r="DE155" s="46">
        <f t="shared" si="340"/>
        <v>0</v>
      </c>
      <c r="DF155" s="49">
        <v>45</v>
      </c>
      <c r="DG155" s="50">
        <f t="shared" si="318"/>
        <v>57124.055039999999</v>
      </c>
      <c r="DH155" s="51">
        <f t="shared" si="286"/>
        <v>1142481.1007999999</v>
      </c>
      <c r="DI155" s="52"/>
      <c r="DJ155" s="52"/>
      <c r="DK155" s="53"/>
      <c r="DL155" s="53"/>
      <c r="DM155" s="52">
        <f>$DG155</f>
        <v>57124.055039999999</v>
      </c>
      <c r="DN155" s="52">
        <f>$DG155</f>
        <v>57124.055039999999</v>
      </c>
      <c r="DO155" s="52">
        <f>$DG155</f>
        <v>57124.055039999999</v>
      </c>
      <c r="DP155" s="52">
        <f>$DG155</f>
        <v>57124.055039999999</v>
      </c>
      <c r="DQ155" s="52">
        <f t="shared" si="322"/>
        <v>57124.055039999999</v>
      </c>
      <c r="DR155" s="52">
        <f t="shared" si="322"/>
        <v>57124.055039999999</v>
      </c>
      <c r="DS155" s="52">
        <f t="shared" si="322"/>
        <v>57124.055039999999</v>
      </c>
      <c r="DT155" s="52">
        <f t="shared" si="324"/>
        <v>57124.055039999999</v>
      </c>
      <c r="DU155" s="52">
        <f t="shared" si="324"/>
        <v>57124.055039999999</v>
      </c>
      <c r="DV155" s="52">
        <f t="shared" si="324"/>
        <v>57124.055039999999</v>
      </c>
      <c r="DW155" s="52">
        <f t="shared" si="324"/>
        <v>57124.055039999999</v>
      </c>
      <c r="DX155" s="52">
        <f t="shared" si="324"/>
        <v>57124.055039999999</v>
      </c>
      <c r="DY155" s="52">
        <f t="shared" si="324"/>
        <v>57124.055039999999</v>
      </c>
      <c r="DZ155" s="52">
        <f t="shared" si="324"/>
        <v>57124.055039999999</v>
      </c>
      <c r="EA155" s="52">
        <f t="shared" si="324"/>
        <v>57124.055039999999</v>
      </c>
      <c r="EB155" s="52">
        <f t="shared" si="324"/>
        <v>57124.055039999999</v>
      </c>
      <c r="EC155" s="52">
        <f t="shared" si="324"/>
        <v>57124.055039999999</v>
      </c>
      <c r="ED155" s="52">
        <f t="shared" si="324"/>
        <v>57124.055039999999</v>
      </c>
      <c r="EE155" s="52">
        <f t="shared" si="324"/>
        <v>57124.055039999999</v>
      </c>
      <c r="EF155" s="52">
        <f t="shared" si="324"/>
        <v>57124.055039999999</v>
      </c>
      <c r="EG155" s="54">
        <f t="shared" si="288"/>
        <v>1428101.3759999999</v>
      </c>
      <c r="EH155" s="55">
        <f t="shared" si="289"/>
        <v>20</v>
      </c>
      <c r="EI155" s="55">
        <f t="shared" si="290"/>
        <v>25</v>
      </c>
      <c r="EJ155" s="56" t="s">
        <v>545</v>
      </c>
      <c r="EK155" s="57">
        <f t="shared" si="313"/>
        <v>0</v>
      </c>
      <c r="EL155" s="57">
        <f t="shared" si="314"/>
        <v>350438.40000000002</v>
      </c>
      <c r="EM155" s="57">
        <f t="shared" si="315"/>
        <v>1972838.3999999999</v>
      </c>
      <c r="EN155" s="57">
        <f t="shared" si="316"/>
        <v>2570582.4767999998</v>
      </c>
      <c r="EO155" s="57">
        <f t="shared" si="293"/>
        <v>2513458.4217599998</v>
      </c>
      <c r="EP155" s="57">
        <f t="shared" si="294"/>
        <v>2456334.3667199998</v>
      </c>
      <c r="EQ155" s="58">
        <f t="shared" si="295"/>
        <v>0</v>
      </c>
      <c r="ER155" s="58">
        <f t="shared" si="296"/>
        <v>4205.2608</v>
      </c>
      <c r="ES155" s="58">
        <f t="shared" si="297"/>
        <v>25646.899199999996</v>
      </c>
      <c r="ET155" s="58">
        <f t="shared" si="298"/>
        <v>35988.154675199999</v>
      </c>
    </row>
    <row r="156" spans="1:150" x14ac:dyDescent="0.25">
      <c r="A156" s="109" t="s">
        <v>896</v>
      </c>
      <c r="B156" s="65">
        <v>1211181</v>
      </c>
      <c r="C156" s="67" t="s">
        <v>897</v>
      </c>
      <c r="D156" s="32" t="s">
        <v>489</v>
      </c>
      <c r="E156" s="56"/>
      <c r="F156" s="33"/>
      <c r="G156" s="33"/>
      <c r="H156" s="288">
        <f t="shared" si="291"/>
        <v>1124922.449664</v>
      </c>
      <c r="I156" s="288">
        <f t="shared" si="292"/>
        <v>1128004.9296639999</v>
      </c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4" t="s">
        <v>548</v>
      </c>
      <c r="AI156" s="34" t="s">
        <v>463</v>
      </c>
      <c r="AJ156" s="34" t="s">
        <v>54</v>
      </c>
      <c r="AK156" s="34" t="s">
        <v>490</v>
      </c>
      <c r="AL156" s="34" t="s">
        <v>284</v>
      </c>
      <c r="AM156" s="34" t="s">
        <v>714</v>
      </c>
      <c r="AN156" s="34" t="s">
        <v>617</v>
      </c>
      <c r="AO156" s="36">
        <v>1.04</v>
      </c>
      <c r="AP156" s="69" t="s">
        <v>586</v>
      </c>
      <c r="AQ156" s="69" t="s">
        <v>30</v>
      </c>
      <c r="AR156" s="37" t="s">
        <v>469</v>
      </c>
      <c r="AS156" s="38">
        <v>2021</v>
      </c>
      <c r="AT156" s="39" t="s">
        <v>470</v>
      </c>
      <c r="AU156" s="37" t="s">
        <v>686</v>
      </c>
      <c r="AV156" s="39" t="s">
        <v>494</v>
      </c>
      <c r="AW156" s="39" t="s">
        <v>495</v>
      </c>
      <c r="AX156" s="39" t="s">
        <v>687</v>
      </c>
      <c r="AY156" s="40" t="s">
        <v>898</v>
      </c>
      <c r="AZ156" s="40" t="s">
        <v>530</v>
      </c>
      <c r="BA156" s="274">
        <v>3082.48</v>
      </c>
      <c r="BB156" s="42"/>
      <c r="BC156" s="43">
        <v>1084738.6816</v>
      </c>
      <c r="BD156" s="43">
        <v>0</v>
      </c>
      <c r="BE156" s="43"/>
      <c r="BF156" s="43">
        <v>0</v>
      </c>
      <c r="BG156" s="44"/>
      <c r="BH156" s="45">
        <f t="shared" si="304"/>
        <v>1081656.2016</v>
      </c>
      <c r="BI156" s="45">
        <f t="shared" si="305"/>
        <v>1124922.449664</v>
      </c>
      <c r="BJ156" s="45">
        <f t="shared" si="263"/>
        <v>1128004.9296639999</v>
      </c>
      <c r="BK156" s="46">
        <v>0</v>
      </c>
      <c r="BL156" s="46">
        <v>0</v>
      </c>
      <c r="BM156" s="46">
        <f t="shared" si="325"/>
        <v>0</v>
      </c>
      <c r="BN156" s="46">
        <v>0</v>
      </c>
      <c r="BO156" s="46">
        <f t="shared" si="320"/>
        <v>0</v>
      </c>
      <c r="BP156" s="46">
        <v>0</v>
      </c>
      <c r="BQ156" s="46">
        <f t="shared" si="265"/>
        <v>0</v>
      </c>
      <c r="BR156" s="46">
        <v>0</v>
      </c>
      <c r="BS156" s="46">
        <f t="shared" si="266"/>
        <v>0</v>
      </c>
      <c r="BT156" s="46">
        <v>0</v>
      </c>
      <c r="BU156" s="46">
        <f t="shared" si="267"/>
        <v>0</v>
      </c>
      <c r="BV156" s="46">
        <v>77066.121600000013</v>
      </c>
      <c r="BW156" s="46">
        <f t="shared" si="268"/>
        <v>80148.766464000015</v>
      </c>
      <c r="BX156" s="46">
        <v>136693.44</v>
      </c>
      <c r="BY156" s="46">
        <f t="shared" si="269"/>
        <v>142161.1776</v>
      </c>
      <c r="BZ156" s="46">
        <v>377002.08</v>
      </c>
      <c r="CA156" s="46">
        <f t="shared" si="321"/>
        <v>392082.16320000001</v>
      </c>
      <c r="CB156" s="46">
        <v>245447.28</v>
      </c>
      <c r="CC156" s="46">
        <f t="shared" si="326"/>
        <v>255265.17120000001</v>
      </c>
      <c r="CD156" s="46">
        <v>245447.28</v>
      </c>
      <c r="CE156" s="46">
        <f t="shared" si="327"/>
        <v>255265.17120000001</v>
      </c>
      <c r="CF156" s="46">
        <v>0</v>
      </c>
      <c r="CG156" s="46">
        <f t="shared" si="328"/>
        <v>0</v>
      </c>
      <c r="CH156" s="46">
        <v>0</v>
      </c>
      <c r="CI156" s="46">
        <f t="shared" si="329"/>
        <v>0</v>
      </c>
      <c r="CJ156" s="46">
        <v>0</v>
      </c>
      <c r="CK156" s="46">
        <f t="shared" si="330"/>
        <v>0</v>
      </c>
      <c r="CL156" s="46">
        <v>0</v>
      </c>
      <c r="CM156" s="46">
        <f t="shared" si="331"/>
        <v>0</v>
      </c>
      <c r="CN156" s="46">
        <v>0</v>
      </c>
      <c r="CO156" s="46">
        <f t="shared" si="332"/>
        <v>0</v>
      </c>
      <c r="CP156" s="46">
        <v>0</v>
      </c>
      <c r="CQ156" s="46">
        <f t="shared" si="333"/>
        <v>0</v>
      </c>
      <c r="CR156" s="46">
        <v>0</v>
      </c>
      <c r="CS156" s="46">
        <f t="shared" si="334"/>
        <v>0</v>
      </c>
      <c r="CT156" s="46">
        <v>0</v>
      </c>
      <c r="CU156" s="46">
        <f t="shared" si="335"/>
        <v>0</v>
      </c>
      <c r="CV156" s="46">
        <v>0</v>
      </c>
      <c r="CW156" s="46">
        <f t="shared" si="336"/>
        <v>0</v>
      </c>
      <c r="CX156" s="46">
        <v>0</v>
      </c>
      <c r="CY156" s="46">
        <f t="shared" si="337"/>
        <v>0</v>
      </c>
      <c r="CZ156" s="46">
        <v>0</v>
      </c>
      <c r="DA156" s="46">
        <f t="shared" si="338"/>
        <v>0</v>
      </c>
      <c r="DB156" s="47">
        <v>0</v>
      </c>
      <c r="DC156" s="46">
        <f t="shared" si="339"/>
        <v>0</v>
      </c>
      <c r="DD156" s="48">
        <v>0</v>
      </c>
      <c r="DE156" s="46">
        <f t="shared" si="340"/>
        <v>0</v>
      </c>
      <c r="DF156" s="49">
        <v>45</v>
      </c>
      <c r="DG156" s="50">
        <f t="shared" si="318"/>
        <v>25066.776214755555</v>
      </c>
      <c r="DH156" s="51">
        <f t="shared" si="286"/>
        <v>325868.09079182218</v>
      </c>
      <c r="DI156" s="52"/>
      <c r="DJ156" s="52"/>
      <c r="DK156" s="53"/>
      <c r="DL156" s="53"/>
      <c r="DM156" s="53"/>
      <c r="DN156" s="53"/>
      <c r="DO156" s="53"/>
      <c r="DP156" s="53"/>
      <c r="DQ156" s="53"/>
      <c r="DR156" s="53"/>
      <c r="DS156" s="53"/>
      <c r="DT156" s="52">
        <f t="shared" si="324"/>
        <v>25066.776214755555</v>
      </c>
      <c r="DU156" s="52">
        <f t="shared" si="324"/>
        <v>25066.776214755555</v>
      </c>
      <c r="DV156" s="52">
        <f t="shared" si="324"/>
        <v>25066.776214755555</v>
      </c>
      <c r="DW156" s="52">
        <f t="shared" si="324"/>
        <v>25066.776214755555</v>
      </c>
      <c r="DX156" s="52">
        <f t="shared" si="324"/>
        <v>25066.776214755555</v>
      </c>
      <c r="DY156" s="52">
        <f t="shared" si="324"/>
        <v>25066.776214755555</v>
      </c>
      <c r="DZ156" s="52">
        <f t="shared" si="324"/>
        <v>25066.776214755555</v>
      </c>
      <c r="EA156" s="52">
        <f t="shared" si="324"/>
        <v>25066.776214755555</v>
      </c>
      <c r="EB156" s="52">
        <f t="shared" si="324"/>
        <v>25066.776214755555</v>
      </c>
      <c r="EC156" s="52">
        <f t="shared" si="324"/>
        <v>25066.776214755555</v>
      </c>
      <c r="ED156" s="52">
        <f t="shared" si="324"/>
        <v>25066.776214755555</v>
      </c>
      <c r="EE156" s="52">
        <f t="shared" si="324"/>
        <v>25066.776214755555</v>
      </c>
      <c r="EF156" s="52">
        <f t="shared" si="324"/>
        <v>25066.776214755555</v>
      </c>
      <c r="EG156" s="54">
        <f t="shared" si="288"/>
        <v>802136.83887217776</v>
      </c>
      <c r="EH156" s="55">
        <f t="shared" si="289"/>
        <v>13</v>
      </c>
      <c r="EI156" s="55">
        <f t="shared" si="290"/>
        <v>32</v>
      </c>
      <c r="EJ156" s="56" t="s">
        <v>545</v>
      </c>
      <c r="EK156" s="57">
        <f t="shared" si="313"/>
        <v>3082.48</v>
      </c>
      <c r="EL156" s="57">
        <f t="shared" si="314"/>
        <v>3082.48</v>
      </c>
      <c r="EM156" s="57">
        <f t="shared" si="315"/>
        <v>3082.48</v>
      </c>
      <c r="EN156" s="57">
        <f t="shared" si="316"/>
        <v>3082.48</v>
      </c>
      <c r="EO156" s="57">
        <f t="shared" si="293"/>
        <v>3082.48</v>
      </c>
      <c r="EP156" s="57">
        <f t="shared" si="294"/>
        <v>3082.48</v>
      </c>
      <c r="EQ156" s="58">
        <f t="shared" si="295"/>
        <v>36.989760000000004</v>
      </c>
      <c r="ER156" s="58">
        <f t="shared" si="296"/>
        <v>36.989760000000004</v>
      </c>
      <c r="ES156" s="58">
        <f t="shared" si="297"/>
        <v>40.072240000000001</v>
      </c>
      <c r="ET156" s="58">
        <f t="shared" si="298"/>
        <v>43.154720000000005</v>
      </c>
    </row>
    <row r="157" spans="1:150" x14ac:dyDescent="0.25">
      <c r="A157" s="30" t="s">
        <v>899</v>
      </c>
      <c r="B157" s="65">
        <v>1211185</v>
      </c>
      <c r="C157" s="67" t="s">
        <v>900</v>
      </c>
      <c r="D157" s="32" t="s">
        <v>489</v>
      </c>
      <c r="E157" s="56"/>
      <c r="F157" s="33"/>
      <c r="G157" s="33"/>
      <c r="H157" s="288">
        <f t="shared" si="291"/>
        <v>936057.20000000007</v>
      </c>
      <c r="I157" s="288">
        <f t="shared" si="292"/>
        <v>1300303.56</v>
      </c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4" t="s">
        <v>901</v>
      </c>
      <c r="AI157" s="34" t="s">
        <v>463</v>
      </c>
      <c r="AJ157" s="34" t="s">
        <v>733</v>
      </c>
      <c r="AK157" s="34" t="s">
        <v>740</v>
      </c>
      <c r="AL157" s="34" t="s">
        <v>163</v>
      </c>
      <c r="AM157" s="34" t="s">
        <v>692</v>
      </c>
      <c r="AN157" s="34" t="s">
        <v>617</v>
      </c>
      <c r="AO157" s="36">
        <v>1.04</v>
      </c>
      <c r="AP157" s="69" t="s">
        <v>586</v>
      </c>
      <c r="AQ157" s="69" t="s">
        <v>58</v>
      </c>
      <c r="AR157" s="37" t="s">
        <v>469</v>
      </c>
      <c r="AS157" s="38">
        <v>2017</v>
      </c>
      <c r="AT157" s="39" t="s">
        <v>470</v>
      </c>
      <c r="AU157" s="37" t="s">
        <v>686</v>
      </c>
      <c r="AV157" s="39" t="s">
        <v>494</v>
      </c>
      <c r="AW157" s="39" t="s">
        <v>495</v>
      </c>
      <c r="AX157" s="39" t="s">
        <v>687</v>
      </c>
      <c r="AY157" s="40" t="s">
        <v>902</v>
      </c>
      <c r="AZ157" s="40">
        <v>2022</v>
      </c>
      <c r="BA157" s="274">
        <v>364246.36</v>
      </c>
      <c r="BB157" s="42"/>
      <c r="BC157" s="35">
        <v>1264303.49</v>
      </c>
      <c r="BD157" s="43">
        <v>0</v>
      </c>
      <c r="BE157" s="43"/>
      <c r="BF157" s="43">
        <v>0</v>
      </c>
      <c r="BG157" s="44"/>
      <c r="BH157" s="45">
        <f t="shared" si="304"/>
        <v>900055</v>
      </c>
      <c r="BI157" s="45">
        <f t="shared" si="305"/>
        <v>936057.20000000007</v>
      </c>
      <c r="BJ157" s="45">
        <f t="shared" si="263"/>
        <v>1300303.56</v>
      </c>
      <c r="BK157" s="73">
        <v>0</v>
      </c>
      <c r="BL157" s="73">
        <v>900055</v>
      </c>
      <c r="BM157" s="46">
        <f t="shared" si="325"/>
        <v>936057.20000000007</v>
      </c>
      <c r="BN157" s="46">
        <v>0</v>
      </c>
      <c r="BO157" s="46">
        <f t="shared" si="320"/>
        <v>0</v>
      </c>
      <c r="BP157" s="46">
        <v>0</v>
      </c>
      <c r="BQ157" s="46">
        <f t="shared" si="265"/>
        <v>0</v>
      </c>
      <c r="BR157" s="46">
        <v>0</v>
      </c>
      <c r="BS157" s="46">
        <f t="shared" si="266"/>
        <v>0</v>
      </c>
      <c r="BT157" s="46">
        <v>0</v>
      </c>
      <c r="BU157" s="46">
        <f t="shared" si="267"/>
        <v>0</v>
      </c>
      <c r="BV157" s="46">
        <v>0</v>
      </c>
      <c r="BW157" s="46">
        <f t="shared" si="268"/>
        <v>0</v>
      </c>
      <c r="BX157" s="46">
        <v>0</v>
      </c>
      <c r="BY157" s="46">
        <f t="shared" si="269"/>
        <v>0</v>
      </c>
      <c r="BZ157" s="46">
        <v>0</v>
      </c>
      <c r="CA157" s="46">
        <f t="shared" si="321"/>
        <v>0</v>
      </c>
      <c r="CB157" s="46">
        <v>0</v>
      </c>
      <c r="CC157" s="46">
        <f t="shared" si="326"/>
        <v>0</v>
      </c>
      <c r="CD157" s="46">
        <v>0</v>
      </c>
      <c r="CE157" s="46">
        <f t="shared" si="327"/>
        <v>0</v>
      </c>
      <c r="CF157" s="46">
        <v>0</v>
      </c>
      <c r="CG157" s="46">
        <f t="shared" si="328"/>
        <v>0</v>
      </c>
      <c r="CH157" s="46">
        <v>0</v>
      </c>
      <c r="CI157" s="46">
        <f t="shared" si="329"/>
        <v>0</v>
      </c>
      <c r="CJ157" s="46">
        <v>0</v>
      </c>
      <c r="CK157" s="46">
        <f t="shared" si="330"/>
        <v>0</v>
      </c>
      <c r="CL157" s="46">
        <v>0</v>
      </c>
      <c r="CM157" s="46">
        <f t="shared" si="331"/>
        <v>0</v>
      </c>
      <c r="CN157" s="46">
        <v>0</v>
      </c>
      <c r="CO157" s="46">
        <f t="shared" si="332"/>
        <v>0</v>
      </c>
      <c r="CP157" s="46">
        <v>0</v>
      </c>
      <c r="CQ157" s="46">
        <f t="shared" si="333"/>
        <v>0</v>
      </c>
      <c r="CR157" s="46">
        <v>0</v>
      </c>
      <c r="CS157" s="46">
        <f t="shared" si="334"/>
        <v>0</v>
      </c>
      <c r="CT157" s="46">
        <v>0</v>
      </c>
      <c r="CU157" s="46">
        <f t="shared" si="335"/>
        <v>0</v>
      </c>
      <c r="CV157" s="46">
        <v>0</v>
      </c>
      <c r="CW157" s="46">
        <f t="shared" si="336"/>
        <v>0</v>
      </c>
      <c r="CX157" s="46">
        <v>0</v>
      </c>
      <c r="CY157" s="46">
        <f t="shared" si="337"/>
        <v>0</v>
      </c>
      <c r="CZ157" s="46">
        <v>0</v>
      </c>
      <c r="DA157" s="46">
        <f t="shared" si="338"/>
        <v>0</v>
      </c>
      <c r="DB157" s="47">
        <v>0</v>
      </c>
      <c r="DC157" s="46">
        <f t="shared" si="339"/>
        <v>0</v>
      </c>
      <c r="DD157" s="48">
        <v>0</v>
      </c>
      <c r="DE157" s="46">
        <f t="shared" si="340"/>
        <v>0</v>
      </c>
      <c r="DF157" s="49">
        <v>45</v>
      </c>
      <c r="DG157" s="50">
        <f t="shared" si="318"/>
        <v>28895.634666666669</v>
      </c>
      <c r="DH157" s="51">
        <f t="shared" si="286"/>
        <v>635703.96266666672</v>
      </c>
      <c r="DI157" s="52"/>
      <c r="DJ157" s="52"/>
      <c r="DK157" s="52">
        <f t="shared" ref="DK157:DS158" si="341">$DG157</f>
        <v>28895.634666666669</v>
      </c>
      <c r="DL157" s="52">
        <f t="shared" si="341"/>
        <v>28895.634666666669</v>
      </c>
      <c r="DM157" s="52">
        <f t="shared" si="341"/>
        <v>28895.634666666669</v>
      </c>
      <c r="DN157" s="52">
        <f t="shared" si="341"/>
        <v>28895.634666666669</v>
      </c>
      <c r="DO157" s="52">
        <f t="shared" si="341"/>
        <v>28895.634666666669</v>
      </c>
      <c r="DP157" s="52">
        <f t="shared" si="341"/>
        <v>28895.634666666669</v>
      </c>
      <c r="DQ157" s="52">
        <f t="shared" si="341"/>
        <v>28895.634666666669</v>
      </c>
      <c r="DR157" s="52">
        <f t="shared" si="341"/>
        <v>28895.634666666669</v>
      </c>
      <c r="DS157" s="52">
        <f t="shared" si="341"/>
        <v>28895.634666666669</v>
      </c>
      <c r="DT157" s="52">
        <f t="shared" si="324"/>
        <v>28895.634666666669</v>
      </c>
      <c r="DU157" s="52">
        <f t="shared" si="324"/>
        <v>28895.634666666669</v>
      </c>
      <c r="DV157" s="52">
        <f t="shared" si="324"/>
        <v>28895.634666666669</v>
      </c>
      <c r="DW157" s="52">
        <f t="shared" si="324"/>
        <v>28895.634666666669</v>
      </c>
      <c r="DX157" s="52">
        <f t="shared" si="324"/>
        <v>28895.634666666669</v>
      </c>
      <c r="DY157" s="52">
        <f t="shared" si="324"/>
        <v>28895.634666666669</v>
      </c>
      <c r="DZ157" s="52">
        <f t="shared" si="324"/>
        <v>28895.634666666669</v>
      </c>
      <c r="EA157" s="52">
        <f t="shared" si="324"/>
        <v>28895.634666666669</v>
      </c>
      <c r="EB157" s="52">
        <f t="shared" si="324"/>
        <v>28895.634666666669</v>
      </c>
      <c r="EC157" s="52">
        <f t="shared" si="324"/>
        <v>28895.634666666669</v>
      </c>
      <c r="ED157" s="52">
        <f t="shared" si="324"/>
        <v>28895.634666666669</v>
      </c>
      <c r="EE157" s="52">
        <f t="shared" si="324"/>
        <v>28895.634666666669</v>
      </c>
      <c r="EF157" s="52">
        <f t="shared" si="324"/>
        <v>28895.634666666669</v>
      </c>
      <c r="EG157" s="54">
        <f t="shared" si="288"/>
        <v>664599.59733333334</v>
      </c>
      <c r="EH157" s="55">
        <f t="shared" si="289"/>
        <v>22</v>
      </c>
      <c r="EI157" s="55">
        <f t="shared" si="290"/>
        <v>23</v>
      </c>
      <c r="EJ157" s="56" t="s">
        <v>545</v>
      </c>
      <c r="EK157" s="57">
        <f t="shared" si="313"/>
        <v>364246.36</v>
      </c>
      <c r="EL157" s="57">
        <f t="shared" si="314"/>
        <v>1300303.56</v>
      </c>
      <c r="EM157" s="57">
        <f t="shared" si="315"/>
        <v>1271407.9253333334</v>
      </c>
      <c r="EN157" s="57">
        <f t="shared" si="316"/>
        <v>1242512.2906666668</v>
      </c>
      <c r="EO157" s="57">
        <f t="shared" si="293"/>
        <v>1213616.6560000002</v>
      </c>
      <c r="EP157" s="57">
        <f t="shared" si="294"/>
        <v>1184721.0213333336</v>
      </c>
      <c r="EQ157" s="58">
        <f t="shared" si="295"/>
        <v>4370.9563200000002</v>
      </c>
      <c r="ER157" s="58">
        <f t="shared" si="296"/>
        <v>15603.642720000002</v>
      </c>
      <c r="ES157" s="58">
        <f t="shared" si="297"/>
        <v>16528.303029333332</v>
      </c>
      <c r="ET157" s="58">
        <f t="shared" si="298"/>
        <v>17395.172069333337</v>
      </c>
    </row>
    <row r="158" spans="1:150" x14ac:dyDescent="0.25">
      <c r="A158" s="30" t="s">
        <v>903</v>
      </c>
      <c r="B158" s="65">
        <v>1211186</v>
      </c>
      <c r="C158" s="67" t="s">
        <v>904</v>
      </c>
      <c r="D158" s="32" t="s">
        <v>489</v>
      </c>
      <c r="E158" s="56"/>
      <c r="F158" s="33"/>
      <c r="G158" s="33"/>
      <c r="H158" s="288">
        <f t="shared" si="291"/>
        <v>32186</v>
      </c>
      <c r="I158" s="288">
        <f t="shared" si="292"/>
        <v>1908531.06</v>
      </c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4" t="s">
        <v>901</v>
      </c>
      <c r="AI158" s="34" t="s">
        <v>463</v>
      </c>
      <c r="AJ158" s="34" t="s">
        <v>733</v>
      </c>
      <c r="AK158" s="34" t="s">
        <v>740</v>
      </c>
      <c r="AL158" s="34" t="s">
        <v>163</v>
      </c>
      <c r="AM158" s="34" t="s">
        <v>695</v>
      </c>
      <c r="AN158" s="34" t="s">
        <v>617</v>
      </c>
      <c r="AO158" s="36">
        <v>1.04</v>
      </c>
      <c r="AP158" s="69" t="s">
        <v>680</v>
      </c>
      <c r="AQ158" s="69" t="s">
        <v>58</v>
      </c>
      <c r="AR158" s="37" t="s">
        <v>469</v>
      </c>
      <c r="AS158" s="38">
        <v>2017</v>
      </c>
      <c r="AT158" s="39" t="s">
        <v>470</v>
      </c>
      <c r="AU158" s="37" t="s">
        <v>686</v>
      </c>
      <c r="AV158" s="39" t="s">
        <v>494</v>
      </c>
      <c r="AW158" s="39" t="s">
        <v>495</v>
      </c>
      <c r="AX158" s="39" t="s">
        <v>687</v>
      </c>
      <c r="AY158" s="40" t="s">
        <v>905</v>
      </c>
      <c r="AZ158" s="40" t="s">
        <v>680</v>
      </c>
      <c r="BA158" s="274">
        <v>1876345.06</v>
      </c>
      <c r="BB158" s="42"/>
      <c r="BC158" s="43">
        <v>1908531.19</v>
      </c>
      <c r="BD158" s="43">
        <v>0</v>
      </c>
      <c r="BE158" s="43"/>
      <c r="BF158" s="43">
        <v>0</v>
      </c>
      <c r="BG158" s="44"/>
      <c r="BH158" s="45">
        <f t="shared" si="304"/>
        <v>32186</v>
      </c>
      <c r="BI158" s="45">
        <f t="shared" si="305"/>
        <v>32186</v>
      </c>
      <c r="BJ158" s="45">
        <f t="shared" si="263"/>
        <v>1908531.06</v>
      </c>
      <c r="BK158" s="46">
        <v>32186</v>
      </c>
      <c r="BL158" s="46">
        <v>0</v>
      </c>
      <c r="BM158" s="46">
        <f t="shared" si="325"/>
        <v>0</v>
      </c>
      <c r="BN158" s="46">
        <v>0</v>
      </c>
      <c r="BO158" s="46">
        <f t="shared" si="320"/>
        <v>0</v>
      </c>
      <c r="BP158" s="46">
        <v>0</v>
      </c>
      <c r="BQ158" s="46">
        <f t="shared" si="265"/>
        <v>0</v>
      </c>
      <c r="BR158" s="46">
        <v>0</v>
      </c>
      <c r="BS158" s="46">
        <f t="shared" si="266"/>
        <v>0</v>
      </c>
      <c r="BT158" s="46">
        <v>0</v>
      </c>
      <c r="BU158" s="46">
        <f t="shared" si="267"/>
        <v>0</v>
      </c>
      <c r="BV158" s="46">
        <v>0</v>
      </c>
      <c r="BW158" s="46">
        <f t="shared" si="268"/>
        <v>0</v>
      </c>
      <c r="BX158" s="46">
        <v>0</v>
      </c>
      <c r="BY158" s="46">
        <f t="shared" si="269"/>
        <v>0</v>
      </c>
      <c r="BZ158" s="46">
        <v>0</v>
      </c>
      <c r="CA158" s="46">
        <f t="shared" si="321"/>
        <v>0</v>
      </c>
      <c r="CB158" s="46">
        <v>0</v>
      </c>
      <c r="CC158" s="46">
        <f t="shared" si="326"/>
        <v>0</v>
      </c>
      <c r="CD158" s="46">
        <v>0</v>
      </c>
      <c r="CE158" s="46">
        <f t="shared" si="327"/>
        <v>0</v>
      </c>
      <c r="CF158" s="46">
        <v>0</v>
      </c>
      <c r="CG158" s="46">
        <f t="shared" si="328"/>
        <v>0</v>
      </c>
      <c r="CH158" s="46">
        <v>0</v>
      </c>
      <c r="CI158" s="46">
        <f t="shared" si="329"/>
        <v>0</v>
      </c>
      <c r="CJ158" s="46">
        <v>0</v>
      </c>
      <c r="CK158" s="46">
        <f t="shared" si="330"/>
        <v>0</v>
      </c>
      <c r="CL158" s="46">
        <v>0</v>
      </c>
      <c r="CM158" s="46">
        <f t="shared" si="331"/>
        <v>0</v>
      </c>
      <c r="CN158" s="46">
        <v>0</v>
      </c>
      <c r="CO158" s="46">
        <f t="shared" si="332"/>
        <v>0</v>
      </c>
      <c r="CP158" s="46">
        <v>0</v>
      </c>
      <c r="CQ158" s="46">
        <f t="shared" si="333"/>
        <v>0</v>
      </c>
      <c r="CR158" s="46">
        <v>0</v>
      </c>
      <c r="CS158" s="46">
        <f t="shared" si="334"/>
        <v>0</v>
      </c>
      <c r="CT158" s="46">
        <v>0</v>
      </c>
      <c r="CU158" s="46">
        <f t="shared" si="335"/>
        <v>0</v>
      </c>
      <c r="CV158" s="46">
        <v>0</v>
      </c>
      <c r="CW158" s="46">
        <f t="shared" si="336"/>
        <v>0</v>
      </c>
      <c r="CX158" s="46">
        <v>0</v>
      </c>
      <c r="CY158" s="46">
        <f t="shared" si="337"/>
        <v>0</v>
      </c>
      <c r="CZ158" s="46">
        <v>0</v>
      </c>
      <c r="DA158" s="46">
        <f t="shared" si="338"/>
        <v>0</v>
      </c>
      <c r="DB158" s="47">
        <v>0</v>
      </c>
      <c r="DC158" s="46">
        <f t="shared" si="339"/>
        <v>0</v>
      </c>
      <c r="DD158" s="48">
        <v>0</v>
      </c>
      <c r="DE158" s="46">
        <f t="shared" si="340"/>
        <v>0</v>
      </c>
      <c r="DF158" s="49">
        <v>45</v>
      </c>
      <c r="DG158" s="50">
        <f t="shared" si="318"/>
        <v>42411.801333333337</v>
      </c>
      <c r="DH158" s="51">
        <f t="shared" si="286"/>
        <v>975471.43066666718</v>
      </c>
      <c r="DI158" s="90"/>
      <c r="DJ158" s="53">
        <f>$DG158</f>
        <v>42411.801333333337</v>
      </c>
      <c r="DK158" s="53">
        <f t="shared" si="341"/>
        <v>42411.801333333337</v>
      </c>
      <c r="DL158" s="53">
        <f t="shared" si="341"/>
        <v>42411.801333333337</v>
      </c>
      <c r="DM158" s="53">
        <f t="shared" si="341"/>
        <v>42411.801333333337</v>
      </c>
      <c r="DN158" s="53">
        <f t="shared" si="341"/>
        <v>42411.801333333337</v>
      </c>
      <c r="DO158" s="53">
        <f t="shared" si="341"/>
        <v>42411.801333333337</v>
      </c>
      <c r="DP158" s="53">
        <f t="shared" si="341"/>
        <v>42411.801333333337</v>
      </c>
      <c r="DQ158" s="53">
        <f t="shared" si="341"/>
        <v>42411.801333333337</v>
      </c>
      <c r="DR158" s="53">
        <f t="shared" si="341"/>
        <v>42411.801333333337</v>
      </c>
      <c r="DS158" s="53">
        <f t="shared" si="341"/>
        <v>42411.801333333337</v>
      </c>
      <c r="DT158" s="53">
        <f t="shared" si="324"/>
        <v>42411.801333333337</v>
      </c>
      <c r="DU158" s="53">
        <f t="shared" si="324"/>
        <v>42411.801333333337</v>
      </c>
      <c r="DV158" s="53">
        <f t="shared" si="324"/>
        <v>42411.801333333337</v>
      </c>
      <c r="DW158" s="53">
        <f t="shared" si="324"/>
        <v>42411.801333333337</v>
      </c>
      <c r="DX158" s="53">
        <f t="shared" si="324"/>
        <v>42411.801333333337</v>
      </c>
      <c r="DY158" s="53">
        <f t="shared" si="324"/>
        <v>42411.801333333337</v>
      </c>
      <c r="DZ158" s="53">
        <f t="shared" si="324"/>
        <v>42411.801333333337</v>
      </c>
      <c r="EA158" s="53">
        <f t="shared" si="324"/>
        <v>42411.801333333337</v>
      </c>
      <c r="EB158" s="53">
        <f t="shared" si="324"/>
        <v>42411.801333333337</v>
      </c>
      <c r="EC158" s="53">
        <f t="shared" si="324"/>
        <v>42411.801333333337</v>
      </c>
      <c r="ED158" s="53">
        <f t="shared" si="324"/>
        <v>42411.801333333337</v>
      </c>
      <c r="EE158" s="53">
        <f t="shared" si="324"/>
        <v>42411.801333333337</v>
      </c>
      <c r="EF158" s="53">
        <f t="shared" si="324"/>
        <v>42411.801333333337</v>
      </c>
      <c r="EG158" s="54">
        <f t="shared" si="288"/>
        <v>933059.62933333288</v>
      </c>
      <c r="EH158" s="55">
        <f t="shared" si="289"/>
        <v>23</v>
      </c>
      <c r="EI158" s="55">
        <f t="shared" si="290"/>
        <v>22</v>
      </c>
      <c r="EJ158" s="56" t="s">
        <v>545</v>
      </c>
      <c r="EK158" s="57">
        <f t="shared" si="313"/>
        <v>1908531.06</v>
      </c>
      <c r="EL158" s="57">
        <f t="shared" si="314"/>
        <v>1866119.2586666667</v>
      </c>
      <c r="EM158" s="57">
        <f t="shared" si="315"/>
        <v>1823707.4573333333</v>
      </c>
      <c r="EN158" s="57">
        <f t="shared" si="316"/>
        <v>1781295.656</v>
      </c>
      <c r="EO158" s="57">
        <f t="shared" si="293"/>
        <v>1738883.8546666666</v>
      </c>
      <c r="EP158" s="57">
        <f t="shared" si="294"/>
        <v>1696472.0533333332</v>
      </c>
      <c r="EQ158" s="58">
        <f t="shared" si="295"/>
        <v>22902.372719999999</v>
      </c>
      <c r="ER158" s="58">
        <f t="shared" si="296"/>
        <v>22393.431103999999</v>
      </c>
      <c r="ES158" s="58">
        <f t="shared" si="297"/>
        <v>23708.196945333333</v>
      </c>
      <c r="ET158" s="58">
        <f t="shared" si="298"/>
        <v>24938.139184</v>
      </c>
    </row>
    <row r="159" spans="1:150" x14ac:dyDescent="0.25">
      <c r="A159" s="30" t="s">
        <v>873</v>
      </c>
      <c r="B159" s="65">
        <v>1211190</v>
      </c>
      <c r="C159" s="67" t="s">
        <v>906</v>
      </c>
      <c r="D159" s="32" t="s">
        <v>489</v>
      </c>
      <c r="E159" s="56"/>
      <c r="F159" s="33"/>
      <c r="G159" s="33"/>
      <c r="H159" s="288">
        <f t="shared" si="291"/>
        <v>4592338.5600000005</v>
      </c>
      <c r="I159" s="288">
        <f t="shared" si="292"/>
        <v>4656136.1700000009</v>
      </c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4" t="s">
        <v>548</v>
      </c>
      <c r="AI159" s="34" t="s">
        <v>597</v>
      </c>
      <c r="AJ159" s="34" t="s">
        <v>733</v>
      </c>
      <c r="AK159" s="34" t="s">
        <v>734</v>
      </c>
      <c r="AL159" s="34" t="s">
        <v>60</v>
      </c>
      <c r="AM159" s="34" t="s">
        <v>692</v>
      </c>
      <c r="AN159" s="34" t="s">
        <v>617</v>
      </c>
      <c r="AO159" s="36">
        <v>1.04</v>
      </c>
      <c r="AP159" s="69" t="s">
        <v>586</v>
      </c>
      <c r="AQ159" s="69" t="s">
        <v>58</v>
      </c>
      <c r="AR159" s="37" t="s">
        <v>469</v>
      </c>
      <c r="AS159" s="38">
        <v>2017</v>
      </c>
      <c r="AT159" s="39" t="s">
        <v>470</v>
      </c>
      <c r="AU159" s="37" t="s">
        <v>686</v>
      </c>
      <c r="AV159" s="39" t="s">
        <v>494</v>
      </c>
      <c r="AW159" s="39" t="s">
        <v>495</v>
      </c>
      <c r="AX159" s="39" t="s">
        <v>687</v>
      </c>
      <c r="AY159" s="40" t="s">
        <v>875</v>
      </c>
      <c r="AZ159" s="40" t="s">
        <v>530</v>
      </c>
      <c r="BA159" s="274">
        <v>63797.61</v>
      </c>
      <c r="BB159" s="42"/>
      <c r="BC159" s="35">
        <v>2686271.06</v>
      </c>
      <c r="BD159" s="43">
        <v>0</v>
      </c>
      <c r="BE159" s="43"/>
      <c r="BF159" s="43">
        <v>0</v>
      </c>
      <c r="BG159" s="44"/>
      <c r="BH159" s="45">
        <f t="shared" si="304"/>
        <v>4427805</v>
      </c>
      <c r="BI159" s="45">
        <f t="shared" si="305"/>
        <v>4592338.5600000005</v>
      </c>
      <c r="BJ159" s="45">
        <f t="shared" si="263"/>
        <v>4656136.1700000009</v>
      </c>
      <c r="BK159" s="256">
        <f>208000+106466</f>
        <v>314466</v>
      </c>
      <c r="BL159" s="85">
        <v>2056670</v>
      </c>
      <c r="BM159" s="46">
        <f t="shared" si="325"/>
        <v>2138936.8000000003</v>
      </c>
      <c r="BN159" s="85">
        <v>2056669</v>
      </c>
      <c r="BO159" s="46">
        <f t="shared" si="320"/>
        <v>2138935.7600000002</v>
      </c>
      <c r="BP159" s="46">
        <v>0</v>
      </c>
      <c r="BQ159" s="46">
        <f t="shared" si="265"/>
        <v>0</v>
      </c>
      <c r="BR159" s="46">
        <v>0</v>
      </c>
      <c r="BS159" s="46">
        <f t="shared" si="266"/>
        <v>0</v>
      </c>
      <c r="BT159" s="46">
        <v>0</v>
      </c>
      <c r="BU159" s="46">
        <f t="shared" si="267"/>
        <v>0</v>
      </c>
      <c r="BV159" s="46">
        <v>0</v>
      </c>
      <c r="BW159" s="46">
        <f t="shared" si="268"/>
        <v>0</v>
      </c>
      <c r="BX159" s="46">
        <v>0</v>
      </c>
      <c r="BY159" s="46">
        <f t="shared" si="269"/>
        <v>0</v>
      </c>
      <c r="BZ159" s="46">
        <v>0</v>
      </c>
      <c r="CA159" s="46">
        <f t="shared" si="321"/>
        <v>0</v>
      </c>
      <c r="CB159" s="46">
        <v>0</v>
      </c>
      <c r="CC159" s="46">
        <f t="shared" si="326"/>
        <v>0</v>
      </c>
      <c r="CD159" s="46">
        <v>0</v>
      </c>
      <c r="CE159" s="46">
        <f t="shared" si="327"/>
        <v>0</v>
      </c>
      <c r="CF159" s="46">
        <v>0</v>
      </c>
      <c r="CG159" s="46">
        <f t="shared" si="328"/>
        <v>0</v>
      </c>
      <c r="CH159" s="46">
        <v>0</v>
      </c>
      <c r="CI159" s="46">
        <f t="shared" si="329"/>
        <v>0</v>
      </c>
      <c r="CJ159" s="46">
        <v>0</v>
      </c>
      <c r="CK159" s="46">
        <f t="shared" si="330"/>
        <v>0</v>
      </c>
      <c r="CL159" s="46">
        <v>0</v>
      </c>
      <c r="CM159" s="46">
        <f t="shared" si="331"/>
        <v>0</v>
      </c>
      <c r="CN159" s="46">
        <v>0</v>
      </c>
      <c r="CO159" s="46">
        <f t="shared" si="332"/>
        <v>0</v>
      </c>
      <c r="CP159" s="46">
        <v>0</v>
      </c>
      <c r="CQ159" s="46">
        <f t="shared" si="333"/>
        <v>0</v>
      </c>
      <c r="CR159" s="46">
        <v>0</v>
      </c>
      <c r="CS159" s="46">
        <f t="shared" si="334"/>
        <v>0</v>
      </c>
      <c r="CT159" s="46">
        <v>0</v>
      </c>
      <c r="CU159" s="46">
        <f t="shared" si="335"/>
        <v>0</v>
      </c>
      <c r="CV159" s="46">
        <v>0</v>
      </c>
      <c r="CW159" s="46">
        <f t="shared" si="336"/>
        <v>0</v>
      </c>
      <c r="CX159" s="46">
        <v>0</v>
      </c>
      <c r="CY159" s="46">
        <f t="shared" si="337"/>
        <v>0</v>
      </c>
      <c r="CZ159" s="46">
        <v>0</v>
      </c>
      <c r="DA159" s="46">
        <f t="shared" si="338"/>
        <v>0</v>
      </c>
      <c r="DB159" s="47">
        <v>0</v>
      </c>
      <c r="DC159" s="46">
        <f t="shared" si="339"/>
        <v>0</v>
      </c>
      <c r="DD159" s="48">
        <v>0</v>
      </c>
      <c r="DE159" s="46">
        <f t="shared" si="340"/>
        <v>0</v>
      </c>
      <c r="DF159" s="49">
        <v>45</v>
      </c>
      <c r="DG159" s="50">
        <f t="shared" si="318"/>
        <v>103469.69266666668</v>
      </c>
      <c r="DH159" s="51">
        <f t="shared" si="286"/>
        <v>2069393.8533333328</v>
      </c>
      <c r="DI159" s="52"/>
      <c r="DJ159" s="52"/>
      <c r="DK159" s="53"/>
      <c r="DL159" s="52"/>
      <c r="DM159" s="52">
        <f t="shared" ref="DM159:DS161" si="342">$DG159</f>
        <v>103469.69266666668</v>
      </c>
      <c r="DN159" s="52">
        <f t="shared" si="342"/>
        <v>103469.69266666668</v>
      </c>
      <c r="DO159" s="52">
        <f t="shared" si="342"/>
        <v>103469.69266666668</v>
      </c>
      <c r="DP159" s="52">
        <f t="shared" si="342"/>
        <v>103469.69266666668</v>
      </c>
      <c r="DQ159" s="52">
        <f t="shared" si="342"/>
        <v>103469.69266666668</v>
      </c>
      <c r="DR159" s="52">
        <f t="shared" si="342"/>
        <v>103469.69266666668</v>
      </c>
      <c r="DS159" s="52">
        <f t="shared" si="342"/>
        <v>103469.69266666668</v>
      </c>
      <c r="DT159" s="52">
        <f t="shared" si="324"/>
        <v>103469.69266666668</v>
      </c>
      <c r="DU159" s="52">
        <f t="shared" si="324"/>
        <v>103469.69266666668</v>
      </c>
      <c r="DV159" s="52">
        <f t="shared" si="324"/>
        <v>103469.69266666668</v>
      </c>
      <c r="DW159" s="52">
        <f t="shared" si="324"/>
        <v>103469.69266666668</v>
      </c>
      <c r="DX159" s="52">
        <f t="shared" si="324"/>
        <v>103469.69266666668</v>
      </c>
      <c r="DY159" s="52">
        <f t="shared" si="324"/>
        <v>103469.69266666668</v>
      </c>
      <c r="DZ159" s="52">
        <f t="shared" si="324"/>
        <v>103469.69266666668</v>
      </c>
      <c r="EA159" s="52">
        <f t="shared" si="324"/>
        <v>103469.69266666668</v>
      </c>
      <c r="EB159" s="52">
        <f t="shared" si="324"/>
        <v>103469.69266666668</v>
      </c>
      <c r="EC159" s="52">
        <f t="shared" si="324"/>
        <v>103469.69266666668</v>
      </c>
      <c r="ED159" s="52">
        <f t="shared" si="324"/>
        <v>103469.69266666668</v>
      </c>
      <c r="EE159" s="52">
        <f t="shared" si="324"/>
        <v>103469.69266666668</v>
      </c>
      <c r="EF159" s="52">
        <f t="shared" si="324"/>
        <v>103469.69266666668</v>
      </c>
      <c r="EG159" s="54">
        <f t="shared" si="288"/>
        <v>2586742.3166666683</v>
      </c>
      <c r="EH159" s="55">
        <f t="shared" si="289"/>
        <v>20</v>
      </c>
      <c r="EI159" s="55">
        <f t="shared" si="290"/>
        <v>25</v>
      </c>
      <c r="EJ159" s="56" t="s">
        <v>545</v>
      </c>
      <c r="EK159" s="57">
        <f t="shared" si="313"/>
        <v>378263.61</v>
      </c>
      <c r="EL159" s="57">
        <f t="shared" si="314"/>
        <v>2517200.41</v>
      </c>
      <c r="EM159" s="57">
        <f t="shared" si="315"/>
        <v>4656136.17</v>
      </c>
      <c r="EN159" s="57">
        <f t="shared" si="316"/>
        <v>4656136.17</v>
      </c>
      <c r="EO159" s="57">
        <f t="shared" si="293"/>
        <v>4552666.4773333333</v>
      </c>
      <c r="EP159" s="57">
        <f t="shared" si="294"/>
        <v>4449196.7846666668</v>
      </c>
      <c r="EQ159" s="58">
        <f t="shared" si="295"/>
        <v>4539.1633199999997</v>
      </c>
      <c r="ER159" s="58">
        <f t="shared" si="296"/>
        <v>30206.404920000001</v>
      </c>
      <c r="ES159" s="58">
        <f t="shared" si="297"/>
        <v>60529.770209999995</v>
      </c>
      <c r="ET159" s="58">
        <f t="shared" si="298"/>
        <v>65185.90638</v>
      </c>
    </row>
    <row r="160" spans="1:150" x14ac:dyDescent="0.25">
      <c r="A160" s="30" t="s">
        <v>907</v>
      </c>
      <c r="B160" s="65">
        <v>1211195</v>
      </c>
      <c r="C160" s="67" t="s">
        <v>908</v>
      </c>
      <c r="D160" s="32" t="s">
        <v>489</v>
      </c>
      <c r="E160" s="56"/>
      <c r="F160" s="33"/>
      <c r="G160" s="33"/>
      <c r="H160" s="288">
        <f t="shared" si="291"/>
        <v>30000</v>
      </c>
      <c r="I160" s="288">
        <f t="shared" si="292"/>
        <v>32136.3</v>
      </c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4" t="s">
        <v>548</v>
      </c>
      <c r="AI160" s="34" t="s">
        <v>463</v>
      </c>
      <c r="AJ160" s="34" t="s">
        <v>54</v>
      </c>
      <c r="AK160" s="34" t="s">
        <v>490</v>
      </c>
      <c r="AL160" s="34" t="s">
        <v>166</v>
      </c>
      <c r="AM160" s="34" t="s">
        <v>692</v>
      </c>
      <c r="AN160" s="34" t="s">
        <v>744</v>
      </c>
      <c r="AO160" s="36">
        <v>1.04</v>
      </c>
      <c r="AP160" s="69" t="s">
        <v>680</v>
      </c>
      <c r="AQ160" s="69" t="s">
        <v>30</v>
      </c>
      <c r="AR160" s="37" t="s">
        <v>469</v>
      </c>
      <c r="AS160" s="38">
        <v>2020</v>
      </c>
      <c r="AT160" s="39" t="s">
        <v>470</v>
      </c>
      <c r="AU160" s="37" t="s">
        <v>686</v>
      </c>
      <c r="AV160" s="39" t="s">
        <v>494</v>
      </c>
      <c r="AW160" s="39" t="s">
        <v>495</v>
      </c>
      <c r="AX160" s="39" t="s">
        <v>687</v>
      </c>
      <c r="AY160" s="40" t="s">
        <v>551</v>
      </c>
      <c r="AZ160" s="40" t="s">
        <v>680</v>
      </c>
      <c r="BA160" s="274">
        <v>2136.3000000000002</v>
      </c>
      <c r="BB160" s="42"/>
      <c r="BC160" s="43">
        <v>266988.79999999999</v>
      </c>
      <c r="BD160" s="43">
        <v>0</v>
      </c>
      <c r="BE160" s="43"/>
      <c r="BF160" s="43">
        <v>0</v>
      </c>
      <c r="BG160" s="44"/>
      <c r="BH160" s="45">
        <f t="shared" si="304"/>
        <v>30000</v>
      </c>
      <c r="BI160" s="45">
        <f t="shared" si="305"/>
        <v>30000</v>
      </c>
      <c r="BJ160" s="45">
        <f t="shared" si="263"/>
        <v>32136.3</v>
      </c>
      <c r="BK160" s="91">
        <v>30000</v>
      </c>
      <c r="BL160" s="46">
        <v>0</v>
      </c>
      <c r="BM160" s="46">
        <f t="shared" si="325"/>
        <v>0</v>
      </c>
      <c r="BN160" s="46">
        <v>0</v>
      </c>
      <c r="BO160" s="46">
        <f t="shared" si="320"/>
        <v>0</v>
      </c>
      <c r="BP160" s="46">
        <v>0</v>
      </c>
      <c r="BQ160" s="46">
        <f t="shared" si="265"/>
        <v>0</v>
      </c>
      <c r="BR160" s="46">
        <v>0</v>
      </c>
      <c r="BS160" s="46">
        <f t="shared" si="266"/>
        <v>0</v>
      </c>
      <c r="BT160" s="46">
        <v>0</v>
      </c>
      <c r="BU160" s="46">
        <f t="shared" si="267"/>
        <v>0</v>
      </c>
      <c r="BV160" s="46">
        <v>0</v>
      </c>
      <c r="BW160" s="46">
        <f t="shared" si="268"/>
        <v>0</v>
      </c>
      <c r="BX160" s="46">
        <v>0</v>
      </c>
      <c r="BY160" s="46">
        <f t="shared" si="269"/>
        <v>0</v>
      </c>
      <c r="BZ160" s="46">
        <v>0</v>
      </c>
      <c r="CA160" s="46">
        <f t="shared" si="321"/>
        <v>0</v>
      </c>
      <c r="CB160" s="46">
        <v>0</v>
      </c>
      <c r="CC160" s="46">
        <f t="shared" si="326"/>
        <v>0</v>
      </c>
      <c r="CD160" s="46">
        <v>0</v>
      </c>
      <c r="CE160" s="46">
        <f t="shared" si="327"/>
        <v>0</v>
      </c>
      <c r="CF160" s="46">
        <v>0</v>
      </c>
      <c r="CG160" s="46">
        <f t="shared" si="328"/>
        <v>0</v>
      </c>
      <c r="CH160" s="46">
        <v>0</v>
      </c>
      <c r="CI160" s="46">
        <f t="shared" si="329"/>
        <v>0</v>
      </c>
      <c r="CJ160" s="46">
        <v>0</v>
      </c>
      <c r="CK160" s="46">
        <f t="shared" si="330"/>
        <v>0</v>
      </c>
      <c r="CL160" s="46">
        <v>0</v>
      </c>
      <c r="CM160" s="46">
        <f t="shared" si="331"/>
        <v>0</v>
      </c>
      <c r="CN160" s="46">
        <v>0</v>
      </c>
      <c r="CO160" s="46">
        <f t="shared" si="332"/>
        <v>0</v>
      </c>
      <c r="CP160" s="46">
        <v>0</v>
      </c>
      <c r="CQ160" s="46">
        <f t="shared" si="333"/>
        <v>0</v>
      </c>
      <c r="CR160" s="46">
        <v>0</v>
      </c>
      <c r="CS160" s="46">
        <f t="shared" si="334"/>
        <v>0</v>
      </c>
      <c r="CT160" s="46">
        <v>0</v>
      </c>
      <c r="CU160" s="46">
        <f t="shared" si="335"/>
        <v>0</v>
      </c>
      <c r="CV160" s="46">
        <v>0</v>
      </c>
      <c r="CW160" s="46">
        <f t="shared" si="336"/>
        <v>0</v>
      </c>
      <c r="CX160" s="46">
        <v>0</v>
      </c>
      <c r="CY160" s="46">
        <f t="shared" si="337"/>
        <v>0</v>
      </c>
      <c r="CZ160" s="46">
        <v>0</v>
      </c>
      <c r="DA160" s="46">
        <f t="shared" si="338"/>
        <v>0</v>
      </c>
      <c r="DB160" s="47">
        <v>0</v>
      </c>
      <c r="DC160" s="46">
        <f t="shared" si="339"/>
        <v>0</v>
      </c>
      <c r="DD160" s="48">
        <v>0</v>
      </c>
      <c r="DE160" s="46">
        <f t="shared" si="340"/>
        <v>0</v>
      </c>
      <c r="DF160" s="49">
        <v>15</v>
      </c>
      <c r="DG160" s="50">
        <f t="shared" si="318"/>
        <v>2142.42</v>
      </c>
      <c r="DH160" s="51">
        <f t="shared" si="286"/>
        <v>32136.299999999988</v>
      </c>
      <c r="DI160" s="52"/>
      <c r="DJ160" s="52">
        <f>$DG160</f>
        <v>2142.42</v>
      </c>
      <c r="DK160" s="52">
        <f>$DG160</f>
        <v>2142.42</v>
      </c>
      <c r="DL160" s="52">
        <f>$DG160</f>
        <v>2142.42</v>
      </c>
      <c r="DM160" s="52">
        <f t="shared" si="342"/>
        <v>2142.42</v>
      </c>
      <c r="DN160" s="52">
        <f t="shared" si="342"/>
        <v>2142.42</v>
      </c>
      <c r="DO160" s="52">
        <f t="shared" si="342"/>
        <v>2142.42</v>
      </c>
      <c r="DP160" s="52">
        <f t="shared" si="342"/>
        <v>2142.42</v>
      </c>
      <c r="DQ160" s="52">
        <f t="shared" si="342"/>
        <v>2142.42</v>
      </c>
      <c r="DR160" s="52">
        <f t="shared" si="342"/>
        <v>2142.42</v>
      </c>
      <c r="DS160" s="52">
        <f t="shared" si="342"/>
        <v>2142.42</v>
      </c>
      <c r="DT160" s="52">
        <f>$DG160</f>
        <v>2142.42</v>
      </c>
      <c r="DU160" s="52">
        <f>$DG160</f>
        <v>2142.42</v>
      </c>
      <c r="DV160" s="52">
        <f>$DG160</f>
        <v>2142.42</v>
      </c>
      <c r="DW160" s="52">
        <f>$DG160</f>
        <v>2142.42</v>
      </c>
      <c r="DX160" s="52">
        <f>$DG160</f>
        <v>2142.42</v>
      </c>
      <c r="DY160" s="52"/>
      <c r="DZ160" s="52"/>
      <c r="EA160" s="52"/>
      <c r="EB160" s="52"/>
      <c r="EC160" s="52"/>
      <c r="ED160" s="52"/>
      <c r="EE160" s="52"/>
      <c r="EF160" s="52"/>
      <c r="EG160" s="54">
        <f t="shared" si="288"/>
        <v>0</v>
      </c>
      <c r="EH160" s="55">
        <f t="shared" si="289"/>
        <v>15</v>
      </c>
      <c r="EI160" s="55">
        <f t="shared" si="290"/>
        <v>0</v>
      </c>
      <c r="EJ160" s="56" t="s">
        <v>748</v>
      </c>
      <c r="EK160" s="57">
        <f t="shared" si="313"/>
        <v>32136.3</v>
      </c>
      <c r="EL160" s="57">
        <f t="shared" si="314"/>
        <v>29993.879999999997</v>
      </c>
      <c r="EM160" s="57">
        <f t="shared" si="315"/>
        <v>27851.46</v>
      </c>
      <c r="EN160" s="57">
        <f t="shared" si="316"/>
        <v>25709.040000000001</v>
      </c>
      <c r="EO160" s="57">
        <f t="shared" si="293"/>
        <v>23566.620000000003</v>
      </c>
      <c r="EP160" s="57">
        <f t="shared" si="294"/>
        <v>21424.200000000004</v>
      </c>
      <c r="EQ160" s="58">
        <f t="shared" si="295"/>
        <v>385.63560000000001</v>
      </c>
      <c r="ER160" s="58">
        <f t="shared" si="296"/>
        <v>359.92655999999999</v>
      </c>
      <c r="ES160" s="58">
        <f t="shared" si="297"/>
        <v>362.06897999999995</v>
      </c>
      <c r="ET160" s="58">
        <f t="shared" si="298"/>
        <v>359.92655999999999</v>
      </c>
    </row>
    <row r="161" spans="1:150" x14ac:dyDescent="0.25">
      <c r="A161" s="30"/>
      <c r="B161" s="65">
        <v>1214052</v>
      </c>
      <c r="C161" s="67" t="s">
        <v>909</v>
      </c>
      <c r="D161" s="32" t="s">
        <v>489</v>
      </c>
      <c r="E161" s="56"/>
      <c r="F161" s="33"/>
      <c r="G161" s="33"/>
      <c r="H161" s="288">
        <f t="shared" si="291"/>
        <v>20130</v>
      </c>
      <c r="I161" s="288">
        <f t="shared" si="292"/>
        <v>20130</v>
      </c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4" t="s">
        <v>548</v>
      </c>
      <c r="AI161" s="34" t="s">
        <v>597</v>
      </c>
      <c r="AJ161" s="34" t="s">
        <v>54</v>
      </c>
      <c r="AK161" s="34" t="s">
        <v>490</v>
      </c>
      <c r="AL161" s="34" t="s">
        <v>173</v>
      </c>
      <c r="AM161" s="34" t="s">
        <v>714</v>
      </c>
      <c r="AN161" s="34" t="s">
        <v>679</v>
      </c>
      <c r="AO161" s="36">
        <v>1.04</v>
      </c>
      <c r="AP161" s="69" t="s">
        <v>586</v>
      </c>
      <c r="AQ161" s="69" t="s">
        <v>30</v>
      </c>
      <c r="AR161" s="37" t="s">
        <v>493</v>
      </c>
      <c r="AS161" s="38">
        <v>2018</v>
      </c>
      <c r="AT161" s="39" t="s">
        <v>58</v>
      </c>
      <c r="AU161" s="38" t="s">
        <v>493</v>
      </c>
      <c r="AV161" s="39" t="s">
        <v>494</v>
      </c>
      <c r="AW161" s="39" t="s">
        <v>495</v>
      </c>
      <c r="AX161" s="39" t="s">
        <v>687</v>
      </c>
      <c r="AY161" s="40" t="s">
        <v>681</v>
      </c>
      <c r="AZ161" s="40" t="s">
        <v>680</v>
      </c>
      <c r="BA161" s="274"/>
      <c r="BB161" s="42"/>
      <c r="BC161" s="43">
        <v>699575</v>
      </c>
      <c r="BD161" s="43"/>
      <c r="BE161" s="43"/>
      <c r="BF161" s="43"/>
      <c r="BG161" s="44"/>
      <c r="BH161" s="45">
        <f t="shared" si="304"/>
        <v>20130</v>
      </c>
      <c r="BI161" s="45">
        <f t="shared" si="305"/>
        <v>20130</v>
      </c>
      <c r="BJ161" s="45">
        <f t="shared" si="263"/>
        <v>20130</v>
      </c>
      <c r="BK161" s="46">
        <v>20130</v>
      </c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7"/>
      <c r="DC161" s="46"/>
      <c r="DD161" s="48"/>
      <c r="DE161" s="46"/>
      <c r="DF161" s="49">
        <v>4</v>
      </c>
      <c r="DG161" s="50">
        <f t="shared" si="318"/>
        <v>5032.5</v>
      </c>
      <c r="DH161" s="297">
        <f t="shared" si="286"/>
        <v>20130</v>
      </c>
      <c r="DI161" s="52"/>
      <c r="DJ161" s="52">
        <f>$DG161</f>
        <v>5032.5</v>
      </c>
      <c r="DK161" s="52">
        <f t="shared" ref="DK161:DL161" si="343">$DG161</f>
        <v>5032.5</v>
      </c>
      <c r="DL161" s="52">
        <f t="shared" si="343"/>
        <v>5032.5</v>
      </c>
      <c r="DM161" s="52">
        <f t="shared" si="342"/>
        <v>5032.5</v>
      </c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4">
        <f t="shared" si="288"/>
        <v>0</v>
      </c>
      <c r="EH161" s="55">
        <f t="shared" si="289"/>
        <v>4</v>
      </c>
      <c r="EI161" s="55">
        <f t="shared" si="290"/>
        <v>0</v>
      </c>
      <c r="EJ161" s="56" t="s">
        <v>506</v>
      </c>
      <c r="EK161" s="57">
        <f t="shared" si="313"/>
        <v>20130</v>
      </c>
      <c r="EL161" s="57">
        <f t="shared" si="314"/>
        <v>15097.5</v>
      </c>
      <c r="EM161" s="57">
        <f t="shared" si="315"/>
        <v>10065</v>
      </c>
      <c r="EN161" s="57">
        <f t="shared" si="316"/>
        <v>5032.5</v>
      </c>
      <c r="EO161" s="57">
        <f t="shared" si="293"/>
        <v>0</v>
      </c>
      <c r="EP161" s="57">
        <f t="shared" si="294"/>
        <v>0</v>
      </c>
      <c r="EQ161" s="58">
        <f t="shared" si="295"/>
        <v>241.56</v>
      </c>
      <c r="ER161" s="58">
        <f t="shared" si="296"/>
        <v>181.17000000000002</v>
      </c>
      <c r="ES161" s="58">
        <f t="shared" si="297"/>
        <v>130.845</v>
      </c>
      <c r="ET161" s="58">
        <f t="shared" si="298"/>
        <v>70.454999999999998</v>
      </c>
    </row>
    <row r="162" spans="1:150" x14ac:dyDescent="0.25">
      <c r="A162" s="30" t="s">
        <v>910</v>
      </c>
      <c r="B162" s="65">
        <v>1220004</v>
      </c>
      <c r="C162" s="67" t="s">
        <v>911</v>
      </c>
      <c r="D162" s="32" t="s">
        <v>489</v>
      </c>
      <c r="E162" s="56"/>
      <c r="F162" s="33"/>
      <c r="G162" s="33"/>
      <c r="H162" s="288">
        <f t="shared" si="291"/>
        <v>42961</v>
      </c>
      <c r="I162" s="288">
        <f t="shared" si="292"/>
        <v>60000.630000000005</v>
      </c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4" t="s">
        <v>548</v>
      </c>
      <c r="AI162" s="34" t="s">
        <v>597</v>
      </c>
      <c r="AJ162" s="34" t="s">
        <v>177</v>
      </c>
      <c r="AK162" s="34" t="s">
        <v>912</v>
      </c>
      <c r="AL162" s="34" t="s">
        <v>60</v>
      </c>
      <c r="AM162" s="34" t="s">
        <v>714</v>
      </c>
      <c r="AN162" s="34" t="s">
        <v>617</v>
      </c>
      <c r="AO162" s="36">
        <v>1.04</v>
      </c>
      <c r="AP162" s="69">
        <v>2022</v>
      </c>
      <c r="AQ162" s="69" t="s">
        <v>58</v>
      </c>
      <c r="AR162" s="37" t="s">
        <v>493</v>
      </c>
      <c r="AS162" s="38">
        <v>2021</v>
      </c>
      <c r="AT162" s="39" t="s">
        <v>913</v>
      </c>
      <c r="AU162" s="37" t="s">
        <v>686</v>
      </c>
      <c r="AV162" s="39" t="s">
        <v>494</v>
      </c>
      <c r="AW162" s="39" t="s">
        <v>495</v>
      </c>
      <c r="AX162" s="39" t="s">
        <v>687</v>
      </c>
      <c r="AY162" s="40" t="s">
        <v>882</v>
      </c>
      <c r="AZ162" s="40">
        <v>2022</v>
      </c>
      <c r="BA162" s="274">
        <v>17039.63</v>
      </c>
      <c r="BB162" s="42"/>
      <c r="BC162" s="35">
        <v>60000</v>
      </c>
      <c r="BD162" s="43">
        <v>0</v>
      </c>
      <c r="BE162" s="43"/>
      <c r="BF162" s="43">
        <v>0</v>
      </c>
      <c r="BG162" s="44"/>
      <c r="BH162" s="45">
        <f t="shared" si="304"/>
        <v>42961</v>
      </c>
      <c r="BI162" s="45">
        <f t="shared" si="305"/>
        <v>42961</v>
      </c>
      <c r="BJ162" s="45">
        <f t="shared" si="263"/>
        <v>60000.630000000005</v>
      </c>
      <c r="BK162" s="46">
        <v>42961</v>
      </c>
      <c r="BL162" s="46">
        <v>0</v>
      </c>
      <c r="BM162" s="46">
        <f t="shared" ref="BM162:BM225" si="344">AO162*BL162</f>
        <v>0</v>
      </c>
      <c r="BN162" s="46">
        <v>0</v>
      </c>
      <c r="BO162" s="46">
        <f t="shared" ref="BO162:BO173" si="345">$AO162*BN162</f>
        <v>0</v>
      </c>
      <c r="BP162" s="46">
        <v>0</v>
      </c>
      <c r="BQ162" s="46">
        <f t="shared" ref="BQ162:BQ225" si="346">$AO162*BP162</f>
        <v>0</v>
      </c>
      <c r="BR162" s="46">
        <v>0</v>
      </c>
      <c r="BS162" s="46">
        <f t="shared" ref="BS162:BS225" si="347">$AO162*BR162</f>
        <v>0</v>
      </c>
      <c r="BT162" s="46">
        <v>0</v>
      </c>
      <c r="BU162" s="46">
        <f t="shared" ref="BU162:BU225" si="348">$AO162*BT162</f>
        <v>0</v>
      </c>
      <c r="BV162" s="46">
        <v>0</v>
      </c>
      <c r="BW162" s="46">
        <f t="shared" ref="BW162:BW225" si="349">$AO162*BV162</f>
        <v>0</v>
      </c>
      <c r="BX162" s="46">
        <v>0</v>
      </c>
      <c r="BY162" s="46">
        <f t="shared" ref="BY162:BY225" si="350">$AO162*BX162</f>
        <v>0</v>
      </c>
      <c r="BZ162" s="46">
        <v>0</v>
      </c>
      <c r="CA162" s="46">
        <f t="shared" ref="CA162:CA172" si="351">$AO162*BZ162</f>
        <v>0</v>
      </c>
      <c r="CB162" s="46">
        <v>0</v>
      </c>
      <c r="CC162" s="46">
        <f t="shared" ref="CC162:CC172" si="352">$AO162*CB162</f>
        <v>0</v>
      </c>
      <c r="CD162" s="46">
        <v>0</v>
      </c>
      <c r="CE162" s="46">
        <f t="shared" ref="CE162:CE172" si="353">$AO162*CD162</f>
        <v>0</v>
      </c>
      <c r="CF162" s="46">
        <v>0</v>
      </c>
      <c r="CG162" s="46">
        <f t="shared" ref="CG162:CG172" si="354">$AO162*CF162</f>
        <v>0</v>
      </c>
      <c r="CH162" s="46">
        <v>0</v>
      </c>
      <c r="CI162" s="46">
        <f t="shared" ref="CI162:CI172" si="355">$AO162*CH162</f>
        <v>0</v>
      </c>
      <c r="CJ162" s="46">
        <v>0</v>
      </c>
      <c r="CK162" s="46">
        <f t="shared" ref="CK162:CK172" si="356">$AO162*CJ162</f>
        <v>0</v>
      </c>
      <c r="CL162" s="46">
        <v>0</v>
      </c>
      <c r="CM162" s="46">
        <f t="shared" ref="CM162:CM172" si="357">$AO162*CL162</f>
        <v>0</v>
      </c>
      <c r="CN162" s="46">
        <v>0</v>
      </c>
      <c r="CO162" s="46">
        <f t="shared" ref="CO162:CO172" si="358">$AO162*CN162</f>
        <v>0</v>
      </c>
      <c r="CP162" s="46">
        <v>0</v>
      </c>
      <c r="CQ162" s="46">
        <f t="shared" ref="CQ162:CQ172" si="359">$AO162*CP162</f>
        <v>0</v>
      </c>
      <c r="CR162" s="46">
        <v>0</v>
      </c>
      <c r="CS162" s="46">
        <f t="shared" ref="CS162:CS172" si="360">$AO162*CR162</f>
        <v>0</v>
      </c>
      <c r="CT162" s="46">
        <v>0</v>
      </c>
      <c r="CU162" s="46">
        <f t="shared" ref="CU162:CU172" si="361">$AO162*CT162</f>
        <v>0</v>
      </c>
      <c r="CV162" s="46">
        <v>0</v>
      </c>
      <c r="CW162" s="46">
        <f t="shared" ref="CW162:CW172" si="362">$AO162*CV162</f>
        <v>0</v>
      </c>
      <c r="CX162" s="46">
        <v>0</v>
      </c>
      <c r="CY162" s="46">
        <f t="shared" ref="CY162:CY172" si="363">$AO162*CX162</f>
        <v>0</v>
      </c>
      <c r="CZ162" s="46">
        <v>0</v>
      </c>
      <c r="DA162" s="46">
        <f t="shared" ref="DA162:DA172" si="364">$AO162*CZ162</f>
        <v>0</v>
      </c>
      <c r="DB162" s="47">
        <v>0</v>
      </c>
      <c r="DC162" s="46">
        <f t="shared" ref="DC162:DC172" si="365">$AO162*DB162</f>
        <v>0</v>
      </c>
      <c r="DD162" s="48">
        <v>0</v>
      </c>
      <c r="DE162" s="46">
        <f t="shared" ref="DE162:DE172" si="366">$AO162*DD162</f>
        <v>0</v>
      </c>
      <c r="DF162" s="49">
        <v>10</v>
      </c>
      <c r="DG162" s="50">
        <f t="shared" ref="DG162:DG181" si="367">(BJ162-BD162)/DF162</f>
        <v>6000.0630000000001</v>
      </c>
      <c r="DH162" s="51">
        <f t="shared" si="286"/>
        <v>60000.630000000012</v>
      </c>
      <c r="DI162" s="90"/>
      <c r="DJ162" s="53">
        <f t="shared" ref="DJ162:DS166" si="368">$DG162</f>
        <v>6000.0630000000001</v>
      </c>
      <c r="DK162" s="53">
        <f t="shared" si="368"/>
        <v>6000.0630000000001</v>
      </c>
      <c r="DL162" s="53">
        <f t="shared" si="368"/>
        <v>6000.0630000000001</v>
      </c>
      <c r="DM162" s="53">
        <f t="shared" si="368"/>
        <v>6000.0630000000001</v>
      </c>
      <c r="DN162" s="53">
        <f t="shared" si="368"/>
        <v>6000.0630000000001</v>
      </c>
      <c r="DO162" s="53">
        <f t="shared" si="368"/>
        <v>6000.0630000000001</v>
      </c>
      <c r="DP162" s="53">
        <f t="shared" si="368"/>
        <v>6000.0630000000001</v>
      </c>
      <c r="DQ162" s="53">
        <f t="shared" si="368"/>
        <v>6000.0630000000001</v>
      </c>
      <c r="DR162" s="53">
        <f t="shared" si="368"/>
        <v>6000.0630000000001</v>
      </c>
      <c r="DS162" s="53">
        <f t="shared" si="368"/>
        <v>6000.0630000000001</v>
      </c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4">
        <f t="shared" si="288"/>
        <v>0</v>
      </c>
      <c r="EH162" s="55">
        <f t="shared" si="289"/>
        <v>10</v>
      </c>
      <c r="EI162" s="55">
        <f t="shared" si="290"/>
        <v>0</v>
      </c>
      <c r="EJ162" s="56" t="s">
        <v>506</v>
      </c>
      <c r="EK162" s="57">
        <f t="shared" si="313"/>
        <v>60000.630000000005</v>
      </c>
      <c r="EL162" s="57">
        <f t="shared" si="314"/>
        <v>54000.567000000003</v>
      </c>
      <c r="EM162" s="57">
        <f t="shared" si="315"/>
        <v>48000.504000000001</v>
      </c>
      <c r="EN162" s="57">
        <f t="shared" si="316"/>
        <v>42000.440999999999</v>
      </c>
      <c r="EO162" s="57">
        <f t="shared" si="293"/>
        <v>36000.377999999997</v>
      </c>
      <c r="EP162" s="57">
        <f t="shared" si="294"/>
        <v>30000.314999999995</v>
      </c>
      <c r="EQ162" s="58">
        <f t="shared" si="295"/>
        <v>720.00756000000013</v>
      </c>
      <c r="ER162" s="58">
        <f t="shared" si="296"/>
        <v>648.0068040000001</v>
      </c>
      <c r="ES162" s="58">
        <f t="shared" si="297"/>
        <v>624.00655199999994</v>
      </c>
      <c r="ET162" s="58">
        <f t="shared" si="298"/>
        <v>588.00617399999999</v>
      </c>
    </row>
    <row r="163" spans="1:150" x14ac:dyDescent="0.25">
      <c r="A163" s="92" t="s">
        <v>914</v>
      </c>
      <c r="B163" s="65">
        <v>1220006</v>
      </c>
      <c r="C163" s="67" t="s">
        <v>915</v>
      </c>
      <c r="D163" s="32" t="s">
        <v>489</v>
      </c>
      <c r="E163" s="56"/>
      <c r="F163" s="33"/>
      <c r="G163" s="33"/>
      <c r="H163" s="288">
        <f t="shared" si="291"/>
        <v>0</v>
      </c>
      <c r="I163" s="288">
        <f t="shared" si="292"/>
        <v>225181.04</v>
      </c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4" t="s">
        <v>478</v>
      </c>
      <c r="AI163" s="34" t="s">
        <v>479</v>
      </c>
      <c r="AJ163" s="34" t="s">
        <v>54</v>
      </c>
      <c r="AK163" s="34" t="s">
        <v>490</v>
      </c>
      <c r="AL163" s="34" t="s">
        <v>86</v>
      </c>
      <c r="AM163" s="34" t="s">
        <v>714</v>
      </c>
      <c r="AN163" s="34" t="s">
        <v>467</v>
      </c>
      <c r="AO163" s="36">
        <v>1.04</v>
      </c>
      <c r="AP163" s="69" t="s">
        <v>586</v>
      </c>
      <c r="AQ163" s="69" t="s">
        <v>30</v>
      </c>
      <c r="AR163" s="37" t="s">
        <v>493</v>
      </c>
      <c r="AS163" s="38">
        <v>2022</v>
      </c>
      <c r="AT163" s="39" t="s">
        <v>470</v>
      </c>
      <c r="AU163" s="37" t="s">
        <v>493</v>
      </c>
      <c r="AV163" s="39" t="s">
        <v>494</v>
      </c>
      <c r="AW163" s="39" t="s">
        <v>524</v>
      </c>
      <c r="AX163" s="39" t="s">
        <v>735</v>
      </c>
      <c r="AY163" s="40" t="s">
        <v>467</v>
      </c>
      <c r="AZ163" s="40" t="s">
        <v>737</v>
      </c>
      <c r="BA163" s="274">
        <v>225181.04</v>
      </c>
      <c r="BB163" s="42"/>
      <c r="BC163" s="43">
        <v>144720.00000000003</v>
      </c>
      <c r="BD163" s="43">
        <v>0</v>
      </c>
      <c r="BE163" s="43"/>
      <c r="BF163" s="43">
        <v>0</v>
      </c>
      <c r="BG163" s="44"/>
      <c r="BH163" s="45">
        <f t="shared" si="304"/>
        <v>0</v>
      </c>
      <c r="BI163" s="45">
        <f t="shared" si="305"/>
        <v>0</v>
      </c>
      <c r="BJ163" s="45">
        <f t="shared" si="263"/>
        <v>225181.04</v>
      </c>
      <c r="BK163" s="46">
        <v>0</v>
      </c>
      <c r="BL163" s="46">
        <v>0</v>
      </c>
      <c r="BM163" s="46">
        <f t="shared" si="344"/>
        <v>0</v>
      </c>
      <c r="BN163" s="46">
        <v>0</v>
      </c>
      <c r="BO163" s="46">
        <f t="shared" si="345"/>
        <v>0</v>
      </c>
      <c r="BP163" s="46">
        <v>0</v>
      </c>
      <c r="BQ163" s="46">
        <f t="shared" si="346"/>
        <v>0</v>
      </c>
      <c r="BR163" s="46">
        <v>0</v>
      </c>
      <c r="BS163" s="46">
        <f t="shared" si="347"/>
        <v>0</v>
      </c>
      <c r="BT163" s="46">
        <v>0</v>
      </c>
      <c r="BU163" s="46">
        <f t="shared" si="348"/>
        <v>0</v>
      </c>
      <c r="BV163" s="46">
        <v>0</v>
      </c>
      <c r="BW163" s="46">
        <f t="shared" si="349"/>
        <v>0</v>
      </c>
      <c r="BX163" s="46">
        <v>0</v>
      </c>
      <c r="BY163" s="46">
        <f t="shared" si="350"/>
        <v>0</v>
      </c>
      <c r="BZ163" s="46">
        <v>0</v>
      </c>
      <c r="CA163" s="46">
        <f t="shared" si="351"/>
        <v>0</v>
      </c>
      <c r="CB163" s="46">
        <v>0</v>
      </c>
      <c r="CC163" s="46">
        <f t="shared" si="352"/>
        <v>0</v>
      </c>
      <c r="CD163" s="46">
        <v>0</v>
      </c>
      <c r="CE163" s="46">
        <f t="shared" si="353"/>
        <v>0</v>
      </c>
      <c r="CF163" s="46">
        <v>0</v>
      </c>
      <c r="CG163" s="46">
        <f t="shared" si="354"/>
        <v>0</v>
      </c>
      <c r="CH163" s="46">
        <v>0</v>
      </c>
      <c r="CI163" s="46">
        <f t="shared" si="355"/>
        <v>0</v>
      </c>
      <c r="CJ163" s="46">
        <v>0</v>
      </c>
      <c r="CK163" s="46">
        <f t="shared" si="356"/>
        <v>0</v>
      </c>
      <c r="CL163" s="46">
        <v>0</v>
      </c>
      <c r="CM163" s="46">
        <f t="shared" si="357"/>
        <v>0</v>
      </c>
      <c r="CN163" s="46">
        <v>0</v>
      </c>
      <c r="CO163" s="46">
        <f t="shared" si="358"/>
        <v>0</v>
      </c>
      <c r="CP163" s="46">
        <v>0</v>
      </c>
      <c r="CQ163" s="46">
        <f t="shared" si="359"/>
        <v>0</v>
      </c>
      <c r="CR163" s="46">
        <v>0</v>
      </c>
      <c r="CS163" s="46">
        <f t="shared" si="360"/>
        <v>0</v>
      </c>
      <c r="CT163" s="46">
        <v>0</v>
      </c>
      <c r="CU163" s="46">
        <f t="shared" si="361"/>
        <v>0</v>
      </c>
      <c r="CV163" s="46">
        <v>0</v>
      </c>
      <c r="CW163" s="46">
        <f t="shared" si="362"/>
        <v>0</v>
      </c>
      <c r="CX163" s="46">
        <v>0</v>
      </c>
      <c r="CY163" s="46">
        <f t="shared" si="363"/>
        <v>0</v>
      </c>
      <c r="CZ163" s="46">
        <v>0</v>
      </c>
      <c r="DA163" s="46">
        <f t="shared" si="364"/>
        <v>0</v>
      </c>
      <c r="DB163" s="47">
        <v>0</v>
      </c>
      <c r="DC163" s="46">
        <f t="shared" si="365"/>
        <v>0</v>
      </c>
      <c r="DD163" s="48">
        <v>0</v>
      </c>
      <c r="DE163" s="46">
        <f t="shared" si="366"/>
        <v>0</v>
      </c>
      <c r="DF163" s="49">
        <v>20</v>
      </c>
      <c r="DG163" s="50">
        <f t="shared" si="367"/>
        <v>11259.052</v>
      </c>
      <c r="DH163" s="51">
        <f t="shared" si="286"/>
        <v>225181.03999999995</v>
      </c>
      <c r="DI163" s="90"/>
      <c r="DJ163" s="53">
        <f t="shared" si="368"/>
        <v>11259.052</v>
      </c>
      <c r="DK163" s="53">
        <f t="shared" si="368"/>
        <v>11259.052</v>
      </c>
      <c r="DL163" s="53">
        <f t="shared" si="368"/>
        <v>11259.052</v>
      </c>
      <c r="DM163" s="53">
        <f t="shared" si="368"/>
        <v>11259.052</v>
      </c>
      <c r="DN163" s="53">
        <f t="shared" si="368"/>
        <v>11259.052</v>
      </c>
      <c r="DO163" s="53">
        <f t="shared" si="368"/>
        <v>11259.052</v>
      </c>
      <c r="DP163" s="53">
        <f t="shared" si="368"/>
        <v>11259.052</v>
      </c>
      <c r="DQ163" s="53">
        <f t="shared" si="368"/>
        <v>11259.052</v>
      </c>
      <c r="DR163" s="53">
        <f t="shared" si="368"/>
        <v>11259.052</v>
      </c>
      <c r="DS163" s="53">
        <f t="shared" si="368"/>
        <v>11259.052</v>
      </c>
      <c r="DT163" s="53">
        <f t="shared" ref="DT163:EC164" si="369">$DG163</f>
        <v>11259.052</v>
      </c>
      <c r="DU163" s="53">
        <f t="shared" si="369"/>
        <v>11259.052</v>
      </c>
      <c r="DV163" s="53">
        <f t="shared" si="369"/>
        <v>11259.052</v>
      </c>
      <c r="DW163" s="53">
        <f t="shared" si="369"/>
        <v>11259.052</v>
      </c>
      <c r="DX163" s="53">
        <f t="shared" si="369"/>
        <v>11259.052</v>
      </c>
      <c r="DY163" s="53">
        <f t="shared" si="369"/>
        <v>11259.052</v>
      </c>
      <c r="DZ163" s="53">
        <f t="shared" si="369"/>
        <v>11259.052</v>
      </c>
      <c r="EA163" s="53">
        <f t="shared" si="369"/>
        <v>11259.052</v>
      </c>
      <c r="EB163" s="53">
        <f t="shared" si="369"/>
        <v>11259.052</v>
      </c>
      <c r="EC163" s="53">
        <f t="shared" si="369"/>
        <v>11259.052</v>
      </c>
      <c r="ED163" s="53"/>
      <c r="EE163" s="53"/>
      <c r="EF163" s="53"/>
      <c r="EG163" s="54">
        <f t="shared" si="288"/>
        <v>0</v>
      </c>
      <c r="EH163" s="55">
        <f t="shared" si="289"/>
        <v>20</v>
      </c>
      <c r="EI163" s="55">
        <f t="shared" si="290"/>
        <v>0</v>
      </c>
      <c r="EJ163" s="56" t="s">
        <v>916</v>
      </c>
      <c r="EK163" s="57">
        <f t="shared" si="313"/>
        <v>225181.04</v>
      </c>
      <c r="EL163" s="57">
        <f t="shared" si="314"/>
        <v>213921.98800000001</v>
      </c>
      <c r="EM163" s="57">
        <f t="shared" si="315"/>
        <v>202662.93600000002</v>
      </c>
      <c r="EN163" s="57">
        <f t="shared" si="316"/>
        <v>191403.88400000002</v>
      </c>
      <c r="EO163" s="57">
        <f t="shared" si="293"/>
        <v>180144.83200000002</v>
      </c>
      <c r="EP163" s="57">
        <f t="shared" si="294"/>
        <v>168885.78000000003</v>
      </c>
      <c r="EQ163" s="58">
        <f t="shared" si="295"/>
        <v>2702.1724800000002</v>
      </c>
      <c r="ER163" s="58">
        <f t="shared" si="296"/>
        <v>2567.0638560000002</v>
      </c>
      <c r="ES163" s="58">
        <f t="shared" si="297"/>
        <v>2634.618168</v>
      </c>
      <c r="ET163" s="58">
        <f t="shared" si="298"/>
        <v>2679.6543760000004</v>
      </c>
    </row>
    <row r="164" spans="1:150" x14ac:dyDescent="0.25">
      <c r="A164" s="92" t="s">
        <v>917</v>
      </c>
      <c r="B164" s="65">
        <v>1221063</v>
      </c>
      <c r="C164" s="67" t="s">
        <v>918</v>
      </c>
      <c r="D164" s="32" t="s">
        <v>489</v>
      </c>
      <c r="E164" s="56"/>
      <c r="F164" s="33"/>
      <c r="G164" s="33"/>
      <c r="H164" s="288">
        <f t="shared" si="291"/>
        <v>48914</v>
      </c>
      <c r="I164" s="288">
        <f t="shared" si="292"/>
        <v>284580.13</v>
      </c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4" t="s">
        <v>616</v>
      </c>
      <c r="AI164" s="34" t="s">
        <v>463</v>
      </c>
      <c r="AJ164" s="34" t="s">
        <v>54</v>
      </c>
      <c r="AK164" s="34" t="s">
        <v>490</v>
      </c>
      <c r="AL164" s="34" t="s">
        <v>170</v>
      </c>
      <c r="AM164" s="34" t="s">
        <v>491</v>
      </c>
      <c r="AN164" s="34" t="s">
        <v>617</v>
      </c>
      <c r="AO164" s="36">
        <v>1.04</v>
      </c>
      <c r="AP164" s="69" t="s">
        <v>586</v>
      </c>
      <c r="AQ164" s="69" t="s">
        <v>30</v>
      </c>
      <c r="AR164" s="37" t="s">
        <v>493</v>
      </c>
      <c r="AS164" s="38">
        <v>2020</v>
      </c>
      <c r="AT164" s="39" t="s">
        <v>470</v>
      </c>
      <c r="AU164" s="37" t="s">
        <v>493</v>
      </c>
      <c r="AV164" s="39" t="s">
        <v>494</v>
      </c>
      <c r="AW164" s="39" t="s">
        <v>495</v>
      </c>
      <c r="AX164" s="39" t="s">
        <v>550</v>
      </c>
      <c r="AY164" s="40" t="s">
        <v>919</v>
      </c>
      <c r="AZ164" s="40" t="s">
        <v>504</v>
      </c>
      <c r="BA164" s="274">
        <v>235666.13</v>
      </c>
      <c r="BB164" s="42"/>
      <c r="BC164" s="43">
        <v>284580.00000000006</v>
      </c>
      <c r="BD164" s="43">
        <v>0</v>
      </c>
      <c r="BE164" s="43"/>
      <c r="BF164" s="43">
        <v>0</v>
      </c>
      <c r="BG164" s="44"/>
      <c r="BH164" s="45">
        <f t="shared" si="304"/>
        <v>48914</v>
      </c>
      <c r="BI164" s="45">
        <f t="shared" si="305"/>
        <v>48914</v>
      </c>
      <c r="BJ164" s="45">
        <f t="shared" si="263"/>
        <v>284580.13</v>
      </c>
      <c r="BK164" s="256">
        <v>48914</v>
      </c>
      <c r="BL164" s="46">
        <v>0</v>
      </c>
      <c r="BM164" s="46">
        <f t="shared" si="344"/>
        <v>0</v>
      </c>
      <c r="BN164" s="46">
        <v>0</v>
      </c>
      <c r="BO164" s="46">
        <f t="shared" si="345"/>
        <v>0</v>
      </c>
      <c r="BP164" s="46">
        <v>0</v>
      </c>
      <c r="BQ164" s="46">
        <f t="shared" si="346"/>
        <v>0</v>
      </c>
      <c r="BR164" s="46">
        <v>0</v>
      </c>
      <c r="BS164" s="46">
        <f t="shared" si="347"/>
        <v>0</v>
      </c>
      <c r="BT164" s="46">
        <v>0</v>
      </c>
      <c r="BU164" s="46">
        <f t="shared" si="348"/>
        <v>0</v>
      </c>
      <c r="BV164" s="46">
        <v>0</v>
      </c>
      <c r="BW164" s="46">
        <f t="shared" si="349"/>
        <v>0</v>
      </c>
      <c r="BX164" s="46">
        <v>0</v>
      </c>
      <c r="BY164" s="46">
        <f t="shared" si="350"/>
        <v>0</v>
      </c>
      <c r="BZ164" s="46">
        <v>0</v>
      </c>
      <c r="CA164" s="46">
        <f t="shared" si="351"/>
        <v>0</v>
      </c>
      <c r="CB164" s="46">
        <v>0</v>
      </c>
      <c r="CC164" s="46">
        <f t="shared" si="352"/>
        <v>0</v>
      </c>
      <c r="CD164" s="46">
        <v>0</v>
      </c>
      <c r="CE164" s="46">
        <f t="shared" si="353"/>
        <v>0</v>
      </c>
      <c r="CF164" s="46">
        <v>0</v>
      </c>
      <c r="CG164" s="46">
        <f t="shared" si="354"/>
        <v>0</v>
      </c>
      <c r="CH164" s="46">
        <v>0</v>
      </c>
      <c r="CI164" s="46">
        <f t="shared" si="355"/>
        <v>0</v>
      </c>
      <c r="CJ164" s="46">
        <v>0</v>
      </c>
      <c r="CK164" s="46">
        <f t="shared" si="356"/>
        <v>0</v>
      </c>
      <c r="CL164" s="46">
        <v>0</v>
      </c>
      <c r="CM164" s="46">
        <f t="shared" si="357"/>
        <v>0</v>
      </c>
      <c r="CN164" s="46">
        <v>0</v>
      </c>
      <c r="CO164" s="46">
        <f t="shared" si="358"/>
        <v>0</v>
      </c>
      <c r="CP164" s="46">
        <v>0</v>
      </c>
      <c r="CQ164" s="46">
        <f t="shared" si="359"/>
        <v>0</v>
      </c>
      <c r="CR164" s="46">
        <v>0</v>
      </c>
      <c r="CS164" s="46">
        <f t="shared" si="360"/>
        <v>0</v>
      </c>
      <c r="CT164" s="46">
        <v>0</v>
      </c>
      <c r="CU164" s="46">
        <f t="shared" si="361"/>
        <v>0</v>
      </c>
      <c r="CV164" s="46">
        <v>0</v>
      </c>
      <c r="CW164" s="46">
        <f t="shared" si="362"/>
        <v>0</v>
      </c>
      <c r="CX164" s="46">
        <v>0</v>
      </c>
      <c r="CY164" s="46">
        <f t="shared" si="363"/>
        <v>0</v>
      </c>
      <c r="CZ164" s="46">
        <v>0</v>
      </c>
      <c r="DA164" s="46">
        <f t="shared" si="364"/>
        <v>0</v>
      </c>
      <c r="DB164" s="47">
        <v>0</v>
      </c>
      <c r="DC164" s="46">
        <f t="shared" si="365"/>
        <v>0</v>
      </c>
      <c r="DD164" s="48">
        <v>0</v>
      </c>
      <c r="DE164" s="46">
        <f t="shared" si="366"/>
        <v>0</v>
      </c>
      <c r="DF164" s="49">
        <v>30</v>
      </c>
      <c r="DG164" s="50">
        <f t="shared" si="367"/>
        <v>9486.0043333333342</v>
      </c>
      <c r="DH164" s="51">
        <f t="shared" si="286"/>
        <v>218178.09966666676</v>
      </c>
      <c r="DI164" s="90"/>
      <c r="DJ164" s="53">
        <f t="shared" si="368"/>
        <v>9486.0043333333342</v>
      </c>
      <c r="DK164" s="53">
        <f t="shared" si="368"/>
        <v>9486.0043333333342</v>
      </c>
      <c r="DL164" s="53">
        <f t="shared" si="368"/>
        <v>9486.0043333333342</v>
      </c>
      <c r="DM164" s="53">
        <f t="shared" si="368"/>
        <v>9486.0043333333342</v>
      </c>
      <c r="DN164" s="53">
        <f t="shared" si="368"/>
        <v>9486.0043333333342</v>
      </c>
      <c r="DO164" s="53">
        <f t="shared" si="368"/>
        <v>9486.0043333333342</v>
      </c>
      <c r="DP164" s="53">
        <f t="shared" si="368"/>
        <v>9486.0043333333342</v>
      </c>
      <c r="DQ164" s="53">
        <f t="shared" si="368"/>
        <v>9486.0043333333342</v>
      </c>
      <c r="DR164" s="53">
        <f t="shared" si="368"/>
        <v>9486.0043333333342</v>
      </c>
      <c r="DS164" s="53">
        <f t="shared" si="368"/>
        <v>9486.0043333333342</v>
      </c>
      <c r="DT164" s="53">
        <f t="shared" si="369"/>
        <v>9486.0043333333342</v>
      </c>
      <c r="DU164" s="53">
        <f t="shared" si="369"/>
        <v>9486.0043333333342</v>
      </c>
      <c r="DV164" s="53">
        <f t="shared" si="369"/>
        <v>9486.0043333333342</v>
      </c>
      <c r="DW164" s="53">
        <f t="shared" si="369"/>
        <v>9486.0043333333342</v>
      </c>
      <c r="DX164" s="53">
        <f t="shared" si="369"/>
        <v>9486.0043333333342</v>
      </c>
      <c r="DY164" s="53">
        <f t="shared" si="369"/>
        <v>9486.0043333333342</v>
      </c>
      <c r="DZ164" s="53">
        <f t="shared" si="369"/>
        <v>9486.0043333333342</v>
      </c>
      <c r="EA164" s="53">
        <f t="shared" si="369"/>
        <v>9486.0043333333342</v>
      </c>
      <c r="EB164" s="53">
        <f t="shared" si="369"/>
        <v>9486.0043333333342</v>
      </c>
      <c r="EC164" s="53">
        <f t="shared" si="369"/>
        <v>9486.0043333333342</v>
      </c>
      <c r="ED164" s="53">
        <f>$DG164</f>
        <v>9486.0043333333342</v>
      </c>
      <c r="EE164" s="53">
        <f>$DG164</f>
        <v>9486.0043333333342</v>
      </c>
      <c r="EF164" s="53">
        <f>$DG164</f>
        <v>9486.0043333333342</v>
      </c>
      <c r="EG164" s="54">
        <f t="shared" si="288"/>
        <v>66402.030333333241</v>
      </c>
      <c r="EH164" s="55">
        <f t="shared" si="289"/>
        <v>23</v>
      </c>
      <c r="EI164" s="55">
        <f t="shared" si="290"/>
        <v>7</v>
      </c>
      <c r="EJ164" s="56" t="s">
        <v>920</v>
      </c>
      <c r="EK164" s="57">
        <f t="shared" si="313"/>
        <v>284580.13</v>
      </c>
      <c r="EL164" s="57">
        <f t="shared" si="314"/>
        <v>275094.12566666666</v>
      </c>
      <c r="EM164" s="57">
        <f t="shared" si="315"/>
        <v>265608.12133333331</v>
      </c>
      <c r="EN164" s="57">
        <f t="shared" si="316"/>
        <v>256122.11699999997</v>
      </c>
      <c r="EO164" s="57">
        <f t="shared" si="293"/>
        <v>246636.11266666662</v>
      </c>
      <c r="EP164" s="57">
        <f t="shared" si="294"/>
        <v>237150.10833333328</v>
      </c>
      <c r="EQ164" s="58">
        <f t="shared" si="295"/>
        <v>3414.9615600000002</v>
      </c>
      <c r="ER164" s="58">
        <f t="shared" si="296"/>
        <v>3301.129508</v>
      </c>
      <c r="ES164" s="58">
        <f t="shared" si="297"/>
        <v>3452.905577333333</v>
      </c>
      <c r="ET164" s="58">
        <f t="shared" si="298"/>
        <v>3585.7096379999998</v>
      </c>
    </row>
    <row r="165" spans="1:150" x14ac:dyDescent="0.25">
      <c r="A165" s="30" t="s">
        <v>921</v>
      </c>
      <c r="B165" s="65">
        <v>1221067</v>
      </c>
      <c r="C165" s="67" t="s">
        <v>922</v>
      </c>
      <c r="D165" s="32" t="s">
        <v>489</v>
      </c>
      <c r="E165" s="56"/>
      <c r="F165" s="33"/>
      <c r="G165" s="33"/>
      <c r="H165" s="288">
        <f t="shared" si="291"/>
        <v>106591.68000000001</v>
      </c>
      <c r="I165" s="288">
        <f t="shared" si="292"/>
        <v>106591.68000000001</v>
      </c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4" t="s">
        <v>616</v>
      </c>
      <c r="AI165" s="34" t="s">
        <v>463</v>
      </c>
      <c r="AJ165" s="34" t="s">
        <v>54</v>
      </c>
      <c r="AK165" s="34" t="s">
        <v>490</v>
      </c>
      <c r="AL165" s="34" t="s">
        <v>170</v>
      </c>
      <c r="AM165" s="34" t="s">
        <v>491</v>
      </c>
      <c r="AN165" s="34" t="s">
        <v>617</v>
      </c>
      <c r="AO165" s="36">
        <v>1.04</v>
      </c>
      <c r="AP165" s="69" t="s">
        <v>586</v>
      </c>
      <c r="AQ165" s="69" t="s">
        <v>30</v>
      </c>
      <c r="AR165" s="37" t="s">
        <v>493</v>
      </c>
      <c r="AS165" s="38">
        <v>2021</v>
      </c>
      <c r="AT165" s="39" t="s">
        <v>470</v>
      </c>
      <c r="AU165" s="37" t="s">
        <v>493</v>
      </c>
      <c r="AV165" s="39" t="s">
        <v>494</v>
      </c>
      <c r="AW165" s="39" t="s">
        <v>495</v>
      </c>
      <c r="AX165" s="39" t="s">
        <v>550</v>
      </c>
      <c r="AY165" s="40" t="s">
        <v>923</v>
      </c>
      <c r="AZ165" s="40" t="s">
        <v>504</v>
      </c>
      <c r="BA165" s="274">
        <v>0</v>
      </c>
      <c r="BB165" s="42"/>
      <c r="BC165" s="43">
        <v>106591.68000000001</v>
      </c>
      <c r="BD165" s="43">
        <v>0</v>
      </c>
      <c r="BE165" s="43"/>
      <c r="BF165" s="43">
        <v>0</v>
      </c>
      <c r="BG165" s="44"/>
      <c r="BH165" s="45">
        <f t="shared" si="304"/>
        <v>106591.68000000001</v>
      </c>
      <c r="BI165" s="45">
        <f t="shared" si="305"/>
        <v>106591.68000000001</v>
      </c>
      <c r="BJ165" s="45">
        <f t="shared" si="263"/>
        <v>106591.68000000001</v>
      </c>
      <c r="BK165" s="46">
        <v>106591.68000000001</v>
      </c>
      <c r="BL165" s="46">
        <v>0</v>
      </c>
      <c r="BM165" s="46">
        <f t="shared" si="344"/>
        <v>0</v>
      </c>
      <c r="BN165" s="46">
        <v>0</v>
      </c>
      <c r="BO165" s="46">
        <f t="shared" si="345"/>
        <v>0</v>
      </c>
      <c r="BP165" s="46">
        <v>0</v>
      </c>
      <c r="BQ165" s="46">
        <f t="shared" si="346"/>
        <v>0</v>
      </c>
      <c r="BR165" s="46">
        <v>0</v>
      </c>
      <c r="BS165" s="46">
        <f t="shared" si="347"/>
        <v>0</v>
      </c>
      <c r="BT165" s="46">
        <v>0</v>
      </c>
      <c r="BU165" s="46">
        <f t="shared" si="348"/>
        <v>0</v>
      </c>
      <c r="BV165" s="46">
        <v>0</v>
      </c>
      <c r="BW165" s="46">
        <f t="shared" si="349"/>
        <v>0</v>
      </c>
      <c r="BX165" s="46">
        <v>0</v>
      </c>
      <c r="BY165" s="46">
        <f t="shared" si="350"/>
        <v>0</v>
      </c>
      <c r="BZ165" s="46">
        <v>0</v>
      </c>
      <c r="CA165" s="46">
        <f t="shared" si="351"/>
        <v>0</v>
      </c>
      <c r="CB165" s="46">
        <v>0</v>
      </c>
      <c r="CC165" s="46">
        <f t="shared" si="352"/>
        <v>0</v>
      </c>
      <c r="CD165" s="46">
        <v>0</v>
      </c>
      <c r="CE165" s="46">
        <f t="shared" si="353"/>
        <v>0</v>
      </c>
      <c r="CF165" s="46">
        <v>0</v>
      </c>
      <c r="CG165" s="46">
        <f t="shared" si="354"/>
        <v>0</v>
      </c>
      <c r="CH165" s="46">
        <v>0</v>
      </c>
      <c r="CI165" s="46">
        <f t="shared" si="355"/>
        <v>0</v>
      </c>
      <c r="CJ165" s="46">
        <v>0</v>
      </c>
      <c r="CK165" s="46">
        <f t="shared" si="356"/>
        <v>0</v>
      </c>
      <c r="CL165" s="46">
        <v>0</v>
      </c>
      <c r="CM165" s="46">
        <f t="shared" si="357"/>
        <v>0</v>
      </c>
      <c r="CN165" s="46">
        <v>0</v>
      </c>
      <c r="CO165" s="46">
        <f t="shared" si="358"/>
        <v>0</v>
      </c>
      <c r="CP165" s="46">
        <v>0</v>
      </c>
      <c r="CQ165" s="46">
        <f t="shared" si="359"/>
        <v>0</v>
      </c>
      <c r="CR165" s="46">
        <v>0</v>
      </c>
      <c r="CS165" s="46">
        <f t="shared" si="360"/>
        <v>0</v>
      </c>
      <c r="CT165" s="46">
        <v>0</v>
      </c>
      <c r="CU165" s="46">
        <f t="shared" si="361"/>
        <v>0</v>
      </c>
      <c r="CV165" s="46">
        <v>0</v>
      </c>
      <c r="CW165" s="46">
        <f t="shared" si="362"/>
        <v>0</v>
      </c>
      <c r="CX165" s="46">
        <v>0</v>
      </c>
      <c r="CY165" s="46">
        <f t="shared" si="363"/>
        <v>0</v>
      </c>
      <c r="CZ165" s="46">
        <v>0</v>
      </c>
      <c r="DA165" s="46">
        <f t="shared" si="364"/>
        <v>0</v>
      </c>
      <c r="DB165" s="47">
        <v>0</v>
      </c>
      <c r="DC165" s="46">
        <f t="shared" si="365"/>
        <v>0</v>
      </c>
      <c r="DD165" s="48">
        <v>0</v>
      </c>
      <c r="DE165" s="46">
        <f t="shared" si="366"/>
        <v>0</v>
      </c>
      <c r="DF165" s="49">
        <v>15</v>
      </c>
      <c r="DG165" s="50">
        <f t="shared" si="367"/>
        <v>7106.1120000000001</v>
      </c>
      <c r="DH165" s="51">
        <f t="shared" si="286"/>
        <v>106591.67999999996</v>
      </c>
      <c r="DI165" s="52"/>
      <c r="DJ165" s="52">
        <f t="shared" si="368"/>
        <v>7106.1120000000001</v>
      </c>
      <c r="DK165" s="52">
        <f t="shared" si="368"/>
        <v>7106.1120000000001</v>
      </c>
      <c r="DL165" s="52">
        <f t="shared" si="368"/>
        <v>7106.1120000000001</v>
      </c>
      <c r="DM165" s="52">
        <f t="shared" si="368"/>
        <v>7106.1120000000001</v>
      </c>
      <c r="DN165" s="52">
        <f t="shared" si="368"/>
        <v>7106.1120000000001</v>
      </c>
      <c r="DO165" s="52">
        <f t="shared" si="368"/>
        <v>7106.1120000000001</v>
      </c>
      <c r="DP165" s="52">
        <f t="shared" si="368"/>
        <v>7106.1120000000001</v>
      </c>
      <c r="DQ165" s="52">
        <f t="shared" si="368"/>
        <v>7106.1120000000001</v>
      </c>
      <c r="DR165" s="52">
        <f t="shared" si="368"/>
        <v>7106.1120000000001</v>
      </c>
      <c r="DS165" s="52">
        <f t="shared" si="368"/>
        <v>7106.1120000000001</v>
      </c>
      <c r="DT165" s="52">
        <f t="shared" ref="DT165:DX171" si="370">$DG165</f>
        <v>7106.1120000000001</v>
      </c>
      <c r="DU165" s="52">
        <f t="shared" si="370"/>
        <v>7106.1120000000001</v>
      </c>
      <c r="DV165" s="52">
        <f t="shared" si="370"/>
        <v>7106.1120000000001</v>
      </c>
      <c r="DW165" s="52">
        <f t="shared" si="370"/>
        <v>7106.1120000000001</v>
      </c>
      <c r="DX165" s="52">
        <f t="shared" si="370"/>
        <v>7106.1120000000001</v>
      </c>
      <c r="DY165" s="53"/>
      <c r="DZ165" s="53"/>
      <c r="EA165" s="53"/>
      <c r="EB165" s="53"/>
      <c r="EC165" s="53"/>
      <c r="ED165" s="53"/>
      <c r="EE165" s="53"/>
      <c r="EF165" s="53"/>
      <c r="EG165" s="54">
        <f t="shared" si="288"/>
        <v>0</v>
      </c>
      <c r="EH165" s="55">
        <f t="shared" si="289"/>
        <v>15</v>
      </c>
      <c r="EI165" s="55">
        <f t="shared" si="290"/>
        <v>0</v>
      </c>
      <c r="EJ165" s="56" t="s">
        <v>924</v>
      </c>
      <c r="EK165" s="57">
        <f t="shared" si="313"/>
        <v>106591.68000000001</v>
      </c>
      <c r="EL165" s="57">
        <f t="shared" si="314"/>
        <v>99485.568000000014</v>
      </c>
      <c r="EM165" s="57">
        <f t="shared" si="315"/>
        <v>92379.45600000002</v>
      </c>
      <c r="EN165" s="57">
        <f t="shared" si="316"/>
        <v>85273.344000000026</v>
      </c>
      <c r="EO165" s="57">
        <f t="shared" si="293"/>
        <v>78167.232000000033</v>
      </c>
      <c r="EP165" s="57">
        <f t="shared" si="294"/>
        <v>71061.120000000039</v>
      </c>
      <c r="EQ165" s="58">
        <f t="shared" si="295"/>
        <v>1279.1001600000002</v>
      </c>
      <c r="ER165" s="58">
        <f t="shared" si="296"/>
        <v>1193.8268160000002</v>
      </c>
      <c r="ES165" s="58">
        <f t="shared" si="297"/>
        <v>1200.9329280000002</v>
      </c>
      <c r="ET165" s="58">
        <f t="shared" si="298"/>
        <v>1193.8268160000005</v>
      </c>
    </row>
    <row r="166" spans="1:150" x14ac:dyDescent="0.25">
      <c r="A166" s="30" t="s">
        <v>925</v>
      </c>
      <c r="B166" s="65">
        <v>1221068</v>
      </c>
      <c r="C166" s="67" t="s">
        <v>926</v>
      </c>
      <c r="D166" s="32" t="s">
        <v>489</v>
      </c>
      <c r="E166" s="56"/>
      <c r="F166" s="33"/>
      <c r="G166" s="33"/>
      <c r="H166" s="288">
        <f t="shared" si="291"/>
        <v>330123</v>
      </c>
      <c r="I166" s="288">
        <f t="shared" si="292"/>
        <v>330123</v>
      </c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4" t="s">
        <v>616</v>
      </c>
      <c r="AI166" s="34" t="s">
        <v>463</v>
      </c>
      <c r="AJ166" s="34" t="s">
        <v>54</v>
      </c>
      <c r="AK166" s="34" t="s">
        <v>490</v>
      </c>
      <c r="AL166" s="34" t="s">
        <v>170</v>
      </c>
      <c r="AM166" s="34" t="s">
        <v>491</v>
      </c>
      <c r="AN166" s="34" t="s">
        <v>617</v>
      </c>
      <c r="AO166" s="36">
        <v>1.04</v>
      </c>
      <c r="AP166" s="69" t="s">
        <v>586</v>
      </c>
      <c r="AQ166" s="69" t="s">
        <v>30</v>
      </c>
      <c r="AR166" s="37" t="s">
        <v>493</v>
      </c>
      <c r="AS166" s="38">
        <v>2021</v>
      </c>
      <c r="AT166" s="39" t="s">
        <v>470</v>
      </c>
      <c r="AU166" s="37" t="s">
        <v>493</v>
      </c>
      <c r="AV166" s="39" t="s">
        <v>494</v>
      </c>
      <c r="AW166" s="39" t="s">
        <v>495</v>
      </c>
      <c r="AX166" s="39" t="s">
        <v>550</v>
      </c>
      <c r="AY166" s="40" t="s">
        <v>919</v>
      </c>
      <c r="AZ166" s="40" t="s">
        <v>504</v>
      </c>
      <c r="BA166" s="274">
        <v>0</v>
      </c>
      <c r="BB166" s="42"/>
      <c r="BC166" s="43">
        <v>290122.56000000006</v>
      </c>
      <c r="BD166" s="43">
        <v>0</v>
      </c>
      <c r="BE166" s="43"/>
      <c r="BF166" s="43">
        <v>0</v>
      </c>
      <c r="BG166" s="44"/>
      <c r="BH166" s="45">
        <f t="shared" si="304"/>
        <v>330123</v>
      </c>
      <c r="BI166" s="45">
        <f t="shared" si="305"/>
        <v>330123</v>
      </c>
      <c r="BJ166" s="45">
        <f t="shared" si="263"/>
        <v>330123</v>
      </c>
      <c r="BK166" s="85">
        <v>330123</v>
      </c>
      <c r="BL166" s="46">
        <v>0</v>
      </c>
      <c r="BM166" s="46">
        <f t="shared" si="344"/>
        <v>0</v>
      </c>
      <c r="BN166" s="46">
        <v>0</v>
      </c>
      <c r="BO166" s="46">
        <f t="shared" si="345"/>
        <v>0</v>
      </c>
      <c r="BP166" s="46">
        <v>0</v>
      </c>
      <c r="BQ166" s="46">
        <f t="shared" si="346"/>
        <v>0</v>
      </c>
      <c r="BR166" s="46">
        <v>0</v>
      </c>
      <c r="BS166" s="46">
        <f t="shared" si="347"/>
        <v>0</v>
      </c>
      <c r="BT166" s="46">
        <v>0</v>
      </c>
      <c r="BU166" s="46">
        <f t="shared" si="348"/>
        <v>0</v>
      </c>
      <c r="BV166" s="46">
        <v>0</v>
      </c>
      <c r="BW166" s="46">
        <f t="shared" si="349"/>
        <v>0</v>
      </c>
      <c r="BX166" s="46">
        <v>0</v>
      </c>
      <c r="BY166" s="46">
        <f t="shared" si="350"/>
        <v>0</v>
      </c>
      <c r="BZ166" s="46">
        <v>0</v>
      </c>
      <c r="CA166" s="46">
        <f t="shared" si="351"/>
        <v>0</v>
      </c>
      <c r="CB166" s="46">
        <v>0</v>
      </c>
      <c r="CC166" s="46">
        <f t="shared" si="352"/>
        <v>0</v>
      </c>
      <c r="CD166" s="46">
        <v>0</v>
      </c>
      <c r="CE166" s="46">
        <f t="shared" si="353"/>
        <v>0</v>
      </c>
      <c r="CF166" s="46">
        <v>0</v>
      </c>
      <c r="CG166" s="46">
        <f t="shared" si="354"/>
        <v>0</v>
      </c>
      <c r="CH166" s="46">
        <v>0</v>
      </c>
      <c r="CI166" s="46">
        <f t="shared" si="355"/>
        <v>0</v>
      </c>
      <c r="CJ166" s="46">
        <v>0</v>
      </c>
      <c r="CK166" s="46">
        <f t="shared" si="356"/>
        <v>0</v>
      </c>
      <c r="CL166" s="46">
        <v>0</v>
      </c>
      <c r="CM166" s="46">
        <f t="shared" si="357"/>
        <v>0</v>
      </c>
      <c r="CN166" s="46">
        <v>0</v>
      </c>
      <c r="CO166" s="46">
        <f t="shared" si="358"/>
        <v>0</v>
      </c>
      <c r="CP166" s="46">
        <v>0</v>
      </c>
      <c r="CQ166" s="46">
        <f t="shared" si="359"/>
        <v>0</v>
      </c>
      <c r="CR166" s="46">
        <v>0</v>
      </c>
      <c r="CS166" s="46">
        <f t="shared" si="360"/>
        <v>0</v>
      </c>
      <c r="CT166" s="46">
        <v>0</v>
      </c>
      <c r="CU166" s="46">
        <f t="shared" si="361"/>
        <v>0</v>
      </c>
      <c r="CV166" s="46">
        <v>0</v>
      </c>
      <c r="CW166" s="46">
        <f t="shared" si="362"/>
        <v>0</v>
      </c>
      <c r="CX166" s="46">
        <v>0</v>
      </c>
      <c r="CY166" s="46">
        <f t="shared" si="363"/>
        <v>0</v>
      </c>
      <c r="CZ166" s="46">
        <v>0</v>
      </c>
      <c r="DA166" s="46">
        <f t="shared" si="364"/>
        <v>0</v>
      </c>
      <c r="DB166" s="47">
        <v>0</v>
      </c>
      <c r="DC166" s="46">
        <f t="shared" si="365"/>
        <v>0</v>
      </c>
      <c r="DD166" s="48">
        <v>0</v>
      </c>
      <c r="DE166" s="46">
        <f t="shared" si="366"/>
        <v>0</v>
      </c>
      <c r="DF166" s="49">
        <v>30</v>
      </c>
      <c r="DG166" s="50">
        <f t="shared" si="367"/>
        <v>11004.1</v>
      </c>
      <c r="DH166" s="51">
        <f t="shared" si="286"/>
        <v>253094.3000000001</v>
      </c>
      <c r="DI166" s="52"/>
      <c r="DJ166" s="52">
        <f t="shared" si="368"/>
        <v>11004.1</v>
      </c>
      <c r="DK166" s="52">
        <f t="shared" si="368"/>
        <v>11004.1</v>
      </c>
      <c r="DL166" s="52">
        <f t="shared" si="368"/>
        <v>11004.1</v>
      </c>
      <c r="DM166" s="52">
        <f t="shared" si="368"/>
        <v>11004.1</v>
      </c>
      <c r="DN166" s="52">
        <f t="shared" si="368"/>
        <v>11004.1</v>
      </c>
      <c r="DO166" s="52">
        <f t="shared" si="368"/>
        <v>11004.1</v>
      </c>
      <c r="DP166" s="52">
        <f t="shared" si="368"/>
        <v>11004.1</v>
      </c>
      <c r="DQ166" s="52">
        <f t="shared" si="368"/>
        <v>11004.1</v>
      </c>
      <c r="DR166" s="52">
        <f t="shared" si="368"/>
        <v>11004.1</v>
      </c>
      <c r="DS166" s="52">
        <f t="shared" si="368"/>
        <v>11004.1</v>
      </c>
      <c r="DT166" s="52">
        <f t="shared" si="370"/>
        <v>11004.1</v>
      </c>
      <c r="DU166" s="52">
        <f t="shared" si="370"/>
        <v>11004.1</v>
      </c>
      <c r="DV166" s="52">
        <f t="shared" si="370"/>
        <v>11004.1</v>
      </c>
      <c r="DW166" s="52">
        <f t="shared" si="370"/>
        <v>11004.1</v>
      </c>
      <c r="DX166" s="52">
        <f t="shared" si="370"/>
        <v>11004.1</v>
      </c>
      <c r="DY166" s="52">
        <f t="shared" ref="DY166:EF166" si="371">$DG166</f>
        <v>11004.1</v>
      </c>
      <c r="DZ166" s="52">
        <f t="shared" si="371"/>
        <v>11004.1</v>
      </c>
      <c r="EA166" s="52">
        <f t="shared" si="371"/>
        <v>11004.1</v>
      </c>
      <c r="EB166" s="52">
        <f t="shared" si="371"/>
        <v>11004.1</v>
      </c>
      <c r="EC166" s="52">
        <f t="shared" si="371"/>
        <v>11004.1</v>
      </c>
      <c r="ED166" s="52">
        <f t="shared" si="371"/>
        <v>11004.1</v>
      </c>
      <c r="EE166" s="52">
        <f t="shared" si="371"/>
        <v>11004.1</v>
      </c>
      <c r="EF166" s="52">
        <f t="shared" si="371"/>
        <v>11004.1</v>
      </c>
      <c r="EG166" s="54">
        <f t="shared" si="288"/>
        <v>77028.699999999895</v>
      </c>
      <c r="EH166" s="55">
        <f t="shared" si="289"/>
        <v>23</v>
      </c>
      <c r="EI166" s="55">
        <f t="shared" si="290"/>
        <v>7</v>
      </c>
      <c r="EJ166" s="56" t="s">
        <v>920</v>
      </c>
      <c r="EK166" s="57">
        <f t="shared" si="313"/>
        <v>330123</v>
      </c>
      <c r="EL166" s="57">
        <f t="shared" si="314"/>
        <v>319118.90000000002</v>
      </c>
      <c r="EM166" s="57">
        <f t="shared" si="315"/>
        <v>308114.80000000005</v>
      </c>
      <c r="EN166" s="57">
        <f t="shared" si="316"/>
        <v>297110.70000000007</v>
      </c>
      <c r="EO166" s="57">
        <f t="shared" si="293"/>
        <v>286106.60000000009</v>
      </c>
      <c r="EP166" s="57">
        <f t="shared" si="294"/>
        <v>275102.50000000012</v>
      </c>
      <c r="EQ166" s="58">
        <f t="shared" si="295"/>
        <v>3961.4760000000001</v>
      </c>
      <c r="ER166" s="58">
        <f t="shared" si="296"/>
        <v>3829.4268000000002</v>
      </c>
      <c r="ES166" s="58">
        <f t="shared" si="297"/>
        <v>4005.4924000000005</v>
      </c>
      <c r="ET166" s="58">
        <f t="shared" si="298"/>
        <v>4159.5498000000007</v>
      </c>
    </row>
    <row r="167" spans="1:150" x14ac:dyDescent="0.25">
      <c r="A167" s="30" t="s">
        <v>927</v>
      </c>
      <c r="B167" s="65">
        <v>1221069</v>
      </c>
      <c r="C167" s="67" t="s">
        <v>928</v>
      </c>
      <c r="D167" s="32" t="s">
        <v>489</v>
      </c>
      <c r="E167" s="56"/>
      <c r="F167" s="33"/>
      <c r="G167" s="33"/>
      <c r="H167" s="288">
        <f t="shared" si="291"/>
        <v>101562.24000000001</v>
      </c>
      <c r="I167" s="288">
        <f t="shared" si="292"/>
        <v>101562.24000000001</v>
      </c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4" t="s">
        <v>616</v>
      </c>
      <c r="AI167" s="34" t="s">
        <v>463</v>
      </c>
      <c r="AJ167" s="34" t="s">
        <v>54</v>
      </c>
      <c r="AK167" s="34" t="s">
        <v>490</v>
      </c>
      <c r="AL167" s="34" t="s">
        <v>170</v>
      </c>
      <c r="AM167" s="34" t="s">
        <v>491</v>
      </c>
      <c r="AN167" s="34" t="s">
        <v>617</v>
      </c>
      <c r="AO167" s="36">
        <v>1.04</v>
      </c>
      <c r="AP167" s="69" t="s">
        <v>586</v>
      </c>
      <c r="AQ167" s="69" t="s">
        <v>30</v>
      </c>
      <c r="AR167" s="37" t="s">
        <v>493</v>
      </c>
      <c r="AS167" s="38">
        <v>2023</v>
      </c>
      <c r="AT167" s="39" t="s">
        <v>470</v>
      </c>
      <c r="AU167" s="37" t="s">
        <v>493</v>
      </c>
      <c r="AV167" s="39" t="s">
        <v>494</v>
      </c>
      <c r="AW167" s="39" t="s">
        <v>495</v>
      </c>
      <c r="AX167" s="39" t="s">
        <v>550</v>
      </c>
      <c r="AY167" s="40" t="s">
        <v>923</v>
      </c>
      <c r="AZ167" s="40" t="s">
        <v>504</v>
      </c>
      <c r="BA167" s="274">
        <v>0</v>
      </c>
      <c r="BB167" s="42"/>
      <c r="BC167" s="43">
        <v>97656</v>
      </c>
      <c r="BD167" s="43">
        <v>0</v>
      </c>
      <c r="BE167" s="43"/>
      <c r="BF167" s="43">
        <v>0</v>
      </c>
      <c r="BG167" s="44"/>
      <c r="BH167" s="45">
        <f t="shared" si="304"/>
        <v>97656</v>
      </c>
      <c r="BI167" s="45">
        <f t="shared" si="305"/>
        <v>101562.24000000001</v>
      </c>
      <c r="BJ167" s="45">
        <f t="shared" si="263"/>
        <v>101562.24000000001</v>
      </c>
      <c r="BK167" s="46">
        <v>0</v>
      </c>
      <c r="BL167" s="46">
        <v>97656</v>
      </c>
      <c r="BM167" s="46">
        <f t="shared" si="344"/>
        <v>101562.24000000001</v>
      </c>
      <c r="BN167" s="46">
        <v>0</v>
      </c>
      <c r="BO167" s="46">
        <f t="shared" si="345"/>
        <v>0</v>
      </c>
      <c r="BP167" s="46">
        <v>0</v>
      </c>
      <c r="BQ167" s="46">
        <f t="shared" si="346"/>
        <v>0</v>
      </c>
      <c r="BR167" s="46">
        <v>0</v>
      </c>
      <c r="BS167" s="46">
        <f t="shared" si="347"/>
        <v>0</v>
      </c>
      <c r="BT167" s="46">
        <v>0</v>
      </c>
      <c r="BU167" s="46">
        <f t="shared" si="348"/>
        <v>0</v>
      </c>
      <c r="BV167" s="46">
        <v>0</v>
      </c>
      <c r="BW167" s="46">
        <f t="shared" si="349"/>
        <v>0</v>
      </c>
      <c r="BX167" s="46">
        <v>0</v>
      </c>
      <c r="BY167" s="46">
        <f t="shared" si="350"/>
        <v>0</v>
      </c>
      <c r="BZ167" s="46">
        <v>0</v>
      </c>
      <c r="CA167" s="46">
        <f t="shared" si="351"/>
        <v>0</v>
      </c>
      <c r="CB167" s="46">
        <v>0</v>
      </c>
      <c r="CC167" s="46">
        <f t="shared" si="352"/>
        <v>0</v>
      </c>
      <c r="CD167" s="46">
        <v>0</v>
      </c>
      <c r="CE167" s="46">
        <f t="shared" si="353"/>
        <v>0</v>
      </c>
      <c r="CF167" s="46">
        <v>0</v>
      </c>
      <c r="CG167" s="46">
        <f t="shared" si="354"/>
        <v>0</v>
      </c>
      <c r="CH167" s="46">
        <v>0</v>
      </c>
      <c r="CI167" s="46">
        <f t="shared" si="355"/>
        <v>0</v>
      </c>
      <c r="CJ167" s="46">
        <v>0</v>
      </c>
      <c r="CK167" s="46">
        <f t="shared" si="356"/>
        <v>0</v>
      </c>
      <c r="CL167" s="46">
        <v>0</v>
      </c>
      <c r="CM167" s="46">
        <f t="shared" si="357"/>
        <v>0</v>
      </c>
      <c r="CN167" s="46">
        <v>0</v>
      </c>
      <c r="CO167" s="46">
        <f t="shared" si="358"/>
        <v>0</v>
      </c>
      <c r="CP167" s="46">
        <v>0</v>
      </c>
      <c r="CQ167" s="46">
        <f t="shared" si="359"/>
        <v>0</v>
      </c>
      <c r="CR167" s="46">
        <v>0</v>
      </c>
      <c r="CS167" s="46">
        <f t="shared" si="360"/>
        <v>0</v>
      </c>
      <c r="CT167" s="46">
        <v>0</v>
      </c>
      <c r="CU167" s="46">
        <f t="shared" si="361"/>
        <v>0</v>
      </c>
      <c r="CV167" s="46">
        <v>0</v>
      </c>
      <c r="CW167" s="46">
        <f t="shared" si="362"/>
        <v>0</v>
      </c>
      <c r="CX167" s="46">
        <v>0</v>
      </c>
      <c r="CY167" s="46">
        <f t="shared" si="363"/>
        <v>0</v>
      </c>
      <c r="CZ167" s="46">
        <v>0</v>
      </c>
      <c r="DA167" s="46">
        <f t="shared" si="364"/>
        <v>0</v>
      </c>
      <c r="DB167" s="47">
        <v>0</v>
      </c>
      <c r="DC167" s="46">
        <f t="shared" si="365"/>
        <v>0</v>
      </c>
      <c r="DD167" s="48">
        <v>0</v>
      </c>
      <c r="DE167" s="46">
        <f t="shared" si="366"/>
        <v>0</v>
      </c>
      <c r="DF167" s="49">
        <v>15</v>
      </c>
      <c r="DG167" s="50">
        <f t="shared" si="367"/>
        <v>6770.8160000000007</v>
      </c>
      <c r="DH167" s="51">
        <f t="shared" si="286"/>
        <v>101562.24000000003</v>
      </c>
      <c r="DI167" s="52"/>
      <c r="DJ167" s="52"/>
      <c r="DK167" s="52">
        <f t="shared" ref="DK167:DS168" si="372">$DG167</f>
        <v>6770.8160000000007</v>
      </c>
      <c r="DL167" s="52">
        <f t="shared" si="372"/>
        <v>6770.8160000000007</v>
      </c>
      <c r="DM167" s="52">
        <f t="shared" si="372"/>
        <v>6770.8160000000007</v>
      </c>
      <c r="DN167" s="52">
        <f t="shared" si="372"/>
        <v>6770.8160000000007</v>
      </c>
      <c r="DO167" s="52">
        <f t="shared" si="372"/>
        <v>6770.8160000000007</v>
      </c>
      <c r="DP167" s="52">
        <f t="shared" si="372"/>
        <v>6770.8160000000007</v>
      </c>
      <c r="DQ167" s="52">
        <f t="shared" si="372"/>
        <v>6770.8160000000007</v>
      </c>
      <c r="DR167" s="52">
        <f t="shared" si="372"/>
        <v>6770.8160000000007</v>
      </c>
      <c r="DS167" s="52">
        <f t="shared" si="372"/>
        <v>6770.8160000000007</v>
      </c>
      <c r="DT167" s="52">
        <f t="shared" si="370"/>
        <v>6770.8160000000007</v>
      </c>
      <c r="DU167" s="52">
        <f t="shared" si="370"/>
        <v>6770.8160000000007</v>
      </c>
      <c r="DV167" s="52">
        <f t="shared" si="370"/>
        <v>6770.8160000000007</v>
      </c>
      <c r="DW167" s="52">
        <f t="shared" si="370"/>
        <v>6770.8160000000007</v>
      </c>
      <c r="DX167" s="52">
        <f t="shared" si="370"/>
        <v>6770.8160000000007</v>
      </c>
      <c r="DY167" s="52">
        <f>$DG167</f>
        <v>6770.8160000000007</v>
      </c>
      <c r="DZ167" s="53"/>
      <c r="EA167" s="53"/>
      <c r="EB167" s="53"/>
      <c r="EC167" s="53"/>
      <c r="ED167" s="53"/>
      <c r="EE167" s="53"/>
      <c r="EF167" s="53"/>
      <c r="EG167" s="54">
        <f t="shared" si="288"/>
        <v>0</v>
      </c>
      <c r="EH167" s="55">
        <f t="shared" si="289"/>
        <v>15</v>
      </c>
      <c r="EI167" s="55">
        <f t="shared" si="290"/>
        <v>0</v>
      </c>
      <c r="EJ167" s="56" t="s">
        <v>924</v>
      </c>
      <c r="EK167" s="57">
        <f t="shared" si="313"/>
        <v>0</v>
      </c>
      <c r="EL167" s="57">
        <f t="shared" si="314"/>
        <v>101562.24000000001</v>
      </c>
      <c r="EM167" s="57">
        <f t="shared" si="315"/>
        <v>94791.423999999999</v>
      </c>
      <c r="EN167" s="57">
        <f t="shared" si="316"/>
        <v>88020.607999999993</v>
      </c>
      <c r="EO167" s="57">
        <f t="shared" si="293"/>
        <v>81249.791999999987</v>
      </c>
      <c r="EP167" s="57">
        <f t="shared" si="294"/>
        <v>74478.975999999981</v>
      </c>
      <c r="EQ167" s="58">
        <f t="shared" si="295"/>
        <v>0</v>
      </c>
      <c r="ER167" s="58">
        <f t="shared" si="296"/>
        <v>1218.7468800000001</v>
      </c>
      <c r="ES167" s="58">
        <f t="shared" si="297"/>
        <v>1232.2885119999999</v>
      </c>
      <c r="ET167" s="58">
        <f t="shared" si="298"/>
        <v>1232.2885119999999</v>
      </c>
    </row>
    <row r="168" spans="1:150" x14ac:dyDescent="0.25">
      <c r="A168" s="30" t="s">
        <v>929</v>
      </c>
      <c r="B168" s="65">
        <v>1221070</v>
      </c>
      <c r="C168" s="67" t="s">
        <v>930</v>
      </c>
      <c r="D168" s="32" t="s">
        <v>489</v>
      </c>
      <c r="E168" s="56"/>
      <c r="F168" s="33"/>
      <c r="G168" s="33"/>
      <c r="H168" s="288">
        <f t="shared" si="291"/>
        <v>298456.70400000003</v>
      </c>
      <c r="I168" s="288">
        <f t="shared" si="292"/>
        <v>298456.70400000003</v>
      </c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4" t="s">
        <v>616</v>
      </c>
      <c r="AI168" s="34" t="s">
        <v>463</v>
      </c>
      <c r="AJ168" s="34" t="s">
        <v>54</v>
      </c>
      <c r="AK168" s="34" t="s">
        <v>490</v>
      </c>
      <c r="AL168" s="34" t="s">
        <v>170</v>
      </c>
      <c r="AM168" s="34" t="s">
        <v>491</v>
      </c>
      <c r="AN168" s="34" t="s">
        <v>617</v>
      </c>
      <c r="AO168" s="36">
        <v>1.04</v>
      </c>
      <c r="AP168" s="69" t="s">
        <v>586</v>
      </c>
      <c r="AQ168" s="69" t="s">
        <v>30</v>
      </c>
      <c r="AR168" s="37" t="s">
        <v>493</v>
      </c>
      <c r="AS168" s="38">
        <v>2022</v>
      </c>
      <c r="AT168" s="39" t="s">
        <v>470</v>
      </c>
      <c r="AU168" s="37" t="s">
        <v>493</v>
      </c>
      <c r="AV168" s="39" t="s">
        <v>494</v>
      </c>
      <c r="AW168" s="39" t="s">
        <v>495</v>
      </c>
      <c r="AX168" s="39" t="s">
        <v>550</v>
      </c>
      <c r="AY168" s="40" t="s">
        <v>919</v>
      </c>
      <c r="AZ168" s="40" t="s">
        <v>504</v>
      </c>
      <c r="BA168" s="274">
        <v>0</v>
      </c>
      <c r="BB168" s="42"/>
      <c r="BC168" s="43">
        <v>286977.60000000003</v>
      </c>
      <c r="BD168" s="43">
        <v>0</v>
      </c>
      <c r="BE168" s="43"/>
      <c r="BF168" s="43">
        <v>0</v>
      </c>
      <c r="BG168" s="44"/>
      <c r="BH168" s="45">
        <f t="shared" si="304"/>
        <v>286977.60000000003</v>
      </c>
      <c r="BI168" s="45">
        <f t="shared" si="305"/>
        <v>298456.70400000003</v>
      </c>
      <c r="BJ168" s="45">
        <f t="shared" si="263"/>
        <v>298456.70400000003</v>
      </c>
      <c r="BK168" s="46">
        <v>0</v>
      </c>
      <c r="BL168" s="46">
        <v>286977.60000000003</v>
      </c>
      <c r="BM168" s="46">
        <f t="shared" si="344"/>
        <v>298456.70400000003</v>
      </c>
      <c r="BN168" s="46">
        <v>0</v>
      </c>
      <c r="BO168" s="46">
        <f t="shared" si="345"/>
        <v>0</v>
      </c>
      <c r="BP168" s="46">
        <v>0</v>
      </c>
      <c r="BQ168" s="46">
        <f t="shared" si="346"/>
        <v>0</v>
      </c>
      <c r="BR168" s="46">
        <v>0</v>
      </c>
      <c r="BS168" s="46">
        <f t="shared" si="347"/>
        <v>0</v>
      </c>
      <c r="BT168" s="46">
        <v>0</v>
      </c>
      <c r="BU168" s="46">
        <f t="shared" si="348"/>
        <v>0</v>
      </c>
      <c r="BV168" s="46">
        <v>0</v>
      </c>
      <c r="BW168" s="46">
        <f t="shared" si="349"/>
        <v>0</v>
      </c>
      <c r="BX168" s="46">
        <v>0</v>
      </c>
      <c r="BY168" s="46">
        <f t="shared" si="350"/>
        <v>0</v>
      </c>
      <c r="BZ168" s="46">
        <v>0</v>
      </c>
      <c r="CA168" s="46">
        <f t="shared" si="351"/>
        <v>0</v>
      </c>
      <c r="CB168" s="46">
        <v>0</v>
      </c>
      <c r="CC168" s="46">
        <f t="shared" si="352"/>
        <v>0</v>
      </c>
      <c r="CD168" s="46">
        <v>0</v>
      </c>
      <c r="CE168" s="46">
        <f t="shared" si="353"/>
        <v>0</v>
      </c>
      <c r="CF168" s="46">
        <v>0</v>
      </c>
      <c r="CG168" s="46">
        <f t="shared" si="354"/>
        <v>0</v>
      </c>
      <c r="CH168" s="46">
        <v>0</v>
      </c>
      <c r="CI168" s="46">
        <f t="shared" si="355"/>
        <v>0</v>
      </c>
      <c r="CJ168" s="46">
        <v>0</v>
      </c>
      <c r="CK168" s="46">
        <f t="shared" si="356"/>
        <v>0</v>
      </c>
      <c r="CL168" s="46">
        <v>0</v>
      </c>
      <c r="CM168" s="46">
        <f t="shared" si="357"/>
        <v>0</v>
      </c>
      <c r="CN168" s="46">
        <v>0</v>
      </c>
      <c r="CO168" s="46">
        <f t="shared" si="358"/>
        <v>0</v>
      </c>
      <c r="CP168" s="46">
        <v>0</v>
      </c>
      <c r="CQ168" s="46">
        <f t="shared" si="359"/>
        <v>0</v>
      </c>
      <c r="CR168" s="46">
        <v>0</v>
      </c>
      <c r="CS168" s="46">
        <f t="shared" si="360"/>
        <v>0</v>
      </c>
      <c r="CT168" s="46">
        <v>0</v>
      </c>
      <c r="CU168" s="46">
        <f t="shared" si="361"/>
        <v>0</v>
      </c>
      <c r="CV168" s="46">
        <v>0</v>
      </c>
      <c r="CW168" s="46">
        <f t="shared" si="362"/>
        <v>0</v>
      </c>
      <c r="CX168" s="46">
        <v>0</v>
      </c>
      <c r="CY168" s="46">
        <f t="shared" si="363"/>
        <v>0</v>
      </c>
      <c r="CZ168" s="46">
        <v>0</v>
      </c>
      <c r="DA168" s="46">
        <f t="shared" si="364"/>
        <v>0</v>
      </c>
      <c r="DB168" s="47">
        <v>0</v>
      </c>
      <c r="DC168" s="46">
        <f t="shared" si="365"/>
        <v>0</v>
      </c>
      <c r="DD168" s="48">
        <v>0</v>
      </c>
      <c r="DE168" s="46">
        <f t="shared" si="366"/>
        <v>0</v>
      </c>
      <c r="DF168" s="49">
        <v>30</v>
      </c>
      <c r="DG168" s="50">
        <f t="shared" si="367"/>
        <v>9948.5568000000003</v>
      </c>
      <c r="DH168" s="51">
        <f t="shared" si="286"/>
        <v>218868.24959999995</v>
      </c>
      <c r="DI168" s="52"/>
      <c r="DJ168" s="52"/>
      <c r="DK168" s="52">
        <f t="shared" si="372"/>
        <v>9948.5568000000003</v>
      </c>
      <c r="DL168" s="52">
        <f t="shared" si="372"/>
        <v>9948.5568000000003</v>
      </c>
      <c r="DM168" s="52">
        <f t="shared" si="372"/>
        <v>9948.5568000000003</v>
      </c>
      <c r="DN168" s="52">
        <f t="shared" si="372"/>
        <v>9948.5568000000003</v>
      </c>
      <c r="DO168" s="52">
        <f t="shared" si="372"/>
        <v>9948.5568000000003</v>
      </c>
      <c r="DP168" s="52">
        <f t="shared" si="372"/>
        <v>9948.5568000000003</v>
      </c>
      <c r="DQ168" s="52">
        <f t="shared" si="372"/>
        <v>9948.5568000000003</v>
      </c>
      <c r="DR168" s="52">
        <f t="shared" si="372"/>
        <v>9948.5568000000003</v>
      </c>
      <c r="DS168" s="52">
        <f t="shared" si="372"/>
        <v>9948.5568000000003</v>
      </c>
      <c r="DT168" s="52">
        <f t="shared" si="370"/>
        <v>9948.5568000000003</v>
      </c>
      <c r="DU168" s="52">
        <f t="shared" si="370"/>
        <v>9948.5568000000003</v>
      </c>
      <c r="DV168" s="52">
        <f t="shared" si="370"/>
        <v>9948.5568000000003</v>
      </c>
      <c r="DW168" s="52">
        <f t="shared" si="370"/>
        <v>9948.5568000000003</v>
      </c>
      <c r="DX168" s="52">
        <f t="shared" si="370"/>
        <v>9948.5568000000003</v>
      </c>
      <c r="DY168" s="52">
        <f>$DG168</f>
        <v>9948.5568000000003</v>
      </c>
      <c r="DZ168" s="52">
        <f t="shared" ref="DZ168:EF168" si="373">$DG168</f>
        <v>9948.5568000000003</v>
      </c>
      <c r="EA168" s="52">
        <f t="shared" si="373"/>
        <v>9948.5568000000003</v>
      </c>
      <c r="EB168" s="52">
        <f t="shared" si="373"/>
        <v>9948.5568000000003</v>
      </c>
      <c r="EC168" s="52">
        <f t="shared" si="373"/>
        <v>9948.5568000000003</v>
      </c>
      <c r="ED168" s="52">
        <f t="shared" si="373"/>
        <v>9948.5568000000003</v>
      </c>
      <c r="EE168" s="52">
        <f t="shared" si="373"/>
        <v>9948.5568000000003</v>
      </c>
      <c r="EF168" s="52">
        <f t="shared" si="373"/>
        <v>9948.5568000000003</v>
      </c>
      <c r="EG168" s="54">
        <f t="shared" si="288"/>
        <v>79588.454400000075</v>
      </c>
      <c r="EH168" s="55">
        <f t="shared" si="289"/>
        <v>22</v>
      </c>
      <c r="EI168" s="55">
        <f t="shared" si="290"/>
        <v>8</v>
      </c>
      <c r="EJ168" s="56" t="s">
        <v>920</v>
      </c>
      <c r="EK168" s="57">
        <f t="shared" si="313"/>
        <v>0</v>
      </c>
      <c r="EL168" s="57">
        <f t="shared" si="314"/>
        <v>298456.70400000003</v>
      </c>
      <c r="EM168" s="57">
        <f t="shared" si="315"/>
        <v>288508.14720000001</v>
      </c>
      <c r="EN168" s="57">
        <f t="shared" si="316"/>
        <v>278559.59039999999</v>
      </c>
      <c r="EO168" s="57">
        <f t="shared" si="293"/>
        <v>268611.03359999997</v>
      </c>
      <c r="EP168" s="57">
        <f t="shared" si="294"/>
        <v>258662.47679999997</v>
      </c>
      <c r="EQ168" s="58">
        <f t="shared" si="295"/>
        <v>0</v>
      </c>
      <c r="ER168" s="58">
        <f t="shared" si="296"/>
        <v>3581.4804480000003</v>
      </c>
      <c r="ES168" s="58">
        <f t="shared" si="297"/>
        <v>3750.6059135999999</v>
      </c>
      <c r="ET168" s="58">
        <f t="shared" si="298"/>
        <v>3899.8342656</v>
      </c>
    </row>
    <row r="169" spans="1:150" x14ac:dyDescent="0.25">
      <c r="A169" s="30" t="s">
        <v>931</v>
      </c>
      <c r="B169" s="65">
        <v>1221071</v>
      </c>
      <c r="C169" s="67" t="s">
        <v>932</v>
      </c>
      <c r="D169" s="32" t="s">
        <v>489</v>
      </c>
      <c r="E169" s="56"/>
      <c r="F169" s="33"/>
      <c r="G169" s="33"/>
      <c r="H169" s="288">
        <f t="shared" si="291"/>
        <v>194688</v>
      </c>
      <c r="I169" s="288">
        <f t="shared" si="292"/>
        <v>194688</v>
      </c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4" t="s">
        <v>616</v>
      </c>
      <c r="AI169" s="34" t="s">
        <v>463</v>
      </c>
      <c r="AJ169" s="34" t="s">
        <v>54</v>
      </c>
      <c r="AK169" s="34" t="s">
        <v>490</v>
      </c>
      <c r="AL169" s="34" t="s">
        <v>170</v>
      </c>
      <c r="AM169" s="34" t="s">
        <v>491</v>
      </c>
      <c r="AN169" s="34" t="s">
        <v>617</v>
      </c>
      <c r="AO169" s="36">
        <v>1.04</v>
      </c>
      <c r="AP169" s="69" t="s">
        <v>468</v>
      </c>
      <c r="AQ169" s="69" t="s">
        <v>30</v>
      </c>
      <c r="AR169" s="37" t="s">
        <v>493</v>
      </c>
      <c r="AS169" s="38">
        <v>2023</v>
      </c>
      <c r="AT169" s="39" t="s">
        <v>470</v>
      </c>
      <c r="AU169" s="37" t="s">
        <v>493</v>
      </c>
      <c r="AV169" s="39" t="s">
        <v>494</v>
      </c>
      <c r="AW169" s="39" t="s">
        <v>495</v>
      </c>
      <c r="AX169" s="39" t="s">
        <v>550</v>
      </c>
      <c r="AY169" s="40" t="s">
        <v>923</v>
      </c>
      <c r="AZ169" s="40" t="s">
        <v>504</v>
      </c>
      <c r="BA169" s="274">
        <v>0</v>
      </c>
      <c r="BB169" s="42"/>
      <c r="BC169" s="43">
        <v>187200</v>
      </c>
      <c r="BD169" s="43">
        <v>0</v>
      </c>
      <c r="BE169" s="43"/>
      <c r="BF169" s="43">
        <v>0</v>
      </c>
      <c r="BG169" s="44"/>
      <c r="BH169" s="45">
        <f t="shared" si="304"/>
        <v>187200</v>
      </c>
      <c r="BI169" s="45">
        <f t="shared" si="305"/>
        <v>194688</v>
      </c>
      <c r="BJ169" s="45">
        <f t="shared" si="263"/>
        <v>194688</v>
      </c>
      <c r="BK169" s="46">
        <v>0</v>
      </c>
      <c r="BL169" s="46">
        <v>0</v>
      </c>
      <c r="BM169" s="46">
        <f t="shared" si="344"/>
        <v>0</v>
      </c>
      <c r="BN169" s="46">
        <v>187200</v>
      </c>
      <c r="BO169" s="46">
        <f t="shared" si="345"/>
        <v>194688</v>
      </c>
      <c r="BP169" s="46">
        <v>0</v>
      </c>
      <c r="BQ169" s="46">
        <f t="shared" si="346"/>
        <v>0</v>
      </c>
      <c r="BR169" s="46">
        <v>0</v>
      </c>
      <c r="BS169" s="46">
        <f t="shared" si="347"/>
        <v>0</v>
      </c>
      <c r="BT169" s="46">
        <v>0</v>
      </c>
      <c r="BU169" s="46">
        <f t="shared" si="348"/>
        <v>0</v>
      </c>
      <c r="BV169" s="46">
        <v>0</v>
      </c>
      <c r="BW169" s="46">
        <f t="shared" si="349"/>
        <v>0</v>
      </c>
      <c r="BX169" s="46">
        <v>0</v>
      </c>
      <c r="BY169" s="46">
        <f t="shared" si="350"/>
        <v>0</v>
      </c>
      <c r="BZ169" s="46">
        <v>0</v>
      </c>
      <c r="CA169" s="46">
        <f t="shared" si="351"/>
        <v>0</v>
      </c>
      <c r="CB169" s="46">
        <v>0</v>
      </c>
      <c r="CC169" s="46">
        <f t="shared" si="352"/>
        <v>0</v>
      </c>
      <c r="CD169" s="46">
        <v>0</v>
      </c>
      <c r="CE169" s="46">
        <f t="shared" si="353"/>
        <v>0</v>
      </c>
      <c r="CF169" s="46">
        <v>0</v>
      </c>
      <c r="CG169" s="46">
        <f t="shared" si="354"/>
        <v>0</v>
      </c>
      <c r="CH169" s="46">
        <v>0</v>
      </c>
      <c r="CI169" s="46">
        <f t="shared" si="355"/>
        <v>0</v>
      </c>
      <c r="CJ169" s="46">
        <v>0</v>
      </c>
      <c r="CK169" s="46">
        <f t="shared" si="356"/>
        <v>0</v>
      </c>
      <c r="CL169" s="46">
        <v>0</v>
      </c>
      <c r="CM169" s="46">
        <f t="shared" si="357"/>
        <v>0</v>
      </c>
      <c r="CN169" s="46">
        <v>0</v>
      </c>
      <c r="CO169" s="46">
        <f t="shared" si="358"/>
        <v>0</v>
      </c>
      <c r="CP169" s="46">
        <v>0</v>
      </c>
      <c r="CQ169" s="46">
        <f t="shared" si="359"/>
        <v>0</v>
      </c>
      <c r="CR169" s="46">
        <v>0</v>
      </c>
      <c r="CS169" s="46">
        <f t="shared" si="360"/>
        <v>0</v>
      </c>
      <c r="CT169" s="46">
        <v>0</v>
      </c>
      <c r="CU169" s="46">
        <f t="shared" si="361"/>
        <v>0</v>
      </c>
      <c r="CV169" s="46">
        <v>0</v>
      </c>
      <c r="CW169" s="46">
        <f t="shared" si="362"/>
        <v>0</v>
      </c>
      <c r="CX169" s="46">
        <v>0</v>
      </c>
      <c r="CY169" s="46">
        <f t="shared" si="363"/>
        <v>0</v>
      </c>
      <c r="CZ169" s="46">
        <v>0</v>
      </c>
      <c r="DA169" s="46">
        <f t="shared" si="364"/>
        <v>0</v>
      </c>
      <c r="DB169" s="47">
        <v>0</v>
      </c>
      <c r="DC169" s="46">
        <f t="shared" si="365"/>
        <v>0</v>
      </c>
      <c r="DD169" s="48">
        <v>0</v>
      </c>
      <c r="DE169" s="46">
        <f t="shared" si="366"/>
        <v>0</v>
      </c>
      <c r="DF169" s="49">
        <v>15</v>
      </c>
      <c r="DG169" s="50">
        <f t="shared" si="367"/>
        <v>12979.2</v>
      </c>
      <c r="DH169" s="51">
        <f t="shared" si="286"/>
        <v>194688.00000000003</v>
      </c>
      <c r="DI169" s="52"/>
      <c r="DJ169" s="52"/>
      <c r="DK169" s="53"/>
      <c r="DL169" s="52">
        <f t="shared" ref="DL169:DS174" si="374">$DG169</f>
        <v>12979.2</v>
      </c>
      <c r="DM169" s="52">
        <f t="shared" si="374"/>
        <v>12979.2</v>
      </c>
      <c r="DN169" s="52">
        <f t="shared" si="374"/>
        <v>12979.2</v>
      </c>
      <c r="DO169" s="52">
        <f t="shared" si="374"/>
        <v>12979.2</v>
      </c>
      <c r="DP169" s="52">
        <f t="shared" si="374"/>
        <v>12979.2</v>
      </c>
      <c r="DQ169" s="52">
        <f t="shared" si="374"/>
        <v>12979.2</v>
      </c>
      <c r="DR169" s="52">
        <f t="shared" si="374"/>
        <v>12979.2</v>
      </c>
      <c r="DS169" s="52">
        <f t="shared" si="374"/>
        <v>12979.2</v>
      </c>
      <c r="DT169" s="52">
        <f t="shared" si="370"/>
        <v>12979.2</v>
      </c>
      <c r="DU169" s="52">
        <f t="shared" si="370"/>
        <v>12979.2</v>
      </c>
      <c r="DV169" s="52">
        <f t="shared" si="370"/>
        <v>12979.2</v>
      </c>
      <c r="DW169" s="52">
        <f t="shared" si="370"/>
        <v>12979.2</v>
      </c>
      <c r="DX169" s="52">
        <f t="shared" si="370"/>
        <v>12979.2</v>
      </c>
      <c r="DY169" s="52">
        <f>$DG169</f>
        <v>12979.2</v>
      </c>
      <c r="DZ169" s="52">
        <f>$DG169</f>
        <v>12979.2</v>
      </c>
      <c r="EA169" s="52"/>
      <c r="EB169" s="53"/>
      <c r="EC169" s="53"/>
      <c r="ED169" s="53"/>
      <c r="EE169" s="53"/>
      <c r="EF169" s="53"/>
      <c r="EG169" s="54">
        <f t="shared" si="288"/>
        <v>0</v>
      </c>
      <c r="EH169" s="55">
        <f t="shared" si="289"/>
        <v>15</v>
      </c>
      <c r="EI169" s="55">
        <f t="shared" si="290"/>
        <v>0</v>
      </c>
      <c r="EJ169" s="56" t="s">
        <v>924</v>
      </c>
      <c r="EK169" s="57">
        <f t="shared" si="313"/>
        <v>0</v>
      </c>
      <c r="EL169" s="57">
        <f t="shared" si="314"/>
        <v>0</v>
      </c>
      <c r="EM169" s="57">
        <f t="shared" si="315"/>
        <v>194688</v>
      </c>
      <c r="EN169" s="57">
        <f t="shared" si="316"/>
        <v>181708.79999999999</v>
      </c>
      <c r="EO169" s="57">
        <f t="shared" si="293"/>
        <v>168729.59999999998</v>
      </c>
      <c r="EP169" s="57">
        <f t="shared" si="294"/>
        <v>155750.39999999997</v>
      </c>
      <c r="EQ169" s="58">
        <f t="shared" si="295"/>
        <v>0</v>
      </c>
      <c r="ER169" s="58">
        <f t="shared" si="296"/>
        <v>0</v>
      </c>
      <c r="ES169" s="58">
        <f t="shared" si="297"/>
        <v>2530.944</v>
      </c>
      <c r="ET169" s="58">
        <f t="shared" si="298"/>
        <v>2543.9231999999997</v>
      </c>
    </row>
    <row r="170" spans="1:150" x14ac:dyDescent="0.25">
      <c r="A170" s="30" t="s">
        <v>933</v>
      </c>
      <c r="B170" s="65">
        <v>1221072</v>
      </c>
      <c r="C170" s="67" t="s">
        <v>934</v>
      </c>
      <c r="D170" s="32" t="s">
        <v>489</v>
      </c>
      <c r="E170" s="56"/>
      <c r="F170" s="33"/>
      <c r="G170" s="33"/>
      <c r="H170" s="288">
        <f t="shared" si="291"/>
        <v>223891.20000000001</v>
      </c>
      <c r="I170" s="288">
        <f t="shared" si="292"/>
        <v>223891.20000000001</v>
      </c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4" t="s">
        <v>616</v>
      </c>
      <c r="AI170" s="34" t="s">
        <v>463</v>
      </c>
      <c r="AJ170" s="34" t="s">
        <v>54</v>
      </c>
      <c r="AK170" s="34" t="s">
        <v>490</v>
      </c>
      <c r="AL170" s="34" t="s">
        <v>170</v>
      </c>
      <c r="AM170" s="34" t="s">
        <v>491</v>
      </c>
      <c r="AN170" s="34" t="s">
        <v>617</v>
      </c>
      <c r="AO170" s="36">
        <v>1.04</v>
      </c>
      <c r="AP170" s="69" t="s">
        <v>586</v>
      </c>
      <c r="AQ170" s="69" t="s">
        <v>30</v>
      </c>
      <c r="AR170" s="37" t="s">
        <v>493</v>
      </c>
      <c r="AS170" s="38">
        <v>2023</v>
      </c>
      <c r="AT170" s="39" t="s">
        <v>470</v>
      </c>
      <c r="AU170" s="37" t="s">
        <v>493</v>
      </c>
      <c r="AV170" s="39" t="s">
        <v>494</v>
      </c>
      <c r="AW170" s="39" t="s">
        <v>495</v>
      </c>
      <c r="AX170" s="39" t="s">
        <v>550</v>
      </c>
      <c r="AY170" s="40" t="s">
        <v>919</v>
      </c>
      <c r="AZ170" s="40" t="s">
        <v>504</v>
      </c>
      <c r="BA170" s="274">
        <v>0</v>
      </c>
      <c r="BB170" s="42"/>
      <c r="BC170" s="43">
        <v>215280</v>
      </c>
      <c r="BD170" s="43">
        <v>0</v>
      </c>
      <c r="BE170" s="43"/>
      <c r="BF170" s="43">
        <v>0</v>
      </c>
      <c r="BG170" s="44"/>
      <c r="BH170" s="45">
        <f t="shared" si="304"/>
        <v>215280</v>
      </c>
      <c r="BI170" s="45">
        <f t="shared" si="305"/>
        <v>223891.20000000001</v>
      </c>
      <c r="BJ170" s="45">
        <f t="shared" si="263"/>
        <v>223891.20000000001</v>
      </c>
      <c r="BK170" s="46">
        <v>0</v>
      </c>
      <c r="BL170" s="46">
        <v>0</v>
      </c>
      <c r="BM170" s="46">
        <f t="shared" si="344"/>
        <v>0</v>
      </c>
      <c r="BN170" s="46">
        <v>215280</v>
      </c>
      <c r="BO170" s="46">
        <f t="shared" si="345"/>
        <v>223891.20000000001</v>
      </c>
      <c r="BP170" s="46">
        <v>0</v>
      </c>
      <c r="BQ170" s="46">
        <f t="shared" si="346"/>
        <v>0</v>
      </c>
      <c r="BR170" s="46">
        <v>0</v>
      </c>
      <c r="BS170" s="46">
        <f t="shared" si="347"/>
        <v>0</v>
      </c>
      <c r="BT170" s="46">
        <v>0</v>
      </c>
      <c r="BU170" s="46">
        <f t="shared" si="348"/>
        <v>0</v>
      </c>
      <c r="BV170" s="46">
        <v>0</v>
      </c>
      <c r="BW170" s="46">
        <f t="shared" si="349"/>
        <v>0</v>
      </c>
      <c r="BX170" s="46">
        <v>0</v>
      </c>
      <c r="BY170" s="46">
        <f t="shared" si="350"/>
        <v>0</v>
      </c>
      <c r="BZ170" s="46">
        <v>0</v>
      </c>
      <c r="CA170" s="46">
        <f t="shared" si="351"/>
        <v>0</v>
      </c>
      <c r="CB170" s="46">
        <v>0</v>
      </c>
      <c r="CC170" s="46">
        <f t="shared" si="352"/>
        <v>0</v>
      </c>
      <c r="CD170" s="46">
        <v>0</v>
      </c>
      <c r="CE170" s="46">
        <f t="shared" si="353"/>
        <v>0</v>
      </c>
      <c r="CF170" s="46">
        <v>0</v>
      </c>
      <c r="CG170" s="46">
        <f t="shared" si="354"/>
        <v>0</v>
      </c>
      <c r="CH170" s="46">
        <v>0</v>
      </c>
      <c r="CI170" s="46">
        <f t="shared" si="355"/>
        <v>0</v>
      </c>
      <c r="CJ170" s="46">
        <v>0</v>
      </c>
      <c r="CK170" s="46">
        <f t="shared" si="356"/>
        <v>0</v>
      </c>
      <c r="CL170" s="46">
        <v>0</v>
      </c>
      <c r="CM170" s="46">
        <f t="shared" si="357"/>
        <v>0</v>
      </c>
      <c r="CN170" s="46">
        <v>0</v>
      </c>
      <c r="CO170" s="46">
        <f t="shared" si="358"/>
        <v>0</v>
      </c>
      <c r="CP170" s="46">
        <v>0</v>
      </c>
      <c r="CQ170" s="46">
        <f t="shared" si="359"/>
        <v>0</v>
      </c>
      <c r="CR170" s="46">
        <v>0</v>
      </c>
      <c r="CS170" s="46">
        <f t="shared" si="360"/>
        <v>0</v>
      </c>
      <c r="CT170" s="46">
        <v>0</v>
      </c>
      <c r="CU170" s="46">
        <f t="shared" si="361"/>
        <v>0</v>
      </c>
      <c r="CV170" s="46">
        <v>0</v>
      </c>
      <c r="CW170" s="46">
        <f t="shared" si="362"/>
        <v>0</v>
      </c>
      <c r="CX170" s="46">
        <v>0</v>
      </c>
      <c r="CY170" s="46">
        <f t="shared" si="363"/>
        <v>0</v>
      </c>
      <c r="CZ170" s="46">
        <v>0</v>
      </c>
      <c r="DA170" s="46">
        <f t="shared" si="364"/>
        <v>0</v>
      </c>
      <c r="DB170" s="47">
        <v>0</v>
      </c>
      <c r="DC170" s="46">
        <f t="shared" si="365"/>
        <v>0</v>
      </c>
      <c r="DD170" s="48">
        <v>0</v>
      </c>
      <c r="DE170" s="46">
        <f t="shared" si="366"/>
        <v>0</v>
      </c>
      <c r="DF170" s="49">
        <v>30</v>
      </c>
      <c r="DG170" s="50">
        <f t="shared" si="367"/>
        <v>7463.04</v>
      </c>
      <c r="DH170" s="51">
        <f t="shared" si="286"/>
        <v>156723.83999999997</v>
      </c>
      <c r="DI170" s="52"/>
      <c r="DJ170" s="52"/>
      <c r="DK170" s="53"/>
      <c r="DL170" s="52">
        <f t="shared" si="374"/>
        <v>7463.04</v>
      </c>
      <c r="DM170" s="52">
        <f t="shared" si="374"/>
        <v>7463.04</v>
      </c>
      <c r="DN170" s="52">
        <f t="shared" si="374"/>
        <v>7463.04</v>
      </c>
      <c r="DO170" s="52">
        <f t="shared" si="374"/>
        <v>7463.04</v>
      </c>
      <c r="DP170" s="52">
        <f t="shared" si="374"/>
        <v>7463.04</v>
      </c>
      <c r="DQ170" s="52">
        <f t="shared" si="374"/>
        <v>7463.04</v>
      </c>
      <c r="DR170" s="52">
        <f t="shared" si="374"/>
        <v>7463.04</v>
      </c>
      <c r="DS170" s="52">
        <f t="shared" si="374"/>
        <v>7463.04</v>
      </c>
      <c r="DT170" s="52">
        <f t="shared" si="370"/>
        <v>7463.04</v>
      </c>
      <c r="DU170" s="52">
        <f t="shared" si="370"/>
        <v>7463.04</v>
      </c>
      <c r="DV170" s="52">
        <f t="shared" si="370"/>
        <v>7463.04</v>
      </c>
      <c r="DW170" s="52">
        <f t="shared" si="370"/>
        <v>7463.04</v>
      </c>
      <c r="DX170" s="52">
        <f t="shared" si="370"/>
        <v>7463.04</v>
      </c>
      <c r="DY170" s="52">
        <f>$DG170</f>
        <v>7463.04</v>
      </c>
      <c r="DZ170" s="52">
        <f>$DG170</f>
        <v>7463.04</v>
      </c>
      <c r="EA170" s="52">
        <f t="shared" ref="EA170:EF170" si="375">$DG170</f>
        <v>7463.04</v>
      </c>
      <c r="EB170" s="52">
        <f t="shared" si="375"/>
        <v>7463.04</v>
      </c>
      <c r="EC170" s="52">
        <f t="shared" si="375"/>
        <v>7463.04</v>
      </c>
      <c r="ED170" s="52">
        <f t="shared" si="375"/>
        <v>7463.04</v>
      </c>
      <c r="EE170" s="52">
        <f t="shared" si="375"/>
        <v>7463.04</v>
      </c>
      <c r="EF170" s="52">
        <f t="shared" si="375"/>
        <v>7463.04</v>
      </c>
      <c r="EG170" s="54">
        <f t="shared" si="288"/>
        <v>67167.360000000044</v>
      </c>
      <c r="EH170" s="55">
        <f t="shared" si="289"/>
        <v>21</v>
      </c>
      <c r="EI170" s="55">
        <f t="shared" si="290"/>
        <v>9</v>
      </c>
      <c r="EJ170" s="56" t="s">
        <v>920</v>
      </c>
      <c r="EK170" s="57">
        <f t="shared" si="313"/>
        <v>0</v>
      </c>
      <c r="EL170" s="57">
        <f t="shared" si="314"/>
        <v>0</v>
      </c>
      <c r="EM170" s="57">
        <f t="shared" si="315"/>
        <v>223891.20000000001</v>
      </c>
      <c r="EN170" s="57">
        <f t="shared" si="316"/>
        <v>216428.16</v>
      </c>
      <c r="EO170" s="57">
        <f t="shared" si="293"/>
        <v>208965.12</v>
      </c>
      <c r="EP170" s="57">
        <f t="shared" si="294"/>
        <v>201502.07999999999</v>
      </c>
      <c r="EQ170" s="58">
        <f t="shared" si="295"/>
        <v>0</v>
      </c>
      <c r="ER170" s="58">
        <f t="shared" si="296"/>
        <v>0</v>
      </c>
      <c r="ES170" s="58">
        <f t="shared" si="297"/>
        <v>2910.5855999999999</v>
      </c>
      <c r="ET170" s="58">
        <f t="shared" si="298"/>
        <v>3029.99424</v>
      </c>
    </row>
    <row r="171" spans="1:150" x14ac:dyDescent="0.25">
      <c r="A171" s="30" t="s">
        <v>935</v>
      </c>
      <c r="B171" s="65">
        <v>1221073</v>
      </c>
      <c r="C171" s="67" t="s">
        <v>936</v>
      </c>
      <c r="D171" s="32" t="s">
        <v>489</v>
      </c>
      <c r="E171" s="56"/>
      <c r="F171" s="33"/>
      <c r="G171" s="33"/>
      <c r="H171" s="288">
        <f t="shared" si="291"/>
        <v>50000</v>
      </c>
      <c r="I171" s="288">
        <f t="shared" si="292"/>
        <v>50000</v>
      </c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4"/>
      <c r="AI171" s="34" t="s">
        <v>463</v>
      </c>
      <c r="AJ171" s="34" t="s">
        <v>54</v>
      </c>
      <c r="AK171" s="34" t="s">
        <v>490</v>
      </c>
      <c r="AL171" s="35" t="s">
        <v>173</v>
      </c>
      <c r="AM171" s="34" t="s">
        <v>491</v>
      </c>
      <c r="AN171" s="34" t="s">
        <v>492</v>
      </c>
      <c r="AO171" s="36">
        <v>1.04</v>
      </c>
      <c r="AP171" s="34"/>
      <c r="AQ171" s="34"/>
      <c r="AR171" s="37" t="s">
        <v>493</v>
      </c>
      <c r="AS171" s="38">
        <v>2024</v>
      </c>
      <c r="AT171" s="39"/>
      <c r="AU171" s="38" t="s">
        <v>469</v>
      </c>
      <c r="AV171" s="39" t="s">
        <v>494</v>
      </c>
      <c r="AW171" s="39" t="s">
        <v>495</v>
      </c>
      <c r="AX171" s="39" t="s">
        <v>496</v>
      </c>
      <c r="AY171" s="40" t="s">
        <v>497</v>
      </c>
      <c r="AZ171" s="40" t="s">
        <v>504</v>
      </c>
      <c r="BA171" s="274">
        <v>0</v>
      </c>
      <c r="BB171" s="42" t="s">
        <v>505</v>
      </c>
      <c r="BC171" s="43">
        <v>50000</v>
      </c>
      <c r="BD171" s="43">
        <v>0</v>
      </c>
      <c r="BE171" s="43"/>
      <c r="BF171" s="43">
        <v>0</v>
      </c>
      <c r="BG171" s="44"/>
      <c r="BH171" s="45">
        <f t="shared" ref="BH171:BH202" si="376">BK171+BL171+BN171+BP171+BR171+BT171+BV171+BX171+BZ171+CB171+CD171+CJ171+CF171+CH171+CL171+CN171+CP171+CR171+CT171+CV171+CX171+CZ171+DB171+DD171</f>
        <v>50000</v>
      </c>
      <c r="BI171" s="45">
        <f t="shared" ref="BI171:BI202" si="377">BK171+BM171+BO171+BQ171+BS171+BU171+BW171+BY171+CA171+CC171+CE171+CK171+CG171+CI171+CM171+CO171+CQ171+CS171+CU171+CW171+CY171+DA171+DC171+DE171</f>
        <v>50000</v>
      </c>
      <c r="BJ171" s="45">
        <f t="shared" si="263"/>
        <v>50000</v>
      </c>
      <c r="BK171" s="46">
        <v>50000</v>
      </c>
      <c r="BL171" s="46">
        <v>0</v>
      </c>
      <c r="BM171" s="46">
        <f t="shared" si="344"/>
        <v>0</v>
      </c>
      <c r="BN171" s="46">
        <v>0</v>
      </c>
      <c r="BO171" s="46">
        <f t="shared" si="345"/>
        <v>0</v>
      </c>
      <c r="BP171" s="46">
        <v>0</v>
      </c>
      <c r="BQ171" s="46">
        <f t="shared" si="346"/>
        <v>0</v>
      </c>
      <c r="BR171" s="46">
        <v>0</v>
      </c>
      <c r="BS171" s="46">
        <f t="shared" si="347"/>
        <v>0</v>
      </c>
      <c r="BT171" s="46">
        <v>0</v>
      </c>
      <c r="BU171" s="46">
        <f t="shared" si="348"/>
        <v>0</v>
      </c>
      <c r="BV171" s="46">
        <v>0</v>
      </c>
      <c r="BW171" s="46">
        <f t="shared" si="349"/>
        <v>0</v>
      </c>
      <c r="BX171" s="46">
        <v>0</v>
      </c>
      <c r="BY171" s="46">
        <f t="shared" si="350"/>
        <v>0</v>
      </c>
      <c r="BZ171" s="46">
        <v>0</v>
      </c>
      <c r="CA171" s="46">
        <f t="shared" si="351"/>
        <v>0</v>
      </c>
      <c r="CB171" s="46">
        <v>0</v>
      </c>
      <c r="CC171" s="46">
        <f t="shared" si="352"/>
        <v>0</v>
      </c>
      <c r="CD171" s="46">
        <v>0</v>
      </c>
      <c r="CE171" s="46">
        <f t="shared" si="353"/>
        <v>0</v>
      </c>
      <c r="CF171" s="46">
        <v>0</v>
      </c>
      <c r="CG171" s="46">
        <f t="shared" si="354"/>
        <v>0</v>
      </c>
      <c r="CH171" s="46">
        <v>0</v>
      </c>
      <c r="CI171" s="46">
        <f t="shared" si="355"/>
        <v>0</v>
      </c>
      <c r="CJ171" s="46">
        <v>0</v>
      </c>
      <c r="CK171" s="46">
        <f t="shared" si="356"/>
        <v>0</v>
      </c>
      <c r="CL171" s="46">
        <v>0</v>
      </c>
      <c r="CM171" s="46">
        <f t="shared" si="357"/>
        <v>0</v>
      </c>
      <c r="CN171" s="46">
        <v>0</v>
      </c>
      <c r="CO171" s="46">
        <f t="shared" si="358"/>
        <v>0</v>
      </c>
      <c r="CP171" s="46">
        <v>0</v>
      </c>
      <c r="CQ171" s="46">
        <f t="shared" si="359"/>
        <v>0</v>
      </c>
      <c r="CR171" s="46">
        <v>0</v>
      </c>
      <c r="CS171" s="46">
        <f t="shared" si="360"/>
        <v>0</v>
      </c>
      <c r="CT171" s="46">
        <v>0</v>
      </c>
      <c r="CU171" s="46">
        <f t="shared" si="361"/>
        <v>0</v>
      </c>
      <c r="CV171" s="46">
        <v>0</v>
      </c>
      <c r="CW171" s="46">
        <f t="shared" si="362"/>
        <v>0</v>
      </c>
      <c r="CX171" s="46">
        <v>0</v>
      </c>
      <c r="CY171" s="46">
        <f t="shared" si="363"/>
        <v>0</v>
      </c>
      <c r="CZ171" s="46">
        <v>0</v>
      </c>
      <c r="DA171" s="46">
        <f t="shared" si="364"/>
        <v>0</v>
      </c>
      <c r="DB171" s="47">
        <v>0</v>
      </c>
      <c r="DC171" s="46">
        <f t="shared" si="365"/>
        <v>0</v>
      </c>
      <c r="DD171" s="48">
        <v>0</v>
      </c>
      <c r="DE171" s="46">
        <f t="shared" si="366"/>
        <v>0</v>
      </c>
      <c r="DF171" s="49">
        <v>15</v>
      </c>
      <c r="DG171" s="50">
        <f t="shared" si="367"/>
        <v>3333.3333333333335</v>
      </c>
      <c r="DH171" s="51">
        <f t="shared" si="286"/>
        <v>50000.000000000007</v>
      </c>
      <c r="DI171" s="52"/>
      <c r="DJ171" s="52">
        <f>$DG171</f>
        <v>3333.3333333333335</v>
      </c>
      <c r="DK171" s="52">
        <f>$DG171</f>
        <v>3333.3333333333335</v>
      </c>
      <c r="DL171" s="52">
        <f t="shared" si="374"/>
        <v>3333.3333333333335</v>
      </c>
      <c r="DM171" s="52">
        <f t="shared" si="374"/>
        <v>3333.3333333333335</v>
      </c>
      <c r="DN171" s="52">
        <f t="shared" si="374"/>
        <v>3333.3333333333335</v>
      </c>
      <c r="DO171" s="52">
        <f t="shared" si="374"/>
        <v>3333.3333333333335</v>
      </c>
      <c r="DP171" s="52">
        <f t="shared" si="374"/>
        <v>3333.3333333333335</v>
      </c>
      <c r="DQ171" s="52">
        <f t="shared" si="374"/>
        <v>3333.3333333333335</v>
      </c>
      <c r="DR171" s="52">
        <f t="shared" si="374"/>
        <v>3333.3333333333335</v>
      </c>
      <c r="DS171" s="52">
        <f t="shared" si="374"/>
        <v>3333.3333333333335</v>
      </c>
      <c r="DT171" s="52">
        <f t="shared" si="370"/>
        <v>3333.3333333333335</v>
      </c>
      <c r="DU171" s="52">
        <f t="shared" si="370"/>
        <v>3333.3333333333335</v>
      </c>
      <c r="DV171" s="52">
        <f t="shared" si="370"/>
        <v>3333.3333333333335</v>
      </c>
      <c r="DW171" s="52">
        <f t="shared" si="370"/>
        <v>3333.3333333333335</v>
      </c>
      <c r="DX171" s="52">
        <f t="shared" si="370"/>
        <v>3333.3333333333335</v>
      </c>
      <c r="DY171" s="52"/>
      <c r="DZ171" s="53"/>
      <c r="EA171" s="53"/>
      <c r="EB171" s="53"/>
      <c r="EC171" s="53"/>
      <c r="ED171" s="53"/>
      <c r="EE171" s="53"/>
      <c r="EF171" s="53"/>
      <c r="EG171" s="54">
        <f t="shared" si="288"/>
        <v>0</v>
      </c>
      <c r="EH171" s="55">
        <f t="shared" si="289"/>
        <v>15</v>
      </c>
      <c r="EI171" s="55">
        <f t="shared" si="290"/>
        <v>0</v>
      </c>
      <c r="EJ171" s="56" t="s">
        <v>506</v>
      </c>
      <c r="EK171" s="57">
        <f t="shared" si="313"/>
        <v>50000</v>
      </c>
      <c r="EL171" s="57">
        <f t="shared" si="314"/>
        <v>46666.666666666664</v>
      </c>
      <c r="EM171" s="57">
        <f t="shared" si="315"/>
        <v>43333.333333333328</v>
      </c>
      <c r="EN171" s="57">
        <f t="shared" si="316"/>
        <v>39999.999999999993</v>
      </c>
      <c r="EO171" s="57">
        <f t="shared" si="293"/>
        <v>36666.666666666657</v>
      </c>
      <c r="EP171" s="57">
        <f t="shared" si="294"/>
        <v>33333.333333333321</v>
      </c>
      <c r="EQ171" s="58">
        <f t="shared" si="295"/>
        <v>600</v>
      </c>
      <c r="ER171" s="58">
        <f t="shared" si="296"/>
        <v>560</v>
      </c>
      <c r="ES171" s="58">
        <f t="shared" si="297"/>
        <v>563.33333333333326</v>
      </c>
      <c r="ET171" s="58">
        <f t="shared" si="298"/>
        <v>559.99999999999989</v>
      </c>
    </row>
    <row r="172" spans="1:150" x14ac:dyDescent="0.25">
      <c r="A172" s="30" t="s">
        <v>500</v>
      </c>
      <c r="B172" s="65">
        <v>1221074</v>
      </c>
      <c r="C172" s="67" t="s">
        <v>501</v>
      </c>
      <c r="D172" s="32" t="s">
        <v>489</v>
      </c>
      <c r="E172" s="56"/>
      <c r="F172" s="33"/>
      <c r="G172" s="33"/>
      <c r="H172" s="288">
        <f t="shared" si="291"/>
        <v>306000</v>
      </c>
      <c r="I172" s="288">
        <f t="shared" si="292"/>
        <v>306000</v>
      </c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4"/>
      <c r="AI172" s="34" t="s">
        <v>463</v>
      </c>
      <c r="AJ172" s="34" t="s">
        <v>54</v>
      </c>
      <c r="AK172" s="34" t="s">
        <v>490</v>
      </c>
      <c r="AL172" s="35" t="s">
        <v>173</v>
      </c>
      <c r="AM172" s="34" t="s">
        <v>491</v>
      </c>
      <c r="AN172" s="34" t="s">
        <v>492</v>
      </c>
      <c r="AO172" s="36">
        <v>1.04</v>
      </c>
      <c r="AP172" s="34"/>
      <c r="AQ172" s="34"/>
      <c r="AR172" s="37" t="s">
        <v>493</v>
      </c>
      <c r="AS172" s="38">
        <v>2024</v>
      </c>
      <c r="AT172" s="39"/>
      <c r="AU172" s="38" t="s">
        <v>469</v>
      </c>
      <c r="AV172" s="39" t="s">
        <v>494</v>
      </c>
      <c r="AW172" s="39" t="s">
        <v>495</v>
      </c>
      <c r="AX172" s="39" t="s">
        <v>496</v>
      </c>
      <c r="AY172" s="40" t="s">
        <v>497</v>
      </c>
      <c r="AZ172" s="40" t="s">
        <v>485</v>
      </c>
      <c r="BA172" s="274">
        <v>0</v>
      </c>
      <c r="BB172" s="42" t="s">
        <v>498</v>
      </c>
      <c r="BC172" s="43">
        <v>300000</v>
      </c>
      <c r="BD172" s="43">
        <v>0</v>
      </c>
      <c r="BE172" s="43"/>
      <c r="BF172" s="43">
        <v>0</v>
      </c>
      <c r="BG172" s="44"/>
      <c r="BH172" s="45">
        <f t="shared" si="376"/>
        <v>300000</v>
      </c>
      <c r="BI172" s="45">
        <f t="shared" si="377"/>
        <v>306000</v>
      </c>
      <c r="BJ172" s="45">
        <f t="shared" si="263"/>
        <v>306000</v>
      </c>
      <c r="BK172" s="46">
        <v>150000</v>
      </c>
      <c r="BL172" s="46">
        <v>75000</v>
      </c>
      <c r="BM172" s="46">
        <f t="shared" si="344"/>
        <v>78000</v>
      </c>
      <c r="BN172" s="46">
        <v>75000</v>
      </c>
      <c r="BO172" s="46">
        <f t="shared" si="345"/>
        <v>78000</v>
      </c>
      <c r="BP172" s="46">
        <v>0</v>
      </c>
      <c r="BQ172" s="46">
        <f t="shared" si="346"/>
        <v>0</v>
      </c>
      <c r="BR172" s="46">
        <v>0</v>
      </c>
      <c r="BS172" s="46">
        <f t="shared" si="347"/>
        <v>0</v>
      </c>
      <c r="BT172" s="46">
        <v>0</v>
      </c>
      <c r="BU172" s="46">
        <f t="shared" si="348"/>
        <v>0</v>
      </c>
      <c r="BV172" s="46">
        <v>0</v>
      </c>
      <c r="BW172" s="46">
        <f t="shared" si="349"/>
        <v>0</v>
      </c>
      <c r="BX172" s="46">
        <v>0</v>
      </c>
      <c r="BY172" s="46">
        <f t="shared" si="350"/>
        <v>0</v>
      </c>
      <c r="BZ172" s="46">
        <v>0</v>
      </c>
      <c r="CA172" s="46">
        <f t="shared" si="351"/>
        <v>0</v>
      </c>
      <c r="CB172" s="46">
        <v>0</v>
      </c>
      <c r="CC172" s="46">
        <f t="shared" si="352"/>
        <v>0</v>
      </c>
      <c r="CD172" s="46">
        <v>0</v>
      </c>
      <c r="CE172" s="46">
        <f t="shared" si="353"/>
        <v>0</v>
      </c>
      <c r="CF172" s="46">
        <v>0</v>
      </c>
      <c r="CG172" s="46">
        <f t="shared" si="354"/>
        <v>0</v>
      </c>
      <c r="CH172" s="46">
        <v>0</v>
      </c>
      <c r="CI172" s="46">
        <f t="shared" si="355"/>
        <v>0</v>
      </c>
      <c r="CJ172" s="46">
        <v>0</v>
      </c>
      <c r="CK172" s="46">
        <f t="shared" si="356"/>
        <v>0</v>
      </c>
      <c r="CL172" s="46">
        <v>0</v>
      </c>
      <c r="CM172" s="46">
        <f t="shared" si="357"/>
        <v>0</v>
      </c>
      <c r="CN172" s="46">
        <v>0</v>
      </c>
      <c r="CO172" s="46">
        <f t="shared" si="358"/>
        <v>0</v>
      </c>
      <c r="CP172" s="46">
        <v>0</v>
      </c>
      <c r="CQ172" s="46">
        <f t="shared" si="359"/>
        <v>0</v>
      </c>
      <c r="CR172" s="46">
        <v>0</v>
      </c>
      <c r="CS172" s="46">
        <f t="shared" si="360"/>
        <v>0</v>
      </c>
      <c r="CT172" s="46">
        <v>0</v>
      </c>
      <c r="CU172" s="46">
        <f t="shared" si="361"/>
        <v>0</v>
      </c>
      <c r="CV172" s="46">
        <v>0</v>
      </c>
      <c r="CW172" s="46">
        <f t="shared" si="362"/>
        <v>0</v>
      </c>
      <c r="CX172" s="46">
        <v>0</v>
      </c>
      <c r="CY172" s="46">
        <f t="shared" si="363"/>
        <v>0</v>
      </c>
      <c r="CZ172" s="46">
        <v>0</v>
      </c>
      <c r="DA172" s="46">
        <f t="shared" si="364"/>
        <v>0</v>
      </c>
      <c r="DB172" s="47">
        <v>0</v>
      </c>
      <c r="DC172" s="46">
        <f t="shared" si="365"/>
        <v>0</v>
      </c>
      <c r="DD172" s="48">
        <v>0</v>
      </c>
      <c r="DE172" s="46">
        <f t="shared" si="366"/>
        <v>0</v>
      </c>
      <c r="DF172" s="49">
        <v>10</v>
      </c>
      <c r="DG172" s="50">
        <f t="shared" si="367"/>
        <v>30600</v>
      </c>
      <c r="DH172" s="51">
        <f t="shared" si="286"/>
        <v>306000</v>
      </c>
      <c r="DI172" s="52"/>
      <c r="DJ172" s="52"/>
      <c r="DK172" s="53"/>
      <c r="DL172" s="53">
        <f t="shared" si="374"/>
        <v>30600</v>
      </c>
      <c r="DM172" s="53">
        <f t="shared" si="374"/>
        <v>30600</v>
      </c>
      <c r="DN172" s="53">
        <f t="shared" si="374"/>
        <v>30600</v>
      </c>
      <c r="DO172" s="53">
        <f t="shared" si="374"/>
        <v>30600</v>
      </c>
      <c r="DP172" s="53">
        <f t="shared" si="374"/>
        <v>30600</v>
      </c>
      <c r="DQ172" s="53">
        <f t="shared" si="374"/>
        <v>30600</v>
      </c>
      <c r="DR172" s="53">
        <f t="shared" si="374"/>
        <v>30600</v>
      </c>
      <c r="DS172" s="53">
        <f t="shared" si="374"/>
        <v>30600</v>
      </c>
      <c r="DT172" s="53">
        <f t="shared" ref="DT172:DU181" si="378">$DG172</f>
        <v>30600</v>
      </c>
      <c r="DU172" s="53">
        <f t="shared" si="378"/>
        <v>30600</v>
      </c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4">
        <f t="shared" si="288"/>
        <v>0</v>
      </c>
      <c r="EH172" s="55">
        <f t="shared" si="289"/>
        <v>10</v>
      </c>
      <c r="EI172" s="55">
        <f t="shared" si="290"/>
        <v>0</v>
      </c>
      <c r="EJ172" s="56" t="s">
        <v>499</v>
      </c>
      <c r="EK172" s="57">
        <f t="shared" si="313"/>
        <v>150000</v>
      </c>
      <c r="EL172" s="57">
        <f t="shared" si="314"/>
        <v>228000</v>
      </c>
      <c r="EM172" s="57">
        <f t="shared" si="315"/>
        <v>306000</v>
      </c>
      <c r="EN172" s="57">
        <f t="shared" si="316"/>
        <v>275400</v>
      </c>
      <c r="EO172" s="57">
        <f t="shared" si="293"/>
        <v>244800</v>
      </c>
      <c r="EP172" s="57">
        <f t="shared" si="294"/>
        <v>214200</v>
      </c>
      <c r="EQ172" s="58">
        <f t="shared" si="295"/>
        <v>1800</v>
      </c>
      <c r="ER172" s="58">
        <f t="shared" si="296"/>
        <v>2736</v>
      </c>
      <c r="ES172" s="58">
        <f t="shared" si="297"/>
        <v>3978</v>
      </c>
      <c r="ET172" s="58">
        <f t="shared" si="298"/>
        <v>3855.6</v>
      </c>
    </row>
    <row r="173" spans="1:150" x14ac:dyDescent="0.25">
      <c r="A173" s="30" t="s">
        <v>690</v>
      </c>
      <c r="B173" s="65">
        <v>1221075</v>
      </c>
      <c r="C173" s="67" t="s">
        <v>937</v>
      </c>
      <c r="D173" s="32" t="s">
        <v>489</v>
      </c>
      <c r="E173" s="56"/>
      <c r="F173" s="33"/>
      <c r="G173" s="33"/>
      <c r="H173" s="288">
        <f t="shared" si="291"/>
        <v>1868000</v>
      </c>
      <c r="I173" s="288">
        <f t="shared" si="292"/>
        <v>1868000</v>
      </c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4" t="s">
        <v>548</v>
      </c>
      <c r="AI173" s="34" t="s">
        <v>597</v>
      </c>
      <c r="AJ173" s="34" t="s">
        <v>177</v>
      </c>
      <c r="AK173" s="34" t="s">
        <v>734</v>
      </c>
      <c r="AL173" s="34" t="s">
        <v>60</v>
      </c>
      <c r="AM173" s="34" t="s">
        <v>714</v>
      </c>
      <c r="AN173" s="34" t="s">
        <v>617</v>
      </c>
      <c r="AO173" s="36">
        <v>1.04</v>
      </c>
      <c r="AP173" s="69" t="s">
        <v>468</v>
      </c>
      <c r="AQ173" s="69"/>
      <c r="AR173" s="37" t="s">
        <v>469</v>
      </c>
      <c r="AS173" s="38">
        <v>2024</v>
      </c>
      <c r="AT173" s="39" t="s">
        <v>470</v>
      </c>
      <c r="AU173" s="37" t="s">
        <v>471</v>
      </c>
      <c r="AV173" s="39" t="s">
        <v>523</v>
      </c>
      <c r="AW173" s="39" t="s">
        <v>524</v>
      </c>
      <c r="AX173" s="39" t="s">
        <v>606</v>
      </c>
      <c r="AY173" s="40" t="s">
        <v>882</v>
      </c>
      <c r="AZ173" s="40" t="s">
        <v>530</v>
      </c>
      <c r="BA173" s="274"/>
      <c r="BB173" s="42"/>
      <c r="BC173" s="35">
        <v>1800000</v>
      </c>
      <c r="BD173" s="43"/>
      <c r="BE173" s="43"/>
      <c r="BF173" s="43"/>
      <c r="BG173" s="44"/>
      <c r="BH173" s="45">
        <f t="shared" si="376"/>
        <v>1800000</v>
      </c>
      <c r="BI173" s="45">
        <f t="shared" si="377"/>
        <v>1868000</v>
      </c>
      <c r="BJ173" s="45">
        <f t="shared" si="263"/>
        <v>1868000</v>
      </c>
      <c r="BK173" s="138">
        <v>100000</v>
      </c>
      <c r="BL173" s="138">
        <v>1500000</v>
      </c>
      <c r="BM173" s="46">
        <f t="shared" si="344"/>
        <v>1560000</v>
      </c>
      <c r="BN173" s="138">
        <v>200000</v>
      </c>
      <c r="BO173" s="46">
        <f t="shared" si="345"/>
        <v>208000</v>
      </c>
      <c r="BP173" s="138">
        <v>0</v>
      </c>
      <c r="BQ173" s="46">
        <f t="shared" si="346"/>
        <v>0</v>
      </c>
      <c r="BR173" s="46"/>
      <c r="BS173" s="46">
        <f t="shared" si="347"/>
        <v>0</v>
      </c>
      <c r="BT173" s="46"/>
      <c r="BU173" s="46">
        <f t="shared" si="348"/>
        <v>0</v>
      </c>
      <c r="BV173" s="46"/>
      <c r="BW173" s="46">
        <f t="shared" si="349"/>
        <v>0</v>
      </c>
      <c r="BX173" s="46"/>
      <c r="BY173" s="46">
        <f t="shared" si="350"/>
        <v>0</v>
      </c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7"/>
      <c r="DC173" s="46"/>
      <c r="DD173" s="48"/>
      <c r="DE173" s="46"/>
      <c r="DF173" s="49">
        <v>40</v>
      </c>
      <c r="DG173" s="50">
        <f t="shared" si="367"/>
        <v>46700</v>
      </c>
      <c r="DH173" s="51">
        <f t="shared" si="286"/>
        <v>980700</v>
      </c>
      <c r="DI173" s="52"/>
      <c r="DJ173" s="52"/>
      <c r="DK173" s="53"/>
      <c r="DL173" s="53">
        <f t="shared" si="374"/>
        <v>46700</v>
      </c>
      <c r="DM173" s="53">
        <f t="shared" si="374"/>
        <v>46700</v>
      </c>
      <c r="DN173" s="53">
        <f t="shared" si="374"/>
        <v>46700</v>
      </c>
      <c r="DO173" s="53">
        <f t="shared" si="374"/>
        <v>46700</v>
      </c>
      <c r="DP173" s="53">
        <f t="shared" si="374"/>
        <v>46700</v>
      </c>
      <c r="DQ173" s="53">
        <f t="shared" si="374"/>
        <v>46700</v>
      </c>
      <c r="DR173" s="53">
        <f t="shared" si="374"/>
        <v>46700</v>
      </c>
      <c r="DS173" s="53">
        <f t="shared" si="374"/>
        <v>46700</v>
      </c>
      <c r="DT173" s="53">
        <f t="shared" si="378"/>
        <v>46700</v>
      </c>
      <c r="DU173" s="53">
        <f t="shared" si="378"/>
        <v>46700</v>
      </c>
      <c r="DV173" s="53">
        <f t="shared" ref="DV173:EF174" si="379">$DG173</f>
        <v>46700</v>
      </c>
      <c r="DW173" s="53">
        <f t="shared" si="379"/>
        <v>46700</v>
      </c>
      <c r="DX173" s="53">
        <f t="shared" si="379"/>
        <v>46700</v>
      </c>
      <c r="DY173" s="53">
        <f t="shared" si="379"/>
        <v>46700</v>
      </c>
      <c r="DZ173" s="53">
        <f t="shared" si="379"/>
        <v>46700</v>
      </c>
      <c r="EA173" s="53">
        <f t="shared" si="379"/>
        <v>46700</v>
      </c>
      <c r="EB173" s="53">
        <f t="shared" si="379"/>
        <v>46700</v>
      </c>
      <c r="EC173" s="53">
        <f t="shared" si="379"/>
        <v>46700</v>
      </c>
      <c r="ED173" s="53">
        <f t="shared" si="379"/>
        <v>46700</v>
      </c>
      <c r="EE173" s="53">
        <f t="shared" si="379"/>
        <v>46700</v>
      </c>
      <c r="EF173" s="53">
        <f t="shared" si="379"/>
        <v>46700</v>
      </c>
      <c r="EG173" s="54">
        <f t="shared" si="288"/>
        <v>887300</v>
      </c>
      <c r="EH173" s="55">
        <f t="shared" si="289"/>
        <v>21</v>
      </c>
      <c r="EI173" s="55">
        <f t="shared" si="290"/>
        <v>19</v>
      </c>
      <c r="EJ173" s="56" t="s">
        <v>506</v>
      </c>
      <c r="EK173" s="57">
        <f t="shared" si="313"/>
        <v>100000</v>
      </c>
      <c r="EL173" s="57">
        <f t="shared" si="314"/>
        <v>1660000</v>
      </c>
      <c r="EM173" s="57">
        <f t="shared" si="315"/>
        <v>1868000</v>
      </c>
      <c r="EN173" s="57">
        <f t="shared" si="316"/>
        <v>1821300</v>
      </c>
      <c r="EO173" s="57">
        <f t="shared" si="293"/>
        <v>1774600</v>
      </c>
      <c r="EP173" s="57">
        <f t="shared" si="294"/>
        <v>1727900</v>
      </c>
      <c r="EQ173" s="58">
        <f t="shared" si="295"/>
        <v>1200</v>
      </c>
      <c r="ER173" s="58">
        <f t="shared" si="296"/>
        <v>19920</v>
      </c>
      <c r="ES173" s="58">
        <f t="shared" si="297"/>
        <v>24284</v>
      </c>
      <c r="ET173" s="58">
        <f t="shared" si="298"/>
        <v>25498.2</v>
      </c>
    </row>
    <row r="174" spans="1:150" x14ac:dyDescent="0.25">
      <c r="A174" s="30" t="s">
        <v>690</v>
      </c>
      <c r="B174" s="65">
        <v>1221078</v>
      </c>
      <c r="C174" s="67" t="s">
        <v>938</v>
      </c>
      <c r="D174" s="32" t="s">
        <v>489</v>
      </c>
      <c r="E174" s="56"/>
      <c r="F174" s="33"/>
      <c r="G174" s="33"/>
      <c r="H174" s="288">
        <f t="shared" si="291"/>
        <v>612000</v>
      </c>
      <c r="I174" s="288">
        <f t="shared" si="292"/>
        <v>612000</v>
      </c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4" t="s">
        <v>548</v>
      </c>
      <c r="AI174" s="34" t="s">
        <v>597</v>
      </c>
      <c r="AJ174" s="34" t="s">
        <v>939</v>
      </c>
      <c r="AK174" s="34" t="s">
        <v>940</v>
      </c>
      <c r="AL174" s="34" t="s">
        <v>941</v>
      </c>
      <c r="AM174" s="34" t="s">
        <v>692</v>
      </c>
      <c r="AN174" s="34" t="s">
        <v>617</v>
      </c>
      <c r="AO174" s="36">
        <v>1.04</v>
      </c>
      <c r="AP174" s="69" t="s">
        <v>544</v>
      </c>
      <c r="AQ174" s="69" t="s">
        <v>58</v>
      </c>
      <c r="AR174" s="37" t="s">
        <v>471</v>
      </c>
      <c r="AS174" s="38">
        <v>2024</v>
      </c>
      <c r="AT174" s="39" t="s">
        <v>913</v>
      </c>
      <c r="AU174" s="37" t="s">
        <v>471</v>
      </c>
      <c r="AV174" s="39" t="s">
        <v>494</v>
      </c>
      <c r="AW174" s="39" t="s">
        <v>524</v>
      </c>
      <c r="AX174" s="39" t="s">
        <v>606</v>
      </c>
      <c r="AY174" s="40" t="s">
        <v>497</v>
      </c>
      <c r="AZ174" s="40" t="s">
        <v>530</v>
      </c>
      <c r="BA174" s="274"/>
      <c r="BB174" s="42"/>
      <c r="BC174" s="35">
        <v>600000</v>
      </c>
      <c r="BD174" s="43"/>
      <c r="BE174" s="43"/>
      <c r="BF174" s="43"/>
      <c r="BG174" s="44"/>
      <c r="BH174" s="45">
        <f t="shared" si="376"/>
        <v>600000</v>
      </c>
      <c r="BI174" s="45">
        <f t="shared" si="377"/>
        <v>612000</v>
      </c>
      <c r="BJ174" s="45">
        <f t="shared" si="263"/>
        <v>612000</v>
      </c>
      <c r="BK174" s="138">
        <v>300000</v>
      </c>
      <c r="BL174" s="138">
        <v>300000</v>
      </c>
      <c r="BM174" s="46">
        <f t="shared" si="344"/>
        <v>312000</v>
      </c>
      <c r="BN174" s="46"/>
      <c r="BO174" s="46"/>
      <c r="BP174" s="46"/>
      <c r="BQ174" s="46">
        <f t="shared" si="346"/>
        <v>0</v>
      </c>
      <c r="BR174" s="46"/>
      <c r="BS174" s="46">
        <f t="shared" si="347"/>
        <v>0</v>
      </c>
      <c r="BT174" s="46"/>
      <c r="BU174" s="46">
        <f t="shared" si="348"/>
        <v>0</v>
      </c>
      <c r="BV174" s="46"/>
      <c r="BW174" s="46">
        <f t="shared" si="349"/>
        <v>0</v>
      </c>
      <c r="BX174" s="46"/>
      <c r="BY174" s="46">
        <f t="shared" si="350"/>
        <v>0</v>
      </c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7"/>
      <c r="DC174" s="46"/>
      <c r="DD174" s="48"/>
      <c r="DE174" s="46"/>
      <c r="DF174" s="49">
        <v>60</v>
      </c>
      <c r="DG174" s="50">
        <f t="shared" si="367"/>
        <v>10200</v>
      </c>
      <c r="DH174" s="51">
        <f t="shared" si="286"/>
        <v>224400</v>
      </c>
      <c r="DI174" s="52"/>
      <c r="DJ174" s="52"/>
      <c r="DK174" s="52">
        <f>$DG174</f>
        <v>10200</v>
      </c>
      <c r="DL174" s="52">
        <f t="shared" si="374"/>
        <v>10200</v>
      </c>
      <c r="DM174" s="52">
        <f t="shared" si="374"/>
        <v>10200</v>
      </c>
      <c r="DN174" s="52">
        <f t="shared" si="374"/>
        <v>10200</v>
      </c>
      <c r="DO174" s="52">
        <f t="shared" si="374"/>
        <v>10200</v>
      </c>
      <c r="DP174" s="52">
        <f t="shared" si="374"/>
        <v>10200</v>
      </c>
      <c r="DQ174" s="52">
        <f t="shared" si="374"/>
        <v>10200</v>
      </c>
      <c r="DR174" s="52">
        <f t="shared" si="374"/>
        <v>10200</v>
      </c>
      <c r="DS174" s="52">
        <f t="shared" si="374"/>
        <v>10200</v>
      </c>
      <c r="DT174" s="52">
        <f t="shared" si="378"/>
        <v>10200</v>
      </c>
      <c r="DU174" s="52">
        <f t="shared" si="378"/>
        <v>10200</v>
      </c>
      <c r="DV174" s="52">
        <f t="shared" si="379"/>
        <v>10200</v>
      </c>
      <c r="DW174" s="52">
        <f t="shared" si="379"/>
        <v>10200</v>
      </c>
      <c r="DX174" s="52">
        <f t="shared" si="379"/>
        <v>10200</v>
      </c>
      <c r="DY174" s="52">
        <f t="shared" si="379"/>
        <v>10200</v>
      </c>
      <c r="DZ174" s="52">
        <f t="shared" si="379"/>
        <v>10200</v>
      </c>
      <c r="EA174" s="52">
        <f t="shared" si="379"/>
        <v>10200</v>
      </c>
      <c r="EB174" s="52">
        <f t="shared" si="379"/>
        <v>10200</v>
      </c>
      <c r="EC174" s="52">
        <f t="shared" si="379"/>
        <v>10200</v>
      </c>
      <c r="ED174" s="52">
        <f t="shared" si="379"/>
        <v>10200</v>
      </c>
      <c r="EE174" s="52">
        <f t="shared" si="379"/>
        <v>10200</v>
      </c>
      <c r="EF174" s="52">
        <f t="shared" si="379"/>
        <v>10200</v>
      </c>
      <c r="EG174" s="54">
        <f t="shared" si="288"/>
        <v>387600</v>
      </c>
      <c r="EH174" s="55">
        <f t="shared" si="289"/>
        <v>22</v>
      </c>
      <c r="EI174" s="55">
        <f t="shared" si="290"/>
        <v>38</v>
      </c>
      <c r="EJ174" s="56" t="s">
        <v>506</v>
      </c>
      <c r="EK174" s="57">
        <f t="shared" si="313"/>
        <v>300000</v>
      </c>
      <c r="EL174" s="57">
        <f t="shared" si="314"/>
        <v>612000</v>
      </c>
      <c r="EM174" s="57">
        <f t="shared" si="315"/>
        <v>601800</v>
      </c>
      <c r="EN174" s="57">
        <f t="shared" si="316"/>
        <v>591600</v>
      </c>
      <c r="EO174" s="57">
        <f t="shared" si="293"/>
        <v>581400</v>
      </c>
      <c r="EP174" s="57">
        <f t="shared" si="294"/>
        <v>571200</v>
      </c>
      <c r="EQ174" s="58">
        <f t="shared" si="295"/>
        <v>3600</v>
      </c>
      <c r="ER174" s="58">
        <f t="shared" si="296"/>
        <v>7344</v>
      </c>
      <c r="ES174" s="58">
        <f t="shared" si="297"/>
        <v>7823.4</v>
      </c>
      <c r="ET174" s="58">
        <f t="shared" si="298"/>
        <v>8282.4</v>
      </c>
    </row>
    <row r="175" spans="1:150" x14ac:dyDescent="0.25">
      <c r="A175" s="30" t="s">
        <v>942</v>
      </c>
      <c r="B175" s="65">
        <v>1320000</v>
      </c>
      <c r="C175" s="67" t="s">
        <v>943</v>
      </c>
      <c r="D175" s="32" t="s">
        <v>944</v>
      </c>
      <c r="E175" s="56"/>
      <c r="F175" s="33"/>
      <c r="G175" s="33"/>
      <c r="H175" s="288">
        <f t="shared" si="291"/>
        <v>5624320</v>
      </c>
      <c r="I175" s="288">
        <f t="shared" si="292"/>
        <v>5624320</v>
      </c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4" t="s">
        <v>901</v>
      </c>
      <c r="AI175" s="34" t="s">
        <v>463</v>
      </c>
      <c r="AJ175" s="34" t="s">
        <v>177</v>
      </c>
      <c r="AK175" s="34" t="s">
        <v>734</v>
      </c>
      <c r="AL175" s="34" t="s">
        <v>945</v>
      </c>
      <c r="AM175" s="34" t="s">
        <v>728</v>
      </c>
      <c r="AN175" s="34" t="s">
        <v>617</v>
      </c>
      <c r="AO175" s="36">
        <v>1.04</v>
      </c>
      <c r="AP175" s="69" t="s">
        <v>544</v>
      </c>
      <c r="AQ175" s="69" t="s">
        <v>58</v>
      </c>
      <c r="AR175" s="37" t="s">
        <v>469</v>
      </c>
      <c r="AS175" s="38">
        <v>2023</v>
      </c>
      <c r="AT175" s="39" t="s">
        <v>470</v>
      </c>
      <c r="AU175" s="37" t="s">
        <v>471</v>
      </c>
      <c r="AV175" s="39" t="s">
        <v>523</v>
      </c>
      <c r="AW175" s="39" t="s">
        <v>524</v>
      </c>
      <c r="AX175" s="39" t="s">
        <v>606</v>
      </c>
      <c r="AY175" s="40" t="s">
        <v>946</v>
      </c>
      <c r="AZ175" s="40" t="s">
        <v>530</v>
      </c>
      <c r="BA175" s="274">
        <v>0</v>
      </c>
      <c r="BB175" s="42"/>
      <c r="BC175" s="35">
        <v>5408000</v>
      </c>
      <c r="BD175" s="43">
        <v>0</v>
      </c>
      <c r="BE175" s="43"/>
      <c r="BF175" s="43">
        <v>0</v>
      </c>
      <c r="BG175" s="44"/>
      <c r="BH175" s="45">
        <f t="shared" si="376"/>
        <v>5408000</v>
      </c>
      <c r="BI175" s="45">
        <f t="shared" si="377"/>
        <v>5624320</v>
      </c>
      <c r="BJ175" s="45">
        <f t="shared" si="263"/>
        <v>5624320</v>
      </c>
      <c r="BK175" s="46">
        <v>0</v>
      </c>
      <c r="BL175" s="46">
        <v>0</v>
      </c>
      <c r="BM175" s="46">
        <f t="shared" si="344"/>
        <v>0</v>
      </c>
      <c r="BN175" s="46">
        <v>104000</v>
      </c>
      <c r="BO175" s="46">
        <f t="shared" ref="BO175:BO238" si="380">$AO175*BN175</f>
        <v>108160</v>
      </c>
      <c r="BP175" s="46">
        <v>104000</v>
      </c>
      <c r="BQ175" s="46">
        <f t="shared" si="346"/>
        <v>108160</v>
      </c>
      <c r="BR175" s="46">
        <v>208000</v>
      </c>
      <c r="BS175" s="46">
        <f t="shared" si="347"/>
        <v>216320</v>
      </c>
      <c r="BT175" s="46">
        <v>1040000</v>
      </c>
      <c r="BU175" s="46">
        <f t="shared" si="348"/>
        <v>1081600</v>
      </c>
      <c r="BV175" s="46">
        <v>1352000</v>
      </c>
      <c r="BW175" s="46">
        <f t="shared" si="349"/>
        <v>1406080</v>
      </c>
      <c r="BX175" s="46">
        <v>1300000</v>
      </c>
      <c r="BY175" s="46">
        <f t="shared" si="350"/>
        <v>1352000</v>
      </c>
      <c r="BZ175" s="46">
        <v>650000</v>
      </c>
      <c r="CA175" s="46">
        <f t="shared" ref="CA175:CA238" si="381">$AO175*BZ175</f>
        <v>676000</v>
      </c>
      <c r="CB175" s="46">
        <v>650000</v>
      </c>
      <c r="CC175" s="46">
        <f t="shared" ref="CC175:CC238" si="382">$AO175*CB175</f>
        <v>676000</v>
      </c>
      <c r="CD175" s="46">
        <v>0</v>
      </c>
      <c r="CE175" s="46">
        <f t="shared" ref="CE175:CE238" si="383">$AO175*CD175</f>
        <v>0</v>
      </c>
      <c r="CF175" s="46">
        <v>0</v>
      </c>
      <c r="CG175" s="46">
        <f t="shared" ref="CG175:CG238" si="384">$AO175*CF175</f>
        <v>0</v>
      </c>
      <c r="CH175" s="46">
        <v>0</v>
      </c>
      <c r="CI175" s="46">
        <f t="shared" ref="CI175:CI238" si="385">$AO175*CH175</f>
        <v>0</v>
      </c>
      <c r="CJ175" s="46">
        <v>0</v>
      </c>
      <c r="CK175" s="46">
        <f t="shared" ref="CK175:CK238" si="386">$AO175*CJ175</f>
        <v>0</v>
      </c>
      <c r="CL175" s="46">
        <v>0</v>
      </c>
      <c r="CM175" s="46">
        <f t="shared" ref="CM175:CM238" si="387">$AO175*CL175</f>
        <v>0</v>
      </c>
      <c r="CN175" s="46">
        <v>0</v>
      </c>
      <c r="CO175" s="46">
        <f t="shared" ref="CO175:CO238" si="388">$AO175*CN175</f>
        <v>0</v>
      </c>
      <c r="CP175" s="46">
        <v>0</v>
      </c>
      <c r="CQ175" s="46">
        <f t="shared" ref="CQ175:CQ238" si="389">$AO175*CP175</f>
        <v>0</v>
      </c>
      <c r="CR175" s="46">
        <v>0</v>
      </c>
      <c r="CS175" s="46">
        <f t="shared" ref="CS175:CS238" si="390">$AO175*CR175</f>
        <v>0</v>
      </c>
      <c r="CT175" s="46">
        <v>0</v>
      </c>
      <c r="CU175" s="46">
        <f t="shared" ref="CU175:CU238" si="391">$AO175*CT175</f>
        <v>0</v>
      </c>
      <c r="CV175" s="46">
        <v>0</v>
      </c>
      <c r="CW175" s="46">
        <f t="shared" ref="CW175:CW238" si="392">$AO175*CV175</f>
        <v>0</v>
      </c>
      <c r="CX175" s="46">
        <v>0</v>
      </c>
      <c r="CY175" s="46">
        <f t="shared" ref="CY175:CY238" si="393">$AO175*CX175</f>
        <v>0</v>
      </c>
      <c r="CZ175" s="46">
        <v>0</v>
      </c>
      <c r="DA175" s="46">
        <f t="shared" ref="DA175:DA238" si="394">$AO175*CZ175</f>
        <v>0</v>
      </c>
      <c r="DB175" s="47">
        <v>0</v>
      </c>
      <c r="DC175" s="46">
        <f t="shared" ref="DC175:DC238" si="395">$AO175*DB175</f>
        <v>0</v>
      </c>
      <c r="DD175" s="48">
        <v>0</v>
      </c>
      <c r="DE175" s="46">
        <f t="shared" ref="DE175:DE238" si="396">$AO175*DD175</f>
        <v>0</v>
      </c>
      <c r="DF175" s="75">
        <v>40</v>
      </c>
      <c r="DG175" s="50">
        <f t="shared" si="367"/>
        <v>140608</v>
      </c>
      <c r="DH175" s="51">
        <f t="shared" si="286"/>
        <v>1968512</v>
      </c>
      <c r="DI175" s="52"/>
      <c r="DJ175" s="52"/>
      <c r="DK175" s="53"/>
      <c r="DL175" s="53"/>
      <c r="DM175" s="53"/>
      <c r="DN175" s="53"/>
      <c r="DO175" s="53"/>
      <c r="DP175" s="53"/>
      <c r="DQ175" s="53"/>
      <c r="DR175" s="53"/>
      <c r="DS175" s="52">
        <f t="shared" ref="DS175:DS181" si="397">$DG175</f>
        <v>140608</v>
      </c>
      <c r="DT175" s="52">
        <f t="shared" si="378"/>
        <v>140608</v>
      </c>
      <c r="DU175" s="52">
        <f t="shared" si="378"/>
        <v>140608</v>
      </c>
      <c r="DV175" s="52">
        <f t="shared" ref="DV175:EF181" si="398">$DG175</f>
        <v>140608</v>
      </c>
      <c r="DW175" s="52">
        <f t="shared" si="398"/>
        <v>140608</v>
      </c>
      <c r="DX175" s="52">
        <f t="shared" si="398"/>
        <v>140608</v>
      </c>
      <c r="DY175" s="52">
        <f t="shared" si="398"/>
        <v>140608</v>
      </c>
      <c r="DZ175" s="52">
        <f t="shared" si="398"/>
        <v>140608</v>
      </c>
      <c r="EA175" s="52">
        <f t="shared" si="398"/>
        <v>140608</v>
      </c>
      <c r="EB175" s="52">
        <f t="shared" si="398"/>
        <v>140608</v>
      </c>
      <c r="EC175" s="52">
        <f t="shared" si="398"/>
        <v>140608</v>
      </c>
      <c r="ED175" s="52">
        <f t="shared" si="398"/>
        <v>140608</v>
      </c>
      <c r="EE175" s="52">
        <f t="shared" si="398"/>
        <v>140608</v>
      </c>
      <c r="EF175" s="52">
        <f t="shared" si="398"/>
        <v>140608</v>
      </c>
      <c r="EG175" s="54">
        <f t="shared" si="288"/>
        <v>3655808</v>
      </c>
      <c r="EH175" s="55">
        <f t="shared" si="289"/>
        <v>14</v>
      </c>
      <c r="EI175" s="55">
        <f t="shared" si="290"/>
        <v>26</v>
      </c>
      <c r="EJ175" s="56" t="s">
        <v>947</v>
      </c>
      <c r="EK175" s="57">
        <f t="shared" si="313"/>
        <v>0</v>
      </c>
      <c r="EL175" s="57">
        <f t="shared" si="314"/>
        <v>0</v>
      </c>
      <c r="EM175" s="57">
        <f t="shared" si="315"/>
        <v>108160</v>
      </c>
      <c r="EN175" s="57">
        <f t="shared" si="316"/>
        <v>216320</v>
      </c>
      <c r="EO175" s="57">
        <f t="shared" si="293"/>
        <v>432640</v>
      </c>
      <c r="EP175" s="57">
        <f t="shared" si="294"/>
        <v>1514240</v>
      </c>
      <c r="EQ175" s="58">
        <f t="shared" si="295"/>
        <v>0</v>
      </c>
      <c r="ER175" s="58">
        <f t="shared" si="296"/>
        <v>0</v>
      </c>
      <c r="ES175" s="58">
        <f t="shared" si="297"/>
        <v>1406.08</v>
      </c>
      <c r="ET175" s="58">
        <f t="shared" si="298"/>
        <v>3028.48</v>
      </c>
    </row>
    <row r="176" spans="1:150" x14ac:dyDescent="0.25">
      <c r="A176" s="30" t="s">
        <v>948</v>
      </c>
      <c r="B176" s="65">
        <v>1320003</v>
      </c>
      <c r="C176" s="67" t="s">
        <v>949</v>
      </c>
      <c r="D176" s="32" t="s">
        <v>944</v>
      </c>
      <c r="E176" s="56"/>
      <c r="F176" s="33"/>
      <c r="G176" s="33"/>
      <c r="H176" s="288">
        <f t="shared" si="291"/>
        <v>2882520</v>
      </c>
      <c r="I176" s="288">
        <f t="shared" si="292"/>
        <v>2882520</v>
      </c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4" t="s">
        <v>901</v>
      </c>
      <c r="AI176" s="34" t="s">
        <v>463</v>
      </c>
      <c r="AJ176" s="34" t="s">
        <v>177</v>
      </c>
      <c r="AK176" s="34" t="s">
        <v>734</v>
      </c>
      <c r="AL176" s="34" t="s">
        <v>945</v>
      </c>
      <c r="AM176" s="34" t="s">
        <v>695</v>
      </c>
      <c r="AN176" s="34" t="s">
        <v>617</v>
      </c>
      <c r="AO176" s="36">
        <v>1.04</v>
      </c>
      <c r="AP176" s="69" t="s">
        <v>468</v>
      </c>
      <c r="AQ176" s="69" t="s">
        <v>58</v>
      </c>
      <c r="AR176" s="37" t="s">
        <v>469</v>
      </c>
      <c r="AS176" s="38">
        <v>2023</v>
      </c>
      <c r="AT176" s="39" t="s">
        <v>470</v>
      </c>
      <c r="AU176" s="37" t="s">
        <v>471</v>
      </c>
      <c r="AV176" s="39" t="s">
        <v>523</v>
      </c>
      <c r="AW176" s="39" t="s">
        <v>524</v>
      </c>
      <c r="AX176" s="39" t="s">
        <v>606</v>
      </c>
      <c r="AY176" s="40" t="s">
        <v>946</v>
      </c>
      <c r="AZ176" s="40" t="s">
        <v>530</v>
      </c>
      <c r="BA176" s="274">
        <v>0</v>
      </c>
      <c r="BB176" s="42"/>
      <c r="BC176" s="35">
        <f>2596000+96000</f>
        <v>2692000</v>
      </c>
      <c r="BD176" s="43">
        <v>0</v>
      </c>
      <c r="BE176" s="43"/>
      <c r="BF176" s="43">
        <v>0</v>
      </c>
      <c r="BG176" s="44"/>
      <c r="BH176" s="45">
        <f t="shared" si="376"/>
        <v>2783500</v>
      </c>
      <c r="BI176" s="45">
        <f t="shared" si="377"/>
        <v>2882520</v>
      </c>
      <c r="BJ176" s="45">
        <f t="shared" si="263"/>
        <v>2882520</v>
      </c>
      <c r="BK176" s="46">
        <v>308000</v>
      </c>
      <c r="BL176" s="85">
        <v>1133750</v>
      </c>
      <c r="BM176" s="46">
        <f t="shared" si="344"/>
        <v>1179100</v>
      </c>
      <c r="BN176" s="85">
        <v>1133750</v>
      </c>
      <c r="BO176" s="46">
        <f t="shared" si="380"/>
        <v>1179100</v>
      </c>
      <c r="BP176" s="46">
        <v>208000</v>
      </c>
      <c r="BQ176" s="46">
        <f t="shared" si="346"/>
        <v>216320</v>
      </c>
      <c r="BR176" s="46">
        <v>0</v>
      </c>
      <c r="BS176" s="46">
        <f t="shared" si="347"/>
        <v>0</v>
      </c>
      <c r="BT176" s="46">
        <v>0</v>
      </c>
      <c r="BU176" s="46">
        <f t="shared" si="348"/>
        <v>0</v>
      </c>
      <c r="BV176" s="46">
        <v>0</v>
      </c>
      <c r="BW176" s="46">
        <f t="shared" si="349"/>
        <v>0</v>
      </c>
      <c r="BX176" s="46">
        <v>0</v>
      </c>
      <c r="BY176" s="46">
        <f t="shared" si="350"/>
        <v>0</v>
      </c>
      <c r="BZ176" s="46">
        <v>0</v>
      </c>
      <c r="CA176" s="46">
        <f t="shared" si="381"/>
        <v>0</v>
      </c>
      <c r="CB176" s="46">
        <v>0</v>
      </c>
      <c r="CC176" s="46">
        <f t="shared" si="382"/>
        <v>0</v>
      </c>
      <c r="CD176" s="46">
        <v>0</v>
      </c>
      <c r="CE176" s="46">
        <f t="shared" si="383"/>
        <v>0</v>
      </c>
      <c r="CF176" s="46">
        <v>0</v>
      </c>
      <c r="CG176" s="46">
        <f t="shared" si="384"/>
        <v>0</v>
      </c>
      <c r="CH176" s="46">
        <v>0</v>
      </c>
      <c r="CI176" s="46">
        <f t="shared" si="385"/>
        <v>0</v>
      </c>
      <c r="CJ176" s="46">
        <v>0</v>
      </c>
      <c r="CK176" s="46">
        <f t="shared" si="386"/>
        <v>0</v>
      </c>
      <c r="CL176" s="46">
        <v>0</v>
      </c>
      <c r="CM176" s="46">
        <f t="shared" si="387"/>
        <v>0</v>
      </c>
      <c r="CN176" s="46">
        <v>0</v>
      </c>
      <c r="CO176" s="46">
        <f t="shared" si="388"/>
        <v>0</v>
      </c>
      <c r="CP176" s="46">
        <v>0</v>
      </c>
      <c r="CQ176" s="46">
        <f t="shared" si="389"/>
        <v>0</v>
      </c>
      <c r="CR176" s="46">
        <v>0</v>
      </c>
      <c r="CS176" s="46">
        <f t="shared" si="390"/>
        <v>0</v>
      </c>
      <c r="CT176" s="46">
        <v>0</v>
      </c>
      <c r="CU176" s="46">
        <f t="shared" si="391"/>
        <v>0</v>
      </c>
      <c r="CV176" s="46">
        <v>0</v>
      </c>
      <c r="CW176" s="46">
        <f t="shared" si="392"/>
        <v>0</v>
      </c>
      <c r="CX176" s="46">
        <v>0</v>
      </c>
      <c r="CY176" s="46">
        <f t="shared" si="393"/>
        <v>0</v>
      </c>
      <c r="CZ176" s="46">
        <v>0</v>
      </c>
      <c r="DA176" s="46">
        <f t="shared" si="394"/>
        <v>0</v>
      </c>
      <c r="DB176" s="47">
        <v>0</v>
      </c>
      <c r="DC176" s="46">
        <f t="shared" si="395"/>
        <v>0</v>
      </c>
      <c r="DD176" s="48">
        <v>0</v>
      </c>
      <c r="DE176" s="46">
        <f t="shared" si="396"/>
        <v>0</v>
      </c>
      <c r="DF176" s="49">
        <v>30</v>
      </c>
      <c r="DG176" s="50">
        <f t="shared" si="367"/>
        <v>96084</v>
      </c>
      <c r="DH176" s="51">
        <f t="shared" si="286"/>
        <v>1921680</v>
      </c>
      <c r="DI176" s="52"/>
      <c r="DJ176" s="52"/>
      <c r="DK176" s="53"/>
      <c r="DL176" s="53"/>
      <c r="DM176" s="52">
        <f t="shared" ref="DM176:DR176" si="399">$DG176</f>
        <v>96084</v>
      </c>
      <c r="DN176" s="52">
        <f t="shared" si="399"/>
        <v>96084</v>
      </c>
      <c r="DO176" s="52">
        <f t="shared" si="399"/>
        <v>96084</v>
      </c>
      <c r="DP176" s="52">
        <f t="shared" si="399"/>
        <v>96084</v>
      </c>
      <c r="DQ176" s="52">
        <f t="shared" si="399"/>
        <v>96084</v>
      </c>
      <c r="DR176" s="52">
        <f t="shared" si="399"/>
        <v>96084</v>
      </c>
      <c r="DS176" s="52">
        <f t="shared" si="397"/>
        <v>96084</v>
      </c>
      <c r="DT176" s="52">
        <f t="shared" si="378"/>
        <v>96084</v>
      </c>
      <c r="DU176" s="52">
        <f t="shared" si="378"/>
        <v>96084</v>
      </c>
      <c r="DV176" s="52">
        <f t="shared" si="398"/>
        <v>96084</v>
      </c>
      <c r="DW176" s="52">
        <f t="shared" si="398"/>
        <v>96084</v>
      </c>
      <c r="DX176" s="52">
        <f t="shared" si="398"/>
        <v>96084</v>
      </c>
      <c r="DY176" s="52">
        <f t="shared" si="398"/>
        <v>96084</v>
      </c>
      <c r="DZ176" s="52">
        <f t="shared" si="398"/>
        <v>96084</v>
      </c>
      <c r="EA176" s="52">
        <f t="shared" si="398"/>
        <v>96084</v>
      </c>
      <c r="EB176" s="52">
        <f t="shared" si="398"/>
        <v>96084</v>
      </c>
      <c r="EC176" s="52">
        <f t="shared" si="398"/>
        <v>96084</v>
      </c>
      <c r="ED176" s="52">
        <f t="shared" si="398"/>
        <v>96084</v>
      </c>
      <c r="EE176" s="52">
        <f t="shared" si="398"/>
        <v>96084</v>
      </c>
      <c r="EF176" s="52">
        <f t="shared" si="398"/>
        <v>96084</v>
      </c>
      <c r="EG176" s="54">
        <f t="shared" si="288"/>
        <v>960840</v>
      </c>
      <c r="EH176" s="55">
        <f t="shared" si="289"/>
        <v>20</v>
      </c>
      <c r="EI176" s="55">
        <f t="shared" si="290"/>
        <v>10</v>
      </c>
      <c r="EJ176" s="56" t="s">
        <v>950</v>
      </c>
      <c r="EK176" s="57">
        <f t="shared" si="313"/>
        <v>308000</v>
      </c>
      <c r="EL176" s="57">
        <f t="shared" si="314"/>
        <v>1487100</v>
      </c>
      <c r="EM176" s="57">
        <f t="shared" si="315"/>
        <v>2666200</v>
      </c>
      <c r="EN176" s="57">
        <f t="shared" si="316"/>
        <v>2882520</v>
      </c>
      <c r="EO176" s="57">
        <f t="shared" si="293"/>
        <v>2786436</v>
      </c>
      <c r="EP176" s="57">
        <f t="shared" si="294"/>
        <v>2690352</v>
      </c>
      <c r="EQ176" s="58">
        <f t="shared" si="295"/>
        <v>3696</v>
      </c>
      <c r="ER176" s="58">
        <f t="shared" si="296"/>
        <v>17845.2</v>
      </c>
      <c r="ES176" s="58">
        <f t="shared" si="297"/>
        <v>34660.6</v>
      </c>
      <c r="ET176" s="58">
        <f t="shared" si="298"/>
        <v>40355.279999999999</v>
      </c>
    </row>
    <row r="177" spans="1:150" x14ac:dyDescent="0.25">
      <c r="A177" s="30" t="s">
        <v>951</v>
      </c>
      <c r="B177" s="65">
        <v>1420050</v>
      </c>
      <c r="C177" s="67" t="s">
        <v>952</v>
      </c>
      <c r="D177" s="32" t="s">
        <v>461</v>
      </c>
      <c r="E177" s="56"/>
      <c r="F177" s="33"/>
      <c r="G177" s="33"/>
      <c r="H177" s="288">
        <f t="shared" si="291"/>
        <v>20168650.020430002</v>
      </c>
      <c r="I177" s="288">
        <f t="shared" si="292"/>
        <v>20168650.020430002</v>
      </c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4" t="s">
        <v>583</v>
      </c>
      <c r="AI177" s="34" t="s">
        <v>463</v>
      </c>
      <c r="AJ177" s="34" t="s">
        <v>480</v>
      </c>
      <c r="AK177" s="34" t="s">
        <v>584</v>
      </c>
      <c r="AL177" s="34" t="s">
        <v>44</v>
      </c>
      <c r="AM177" s="34" t="s">
        <v>585</v>
      </c>
      <c r="AN177" s="34" t="s">
        <v>467</v>
      </c>
      <c r="AO177" s="36">
        <v>1.0415000000000001</v>
      </c>
      <c r="AP177" s="69" t="s">
        <v>586</v>
      </c>
      <c r="AQ177" s="69" t="s">
        <v>58</v>
      </c>
      <c r="AR177" s="37" t="s">
        <v>469</v>
      </c>
      <c r="AS177" s="38">
        <v>2023</v>
      </c>
      <c r="AT177" s="39" t="s">
        <v>470</v>
      </c>
      <c r="AU177" s="37" t="s">
        <v>471</v>
      </c>
      <c r="AV177" s="39" t="s">
        <v>481</v>
      </c>
      <c r="AW177" s="39" t="s">
        <v>482</v>
      </c>
      <c r="AX177" s="39" t="s">
        <v>587</v>
      </c>
      <c r="AY177" s="40" t="s">
        <v>587</v>
      </c>
      <c r="AZ177" s="40" t="s">
        <v>474</v>
      </c>
      <c r="BA177" s="274">
        <v>0</v>
      </c>
      <c r="BB177" s="42" t="s">
        <v>505</v>
      </c>
      <c r="BC177" s="43">
        <v>19365002.608799998</v>
      </c>
      <c r="BD177" s="43">
        <v>0</v>
      </c>
      <c r="BE177" s="43"/>
      <c r="BF177" s="43">
        <v>0</v>
      </c>
      <c r="BG177" s="44"/>
      <c r="BH177" s="45">
        <f t="shared" si="376"/>
        <v>19365002.420000002</v>
      </c>
      <c r="BI177" s="45">
        <f t="shared" si="377"/>
        <v>20168650.020430002</v>
      </c>
      <c r="BJ177" s="45">
        <f t="shared" si="263"/>
        <v>20168650.020430002</v>
      </c>
      <c r="BK177" s="46">
        <v>0</v>
      </c>
      <c r="BL177" s="46">
        <v>0</v>
      </c>
      <c r="BM177" s="46">
        <f t="shared" si="344"/>
        <v>0</v>
      </c>
      <c r="BN177" s="46">
        <v>967600</v>
      </c>
      <c r="BO177" s="46">
        <f t="shared" si="380"/>
        <v>1007755.4000000001</v>
      </c>
      <c r="BP177" s="46">
        <v>967600</v>
      </c>
      <c r="BQ177" s="46">
        <f t="shared" si="346"/>
        <v>1007755.4000000001</v>
      </c>
      <c r="BR177" s="46">
        <v>7745520</v>
      </c>
      <c r="BS177" s="46">
        <f t="shared" si="347"/>
        <v>8066959.080000001</v>
      </c>
      <c r="BT177" s="46">
        <v>7745520</v>
      </c>
      <c r="BU177" s="46">
        <f t="shared" si="348"/>
        <v>8066959.080000001</v>
      </c>
      <c r="BV177" s="46">
        <v>1938762.42</v>
      </c>
      <c r="BW177" s="46">
        <f t="shared" si="349"/>
        <v>2019221.0604300001</v>
      </c>
      <c r="BX177" s="46">
        <v>0</v>
      </c>
      <c r="BY177" s="46">
        <f t="shared" si="350"/>
        <v>0</v>
      </c>
      <c r="BZ177" s="46">
        <v>0</v>
      </c>
      <c r="CA177" s="46">
        <f t="shared" si="381"/>
        <v>0</v>
      </c>
      <c r="CB177" s="46">
        <v>0</v>
      </c>
      <c r="CC177" s="46">
        <f t="shared" si="382"/>
        <v>0</v>
      </c>
      <c r="CD177" s="46">
        <v>0</v>
      </c>
      <c r="CE177" s="46">
        <f t="shared" si="383"/>
        <v>0</v>
      </c>
      <c r="CF177" s="46">
        <v>0</v>
      </c>
      <c r="CG177" s="46">
        <f t="shared" si="384"/>
        <v>0</v>
      </c>
      <c r="CH177" s="46">
        <v>0</v>
      </c>
      <c r="CI177" s="46">
        <f t="shared" si="385"/>
        <v>0</v>
      </c>
      <c r="CJ177" s="46">
        <v>0</v>
      </c>
      <c r="CK177" s="46">
        <f t="shared" si="386"/>
        <v>0</v>
      </c>
      <c r="CL177" s="46">
        <v>0</v>
      </c>
      <c r="CM177" s="46">
        <f t="shared" si="387"/>
        <v>0</v>
      </c>
      <c r="CN177" s="46">
        <v>0</v>
      </c>
      <c r="CO177" s="46">
        <f t="shared" si="388"/>
        <v>0</v>
      </c>
      <c r="CP177" s="46">
        <v>0</v>
      </c>
      <c r="CQ177" s="46">
        <f t="shared" si="389"/>
        <v>0</v>
      </c>
      <c r="CR177" s="46">
        <v>0</v>
      </c>
      <c r="CS177" s="46">
        <f t="shared" si="390"/>
        <v>0</v>
      </c>
      <c r="CT177" s="46">
        <v>0</v>
      </c>
      <c r="CU177" s="46">
        <f t="shared" si="391"/>
        <v>0</v>
      </c>
      <c r="CV177" s="46">
        <v>0</v>
      </c>
      <c r="CW177" s="46">
        <f t="shared" si="392"/>
        <v>0</v>
      </c>
      <c r="CX177" s="46">
        <v>0</v>
      </c>
      <c r="CY177" s="46">
        <f t="shared" si="393"/>
        <v>0</v>
      </c>
      <c r="CZ177" s="46">
        <v>0</v>
      </c>
      <c r="DA177" s="46">
        <f t="shared" si="394"/>
        <v>0</v>
      </c>
      <c r="DB177" s="47">
        <v>0</v>
      </c>
      <c r="DC177" s="46">
        <f t="shared" si="395"/>
        <v>0</v>
      </c>
      <c r="DD177" s="48">
        <v>0</v>
      </c>
      <c r="DE177" s="46">
        <f t="shared" si="396"/>
        <v>0</v>
      </c>
      <c r="DF177" s="49">
        <v>40</v>
      </c>
      <c r="DG177" s="50">
        <f t="shared" si="367"/>
        <v>504216.25051075005</v>
      </c>
      <c r="DH177" s="51">
        <f t="shared" si="286"/>
        <v>8571676.258682752</v>
      </c>
      <c r="DI177" s="52"/>
      <c r="DJ177" s="52"/>
      <c r="DK177" s="53"/>
      <c r="DL177" s="53"/>
      <c r="DM177" s="53"/>
      <c r="DN177" s="53"/>
      <c r="DO177" s="53"/>
      <c r="DP177" s="52">
        <f t="shared" ref="DP177:DR181" si="400">$DG177</f>
        <v>504216.25051075005</v>
      </c>
      <c r="DQ177" s="52">
        <f t="shared" si="400"/>
        <v>504216.25051075005</v>
      </c>
      <c r="DR177" s="52">
        <f t="shared" si="400"/>
        <v>504216.25051075005</v>
      </c>
      <c r="DS177" s="52">
        <f t="shared" si="397"/>
        <v>504216.25051075005</v>
      </c>
      <c r="DT177" s="52">
        <f t="shared" si="378"/>
        <v>504216.25051075005</v>
      </c>
      <c r="DU177" s="52">
        <f t="shared" si="378"/>
        <v>504216.25051075005</v>
      </c>
      <c r="DV177" s="52">
        <f t="shared" si="398"/>
        <v>504216.25051075005</v>
      </c>
      <c r="DW177" s="52">
        <f t="shared" si="398"/>
        <v>504216.25051075005</v>
      </c>
      <c r="DX177" s="52">
        <f t="shared" si="398"/>
        <v>504216.25051075005</v>
      </c>
      <c r="DY177" s="52">
        <f t="shared" si="398"/>
        <v>504216.25051075005</v>
      </c>
      <c r="DZ177" s="52">
        <f t="shared" si="398"/>
        <v>504216.25051075005</v>
      </c>
      <c r="EA177" s="52">
        <f t="shared" si="398"/>
        <v>504216.25051075005</v>
      </c>
      <c r="EB177" s="52">
        <f t="shared" si="398"/>
        <v>504216.25051075005</v>
      </c>
      <c r="EC177" s="52">
        <f t="shared" si="398"/>
        <v>504216.25051075005</v>
      </c>
      <c r="ED177" s="52">
        <f t="shared" si="398"/>
        <v>504216.25051075005</v>
      </c>
      <c r="EE177" s="52">
        <f t="shared" si="398"/>
        <v>504216.25051075005</v>
      </c>
      <c r="EF177" s="52">
        <f t="shared" si="398"/>
        <v>504216.25051075005</v>
      </c>
      <c r="EG177" s="54">
        <f t="shared" si="288"/>
        <v>11596973.76174725</v>
      </c>
      <c r="EH177" s="55">
        <f t="shared" si="289"/>
        <v>17</v>
      </c>
      <c r="EI177" s="55">
        <f t="shared" si="290"/>
        <v>23</v>
      </c>
      <c r="EJ177" s="56" t="s">
        <v>588</v>
      </c>
      <c r="EK177" s="57">
        <f t="shared" si="313"/>
        <v>0</v>
      </c>
      <c r="EL177" s="57">
        <f t="shared" si="314"/>
        <v>0</v>
      </c>
      <c r="EM177" s="57">
        <f t="shared" si="315"/>
        <v>1007755.4000000001</v>
      </c>
      <c r="EN177" s="57">
        <f t="shared" si="316"/>
        <v>2015510.8000000003</v>
      </c>
      <c r="EO177" s="57">
        <f t="shared" si="293"/>
        <v>10082469.880000001</v>
      </c>
      <c r="EP177" s="57">
        <f t="shared" si="294"/>
        <v>18149428.960000001</v>
      </c>
      <c r="EQ177" s="58">
        <f t="shared" si="295"/>
        <v>0</v>
      </c>
      <c r="ER177" s="58">
        <f t="shared" si="296"/>
        <v>0</v>
      </c>
      <c r="ES177" s="58">
        <f t="shared" si="297"/>
        <v>13100.820200000002</v>
      </c>
      <c r="ET177" s="58">
        <f t="shared" si="298"/>
        <v>28217.151200000004</v>
      </c>
    </row>
    <row r="178" spans="1:150" x14ac:dyDescent="0.25">
      <c r="A178" s="30" t="s">
        <v>953</v>
      </c>
      <c r="B178" s="65">
        <v>1420051</v>
      </c>
      <c r="C178" s="67" t="s">
        <v>954</v>
      </c>
      <c r="D178" s="32" t="s">
        <v>461</v>
      </c>
      <c r="E178" s="56"/>
      <c r="F178" s="33"/>
      <c r="G178" s="33"/>
      <c r="H178" s="288">
        <f t="shared" si="291"/>
        <v>2839993.4450000003</v>
      </c>
      <c r="I178" s="288">
        <f t="shared" si="292"/>
        <v>2839993.4450000003</v>
      </c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4" t="s">
        <v>583</v>
      </c>
      <c r="AI178" s="34" t="s">
        <v>463</v>
      </c>
      <c r="AJ178" s="34" t="s">
        <v>480</v>
      </c>
      <c r="AK178" s="34" t="s">
        <v>584</v>
      </c>
      <c r="AL178" s="34" t="s">
        <v>44</v>
      </c>
      <c r="AM178" s="34" t="s">
        <v>692</v>
      </c>
      <c r="AN178" s="34" t="s">
        <v>467</v>
      </c>
      <c r="AO178" s="36">
        <v>1.0415000000000001</v>
      </c>
      <c r="AP178" s="69" t="s">
        <v>586</v>
      </c>
      <c r="AQ178" s="69" t="s">
        <v>58</v>
      </c>
      <c r="AR178" s="37" t="s">
        <v>469</v>
      </c>
      <c r="AS178" s="38">
        <v>2023</v>
      </c>
      <c r="AT178" s="39" t="s">
        <v>470</v>
      </c>
      <c r="AU178" s="37" t="s">
        <v>471</v>
      </c>
      <c r="AV178" s="39" t="s">
        <v>481</v>
      </c>
      <c r="AW178" s="39" t="s">
        <v>482</v>
      </c>
      <c r="AX178" s="39" t="s">
        <v>587</v>
      </c>
      <c r="AY178" s="40" t="s">
        <v>587</v>
      </c>
      <c r="AZ178" s="40" t="s">
        <v>474</v>
      </c>
      <c r="BA178" s="274">
        <v>0</v>
      </c>
      <c r="BB178" s="42" t="s">
        <v>505</v>
      </c>
      <c r="BC178" s="43">
        <v>2726830.3288000003</v>
      </c>
      <c r="BD178" s="43">
        <v>0</v>
      </c>
      <c r="BE178" s="43"/>
      <c r="BF178" s="43">
        <v>0</v>
      </c>
      <c r="BG178" s="44"/>
      <c r="BH178" s="45">
        <f t="shared" si="376"/>
        <v>2726830</v>
      </c>
      <c r="BI178" s="45">
        <f t="shared" si="377"/>
        <v>2839993.4450000003</v>
      </c>
      <c r="BJ178" s="45">
        <f t="shared" si="263"/>
        <v>2839993.4450000003</v>
      </c>
      <c r="BK178" s="46">
        <v>0</v>
      </c>
      <c r="BL178" s="73">
        <v>50000</v>
      </c>
      <c r="BM178" s="46">
        <f t="shared" si="344"/>
        <v>52075.000000000007</v>
      </c>
      <c r="BN178" s="73">
        <v>1307000</v>
      </c>
      <c r="BO178" s="46">
        <f t="shared" si="380"/>
        <v>1361240.5000000002</v>
      </c>
      <c r="BP178" s="73">
        <v>1369830</v>
      </c>
      <c r="BQ178" s="46">
        <f t="shared" si="346"/>
        <v>1426677.9450000001</v>
      </c>
      <c r="BR178" s="46">
        <v>0</v>
      </c>
      <c r="BS178" s="46">
        <f t="shared" si="347"/>
        <v>0</v>
      </c>
      <c r="BT178" s="46">
        <v>0</v>
      </c>
      <c r="BU178" s="46">
        <f t="shared" si="348"/>
        <v>0</v>
      </c>
      <c r="BV178" s="46">
        <v>0</v>
      </c>
      <c r="BW178" s="46">
        <f t="shared" si="349"/>
        <v>0</v>
      </c>
      <c r="BX178" s="46">
        <v>0</v>
      </c>
      <c r="BY178" s="46">
        <f t="shared" si="350"/>
        <v>0</v>
      </c>
      <c r="BZ178" s="46">
        <v>0</v>
      </c>
      <c r="CA178" s="46">
        <f t="shared" si="381"/>
        <v>0</v>
      </c>
      <c r="CB178" s="46">
        <v>0</v>
      </c>
      <c r="CC178" s="46">
        <f t="shared" si="382"/>
        <v>0</v>
      </c>
      <c r="CD178" s="46">
        <v>0</v>
      </c>
      <c r="CE178" s="46">
        <f t="shared" si="383"/>
        <v>0</v>
      </c>
      <c r="CF178" s="46">
        <v>0</v>
      </c>
      <c r="CG178" s="46">
        <f t="shared" si="384"/>
        <v>0</v>
      </c>
      <c r="CH178" s="46">
        <v>0</v>
      </c>
      <c r="CI178" s="46">
        <f t="shared" si="385"/>
        <v>0</v>
      </c>
      <c r="CJ178" s="46">
        <v>0</v>
      </c>
      <c r="CK178" s="46">
        <f t="shared" si="386"/>
        <v>0</v>
      </c>
      <c r="CL178" s="46">
        <v>0</v>
      </c>
      <c r="CM178" s="46">
        <f t="shared" si="387"/>
        <v>0</v>
      </c>
      <c r="CN178" s="46">
        <v>0</v>
      </c>
      <c r="CO178" s="46">
        <f t="shared" si="388"/>
        <v>0</v>
      </c>
      <c r="CP178" s="46">
        <v>0</v>
      </c>
      <c r="CQ178" s="46">
        <f t="shared" si="389"/>
        <v>0</v>
      </c>
      <c r="CR178" s="46">
        <v>0</v>
      </c>
      <c r="CS178" s="46">
        <f t="shared" si="390"/>
        <v>0</v>
      </c>
      <c r="CT178" s="46">
        <v>0</v>
      </c>
      <c r="CU178" s="46">
        <f t="shared" si="391"/>
        <v>0</v>
      </c>
      <c r="CV178" s="46">
        <v>0</v>
      </c>
      <c r="CW178" s="46">
        <f t="shared" si="392"/>
        <v>0</v>
      </c>
      <c r="CX178" s="46">
        <v>0</v>
      </c>
      <c r="CY178" s="46">
        <f t="shared" si="393"/>
        <v>0</v>
      </c>
      <c r="CZ178" s="46">
        <v>0</v>
      </c>
      <c r="DA178" s="46">
        <f t="shared" si="394"/>
        <v>0</v>
      </c>
      <c r="DB178" s="47">
        <v>0</v>
      </c>
      <c r="DC178" s="46">
        <f t="shared" si="395"/>
        <v>0</v>
      </c>
      <c r="DD178" s="48">
        <v>0</v>
      </c>
      <c r="DE178" s="46">
        <f t="shared" si="396"/>
        <v>0</v>
      </c>
      <c r="DF178" s="49">
        <v>40</v>
      </c>
      <c r="DG178" s="50">
        <f t="shared" si="367"/>
        <v>70999.836125000002</v>
      </c>
      <c r="DH178" s="51">
        <f t="shared" si="286"/>
        <v>1419996.7224999999</v>
      </c>
      <c r="DI178" s="52"/>
      <c r="DJ178" s="52"/>
      <c r="DK178" s="53"/>
      <c r="DL178" s="52"/>
      <c r="DM178" s="52">
        <f>$DG178</f>
        <v>70999.836125000002</v>
      </c>
      <c r="DN178" s="52">
        <f>$DG178</f>
        <v>70999.836125000002</v>
      </c>
      <c r="DO178" s="52">
        <f>$DG178</f>
        <v>70999.836125000002</v>
      </c>
      <c r="DP178" s="52">
        <f t="shared" si="400"/>
        <v>70999.836125000002</v>
      </c>
      <c r="DQ178" s="52">
        <f t="shared" si="400"/>
        <v>70999.836125000002</v>
      </c>
      <c r="DR178" s="52">
        <f t="shared" si="400"/>
        <v>70999.836125000002</v>
      </c>
      <c r="DS178" s="52">
        <f t="shared" si="397"/>
        <v>70999.836125000002</v>
      </c>
      <c r="DT178" s="52">
        <f t="shared" si="378"/>
        <v>70999.836125000002</v>
      </c>
      <c r="DU178" s="52">
        <f t="shared" si="378"/>
        <v>70999.836125000002</v>
      </c>
      <c r="DV178" s="52">
        <f t="shared" si="398"/>
        <v>70999.836125000002</v>
      </c>
      <c r="DW178" s="52">
        <f t="shared" si="398"/>
        <v>70999.836125000002</v>
      </c>
      <c r="DX178" s="52">
        <f t="shared" si="398"/>
        <v>70999.836125000002</v>
      </c>
      <c r="DY178" s="52">
        <f t="shared" si="398"/>
        <v>70999.836125000002</v>
      </c>
      <c r="DZ178" s="52">
        <f t="shared" si="398"/>
        <v>70999.836125000002</v>
      </c>
      <c r="EA178" s="52">
        <f t="shared" si="398"/>
        <v>70999.836125000002</v>
      </c>
      <c r="EB178" s="52">
        <f t="shared" si="398"/>
        <v>70999.836125000002</v>
      </c>
      <c r="EC178" s="52">
        <f t="shared" si="398"/>
        <v>70999.836125000002</v>
      </c>
      <c r="ED178" s="52">
        <f t="shared" si="398"/>
        <v>70999.836125000002</v>
      </c>
      <c r="EE178" s="52">
        <f t="shared" si="398"/>
        <v>70999.836125000002</v>
      </c>
      <c r="EF178" s="52">
        <f t="shared" si="398"/>
        <v>70999.836125000002</v>
      </c>
      <c r="EG178" s="54">
        <f t="shared" si="288"/>
        <v>1419996.7225000004</v>
      </c>
      <c r="EH178" s="55">
        <f t="shared" si="289"/>
        <v>20</v>
      </c>
      <c r="EI178" s="55">
        <f t="shared" si="290"/>
        <v>20</v>
      </c>
      <c r="EJ178" s="56" t="s">
        <v>588</v>
      </c>
      <c r="EK178" s="57">
        <f t="shared" si="313"/>
        <v>0</v>
      </c>
      <c r="EL178" s="57">
        <f t="shared" si="314"/>
        <v>52075.000000000007</v>
      </c>
      <c r="EM178" s="57">
        <f t="shared" si="315"/>
        <v>1413315.5000000002</v>
      </c>
      <c r="EN178" s="57">
        <f t="shared" si="316"/>
        <v>2839993.4450000003</v>
      </c>
      <c r="EO178" s="57">
        <f t="shared" si="293"/>
        <v>2768993.6088750004</v>
      </c>
      <c r="EP178" s="57">
        <f t="shared" si="294"/>
        <v>2697993.7727500005</v>
      </c>
      <c r="EQ178" s="58">
        <f t="shared" si="295"/>
        <v>0</v>
      </c>
      <c r="ER178" s="58">
        <f t="shared" si="296"/>
        <v>624.90000000000009</v>
      </c>
      <c r="ES178" s="58">
        <f t="shared" si="297"/>
        <v>18373.101500000001</v>
      </c>
      <c r="ET178" s="58">
        <f t="shared" si="298"/>
        <v>39759.908230000008</v>
      </c>
    </row>
    <row r="179" spans="1:150" x14ac:dyDescent="0.25">
      <c r="A179" s="30" t="s">
        <v>955</v>
      </c>
      <c r="B179" s="65">
        <v>1420052</v>
      </c>
      <c r="C179" s="67" t="s">
        <v>956</v>
      </c>
      <c r="D179" s="32" t="s">
        <v>461</v>
      </c>
      <c r="E179" s="56"/>
      <c r="F179" s="33"/>
      <c r="G179" s="33"/>
      <c r="H179" s="288">
        <f t="shared" si="291"/>
        <v>3051355.5383199994</v>
      </c>
      <c r="I179" s="288">
        <f t="shared" si="292"/>
        <v>3051355.5383199994</v>
      </c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4" t="s">
        <v>583</v>
      </c>
      <c r="AI179" s="34" t="s">
        <v>463</v>
      </c>
      <c r="AJ179" s="34" t="s">
        <v>480</v>
      </c>
      <c r="AK179" s="34" t="s">
        <v>584</v>
      </c>
      <c r="AL179" s="34" t="s">
        <v>44</v>
      </c>
      <c r="AM179" s="34" t="s">
        <v>585</v>
      </c>
      <c r="AN179" s="34" t="s">
        <v>467</v>
      </c>
      <c r="AO179" s="36">
        <v>1.0415000000000001</v>
      </c>
      <c r="AP179" s="69" t="s">
        <v>586</v>
      </c>
      <c r="AQ179" s="69" t="s">
        <v>58</v>
      </c>
      <c r="AR179" s="37" t="s">
        <v>469</v>
      </c>
      <c r="AS179" s="38">
        <v>2023</v>
      </c>
      <c r="AT179" s="39" t="s">
        <v>470</v>
      </c>
      <c r="AU179" s="37" t="s">
        <v>471</v>
      </c>
      <c r="AV179" s="39" t="s">
        <v>481</v>
      </c>
      <c r="AW179" s="39" t="s">
        <v>482</v>
      </c>
      <c r="AX179" s="39" t="s">
        <v>587</v>
      </c>
      <c r="AY179" s="40" t="s">
        <v>587</v>
      </c>
      <c r="AZ179" s="40" t="s">
        <v>474</v>
      </c>
      <c r="BA179" s="274">
        <v>0</v>
      </c>
      <c r="BB179" s="42" t="s">
        <v>505</v>
      </c>
      <c r="BC179" s="43">
        <v>2929770.08</v>
      </c>
      <c r="BD179" s="43">
        <v>0</v>
      </c>
      <c r="BE179" s="43"/>
      <c r="BF179" s="43">
        <v>0</v>
      </c>
      <c r="BG179" s="44"/>
      <c r="BH179" s="45">
        <f t="shared" si="376"/>
        <v>2929770.0799999996</v>
      </c>
      <c r="BI179" s="45">
        <f t="shared" si="377"/>
        <v>3051355.5383199994</v>
      </c>
      <c r="BJ179" s="45">
        <f t="shared" si="263"/>
        <v>3051355.5383199994</v>
      </c>
      <c r="BK179" s="46">
        <v>0</v>
      </c>
      <c r="BL179" s="46">
        <v>0</v>
      </c>
      <c r="BM179" s="46">
        <f t="shared" si="344"/>
        <v>0</v>
      </c>
      <c r="BN179" s="46">
        <v>146488.74</v>
      </c>
      <c r="BO179" s="46">
        <f t="shared" si="380"/>
        <v>152568.02270999999</v>
      </c>
      <c r="BP179" s="46">
        <v>146488.74</v>
      </c>
      <c r="BQ179" s="46">
        <f t="shared" si="346"/>
        <v>152568.02270999999</v>
      </c>
      <c r="BR179" s="46">
        <v>1171907.5599999998</v>
      </c>
      <c r="BS179" s="46">
        <f t="shared" si="347"/>
        <v>1220541.7237399998</v>
      </c>
      <c r="BT179" s="46">
        <v>1171907.5599999998</v>
      </c>
      <c r="BU179" s="46">
        <f t="shared" si="348"/>
        <v>1220541.7237399998</v>
      </c>
      <c r="BV179" s="46">
        <v>292977.48</v>
      </c>
      <c r="BW179" s="46">
        <f t="shared" si="349"/>
        <v>305136.04541999998</v>
      </c>
      <c r="BX179" s="46">
        <v>0</v>
      </c>
      <c r="BY179" s="46">
        <f t="shared" si="350"/>
        <v>0</v>
      </c>
      <c r="BZ179" s="46">
        <v>0</v>
      </c>
      <c r="CA179" s="46">
        <f t="shared" si="381"/>
        <v>0</v>
      </c>
      <c r="CB179" s="46">
        <v>0</v>
      </c>
      <c r="CC179" s="46">
        <f t="shared" si="382"/>
        <v>0</v>
      </c>
      <c r="CD179" s="46">
        <v>0</v>
      </c>
      <c r="CE179" s="46">
        <f t="shared" si="383"/>
        <v>0</v>
      </c>
      <c r="CF179" s="46">
        <v>0</v>
      </c>
      <c r="CG179" s="46">
        <f t="shared" si="384"/>
        <v>0</v>
      </c>
      <c r="CH179" s="46">
        <v>0</v>
      </c>
      <c r="CI179" s="46">
        <f t="shared" si="385"/>
        <v>0</v>
      </c>
      <c r="CJ179" s="46">
        <v>0</v>
      </c>
      <c r="CK179" s="46">
        <f t="shared" si="386"/>
        <v>0</v>
      </c>
      <c r="CL179" s="46">
        <v>0</v>
      </c>
      <c r="CM179" s="46">
        <f t="shared" si="387"/>
        <v>0</v>
      </c>
      <c r="CN179" s="46">
        <v>0</v>
      </c>
      <c r="CO179" s="46">
        <f t="shared" si="388"/>
        <v>0</v>
      </c>
      <c r="CP179" s="46">
        <v>0</v>
      </c>
      <c r="CQ179" s="46">
        <f t="shared" si="389"/>
        <v>0</v>
      </c>
      <c r="CR179" s="46">
        <v>0</v>
      </c>
      <c r="CS179" s="46">
        <f t="shared" si="390"/>
        <v>0</v>
      </c>
      <c r="CT179" s="46">
        <v>0</v>
      </c>
      <c r="CU179" s="46">
        <f t="shared" si="391"/>
        <v>0</v>
      </c>
      <c r="CV179" s="46">
        <v>0</v>
      </c>
      <c r="CW179" s="46">
        <f t="shared" si="392"/>
        <v>0</v>
      </c>
      <c r="CX179" s="46">
        <v>0</v>
      </c>
      <c r="CY179" s="46">
        <f t="shared" si="393"/>
        <v>0</v>
      </c>
      <c r="CZ179" s="46">
        <v>0</v>
      </c>
      <c r="DA179" s="46">
        <f t="shared" si="394"/>
        <v>0</v>
      </c>
      <c r="DB179" s="47">
        <v>0</v>
      </c>
      <c r="DC179" s="46">
        <f t="shared" si="395"/>
        <v>0</v>
      </c>
      <c r="DD179" s="48">
        <v>0</v>
      </c>
      <c r="DE179" s="46">
        <f t="shared" si="396"/>
        <v>0</v>
      </c>
      <c r="DF179" s="49">
        <v>40</v>
      </c>
      <c r="DG179" s="50">
        <f t="shared" si="367"/>
        <v>76283.888457999987</v>
      </c>
      <c r="DH179" s="51">
        <f t="shared" si="286"/>
        <v>1296826.1037860001</v>
      </c>
      <c r="DI179" s="52"/>
      <c r="DJ179" s="52"/>
      <c r="DK179" s="53"/>
      <c r="DL179" s="53"/>
      <c r="DM179" s="53"/>
      <c r="DN179" s="53"/>
      <c r="DO179" s="53"/>
      <c r="DP179" s="52">
        <f t="shared" si="400"/>
        <v>76283.888457999987</v>
      </c>
      <c r="DQ179" s="52">
        <f t="shared" si="400"/>
        <v>76283.888457999987</v>
      </c>
      <c r="DR179" s="52">
        <f t="shared" si="400"/>
        <v>76283.888457999987</v>
      </c>
      <c r="DS179" s="52">
        <f t="shared" si="397"/>
        <v>76283.888457999987</v>
      </c>
      <c r="DT179" s="52">
        <f t="shared" si="378"/>
        <v>76283.888457999987</v>
      </c>
      <c r="DU179" s="52">
        <f t="shared" si="378"/>
        <v>76283.888457999987</v>
      </c>
      <c r="DV179" s="52">
        <f t="shared" si="398"/>
        <v>76283.888457999987</v>
      </c>
      <c r="DW179" s="52">
        <f t="shared" si="398"/>
        <v>76283.888457999987</v>
      </c>
      <c r="DX179" s="52">
        <f t="shared" si="398"/>
        <v>76283.888457999987</v>
      </c>
      <c r="DY179" s="52">
        <f t="shared" si="398"/>
        <v>76283.888457999987</v>
      </c>
      <c r="DZ179" s="52">
        <f t="shared" si="398"/>
        <v>76283.888457999987</v>
      </c>
      <c r="EA179" s="52">
        <f t="shared" si="398"/>
        <v>76283.888457999987</v>
      </c>
      <c r="EB179" s="52">
        <f t="shared" si="398"/>
        <v>76283.888457999987</v>
      </c>
      <c r="EC179" s="52">
        <f t="shared" si="398"/>
        <v>76283.888457999987</v>
      </c>
      <c r="ED179" s="52">
        <f t="shared" si="398"/>
        <v>76283.888457999987</v>
      </c>
      <c r="EE179" s="52">
        <f t="shared" si="398"/>
        <v>76283.888457999987</v>
      </c>
      <c r="EF179" s="52">
        <f t="shared" si="398"/>
        <v>76283.888457999987</v>
      </c>
      <c r="EG179" s="54">
        <f t="shared" si="288"/>
        <v>1754529.4345339993</v>
      </c>
      <c r="EH179" s="55">
        <f t="shared" si="289"/>
        <v>17</v>
      </c>
      <c r="EI179" s="55">
        <f t="shared" si="290"/>
        <v>23</v>
      </c>
      <c r="EJ179" s="56" t="s">
        <v>475</v>
      </c>
      <c r="EK179" s="57">
        <f t="shared" si="313"/>
        <v>0</v>
      </c>
      <c r="EL179" s="57">
        <f t="shared" si="314"/>
        <v>0</v>
      </c>
      <c r="EM179" s="57">
        <f t="shared" si="315"/>
        <v>152568.02270999999</v>
      </c>
      <c r="EN179" s="57">
        <f t="shared" si="316"/>
        <v>305136.04541999998</v>
      </c>
      <c r="EO179" s="57">
        <f t="shared" si="293"/>
        <v>1525677.7691599997</v>
      </c>
      <c r="EP179" s="57">
        <f t="shared" si="294"/>
        <v>2746219.4928999995</v>
      </c>
      <c r="EQ179" s="58">
        <f t="shared" si="295"/>
        <v>0</v>
      </c>
      <c r="ER179" s="58">
        <f t="shared" si="296"/>
        <v>0</v>
      </c>
      <c r="ES179" s="58">
        <f t="shared" si="297"/>
        <v>1983.3842952299997</v>
      </c>
      <c r="ET179" s="58">
        <f t="shared" si="298"/>
        <v>4271.9046358799997</v>
      </c>
    </row>
    <row r="180" spans="1:150" x14ac:dyDescent="0.25">
      <c r="A180" s="30" t="s">
        <v>957</v>
      </c>
      <c r="B180" s="65">
        <v>1420054</v>
      </c>
      <c r="C180" s="67" t="s">
        <v>958</v>
      </c>
      <c r="D180" s="32" t="s">
        <v>461</v>
      </c>
      <c r="E180" s="56"/>
      <c r="F180" s="33"/>
      <c r="G180" s="33"/>
      <c r="H180" s="288">
        <f t="shared" si="291"/>
        <v>1525677.7275</v>
      </c>
      <c r="I180" s="288">
        <f t="shared" si="292"/>
        <v>1525677.7275</v>
      </c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4" t="s">
        <v>583</v>
      </c>
      <c r="AI180" s="34" t="s">
        <v>463</v>
      </c>
      <c r="AJ180" s="34" t="s">
        <v>480</v>
      </c>
      <c r="AK180" s="34" t="s">
        <v>584</v>
      </c>
      <c r="AL180" s="34" t="s">
        <v>44</v>
      </c>
      <c r="AM180" s="34" t="s">
        <v>692</v>
      </c>
      <c r="AN180" s="34" t="s">
        <v>467</v>
      </c>
      <c r="AO180" s="36">
        <v>1.0415000000000001</v>
      </c>
      <c r="AP180" s="69" t="s">
        <v>586</v>
      </c>
      <c r="AQ180" s="69" t="s">
        <v>58</v>
      </c>
      <c r="AR180" s="37" t="s">
        <v>469</v>
      </c>
      <c r="AS180" s="38">
        <v>2023</v>
      </c>
      <c r="AT180" s="39" t="s">
        <v>470</v>
      </c>
      <c r="AU180" s="37" t="s">
        <v>471</v>
      </c>
      <c r="AV180" s="39" t="s">
        <v>481</v>
      </c>
      <c r="AW180" s="39" t="s">
        <v>482</v>
      </c>
      <c r="AX180" s="39" t="s">
        <v>587</v>
      </c>
      <c r="AY180" s="40" t="s">
        <v>587</v>
      </c>
      <c r="AZ180" s="40" t="s">
        <v>474</v>
      </c>
      <c r="BA180" s="274">
        <v>0</v>
      </c>
      <c r="BB180" s="42" t="s">
        <v>505</v>
      </c>
      <c r="BC180" s="43">
        <v>1464884.4735999999</v>
      </c>
      <c r="BD180" s="43">
        <v>0</v>
      </c>
      <c r="BE180" s="43"/>
      <c r="BF180" s="43">
        <v>0</v>
      </c>
      <c r="BG180" s="44"/>
      <c r="BH180" s="45">
        <f t="shared" si="376"/>
        <v>1464885</v>
      </c>
      <c r="BI180" s="45">
        <f t="shared" si="377"/>
        <v>1525677.7275</v>
      </c>
      <c r="BJ180" s="45">
        <f t="shared" si="263"/>
        <v>1525677.7275</v>
      </c>
      <c r="BK180" s="46">
        <v>0</v>
      </c>
      <c r="BL180" s="73">
        <v>0</v>
      </c>
      <c r="BM180" s="46">
        <f t="shared" si="344"/>
        <v>0</v>
      </c>
      <c r="BN180" s="73">
        <v>732441</v>
      </c>
      <c r="BO180" s="46">
        <f t="shared" si="380"/>
        <v>762837.30150000006</v>
      </c>
      <c r="BP180" s="73">
        <v>732444</v>
      </c>
      <c r="BQ180" s="46">
        <f t="shared" si="346"/>
        <v>762840.42600000009</v>
      </c>
      <c r="BR180" s="46">
        <v>0</v>
      </c>
      <c r="BS180" s="46">
        <f t="shared" si="347"/>
        <v>0</v>
      </c>
      <c r="BT180" s="46">
        <v>0</v>
      </c>
      <c r="BU180" s="46">
        <f t="shared" si="348"/>
        <v>0</v>
      </c>
      <c r="BV180" s="46">
        <v>0</v>
      </c>
      <c r="BW180" s="46">
        <f t="shared" si="349"/>
        <v>0</v>
      </c>
      <c r="BX180" s="46">
        <v>0</v>
      </c>
      <c r="BY180" s="46">
        <f t="shared" si="350"/>
        <v>0</v>
      </c>
      <c r="BZ180" s="46">
        <v>0</v>
      </c>
      <c r="CA180" s="46">
        <f t="shared" si="381"/>
        <v>0</v>
      </c>
      <c r="CB180" s="46">
        <v>0</v>
      </c>
      <c r="CC180" s="46">
        <f t="shared" si="382"/>
        <v>0</v>
      </c>
      <c r="CD180" s="46">
        <v>0</v>
      </c>
      <c r="CE180" s="46">
        <f t="shared" si="383"/>
        <v>0</v>
      </c>
      <c r="CF180" s="46">
        <v>0</v>
      </c>
      <c r="CG180" s="46">
        <f t="shared" si="384"/>
        <v>0</v>
      </c>
      <c r="CH180" s="46">
        <v>0</v>
      </c>
      <c r="CI180" s="46">
        <f t="shared" si="385"/>
        <v>0</v>
      </c>
      <c r="CJ180" s="46">
        <v>0</v>
      </c>
      <c r="CK180" s="46">
        <f t="shared" si="386"/>
        <v>0</v>
      </c>
      <c r="CL180" s="46">
        <v>0</v>
      </c>
      <c r="CM180" s="46">
        <f t="shared" si="387"/>
        <v>0</v>
      </c>
      <c r="CN180" s="46">
        <v>0</v>
      </c>
      <c r="CO180" s="46">
        <f t="shared" si="388"/>
        <v>0</v>
      </c>
      <c r="CP180" s="46">
        <v>0</v>
      </c>
      <c r="CQ180" s="46">
        <f t="shared" si="389"/>
        <v>0</v>
      </c>
      <c r="CR180" s="46">
        <v>0</v>
      </c>
      <c r="CS180" s="46">
        <f t="shared" si="390"/>
        <v>0</v>
      </c>
      <c r="CT180" s="46">
        <v>0</v>
      </c>
      <c r="CU180" s="46">
        <f t="shared" si="391"/>
        <v>0</v>
      </c>
      <c r="CV180" s="46">
        <v>0</v>
      </c>
      <c r="CW180" s="46">
        <f t="shared" si="392"/>
        <v>0</v>
      </c>
      <c r="CX180" s="46">
        <v>0</v>
      </c>
      <c r="CY180" s="46">
        <f t="shared" si="393"/>
        <v>0</v>
      </c>
      <c r="CZ180" s="46">
        <v>0</v>
      </c>
      <c r="DA180" s="46">
        <f t="shared" si="394"/>
        <v>0</v>
      </c>
      <c r="DB180" s="47">
        <v>0</v>
      </c>
      <c r="DC180" s="46">
        <f t="shared" si="395"/>
        <v>0</v>
      </c>
      <c r="DD180" s="48">
        <v>0</v>
      </c>
      <c r="DE180" s="46">
        <f t="shared" si="396"/>
        <v>0</v>
      </c>
      <c r="DF180" s="49">
        <v>40</v>
      </c>
      <c r="DG180" s="50">
        <f t="shared" si="367"/>
        <v>38141.943187500001</v>
      </c>
      <c r="DH180" s="51">
        <f t="shared" si="286"/>
        <v>762838.86375000002</v>
      </c>
      <c r="DI180" s="52"/>
      <c r="DJ180" s="52"/>
      <c r="DK180" s="53"/>
      <c r="DL180" s="52"/>
      <c r="DM180" s="52">
        <f t="shared" ref="DM180:DO181" si="401">$DG180</f>
        <v>38141.943187500001</v>
      </c>
      <c r="DN180" s="52">
        <f t="shared" si="401"/>
        <v>38141.943187500001</v>
      </c>
      <c r="DO180" s="52">
        <f t="shared" si="401"/>
        <v>38141.943187500001</v>
      </c>
      <c r="DP180" s="52">
        <f t="shared" si="400"/>
        <v>38141.943187500001</v>
      </c>
      <c r="DQ180" s="52">
        <f t="shared" si="400"/>
        <v>38141.943187500001</v>
      </c>
      <c r="DR180" s="52">
        <f t="shared" si="400"/>
        <v>38141.943187500001</v>
      </c>
      <c r="DS180" s="52">
        <f t="shared" si="397"/>
        <v>38141.943187500001</v>
      </c>
      <c r="DT180" s="52">
        <f t="shared" si="378"/>
        <v>38141.943187500001</v>
      </c>
      <c r="DU180" s="52">
        <f t="shared" si="378"/>
        <v>38141.943187500001</v>
      </c>
      <c r="DV180" s="52">
        <f t="shared" si="398"/>
        <v>38141.943187500001</v>
      </c>
      <c r="DW180" s="52">
        <f t="shared" si="398"/>
        <v>38141.943187500001</v>
      </c>
      <c r="DX180" s="52">
        <f t="shared" si="398"/>
        <v>38141.943187500001</v>
      </c>
      <c r="DY180" s="52">
        <f t="shared" si="398"/>
        <v>38141.943187500001</v>
      </c>
      <c r="DZ180" s="52">
        <f t="shared" si="398"/>
        <v>38141.943187500001</v>
      </c>
      <c r="EA180" s="52">
        <f t="shared" si="398"/>
        <v>38141.943187500001</v>
      </c>
      <c r="EB180" s="52">
        <f t="shared" si="398"/>
        <v>38141.943187500001</v>
      </c>
      <c r="EC180" s="52">
        <f t="shared" si="398"/>
        <v>38141.943187500001</v>
      </c>
      <c r="ED180" s="52">
        <f t="shared" si="398"/>
        <v>38141.943187500001</v>
      </c>
      <c r="EE180" s="52">
        <f t="shared" si="398"/>
        <v>38141.943187500001</v>
      </c>
      <c r="EF180" s="52">
        <f t="shared" si="398"/>
        <v>38141.943187500001</v>
      </c>
      <c r="EG180" s="54">
        <f t="shared" si="288"/>
        <v>762838.86375000002</v>
      </c>
      <c r="EH180" s="55">
        <f t="shared" si="289"/>
        <v>20</v>
      </c>
      <c r="EI180" s="55">
        <f t="shared" si="290"/>
        <v>20</v>
      </c>
      <c r="EJ180" s="56" t="s">
        <v>475</v>
      </c>
      <c r="EK180" s="57">
        <f t="shared" si="313"/>
        <v>0</v>
      </c>
      <c r="EL180" s="57">
        <f t="shared" si="314"/>
        <v>0</v>
      </c>
      <c r="EM180" s="57">
        <f t="shared" si="315"/>
        <v>762837.30150000006</v>
      </c>
      <c r="EN180" s="57">
        <f t="shared" si="316"/>
        <v>1525677.7275</v>
      </c>
      <c r="EO180" s="57">
        <f t="shared" si="293"/>
        <v>1487535.7843125002</v>
      </c>
      <c r="EP180" s="57">
        <f t="shared" si="294"/>
        <v>1449393.8411250003</v>
      </c>
      <c r="EQ180" s="58">
        <f t="shared" si="295"/>
        <v>0</v>
      </c>
      <c r="ER180" s="58">
        <f t="shared" si="296"/>
        <v>0</v>
      </c>
      <c r="ES180" s="58">
        <f t="shared" si="297"/>
        <v>9916.8849195000003</v>
      </c>
      <c r="ET180" s="58">
        <f t="shared" si="298"/>
        <v>21359.488185000002</v>
      </c>
    </row>
    <row r="181" spans="1:150" x14ac:dyDescent="0.25">
      <c r="A181" s="30" t="s">
        <v>959</v>
      </c>
      <c r="B181" s="65">
        <v>1420056</v>
      </c>
      <c r="C181" s="67" t="s">
        <v>960</v>
      </c>
      <c r="D181" s="32" t="s">
        <v>461</v>
      </c>
      <c r="E181" s="56"/>
      <c r="F181" s="33"/>
      <c r="G181" s="33"/>
      <c r="H181" s="288">
        <f t="shared" si="291"/>
        <v>452079</v>
      </c>
      <c r="I181" s="288">
        <f t="shared" si="292"/>
        <v>2999999.89</v>
      </c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4" t="s">
        <v>583</v>
      </c>
      <c r="AI181" s="34" t="s">
        <v>463</v>
      </c>
      <c r="AJ181" s="34" t="s">
        <v>480</v>
      </c>
      <c r="AK181" s="34" t="s">
        <v>584</v>
      </c>
      <c r="AL181" s="34" t="s">
        <v>110</v>
      </c>
      <c r="AM181" s="34" t="s">
        <v>692</v>
      </c>
      <c r="AN181" s="34" t="s">
        <v>467</v>
      </c>
      <c r="AO181" s="36">
        <v>1.0415000000000001</v>
      </c>
      <c r="AP181" s="69" t="s">
        <v>586</v>
      </c>
      <c r="AQ181" s="69" t="s">
        <v>58</v>
      </c>
      <c r="AR181" s="37" t="s">
        <v>469</v>
      </c>
      <c r="AS181" s="38">
        <v>2023</v>
      </c>
      <c r="AT181" s="39" t="s">
        <v>470</v>
      </c>
      <c r="AU181" s="37" t="s">
        <v>471</v>
      </c>
      <c r="AV181" s="39" t="s">
        <v>481</v>
      </c>
      <c r="AW181" s="39" t="s">
        <v>482</v>
      </c>
      <c r="AX181" s="39" t="s">
        <v>587</v>
      </c>
      <c r="AY181" s="40" t="s">
        <v>587</v>
      </c>
      <c r="AZ181" s="40" t="s">
        <v>474</v>
      </c>
      <c r="BA181" s="274">
        <v>2547920.89</v>
      </c>
      <c r="BB181" s="42"/>
      <c r="BC181" s="43">
        <v>2538000</v>
      </c>
      <c r="BD181" s="43">
        <v>0</v>
      </c>
      <c r="BE181" s="43"/>
      <c r="BF181" s="43">
        <v>0</v>
      </c>
      <c r="BG181" s="44"/>
      <c r="BH181" s="45">
        <f t="shared" si="376"/>
        <v>452079</v>
      </c>
      <c r="BI181" s="45">
        <f t="shared" si="377"/>
        <v>452079</v>
      </c>
      <c r="BJ181" s="45">
        <f t="shared" si="263"/>
        <v>2999999.89</v>
      </c>
      <c r="BK181" s="46">
        <v>452079</v>
      </c>
      <c r="BL181" s="46">
        <v>0</v>
      </c>
      <c r="BM181" s="46">
        <f t="shared" si="344"/>
        <v>0</v>
      </c>
      <c r="BN181" s="46">
        <v>0</v>
      </c>
      <c r="BO181" s="46">
        <f t="shared" si="380"/>
        <v>0</v>
      </c>
      <c r="BP181" s="46">
        <v>0</v>
      </c>
      <c r="BQ181" s="46">
        <f t="shared" si="346"/>
        <v>0</v>
      </c>
      <c r="BR181" s="46">
        <v>0</v>
      </c>
      <c r="BS181" s="46">
        <f t="shared" si="347"/>
        <v>0</v>
      </c>
      <c r="BT181" s="46">
        <v>0</v>
      </c>
      <c r="BU181" s="46">
        <f t="shared" si="348"/>
        <v>0</v>
      </c>
      <c r="BV181" s="46">
        <v>0</v>
      </c>
      <c r="BW181" s="46">
        <f t="shared" si="349"/>
        <v>0</v>
      </c>
      <c r="BX181" s="46">
        <v>0</v>
      </c>
      <c r="BY181" s="46">
        <f t="shared" si="350"/>
        <v>0</v>
      </c>
      <c r="BZ181" s="46">
        <v>0</v>
      </c>
      <c r="CA181" s="46">
        <f t="shared" si="381"/>
        <v>0</v>
      </c>
      <c r="CB181" s="46">
        <v>0</v>
      </c>
      <c r="CC181" s="46">
        <f t="shared" si="382"/>
        <v>0</v>
      </c>
      <c r="CD181" s="46">
        <v>0</v>
      </c>
      <c r="CE181" s="46">
        <f t="shared" si="383"/>
        <v>0</v>
      </c>
      <c r="CF181" s="46">
        <v>0</v>
      </c>
      <c r="CG181" s="46">
        <f t="shared" si="384"/>
        <v>0</v>
      </c>
      <c r="CH181" s="46">
        <v>0</v>
      </c>
      <c r="CI181" s="46">
        <f t="shared" si="385"/>
        <v>0</v>
      </c>
      <c r="CJ181" s="46">
        <v>0</v>
      </c>
      <c r="CK181" s="46">
        <f t="shared" si="386"/>
        <v>0</v>
      </c>
      <c r="CL181" s="46">
        <v>0</v>
      </c>
      <c r="CM181" s="46">
        <f t="shared" si="387"/>
        <v>0</v>
      </c>
      <c r="CN181" s="46">
        <v>0</v>
      </c>
      <c r="CO181" s="46">
        <f t="shared" si="388"/>
        <v>0</v>
      </c>
      <c r="CP181" s="46">
        <v>0</v>
      </c>
      <c r="CQ181" s="46">
        <f t="shared" si="389"/>
        <v>0</v>
      </c>
      <c r="CR181" s="46">
        <v>0</v>
      </c>
      <c r="CS181" s="46">
        <f t="shared" si="390"/>
        <v>0</v>
      </c>
      <c r="CT181" s="46">
        <v>0</v>
      </c>
      <c r="CU181" s="46">
        <f t="shared" si="391"/>
        <v>0</v>
      </c>
      <c r="CV181" s="46">
        <v>0</v>
      </c>
      <c r="CW181" s="46">
        <f t="shared" si="392"/>
        <v>0</v>
      </c>
      <c r="CX181" s="46">
        <v>0</v>
      </c>
      <c r="CY181" s="46">
        <f t="shared" si="393"/>
        <v>0</v>
      </c>
      <c r="CZ181" s="46">
        <v>0</v>
      </c>
      <c r="DA181" s="46">
        <f t="shared" si="394"/>
        <v>0</v>
      </c>
      <c r="DB181" s="47">
        <v>0</v>
      </c>
      <c r="DC181" s="46">
        <f t="shared" si="395"/>
        <v>0</v>
      </c>
      <c r="DD181" s="48">
        <v>0</v>
      </c>
      <c r="DE181" s="46">
        <f t="shared" si="396"/>
        <v>0</v>
      </c>
      <c r="DF181" s="49">
        <v>40</v>
      </c>
      <c r="DG181" s="50">
        <f t="shared" si="367"/>
        <v>74999.99725</v>
      </c>
      <c r="DH181" s="51">
        <f t="shared" si="286"/>
        <v>1724999.9367500001</v>
      </c>
      <c r="DI181" s="90"/>
      <c r="DJ181" s="53">
        <f>$DG181</f>
        <v>74999.99725</v>
      </c>
      <c r="DK181" s="53">
        <f>$DG181</f>
        <v>74999.99725</v>
      </c>
      <c r="DL181" s="53">
        <f>$DG181</f>
        <v>74999.99725</v>
      </c>
      <c r="DM181" s="53">
        <f t="shared" si="401"/>
        <v>74999.99725</v>
      </c>
      <c r="DN181" s="53">
        <f t="shared" si="401"/>
        <v>74999.99725</v>
      </c>
      <c r="DO181" s="53">
        <f t="shared" si="401"/>
        <v>74999.99725</v>
      </c>
      <c r="DP181" s="53">
        <f t="shared" si="400"/>
        <v>74999.99725</v>
      </c>
      <c r="DQ181" s="53">
        <f t="shared" si="400"/>
        <v>74999.99725</v>
      </c>
      <c r="DR181" s="53">
        <f t="shared" si="400"/>
        <v>74999.99725</v>
      </c>
      <c r="DS181" s="53">
        <f t="shared" si="397"/>
        <v>74999.99725</v>
      </c>
      <c r="DT181" s="53">
        <f t="shared" si="378"/>
        <v>74999.99725</v>
      </c>
      <c r="DU181" s="53">
        <f t="shared" si="378"/>
        <v>74999.99725</v>
      </c>
      <c r="DV181" s="53">
        <f t="shared" si="398"/>
        <v>74999.99725</v>
      </c>
      <c r="DW181" s="53">
        <f t="shared" si="398"/>
        <v>74999.99725</v>
      </c>
      <c r="DX181" s="53">
        <f t="shared" si="398"/>
        <v>74999.99725</v>
      </c>
      <c r="DY181" s="53">
        <f t="shared" si="398"/>
        <v>74999.99725</v>
      </c>
      <c r="DZ181" s="53">
        <f t="shared" si="398"/>
        <v>74999.99725</v>
      </c>
      <c r="EA181" s="53">
        <f t="shared" si="398"/>
        <v>74999.99725</v>
      </c>
      <c r="EB181" s="53">
        <f t="shared" si="398"/>
        <v>74999.99725</v>
      </c>
      <c r="EC181" s="53">
        <f t="shared" si="398"/>
        <v>74999.99725</v>
      </c>
      <c r="ED181" s="53">
        <f t="shared" si="398"/>
        <v>74999.99725</v>
      </c>
      <c r="EE181" s="53">
        <f t="shared" si="398"/>
        <v>74999.99725</v>
      </c>
      <c r="EF181" s="53">
        <f t="shared" si="398"/>
        <v>74999.99725</v>
      </c>
      <c r="EG181" s="54">
        <f t="shared" si="288"/>
        <v>1274999.95325</v>
      </c>
      <c r="EH181" s="55">
        <f t="shared" si="289"/>
        <v>23</v>
      </c>
      <c r="EI181" s="55">
        <f t="shared" si="290"/>
        <v>17</v>
      </c>
      <c r="EJ181" s="56" t="s">
        <v>588</v>
      </c>
      <c r="EK181" s="57">
        <f t="shared" si="313"/>
        <v>2999999.89</v>
      </c>
      <c r="EL181" s="57">
        <f t="shared" si="314"/>
        <v>2924999.8927500001</v>
      </c>
      <c r="EM181" s="57">
        <f t="shared" si="315"/>
        <v>2849999.8955000001</v>
      </c>
      <c r="EN181" s="57">
        <f t="shared" si="316"/>
        <v>2774999.8982500001</v>
      </c>
      <c r="EO181" s="57">
        <f t="shared" si="293"/>
        <v>2699999.9010000001</v>
      </c>
      <c r="EP181" s="57">
        <f t="shared" si="294"/>
        <v>2624999.9037500001</v>
      </c>
      <c r="EQ181" s="58">
        <f t="shared" si="295"/>
        <v>35999.998680000004</v>
      </c>
      <c r="ER181" s="58">
        <f t="shared" si="296"/>
        <v>35099.998713000001</v>
      </c>
      <c r="ES181" s="58">
        <f t="shared" si="297"/>
        <v>37049.998641500002</v>
      </c>
      <c r="ET181" s="58">
        <f t="shared" si="298"/>
        <v>38849.998575500002</v>
      </c>
    </row>
    <row r="182" spans="1:150" x14ac:dyDescent="0.25">
      <c r="A182" s="30" t="s">
        <v>961</v>
      </c>
      <c r="B182" s="65">
        <v>1420057</v>
      </c>
      <c r="C182" s="67" t="s">
        <v>962</v>
      </c>
      <c r="D182" s="32" t="s">
        <v>461</v>
      </c>
      <c r="E182" s="56"/>
      <c r="F182" s="33"/>
      <c r="G182" s="33"/>
      <c r="H182" s="288">
        <f t="shared" si="291"/>
        <v>2246640.48</v>
      </c>
      <c r="I182" s="288">
        <f t="shared" si="292"/>
        <v>2246640.48</v>
      </c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4" t="s">
        <v>462</v>
      </c>
      <c r="AI182" s="34" t="s">
        <v>463</v>
      </c>
      <c r="AJ182" s="34" t="s">
        <v>480</v>
      </c>
      <c r="AK182" s="34" t="s">
        <v>465</v>
      </c>
      <c r="AL182" s="34" t="s">
        <v>44</v>
      </c>
      <c r="AM182" s="34" t="s">
        <v>466</v>
      </c>
      <c r="AN182" s="34" t="s">
        <v>467</v>
      </c>
      <c r="AO182" s="36">
        <v>1.0415000000000001</v>
      </c>
      <c r="AP182" s="69" t="s">
        <v>468</v>
      </c>
      <c r="AQ182" s="69" t="s">
        <v>58</v>
      </c>
      <c r="AR182" s="37" t="s">
        <v>469</v>
      </c>
      <c r="AS182" s="38">
        <v>2021</v>
      </c>
      <c r="AT182" s="39" t="s">
        <v>470</v>
      </c>
      <c r="AU182" s="37" t="s">
        <v>471</v>
      </c>
      <c r="AV182" s="39" t="s">
        <v>472</v>
      </c>
      <c r="AW182" s="39" t="s">
        <v>472</v>
      </c>
      <c r="AX182" s="39" t="s">
        <v>962</v>
      </c>
      <c r="AY182" s="40" t="s">
        <v>473</v>
      </c>
      <c r="AZ182" s="40" t="s">
        <v>504</v>
      </c>
      <c r="BA182" s="274">
        <v>0</v>
      </c>
      <c r="BB182" s="42"/>
      <c r="BC182" s="43">
        <v>2157120</v>
      </c>
      <c r="BD182" s="43">
        <v>0</v>
      </c>
      <c r="BE182" s="43"/>
      <c r="BF182" s="43">
        <v>0</v>
      </c>
      <c r="BG182" s="44"/>
      <c r="BH182" s="45">
        <f t="shared" si="376"/>
        <v>2157120</v>
      </c>
      <c r="BI182" s="45">
        <f t="shared" si="377"/>
        <v>2246640.48</v>
      </c>
      <c r="BJ182" s="45">
        <f t="shared" si="263"/>
        <v>2246640.48</v>
      </c>
      <c r="BK182" s="73">
        <v>0</v>
      </c>
      <c r="BL182" s="46">
        <v>0</v>
      </c>
      <c r="BM182" s="46">
        <f t="shared" si="344"/>
        <v>0</v>
      </c>
      <c r="BN182" s="73">
        <v>2157120</v>
      </c>
      <c r="BO182" s="46">
        <f t="shared" si="380"/>
        <v>2246640.48</v>
      </c>
      <c r="BP182" s="46">
        <v>0</v>
      </c>
      <c r="BQ182" s="46">
        <f t="shared" si="346"/>
        <v>0</v>
      </c>
      <c r="BR182" s="46">
        <v>0</v>
      </c>
      <c r="BS182" s="46">
        <f t="shared" si="347"/>
        <v>0</v>
      </c>
      <c r="BT182" s="46">
        <v>0</v>
      </c>
      <c r="BU182" s="46">
        <f t="shared" si="348"/>
        <v>0</v>
      </c>
      <c r="BV182" s="46">
        <v>0</v>
      </c>
      <c r="BW182" s="46">
        <f t="shared" si="349"/>
        <v>0</v>
      </c>
      <c r="BX182" s="46">
        <v>0</v>
      </c>
      <c r="BY182" s="46">
        <f t="shared" si="350"/>
        <v>0</v>
      </c>
      <c r="BZ182" s="46">
        <v>0</v>
      </c>
      <c r="CA182" s="46">
        <f t="shared" si="381"/>
        <v>0</v>
      </c>
      <c r="CB182" s="46">
        <v>0</v>
      </c>
      <c r="CC182" s="46">
        <f t="shared" si="382"/>
        <v>0</v>
      </c>
      <c r="CD182" s="46">
        <v>0</v>
      </c>
      <c r="CE182" s="46">
        <f t="shared" si="383"/>
        <v>0</v>
      </c>
      <c r="CF182" s="46">
        <v>0</v>
      </c>
      <c r="CG182" s="46">
        <f t="shared" si="384"/>
        <v>0</v>
      </c>
      <c r="CH182" s="46">
        <v>0</v>
      </c>
      <c r="CI182" s="46">
        <f t="shared" si="385"/>
        <v>0</v>
      </c>
      <c r="CJ182" s="46">
        <v>0</v>
      </c>
      <c r="CK182" s="46">
        <f t="shared" si="386"/>
        <v>0</v>
      </c>
      <c r="CL182" s="46">
        <v>0</v>
      </c>
      <c r="CM182" s="46">
        <f t="shared" si="387"/>
        <v>0</v>
      </c>
      <c r="CN182" s="46">
        <v>0</v>
      </c>
      <c r="CO182" s="46">
        <f t="shared" si="388"/>
        <v>0</v>
      </c>
      <c r="CP182" s="46">
        <v>0</v>
      </c>
      <c r="CQ182" s="46">
        <f t="shared" si="389"/>
        <v>0</v>
      </c>
      <c r="CR182" s="46">
        <v>0</v>
      </c>
      <c r="CS182" s="46">
        <f t="shared" si="390"/>
        <v>0</v>
      </c>
      <c r="CT182" s="46">
        <v>0</v>
      </c>
      <c r="CU182" s="46">
        <f t="shared" si="391"/>
        <v>0</v>
      </c>
      <c r="CV182" s="46">
        <v>0</v>
      </c>
      <c r="CW182" s="46">
        <f t="shared" si="392"/>
        <v>0</v>
      </c>
      <c r="CX182" s="46">
        <v>0</v>
      </c>
      <c r="CY182" s="46">
        <f t="shared" si="393"/>
        <v>0</v>
      </c>
      <c r="CZ182" s="46">
        <v>0</v>
      </c>
      <c r="DA182" s="46">
        <f t="shared" si="394"/>
        <v>0</v>
      </c>
      <c r="DB182" s="47">
        <v>0</v>
      </c>
      <c r="DC182" s="46">
        <f t="shared" si="395"/>
        <v>0</v>
      </c>
      <c r="DD182" s="48">
        <v>0</v>
      </c>
      <c r="DE182" s="46">
        <f t="shared" si="396"/>
        <v>0</v>
      </c>
      <c r="DF182" s="49">
        <v>99</v>
      </c>
      <c r="DG182" s="50" t="s">
        <v>538</v>
      </c>
      <c r="DH182" s="51">
        <f t="shared" si="286"/>
        <v>0</v>
      </c>
      <c r="DI182" s="52"/>
      <c r="DJ182" s="52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4">
        <f t="shared" si="288"/>
        <v>2246640.48</v>
      </c>
      <c r="EH182" s="55">
        <f t="shared" si="289"/>
        <v>0</v>
      </c>
      <c r="EI182" s="55">
        <f t="shared" si="290"/>
        <v>99</v>
      </c>
      <c r="EJ182" s="56" t="s">
        <v>539</v>
      </c>
      <c r="EK182" s="57">
        <f t="shared" si="313"/>
        <v>0</v>
      </c>
      <c r="EL182" s="57">
        <f t="shared" si="314"/>
        <v>0</v>
      </c>
      <c r="EM182" s="57">
        <f t="shared" si="315"/>
        <v>2246640.48</v>
      </c>
      <c r="EN182" s="57">
        <f t="shared" si="316"/>
        <v>2246640.48</v>
      </c>
      <c r="EO182" s="57">
        <f t="shared" si="293"/>
        <v>2246640.48</v>
      </c>
      <c r="EP182" s="57">
        <f t="shared" si="294"/>
        <v>2246640.48</v>
      </c>
      <c r="EQ182" s="58">
        <f t="shared" si="295"/>
        <v>0</v>
      </c>
      <c r="ER182" s="58">
        <f t="shared" si="296"/>
        <v>0</v>
      </c>
      <c r="ES182" s="58">
        <f t="shared" si="297"/>
        <v>29206.326239999999</v>
      </c>
      <c r="ET182" s="58">
        <f t="shared" si="298"/>
        <v>31452.96672</v>
      </c>
    </row>
    <row r="183" spans="1:150" x14ac:dyDescent="0.25">
      <c r="A183" s="30" t="s">
        <v>963</v>
      </c>
      <c r="B183" s="65">
        <v>1420058</v>
      </c>
      <c r="C183" s="67" t="s">
        <v>964</v>
      </c>
      <c r="D183" s="32" t="s">
        <v>461</v>
      </c>
      <c r="E183" s="56"/>
      <c r="F183" s="33"/>
      <c r="G183" s="33"/>
      <c r="H183" s="288">
        <f t="shared" si="291"/>
        <v>700000</v>
      </c>
      <c r="I183" s="288">
        <f t="shared" si="292"/>
        <v>2000000</v>
      </c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4" t="s">
        <v>583</v>
      </c>
      <c r="AI183" s="34" t="s">
        <v>463</v>
      </c>
      <c r="AJ183" s="34" t="s">
        <v>480</v>
      </c>
      <c r="AK183" s="34" t="s">
        <v>584</v>
      </c>
      <c r="AL183" s="34" t="s">
        <v>110</v>
      </c>
      <c r="AM183" s="34" t="s">
        <v>692</v>
      </c>
      <c r="AN183" s="34" t="s">
        <v>467</v>
      </c>
      <c r="AO183" s="36">
        <v>1.0415000000000001</v>
      </c>
      <c r="AP183" s="69" t="s">
        <v>586</v>
      </c>
      <c r="AQ183" s="69" t="s">
        <v>58</v>
      </c>
      <c r="AR183" s="37" t="s">
        <v>469</v>
      </c>
      <c r="AS183" s="38">
        <v>2023</v>
      </c>
      <c r="AT183" s="39" t="s">
        <v>470</v>
      </c>
      <c r="AU183" s="37" t="s">
        <v>471</v>
      </c>
      <c r="AV183" s="39" t="s">
        <v>481</v>
      </c>
      <c r="AW183" s="39" t="s">
        <v>482</v>
      </c>
      <c r="AX183" s="39" t="s">
        <v>587</v>
      </c>
      <c r="AY183" s="40" t="s">
        <v>587</v>
      </c>
      <c r="AZ183" s="40" t="s">
        <v>474</v>
      </c>
      <c r="BA183" s="274">
        <v>1300000</v>
      </c>
      <c r="BB183" s="42"/>
      <c r="BC183" s="43">
        <v>1300000</v>
      </c>
      <c r="BD183" s="43">
        <v>0</v>
      </c>
      <c r="BE183" s="43"/>
      <c r="BF183" s="43">
        <v>0</v>
      </c>
      <c r="BG183" s="44"/>
      <c r="BH183" s="45">
        <f t="shared" si="376"/>
        <v>700000</v>
      </c>
      <c r="BI183" s="45">
        <f t="shared" si="377"/>
        <v>700000</v>
      </c>
      <c r="BJ183" s="45">
        <f t="shared" si="263"/>
        <v>2000000</v>
      </c>
      <c r="BK183" s="46">
        <v>700000</v>
      </c>
      <c r="BL183" s="46">
        <v>0</v>
      </c>
      <c r="BM183" s="46">
        <f t="shared" si="344"/>
        <v>0</v>
      </c>
      <c r="BN183" s="46">
        <v>0</v>
      </c>
      <c r="BO183" s="46">
        <f t="shared" si="380"/>
        <v>0</v>
      </c>
      <c r="BP183" s="46">
        <v>0</v>
      </c>
      <c r="BQ183" s="46">
        <f t="shared" si="346"/>
        <v>0</v>
      </c>
      <c r="BR183" s="46">
        <v>0</v>
      </c>
      <c r="BS183" s="46">
        <f t="shared" si="347"/>
        <v>0</v>
      </c>
      <c r="BT183" s="46">
        <v>0</v>
      </c>
      <c r="BU183" s="46">
        <f t="shared" si="348"/>
        <v>0</v>
      </c>
      <c r="BV183" s="46">
        <v>0</v>
      </c>
      <c r="BW183" s="46">
        <f t="shared" si="349"/>
        <v>0</v>
      </c>
      <c r="BX183" s="46">
        <v>0</v>
      </c>
      <c r="BY183" s="46">
        <f t="shared" si="350"/>
        <v>0</v>
      </c>
      <c r="BZ183" s="46">
        <v>0</v>
      </c>
      <c r="CA183" s="46">
        <f t="shared" si="381"/>
        <v>0</v>
      </c>
      <c r="CB183" s="46">
        <v>0</v>
      </c>
      <c r="CC183" s="46">
        <f t="shared" si="382"/>
        <v>0</v>
      </c>
      <c r="CD183" s="46">
        <v>0</v>
      </c>
      <c r="CE183" s="46">
        <f t="shared" si="383"/>
        <v>0</v>
      </c>
      <c r="CF183" s="46">
        <v>0</v>
      </c>
      <c r="CG183" s="46">
        <f t="shared" si="384"/>
        <v>0</v>
      </c>
      <c r="CH183" s="46">
        <v>0</v>
      </c>
      <c r="CI183" s="46">
        <f t="shared" si="385"/>
        <v>0</v>
      </c>
      <c r="CJ183" s="46">
        <v>0</v>
      </c>
      <c r="CK183" s="46">
        <f t="shared" si="386"/>
        <v>0</v>
      </c>
      <c r="CL183" s="46">
        <v>0</v>
      </c>
      <c r="CM183" s="46">
        <f t="shared" si="387"/>
        <v>0</v>
      </c>
      <c r="CN183" s="46">
        <v>0</v>
      </c>
      <c r="CO183" s="46">
        <f t="shared" si="388"/>
        <v>0</v>
      </c>
      <c r="CP183" s="46">
        <v>0</v>
      </c>
      <c r="CQ183" s="46">
        <f t="shared" si="389"/>
        <v>0</v>
      </c>
      <c r="CR183" s="46">
        <v>0</v>
      </c>
      <c r="CS183" s="46">
        <f t="shared" si="390"/>
        <v>0</v>
      </c>
      <c r="CT183" s="46">
        <v>0</v>
      </c>
      <c r="CU183" s="46">
        <f t="shared" si="391"/>
        <v>0</v>
      </c>
      <c r="CV183" s="46">
        <v>0</v>
      </c>
      <c r="CW183" s="46">
        <f t="shared" si="392"/>
        <v>0</v>
      </c>
      <c r="CX183" s="46">
        <v>0</v>
      </c>
      <c r="CY183" s="46">
        <f t="shared" si="393"/>
        <v>0</v>
      </c>
      <c r="CZ183" s="46">
        <v>0</v>
      </c>
      <c r="DA183" s="46">
        <f t="shared" si="394"/>
        <v>0</v>
      </c>
      <c r="DB183" s="47">
        <v>0</v>
      </c>
      <c r="DC183" s="46">
        <f t="shared" si="395"/>
        <v>0</v>
      </c>
      <c r="DD183" s="48">
        <v>0</v>
      </c>
      <c r="DE183" s="46">
        <f t="shared" si="396"/>
        <v>0</v>
      </c>
      <c r="DF183" s="49">
        <v>99</v>
      </c>
      <c r="DG183" s="50" t="s">
        <v>538</v>
      </c>
      <c r="DH183" s="51">
        <f t="shared" si="286"/>
        <v>0</v>
      </c>
      <c r="DI183" s="52"/>
      <c r="DJ183" s="52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4">
        <f t="shared" si="288"/>
        <v>2000000</v>
      </c>
      <c r="EH183" s="55">
        <f t="shared" si="289"/>
        <v>0</v>
      </c>
      <c r="EI183" s="55">
        <f t="shared" si="290"/>
        <v>99</v>
      </c>
      <c r="EJ183" s="56" t="s">
        <v>588</v>
      </c>
      <c r="EK183" s="57">
        <f t="shared" si="313"/>
        <v>2000000</v>
      </c>
      <c r="EL183" s="57">
        <f t="shared" si="314"/>
        <v>2000000</v>
      </c>
      <c r="EM183" s="57">
        <f t="shared" si="315"/>
        <v>2000000</v>
      </c>
      <c r="EN183" s="57">
        <f t="shared" si="316"/>
        <v>2000000</v>
      </c>
      <c r="EO183" s="57">
        <f t="shared" si="293"/>
        <v>2000000</v>
      </c>
      <c r="EP183" s="57">
        <f t="shared" si="294"/>
        <v>2000000</v>
      </c>
      <c r="EQ183" s="58">
        <f t="shared" si="295"/>
        <v>24000</v>
      </c>
      <c r="ER183" s="58">
        <f t="shared" si="296"/>
        <v>24000</v>
      </c>
      <c r="ES183" s="58">
        <f t="shared" si="297"/>
        <v>26000</v>
      </c>
      <c r="ET183" s="58">
        <f t="shared" si="298"/>
        <v>28000</v>
      </c>
    </row>
    <row r="184" spans="1:150" x14ac:dyDescent="0.25">
      <c r="A184" s="30" t="s">
        <v>965</v>
      </c>
      <c r="B184" s="65">
        <v>1420059</v>
      </c>
      <c r="C184" s="67" t="s">
        <v>966</v>
      </c>
      <c r="D184" s="32" t="s">
        <v>461</v>
      </c>
      <c r="E184" s="56"/>
      <c r="F184" s="33"/>
      <c r="G184" s="33"/>
      <c r="H184" s="288">
        <f t="shared" si="291"/>
        <v>4427869.5525000002</v>
      </c>
      <c r="I184" s="288">
        <f t="shared" si="292"/>
        <v>4427869.5525000002</v>
      </c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4" t="s">
        <v>583</v>
      </c>
      <c r="AI184" s="34" t="s">
        <v>463</v>
      </c>
      <c r="AJ184" s="34" t="s">
        <v>480</v>
      </c>
      <c r="AK184" s="34" t="s">
        <v>584</v>
      </c>
      <c r="AL184" s="34" t="s">
        <v>44</v>
      </c>
      <c r="AM184" s="34" t="s">
        <v>692</v>
      </c>
      <c r="AN184" s="34" t="s">
        <v>467</v>
      </c>
      <c r="AO184" s="36">
        <v>1.0415000000000001</v>
      </c>
      <c r="AP184" s="69" t="s">
        <v>586</v>
      </c>
      <c r="AQ184" s="69" t="s">
        <v>58</v>
      </c>
      <c r="AR184" s="37" t="s">
        <v>469</v>
      </c>
      <c r="AS184" s="38">
        <v>2023</v>
      </c>
      <c r="AT184" s="39" t="s">
        <v>470</v>
      </c>
      <c r="AU184" s="37" t="s">
        <v>471</v>
      </c>
      <c r="AV184" s="39" t="s">
        <v>481</v>
      </c>
      <c r="AW184" s="39" t="s">
        <v>482</v>
      </c>
      <c r="AX184" s="39" t="s">
        <v>587</v>
      </c>
      <c r="AY184" s="40" t="s">
        <v>587</v>
      </c>
      <c r="AZ184" s="40" t="s">
        <v>474</v>
      </c>
      <c r="BA184" s="274">
        <v>0</v>
      </c>
      <c r="BB184" s="42" t="s">
        <v>505</v>
      </c>
      <c r="BC184" s="43">
        <v>4251435.0744000003</v>
      </c>
      <c r="BD184" s="43">
        <v>0</v>
      </c>
      <c r="BE184" s="43"/>
      <c r="BF184" s="43">
        <v>0</v>
      </c>
      <c r="BG184" s="44"/>
      <c r="BH184" s="45">
        <f t="shared" si="376"/>
        <v>4251435</v>
      </c>
      <c r="BI184" s="45">
        <f t="shared" si="377"/>
        <v>4427869.5525000002</v>
      </c>
      <c r="BJ184" s="45">
        <f t="shared" si="263"/>
        <v>4427869.5525000002</v>
      </c>
      <c r="BK184" s="46">
        <v>0</v>
      </c>
      <c r="BL184" s="73">
        <v>0</v>
      </c>
      <c r="BM184" s="46">
        <f t="shared" si="344"/>
        <v>0</v>
      </c>
      <c r="BN184" s="73">
        <v>2125718</v>
      </c>
      <c r="BO184" s="46">
        <f t="shared" si="380"/>
        <v>2213935.2970000003</v>
      </c>
      <c r="BP184" s="73">
        <v>2125717</v>
      </c>
      <c r="BQ184" s="46">
        <f t="shared" si="346"/>
        <v>2213934.2555</v>
      </c>
      <c r="BR184" s="46">
        <v>0</v>
      </c>
      <c r="BS184" s="46">
        <f t="shared" si="347"/>
        <v>0</v>
      </c>
      <c r="BT184" s="46">
        <v>0</v>
      </c>
      <c r="BU184" s="46">
        <f t="shared" si="348"/>
        <v>0</v>
      </c>
      <c r="BV184" s="46">
        <v>0</v>
      </c>
      <c r="BW184" s="46">
        <f t="shared" si="349"/>
        <v>0</v>
      </c>
      <c r="BX184" s="46">
        <v>0</v>
      </c>
      <c r="BY184" s="46">
        <f t="shared" si="350"/>
        <v>0</v>
      </c>
      <c r="BZ184" s="46">
        <v>0</v>
      </c>
      <c r="CA184" s="46">
        <f t="shared" si="381"/>
        <v>0</v>
      </c>
      <c r="CB184" s="46">
        <v>0</v>
      </c>
      <c r="CC184" s="46">
        <f t="shared" si="382"/>
        <v>0</v>
      </c>
      <c r="CD184" s="46">
        <v>0</v>
      </c>
      <c r="CE184" s="46">
        <f t="shared" si="383"/>
        <v>0</v>
      </c>
      <c r="CF184" s="46">
        <v>0</v>
      </c>
      <c r="CG184" s="46">
        <f t="shared" si="384"/>
        <v>0</v>
      </c>
      <c r="CH184" s="46">
        <v>0</v>
      </c>
      <c r="CI184" s="46">
        <f t="shared" si="385"/>
        <v>0</v>
      </c>
      <c r="CJ184" s="46">
        <v>0</v>
      </c>
      <c r="CK184" s="46">
        <f t="shared" si="386"/>
        <v>0</v>
      </c>
      <c r="CL184" s="46">
        <v>0</v>
      </c>
      <c r="CM184" s="46">
        <f t="shared" si="387"/>
        <v>0</v>
      </c>
      <c r="CN184" s="46">
        <v>0</v>
      </c>
      <c r="CO184" s="46">
        <f t="shared" si="388"/>
        <v>0</v>
      </c>
      <c r="CP184" s="46">
        <v>0</v>
      </c>
      <c r="CQ184" s="46">
        <f t="shared" si="389"/>
        <v>0</v>
      </c>
      <c r="CR184" s="46">
        <v>0</v>
      </c>
      <c r="CS184" s="46">
        <f t="shared" si="390"/>
        <v>0</v>
      </c>
      <c r="CT184" s="46">
        <v>0</v>
      </c>
      <c r="CU184" s="46">
        <f t="shared" si="391"/>
        <v>0</v>
      </c>
      <c r="CV184" s="46">
        <v>0</v>
      </c>
      <c r="CW184" s="46">
        <f t="shared" si="392"/>
        <v>0</v>
      </c>
      <c r="CX184" s="46">
        <v>0</v>
      </c>
      <c r="CY184" s="46">
        <f t="shared" si="393"/>
        <v>0</v>
      </c>
      <c r="CZ184" s="46">
        <v>0</v>
      </c>
      <c r="DA184" s="46">
        <f t="shared" si="394"/>
        <v>0</v>
      </c>
      <c r="DB184" s="47">
        <v>0</v>
      </c>
      <c r="DC184" s="46">
        <f t="shared" si="395"/>
        <v>0</v>
      </c>
      <c r="DD184" s="48">
        <v>0</v>
      </c>
      <c r="DE184" s="46">
        <f t="shared" si="396"/>
        <v>0</v>
      </c>
      <c r="DF184" s="49">
        <v>40</v>
      </c>
      <c r="DG184" s="50">
        <f t="shared" ref="DG184:DG247" si="402">(BJ184-BD184)/DF184</f>
        <v>110696.7388125</v>
      </c>
      <c r="DH184" s="51">
        <f t="shared" si="286"/>
        <v>2213934.7762499996</v>
      </c>
      <c r="DI184" s="52"/>
      <c r="DJ184" s="52"/>
      <c r="DK184" s="52"/>
      <c r="DL184" s="52"/>
      <c r="DM184" s="52">
        <f t="shared" ref="DM184:DV186" si="403">$DG184</f>
        <v>110696.7388125</v>
      </c>
      <c r="DN184" s="52">
        <f t="shared" si="403"/>
        <v>110696.7388125</v>
      </c>
      <c r="DO184" s="52">
        <f t="shared" si="403"/>
        <v>110696.7388125</v>
      </c>
      <c r="DP184" s="52">
        <f t="shared" si="403"/>
        <v>110696.7388125</v>
      </c>
      <c r="DQ184" s="52">
        <f t="shared" si="403"/>
        <v>110696.7388125</v>
      </c>
      <c r="DR184" s="52">
        <f t="shared" si="403"/>
        <v>110696.7388125</v>
      </c>
      <c r="DS184" s="52">
        <f t="shared" si="403"/>
        <v>110696.7388125</v>
      </c>
      <c r="DT184" s="52">
        <f t="shared" si="403"/>
        <v>110696.7388125</v>
      </c>
      <c r="DU184" s="52">
        <f t="shared" si="403"/>
        <v>110696.7388125</v>
      </c>
      <c r="DV184" s="52">
        <f t="shared" si="403"/>
        <v>110696.7388125</v>
      </c>
      <c r="DW184" s="52">
        <f t="shared" ref="DW184:EF186" si="404">$DG184</f>
        <v>110696.7388125</v>
      </c>
      <c r="DX184" s="52">
        <f t="shared" si="404"/>
        <v>110696.7388125</v>
      </c>
      <c r="DY184" s="52">
        <f t="shared" si="404"/>
        <v>110696.7388125</v>
      </c>
      <c r="DZ184" s="52">
        <f t="shared" si="404"/>
        <v>110696.7388125</v>
      </c>
      <c r="EA184" s="52">
        <f t="shared" si="404"/>
        <v>110696.7388125</v>
      </c>
      <c r="EB184" s="52">
        <f t="shared" si="404"/>
        <v>110696.7388125</v>
      </c>
      <c r="EC184" s="52">
        <f t="shared" si="404"/>
        <v>110696.7388125</v>
      </c>
      <c r="ED184" s="52">
        <f t="shared" si="404"/>
        <v>110696.7388125</v>
      </c>
      <c r="EE184" s="52">
        <f t="shared" si="404"/>
        <v>110696.7388125</v>
      </c>
      <c r="EF184" s="52">
        <f t="shared" si="404"/>
        <v>110696.7388125</v>
      </c>
      <c r="EG184" s="54">
        <f t="shared" si="288"/>
        <v>2213934.7762500006</v>
      </c>
      <c r="EH184" s="55">
        <f t="shared" si="289"/>
        <v>20</v>
      </c>
      <c r="EI184" s="55">
        <f t="shared" si="290"/>
        <v>20</v>
      </c>
      <c r="EJ184" s="56" t="s">
        <v>588</v>
      </c>
      <c r="EK184" s="57">
        <f t="shared" si="313"/>
        <v>0</v>
      </c>
      <c r="EL184" s="57">
        <f t="shared" si="314"/>
        <v>0</v>
      </c>
      <c r="EM184" s="57">
        <f t="shared" si="315"/>
        <v>2213935.2970000003</v>
      </c>
      <c r="EN184" s="57">
        <f t="shared" si="316"/>
        <v>4427869.5525000002</v>
      </c>
      <c r="EO184" s="57">
        <f t="shared" si="293"/>
        <v>4317172.8136875005</v>
      </c>
      <c r="EP184" s="57">
        <f t="shared" si="294"/>
        <v>4206476.0748750009</v>
      </c>
      <c r="EQ184" s="58">
        <f t="shared" si="295"/>
        <v>0</v>
      </c>
      <c r="ER184" s="58">
        <f t="shared" si="296"/>
        <v>0</v>
      </c>
      <c r="ES184" s="58">
        <f t="shared" si="297"/>
        <v>28781.158861000004</v>
      </c>
      <c r="ET184" s="58">
        <f t="shared" si="298"/>
        <v>61990.173735000004</v>
      </c>
    </row>
    <row r="185" spans="1:150" x14ac:dyDescent="0.25">
      <c r="A185" s="30" t="s">
        <v>967</v>
      </c>
      <c r="B185" s="65">
        <v>1421046</v>
      </c>
      <c r="C185" s="67" t="s">
        <v>968</v>
      </c>
      <c r="D185" s="32" t="s">
        <v>969</v>
      </c>
      <c r="E185" s="56"/>
      <c r="F185" s="33"/>
      <c r="G185" s="33"/>
      <c r="H185" s="288">
        <f t="shared" si="291"/>
        <v>202206</v>
      </c>
      <c r="I185" s="288">
        <f t="shared" si="292"/>
        <v>5399096.46</v>
      </c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4" t="s">
        <v>462</v>
      </c>
      <c r="AI185" s="34" t="s">
        <v>463</v>
      </c>
      <c r="AJ185" s="34" t="s">
        <v>464</v>
      </c>
      <c r="AK185" s="34" t="s">
        <v>740</v>
      </c>
      <c r="AL185" s="34" t="s">
        <v>48</v>
      </c>
      <c r="AM185" s="34" t="s">
        <v>695</v>
      </c>
      <c r="AN185" s="34" t="s">
        <v>467</v>
      </c>
      <c r="AO185" s="36">
        <v>1.04</v>
      </c>
      <c r="AP185" s="69" t="s">
        <v>680</v>
      </c>
      <c r="AQ185" s="69" t="s">
        <v>58</v>
      </c>
      <c r="AR185" s="37" t="s">
        <v>469</v>
      </c>
      <c r="AS185" s="38">
        <v>2019</v>
      </c>
      <c r="AT185" s="39" t="s">
        <v>470</v>
      </c>
      <c r="AU185" s="37" t="s">
        <v>686</v>
      </c>
      <c r="AV185" s="39" t="s">
        <v>494</v>
      </c>
      <c r="AW185" s="39" t="s">
        <v>495</v>
      </c>
      <c r="AX185" s="39" t="s">
        <v>687</v>
      </c>
      <c r="AY185" s="40" t="s">
        <v>780</v>
      </c>
      <c r="AZ185" s="40" t="s">
        <v>680</v>
      </c>
      <c r="BA185" s="274">
        <v>5196890.46</v>
      </c>
      <c r="BB185" s="42"/>
      <c r="BC185" s="43">
        <v>5426096</v>
      </c>
      <c r="BD185" s="43">
        <v>0</v>
      </c>
      <c r="BE185" s="43"/>
      <c r="BF185" s="43">
        <v>0</v>
      </c>
      <c r="BG185" s="44"/>
      <c r="BH185" s="45">
        <f t="shared" si="376"/>
        <v>202206</v>
      </c>
      <c r="BI185" s="45">
        <f t="shared" si="377"/>
        <v>202206</v>
      </c>
      <c r="BJ185" s="45">
        <f t="shared" si="263"/>
        <v>5399096.46</v>
      </c>
      <c r="BK185" s="46">
        <v>202206</v>
      </c>
      <c r="BL185" s="46">
        <v>0</v>
      </c>
      <c r="BM185" s="46">
        <f t="shared" si="344"/>
        <v>0</v>
      </c>
      <c r="BN185" s="46">
        <v>0</v>
      </c>
      <c r="BO185" s="46">
        <f t="shared" si="380"/>
        <v>0</v>
      </c>
      <c r="BP185" s="46">
        <v>0</v>
      </c>
      <c r="BQ185" s="46">
        <f t="shared" si="346"/>
        <v>0</v>
      </c>
      <c r="BR185" s="46">
        <v>0</v>
      </c>
      <c r="BS185" s="46">
        <f t="shared" si="347"/>
        <v>0</v>
      </c>
      <c r="BT185" s="46">
        <v>0</v>
      </c>
      <c r="BU185" s="46">
        <f t="shared" si="348"/>
        <v>0</v>
      </c>
      <c r="BV185" s="46">
        <v>0</v>
      </c>
      <c r="BW185" s="46">
        <f t="shared" si="349"/>
        <v>0</v>
      </c>
      <c r="BX185" s="46">
        <v>0</v>
      </c>
      <c r="BY185" s="46">
        <f t="shared" si="350"/>
        <v>0</v>
      </c>
      <c r="BZ185" s="46">
        <v>0</v>
      </c>
      <c r="CA185" s="46">
        <f t="shared" si="381"/>
        <v>0</v>
      </c>
      <c r="CB185" s="46">
        <v>0</v>
      </c>
      <c r="CC185" s="46">
        <f t="shared" si="382"/>
        <v>0</v>
      </c>
      <c r="CD185" s="46">
        <v>0</v>
      </c>
      <c r="CE185" s="46">
        <f t="shared" si="383"/>
        <v>0</v>
      </c>
      <c r="CF185" s="46">
        <v>0</v>
      </c>
      <c r="CG185" s="46">
        <f t="shared" si="384"/>
        <v>0</v>
      </c>
      <c r="CH185" s="46">
        <v>0</v>
      </c>
      <c r="CI185" s="46">
        <f t="shared" si="385"/>
        <v>0</v>
      </c>
      <c r="CJ185" s="46">
        <v>0</v>
      </c>
      <c r="CK185" s="46">
        <f t="shared" si="386"/>
        <v>0</v>
      </c>
      <c r="CL185" s="46">
        <v>0</v>
      </c>
      <c r="CM185" s="46">
        <f t="shared" si="387"/>
        <v>0</v>
      </c>
      <c r="CN185" s="46">
        <v>0</v>
      </c>
      <c r="CO185" s="46">
        <f t="shared" si="388"/>
        <v>0</v>
      </c>
      <c r="CP185" s="46">
        <v>0</v>
      </c>
      <c r="CQ185" s="46">
        <f t="shared" si="389"/>
        <v>0</v>
      </c>
      <c r="CR185" s="46">
        <v>0</v>
      </c>
      <c r="CS185" s="46">
        <f t="shared" si="390"/>
        <v>0</v>
      </c>
      <c r="CT185" s="46">
        <v>0</v>
      </c>
      <c r="CU185" s="46">
        <f t="shared" si="391"/>
        <v>0</v>
      </c>
      <c r="CV185" s="46">
        <v>0</v>
      </c>
      <c r="CW185" s="46">
        <f t="shared" si="392"/>
        <v>0</v>
      </c>
      <c r="CX185" s="46">
        <v>0</v>
      </c>
      <c r="CY185" s="46">
        <f t="shared" si="393"/>
        <v>0</v>
      </c>
      <c r="CZ185" s="46">
        <v>0</v>
      </c>
      <c r="DA185" s="46">
        <f t="shared" si="394"/>
        <v>0</v>
      </c>
      <c r="DB185" s="47">
        <v>0</v>
      </c>
      <c r="DC185" s="46">
        <f t="shared" si="395"/>
        <v>0</v>
      </c>
      <c r="DD185" s="48">
        <v>0</v>
      </c>
      <c r="DE185" s="46">
        <f t="shared" si="396"/>
        <v>0</v>
      </c>
      <c r="DF185" s="49">
        <v>40</v>
      </c>
      <c r="DG185" s="50">
        <f t="shared" si="402"/>
        <v>134977.41149999999</v>
      </c>
      <c r="DH185" s="51">
        <f t="shared" si="286"/>
        <v>3104480.4644999988</v>
      </c>
      <c r="DI185" s="90"/>
      <c r="DJ185" s="53">
        <f>$DG185</f>
        <v>134977.41149999999</v>
      </c>
      <c r="DK185" s="53">
        <f>$DG185</f>
        <v>134977.41149999999</v>
      </c>
      <c r="DL185" s="53">
        <f>$DG185</f>
        <v>134977.41149999999</v>
      </c>
      <c r="DM185" s="53">
        <f t="shared" si="403"/>
        <v>134977.41149999999</v>
      </c>
      <c r="DN185" s="53">
        <f t="shared" si="403"/>
        <v>134977.41149999999</v>
      </c>
      <c r="DO185" s="53">
        <f t="shared" si="403"/>
        <v>134977.41149999999</v>
      </c>
      <c r="DP185" s="53">
        <f t="shared" si="403"/>
        <v>134977.41149999999</v>
      </c>
      <c r="DQ185" s="53">
        <f t="shared" si="403"/>
        <v>134977.41149999999</v>
      </c>
      <c r="DR185" s="53">
        <f t="shared" si="403"/>
        <v>134977.41149999999</v>
      </c>
      <c r="DS185" s="53">
        <f t="shared" si="403"/>
        <v>134977.41149999999</v>
      </c>
      <c r="DT185" s="53">
        <f t="shared" si="403"/>
        <v>134977.41149999999</v>
      </c>
      <c r="DU185" s="53">
        <f t="shared" si="403"/>
        <v>134977.41149999999</v>
      </c>
      <c r="DV185" s="53">
        <f t="shared" si="403"/>
        <v>134977.41149999999</v>
      </c>
      <c r="DW185" s="53">
        <f t="shared" si="404"/>
        <v>134977.41149999999</v>
      </c>
      <c r="DX185" s="53">
        <f t="shared" si="404"/>
        <v>134977.41149999999</v>
      </c>
      <c r="DY185" s="53">
        <f t="shared" si="404"/>
        <v>134977.41149999999</v>
      </c>
      <c r="DZ185" s="53">
        <f t="shared" si="404"/>
        <v>134977.41149999999</v>
      </c>
      <c r="EA185" s="53">
        <f t="shared" si="404"/>
        <v>134977.41149999999</v>
      </c>
      <c r="EB185" s="53">
        <f t="shared" si="404"/>
        <v>134977.41149999999</v>
      </c>
      <c r="EC185" s="53">
        <f t="shared" si="404"/>
        <v>134977.41149999999</v>
      </c>
      <c r="ED185" s="53">
        <f t="shared" si="404"/>
        <v>134977.41149999999</v>
      </c>
      <c r="EE185" s="53">
        <f t="shared" si="404"/>
        <v>134977.41149999999</v>
      </c>
      <c r="EF185" s="53">
        <f t="shared" si="404"/>
        <v>134977.41149999999</v>
      </c>
      <c r="EG185" s="54">
        <f t="shared" si="288"/>
        <v>2294615.9955000011</v>
      </c>
      <c r="EH185" s="55">
        <f t="shared" si="289"/>
        <v>23</v>
      </c>
      <c r="EI185" s="55">
        <f t="shared" si="290"/>
        <v>17</v>
      </c>
      <c r="EJ185" s="56" t="s">
        <v>539</v>
      </c>
      <c r="EK185" s="57">
        <f t="shared" si="313"/>
        <v>5399096.46</v>
      </c>
      <c r="EL185" s="57">
        <f t="shared" si="314"/>
        <v>5264119.0484999996</v>
      </c>
      <c r="EM185" s="57">
        <f t="shared" si="315"/>
        <v>5129141.6369999992</v>
      </c>
      <c r="EN185" s="57">
        <f t="shared" si="316"/>
        <v>4994164.2254999988</v>
      </c>
      <c r="EO185" s="57">
        <f t="shared" si="293"/>
        <v>4859186.8139999984</v>
      </c>
      <c r="EP185" s="57">
        <f t="shared" si="294"/>
        <v>4724209.402499998</v>
      </c>
      <c r="EQ185" s="58">
        <f t="shared" si="295"/>
        <v>64789.157520000001</v>
      </c>
      <c r="ER185" s="58">
        <f t="shared" si="296"/>
        <v>63169.428581999993</v>
      </c>
      <c r="ES185" s="58">
        <f t="shared" si="297"/>
        <v>66678.841280999986</v>
      </c>
      <c r="ET185" s="58">
        <f t="shared" si="298"/>
        <v>69918.299156999987</v>
      </c>
    </row>
    <row r="186" spans="1:150" x14ac:dyDescent="0.25">
      <c r="A186" s="110" t="s">
        <v>970</v>
      </c>
      <c r="B186" s="65">
        <v>1421047</v>
      </c>
      <c r="C186" s="67" t="s">
        <v>971</v>
      </c>
      <c r="D186" s="32" t="s">
        <v>461</v>
      </c>
      <c r="E186" s="56"/>
      <c r="F186" s="33"/>
      <c r="G186" s="33"/>
      <c r="H186" s="288">
        <f t="shared" si="291"/>
        <v>5902802.5342700006</v>
      </c>
      <c r="I186" s="288">
        <f t="shared" si="292"/>
        <v>6193968.4442700008</v>
      </c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4" t="s">
        <v>462</v>
      </c>
      <c r="AI186" s="34" t="s">
        <v>463</v>
      </c>
      <c r="AJ186" s="34" t="s">
        <v>464</v>
      </c>
      <c r="AK186" s="34" t="s">
        <v>740</v>
      </c>
      <c r="AL186" s="34" t="s">
        <v>48</v>
      </c>
      <c r="AM186" s="34" t="s">
        <v>714</v>
      </c>
      <c r="AN186" s="34" t="s">
        <v>467</v>
      </c>
      <c r="AO186" s="36">
        <v>1.0415000000000001</v>
      </c>
      <c r="AP186" s="69" t="s">
        <v>586</v>
      </c>
      <c r="AQ186" s="69" t="s">
        <v>58</v>
      </c>
      <c r="AR186" s="113" t="s">
        <v>469</v>
      </c>
      <c r="AS186" s="114">
        <v>2021</v>
      </c>
      <c r="AT186" s="111" t="s">
        <v>470</v>
      </c>
      <c r="AU186" s="113" t="s">
        <v>471</v>
      </c>
      <c r="AV186" s="111" t="s">
        <v>481</v>
      </c>
      <c r="AW186" s="111" t="s">
        <v>482</v>
      </c>
      <c r="AX186" s="111" t="s">
        <v>847</v>
      </c>
      <c r="AY186" s="112" t="s">
        <v>847</v>
      </c>
      <c r="AZ186" s="112" t="s">
        <v>474</v>
      </c>
      <c r="BA186" s="274">
        <v>291165.90999999997</v>
      </c>
      <c r="BB186" s="115"/>
      <c r="BC186" s="116">
        <v>6474900.6999999993</v>
      </c>
      <c r="BD186" s="43">
        <v>0</v>
      </c>
      <c r="BE186" s="43"/>
      <c r="BF186" s="43">
        <v>0</v>
      </c>
      <c r="BG186" s="44"/>
      <c r="BH186" s="45">
        <f t="shared" si="376"/>
        <v>5687130.3799999999</v>
      </c>
      <c r="BI186" s="45">
        <f t="shared" si="377"/>
        <v>5902802.5342700006</v>
      </c>
      <c r="BJ186" s="45">
        <f t="shared" si="263"/>
        <v>6193968.4442700008</v>
      </c>
      <c r="BK186" s="46">
        <v>490211</v>
      </c>
      <c r="BL186" s="46">
        <v>2598459.69</v>
      </c>
      <c r="BM186" s="46">
        <f t="shared" si="344"/>
        <v>2706295.7671350003</v>
      </c>
      <c r="BN186" s="46">
        <v>2598459.69</v>
      </c>
      <c r="BO186" s="46">
        <f t="shared" si="380"/>
        <v>2706295.7671350003</v>
      </c>
      <c r="BP186" s="46"/>
      <c r="BQ186" s="46">
        <f t="shared" si="346"/>
        <v>0</v>
      </c>
      <c r="BR186" s="46">
        <v>0</v>
      </c>
      <c r="BS186" s="46">
        <f t="shared" si="347"/>
        <v>0</v>
      </c>
      <c r="BT186" s="46">
        <v>0</v>
      </c>
      <c r="BU186" s="46">
        <f t="shared" si="348"/>
        <v>0</v>
      </c>
      <c r="BV186" s="46">
        <v>0</v>
      </c>
      <c r="BW186" s="46">
        <f t="shared" si="349"/>
        <v>0</v>
      </c>
      <c r="BX186" s="46">
        <v>0</v>
      </c>
      <c r="BY186" s="46">
        <f t="shared" si="350"/>
        <v>0</v>
      </c>
      <c r="BZ186" s="46">
        <v>0</v>
      </c>
      <c r="CA186" s="46">
        <f t="shared" si="381"/>
        <v>0</v>
      </c>
      <c r="CB186" s="46">
        <v>0</v>
      </c>
      <c r="CC186" s="46">
        <f t="shared" si="382"/>
        <v>0</v>
      </c>
      <c r="CD186" s="46">
        <v>0</v>
      </c>
      <c r="CE186" s="46">
        <f t="shared" si="383"/>
        <v>0</v>
      </c>
      <c r="CF186" s="46">
        <v>0</v>
      </c>
      <c r="CG186" s="46">
        <f t="shared" si="384"/>
        <v>0</v>
      </c>
      <c r="CH186" s="46">
        <v>0</v>
      </c>
      <c r="CI186" s="46">
        <f t="shared" si="385"/>
        <v>0</v>
      </c>
      <c r="CJ186" s="46">
        <v>0</v>
      </c>
      <c r="CK186" s="46">
        <f t="shared" si="386"/>
        <v>0</v>
      </c>
      <c r="CL186" s="46">
        <v>0</v>
      </c>
      <c r="CM186" s="46">
        <f t="shared" si="387"/>
        <v>0</v>
      </c>
      <c r="CN186" s="46">
        <v>0</v>
      </c>
      <c r="CO186" s="46">
        <f t="shared" si="388"/>
        <v>0</v>
      </c>
      <c r="CP186" s="46">
        <v>0</v>
      </c>
      <c r="CQ186" s="46">
        <f t="shared" si="389"/>
        <v>0</v>
      </c>
      <c r="CR186" s="46">
        <v>0</v>
      </c>
      <c r="CS186" s="46">
        <f t="shared" si="390"/>
        <v>0</v>
      </c>
      <c r="CT186" s="46">
        <v>0</v>
      </c>
      <c r="CU186" s="46">
        <f t="shared" si="391"/>
        <v>0</v>
      </c>
      <c r="CV186" s="46">
        <v>0</v>
      </c>
      <c r="CW186" s="46">
        <f t="shared" si="392"/>
        <v>0</v>
      </c>
      <c r="CX186" s="46">
        <v>0</v>
      </c>
      <c r="CY186" s="46">
        <f t="shared" si="393"/>
        <v>0</v>
      </c>
      <c r="CZ186" s="46">
        <v>0</v>
      </c>
      <c r="DA186" s="46">
        <f t="shared" si="394"/>
        <v>0</v>
      </c>
      <c r="DB186" s="47">
        <v>0</v>
      </c>
      <c r="DC186" s="46">
        <f t="shared" si="395"/>
        <v>0</v>
      </c>
      <c r="DD186" s="48">
        <v>0</v>
      </c>
      <c r="DE186" s="46">
        <f t="shared" si="396"/>
        <v>0</v>
      </c>
      <c r="DF186" s="49">
        <v>40</v>
      </c>
      <c r="DG186" s="50">
        <f t="shared" si="402"/>
        <v>154849.21110675001</v>
      </c>
      <c r="DH186" s="51">
        <f t="shared" si="286"/>
        <v>3096984.2221350009</v>
      </c>
      <c r="DI186" s="52"/>
      <c r="DJ186" s="52"/>
      <c r="DK186" s="53"/>
      <c r="DL186" s="53"/>
      <c r="DM186" s="52">
        <f t="shared" si="403"/>
        <v>154849.21110675001</v>
      </c>
      <c r="DN186" s="52">
        <f t="shared" si="403"/>
        <v>154849.21110675001</v>
      </c>
      <c r="DO186" s="52">
        <f t="shared" si="403"/>
        <v>154849.21110675001</v>
      </c>
      <c r="DP186" s="52">
        <f t="shared" si="403"/>
        <v>154849.21110675001</v>
      </c>
      <c r="DQ186" s="52">
        <f t="shared" si="403"/>
        <v>154849.21110675001</v>
      </c>
      <c r="DR186" s="52">
        <f t="shared" si="403"/>
        <v>154849.21110675001</v>
      </c>
      <c r="DS186" s="52">
        <f t="shared" si="403"/>
        <v>154849.21110675001</v>
      </c>
      <c r="DT186" s="52">
        <f t="shared" si="403"/>
        <v>154849.21110675001</v>
      </c>
      <c r="DU186" s="52">
        <f t="shared" si="403"/>
        <v>154849.21110675001</v>
      </c>
      <c r="DV186" s="52">
        <f t="shared" si="403"/>
        <v>154849.21110675001</v>
      </c>
      <c r="DW186" s="52">
        <f t="shared" si="404"/>
        <v>154849.21110675001</v>
      </c>
      <c r="DX186" s="52">
        <f t="shared" si="404"/>
        <v>154849.21110675001</v>
      </c>
      <c r="DY186" s="52">
        <f t="shared" si="404"/>
        <v>154849.21110675001</v>
      </c>
      <c r="DZ186" s="52">
        <f t="shared" si="404"/>
        <v>154849.21110675001</v>
      </c>
      <c r="EA186" s="52">
        <f t="shared" si="404"/>
        <v>154849.21110675001</v>
      </c>
      <c r="EB186" s="52">
        <f t="shared" si="404"/>
        <v>154849.21110675001</v>
      </c>
      <c r="EC186" s="52">
        <f t="shared" si="404"/>
        <v>154849.21110675001</v>
      </c>
      <c r="ED186" s="52">
        <f t="shared" si="404"/>
        <v>154849.21110675001</v>
      </c>
      <c r="EE186" s="52">
        <f t="shared" si="404"/>
        <v>154849.21110675001</v>
      </c>
      <c r="EF186" s="52">
        <f t="shared" si="404"/>
        <v>154849.21110675001</v>
      </c>
      <c r="EG186" s="54">
        <f t="shared" si="288"/>
        <v>3096984.2221349999</v>
      </c>
      <c r="EH186" s="55">
        <f t="shared" si="289"/>
        <v>20</v>
      </c>
      <c r="EI186" s="55">
        <f t="shared" si="290"/>
        <v>20</v>
      </c>
      <c r="EJ186" s="56" t="s">
        <v>539</v>
      </c>
      <c r="EK186" s="57">
        <f t="shared" si="313"/>
        <v>781376.90999999992</v>
      </c>
      <c r="EL186" s="57">
        <f t="shared" si="314"/>
        <v>3487672.677135</v>
      </c>
      <c r="EM186" s="57">
        <f t="shared" si="315"/>
        <v>6193968.4442699999</v>
      </c>
      <c r="EN186" s="57">
        <f t="shared" si="316"/>
        <v>6193968.4442699999</v>
      </c>
      <c r="EO186" s="57">
        <f t="shared" si="293"/>
        <v>6039119.2331632497</v>
      </c>
      <c r="EP186" s="57">
        <f t="shared" si="294"/>
        <v>5884270.0220564995</v>
      </c>
      <c r="EQ186" s="58">
        <f t="shared" si="295"/>
        <v>9376.5229199999994</v>
      </c>
      <c r="ER186" s="58">
        <f t="shared" si="296"/>
        <v>41852.072125619998</v>
      </c>
      <c r="ES186" s="58">
        <f t="shared" si="297"/>
        <v>80521.589775510001</v>
      </c>
      <c r="ET186" s="58">
        <f t="shared" si="298"/>
        <v>86715.558219779996</v>
      </c>
    </row>
    <row r="187" spans="1:150" x14ac:dyDescent="0.25">
      <c r="A187" s="30" t="s">
        <v>972</v>
      </c>
      <c r="B187" s="65">
        <v>1421048</v>
      </c>
      <c r="C187" s="67" t="s">
        <v>973</v>
      </c>
      <c r="D187" s="32" t="s">
        <v>461</v>
      </c>
      <c r="E187" s="56"/>
      <c r="F187" s="33"/>
      <c r="G187" s="33"/>
      <c r="H187" s="288">
        <f t="shared" si="291"/>
        <v>8315104.2454200014</v>
      </c>
      <c r="I187" s="288">
        <f t="shared" si="292"/>
        <v>8315104.2454200014</v>
      </c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4" t="s">
        <v>462</v>
      </c>
      <c r="AI187" s="34" t="s">
        <v>463</v>
      </c>
      <c r="AJ187" s="34" t="s">
        <v>464</v>
      </c>
      <c r="AK187" s="34" t="s">
        <v>465</v>
      </c>
      <c r="AL187" s="34" t="s">
        <v>44</v>
      </c>
      <c r="AM187" s="34" t="s">
        <v>709</v>
      </c>
      <c r="AN187" s="34" t="s">
        <v>467</v>
      </c>
      <c r="AO187" s="36">
        <v>1.0415000000000001</v>
      </c>
      <c r="AP187" s="69" t="s">
        <v>586</v>
      </c>
      <c r="AQ187" s="69" t="s">
        <v>58</v>
      </c>
      <c r="AR187" s="37" t="s">
        <v>469</v>
      </c>
      <c r="AS187" s="38">
        <v>2021</v>
      </c>
      <c r="AT187" s="39" t="s">
        <v>470</v>
      </c>
      <c r="AU187" s="37" t="s">
        <v>471</v>
      </c>
      <c r="AV187" s="39" t="s">
        <v>481</v>
      </c>
      <c r="AW187" s="39" t="s">
        <v>482</v>
      </c>
      <c r="AX187" s="39" t="s">
        <v>847</v>
      </c>
      <c r="AY187" s="40" t="s">
        <v>847</v>
      </c>
      <c r="AZ187" s="40" t="s">
        <v>474</v>
      </c>
      <c r="BA187" s="274">
        <v>0</v>
      </c>
      <c r="BB187" s="42"/>
      <c r="BC187" s="43">
        <v>7983778.2500000009</v>
      </c>
      <c r="BD187" s="43">
        <v>0</v>
      </c>
      <c r="BE187" s="43"/>
      <c r="BF187" s="43">
        <v>0</v>
      </c>
      <c r="BG187" s="44"/>
      <c r="BH187" s="45">
        <f t="shared" si="376"/>
        <v>7983777.4800000004</v>
      </c>
      <c r="BI187" s="45">
        <f t="shared" si="377"/>
        <v>8315104.2454200014</v>
      </c>
      <c r="BJ187" s="45">
        <f t="shared" si="263"/>
        <v>8315104.2454200014</v>
      </c>
      <c r="BK187" s="73">
        <v>0</v>
      </c>
      <c r="BL187" s="73">
        <v>399189.18000000005</v>
      </c>
      <c r="BM187" s="46">
        <f t="shared" si="344"/>
        <v>415755.53097000008</v>
      </c>
      <c r="BN187" s="73">
        <v>399189</v>
      </c>
      <c r="BO187" s="46">
        <f t="shared" si="380"/>
        <v>415755.34350000002</v>
      </c>
      <c r="BP187" s="73">
        <v>3193511.3000000003</v>
      </c>
      <c r="BQ187" s="46">
        <f t="shared" si="346"/>
        <v>3326042.0189500004</v>
      </c>
      <c r="BR187" s="73">
        <v>3193511</v>
      </c>
      <c r="BS187" s="46">
        <f t="shared" si="347"/>
        <v>3326041.7065000003</v>
      </c>
      <c r="BT187" s="73">
        <v>798377</v>
      </c>
      <c r="BU187" s="46">
        <f t="shared" si="348"/>
        <v>831509.6455000001</v>
      </c>
      <c r="BV187" s="46">
        <v>0</v>
      </c>
      <c r="BW187" s="46">
        <f t="shared" si="349"/>
        <v>0</v>
      </c>
      <c r="BX187" s="46">
        <v>0</v>
      </c>
      <c r="BY187" s="46">
        <f t="shared" si="350"/>
        <v>0</v>
      </c>
      <c r="BZ187" s="46">
        <v>0</v>
      </c>
      <c r="CA187" s="46">
        <f t="shared" si="381"/>
        <v>0</v>
      </c>
      <c r="CB187" s="46">
        <v>0</v>
      </c>
      <c r="CC187" s="46">
        <f t="shared" si="382"/>
        <v>0</v>
      </c>
      <c r="CD187" s="46">
        <v>0</v>
      </c>
      <c r="CE187" s="46">
        <f t="shared" si="383"/>
        <v>0</v>
      </c>
      <c r="CF187" s="46">
        <v>0</v>
      </c>
      <c r="CG187" s="46">
        <f t="shared" si="384"/>
        <v>0</v>
      </c>
      <c r="CH187" s="46">
        <v>0</v>
      </c>
      <c r="CI187" s="46">
        <f t="shared" si="385"/>
        <v>0</v>
      </c>
      <c r="CJ187" s="46">
        <v>0</v>
      </c>
      <c r="CK187" s="46">
        <f t="shared" si="386"/>
        <v>0</v>
      </c>
      <c r="CL187" s="46">
        <v>0</v>
      </c>
      <c r="CM187" s="46">
        <f t="shared" si="387"/>
        <v>0</v>
      </c>
      <c r="CN187" s="46">
        <v>0</v>
      </c>
      <c r="CO187" s="46">
        <f t="shared" si="388"/>
        <v>0</v>
      </c>
      <c r="CP187" s="46">
        <v>0</v>
      </c>
      <c r="CQ187" s="46">
        <f t="shared" si="389"/>
        <v>0</v>
      </c>
      <c r="CR187" s="46">
        <v>0</v>
      </c>
      <c r="CS187" s="46">
        <f t="shared" si="390"/>
        <v>0</v>
      </c>
      <c r="CT187" s="46">
        <v>0</v>
      </c>
      <c r="CU187" s="46">
        <f t="shared" si="391"/>
        <v>0</v>
      </c>
      <c r="CV187" s="46">
        <v>0</v>
      </c>
      <c r="CW187" s="46">
        <f t="shared" si="392"/>
        <v>0</v>
      </c>
      <c r="CX187" s="46">
        <v>0</v>
      </c>
      <c r="CY187" s="46">
        <f t="shared" si="393"/>
        <v>0</v>
      </c>
      <c r="CZ187" s="46">
        <v>0</v>
      </c>
      <c r="DA187" s="46">
        <f t="shared" si="394"/>
        <v>0</v>
      </c>
      <c r="DB187" s="47">
        <v>0</v>
      </c>
      <c r="DC187" s="46">
        <f t="shared" si="395"/>
        <v>0</v>
      </c>
      <c r="DD187" s="48">
        <v>0</v>
      </c>
      <c r="DE187" s="46">
        <f t="shared" si="396"/>
        <v>0</v>
      </c>
      <c r="DF187" s="49">
        <v>40</v>
      </c>
      <c r="DG187" s="50">
        <f t="shared" si="402"/>
        <v>207877.60613550004</v>
      </c>
      <c r="DH187" s="51">
        <f t="shared" si="286"/>
        <v>3741796.9104390019</v>
      </c>
      <c r="DI187" s="52"/>
      <c r="DJ187" s="52"/>
      <c r="DK187" s="53"/>
      <c r="DL187" s="53"/>
      <c r="DM187" s="53"/>
      <c r="DN187" s="52"/>
      <c r="DO187" s="52">
        <f t="shared" ref="DO187:DX191" si="405">$DG187</f>
        <v>207877.60613550004</v>
      </c>
      <c r="DP187" s="52">
        <f t="shared" si="405"/>
        <v>207877.60613550004</v>
      </c>
      <c r="DQ187" s="52">
        <f t="shared" si="405"/>
        <v>207877.60613550004</v>
      </c>
      <c r="DR187" s="52">
        <f t="shared" si="405"/>
        <v>207877.60613550004</v>
      </c>
      <c r="DS187" s="52">
        <f t="shared" si="405"/>
        <v>207877.60613550004</v>
      </c>
      <c r="DT187" s="52">
        <f t="shared" si="405"/>
        <v>207877.60613550004</v>
      </c>
      <c r="DU187" s="52">
        <f t="shared" si="405"/>
        <v>207877.60613550004</v>
      </c>
      <c r="DV187" s="52">
        <f t="shared" si="405"/>
        <v>207877.60613550004</v>
      </c>
      <c r="DW187" s="52">
        <f t="shared" si="405"/>
        <v>207877.60613550004</v>
      </c>
      <c r="DX187" s="52">
        <f t="shared" si="405"/>
        <v>207877.60613550004</v>
      </c>
      <c r="DY187" s="52">
        <f t="shared" ref="DY187:EF191" si="406">$DG187</f>
        <v>207877.60613550004</v>
      </c>
      <c r="DZ187" s="52">
        <f t="shared" si="406"/>
        <v>207877.60613550004</v>
      </c>
      <c r="EA187" s="52">
        <f t="shared" si="406"/>
        <v>207877.60613550004</v>
      </c>
      <c r="EB187" s="52">
        <f t="shared" si="406"/>
        <v>207877.60613550004</v>
      </c>
      <c r="EC187" s="52">
        <f t="shared" si="406"/>
        <v>207877.60613550004</v>
      </c>
      <c r="ED187" s="52">
        <f t="shared" si="406"/>
        <v>207877.60613550004</v>
      </c>
      <c r="EE187" s="52">
        <f t="shared" si="406"/>
        <v>207877.60613550004</v>
      </c>
      <c r="EF187" s="52">
        <f t="shared" si="406"/>
        <v>207877.60613550004</v>
      </c>
      <c r="EG187" s="54">
        <f t="shared" si="288"/>
        <v>4573307.3349810001</v>
      </c>
      <c r="EH187" s="55">
        <f t="shared" si="289"/>
        <v>18</v>
      </c>
      <c r="EI187" s="55">
        <f t="shared" si="290"/>
        <v>22</v>
      </c>
      <c r="EJ187" s="56" t="s">
        <v>539</v>
      </c>
      <c r="EK187" s="57">
        <f t="shared" si="313"/>
        <v>0</v>
      </c>
      <c r="EL187" s="57">
        <f t="shared" si="314"/>
        <v>415755.53097000008</v>
      </c>
      <c r="EM187" s="57">
        <f t="shared" si="315"/>
        <v>831510.87447000016</v>
      </c>
      <c r="EN187" s="57">
        <f t="shared" si="316"/>
        <v>4157552.8934200006</v>
      </c>
      <c r="EO187" s="57">
        <f t="shared" si="293"/>
        <v>7483594.5999200009</v>
      </c>
      <c r="EP187" s="57">
        <f t="shared" si="294"/>
        <v>8315104.2454200014</v>
      </c>
      <c r="EQ187" s="58">
        <f t="shared" si="295"/>
        <v>0</v>
      </c>
      <c r="ER187" s="58">
        <f t="shared" si="296"/>
        <v>4989.0663716400013</v>
      </c>
      <c r="ES187" s="58">
        <f t="shared" si="297"/>
        <v>10809.641368110002</v>
      </c>
      <c r="ET187" s="58">
        <f t="shared" si="298"/>
        <v>58205.740507880007</v>
      </c>
    </row>
    <row r="188" spans="1:150" x14ac:dyDescent="0.25">
      <c r="A188" s="94" t="s">
        <v>974</v>
      </c>
      <c r="B188" s="65">
        <v>1421049</v>
      </c>
      <c r="C188" s="67" t="s">
        <v>975</v>
      </c>
      <c r="D188" s="32" t="s">
        <v>461</v>
      </c>
      <c r="E188" s="56"/>
      <c r="F188" s="33"/>
      <c r="G188" s="33"/>
      <c r="H188" s="288">
        <f t="shared" si="291"/>
        <v>5059387.4097800013</v>
      </c>
      <c r="I188" s="288">
        <f t="shared" si="292"/>
        <v>5059387.4097800013</v>
      </c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4" t="s">
        <v>462</v>
      </c>
      <c r="AI188" s="34" t="s">
        <v>463</v>
      </c>
      <c r="AJ188" s="34" t="s">
        <v>464</v>
      </c>
      <c r="AK188" s="34" t="s">
        <v>465</v>
      </c>
      <c r="AL188" s="34" t="s">
        <v>44</v>
      </c>
      <c r="AM188" s="34" t="s">
        <v>728</v>
      </c>
      <c r="AN188" s="34" t="s">
        <v>467</v>
      </c>
      <c r="AO188" s="36">
        <v>1.0415000000000001</v>
      </c>
      <c r="AP188" s="69" t="s">
        <v>586</v>
      </c>
      <c r="AQ188" s="69" t="s">
        <v>58</v>
      </c>
      <c r="AR188" s="37" t="s">
        <v>469</v>
      </c>
      <c r="AS188" s="38">
        <v>2021</v>
      </c>
      <c r="AT188" s="39" t="s">
        <v>470</v>
      </c>
      <c r="AU188" s="37" t="s">
        <v>471</v>
      </c>
      <c r="AV188" s="39" t="s">
        <v>481</v>
      </c>
      <c r="AW188" s="39" t="s">
        <v>482</v>
      </c>
      <c r="AX188" s="39" t="s">
        <v>847</v>
      </c>
      <c r="AY188" s="40" t="s">
        <v>847</v>
      </c>
      <c r="AZ188" s="40" t="s">
        <v>474</v>
      </c>
      <c r="BA188" s="274">
        <v>0</v>
      </c>
      <c r="BB188" s="42"/>
      <c r="BC188" s="43">
        <v>4866984.8800000008</v>
      </c>
      <c r="BD188" s="43">
        <v>0</v>
      </c>
      <c r="BE188" s="43"/>
      <c r="BF188" s="43">
        <v>0</v>
      </c>
      <c r="BG188" s="44"/>
      <c r="BH188" s="45">
        <f t="shared" si="376"/>
        <v>4866984.6400000006</v>
      </c>
      <c r="BI188" s="45">
        <f t="shared" si="377"/>
        <v>5059387.4097800013</v>
      </c>
      <c r="BJ188" s="45">
        <f t="shared" si="263"/>
        <v>5059387.4097800013</v>
      </c>
      <c r="BK188" s="70">
        <v>230773.32</v>
      </c>
      <c r="BL188" s="70">
        <v>230773.32</v>
      </c>
      <c r="BM188" s="46">
        <f t="shared" si="344"/>
        <v>240350.41278000004</v>
      </c>
      <c r="BN188" s="70">
        <v>2221016</v>
      </c>
      <c r="BO188" s="46">
        <f t="shared" si="380"/>
        <v>2313188.1640000003</v>
      </c>
      <c r="BP188" s="70">
        <v>2184422</v>
      </c>
      <c r="BQ188" s="46">
        <f t="shared" si="346"/>
        <v>2275075.5130000003</v>
      </c>
      <c r="BR188" s="70">
        <v>0</v>
      </c>
      <c r="BS188" s="46">
        <f t="shared" si="347"/>
        <v>0</v>
      </c>
      <c r="BT188" s="70">
        <v>0</v>
      </c>
      <c r="BU188" s="46">
        <f t="shared" si="348"/>
        <v>0</v>
      </c>
      <c r="BV188" s="46">
        <v>0</v>
      </c>
      <c r="BW188" s="46">
        <f t="shared" si="349"/>
        <v>0</v>
      </c>
      <c r="BX188" s="46">
        <v>0</v>
      </c>
      <c r="BY188" s="46">
        <f t="shared" si="350"/>
        <v>0</v>
      </c>
      <c r="BZ188" s="46">
        <v>0</v>
      </c>
      <c r="CA188" s="46">
        <f t="shared" si="381"/>
        <v>0</v>
      </c>
      <c r="CB188" s="46">
        <v>0</v>
      </c>
      <c r="CC188" s="46">
        <f t="shared" si="382"/>
        <v>0</v>
      </c>
      <c r="CD188" s="46">
        <v>0</v>
      </c>
      <c r="CE188" s="46">
        <f t="shared" si="383"/>
        <v>0</v>
      </c>
      <c r="CF188" s="46">
        <v>0</v>
      </c>
      <c r="CG188" s="46">
        <f t="shared" si="384"/>
        <v>0</v>
      </c>
      <c r="CH188" s="46">
        <v>0</v>
      </c>
      <c r="CI188" s="46">
        <f t="shared" si="385"/>
        <v>0</v>
      </c>
      <c r="CJ188" s="46">
        <v>0</v>
      </c>
      <c r="CK188" s="46">
        <f t="shared" si="386"/>
        <v>0</v>
      </c>
      <c r="CL188" s="46">
        <v>0</v>
      </c>
      <c r="CM188" s="46">
        <f t="shared" si="387"/>
        <v>0</v>
      </c>
      <c r="CN188" s="46">
        <v>0</v>
      </c>
      <c r="CO188" s="46">
        <f t="shared" si="388"/>
        <v>0</v>
      </c>
      <c r="CP188" s="46">
        <v>0</v>
      </c>
      <c r="CQ188" s="46">
        <f t="shared" si="389"/>
        <v>0</v>
      </c>
      <c r="CR188" s="46">
        <v>0</v>
      </c>
      <c r="CS188" s="46">
        <f t="shared" si="390"/>
        <v>0</v>
      </c>
      <c r="CT188" s="46">
        <v>0</v>
      </c>
      <c r="CU188" s="46">
        <f t="shared" si="391"/>
        <v>0</v>
      </c>
      <c r="CV188" s="46">
        <v>0</v>
      </c>
      <c r="CW188" s="46">
        <f t="shared" si="392"/>
        <v>0</v>
      </c>
      <c r="CX188" s="46">
        <v>0</v>
      </c>
      <c r="CY188" s="46">
        <f t="shared" si="393"/>
        <v>0</v>
      </c>
      <c r="CZ188" s="46">
        <v>0</v>
      </c>
      <c r="DA188" s="46">
        <f t="shared" si="394"/>
        <v>0</v>
      </c>
      <c r="DB188" s="47">
        <v>0</v>
      </c>
      <c r="DC188" s="46">
        <f t="shared" si="395"/>
        <v>0</v>
      </c>
      <c r="DD188" s="48">
        <v>0</v>
      </c>
      <c r="DE188" s="46">
        <f t="shared" si="396"/>
        <v>0</v>
      </c>
      <c r="DF188" s="49">
        <v>40</v>
      </c>
      <c r="DG188" s="50">
        <f t="shared" si="402"/>
        <v>126484.68524450003</v>
      </c>
      <c r="DH188" s="51">
        <f t="shared" si="286"/>
        <v>2529693.7048900006</v>
      </c>
      <c r="DI188" s="52"/>
      <c r="DJ188" s="52"/>
      <c r="DK188" s="53"/>
      <c r="DL188" s="53"/>
      <c r="DM188" s="52">
        <f>$DG188</f>
        <v>126484.68524450003</v>
      </c>
      <c r="DN188" s="52">
        <f>$DG188</f>
        <v>126484.68524450003</v>
      </c>
      <c r="DO188" s="52">
        <f t="shared" si="405"/>
        <v>126484.68524450003</v>
      </c>
      <c r="DP188" s="52">
        <f t="shared" si="405"/>
        <v>126484.68524450003</v>
      </c>
      <c r="DQ188" s="52">
        <f t="shared" si="405"/>
        <v>126484.68524450003</v>
      </c>
      <c r="DR188" s="52">
        <f t="shared" si="405"/>
        <v>126484.68524450003</v>
      </c>
      <c r="DS188" s="52">
        <f t="shared" si="405"/>
        <v>126484.68524450003</v>
      </c>
      <c r="DT188" s="52">
        <f t="shared" si="405"/>
        <v>126484.68524450003</v>
      </c>
      <c r="DU188" s="52">
        <f t="shared" si="405"/>
        <v>126484.68524450003</v>
      </c>
      <c r="DV188" s="52">
        <f t="shared" si="405"/>
        <v>126484.68524450003</v>
      </c>
      <c r="DW188" s="52">
        <f t="shared" si="405"/>
        <v>126484.68524450003</v>
      </c>
      <c r="DX188" s="52">
        <f t="shared" si="405"/>
        <v>126484.68524450003</v>
      </c>
      <c r="DY188" s="52">
        <f t="shared" si="406"/>
        <v>126484.68524450003</v>
      </c>
      <c r="DZ188" s="52">
        <f t="shared" si="406"/>
        <v>126484.68524450003</v>
      </c>
      <c r="EA188" s="52">
        <f t="shared" si="406"/>
        <v>126484.68524450003</v>
      </c>
      <c r="EB188" s="52">
        <f t="shared" si="406"/>
        <v>126484.68524450003</v>
      </c>
      <c r="EC188" s="52">
        <f t="shared" si="406"/>
        <v>126484.68524450003</v>
      </c>
      <c r="ED188" s="52">
        <f t="shared" si="406"/>
        <v>126484.68524450003</v>
      </c>
      <c r="EE188" s="52">
        <f t="shared" si="406"/>
        <v>126484.68524450003</v>
      </c>
      <c r="EF188" s="52">
        <f t="shared" si="406"/>
        <v>126484.68524450003</v>
      </c>
      <c r="EG188" s="54">
        <f t="shared" si="288"/>
        <v>2529693.7048900006</v>
      </c>
      <c r="EH188" s="55">
        <f t="shared" si="289"/>
        <v>20</v>
      </c>
      <c r="EI188" s="55">
        <f t="shared" si="290"/>
        <v>20</v>
      </c>
      <c r="EJ188" s="56" t="s">
        <v>539</v>
      </c>
      <c r="EK188" s="57">
        <f t="shared" si="313"/>
        <v>230773.32</v>
      </c>
      <c r="EL188" s="57">
        <f t="shared" si="314"/>
        <v>471123.73278000008</v>
      </c>
      <c r="EM188" s="57">
        <f t="shared" si="315"/>
        <v>2784311.8967800005</v>
      </c>
      <c r="EN188" s="57">
        <f t="shared" si="316"/>
        <v>5059387.4097800013</v>
      </c>
      <c r="EO188" s="57">
        <f t="shared" si="293"/>
        <v>4932902.7245355016</v>
      </c>
      <c r="EP188" s="57">
        <f t="shared" si="294"/>
        <v>4806418.0392910019</v>
      </c>
      <c r="EQ188" s="58">
        <f t="shared" si="295"/>
        <v>2769.2798400000001</v>
      </c>
      <c r="ER188" s="58">
        <f t="shared" si="296"/>
        <v>5653.4847933600013</v>
      </c>
      <c r="ES188" s="58">
        <f t="shared" si="297"/>
        <v>36196.054658140005</v>
      </c>
      <c r="ET188" s="58">
        <f t="shared" si="298"/>
        <v>70831.423736920013</v>
      </c>
    </row>
    <row r="189" spans="1:150" x14ac:dyDescent="0.25">
      <c r="A189" s="30" t="s">
        <v>976</v>
      </c>
      <c r="B189" s="65">
        <v>1421050</v>
      </c>
      <c r="C189" s="67" t="s">
        <v>977</v>
      </c>
      <c r="D189" s="32" t="s">
        <v>461</v>
      </c>
      <c r="E189" s="56"/>
      <c r="F189" s="33"/>
      <c r="G189" s="33"/>
      <c r="H189" s="288">
        <f t="shared" si="291"/>
        <v>8766</v>
      </c>
      <c r="I189" s="288">
        <f t="shared" si="292"/>
        <v>977801.45</v>
      </c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4" t="s">
        <v>462</v>
      </c>
      <c r="AI189" s="34" t="s">
        <v>463</v>
      </c>
      <c r="AJ189" s="34" t="s">
        <v>480</v>
      </c>
      <c r="AK189" s="34" t="s">
        <v>465</v>
      </c>
      <c r="AL189" s="34" t="s">
        <v>48</v>
      </c>
      <c r="AM189" s="34" t="s">
        <v>728</v>
      </c>
      <c r="AN189" s="34" t="s">
        <v>467</v>
      </c>
      <c r="AO189" s="36">
        <v>1.04</v>
      </c>
      <c r="AP189" s="69" t="s">
        <v>680</v>
      </c>
      <c r="AQ189" s="69" t="s">
        <v>58</v>
      </c>
      <c r="AR189" s="37" t="s">
        <v>471</v>
      </c>
      <c r="AS189" s="38">
        <v>2021</v>
      </c>
      <c r="AT189" s="39" t="s">
        <v>470</v>
      </c>
      <c r="AU189" s="37" t="s">
        <v>686</v>
      </c>
      <c r="AV189" s="39" t="s">
        <v>494</v>
      </c>
      <c r="AW189" s="39" t="s">
        <v>495</v>
      </c>
      <c r="AX189" s="39" t="s">
        <v>687</v>
      </c>
      <c r="AY189" s="40" t="s">
        <v>780</v>
      </c>
      <c r="AZ189" s="40" t="s">
        <v>680</v>
      </c>
      <c r="BA189" s="274">
        <v>969035.45</v>
      </c>
      <c r="BB189" s="42"/>
      <c r="BC189" s="43">
        <v>1035000.17</v>
      </c>
      <c r="BD189" s="43">
        <v>0</v>
      </c>
      <c r="BE189" s="43"/>
      <c r="BF189" s="43">
        <v>0</v>
      </c>
      <c r="BG189" s="44"/>
      <c r="BH189" s="45">
        <f t="shared" si="376"/>
        <v>8766</v>
      </c>
      <c r="BI189" s="45">
        <f t="shared" si="377"/>
        <v>8766</v>
      </c>
      <c r="BJ189" s="45">
        <f t="shared" si="263"/>
        <v>977801.45</v>
      </c>
      <c r="BK189" s="256">
        <v>8766</v>
      </c>
      <c r="BL189" s="46">
        <v>0</v>
      </c>
      <c r="BM189" s="46">
        <f t="shared" si="344"/>
        <v>0</v>
      </c>
      <c r="BN189" s="46">
        <v>0</v>
      </c>
      <c r="BO189" s="46">
        <f t="shared" si="380"/>
        <v>0</v>
      </c>
      <c r="BP189" s="46">
        <v>0</v>
      </c>
      <c r="BQ189" s="46">
        <f t="shared" si="346"/>
        <v>0</v>
      </c>
      <c r="BR189" s="46">
        <v>0</v>
      </c>
      <c r="BS189" s="46">
        <f t="shared" si="347"/>
        <v>0</v>
      </c>
      <c r="BT189" s="46">
        <v>0</v>
      </c>
      <c r="BU189" s="46">
        <f t="shared" si="348"/>
        <v>0</v>
      </c>
      <c r="BV189" s="46">
        <v>0</v>
      </c>
      <c r="BW189" s="46">
        <f t="shared" si="349"/>
        <v>0</v>
      </c>
      <c r="BX189" s="46">
        <v>0</v>
      </c>
      <c r="BY189" s="46">
        <f t="shared" si="350"/>
        <v>0</v>
      </c>
      <c r="BZ189" s="46">
        <v>0</v>
      </c>
      <c r="CA189" s="46">
        <f t="shared" si="381"/>
        <v>0</v>
      </c>
      <c r="CB189" s="46">
        <v>0</v>
      </c>
      <c r="CC189" s="46">
        <f t="shared" si="382"/>
        <v>0</v>
      </c>
      <c r="CD189" s="46">
        <v>0</v>
      </c>
      <c r="CE189" s="46">
        <f t="shared" si="383"/>
        <v>0</v>
      </c>
      <c r="CF189" s="46">
        <v>0</v>
      </c>
      <c r="CG189" s="46">
        <f t="shared" si="384"/>
        <v>0</v>
      </c>
      <c r="CH189" s="46">
        <v>0</v>
      </c>
      <c r="CI189" s="46">
        <f t="shared" si="385"/>
        <v>0</v>
      </c>
      <c r="CJ189" s="46">
        <v>0</v>
      </c>
      <c r="CK189" s="46">
        <f t="shared" si="386"/>
        <v>0</v>
      </c>
      <c r="CL189" s="46">
        <v>0</v>
      </c>
      <c r="CM189" s="46">
        <f t="shared" si="387"/>
        <v>0</v>
      </c>
      <c r="CN189" s="46">
        <v>0</v>
      </c>
      <c r="CO189" s="46">
        <f t="shared" si="388"/>
        <v>0</v>
      </c>
      <c r="CP189" s="46">
        <v>0</v>
      </c>
      <c r="CQ189" s="46">
        <f t="shared" si="389"/>
        <v>0</v>
      </c>
      <c r="CR189" s="46">
        <v>0</v>
      </c>
      <c r="CS189" s="46">
        <f t="shared" si="390"/>
        <v>0</v>
      </c>
      <c r="CT189" s="46">
        <v>0</v>
      </c>
      <c r="CU189" s="46">
        <f t="shared" si="391"/>
        <v>0</v>
      </c>
      <c r="CV189" s="46">
        <v>0</v>
      </c>
      <c r="CW189" s="46">
        <f t="shared" si="392"/>
        <v>0</v>
      </c>
      <c r="CX189" s="46">
        <v>0</v>
      </c>
      <c r="CY189" s="46">
        <f t="shared" si="393"/>
        <v>0</v>
      </c>
      <c r="CZ189" s="46">
        <v>0</v>
      </c>
      <c r="DA189" s="46">
        <f t="shared" si="394"/>
        <v>0</v>
      </c>
      <c r="DB189" s="47">
        <v>0</v>
      </c>
      <c r="DC189" s="46">
        <f t="shared" si="395"/>
        <v>0</v>
      </c>
      <c r="DD189" s="48">
        <v>0</v>
      </c>
      <c r="DE189" s="46">
        <f t="shared" si="396"/>
        <v>0</v>
      </c>
      <c r="DF189" s="49">
        <v>35</v>
      </c>
      <c r="DG189" s="50">
        <f t="shared" si="402"/>
        <v>27937.184285714284</v>
      </c>
      <c r="DH189" s="51">
        <f t="shared" si="286"/>
        <v>642555.23857142858</v>
      </c>
      <c r="DI189" s="90"/>
      <c r="DJ189" s="53">
        <f>$DG189</f>
        <v>27937.184285714284</v>
      </c>
      <c r="DK189" s="53">
        <f>$DG189</f>
        <v>27937.184285714284</v>
      </c>
      <c r="DL189" s="53">
        <f>$DG189</f>
        <v>27937.184285714284</v>
      </c>
      <c r="DM189" s="53">
        <f>$DG189</f>
        <v>27937.184285714284</v>
      </c>
      <c r="DN189" s="53">
        <f>$DG189</f>
        <v>27937.184285714284</v>
      </c>
      <c r="DO189" s="53">
        <f t="shared" si="405"/>
        <v>27937.184285714284</v>
      </c>
      <c r="DP189" s="53">
        <f t="shared" si="405"/>
        <v>27937.184285714284</v>
      </c>
      <c r="DQ189" s="53">
        <f t="shared" si="405"/>
        <v>27937.184285714284</v>
      </c>
      <c r="DR189" s="53">
        <f t="shared" si="405"/>
        <v>27937.184285714284</v>
      </c>
      <c r="DS189" s="53">
        <f t="shared" si="405"/>
        <v>27937.184285714284</v>
      </c>
      <c r="DT189" s="53">
        <f t="shared" si="405"/>
        <v>27937.184285714284</v>
      </c>
      <c r="DU189" s="53">
        <f t="shared" si="405"/>
        <v>27937.184285714284</v>
      </c>
      <c r="DV189" s="53">
        <f t="shared" si="405"/>
        <v>27937.184285714284</v>
      </c>
      <c r="DW189" s="53">
        <f t="shared" si="405"/>
        <v>27937.184285714284</v>
      </c>
      <c r="DX189" s="53">
        <f t="shared" si="405"/>
        <v>27937.184285714284</v>
      </c>
      <c r="DY189" s="53">
        <f t="shared" si="406"/>
        <v>27937.184285714284</v>
      </c>
      <c r="DZ189" s="53">
        <f t="shared" si="406"/>
        <v>27937.184285714284</v>
      </c>
      <c r="EA189" s="53">
        <f t="shared" si="406"/>
        <v>27937.184285714284</v>
      </c>
      <c r="EB189" s="53">
        <f t="shared" si="406"/>
        <v>27937.184285714284</v>
      </c>
      <c r="EC189" s="53">
        <f t="shared" si="406"/>
        <v>27937.184285714284</v>
      </c>
      <c r="ED189" s="53">
        <f t="shared" si="406"/>
        <v>27937.184285714284</v>
      </c>
      <c r="EE189" s="53">
        <f t="shared" si="406"/>
        <v>27937.184285714284</v>
      </c>
      <c r="EF189" s="53">
        <f t="shared" si="406"/>
        <v>27937.184285714284</v>
      </c>
      <c r="EG189" s="54">
        <f t="shared" si="288"/>
        <v>335246.21142857138</v>
      </c>
      <c r="EH189" s="55">
        <f t="shared" si="289"/>
        <v>23</v>
      </c>
      <c r="EI189" s="55">
        <f t="shared" si="290"/>
        <v>12</v>
      </c>
      <c r="EJ189" s="56" t="s">
        <v>539</v>
      </c>
      <c r="EK189" s="57">
        <f t="shared" si="313"/>
        <v>977801.45</v>
      </c>
      <c r="EL189" s="57">
        <f t="shared" si="314"/>
        <v>949864.26571428566</v>
      </c>
      <c r="EM189" s="57">
        <f t="shared" si="315"/>
        <v>921927.08142857137</v>
      </c>
      <c r="EN189" s="57">
        <f t="shared" si="316"/>
        <v>893989.89714285708</v>
      </c>
      <c r="EO189" s="57">
        <f t="shared" si="293"/>
        <v>866052.71285714279</v>
      </c>
      <c r="EP189" s="57">
        <f t="shared" si="294"/>
        <v>838115.5285714285</v>
      </c>
      <c r="EQ189" s="58">
        <f t="shared" si="295"/>
        <v>11733.617399999999</v>
      </c>
      <c r="ER189" s="58">
        <f t="shared" si="296"/>
        <v>11398.371188571427</v>
      </c>
      <c r="ES189" s="58">
        <f t="shared" si="297"/>
        <v>11985.052058571428</v>
      </c>
      <c r="ET189" s="58">
        <f t="shared" si="298"/>
        <v>12515.858559999999</v>
      </c>
    </row>
    <row r="190" spans="1:150" x14ac:dyDescent="0.25">
      <c r="A190" s="30" t="s">
        <v>978</v>
      </c>
      <c r="B190" s="65">
        <v>1421051</v>
      </c>
      <c r="C190" s="67" t="s">
        <v>979</v>
      </c>
      <c r="D190" s="32" t="s">
        <v>461</v>
      </c>
      <c r="E190" s="56"/>
      <c r="F190" s="33"/>
      <c r="G190" s="33"/>
      <c r="H190" s="288">
        <f t="shared" si="291"/>
        <v>7942307.4900280014</v>
      </c>
      <c r="I190" s="288">
        <f t="shared" si="292"/>
        <v>7942307.4900280014</v>
      </c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4" t="s">
        <v>462</v>
      </c>
      <c r="AI190" s="34" t="s">
        <v>463</v>
      </c>
      <c r="AJ190" s="34" t="s">
        <v>464</v>
      </c>
      <c r="AK190" s="34" t="s">
        <v>584</v>
      </c>
      <c r="AL190" s="34" t="s">
        <v>44</v>
      </c>
      <c r="AM190" s="34" t="s">
        <v>466</v>
      </c>
      <c r="AN190" s="34" t="s">
        <v>467</v>
      </c>
      <c r="AO190" s="36">
        <v>1.0415000000000001</v>
      </c>
      <c r="AP190" s="69" t="s">
        <v>468</v>
      </c>
      <c r="AQ190" s="69" t="s">
        <v>58</v>
      </c>
      <c r="AR190" s="37" t="s">
        <v>469</v>
      </c>
      <c r="AS190" s="38">
        <v>2021</v>
      </c>
      <c r="AT190" s="39" t="s">
        <v>470</v>
      </c>
      <c r="AU190" s="37" t="s">
        <v>471</v>
      </c>
      <c r="AV190" s="39" t="s">
        <v>472</v>
      </c>
      <c r="AW190" s="39" t="s">
        <v>472</v>
      </c>
      <c r="AX190" s="39" t="s">
        <v>979</v>
      </c>
      <c r="AY190" s="40" t="s">
        <v>473</v>
      </c>
      <c r="AZ190" s="40" t="s">
        <v>504</v>
      </c>
      <c r="BA190" s="274">
        <v>0</v>
      </c>
      <c r="BB190" s="42"/>
      <c r="BC190" s="43">
        <v>7641058.7480000015</v>
      </c>
      <c r="BD190" s="43">
        <v>0</v>
      </c>
      <c r="BE190" s="43"/>
      <c r="BF190" s="43">
        <v>0</v>
      </c>
      <c r="BG190" s="44"/>
      <c r="BH190" s="45">
        <f t="shared" si="376"/>
        <v>7641058.7480000015</v>
      </c>
      <c r="BI190" s="45">
        <f t="shared" si="377"/>
        <v>7942307.4900280014</v>
      </c>
      <c r="BJ190" s="45">
        <f t="shared" si="263"/>
        <v>7942307.4900280014</v>
      </c>
      <c r="BK190" s="46">
        <v>382052.91600000008</v>
      </c>
      <c r="BL190" s="46">
        <v>382052.91600000008</v>
      </c>
      <c r="BM190" s="46">
        <f t="shared" si="344"/>
        <v>397908.11201400013</v>
      </c>
      <c r="BN190" s="46">
        <v>3056423.3280000007</v>
      </c>
      <c r="BO190" s="46">
        <f t="shared" si="380"/>
        <v>3183264.896112001</v>
      </c>
      <c r="BP190" s="46">
        <v>3056423.3280000007</v>
      </c>
      <c r="BQ190" s="46">
        <f t="shared" si="346"/>
        <v>3183264.896112001</v>
      </c>
      <c r="BR190" s="46">
        <v>764106.26</v>
      </c>
      <c r="BS190" s="46">
        <f t="shared" si="347"/>
        <v>795816.66979000007</v>
      </c>
      <c r="BT190" s="46">
        <v>0</v>
      </c>
      <c r="BU190" s="46">
        <f t="shared" si="348"/>
        <v>0</v>
      </c>
      <c r="BV190" s="46">
        <v>0</v>
      </c>
      <c r="BW190" s="46">
        <f t="shared" si="349"/>
        <v>0</v>
      </c>
      <c r="BX190" s="46">
        <v>0</v>
      </c>
      <c r="BY190" s="46">
        <f t="shared" si="350"/>
        <v>0</v>
      </c>
      <c r="BZ190" s="46">
        <v>0</v>
      </c>
      <c r="CA190" s="46">
        <f t="shared" si="381"/>
        <v>0</v>
      </c>
      <c r="CB190" s="46">
        <v>0</v>
      </c>
      <c r="CC190" s="46">
        <f t="shared" si="382"/>
        <v>0</v>
      </c>
      <c r="CD190" s="46">
        <v>0</v>
      </c>
      <c r="CE190" s="46">
        <f t="shared" si="383"/>
        <v>0</v>
      </c>
      <c r="CF190" s="46">
        <v>0</v>
      </c>
      <c r="CG190" s="46">
        <f t="shared" si="384"/>
        <v>0</v>
      </c>
      <c r="CH190" s="46">
        <v>0</v>
      </c>
      <c r="CI190" s="46">
        <f t="shared" si="385"/>
        <v>0</v>
      </c>
      <c r="CJ190" s="46">
        <v>0</v>
      </c>
      <c r="CK190" s="46">
        <f t="shared" si="386"/>
        <v>0</v>
      </c>
      <c r="CL190" s="46">
        <v>0</v>
      </c>
      <c r="CM190" s="46">
        <f t="shared" si="387"/>
        <v>0</v>
      </c>
      <c r="CN190" s="46">
        <v>0</v>
      </c>
      <c r="CO190" s="46">
        <f t="shared" si="388"/>
        <v>0</v>
      </c>
      <c r="CP190" s="46">
        <v>0</v>
      </c>
      <c r="CQ190" s="46">
        <f t="shared" si="389"/>
        <v>0</v>
      </c>
      <c r="CR190" s="46">
        <v>0</v>
      </c>
      <c r="CS190" s="46">
        <f t="shared" si="390"/>
        <v>0</v>
      </c>
      <c r="CT190" s="46">
        <v>0</v>
      </c>
      <c r="CU190" s="46">
        <f t="shared" si="391"/>
        <v>0</v>
      </c>
      <c r="CV190" s="46">
        <v>0</v>
      </c>
      <c r="CW190" s="46">
        <f t="shared" si="392"/>
        <v>0</v>
      </c>
      <c r="CX190" s="46">
        <v>0</v>
      </c>
      <c r="CY190" s="46">
        <f t="shared" si="393"/>
        <v>0</v>
      </c>
      <c r="CZ190" s="46">
        <v>0</v>
      </c>
      <c r="DA190" s="46">
        <f t="shared" si="394"/>
        <v>0</v>
      </c>
      <c r="DB190" s="47">
        <v>0</v>
      </c>
      <c r="DC190" s="46">
        <f t="shared" si="395"/>
        <v>0</v>
      </c>
      <c r="DD190" s="48">
        <v>0</v>
      </c>
      <c r="DE190" s="46">
        <f t="shared" si="396"/>
        <v>0</v>
      </c>
      <c r="DF190" s="49">
        <v>40</v>
      </c>
      <c r="DG190" s="50">
        <f t="shared" si="402"/>
        <v>198557.68725070002</v>
      </c>
      <c r="DH190" s="51">
        <f t="shared" si="286"/>
        <v>3772596.0577632994</v>
      </c>
      <c r="DI190" s="52"/>
      <c r="DJ190" s="52"/>
      <c r="DK190" s="53"/>
      <c r="DL190" s="53"/>
      <c r="DM190" s="53"/>
      <c r="DN190" s="52">
        <f>$DG190</f>
        <v>198557.68725070002</v>
      </c>
      <c r="DO190" s="52">
        <f t="shared" si="405"/>
        <v>198557.68725070002</v>
      </c>
      <c r="DP190" s="52">
        <f t="shared" si="405"/>
        <v>198557.68725070002</v>
      </c>
      <c r="DQ190" s="52">
        <f t="shared" si="405"/>
        <v>198557.68725070002</v>
      </c>
      <c r="DR190" s="52">
        <f t="shared" si="405"/>
        <v>198557.68725070002</v>
      </c>
      <c r="DS190" s="52">
        <f t="shared" si="405"/>
        <v>198557.68725070002</v>
      </c>
      <c r="DT190" s="52">
        <f t="shared" si="405"/>
        <v>198557.68725070002</v>
      </c>
      <c r="DU190" s="52">
        <f t="shared" si="405"/>
        <v>198557.68725070002</v>
      </c>
      <c r="DV190" s="52">
        <f t="shared" si="405"/>
        <v>198557.68725070002</v>
      </c>
      <c r="DW190" s="52">
        <f t="shared" si="405"/>
        <v>198557.68725070002</v>
      </c>
      <c r="DX190" s="52">
        <f t="shared" si="405"/>
        <v>198557.68725070002</v>
      </c>
      <c r="DY190" s="52">
        <f t="shared" si="406"/>
        <v>198557.68725070002</v>
      </c>
      <c r="DZ190" s="52">
        <f t="shared" si="406"/>
        <v>198557.68725070002</v>
      </c>
      <c r="EA190" s="52">
        <f t="shared" si="406"/>
        <v>198557.68725070002</v>
      </c>
      <c r="EB190" s="52">
        <f t="shared" si="406"/>
        <v>198557.68725070002</v>
      </c>
      <c r="EC190" s="52">
        <f t="shared" si="406"/>
        <v>198557.68725070002</v>
      </c>
      <c r="ED190" s="52">
        <f t="shared" si="406"/>
        <v>198557.68725070002</v>
      </c>
      <c r="EE190" s="52">
        <f t="shared" si="406"/>
        <v>198557.68725070002</v>
      </c>
      <c r="EF190" s="52">
        <f t="shared" si="406"/>
        <v>198557.68725070002</v>
      </c>
      <c r="EG190" s="54">
        <f t="shared" si="288"/>
        <v>4169711.4322647019</v>
      </c>
      <c r="EH190" s="55">
        <f t="shared" si="289"/>
        <v>19</v>
      </c>
      <c r="EI190" s="55">
        <f t="shared" si="290"/>
        <v>21</v>
      </c>
      <c r="EJ190" s="56" t="s">
        <v>539</v>
      </c>
      <c r="EK190" s="57">
        <f t="shared" si="313"/>
        <v>382052.91600000008</v>
      </c>
      <c r="EL190" s="57">
        <f t="shared" si="314"/>
        <v>779961.02801400027</v>
      </c>
      <c r="EM190" s="57">
        <f t="shared" si="315"/>
        <v>3963225.9241260011</v>
      </c>
      <c r="EN190" s="57">
        <f t="shared" si="316"/>
        <v>7146490.8202380016</v>
      </c>
      <c r="EO190" s="57">
        <f t="shared" si="293"/>
        <v>7942307.4900280014</v>
      </c>
      <c r="EP190" s="57">
        <f t="shared" si="294"/>
        <v>7743749.8027773015</v>
      </c>
      <c r="EQ190" s="58">
        <f t="shared" si="295"/>
        <v>4584.6349920000011</v>
      </c>
      <c r="ER190" s="58">
        <f t="shared" si="296"/>
        <v>9359.5323361680039</v>
      </c>
      <c r="ES190" s="58">
        <f t="shared" si="297"/>
        <v>51521.937013638009</v>
      </c>
      <c r="ET190" s="58">
        <f t="shared" si="298"/>
        <v>100050.87148333203</v>
      </c>
    </row>
    <row r="191" spans="1:150" x14ac:dyDescent="0.25">
      <c r="A191" s="110" t="s">
        <v>980</v>
      </c>
      <c r="B191" s="65">
        <v>1421052</v>
      </c>
      <c r="C191" s="67" t="s">
        <v>981</v>
      </c>
      <c r="D191" s="32" t="s">
        <v>461</v>
      </c>
      <c r="E191" s="56"/>
      <c r="F191" s="33"/>
      <c r="G191" s="33"/>
      <c r="H191" s="288">
        <f t="shared" si="291"/>
        <v>5016756.4247670006</v>
      </c>
      <c r="I191" s="288">
        <f t="shared" si="292"/>
        <v>5363262.9547670009</v>
      </c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4" t="s">
        <v>462</v>
      </c>
      <c r="AI191" s="34" t="s">
        <v>463</v>
      </c>
      <c r="AJ191" s="34" t="s">
        <v>464</v>
      </c>
      <c r="AK191" s="34" t="s">
        <v>740</v>
      </c>
      <c r="AL191" s="34" t="s">
        <v>48</v>
      </c>
      <c r="AM191" s="34" t="s">
        <v>692</v>
      </c>
      <c r="AN191" s="34" t="s">
        <v>467</v>
      </c>
      <c r="AO191" s="36">
        <v>1.0415000000000001</v>
      </c>
      <c r="AP191" s="69" t="s">
        <v>586</v>
      </c>
      <c r="AQ191" s="69" t="s">
        <v>58</v>
      </c>
      <c r="AR191" s="113" t="s">
        <v>469</v>
      </c>
      <c r="AS191" s="114">
        <v>2021</v>
      </c>
      <c r="AT191" s="111" t="s">
        <v>470</v>
      </c>
      <c r="AU191" s="113" t="s">
        <v>686</v>
      </c>
      <c r="AV191" s="111" t="s">
        <v>494</v>
      </c>
      <c r="AW191" s="111" t="s">
        <v>482</v>
      </c>
      <c r="AX191" s="111" t="s">
        <v>687</v>
      </c>
      <c r="AY191" s="112" t="s">
        <v>847</v>
      </c>
      <c r="AZ191" s="112" t="s">
        <v>474</v>
      </c>
      <c r="BA191" s="274">
        <v>346506.53</v>
      </c>
      <c r="BB191" s="115"/>
      <c r="BC191" s="116">
        <v>4166799.1380000003</v>
      </c>
      <c r="BD191" s="43">
        <v>0</v>
      </c>
      <c r="BE191" s="43"/>
      <c r="BF191" s="43">
        <v>0</v>
      </c>
      <c r="BG191" s="44"/>
      <c r="BH191" s="45">
        <f t="shared" si="376"/>
        <v>4906394.898</v>
      </c>
      <c r="BI191" s="45">
        <f t="shared" si="377"/>
        <v>5016756.4247670006</v>
      </c>
      <c r="BJ191" s="45">
        <f t="shared" si="263"/>
        <v>5363262.9547670009</v>
      </c>
      <c r="BK191" s="85">
        <f>1697081+550000</f>
        <v>2247081</v>
      </c>
      <c r="BL191" s="85">
        <f>1708851.1184+550000</f>
        <v>2258851.1184</v>
      </c>
      <c r="BM191" s="46">
        <f t="shared" si="344"/>
        <v>2352593.4398136004</v>
      </c>
      <c r="BN191" s="46">
        <v>400462.77960000007</v>
      </c>
      <c r="BO191" s="46">
        <f t="shared" si="380"/>
        <v>417081.9849534001</v>
      </c>
      <c r="BP191" s="46">
        <v>0</v>
      </c>
      <c r="BQ191" s="46">
        <f t="shared" si="346"/>
        <v>0</v>
      </c>
      <c r="BR191" s="46">
        <v>0</v>
      </c>
      <c r="BS191" s="46">
        <f t="shared" si="347"/>
        <v>0</v>
      </c>
      <c r="BT191" s="46">
        <v>0</v>
      </c>
      <c r="BU191" s="46">
        <f t="shared" si="348"/>
        <v>0</v>
      </c>
      <c r="BV191" s="46">
        <v>0</v>
      </c>
      <c r="BW191" s="46">
        <f t="shared" si="349"/>
        <v>0</v>
      </c>
      <c r="BX191" s="46">
        <v>0</v>
      </c>
      <c r="BY191" s="46">
        <f t="shared" si="350"/>
        <v>0</v>
      </c>
      <c r="BZ191" s="46">
        <v>0</v>
      </c>
      <c r="CA191" s="46">
        <f t="shared" si="381"/>
        <v>0</v>
      </c>
      <c r="CB191" s="46">
        <v>0</v>
      </c>
      <c r="CC191" s="46">
        <f t="shared" si="382"/>
        <v>0</v>
      </c>
      <c r="CD191" s="46">
        <v>0</v>
      </c>
      <c r="CE191" s="46">
        <f t="shared" si="383"/>
        <v>0</v>
      </c>
      <c r="CF191" s="46">
        <v>0</v>
      </c>
      <c r="CG191" s="46">
        <f t="shared" si="384"/>
        <v>0</v>
      </c>
      <c r="CH191" s="46">
        <v>0</v>
      </c>
      <c r="CI191" s="46">
        <f t="shared" si="385"/>
        <v>0</v>
      </c>
      <c r="CJ191" s="46">
        <v>0</v>
      </c>
      <c r="CK191" s="46">
        <f t="shared" si="386"/>
        <v>0</v>
      </c>
      <c r="CL191" s="46">
        <v>0</v>
      </c>
      <c r="CM191" s="46">
        <f t="shared" si="387"/>
        <v>0</v>
      </c>
      <c r="CN191" s="46">
        <v>0</v>
      </c>
      <c r="CO191" s="46">
        <f t="shared" si="388"/>
        <v>0</v>
      </c>
      <c r="CP191" s="46">
        <v>0</v>
      </c>
      <c r="CQ191" s="46">
        <f t="shared" si="389"/>
        <v>0</v>
      </c>
      <c r="CR191" s="46">
        <v>0</v>
      </c>
      <c r="CS191" s="46">
        <f t="shared" si="390"/>
        <v>0</v>
      </c>
      <c r="CT191" s="46">
        <v>0</v>
      </c>
      <c r="CU191" s="46">
        <f t="shared" si="391"/>
        <v>0</v>
      </c>
      <c r="CV191" s="46">
        <v>0</v>
      </c>
      <c r="CW191" s="46">
        <f t="shared" si="392"/>
        <v>0</v>
      </c>
      <c r="CX191" s="46">
        <v>0</v>
      </c>
      <c r="CY191" s="46">
        <f t="shared" si="393"/>
        <v>0</v>
      </c>
      <c r="CZ191" s="46">
        <v>0</v>
      </c>
      <c r="DA191" s="46">
        <f t="shared" si="394"/>
        <v>0</v>
      </c>
      <c r="DB191" s="47">
        <v>0</v>
      </c>
      <c r="DC191" s="46">
        <f t="shared" si="395"/>
        <v>0</v>
      </c>
      <c r="DD191" s="48">
        <v>0</v>
      </c>
      <c r="DE191" s="46">
        <f t="shared" si="396"/>
        <v>0</v>
      </c>
      <c r="DF191" s="49">
        <v>40</v>
      </c>
      <c r="DG191" s="50">
        <f t="shared" si="402"/>
        <v>134081.57386917502</v>
      </c>
      <c r="DH191" s="51">
        <f t="shared" si="286"/>
        <v>2815713.0512526743</v>
      </c>
      <c r="DI191" s="52"/>
      <c r="DJ191" s="52"/>
      <c r="DK191" s="53"/>
      <c r="DL191" s="52">
        <f>$DG191</f>
        <v>134081.57386917502</v>
      </c>
      <c r="DM191" s="52">
        <f>$DG191</f>
        <v>134081.57386917502</v>
      </c>
      <c r="DN191" s="52">
        <f>$DG191</f>
        <v>134081.57386917502</v>
      </c>
      <c r="DO191" s="52">
        <f t="shared" si="405"/>
        <v>134081.57386917502</v>
      </c>
      <c r="DP191" s="52">
        <f t="shared" si="405"/>
        <v>134081.57386917502</v>
      </c>
      <c r="DQ191" s="52">
        <f t="shared" si="405"/>
        <v>134081.57386917502</v>
      </c>
      <c r="DR191" s="52">
        <f t="shared" si="405"/>
        <v>134081.57386917502</v>
      </c>
      <c r="DS191" s="52">
        <f t="shared" si="405"/>
        <v>134081.57386917502</v>
      </c>
      <c r="DT191" s="52">
        <f t="shared" si="405"/>
        <v>134081.57386917502</v>
      </c>
      <c r="DU191" s="52">
        <f t="shared" si="405"/>
        <v>134081.57386917502</v>
      </c>
      <c r="DV191" s="52">
        <f t="shared" si="405"/>
        <v>134081.57386917502</v>
      </c>
      <c r="DW191" s="52">
        <f t="shared" si="405"/>
        <v>134081.57386917502</v>
      </c>
      <c r="DX191" s="52">
        <f t="shared" si="405"/>
        <v>134081.57386917502</v>
      </c>
      <c r="DY191" s="52">
        <f t="shared" si="406"/>
        <v>134081.57386917502</v>
      </c>
      <c r="DZ191" s="52">
        <f t="shared" si="406"/>
        <v>134081.57386917502</v>
      </c>
      <c r="EA191" s="52">
        <f t="shared" si="406"/>
        <v>134081.57386917502</v>
      </c>
      <c r="EB191" s="52">
        <f t="shared" si="406"/>
        <v>134081.57386917502</v>
      </c>
      <c r="EC191" s="52">
        <f t="shared" si="406"/>
        <v>134081.57386917502</v>
      </c>
      <c r="ED191" s="52">
        <f t="shared" si="406"/>
        <v>134081.57386917502</v>
      </c>
      <c r="EE191" s="52">
        <f t="shared" si="406"/>
        <v>134081.57386917502</v>
      </c>
      <c r="EF191" s="52">
        <f t="shared" si="406"/>
        <v>134081.57386917502</v>
      </c>
      <c r="EG191" s="54">
        <f t="shared" si="288"/>
        <v>2547549.9035143266</v>
      </c>
      <c r="EH191" s="55">
        <f t="shared" si="289"/>
        <v>21</v>
      </c>
      <c r="EI191" s="55">
        <f t="shared" si="290"/>
        <v>19</v>
      </c>
      <c r="EJ191" s="56" t="s">
        <v>539</v>
      </c>
      <c r="EK191" s="57">
        <f t="shared" si="313"/>
        <v>2593587.5300000003</v>
      </c>
      <c r="EL191" s="57">
        <f t="shared" si="314"/>
        <v>4946180.9698136002</v>
      </c>
      <c r="EM191" s="57">
        <f t="shared" si="315"/>
        <v>5363262.9547669999</v>
      </c>
      <c r="EN191" s="57">
        <f t="shared" si="316"/>
        <v>5229181.3808978247</v>
      </c>
      <c r="EO191" s="57">
        <f t="shared" si="293"/>
        <v>5095099.8070286494</v>
      </c>
      <c r="EP191" s="57">
        <f t="shared" si="294"/>
        <v>4961018.2331594741</v>
      </c>
      <c r="EQ191" s="58">
        <f t="shared" si="295"/>
        <v>31123.050360000005</v>
      </c>
      <c r="ER191" s="58">
        <f t="shared" si="296"/>
        <v>59354.171637763204</v>
      </c>
      <c r="ES191" s="58">
        <f t="shared" si="297"/>
        <v>69722.418411970997</v>
      </c>
      <c r="ET191" s="58">
        <f t="shared" si="298"/>
        <v>73208.539332569548</v>
      </c>
    </row>
    <row r="192" spans="1:150" x14ac:dyDescent="0.25">
      <c r="A192" s="30" t="s">
        <v>982</v>
      </c>
      <c r="B192" s="65">
        <v>1421067</v>
      </c>
      <c r="C192" s="67" t="s">
        <v>983</v>
      </c>
      <c r="D192" s="32" t="s">
        <v>461</v>
      </c>
      <c r="E192" s="56"/>
      <c r="F192" s="33"/>
      <c r="G192" s="33"/>
      <c r="H192" s="288">
        <f t="shared" si="291"/>
        <v>251436</v>
      </c>
      <c r="I192" s="288">
        <f t="shared" si="292"/>
        <v>251436</v>
      </c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4" t="s">
        <v>462</v>
      </c>
      <c r="AI192" s="34" t="s">
        <v>463</v>
      </c>
      <c r="AJ192" s="34" t="s">
        <v>464</v>
      </c>
      <c r="AK192" s="34" t="s">
        <v>465</v>
      </c>
      <c r="AL192" s="34" t="s">
        <v>44</v>
      </c>
      <c r="AM192" s="34" t="s">
        <v>491</v>
      </c>
      <c r="AN192" s="34" t="s">
        <v>467</v>
      </c>
      <c r="AO192" s="36">
        <v>1.0415000000000001</v>
      </c>
      <c r="AP192" s="69" t="s">
        <v>586</v>
      </c>
      <c r="AQ192" s="69" t="s">
        <v>58</v>
      </c>
      <c r="AR192" s="37" t="s">
        <v>471</v>
      </c>
      <c r="AS192" s="38">
        <v>2021</v>
      </c>
      <c r="AT192" s="39" t="s">
        <v>470</v>
      </c>
      <c r="AU192" s="37" t="s">
        <v>471</v>
      </c>
      <c r="AV192" s="39" t="s">
        <v>481</v>
      </c>
      <c r="AW192" s="39" t="s">
        <v>482</v>
      </c>
      <c r="AX192" s="39" t="s">
        <v>847</v>
      </c>
      <c r="AY192" s="40" t="s">
        <v>984</v>
      </c>
      <c r="AZ192" s="40" t="s">
        <v>485</v>
      </c>
      <c r="BA192" s="274">
        <v>0</v>
      </c>
      <c r="BB192" s="42"/>
      <c r="BC192" s="43">
        <v>251436</v>
      </c>
      <c r="BD192" s="43">
        <v>0</v>
      </c>
      <c r="BE192" s="43"/>
      <c r="BF192" s="43">
        <v>0</v>
      </c>
      <c r="BG192" s="44"/>
      <c r="BH192" s="45">
        <f t="shared" si="376"/>
        <v>251436</v>
      </c>
      <c r="BI192" s="45">
        <f t="shared" si="377"/>
        <v>251436</v>
      </c>
      <c r="BJ192" s="45">
        <f t="shared" si="263"/>
        <v>251436</v>
      </c>
      <c r="BK192" s="256">
        <v>251436</v>
      </c>
      <c r="BL192" s="46">
        <v>0</v>
      </c>
      <c r="BM192" s="46">
        <f t="shared" si="344"/>
        <v>0</v>
      </c>
      <c r="BN192" s="46">
        <v>0</v>
      </c>
      <c r="BO192" s="46">
        <f t="shared" si="380"/>
        <v>0</v>
      </c>
      <c r="BP192" s="46">
        <v>0</v>
      </c>
      <c r="BQ192" s="46">
        <f t="shared" si="346"/>
        <v>0</v>
      </c>
      <c r="BR192" s="46">
        <v>0</v>
      </c>
      <c r="BS192" s="46">
        <f t="shared" si="347"/>
        <v>0</v>
      </c>
      <c r="BT192" s="46">
        <v>0</v>
      </c>
      <c r="BU192" s="46">
        <f t="shared" si="348"/>
        <v>0</v>
      </c>
      <c r="BV192" s="46">
        <v>0</v>
      </c>
      <c r="BW192" s="46">
        <f t="shared" si="349"/>
        <v>0</v>
      </c>
      <c r="BX192" s="46">
        <v>0</v>
      </c>
      <c r="BY192" s="46">
        <f t="shared" si="350"/>
        <v>0</v>
      </c>
      <c r="BZ192" s="46">
        <v>0</v>
      </c>
      <c r="CA192" s="46">
        <f t="shared" si="381"/>
        <v>0</v>
      </c>
      <c r="CB192" s="46">
        <v>0</v>
      </c>
      <c r="CC192" s="46">
        <f t="shared" si="382"/>
        <v>0</v>
      </c>
      <c r="CD192" s="46">
        <v>0</v>
      </c>
      <c r="CE192" s="46">
        <f t="shared" si="383"/>
        <v>0</v>
      </c>
      <c r="CF192" s="46">
        <v>0</v>
      </c>
      <c r="CG192" s="46">
        <f t="shared" si="384"/>
        <v>0</v>
      </c>
      <c r="CH192" s="46">
        <v>0</v>
      </c>
      <c r="CI192" s="46">
        <f t="shared" si="385"/>
        <v>0</v>
      </c>
      <c r="CJ192" s="46">
        <v>0</v>
      </c>
      <c r="CK192" s="46">
        <f t="shared" si="386"/>
        <v>0</v>
      </c>
      <c r="CL192" s="46">
        <v>0</v>
      </c>
      <c r="CM192" s="46">
        <f t="shared" si="387"/>
        <v>0</v>
      </c>
      <c r="CN192" s="46">
        <v>0</v>
      </c>
      <c r="CO192" s="46">
        <f t="shared" si="388"/>
        <v>0</v>
      </c>
      <c r="CP192" s="46">
        <v>0</v>
      </c>
      <c r="CQ192" s="46">
        <f t="shared" si="389"/>
        <v>0</v>
      </c>
      <c r="CR192" s="46">
        <v>0</v>
      </c>
      <c r="CS192" s="46">
        <f t="shared" si="390"/>
        <v>0</v>
      </c>
      <c r="CT192" s="46">
        <v>0</v>
      </c>
      <c r="CU192" s="46">
        <f t="shared" si="391"/>
        <v>0</v>
      </c>
      <c r="CV192" s="46">
        <v>0</v>
      </c>
      <c r="CW192" s="46">
        <f t="shared" si="392"/>
        <v>0</v>
      </c>
      <c r="CX192" s="46">
        <v>0</v>
      </c>
      <c r="CY192" s="46">
        <f t="shared" si="393"/>
        <v>0</v>
      </c>
      <c r="CZ192" s="46">
        <v>0</v>
      </c>
      <c r="DA192" s="46">
        <f t="shared" si="394"/>
        <v>0</v>
      </c>
      <c r="DB192" s="47">
        <v>0</v>
      </c>
      <c r="DC192" s="46">
        <f t="shared" si="395"/>
        <v>0</v>
      </c>
      <c r="DD192" s="48">
        <v>0</v>
      </c>
      <c r="DE192" s="46">
        <f t="shared" si="396"/>
        <v>0</v>
      </c>
      <c r="DF192" s="105">
        <v>5</v>
      </c>
      <c r="DG192" s="106">
        <f t="shared" si="402"/>
        <v>50287.199999999997</v>
      </c>
      <c r="DH192" s="297">
        <f t="shared" si="286"/>
        <v>251436</v>
      </c>
      <c r="DI192" s="90"/>
      <c r="DJ192" s="52">
        <f>$DG192</f>
        <v>50287.199999999997</v>
      </c>
      <c r="DK192" s="52">
        <f t="shared" ref="DK192:DN192" si="407">$DG192</f>
        <v>50287.199999999997</v>
      </c>
      <c r="DL192" s="52">
        <f t="shared" si="407"/>
        <v>50287.199999999997</v>
      </c>
      <c r="DM192" s="52">
        <f t="shared" si="407"/>
        <v>50287.199999999997</v>
      </c>
      <c r="DN192" s="52">
        <f t="shared" si="407"/>
        <v>50287.199999999997</v>
      </c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4">
        <f t="shared" si="288"/>
        <v>0</v>
      </c>
      <c r="EH192" s="55">
        <f t="shared" si="289"/>
        <v>5</v>
      </c>
      <c r="EI192" s="55">
        <f t="shared" si="290"/>
        <v>0</v>
      </c>
      <c r="EJ192" s="56" t="s">
        <v>539</v>
      </c>
      <c r="EK192" s="57">
        <f t="shared" si="313"/>
        <v>251436</v>
      </c>
      <c r="EL192" s="57">
        <f t="shared" si="314"/>
        <v>201148.79999999999</v>
      </c>
      <c r="EM192" s="57">
        <f t="shared" si="315"/>
        <v>150861.59999999998</v>
      </c>
      <c r="EN192" s="57">
        <f t="shared" si="316"/>
        <v>100574.39999999998</v>
      </c>
      <c r="EO192" s="57">
        <f t="shared" si="293"/>
        <v>50287.199999999983</v>
      </c>
      <c r="EP192" s="57">
        <f t="shared" si="294"/>
        <v>0</v>
      </c>
      <c r="EQ192" s="58">
        <f t="shared" si="295"/>
        <v>3017.232</v>
      </c>
      <c r="ER192" s="58">
        <f t="shared" si="296"/>
        <v>2413.7855999999997</v>
      </c>
      <c r="ES192" s="58">
        <f t="shared" si="297"/>
        <v>1961.2007999999996</v>
      </c>
      <c r="ET192" s="58">
        <f t="shared" si="298"/>
        <v>1408.0415999999998</v>
      </c>
    </row>
    <row r="193" spans="1:150" x14ac:dyDescent="0.25">
      <c r="A193" s="30" t="s">
        <v>985</v>
      </c>
      <c r="B193" s="65">
        <v>1421068</v>
      </c>
      <c r="C193" s="67" t="s">
        <v>986</v>
      </c>
      <c r="D193" s="32" t="s">
        <v>969</v>
      </c>
      <c r="E193" s="56"/>
      <c r="F193" s="33"/>
      <c r="G193" s="33"/>
      <c r="H193" s="288">
        <f t="shared" si="291"/>
        <v>19524</v>
      </c>
      <c r="I193" s="288">
        <f t="shared" si="292"/>
        <v>57000.34</v>
      </c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4" t="s">
        <v>462</v>
      </c>
      <c r="AI193" s="34" t="s">
        <v>463</v>
      </c>
      <c r="AJ193" s="34" t="s">
        <v>464</v>
      </c>
      <c r="AK193" s="34" t="s">
        <v>740</v>
      </c>
      <c r="AL193" s="34" t="s">
        <v>48</v>
      </c>
      <c r="AM193" s="34" t="s">
        <v>695</v>
      </c>
      <c r="AN193" s="34" t="s">
        <v>467</v>
      </c>
      <c r="AO193" s="36">
        <v>1.04</v>
      </c>
      <c r="AP193" s="69" t="s">
        <v>680</v>
      </c>
      <c r="AQ193" s="69" t="s">
        <v>58</v>
      </c>
      <c r="AR193" s="37" t="s">
        <v>469</v>
      </c>
      <c r="AS193" s="38">
        <v>2019</v>
      </c>
      <c r="AT193" s="39" t="s">
        <v>470</v>
      </c>
      <c r="AU193" s="37" t="s">
        <v>686</v>
      </c>
      <c r="AV193" s="39" t="s">
        <v>494</v>
      </c>
      <c r="AW193" s="39" t="s">
        <v>495</v>
      </c>
      <c r="AX193" s="39" t="s">
        <v>687</v>
      </c>
      <c r="AY193" s="40" t="s">
        <v>780</v>
      </c>
      <c r="AZ193" s="40" t="s">
        <v>680</v>
      </c>
      <c r="BA193" s="275">
        <v>37476.339999999997</v>
      </c>
      <c r="BB193" s="42"/>
      <c r="BC193" s="43"/>
      <c r="BD193" s="43"/>
      <c r="BE193" s="43"/>
      <c r="BF193" s="43">
        <v>0</v>
      </c>
      <c r="BG193" s="44"/>
      <c r="BH193" s="45">
        <f t="shared" si="376"/>
        <v>19524</v>
      </c>
      <c r="BI193" s="45">
        <f t="shared" si="377"/>
        <v>19524</v>
      </c>
      <c r="BJ193" s="45">
        <f t="shared" si="263"/>
        <v>57000.34</v>
      </c>
      <c r="BK193" s="85">
        <v>19524</v>
      </c>
      <c r="BL193" s="46">
        <v>0</v>
      </c>
      <c r="BM193" s="46">
        <f t="shared" si="344"/>
        <v>0</v>
      </c>
      <c r="BN193" s="46">
        <v>0</v>
      </c>
      <c r="BO193" s="46">
        <f t="shared" si="380"/>
        <v>0</v>
      </c>
      <c r="BP193" s="46">
        <v>0</v>
      </c>
      <c r="BQ193" s="46">
        <f t="shared" si="346"/>
        <v>0</v>
      </c>
      <c r="BR193" s="46">
        <v>0</v>
      </c>
      <c r="BS193" s="46">
        <f t="shared" si="347"/>
        <v>0</v>
      </c>
      <c r="BT193" s="46">
        <v>0</v>
      </c>
      <c r="BU193" s="46">
        <f t="shared" si="348"/>
        <v>0</v>
      </c>
      <c r="BV193" s="46">
        <v>0</v>
      </c>
      <c r="BW193" s="46">
        <f t="shared" si="349"/>
        <v>0</v>
      </c>
      <c r="BX193" s="46">
        <v>0</v>
      </c>
      <c r="BY193" s="46">
        <f t="shared" si="350"/>
        <v>0</v>
      </c>
      <c r="BZ193" s="46">
        <v>0</v>
      </c>
      <c r="CA193" s="46">
        <f t="shared" si="381"/>
        <v>0</v>
      </c>
      <c r="CB193" s="46">
        <v>0</v>
      </c>
      <c r="CC193" s="46">
        <f t="shared" si="382"/>
        <v>0</v>
      </c>
      <c r="CD193" s="46">
        <v>0</v>
      </c>
      <c r="CE193" s="46">
        <f t="shared" si="383"/>
        <v>0</v>
      </c>
      <c r="CF193" s="46">
        <v>0</v>
      </c>
      <c r="CG193" s="46">
        <f t="shared" si="384"/>
        <v>0</v>
      </c>
      <c r="CH193" s="46">
        <v>0</v>
      </c>
      <c r="CI193" s="46">
        <f t="shared" si="385"/>
        <v>0</v>
      </c>
      <c r="CJ193" s="46">
        <v>0</v>
      </c>
      <c r="CK193" s="46">
        <f t="shared" si="386"/>
        <v>0</v>
      </c>
      <c r="CL193" s="46">
        <v>0</v>
      </c>
      <c r="CM193" s="46">
        <f t="shared" si="387"/>
        <v>0</v>
      </c>
      <c r="CN193" s="46">
        <v>0</v>
      </c>
      <c r="CO193" s="46">
        <f t="shared" si="388"/>
        <v>0</v>
      </c>
      <c r="CP193" s="46">
        <v>0</v>
      </c>
      <c r="CQ193" s="46">
        <f t="shared" si="389"/>
        <v>0</v>
      </c>
      <c r="CR193" s="46">
        <v>0</v>
      </c>
      <c r="CS193" s="46">
        <f t="shared" si="390"/>
        <v>0</v>
      </c>
      <c r="CT193" s="46">
        <v>0</v>
      </c>
      <c r="CU193" s="46">
        <f t="shared" si="391"/>
        <v>0</v>
      </c>
      <c r="CV193" s="46">
        <v>0</v>
      </c>
      <c r="CW193" s="46">
        <f t="shared" si="392"/>
        <v>0</v>
      </c>
      <c r="CX193" s="46">
        <v>0</v>
      </c>
      <c r="CY193" s="46">
        <f t="shared" si="393"/>
        <v>0</v>
      </c>
      <c r="CZ193" s="46">
        <v>0</v>
      </c>
      <c r="DA193" s="46">
        <f t="shared" si="394"/>
        <v>0</v>
      </c>
      <c r="DB193" s="47">
        <v>0</v>
      </c>
      <c r="DC193" s="46">
        <f t="shared" si="395"/>
        <v>0</v>
      </c>
      <c r="DD193" s="48">
        <v>0</v>
      </c>
      <c r="DE193" s="46">
        <f t="shared" si="396"/>
        <v>0</v>
      </c>
      <c r="DF193" s="49">
        <v>5</v>
      </c>
      <c r="DG193" s="50">
        <f t="shared" si="402"/>
        <v>11400.067999999999</v>
      </c>
      <c r="DH193" s="51">
        <f t="shared" si="286"/>
        <v>57000.34</v>
      </c>
      <c r="DI193" s="117"/>
      <c r="DJ193" s="52">
        <f t="shared" ref="DJ193:DN197" si="408">$DG193</f>
        <v>11400.067999999999</v>
      </c>
      <c r="DK193" s="52">
        <f t="shared" si="408"/>
        <v>11400.067999999999</v>
      </c>
      <c r="DL193" s="52">
        <f t="shared" si="408"/>
        <v>11400.067999999999</v>
      </c>
      <c r="DM193" s="52">
        <f t="shared" si="408"/>
        <v>11400.067999999999</v>
      </c>
      <c r="DN193" s="52">
        <f t="shared" si="408"/>
        <v>11400.067999999999</v>
      </c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4">
        <f t="shared" si="288"/>
        <v>0</v>
      </c>
      <c r="EH193" s="55">
        <f t="shared" si="289"/>
        <v>5</v>
      </c>
      <c r="EI193" s="55">
        <f t="shared" si="290"/>
        <v>0</v>
      </c>
      <c r="EJ193" s="56" t="s">
        <v>539</v>
      </c>
      <c r="EK193" s="57">
        <f t="shared" si="313"/>
        <v>57000.34</v>
      </c>
      <c r="EL193" s="57">
        <f t="shared" si="314"/>
        <v>45600.271999999997</v>
      </c>
      <c r="EM193" s="57">
        <f t="shared" si="315"/>
        <v>34200.203999999998</v>
      </c>
      <c r="EN193" s="57">
        <f t="shared" si="316"/>
        <v>22800.135999999999</v>
      </c>
      <c r="EO193" s="57">
        <f t="shared" si="293"/>
        <v>11400.067999999999</v>
      </c>
      <c r="EP193" s="57">
        <f t="shared" si="294"/>
        <v>0</v>
      </c>
      <c r="EQ193" s="58">
        <f t="shared" si="295"/>
        <v>684.00407999999993</v>
      </c>
      <c r="ER193" s="58">
        <f t="shared" si="296"/>
        <v>547.20326399999999</v>
      </c>
      <c r="ES193" s="58">
        <f t="shared" si="297"/>
        <v>444.60265199999998</v>
      </c>
      <c r="ET193" s="58">
        <f t="shared" si="298"/>
        <v>319.20190400000001</v>
      </c>
    </row>
    <row r="194" spans="1:150" x14ac:dyDescent="0.25">
      <c r="A194" s="30" t="s">
        <v>987</v>
      </c>
      <c r="B194" s="65">
        <v>1520002</v>
      </c>
      <c r="C194" s="67" t="s">
        <v>988</v>
      </c>
      <c r="D194" s="32" t="s">
        <v>604</v>
      </c>
      <c r="E194" s="56"/>
      <c r="F194" s="33"/>
      <c r="G194" s="33"/>
      <c r="H194" s="288">
        <f t="shared" si="291"/>
        <v>13382</v>
      </c>
      <c r="I194" s="288">
        <f t="shared" si="292"/>
        <v>119022.06</v>
      </c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4" t="s">
        <v>583</v>
      </c>
      <c r="AI194" s="34" t="s">
        <v>479</v>
      </c>
      <c r="AJ194" s="34" t="s">
        <v>54</v>
      </c>
      <c r="AK194" s="34" t="s">
        <v>490</v>
      </c>
      <c r="AL194" s="34" t="s">
        <v>86</v>
      </c>
      <c r="AM194" s="34" t="s">
        <v>714</v>
      </c>
      <c r="AN194" s="34" t="s">
        <v>467</v>
      </c>
      <c r="AO194" s="36">
        <v>1.04</v>
      </c>
      <c r="AP194" s="69">
        <v>2022</v>
      </c>
      <c r="AQ194" s="69" t="s">
        <v>58</v>
      </c>
      <c r="AR194" s="37" t="s">
        <v>493</v>
      </c>
      <c r="AS194" s="38">
        <v>2019</v>
      </c>
      <c r="AT194" s="39" t="s">
        <v>470</v>
      </c>
      <c r="AU194" s="37" t="s">
        <v>686</v>
      </c>
      <c r="AV194" s="39" t="s">
        <v>494</v>
      </c>
      <c r="AW194" s="39" t="s">
        <v>495</v>
      </c>
      <c r="AX194" s="39" t="s">
        <v>687</v>
      </c>
      <c r="AY194" s="40" t="s">
        <v>688</v>
      </c>
      <c r="AZ194" s="40">
        <v>2022</v>
      </c>
      <c r="BA194" s="274">
        <v>105640.06</v>
      </c>
      <c r="BB194" s="42"/>
      <c r="BC194" s="43">
        <v>119023</v>
      </c>
      <c r="BD194" s="43">
        <v>19100</v>
      </c>
      <c r="BE194" s="43"/>
      <c r="BF194" s="43">
        <v>19100</v>
      </c>
      <c r="BG194" s="44"/>
      <c r="BH194" s="45">
        <f t="shared" si="376"/>
        <v>13382</v>
      </c>
      <c r="BI194" s="45">
        <f t="shared" si="377"/>
        <v>13382</v>
      </c>
      <c r="BJ194" s="45">
        <f t="shared" ref="BJ194:BJ257" si="409">BI194+BA194</f>
        <v>119022.06</v>
      </c>
      <c r="BK194" s="256">
        <v>13382</v>
      </c>
      <c r="BL194" s="46">
        <v>0</v>
      </c>
      <c r="BM194" s="46">
        <f t="shared" si="344"/>
        <v>0</v>
      </c>
      <c r="BN194" s="46">
        <v>0</v>
      </c>
      <c r="BO194" s="46">
        <f t="shared" si="380"/>
        <v>0</v>
      </c>
      <c r="BP194" s="46">
        <v>0</v>
      </c>
      <c r="BQ194" s="46">
        <f t="shared" si="346"/>
        <v>0</v>
      </c>
      <c r="BR194" s="46">
        <v>0</v>
      </c>
      <c r="BS194" s="46">
        <f t="shared" si="347"/>
        <v>0</v>
      </c>
      <c r="BT194" s="46">
        <v>0</v>
      </c>
      <c r="BU194" s="46">
        <f t="shared" si="348"/>
        <v>0</v>
      </c>
      <c r="BV194" s="46">
        <v>0</v>
      </c>
      <c r="BW194" s="46">
        <f t="shared" si="349"/>
        <v>0</v>
      </c>
      <c r="BX194" s="46">
        <v>0</v>
      </c>
      <c r="BY194" s="46">
        <f t="shared" si="350"/>
        <v>0</v>
      </c>
      <c r="BZ194" s="46">
        <v>0</v>
      </c>
      <c r="CA194" s="46">
        <f t="shared" si="381"/>
        <v>0</v>
      </c>
      <c r="CB194" s="46">
        <v>0</v>
      </c>
      <c r="CC194" s="46">
        <f t="shared" si="382"/>
        <v>0</v>
      </c>
      <c r="CD194" s="46">
        <v>0</v>
      </c>
      <c r="CE194" s="46">
        <f t="shared" si="383"/>
        <v>0</v>
      </c>
      <c r="CF194" s="46">
        <v>0</v>
      </c>
      <c r="CG194" s="46">
        <f t="shared" si="384"/>
        <v>0</v>
      </c>
      <c r="CH194" s="46">
        <v>0</v>
      </c>
      <c r="CI194" s="46">
        <f t="shared" si="385"/>
        <v>0</v>
      </c>
      <c r="CJ194" s="46">
        <v>0</v>
      </c>
      <c r="CK194" s="46">
        <f t="shared" si="386"/>
        <v>0</v>
      </c>
      <c r="CL194" s="46">
        <v>0</v>
      </c>
      <c r="CM194" s="46">
        <f t="shared" si="387"/>
        <v>0</v>
      </c>
      <c r="CN194" s="46">
        <v>0</v>
      </c>
      <c r="CO194" s="46">
        <f t="shared" si="388"/>
        <v>0</v>
      </c>
      <c r="CP194" s="46">
        <v>0</v>
      </c>
      <c r="CQ194" s="46">
        <f t="shared" si="389"/>
        <v>0</v>
      </c>
      <c r="CR194" s="46">
        <v>0</v>
      </c>
      <c r="CS194" s="46">
        <f t="shared" si="390"/>
        <v>0</v>
      </c>
      <c r="CT194" s="46">
        <v>0</v>
      </c>
      <c r="CU194" s="46">
        <f t="shared" si="391"/>
        <v>0</v>
      </c>
      <c r="CV194" s="46">
        <v>0</v>
      </c>
      <c r="CW194" s="46">
        <f t="shared" si="392"/>
        <v>0</v>
      </c>
      <c r="CX194" s="46">
        <v>0</v>
      </c>
      <c r="CY194" s="46">
        <f t="shared" si="393"/>
        <v>0</v>
      </c>
      <c r="CZ194" s="46">
        <v>0</v>
      </c>
      <c r="DA194" s="46">
        <f t="shared" si="394"/>
        <v>0</v>
      </c>
      <c r="DB194" s="47">
        <v>0</v>
      </c>
      <c r="DC194" s="46">
        <f t="shared" si="395"/>
        <v>0</v>
      </c>
      <c r="DD194" s="48">
        <v>0</v>
      </c>
      <c r="DE194" s="46">
        <f t="shared" si="396"/>
        <v>0</v>
      </c>
      <c r="DF194" s="49">
        <v>20</v>
      </c>
      <c r="DG194" s="50">
        <f t="shared" si="402"/>
        <v>4996.1030000000001</v>
      </c>
      <c r="DH194" s="51">
        <f t="shared" ref="DH194:DH257" si="410">SUM(DI194:EF194)</f>
        <v>99922.060000000027</v>
      </c>
      <c r="DI194" s="90"/>
      <c r="DJ194" s="53">
        <f t="shared" si="408"/>
        <v>4996.1030000000001</v>
      </c>
      <c r="DK194" s="53">
        <f t="shared" si="408"/>
        <v>4996.1030000000001</v>
      </c>
      <c r="DL194" s="53">
        <f t="shared" si="408"/>
        <v>4996.1030000000001</v>
      </c>
      <c r="DM194" s="53">
        <f t="shared" si="408"/>
        <v>4996.1030000000001</v>
      </c>
      <c r="DN194" s="53">
        <f t="shared" si="408"/>
        <v>4996.1030000000001</v>
      </c>
      <c r="DO194" s="53">
        <f t="shared" ref="DO194:EC203" si="411">$DG194</f>
        <v>4996.1030000000001</v>
      </c>
      <c r="DP194" s="53">
        <f t="shared" si="411"/>
        <v>4996.1030000000001</v>
      </c>
      <c r="DQ194" s="53">
        <f t="shared" si="411"/>
        <v>4996.1030000000001</v>
      </c>
      <c r="DR194" s="53">
        <f t="shared" si="411"/>
        <v>4996.1030000000001</v>
      </c>
      <c r="DS194" s="53">
        <f t="shared" si="411"/>
        <v>4996.1030000000001</v>
      </c>
      <c r="DT194" s="53">
        <f t="shared" si="411"/>
        <v>4996.1030000000001</v>
      </c>
      <c r="DU194" s="53">
        <f t="shared" si="411"/>
        <v>4996.1030000000001</v>
      </c>
      <c r="DV194" s="53">
        <f t="shared" si="411"/>
        <v>4996.1030000000001</v>
      </c>
      <c r="DW194" s="53">
        <f t="shared" si="411"/>
        <v>4996.1030000000001</v>
      </c>
      <c r="DX194" s="53">
        <f t="shared" si="411"/>
        <v>4996.1030000000001</v>
      </c>
      <c r="DY194" s="53">
        <f t="shared" si="411"/>
        <v>4996.1030000000001</v>
      </c>
      <c r="DZ194" s="53">
        <f t="shared" si="411"/>
        <v>4996.1030000000001</v>
      </c>
      <c r="EA194" s="53">
        <f t="shared" si="411"/>
        <v>4996.1030000000001</v>
      </c>
      <c r="EB194" s="53">
        <f t="shared" si="411"/>
        <v>4996.1030000000001</v>
      </c>
      <c r="EC194" s="53">
        <f t="shared" si="411"/>
        <v>4996.1030000000001</v>
      </c>
      <c r="ED194" s="53"/>
      <c r="EE194" s="53"/>
      <c r="EF194" s="53"/>
      <c r="EG194" s="54">
        <f t="shared" ref="EG194:EG257" si="412">BJ194-DH194</f>
        <v>19099.999999999971</v>
      </c>
      <c r="EH194" s="55">
        <f t="shared" ref="EH194:EH257" si="413">COUNT(DI194:EF194)</f>
        <v>20</v>
      </c>
      <c r="EI194" s="55">
        <f t="shared" ref="EI194:EI257" si="414">DF194-EH194</f>
        <v>0</v>
      </c>
      <c r="EJ194" s="326" t="s">
        <v>989</v>
      </c>
      <c r="EK194" s="327">
        <f t="shared" ref="EK194:EK197" si="415">BA194+BK194-(BD194/BJ194*BK194)</f>
        <v>116874.59086696702</v>
      </c>
      <c r="EL194" s="57">
        <f t="shared" ref="EL194:EL197" si="416">EK194+BM194-(BD194/BJ194*BM194)-DJ194</f>
        <v>111878.48786696701</v>
      </c>
      <c r="EM194" s="57">
        <f t="shared" ref="EM194:EM197" si="417">EL194+BO194-(BD194/BJ194*BO194)-DK194</f>
        <v>106882.38486696701</v>
      </c>
      <c r="EN194" s="57">
        <f t="shared" ref="EN194:EN197" si="418">EM194+BQ194-(BD194/BJ194*BQ194)-DL194</f>
        <v>101886.28186696701</v>
      </c>
      <c r="EO194" s="57">
        <f t="shared" ref="EO194:EO197" si="419">EN194+BS194-(BD194/BJ194*BS194)-DM194</f>
        <v>96890.178866967006</v>
      </c>
      <c r="EP194" s="57">
        <f t="shared" ref="EP194:EP197" si="420">EO194+BU194-(BD194/BJ194*BS194)-DN194</f>
        <v>91894.075866967003</v>
      </c>
      <c r="EQ194" s="58">
        <f t="shared" si="295"/>
        <v>1402.4950904036043</v>
      </c>
      <c r="ER194" s="58">
        <f t="shared" si="296"/>
        <v>1342.5418544036042</v>
      </c>
      <c r="ES194" s="58">
        <f t="shared" si="297"/>
        <v>1389.4710032705711</v>
      </c>
      <c r="ET194" s="58">
        <f t="shared" si="298"/>
        <v>1426.4079461375381</v>
      </c>
    </row>
    <row r="195" spans="1:150" x14ac:dyDescent="0.25">
      <c r="A195" s="30" t="s">
        <v>990</v>
      </c>
      <c r="B195" s="65">
        <v>1520003</v>
      </c>
      <c r="C195" s="67" t="s">
        <v>991</v>
      </c>
      <c r="D195" s="32" t="s">
        <v>604</v>
      </c>
      <c r="E195" s="56"/>
      <c r="F195" s="33"/>
      <c r="G195" s="33"/>
      <c r="H195" s="288">
        <f t="shared" ref="H195:H258" si="421">BI195</f>
        <v>720100</v>
      </c>
      <c r="I195" s="288">
        <f t="shared" ref="I195:I258" si="422">BJ195</f>
        <v>720999.76</v>
      </c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4" t="s">
        <v>583</v>
      </c>
      <c r="AI195" s="34" t="s">
        <v>479</v>
      </c>
      <c r="AJ195" s="34" t="s">
        <v>54</v>
      </c>
      <c r="AK195" s="34" t="s">
        <v>740</v>
      </c>
      <c r="AL195" s="34" t="s">
        <v>28</v>
      </c>
      <c r="AM195" s="34" t="s">
        <v>692</v>
      </c>
      <c r="AN195" s="34" t="s">
        <v>467</v>
      </c>
      <c r="AO195" s="36">
        <v>1.04</v>
      </c>
      <c r="AP195" s="69" t="s">
        <v>586</v>
      </c>
      <c r="AQ195" s="69" t="s">
        <v>58</v>
      </c>
      <c r="AR195" s="37" t="s">
        <v>493</v>
      </c>
      <c r="AS195" s="38">
        <v>2019</v>
      </c>
      <c r="AT195" s="39" t="s">
        <v>470</v>
      </c>
      <c r="AU195" s="37" t="s">
        <v>493</v>
      </c>
      <c r="AV195" s="39" t="s">
        <v>494</v>
      </c>
      <c r="AW195" s="39" t="s">
        <v>524</v>
      </c>
      <c r="AX195" s="39" t="s">
        <v>729</v>
      </c>
      <c r="AY195" s="40" t="s">
        <v>688</v>
      </c>
      <c r="AZ195" s="40" t="s">
        <v>474</v>
      </c>
      <c r="BA195" s="274">
        <v>899.76</v>
      </c>
      <c r="BB195" s="42"/>
      <c r="BC195" s="43">
        <v>271687.52</v>
      </c>
      <c r="BD195" s="43">
        <v>38900</v>
      </c>
      <c r="BE195" s="43"/>
      <c r="BF195" s="43">
        <v>38900</v>
      </c>
      <c r="BG195" s="44"/>
      <c r="BH195" s="45">
        <f t="shared" si="376"/>
        <v>720100</v>
      </c>
      <c r="BI195" s="45">
        <f t="shared" si="377"/>
        <v>720100</v>
      </c>
      <c r="BJ195" s="45">
        <f t="shared" si="409"/>
        <v>720999.76</v>
      </c>
      <c r="BK195" s="85">
        <v>720100</v>
      </c>
      <c r="BL195" s="85">
        <v>0</v>
      </c>
      <c r="BM195" s="46">
        <f t="shared" si="344"/>
        <v>0</v>
      </c>
      <c r="BN195" s="46">
        <v>0</v>
      </c>
      <c r="BO195" s="46">
        <f t="shared" si="380"/>
        <v>0</v>
      </c>
      <c r="BP195" s="46">
        <v>0</v>
      </c>
      <c r="BQ195" s="46">
        <f t="shared" si="346"/>
        <v>0</v>
      </c>
      <c r="BR195" s="46">
        <v>0</v>
      </c>
      <c r="BS195" s="46">
        <f t="shared" si="347"/>
        <v>0</v>
      </c>
      <c r="BT195" s="46">
        <v>0</v>
      </c>
      <c r="BU195" s="46">
        <f t="shared" si="348"/>
        <v>0</v>
      </c>
      <c r="BV195" s="46">
        <v>0</v>
      </c>
      <c r="BW195" s="46">
        <f t="shared" si="349"/>
        <v>0</v>
      </c>
      <c r="BX195" s="46">
        <v>0</v>
      </c>
      <c r="BY195" s="46">
        <f t="shared" si="350"/>
        <v>0</v>
      </c>
      <c r="BZ195" s="46">
        <v>0</v>
      </c>
      <c r="CA195" s="46">
        <f t="shared" si="381"/>
        <v>0</v>
      </c>
      <c r="CB195" s="46">
        <v>0</v>
      </c>
      <c r="CC195" s="46">
        <f t="shared" si="382"/>
        <v>0</v>
      </c>
      <c r="CD195" s="46">
        <v>0</v>
      </c>
      <c r="CE195" s="46">
        <f t="shared" si="383"/>
        <v>0</v>
      </c>
      <c r="CF195" s="46">
        <v>0</v>
      </c>
      <c r="CG195" s="46">
        <f t="shared" si="384"/>
        <v>0</v>
      </c>
      <c r="CH195" s="46">
        <v>0</v>
      </c>
      <c r="CI195" s="46">
        <f t="shared" si="385"/>
        <v>0</v>
      </c>
      <c r="CJ195" s="46">
        <v>0</v>
      </c>
      <c r="CK195" s="46">
        <f t="shared" si="386"/>
        <v>0</v>
      </c>
      <c r="CL195" s="46">
        <v>0</v>
      </c>
      <c r="CM195" s="46">
        <f t="shared" si="387"/>
        <v>0</v>
      </c>
      <c r="CN195" s="46">
        <v>0</v>
      </c>
      <c r="CO195" s="46">
        <f t="shared" si="388"/>
        <v>0</v>
      </c>
      <c r="CP195" s="46">
        <v>0</v>
      </c>
      <c r="CQ195" s="46">
        <f t="shared" si="389"/>
        <v>0</v>
      </c>
      <c r="CR195" s="46">
        <v>0</v>
      </c>
      <c r="CS195" s="46">
        <f t="shared" si="390"/>
        <v>0</v>
      </c>
      <c r="CT195" s="46">
        <v>0</v>
      </c>
      <c r="CU195" s="46">
        <f t="shared" si="391"/>
        <v>0</v>
      </c>
      <c r="CV195" s="46">
        <v>0</v>
      </c>
      <c r="CW195" s="46">
        <f t="shared" si="392"/>
        <v>0</v>
      </c>
      <c r="CX195" s="46">
        <v>0</v>
      </c>
      <c r="CY195" s="46">
        <f t="shared" si="393"/>
        <v>0</v>
      </c>
      <c r="CZ195" s="46">
        <v>0</v>
      </c>
      <c r="DA195" s="46">
        <f t="shared" si="394"/>
        <v>0</v>
      </c>
      <c r="DB195" s="47">
        <v>0</v>
      </c>
      <c r="DC195" s="46">
        <f t="shared" si="395"/>
        <v>0</v>
      </c>
      <c r="DD195" s="48">
        <v>0</v>
      </c>
      <c r="DE195" s="46">
        <f t="shared" si="396"/>
        <v>0</v>
      </c>
      <c r="DF195" s="49">
        <v>20</v>
      </c>
      <c r="DG195" s="50">
        <f t="shared" si="402"/>
        <v>34104.987999999998</v>
      </c>
      <c r="DH195" s="51">
        <f t="shared" si="410"/>
        <v>682099.76000000013</v>
      </c>
      <c r="DI195" s="52"/>
      <c r="DJ195" s="52">
        <f t="shared" si="408"/>
        <v>34104.987999999998</v>
      </c>
      <c r="DK195" s="52">
        <f t="shared" si="408"/>
        <v>34104.987999999998</v>
      </c>
      <c r="DL195" s="52">
        <f t="shared" si="408"/>
        <v>34104.987999999998</v>
      </c>
      <c r="DM195" s="52">
        <f t="shared" si="408"/>
        <v>34104.987999999998</v>
      </c>
      <c r="DN195" s="52">
        <f t="shared" si="408"/>
        <v>34104.987999999998</v>
      </c>
      <c r="DO195" s="52">
        <f t="shared" si="411"/>
        <v>34104.987999999998</v>
      </c>
      <c r="DP195" s="52">
        <f t="shared" si="411"/>
        <v>34104.987999999998</v>
      </c>
      <c r="DQ195" s="52">
        <f t="shared" si="411"/>
        <v>34104.987999999998</v>
      </c>
      <c r="DR195" s="52">
        <f t="shared" si="411"/>
        <v>34104.987999999998</v>
      </c>
      <c r="DS195" s="52">
        <f t="shared" si="411"/>
        <v>34104.987999999998</v>
      </c>
      <c r="DT195" s="52">
        <f t="shared" si="411"/>
        <v>34104.987999999998</v>
      </c>
      <c r="DU195" s="52">
        <f t="shared" si="411"/>
        <v>34104.987999999998</v>
      </c>
      <c r="DV195" s="52">
        <f t="shared" si="411"/>
        <v>34104.987999999998</v>
      </c>
      <c r="DW195" s="52">
        <f t="shared" si="411"/>
        <v>34104.987999999998</v>
      </c>
      <c r="DX195" s="52">
        <f t="shared" si="411"/>
        <v>34104.987999999998</v>
      </c>
      <c r="DY195" s="52">
        <f t="shared" si="411"/>
        <v>34104.987999999998</v>
      </c>
      <c r="DZ195" s="52">
        <f t="shared" si="411"/>
        <v>34104.987999999998</v>
      </c>
      <c r="EA195" s="52">
        <f t="shared" si="411"/>
        <v>34104.987999999998</v>
      </c>
      <c r="EB195" s="52">
        <f t="shared" si="411"/>
        <v>34104.987999999998</v>
      </c>
      <c r="EC195" s="52">
        <f t="shared" si="411"/>
        <v>34104.987999999998</v>
      </c>
      <c r="ED195" s="52"/>
      <c r="EE195" s="53"/>
      <c r="EF195" s="53"/>
      <c r="EG195" s="54">
        <f t="shared" si="412"/>
        <v>38899.999999999884</v>
      </c>
      <c r="EH195" s="55">
        <f t="shared" si="413"/>
        <v>20</v>
      </c>
      <c r="EI195" s="55">
        <f t="shared" si="414"/>
        <v>0</v>
      </c>
      <c r="EJ195" s="326" t="s">
        <v>992</v>
      </c>
      <c r="EK195" s="327">
        <f t="shared" si="415"/>
        <v>682148.30462642258</v>
      </c>
      <c r="EL195" s="57">
        <f t="shared" si="416"/>
        <v>648043.31662642257</v>
      </c>
      <c r="EM195" s="57">
        <f t="shared" si="417"/>
        <v>613938.32862642256</v>
      </c>
      <c r="EN195" s="57">
        <f t="shared" si="418"/>
        <v>579833.34062642255</v>
      </c>
      <c r="EO195" s="57">
        <f t="shared" si="419"/>
        <v>545728.35262642254</v>
      </c>
      <c r="EP195" s="57">
        <f t="shared" si="420"/>
        <v>511623.36462642252</v>
      </c>
      <c r="EQ195" s="58">
        <f t="shared" ref="EQ195:EQ258" si="423">EK195*$EQ$755</f>
        <v>8185.7796555170708</v>
      </c>
      <c r="ER195" s="58">
        <f t="shared" ref="ER195:ER258" si="424">EL195*$EQ$756</f>
        <v>7776.5197995170711</v>
      </c>
      <c r="ES195" s="58">
        <f t="shared" ref="ES195:ES258" si="425">EM195*$EQ$757</f>
        <v>7981.1982721434933</v>
      </c>
      <c r="ET195" s="58">
        <f t="shared" ref="ET195:ET258" si="426">EN195*$EQ$758</f>
        <v>8117.6667687699155</v>
      </c>
    </row>
    <row r="196" spans="1:150" x14ac:dyDescent="0.25">
      <c r="A196" s="30" t="s">
        <v>993</v>
      </c>
      <c r="B196" s="65">
        <v>1520007</v>
      </c>
      <c r="C196" s="67" t="s">
        <v>994</v>
      </c>
      <c r="D196" s="32" t="s">
        <v>604</v>
      </c>
      <c r="E196" s="56"/>
      <c r="F196" s="33"/>
      <c r="G196" s="33"/>
      <c r="H196" s="288">
        <f t="shared" si="421"/>
        <v>38833</v>
      </c>
      <c r="I196" s="288">
        <f t="shared" si="422"/>
        <v>58140.19</v>
      </c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4" t="s">
        <v>583</v>
      </c>
      <c r="AI196" s="34" t="s">
        <v>479</v>
      </c>
      <c r="AJ196" s="34" t="s">
        <v>54</v>
      </c>
      <c r="AK196" s="34" t="s">
        <v>490</v>
      </c>
      <c r="AL196" s="34" t="s">
        <v>86</v>
      </c>
      <c r="AM196" s="34" t="s">
        <v>692</v>
      </c>
      <c r="AN196" s="34" t="s">
        <v>467</v>
      </c>
      <c r="AO196" s="36">
        <v>1.04</v>
      </c>
      <c r="AP196" s="69" t="s">
        <v>586</v>
      </c>
      <c r="AQ196" s="69" t="s">
        <v>58</v>
      </c>
      <c r="AR196" s="37" t="s">
        <v>493</v>
      </c>
      <c r="AS196" s="38">
        <v>2019</v>
      </c>
      <c r="AT196" s="39" t="s">
        <v>470</v>
      </c>
      <c r="AU196" s="37" t="s">
        <v>686</v>
      </c>
      <c r="AV196" s="39" t="s">
        <v>494</v>
      </c>
      <c r="AW196" s="39" t="s">
        <v>495</v>
      </c>
      <c r="AX196" s="39" t="s">
        <v>687</v>
      </c>
      <c r="AY196" s="40" t="s">
        <v>688</v>
      </c>
      <c r="AZ196" s="40" t="s">
        <v>474</v>
      </c>
      <c r="BA196" s="274">
        <v>19307.189999999999</v>
      </c>
      <c r="BB196" s="42"/>
      <c r="BC196" s="43">
        <v>62434</v>
      </c>
      <c r="BD196" s="43">
        <v>9350</v>
      </c>
      <c r="BE196" s="43"/>
      <c r="BF196" s="43">
        <v>9350</v>
      </c>
      <c r="BG196" s="44"/>
      <c r="BH196" s="45">
        <f t="shared" si="376"/>
        <v>38833</v>
      </c>
      <c r="BI196" s="45">
        <f t="shared" si="377"/>
        <v>38833</v>
      </c>
      <c r="BJ196" s="45">
        <f t="shared" si="409"/>
        <v>58140.19</v>
      </c>
      <c r="BK196" s="256">
        <v>38833</v>
      </c>
      <c r="BL196" s="46">
        <v>0</v>
      </c>
      <c r="BM196" s="46">
        <f t="shared" si="344"/>
        <v>0</v>
      </c>
      <c r="BN196" s="46">
        <v>0</v>
      </c>
      <c r="BO196" s="46">
        <f t="shared" si="380"/>
        <v>0</v>
      </c>
      <c r="BP196" s="46">
        <v>0</v>
      </c>
      <c r="BQ196" s="46">
        <f t="shared" si="346"/>
        <v>0</v>
      </c>
      <c r="BR196" s="46">
        <v>0</v>
      </c>
      <c r="BS196" s="46">
        <f t="shared" si="347"/>
        <v>0</v>
      </c>
      <c r="BT196" s="46">
        <v>0</v>
      </c>
      <c r="BU196" s="46">
        <f t="shared" si="348"/>
        <v>0</v>
      </c>
      <c r="BV196" s="46">
        <v>0</v>
      </c>
      <c r="BW196" s="46">
        <f t="shared" si="349"/>
        <v>0</v>
      </c>
      <c r="BX196" s="46">
        <v>0</v>
      </c>
      <c r="BY196" s="46">
        <f t="shared" si="350"/>
        <v>0</v>
      </c>
      <c r="BZ196" s="46">
        <v>0</v>
      </c>
      <c r="CA196" s="46">
        <f t="shared" si="381"/>
        <v>0</v>
      </c>
      <c r="CB196" s="46">
        <v>0</v>
      </c>
      <c r="CC196" s="46">
        <f t="shared" si="382"/>
        <v>0</v>
      </c>
      <c r="CD196" s="46">
        <v>0</v>
      </c>
      <c r="CE196" s="46">
        <f t="shared" si="383"/>
        <v>0</v>
      </c>
      <c r="CF196" s="46">
        <v>0</v>
      </c>
      <c r="CG196" s="46">
        <f t="shared" si="384"/>
        <v>0</v>
      </c>
      <c r="CH196" s="46">
        <v>0</v>
      </c>
      <c r="CI196" s="46">
        <f t="shared" si="385"/>
        <v>0</v>
      </c>
      <c r="CJ196" s="46">
        <v>0</v>
      </c>
      <c r="CK196" s="46">
        <f t="shared" si="386"/>
        <v>0</v>
      </c>
      <c r="CL196" s="46">
        <v>0</v>
      </c>
      <c r="CM196" s="46">
        <f t="shared" si="387"/>
        <v>0</v>
      </c>
      <c r="CN196" s="46">
        <v>0</v>
      </c>
      <c r="CO196" s="46">
        <f t="shared" si="388"/>
        <v>0</v>
      </c>
      <c r="CP196" s="46">
        <v>0</v>
      </c>
      <c r="CQ196" s="46">
        <f t="shared" si="389"/>
        <v>0</v>
      </c>
      <c r="CR196" s="46">
        <v>0</v>
      </c>
      <c r="CS196" s="46">
        <f t="shared" si="390"/>
        <v>0</v>
      </c>
      <c r="CT196" s="46">
        <v>0</v>
      </c>
      <c r="CU196" s="46">
        <f t="shared" si="391"/>
        <v>0</v>
      </c>
      <c r="CV196" s="46">
        <v>0</v>
      </c>
      <c r="CW196" s="46">
        <f t="shared" si="392"/>
        <v>0</v>
      </c>
      <c r="CX196" s="46">
        <v>0</v>
      </c>
      <c r="CY196" s="46">
        <f t="shared" si="393"/>
        <v>0</v>
      </c>
      <c r="CZ196" s="46">
        <v>0</v>
      </c>
      <c r="DA196" s="46">
        <f t="shared" si="394"/>
        <v>0</v>
      </c>
      <c r="DB196" s="47">
        <v>0</v>
      </c>
      <c r="DC196" s="46">
        <f t="shared" si="395"/>
        <v>0</v>
      </c>
      <c r="DD196" s="48">
        <v>0</v>
      </c>
      <c r="DE196" s="46">
        <f t="shared" si="396"/>
        <v>0</v>
      </c>
      <c r="DF196" s="49">
        <v>20</v>
      </c>
      <c r="DG196" s="50">
        <f t="shared" si="402"/>
        <v>2439.5095000000001</v>
      </c>
      <c r="DH196" s="51">
        <f t="shared" si="410"/>
        <v>48790.19</v>
      </c>
      <c r="DI196" s="90"/>
      <c r="DJ196" s="53">
        <f t="shared" si="408"/>
        <v>2439.5095000000001</v>
      </c>
      <c r="DK196" s="53">
        <f t="shared" si="408"/>
        <v>2439.5095000000001</v>
      </c>
      <c r="DL196" s="53">
        <f t="shared" si="408"/>
        <v>2439.5095000000001</v>
      </c>
      <c r="DM196" s="53">
        <f t="shared" si="408"/>
        <v>2439.5095000000001</v>
      </c>
      <c r="DN196" s="53">
        <f t="shared" si="408"/>
        <v>2439.5095000000001</v>
      </c>
      <c r="DO196" s="53">
        <f t="shared" si="411"/>
        <v>2439.5095000000001</v>
      </c>
      <c r="DP196" s="53">
        <f t="shared" si="411"/>
        <v>2439.5095000000001</v>
      </c>
      <c r="DQ196" s="53">
        <f t="shared" si="411"/>
        <v>2439.5095000000001</v>
      </c>
      <c r="DR196" s="53">
        <f t="shared" si="411"/>
        <v>2439.5095000000001</v>
      </c>
      <c r="DS196" s="53">
        <f t="shared" si="411"/>
        <v>2439.5095000000001</v>
      </c>
      <c r="DT196" s="53">
        <f t="shared" si="411"/>
        <v>2439.5095000000001</v>
      </c>
      <c r="DU196" s="53">
        <f t="shared" si="411"/>
        <v>2439.5095000000001</v>
      </c>
      <c r="DV196" s="53">
        <f t="shared" si="411"/>
        <v>2439.5095000000001</v>
      </c>
      <c r="DW196" s="53">
        <f t="shared" si="411"/>
        <v>2439.5095000000001</v>
      </c>
      <c r="DX196" s="53">
        <f t="shared" si="411"/>
        <v>2439.5095000000001</v>
      </c>
      <c r="DY196" s="53">
        <f t="shared" si="411"/>
        <v>2439.5095000000001</v>
      </c>
      <c r="DZ196" s="53">
        <f t="shared" si="411"/>
        <v>2439.5095000000001</v>
      </c>
      <c r="EA196" s="53">
        <f t="shared" si="411"/>
        <v>2439.5095000000001</v>
      </c>
      <c r="EB196" s="53">
        <f t="shared" si="411"/>
        <v>2439.5095000000001</v>
      </c>
      <c r="EC196" s="53">
        <f t="shared" si="411"/>
        <v>2439.5095000000001</v>
      </c>
      <c r="ED196" s="53"/>
      <c r="EE196" s="53"/>
      <c r="EF196" s="53"/>
      <c r="EG196" s="54">
        <f t="shared" si="412"/>
        <v>9350</v>
      </c>
      <c r="EH196" s="55">
        <f t="shared" si="413"/>
        <v>20</v>
      </c>
      <c r="EI196" s="55">
        <f t="shared" si="414"/>
        <v>0</v>
      </c>
      <c r="EJ196" s="326" t="s">
        <v>995</v>
      </c>
      <c r="EK196" s="327">
        <f t="shared" si="415"/>
        <v>51895.137309253725</v>
      </c>
      <c r="EL196" s="57">
        <f t="shared" si="416"/>
        <v>49455.627809253725</v>
      </c>
      <c r="EM196" s="57">
        <f t="shared" si="417"/>
        <v>47016.118309253725</v>
      </c>
      <c r="EN196" s="57">
        <f t="shared" si="418"/>
        <v>44576.608809253725</v>
      </c>
      <c r="EO196" s="57">
        <f t="shared" si="419"/>
        <v>42137.099309253725</v>
      </c>
      <c r="EP196" s="57">
        <f t="shared" si="420"/>
        <v>39697.589809253725</v>
      </c>
      <c r="EQ196" s="58">
        <f t="shared" si="423"/>
        <v>622.74164771104472</v>
      </c>
      <c r="ER196" s="58">
        <f t="shared" si="424"/>
        <v>593.46753371104467</v>
      </c>
      <c r="ES196" s="58">
        <f t="shared" si="425"/>
        <v>611.2095380202984</v>
      </c>
      <c r="ET196" s="58">
        <f t="shared" si="426"/>
        <v>624.07252332955215</v>
      </c>
    </row>
    <row r="197" spans="1:150" x14ac:dyDescent="0.25">
      <c r="A197" s="110" t="s">
        <v>996</v>
      </c>
      <c r="B197" s="65">
        <v>1520010</v>
      </c>
      <c r="C197" s="67" t="s">
        <v>997</v>
      </c>
      <c r="D197" s="32" t="s">
        <v>969</v>
      </c>
      <c r="E197" s="56"/>
      <c r="F197" s="33"/>
      <c r="G197" s="33"/>
      <c r="H197" s="288">
        <f t="shared" si="421"/>
        <v>91800</v>
      </c>
      <c r="I197" s="288">
        <f t="shared" si="422"/>
        <v>1826146.26</v>
      </c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4" t="s">
        <v>462</v>
      </c>
      <c r="AI197" s="34" t="s">
        <v>463</v>
      </c>
      <c r="AJ197" s="34" t="s">
        <v>464</v>
      </c>
      <c r="AK197" s="34" t="s">
        <v>740</v>
      </c>
      <c r="AL197" s="34" t="s">
        <v>48</v>
      </c>
      <c r="AM197" s="34" t="s">
        <v>695</v>
      </c>
      <c r="AN197" s="34" t="s">
        <v>467</v>
      </c>
      <c r="AO197" s="36">
        <v>1.04</v>
      </c>
      <c r="AP197" s="69" t="s">
        <v>680</v>
      </c>
      <c r="AQ197" s="69" t="s">
        <v>58</v>
      </c>
      <c r="AR197" s="113" t="s">
        <v>469</v>
      </c>
      <c r="AS197" s="114">
        <v>2019</v>
      </c>
      <c r="AT197" s="111" t="s">
        <v>470</v>
      </c>
      <c r="AU197" s="113" t="s">
        <v>686</v>
      </c>
      <c r="AV197" s="111" t="s">
        <v>494</v>
      </c>
      <c r="AW197" s="111" t="s">
        <v>495</v>
      </c>
      <c r="AX197" s="111" t="s">
        <v>687</v>
      </c>
      <c r="AY197" s="112" t="s">
        <v>998</v>
      </c>
      <c r="AZ197" s="112" t="s">
        <v>680</v>
      </c>
      <c r="BA197" s="274">
        <v>1734346.26</v>
      </c>
      <c r="BB197" s="115"/>
      <c r="BC197" s="116">
        <v>2015484</v>
      </c>
      <c r="BD197" s="43">
        <v>196044</v>
      </c>
      <c r="BE197" s="116"/>
      <c r="BF197" s="43">
        <v>196044</v>
      </c>
      <c r="BG197" s="44"/>
      <c r="BH197" s="45">
        <f t="shared" si="376"/>
        <v>91800</v>
      </c>
      <c r="BI197" s="45">
        <f t="shared" si="377"/>
        <v>91800</v>
      </c>
      <c r="BJ197" s="45">
        <f t="shared" si="409"/>
        <v>1826146.26</v>
      </c>
      <c r="BK197" s="46">
        <v>91800</v>
      </c>
      <c r="BL197" s="46">
        <v>0</v>
      </c>
      <c r="BM197" s="46">
        <f t="shared" si="344"/>
        <v>0</v>
      </c>
      <c r="BN197" s="46">
        <v>0</v>
      </c>
      <c r="BO197" s="46">
        <f t="shared" si="380"/>
        <v>0</v>
      </c>
      <c r="BP197" s="46">
        <v>0</v>
      </c>
      <c r="BQ197" s="46">
        <f t="shared" si="346"/>
        <v>0</v>
      </c>
      <c r="BR197" s="46">
        <v>0</v>
      </c>
      <c r="BS197" s="46">
        <f t="shared" si="347"/>
        <v>0</v>
      </c>
      <c r="BT197" s="46">
        <v>0</v>
      </c>
      <c r="BU197" s="46">
        <f t="shared" si="348"/>
        <v>0</v>
      </c>
      <c r="BV197" s="46">
        <v>0</v>
      </c>
      <c r="BW197" s="46">
        <f t="shared" si="349"/>
        <v>0</v>
      </c>
      <c r="BX197" s="46">
        <v>0</v>
      </c>
      <c r="BY197" s="46">
        <f t="shared" si="350"/>
        <v>0</v>
      </c>
      <c r="BZ197" s="46">
        <v>0</v>
      </c>
      <c r="CA197" s="46">
        <f t="shared" si="381"/>
        <v>0</v>
      </c>
      <c r="CB197" s="46">
        <v>0</v>
      </c>
      <c r="CC197" s="46">
        <f t="shared" si="382"/>
        <v>0</v>
      </c>
      <c r="CD197" s="46">
        <v>0</v>
      </c>
      <c r="CE197" s="46">
        <f t="shared" si="383"/>
        <v>0</v>
      </c>
      <c r="CF197" s="46">
        <v>0</v>
      </c>
      <c r="CG197" s="46">
        <f t="shared" si="384"/>
        <v>0</v>
      </c>
      <c r="CH197" s="46">
        <v>0</v>
      </c>
      <c r="CI197" s="46">
        <f t="shared" si="385"/>
        <v>0</v>
      </c>
      <c r="CJ197" s="46">
        <v>0</v>
      </c>
      <c r="CK197" s="46">
        <f t="shared" si="386"/>
        <v>0</v>
      </c>
      <c r="CL197" s="46">
        <v>0</v>
      </c>
      <c r="CM197" s="46">
        <f t="shared" si="387"/>
        <v>0</v>
      </c>
      <c r="CN197" s="46">
        <v>0</v>
      </c>
      <c r="CO197" s="46">
        <f t="shared" si="388"/>
        <v>0</v>
      </c>
      <c r="CP197" s="46">
        <v>0</v>
      </c>
      <c r="CQ197" s="46">
        <f t="shared" si="389"/>
        <v>0</v>
      </c>
      <c r="CR197" s="46">
        <v>0</v>
      </c>
      <c r="CS197" s="46">
        <f t="shared" si="390"/>
        <v>0</v>
      </c>
      <c r="CT197" s="46">
        <v>0</v>
      </c>
      <c r="CU197" s="46">
        <f t="shared" si="391"/>
        <v>0</v>
      </c>
      <c r="CV197" s="46">
        <v>0</v>
      </c>
      <c r="CW197" s="46">
        <f t="shared" si="392"/>
        <v>0</v>
      </c>
      <c r="CX197" s="46">
        <v>0</v>
      </c>
      <c r="CY197" s="46">
        <f t="shared" si="393"/>
        <v>0</v>
      </c>
      <c r="CZ197" s="46">
        <v>0</v>
      </c>
      <c r="DA197" s="46">
        <f t="shared" si="394"/>
        <v>0</v>
      </c>
      <c r="DB197" s="47">
        <v>0</v>
      </c>
      <c r="DC197" s="46">
        <f t="shared" si="395"/>
        <v>0</v>
      </c>
      <c r="DD197" s="48">
        <v>0</v>
      </c>
      <c r="DE197" s="46">
        <f t="shared" si="396"/>
        <v>0</v>
      </c>
      <c r="DF197" s="49">
        <v>40</v>
      </c>
      <c r="DG197" s="50">
        <f t="shared" si="402"/>
        <v>40752.556499999999</v>
      </c>
      <c r="DH197" s="51">
        <f t="shared" si="410"/>
        <v>937308.7994999995</v>
      </c>
      <c r="DI197" s="90"/>
      <c r="DJ197" s="53">
        <f t="shared" si="408"/>
        <v>40752.556499999999</v>
      </c>
      <c r="DK197" s="53">
        <f t="shared" si="408"/>
        <v>40752.556499999999</v>
      </c>
      <c r="DL197" s="53">
        <f t="shared" si="408"/>
        <v>40752.556499999999</v>
      </c>
      <c r="DM197" s="53">
        <f t="shared" si="408"/>
        <v>40752.556499999999</v>
      </c>
      <c r="DN197" s="53">
        <f t="shared" si="408"/>
        <v>40752.556499999999</v>
      </c>
      <c r="DO197" s="53">
        <f t="shared" si="411"/>
        <v>40752.556499999999</v>
      </c>
      <c r="DP197" s="53">
        <f t="shared" si="411"/>
        <v>40752.556499999999</v>
      </c>
      <c r="DQ197" s="53">
        <f t="shared" si="411"/>
        <v>40752.556499999999</v>
      </c>
      <c r="DR197" s="53">
        <f t="shared" si="411"/>
        <v>40752.556499999999</v>
      </c>
      <c r="DS197" s="53">
        <f t="shared" si="411"/>
        <v>40752.556499999999</v>
      </c>
      <c r="DT197" s="53">
        <f t="shared" si="411"/>
        <v>40752.556499999999</v>
      </c>
      <c r="DU197" s="53">
        <f t="shared" si="411"/>
        <v>40752.556499999999</v>
      </c>
      <c r="DV197" s="53">
        <f t="shared" si="411"/>
        <v>40752.556499999999</v>
      </c>
      <c r="DW197" s="53">
        <f t="shared" si="411"/>
        <v>40752.556499999999</v>
      </c>
      <c r="DX197" s="53">
        <f t="shared" si="411"/>
        <v>40752.556499999999</v>
      </c>
      <c r="DY197" s="53">
        <f t="shared" si="411"/>
        <v>40752.556499999999</v>
      </c>
      <c r="DZ197" s="53">
        <f t="shared" si="411"/>
        <v>40752.556499999999</v>
      </c>
      <c r="EA197" s="53">
        <f t="shared" si="411"/>
        <v>40752.556499999999</v>
      </c>
      <c r="EB197" s="53">
        <f t="shared" si="411"/>
        <v>40752.556499999999</v>
      </c>
      <c r="EC197" s="53">
        <f t="shared" si="411"/>
        <v>40752.556499999999</v>
      </c>
      <c r="ED197" s="53">
        <f t="shared" ref="ED197:EF203" si="427">$DG197</f>
        <v>40752.556499999999</v>
      </c>
      <c r="EE197" s="53">
        <f t="shared" si="427"/>
        <v>40752.556499999999</v>
      </c>
      <c r="EF197" s="53">
        <f t="shared" si="427"/>
        <v>40752.556499999999</v>
      </c>
      <c r="EG197" s="54">
        <f t="shared" si="412"/>
        <v>888837.46050000051</v>
      </c>
      <c r="EH197" s="55">
        <f t="shared" si="413"/>
        <v>23</v>
      </c>
      <c r="EI197" s="55">
        <f t="shared" si="414"/>
        <v>17</v>
      </c>
      <c r="EJ197" s="326" t="s">
        <v>999</v>
      </c>
      <c r="EK197" s="327">
        <f t="shared" si="415"/>
        <v>1816291.1681082915</v>
      </c>
      <c r="EL197" s="57">
        <f t="shared" si="416"/>
        <v>1775538.6116082915</v>
      </c>
      <c r="EM197" s="57">
        <f t="shared" si="417"/>
        <v>1734786.0551082916</v>
      </c>
      <c r="EN197" s="57">
        <f t="shared" si="418"/>
        <v>1694033.4986082916</v>
      </c>
      <c r="EO197" s="57">
        <f t="shared" si="419"/>
        <v>1653280.9421082917</v>
      </c>
      <c r="EP197" s="57">
        <f t="shared" si="420"/>
        <v>1612528.3856082917</v>
      </c>
      <c r="EQ197" s="58">
        <f t="shared" si="423"/>
        <v>21795.494017299498</v>
      </c>
      <c r="ER197" s="58">
        <f t="shared" si="424"/>
        <v>21306.463339299498</v>
      </c>
      <c r="ES197" s="58">
        <f t="shared" si="425"/>
        <v>22552.218716407788</v>
      </c>
      <c r="ET197" s="58">
        <f t="shared" si="426"/>
        <v>23716.468980516082</v>
      </c>
    </row>
    <row r="198" spans="1:150" x14ac:dyDescent="0.25">
      <c r="A198" s="30" t="s">
        <v>1000</v>
      </c>
      <c r="B198" s="65">
        <v>1520012</v>
      </c>
      <c r="C198" s="67" t="s">
        <v>1001</v>
      </c>
      <c r="D198" s="32" t="s">
        <v>604</v>
      </c>
      <c r="E198" s="56"/>
      <c r="F198" s="33"/>
      <c r="G198" s="33"/>
      <c r="H198" s="288">
        <f t="shared" si="421"/>
        <v>1794316.4928000001</v>
      </c>
      <c r="I198" s="288">
        <f t="shared" si="422"/>
        <v>1794316.4928000001</v>
      </c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4" t="s">
        <v>478</v>
      </c>
      <c r="AI198" s="34" t="s">
        <v>479</v>
      </c>
      <c r="AJ198" s="34" t="s">
        <v>51</v>
      </c>
      <c r="AK198" s="34" t="s">
        <v>740</v>
      </c>
      <c r="AL198" s="34" t="s">
        <v>28</v>
      </c>
      <c r="AM198" s="34" t="s">
        <v>692</v>
      </c>
      <c r="AN198" s="34" t="s">
        <v>467</v>
      </c>
      <c r="AO198" s="36">
        <v>1.04</v>
      </c>
      <c r="AP198" s="69" t="s">
        <v>468</v>
      </c>
      <c r="AQ198" s="69" t="s">
        <v>30</v>
      </c>
      <c r="AR198" s="37" t="s">
        <v>469</v>
      </c>
      <c r="AS198" s="38">
        <v>2021</v>
      </c>
      <c r="AT198" s="39" t="s">
        <v>470</v>
      </c>
      <c r="AU198" s="37" t="s">
        <v>471</v>
      </c>
      <c r="AV198" s="39" t="s">
        <v>494</v>
      </c>
      <c r="AW198" s="39" t="s">
        <v>524</v>
      </c>
      <c r="AX198" s="39" t="s">
        <v>729</v>
      </c>
      <c r="AY198" s="40" t="s">
        <v>998</v>
      </c>
      <c r="AZ198" s="40" t="s">
        <v>474</v>
      </c>
      <c r="BA198" s="274">
        <v>0</v>
      </c>
      <c r="BB198" s="42"/>
      <c r="BC198" s="43">
        <f>1705428-1705428</f>
        <v>0</v>
      </c>
      <c r="BD198" s="43">
        <v>0</v>
      </c>
      <c r="BE198" s="43"/>
      <c r="BF198" s="43">
        <v>0</v>
      </c>
      <c r="BG198" s="44"/>
      <c r="BH198" s="45">
        <f t="shared" si="376"/>
        <v>1728717.12</v>
      </c>
      <c r="BI198" s="45">
        <f t="shared" si="377"/>
        <v>1794316.4928000001</v>
      </c>
      <c r="BJ198" s="45">
        <f t="shared" si="409"/>
        <v>1794316.4928000001</v>
      </c>
      <c r="BK198" s="46">
        <v>88732.800000000003</v>
      </c>
      <c r="BL198" s="46">
        <v>841726.08000000007</v>
      </c>
      <c r="BM198" s="46">
        <f t="shared" si="344"/>
        <v>875395.12320000015</v>
      </c>
      <c r="BN198" s="46">
        <v>798258.24</v>
      </c>
      <c r="BO198" s="46">
        <f t="shared" si="380"/>
        <v>830188.56960000005</v>
      </c>
      <c r="BP198" s="46">
        <v>0</v>
      </c>
      <c r="BQ198" s="46">
        <f t="shared" si="346"/>
        <v>0</v>
      </c>
      <c r="BR198" s="46">
        <v>0</v>
      </c>
      <c r="BS198" s="46">
        <f t="shared" si="347"/>
        <v>0</v>
      </c>
      <c r="BT198" s="46">
        <v>0</v>
      </c>
      <c r="BU198" s="46">
        <f t="shared" si="348"/>
        <v>0</v>
      </c>
      <c r="BV198" s="46">
        <v>0</v>
      </c>
      <c r="BW198" s="46">
        <f t="shared" si="349"/>
        <v>0</v>
      </c>
      <c r="BX198" s="46">
        <v>0</v>
      </c>
      <c r="BY198" s="46">
        <f t="shared" si="350"/>
        <v>0</v>
      </c>
      <c r="BZ198" s="46">
        <v>0</v>
      </c>
      <c r="CA198" s="46">
        <f t="shared" si="381"/>
        <v>0</v>
      </c>
      <c r="CB198" s="46">
        <v>0</v>
      </c>
      <c r="CC198" s="46">
        <f t="shared" si="382"/>
        <v>0</v>
      </c>
      <c r="CD198" s="46">
        <v>0</v>
      </c>
      <c r="CE198" s="46">
        <f t="shared" si="383"/>
        <v>0</v>
      </c>
      <c r="CF198" s="46">
        <v>0</v>
      </c>
      <c r="CG198" s="46">
        <f t="shared" si="384"/>
        <v>0</v>
      </c>
      <c r="CH198" s="46">
        <v>0</v>
      </c>
      <c r="CI198" s="46">
        <f t="shared" si="385"/>
        <v>0</v>
      </c>
      <c r="CJ198" s="46">
        <v>0</v>
      </c>
      <c r="CK198" s="46">
        <f t="shared" si="386"/>
        <v>0</v>
      </c>
      <c r="CL198" s="46">
        <v>0</v>
      </c>
      <c r="CM198" s="46">
        <f t="shared" si="387"/>
        <v>0</v>
      </c>
      <c r="CN198" s="46">
        <v>0</v>
      </c>
      <c r="CO198" s="46">
        <f t="shared" si="388"/>
        <v>0</v>
      </c>
      <c r="CP198" s="46">
        <v>0</v>
      </c>
      <c r="CQ198" s="46">
        <f t="shared" si="389"/>
        <v>0</v>
      </c>
      <c r="CR198" s="46">
        <v>0</v>
      </c>
      <c r="CS198" s="46">
        <f t="shared" si="390"/>
        <v>0</v>
      </c>
      <c r="CT198" s="46">
        <v>0</v>
      </c>
      <c r="CU198" s="46">
        <f t="shared" si="391"/>
        <v>0</v>
      </c>
      <c r="CV198" s="46">
        <v>0</v>
      </c>
      <c r="CW198" s="46">
        <f t="shared" si="392"/>
        <v>0</v>
      </c>
      <c r="CX198" s="46">
        <v>0</v>
      </c>
      <c r="CY198" s="46">
        <f t="shared" si="393"/>
        <v>0</v>
      </c>
      <c r="CZ198" s="46">
        <v>0</v>
      </c>
      <c r="DA198" s="46">
        <f t="shared" si="394"/>
        <v>0</v>
      </c>
      <c r="DB198" s="47">
        <v>0</v>
      </c>
      <c r="DC198" s="46">
        <f t="shared" si="395"/>
        <v>0</v>
      </c>
      <c r="DD198" s="48">
        <v>0</v>
      </c>
      <c r="DE198" s="46">
        <f t="shared" si="396"/>
        <v>0</v>
      </c>
      <c r="DF198" s="49">
        <v>40</v>
      </c>
      <c r="DG198" s="50">
        <f t="shared" si="402"/>
        <v>44857.912320000003</v>
      </c>
      <c r="DH198" s="51">
        <f t="shared" si="410"/>
        <v>942016.15872000006</v>
      </c>
      <c r="DI198" s="52"/>
      <c r="DJ198" s="52"/>
      <c r="DK198" s="53"/>
      <c r="DL198" s="52">
        <f t="shared" ref="DL198:DN200" si="428">$DG198</f>
        <v>44857.912320000003</v>
      </c>
      <c r="DM198" s="52">
        <f t="shared" si="428"/>
        <v>44857.912320000003</v>
      </c>
      <c r="DN198" s="52">
        <f t="shared" si="428"/>
        <v>44857.912320000003</v>
      </c>
      <c r="DO198" s="52">
        <f t="shared" si="411"/>
        <v>44857.912320000003</v>
      </c>
      <c r="DP198" s="52">
        <f t="shared" si="411"/>
        <v>44857.912320000003</v>
      </c>
      <c r="DQ198" s="52">
        <f t="shared" si="411"/>
        <v>44857.912320000003</v>
      </c>
      <c r="DR198" s="52">
        <f t="shared" si="411"/>
        <v>44857.912320000003</v>
      </c>
      <c r="DS198" s="52">
        <f t="shared" si="411"/>
        <v>44857.912320000003</v>
      </c>
      <c r="DT198" s="52">
        <f t="shared" si="411"/>
        <v>44857.912320000003</v>
      </c>
      <c r="DU198" s="52">
        <f t="shared" si="411"/>
        <v>44857.912320000003</v>
      </c>
      <c r="DV198" s="52">
        <f t="shared" si="411"/>
        <v>44857.912320000003</v>
      </c>
      <c r="DW198" s="52">
        <f t="shared" si="411"/>
        <v>44857.912320000003</v>
      </c>
      <c r="DX198" s="52">
        <f t="shared" si="411"/>
        <v>44857.912320000003</v>
      </c>
      <c r="DY198" s="52">
        <f t="shared" si="411"/>
        <v>44857.912320000003</v>
      </c>
      <c r="DZ198" s="52">
        <f t="shared" si="411"/>
        <v>44857.912320000003</v>
      </c>
      <c r="EA198" s="52">
        <f t="shared" si="411"/>
        <v>44857.912320000003</v>
      </c>
      <c r="EB198" s="52">
        <f t="shared" si="411"/>
        <v>44857.912320000003</v>
      </c>
      <c r="EC198" s="52">
        <f t="shared" si="411"/>
        <v>44857.912320000003</v>
      </c>
      <c r="ED198" s="52">
        <f t="shared" si="427"/>
        <v>44857.912320000003</v>
      </c>
      <c r="EE198" s="52">
        <f t="shared" si="427"/>
        <v>44857.912320000003</v>
      </c>
      <c r="EF198" s="52">
        <f t="shared" si="427"/>
        <v>44857.912320000003</v>
      </c>
      <c r="EG198" s="54">
        <f t="shared" si="412"/>
        <v>852300.33408000006</v>
      </c>
      <c r="EH198" s="55">
        <f t="shared" si="413"/>
        <v>21</v>
      </c>
      <c r="EI198" s="55">
        <f t="shared" si="414"/>
        <v>19</v>
      </c>
      <c r="EJ198" s="56" t="s">
        <v>1002</v>
      </c>
      <c r="EK198" s="57">
        <f>BA198+BK198</f>
        <v>88732.800000000003</v>
      </c>
      <c r="EL198" s="57">
        <f>EK198+BM198-DJ198</f>
        <v>964127.92320000019</v>
      </c>
      <c r="EM198" s="57">
        <f>EL198+BO198-DK198</f>
        <v>1794316.4928000001</v>
      </c>
      <c r="EN198" s="57">
        <f>EM198+BQ198-DL198</f>
        <v>1749458.58048</v>
      </c>
      <c r="EO198" s="57">
        <f t="shared" ref="EO198:EO257" si="429">EN198+BS198-DM198</f>
        <v>1704600.6681599999</v>
      </c>
      <c r="EP198" s="57">
        <f t="shared" ref="EP198:EP257" si="430">EO198+BU198-DN198</f>
        <v>1659742.7558399998</v>
      </c>
      <c r="EQ198" s="58">
        <f t="shared" si="423"/>
        <v>1064.7936</v>
      </c>
      <c r="ER198" s="58">
        <f t="shared" si="424"/>
        <v>11569.535078400002</v>
      </c>
      <c r="ES198" s="58">
        <f t="shared" si="425"/>
        <v>23326.1144064</v>
      </c>
      <c r="ET198" s="58">
        <f t="shared" si="426"/>
        <v>24492.420126720001</v>
      </c>
    </row>
    <row r="199" spans="1:150" x14ac:dyDescent="0.25">
      <c r="A199" s="30" t="s">
        <v>1003</v>
      </c>
      <c r="B199" s="65">
        <v>1520013</v>
      </c>
      <c r="C199" s="67" t="s">
        <v>1004</v>
      </c>
      <c r="D199" s="32" t="s">
        <v>604</v>
      </c>
      <c r="E199" s="56"/>
      <c r="F199" s="33"/>
      <c r="G199" s="33"/>
      <c r="H199" s="288">
        <f t="shared" si="421"/>
        <v>6526916.2400000002</v>
      </c>
      <c r="I199" s="288">
        <f t="shared" si="422"/>
        <v>6633163.9500000002</v>
      </c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4" t="s">
        <v>478</v>
      </c>
      <c r="AI199" s="34" t="s">
        <v>479</v>
      </c>
      <c r="AJ199" s="34" t="s">
        <v>51</v>
      </c>
      <c r="AK199" s="34" t="s">
        <v>740</v>
      </c>
      <c r="AL199" s="34" t="s">
        <v>28</v>
      </c>
      <c r="AM199" s="34" t="s">
        <v>692</v>
      </c>
      <c r="AN199" s="34" t="s">
        <v>467</v>
      </c>
      <c r="AO199" s="36">
        <v>1.04</v>
      </c>
      <c r="AP199" s="69" t="s">
        <v>468</v>
      </c>
      <c r="AQ199" s="69" t="s">
        <v>30</v>
      </c>
      <c r="AR199" s="37" t="s">
        <v>469</v>
      </c>
      <c r="AS199" s="38">
        <v>2021</v>
      </c>
      <c r="AT199" s="39" t="s">
        <v>470</v>
      </c>
      <c r="AU199" s="37" t="s">
        <v>471</v>
      </c>
      <c r="AV199" s="39" t="s">
        <v>494</v>
      </c>
      <c r="AW199" s="39" t="s">
        <v>524</v>
      </c>
      <c r="AX199" s="39" t="s">
        <v>729</v>
      </c>
      <c r="AY199" s="40" t="s">
        <v>998</v>
      </c>
      <c r="AZ199" s="40" t="s">
        <v>474</v>
      </c>
      <c r="BA199" s="274">
        <v>106247.71</v>
      </c>
      <c r="BB199" s="42"/>
      <c r="BC199" s="43">
        <f>2266328+2448827</f>
        <v>4715155</v>
      </c>
      <c r="BD199" s="43">
        <v>60900</v>
      </c>
      <c r="BE199" s="43"/>
      <c r="BF199" s="43">
        <v>60900</v>
      </c>
      <c r="BG199" s="44"/>
      <c r="BH199" s="45">
        <f t="shared" si="376"/>
        <v>6290773</v>
      </c>
      <c r="BI199" s="45">
        <f t="shared" si="377"/>
        <v>6526916.2400000002</v>
      </c>
      <c r="BJ199" s="45">
        <f t="shared" si="409"/>
        <v>6633163.9500000002</v>
      </c>
      <c r="BK199" s="85">
        <v>387192</v>
      </c>
      <c r="BL199" s="85">
        <v>4132506</v>
      </c>
      <c r="BM199" s="46">
        <f t="shared" si="344"/>
        <v>4297806.24</v>
      </c>
      <c r="BN199" s="85">
        <v>1771075</v>
      </c>
      <c r="BO199" s="46">
        <f t="shared" si="380"/>
        <v>1841918</v>
      </c>
      <c r="BP199" s="46">
        <v>0</v>
      </c>
      <c r="BQ199" s="46">
        <f t="shared" si="346"/>
        <v>0</v>
      </c>
      <c r="BR199" s="46">
        <v>0</v>
      </c>
      <c r="BS199" s="46">
        <f t="shared" si="347"/>
        <v>0</v>
      </c>
      <c r="BT199" s="46">
        <v>0</v>
      </c>
      <c r="BU199" s="46">
        <f t="shared" si="348"/>
        <v>0</v>
      </c>
      <c r="BV199" s="46">
        <v>0</v>
      </c>
      <c r="BW199" s="46">
        <f t="shared" si="349"/>
        <v>0</v>
      </c>
      <c r="BX199" s="46">
        <v>0</v>
      </c>
      <c r="BY199" s="46">
        <f t="shared" si="350"/>
        <v>0</v>
      </c>
      <c r="BZ199" s="46">
        <v>0</v>
      </c>
      <c r="CA199" s="46">
        <f t="shared" si="381"/>
        <v>0</v>
      </c>
      <c r="CB199" s="46">
        <v>0</v>
      </c>
      <c r="CC199" s="46">
        <f t="shared" si="382"/>
        <v>0</v>
      </c>
      <c r="CD199" s="46">
        <v>0</v>
      </c>
      <c r="CE199" s="46">
        <f t="shared" si="383"/>
        <v>0</v>
      </c>
      <c r="CF199" s="46">
        <v>0</v>
      </c>
      <c r="CG199" s="46">
        <f t="shared" si="384"/>
        <v>0</v>
      </c>
      <c r="CH199" s="46">
        <v>0</v>
      </c>
      <c r="CI199" s="46">
        <f t="shared" si="385"/>
        <v>0</v>
      </c>
      <c r="CJ199" s="46">
        <v>0</v>
      </c>
      <c r="CK199" s="46">
        <f t="shared" si="386"/>
        <v>0</v>
      </c>
      <c r="CL199" s="46">
        <v>0</v>
      </c>
      <c r="CM199" s="46">
        <f t="shared" si="387"/>
        <v>0</v>
      </c>
      <c r="CN199" s="46">
        <v>0</v>
      </c>
      <c r="CO199" s="46">
        <f t="shared" si="388"/>
        <v>0</v>
      </c>
      <c r="CP199" s="46">
        <v>0</v>
      </c>
      <c r="CQ199" s="46">
        <f t="shared" si="389"/>
        <v>0</v>
      </c>
      <c r="CR199" s="46">
        <v>0</v>
      </c>
      <c r="CS199" s="46">
        <f t="shared" si="390"/>
        <v>0</v>
      </c>
      <c r="CT199" s="46">
        <v>0</v>
      </c>
      <c r="CU199" s="46">
        <f t="shared" si="391"/>
        <v>0</v>
      </c>
      <c r="CV199" s="46">
        <v>0</v>
      </c>
      <c r="CW199" s="46">
        <f t="shared" si="392"/>
        <v>0</v>
      </c>
      <c r="CX199" s="46">
        <v>0</v>
      </c>
      <c r="CY199" s="46">
        <f t="shared" si="393"/>
        <v>0</v>
      </c>
      <c r="CZ199" s="46">
        <v>0</v>
      </c>
      <c r="DA199" s="46">
        <f t="shared" si="394"/>
        <v>0</v>
      </c>
      <c r="DB199" s="47">
        <v>0</v>
      </c>
      <c r="DC199" s="46">
        <f t="shared" si="395"/>
        <v>0</v>
      </c>
      <c r="DD199" s="48">
        <v>0</v>
      </c>
      <c r="DE199" s="46">
        <f t="shared" si="396"/>
        <v>0</v>
      </c>
      <c r="DF199" s="49">
        <v>40</v>
      </c>
      <c r="DG199" s="50">
        <f t="shared" si="402"/>
        <v>164306.59875</v>
      </c>
      <c r="DH199" s="51">
        <f t="shared" si="410"/>
        <v>3450438.5737499986</v>
      </c>
      <c r="DI199" s="52"/>
      <c r="DJ199" s="52"/>
      <c r="DK199" s="53"/>
      <c r="DL199" s="52">
        <f t="shared" si="428"/>
        <v>164306.59875</v>
      </c>
      <c r="DM199" s="52">
        <f t="shared" si="428"/>
        <v>164306.59875</v>
      </c>
      <c r="DN199" s="52">
        <f t="shared" si="428"/>
        <v>164306.59875</v>
      </c>
      <c r="DO199" s="52">
        <f t="shared" si="411"/>
        <v>164306.59875</v>
      </c>
      <c r="DP199" s="52">
        <f t="shared" si="411"/>
        <v>164306.59875</v>
      </c>
      <c r="DQ199" s="52">
        <f t="shared" si="411"/>
        <v>164306.59875</v>
      </c>
      <c r="DR199" s="52">
        <f t="shared" si="411"/>
        <v>164306.59875</v>
      </c>
      <c r="DS199" s="52">
        <f t="shared" si="411"/>
        <v>164306.59875</v>
      </c>
      <c r="DT199" s="52">
        <f t="shared" si="411"/>
        <v>164306.59875</v>
      </c>
      <c r="DU199" s="52">
        <f t="shared" si="411"/>
        <v>164306.59875</v>
      </c>
      <c r="DV199" s="52">
        <f t="shared" si="411"/>
        <v>164306.59875</v>
      </c>
      <c r="DW199" s="52">
        <f t="shared" si="411"/>
        <v>164306.59875</v>
      </c>
      <c r="DX199" s="52">
        <f t="shared" si="411"/>
        <v>164306.59875</v>
      </c>
      <c r="DY199" s="52">
        <f t="shared" si="411"/>
        <v>164306.59875</v>
      </c>
      <c r="DZ199" s="52">
        <f t="shared" si="411"/>
        <v>164306.59875</v>
      </c>
      <c r="EA199" s="52">
        <f t="shared" si="411"/>
        <v>164306.59875</v>
      </c>
      <c r="EB199" s="52">
        <f t="shared" si="411"/>
        <v>164306.59875</v>
      </c>
      <c r="EC199" s="52">
        <f t="shared" si="411"/>
        <v>164306.59875</v>
      </c>
      <c r="ED199" s="52">
        <f t="shared" si="427"/>
        <v>164306.59875</v>
      </c>
      <c r="EE199" s="52">
        <f t="shared" si="427"/>
        <v>164306.59875</v>
      </c>
      <c r="EF199" s="52">
        <f t="shared" si="427"/>
        <v>164306.59875</v>
      </c>
      <c r="EG199" s="54">
        <f t="shared" si="412"/>
        <v>3182725.3762500016</v>
      </c>
      <c r="EH199" s="55">
        <f t="shared" si="413"/>
        <v>21</v>
      </c>
      <c r="EI199" s="55">
        <f t="shared" si="414"/>
        <v>19</v>
      </c>
      <c r="EJ199" s="326" t="s">
        <v>1005</v>
      </c>
      <c r="EK199" s="327">
        <f t="shared" ref="EK199:EK201" si="431">BA199+BK199-(BD199/BJ199*BK199)</f>
        <v>489884.84644201427</v>
      </c>
      <c r="EL199" s="57">
        <f t="shared" ref="EL199:EL201" si="432">EK199+BM199-(BD199/BJ199*BM199)-DJ199</f>
        <v>4748232.3301096009</v>
      </c>
      <c r="EM199" s="57">
        <f t="shared" ref="EM199:EM201" si="433">EL199+BO199-(BD199/BJ199*BO199)-DK199</f>
        <v>6573239.4249901818</v>
      </c>
      <c r="EN199" s="57">
        <f t="shared" ref="EN199:EN201" si="434">EM199+BQ199-(BD199/BJ199*BQ199)-DL199</f>
        <v>6408932.8262401819</v>
      </c>
      <c r="EO199" s="57">
        <f t="shared" ref="EO199:EO201" si="435">EN199+BS199-(BD199/BJ199*BS199)-DM199</f>
        <v>6244626.227490182</v>
      </c>
      <c r="EP199" s="57">
        <f t="shared" ref="EP199:EP201" si="436">EO199+BU199-(BD199/BJ199*BS199)-DN199</f>
        <v>6080319.6287401821</v>
      </c>
      <c r="EQ199" s="58">
        <f t="shared" si="423"/>
        <v>5878.6181573041713</v>
      </c>
      <c r="ER199" s="58">
        <f t="shared" si="424"/>
        <v>56978.787961315211</v>
      </c>
      <c r="ES199" s="58">
        <f t="shared" si="425"/>
        <v>85452.112524872355</v>
      </c>
      <c r="ET199" s="58">
        <f t="shared" si="426"/>
        <v>89725.05956736255</v>
      </c>
    </row>
    <row r="200" spans="1:150" x14ac:dyDescent="0.25">
      <c r="A200" s="30" t="s">
        <v>1006</v>
      </c>
      <c r="B200" s="65">
        <v>1520014</v>
      </c>
      <c r="C200" s="67" t="s">
        <v>1007</v>
      </c>
      <c r="D200" s="32" t="s">
        <v>604</v>
      </c>
      <c r="E200" s="56"/>
      <c r="F200" s="33"/>
      <c r="G200" s="33"/>
      <c r="H200" s="288">
        <f t="shared" si="421"/>
        <v>2478174.2831999999</v>
      </c>
      <c r="I200" s="288">
        <f t="shared" si="422"/>
        <v>2481107.0131999999</v>
      </c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4" t="s">
        <v>478</v>
      </c>
      <c r="AI200" s="34" t="s">
        <v>479</v>
      </c>
      <c r="AJ200" s="34" t="s">
        <v>54</v>
      </c>
      <c r="AK200" s="34" t="s">
        <v>490</v>
      </c>
      <c r="AL200" s="34" t="s">
        <v>110</v>
      </c>
      <c r="AM200" s="34" t="s">
        <v>728</v>
      </c>
      <c r="AN200" s="34" t="s">
        <v>467</v>
      </c>
      <c r="AO200" s="36">
        <v>1.04</v>
      </c>
      <c r="AP200" s="69" t="s">
        <v>586</v>
      </c>
      <c r="AQ200" s="69" t="s">
        <v>30</v>
      </c>
      <c r="AR200" s="37" t="s">
        <v>471</v>
      </c>
      <c r="AS200" s="38">
        <v>2021</v>
      </c>
      <c r="AT200" s="39" t="s">
        <v>470</v>
      </c>
      <c r="AU200" s="37" t="s">
        <v>493</v>
      </c>
      <c r="AV200" s="39" t="s">
        <v>494</v>
      </c>
      <c r="AW200" s="39" t="s">
        <v>524</v>
      </c>
      <c r="AX200" s="39" t="s">
        <v>606</v>
      </c>
      <c r="AY200" s="40" t="s">
        <v>998</v>
      </c>
      <c r="AZ200" s="40" t="s">
        <v>530</v>
      </c>
      <c r="BA200" s="274">
        <v>2932.73</v>
      </c>
      <c r="BB200" s="42"/>
      <c r="BC200" s="43">
        <v>2301680.08</v>
      </c>
      <c r="BD200" s="43">
        <v>399465</v>
      </c>
      <c r="BE200" s="43"/>
      <c r="BF200" s="43">
        <v>399465</v>
      </c>
      <c r="BG200" s="44"/>
      <c r="BH200" s="45">
        <f t="shared" si="376"/>
        <v>2390814.2831999999</v>
      </c>
      <c r="BI200" s="45">
        <f t="shared" si="377"/>
        <v>2478174.2831999999</v>
      </c>
      <c r="BJ200" s="45">
        <f t="shared" si="409"/>
        <v>2481107.0131999999</v>
      </c>
      <c r="BK200" s="46">
        <f>209747.2832-2933</f>
        <v>206814.28320000001</v>
      </c>
      <c r="BL200" s="46">
        <v>1560000</v>
      </c>
      <c r="BM200" s="46">
        <f t="shared" si="344"/>
        <v>1622400</v>
      </c>
      <c r="BN200" s="46">
        <v>624000</v>
      </c>
      <c r="BO200" s="46">
        <f t="shared" si="380"/>
        <v>648960</v>
      </c>
      <c r="BP200" s="46">
        <v>0</v>
      </c>
      <c r="BQ200" s="46">
        <f t="shared" si="346"/>
        <v>0</v>
      </c>
      <c r="BR200" s="46">
        <v>0</v>
      </c>
      <c r="BS200" s="46">
        <f t="shared" si="347"/>
        <v>0</v>
      </c>
      <c r="BT200" s="46">
        <v>0</v>
      </c>
      <c r="BU200" s="46">
        <f t="shared" si="348"/>
        <v>0</v>
      </c>
      <c r="BV200" s="46">
        <v>0</v>
      </c>
      <c r="BW200" s="46">
        <f t="shared" si="349"/>
        <v>0</v>
      </c>
      <c r="BX200" s="46">
        <v>0</v>
      </c>
      <c r="BY200" s="46">
        <f t="shared" si="350"/>
        <v>0</v>
      </c>
      <c r="BZ200" s="46">
        <v>0</v>
      </c>
      <c r="CA200" s="46">
        <f t="shared" si="381"/>
        <v>0</v>
      </c>
      <c r="CB200" s="46">
        <v>0</v>
      </c>
      <c r="CC200" s="46">
        <f t="shared" si="382"/>
        <v>0</v>
      </c>
      <c r="CD200" s="46">
        <v>0</v>
      </c>
      <c r="CE200" s="46">
        <f t="shared" si="383"/>
        <v>0</v>
      </c>
      <c r="CF200" s="46">
        <v>0</v>
      </c>
      <c r="CG200" s="46">
        <f t="shared" si="384"/>
        <v>0</v>
      </c>
      <c r="CH200" s="46">
        <v>0</v>
      </c>
      <c r="CI200" s="46">
        <f t="shared" si="385"/>
        <v>0</v>
      </c>
      <c r="CJ200" s="46">
        <v>0</v>
      </c>
      <c r="CK200" s="46">
        <f t="shared" si="386"/>
        <v>0</v>
      </c>
      <c r="CL200" s="46">
        <v>0</v>
      </c>
      <c r="CM200" s="46">
        <f t="shared" si="387"/>
        <v>0</v>
      </c>
      <c r="CN200" s="46">
        <v>0</v>
      </c>
      <c r="CO200" s="46">
        <f t="shared" si="388"/>
        <v>0</v>
      </c>
      <c r="CP200" s="46">
        <v>0</v>
      </c>
      <c r="CQ200" s="46">
        <f t="shared" si="389"/>
        <v>0</v>
      </c>
      <c r="CR200" s="46">
        <v>0</v>
      </c>
      <c r="CS200" s="46">
        <f t="shared" si="390"/>
        <v>0</v>
      </c>
      <c r="CT200" s="46">
        <v>0</v>
      </c>
      <c r="CU200" s="46">
        <f t="shared" si="391"/>
        <v>0</v>
      </c>
      <c r="CV200" s="46">
        <v>0</v>
      </c>
      <c r="CW200" s="46">
        <f t="shared" si="392"/>
        <v>0</v>
      </c>
      <c r="CX200" s="46">
        <v>0</v>
      </c>
      <c r="CY200" s="46">
        <f t="shared" si="393"/>
        <v>0</v>
      </c>
      <c r="CZ200" s="46">
        <v>0</v>
      </c>
      <c r="DA200" s="46">
        <f t="shared" si="394"/>
        <v>0</v>
      </c>
      <c r="DB200" s="47">
        <v>0</v>
      </c>
      <c r="DC200" s="46">
        <f t="shared" si="395"/>
        <v>0</v>
      </c>
      <c r="DD200" s="48">
        <v>0</v>
      </c>
      <c r="DE200" s="46">
        <f t="shared" si="396"/>
        <v>0</v>
      </c>
      <c r="DF200" s="49">
        <v>40</v>
      </c>
      <c r="DG200" s="50">
        <f t="shared" si="402"/>
        <v>52041.050329999998</v>
      </c>
      <c r="DH200" s="51">
        <f t="shared" si="410"/>
        <v>1092862.05693</v>
      </c>
      <c r="DI200" s="52"/>
      <c r="DJ200" s="52"/>
      <c r="DK200" s="53"/>
      <c r="DL200" s="52">
        <f t="shared" si="428"/>
        <v>52041.050329999998</v>
      </c>
      <c r="DM200" s="52">
        <f t="shared" si="428"/>
        <v>52041.050329999998</v>
      </c>
      <c r="DN200" s="52">
        <f t="shared" si="428"/>
        <v>52041.050329999998</v>
      </c>
      <c r="DO200" s="52">
        <f t="shared" si="411"/>
        <v>52041.050329999998</v>
      </c>
      <c r="DP200" s="52">
        <f t="shared" si="411"/>
        <v>52041.050329999998</v>
      </c>
      <c r="DQ200" s="52">
        <f t="shared" si="411"/>
        <v>52041.050329999998</v>
      </c>
      <c r="DR200" s="52">
        <f t="shared" si="411"/>
        <v>52041.050329999998</v>
      </c>
      <c r="DS200" s="52">
        <f t="shared" si="411"/>
        <v>52041.050329999998</v>
      </c>
      <c r="DT200" s="52">
        <f t="shared" si="411"/>
        <v>52041.050329999998</v>
      </c>
      <c r="DU200" s="52">
        <f t="shared" si="411"/>
        <v>52041.050329999998</v>
      </c>
      <c r="DV200" s="52">
        <f t="shared" si="411"/>
        <v>52041.050329999998</v>
      </c>
      <c r="DW200" s="52">
        <f t="shared" si="411"/>
        <v>52041.050329999998</v>
      </c>
      <c r="DX200" s="52">
        <f t="shared" si="411"/>
        <v>52041.050329999998</v>
      </c>
      <c r="DY200" s="52">
        <f t="shared" si="411"/>
        <v>52041.050329999998</v>
      </c>
      <c r="DZ200" s="52">
        <f t="shared" si="411"/>
        <v>52041.050329999998</v>
      </c>
      <c r="EA200" s="52">
        <f t="shared" si="411"/>
        <v>52041.050329999998</v>
      </c>
      <c r="EB200" s="52">
        <f t="shared" si="411"/>
        <v>52041.050329999998</v>
      </c>
      <c r="EC200" s="52">
        <f t="shared" si="411"/>
        <v>52041.050329999998</v>
      </c>
      <c r="ED200" s="52">
        <f t="shared" si="427"/>
        <v>52041.050329999998</v>
      </c>
      <c r="EE200" s="52">
        <f t="shared" si="427"/>
        <v>52041.050329999998</v>
      </c>
      <c r="EF200" s="52">
        <f t="shared" si="427"/>
        <v>52041.050329999998</v>
      </c>
      <c r="EG200" s="54">
        <f t="shared" si="412"/>
        <v>1388244.95627</v>
      </c>
      <c r="EH200" s="55">
        <f t="shared" si="413"/>
        <v>21</v>
      </c>
      <c r="EI200" s="55">
        <f t="shared" si="414"/>
        <v>19</v>
      </c>
      <c r="EJ200" s="326" t="s">
        <v>1008</v>
      </c>
      <c r="EK200" s="327">
        <f t="shared" si="431"/>
        <v>176449.34921414257</v>
      </c>
      <c r="EL200" s="57">
        <f t="shared" si="432"/>
        <v>1537638.5217278565</v>
      </c>
      <c r="EM200" s="57">
        <f t="shared" si="433"/>
        <v>2082114.1907333417</v>
      </c>
      <c r="EN200" s="57">
        <f t="shared" si="434"/>
        <v>2030073.1404033417</v>
      </c>
      <c r="EO200" s="57">
        <f t="shared" si="435"/>
        <v>1978032.0900733417</v>
      </c>
      <c r="EP200" s="57">
        <f t="shared" si="436"/>
        <v>1925991.0397433417</v>
      </c>
      <c r="EQ200" s="58">
        <f t="shared" si="423"/>
        <v>2117.3921905697107</v>
      </c>
      <c r="ER200" s="58">
        <f t="shared" si="424"/>
        <v>18451.66226073428</v>
      </c>
      <c r="ES200" s="58">
        <f t="shared" si="425"/>
        <v>27067.484479533443</v>
      </c>
      <c r="ET200" s="58">
        <f t="shared" si="426"/>
        <v>28421.023965646786</v>
      </c>
    </row>
    <row r="201" spans="1:150" x14ac:dyDescent="0.25">
      <c r="A201" s="110" t="s">
        <v>1009</v>
      </c>
      <c r="B201" s="65">
        <v>1520015</v>
      </c>
      <c r="C201" s="67" t="s">
        <v>1010</v>
      </c>
      <c r="D201" s="32" t="s">
        <v>461</v>
      </c>
      <c r="E201" s="56"/>
      <c r="F201" s="33"/>
      <c r="G201" s="33"/>
      <c r="H201" s="288">
        <f t="shared" si="421"/>
        <v>2096458.1342250002</v>
      </c>
      <c r="I201" s="288">
        <f t="shared" si="422"/>
        <v>2177685.1342250002</v>
      </c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4" t="s">
        <v>462</v>
      </c>
      <c r="AI201" s="34" t="s">
        <v>463</v>
      </c>
      <c r="AJ201" s="34" t="s">
        <v>464</v>
      </c>
      <c r="AK201" s="34" t="s">
        <v>740</v>
      </c>
      <c r="AL201" s="34" t="s">
        <v>48</v>
      </c>
      <c r="AM201" s="34" t="s">
        <v>714</v>
      </c>
      <c r="AN201" s="34" t="s">
        <v>467</v>
      </c>
      <c r="AO201" s="36">
        <v>1.0415000000000001</v>
      </c>
      <c r="AP201" s="69" t="s">
        <v>586</v>
      </c>
      <c r="AQ201" s="69" t="s">
        <v>58</v>
      </c>
      <c r="AR201" s="113" t="s">
        <v>469</v>
      </c>
      <c r="AS201" s="114">
        <v>2021</v>
      </c>
      <c r="AT201" s="111" t="s">
        <v>470</v>
      </c>
      <c r="AU201" s="113" t="s">
        <v>471</v>
      </c>
      <c r="AV201" s="111" t="s">
        <v>481</v>
      </c>
      <c r="AW201" s="111" t="s">
        <v>482</v>
      </c>
      <c r="AX201" s="111" t="s">
        <v>847</v>
      </c>
      <c r="AY201" s="112" t="s">
        <v>847</v>
      </c>
      <c r="AZ201" s="112" t="s">
        <v>474</v>
      </c>
      <c r="BA201" s="274">
        <v>81227</v>
      </c>
      <c r="BB201" s="115"/>
      <c r="BC201" s="118">
        <f>2097612-197870-81227</f>
        <v>1818515</v>
      </c>
      <c r="BD201" s="43">
        <v>197870</v>
      </c>
      <c r="BE201" s="116"/>
      <c r="BF201" s="43">
        <v>197870</v>
      </c>
      <c r="BG201" s="44"/>
      <c r="BH201" s="45">
        <f t="shared" si="376"/>
        <v>2016385.04</v>
      </c>
      <c r="BI201" s="45">
        <f t="shared" si="377"/>
        <v>2096458.1342250002</v>
      </c>
      <c r="BJ201" s="45">
        <f t="shared" si="409"/>
        <v>2177685.1342250002</v>
      </c>
      <c r="BK201" s="46">
        <v>86912.89</v>
      </c>
      <c r="BL201" s="46">
        <v>695305.26</v>
      </c>
      <c r="BM201" s="46">
        <f t="shared" si="344"/>
        <v>724160.42829000007</v>
      </c>
      <c r="BN201" s="46">
        <v>695305.26</v>
      </c>
      <c r="BO201" s="46">
        <f t="shared" si="380"/>
        <v>724160.42829000007</v>
      </c>
      <c r="BP201" s="46">
        <v>538861.63</v>
      </c>
      <c r="BQ201" s="46">
        <f t="shared" si="346"/>
        <v>561224.38764500001</v>
      </c>
      <c r="BR201" s="46">
        <v>0</v>
      </c>
      <c r="BS201" s="46">
        <f t="shared" si="347"/>
        <v>0</v>
      </c>
      <c r="BT201" s="46">
        <v>0</v>
      </c>
      <c r="BU201" s="46">
        <f t="shared" si="348"/>
        <v>0</v>
      </c>
      <c r="BV201" s="46">
        <v>0</v>
      </c>
      <c r="BW201" s="46">
        <f t="shared" si="349"/>
        <v>0</v>
      </c>
      <c r="BX201" s="46">
        <v>0</v>
      </c>
      <c r="BY201" s="46">
        <f t="shared" si="350"/>
        <v>0</v>
      </c>
      <c r="BZ201" s="46">
        <v>0</v>
      </c>
      <c r="CA201" s="46">
        <f t="shared" si="381"/>
        <v>0</v>
      </c>
      <c r="CB201" s="46">
        <v>0</v>
      </c>
      <c r="CC201" s="46">
        <f t="shared" si="382"/>
        <v>0</v>
      </c>
      <c r="CD201" s="46">
        <v>0</v>
      </c>
      <c r="CE201" s="46">
        <f t="shared" si="383"/>
        <v>0</v>
      </c>
      <c r="CF201" s="46">
        <v>0</v>
      </c>
      <c r="CG201" s="46">
        <f t="shared" si="384"/>
        <v>0</v>
      </c>
      <c r="CH201" s="46">
        <v>0</v>
      </c>
      <c r="CI201" s="46">
        <f t="shared" si="385"/>
        <v>0</v>
      </c>
      <c r="CJ201" s="46">
        <v>0</v>
      </c>
      <c r="CK201" s="46">
        <f t="shared" si="386"/>
        <v>0</v>
      </c>
      <c r="CL201" s="46">
        <v>0</v>
      </c>
      <c r="CM201" s="46">
        <f t="shared" si="387"/>
        <v>0</v>
      </c>
      <c r="CN201" s="46">
        <v>0</v>
      </c>
      <c r="CO201" s="46">
        <f t="shared" si="388"/>
        <v>0</v>
      </c>
      <c r="CP201" s="46">
        <v>0</v>
      </c>
      <c r="CQ201" s="46">
        <f t="shared" si="389"/>
        <v>0</v>
      </c>
      <c r="CR201" s="46">
        <v>0</v>
      </c>
      <c r="CS201" s="46">
        <f t="shared" si="390"/>
        <v>0</v>
      </c>
      <c r="CT201" s="46">
        <v>0</v>
      </c>
      <c r="CU201" s="46">
        <f t="shared" si="391"/>
        <v>0</v>
      </c>
      <c r="CV201" s="46">
        <v>0</v>
      </c>
      <c r="CW201" s="46">
        <f t="shared" si="392"/>
        <v>0</v>
      </c>
      <c r="CX201" s="46">
        <v>0</v>
      </c>
      <c r="CY201" s="46">
        <f t="shared" si="393"/>
        <v>0</v>
      </c>
      <c r="CZ201" s="46">
        <v>0</v>
      </c>
      <c r="DA201" s="46">
        <f t="shared" si="394"/>
        <v>0</v>
      </c>
      <c r="DB201" s="47">
        <v>0</v>
      </c>
      <c r="DC201" s="46">
        <f t="shared" si="395"/>
        <v>0</v>
      </c>
      <c r="DD201" s="48">
        <v>0</v>
      </c>
      <c r="DE201" s="46">
        <f t="shared" si="396"/>
        <v>0</v>
      </c>
      <c r="DF201" s="49">
        <v>40</v>
      </c>
      <c r="DG201" s="50">
        <f t="shared" si="402"/>
        <v>49495.378355625005</v>
      </c>
      <c r="DH201" s="51">
        <f t="shared" si="410"/>
        <v>989907.56711249985</v>
      </c>
      <c r="DI201" s="52"/>
      <c r="DJ201" s="52"/>
      <c r="DK201" s="53"/>
      <c r="DL201" s="53"/>
      <c r="DM201" s="52">
        <f>$DG201</f>
        <v>49495.378355625005</v>
      </c>
      <c r="DN201" s="52">
        <f>$DG201</f>
        <v>49495.378355625005</v>
      </c>
      <c r="DO201" s="52">
        <f t="shared" si="411"/>
        <v>49495.378355625005</v>
      </c>
      <c r="DP201" s="52">
        <f t="shared" si="411"/>
        <v>49495.378355625005</v>
      </c>
      <c r="DQ201" s="52">
        <f t="shared" si="411"/>
        <v>49495.378355625005</v>
      </c>
      <c r="DR201" s="52">
        <f t="shared" si="411"/>
        <v>49495.378355625005</v>
      </c>
      <c r="DS201" s="52">
        <f t="shared" si="411"/>
        <v>49495.378355625005</v>
      </c>
      <c r="DT201" s="52">
        <f t="shared" si="411"/>
        <v>49495.378355625005</v>
      </c>
      <c r="DU201" s="52">
        <f t="shared" si="411"/>
        <v>49495.378355625005</v>
      </c>
      <c r="DV201" s="52">
        <f t="shared" si="411"/>
        <v>49495.378355625005</v>
      </c>
      <c r="DW201" s="52">
        <f t="shared" si="411"/>
        <v>49495.378355625005</v>
      </c>
      <c r="DX201" s="52">
        <f t="shared" si="411"/>
        <v>49495.378355625005</v>
      </c>
      <c r="DY201" s="52">
        <f t="shared" si="411"/>
        <v>49495.378355625005</v>
      </c>
      <c r="DZ201" s="52">
        <f t="shared" si="411"/>
        <v>49495.378355625005</v>
      </c>
      <c r="EA201" s="52">
        <f t="shared" si="411"/>
        <v>49495.378355625005</v>
      </c>
      <c r="EB201" s="52">
        <f t="shared" si="411"/>
        <v>49495.378355625005</v>
      </c>
      <c r="EC201" s="52">
        <f t="shared" si="411"/>
        <v>49495.378355625005</v>
      </c>
      <c r="ED201" s="52">
        <f t="shared" si="427"/>
        <v>49495.378355625005</v>
      </c>
      <c r="EE201" s="52">
        <f t="shared" si="427"/>
        <v>49495.378355625005</v>
      </c>
      <c r="EF201" s="52">
        <f t="shared" si="427"/>
        <v>49495.378355625005</v>
      </c>
      <c r="EG201" s="54">
        <f t="shared" si="412"/>
        <v>1187777.5671125003</v>
      </c>
      <c r="EH201" s="55">
        <f t="shared" si="413"/>
        <v>20</v>
      </c>
      <c r="EI201" s="55">
        <f t="shared" si="414"/>
        <v>20</v>
      </c>
      <c r="EJ201" s="326" t="s">
        <v>1011</v>
      </c>
      <c r="EK201" s="327">
        <f t="shared" si="431"/>
        <v>160242.76416026274</v>
      </c>
      <c r="EL201" s="57">
        <f t="shared" si="432"/>
        <v>818604.13743823674</v>
      </c>
      <c r="EM201" s="57">
        <f t="shared" si="433"/>
        <v>1476965.5107162108</v>
      </c>
      <c r="EN201" s="57">
        <f t="shared" si="434"/>
        <v>1987195.6256640072</v>
      </c>
      <c r="EO201" s="57">
        <f t="shared" si="435"/>
        <v>1937700.2473083821</v>
      </c>
      <c r="EP201" s="57">
        <f t="shared" si="436"/>
        <v>1888204.868952757</v>
      </c>
      <c r="EQ201" s="58">
        <f t="shared" si="423"/>
        <v>1922.913169923153</v>
      </c>
      <c r="ER201" s="58">
        <f t="shared" si="424"/>
        <v>9823.2496492588416</v>
      </c>
      <c r="ES201" s="58">
        <f t="shared" si="425"/>
        <v>19200.551639310739</v>
      </c>
      <c r="ET201" s="58">
        <f t="shared" si="426"/>
        <v>27820.738759296102</v>
      </c>
    </row>
    <row r="202" spans="1:150" x14ac:dyDescent="0.25">
      <c r="A202" s="30" t="s">
        <v>1012</v>
      </c>
      <c r="B202" s="65">
        <v>1520016</v>
      </c>
      <c r="C202" s="67" t="s">
        <v>1013</v>
      </c>
      <c r="D202" s="32" t="s">
        <v>461</v>
      </c>
      <c r="E202" s="56"/>
      <c r="F202" s="33"/>
      <c r="G202" s="33"/>
      <c r="H202" s="288">
        <f t="shared" si="421"/>
        <v>1811599.7122450003</v>
      </c>
      <c r="I202" s="288">
        <f t="shared" si="422"/>
        <v>1811599.7122450003</v>
      </c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4" t="s">
        <v>462</v>
      </c>
      <c r="AI202" s="34" t="s">
        <v>463</v>
      </c>
      <c r="AJ202" s="34" t="s">
        <v>464</v>
      </c>
      <c r="AK202" s="34" t="s">
        <v>465</v>
      </c>
      <c r="AL202" s="34" t="s">
        <v>44</v>
      </c>
      <c r="AM202" s="34" t="s">
        <v>709</v>
      </c>
      <c r="AN202" s="34" t="s">
        <v>467</v>
      </c>
      <c r="AO202" s="36">
        <v>1.0415000000000001</v>
      </c>
      <c r="AP202" s="69" t="s">
        <v>586</v>
      </c>
      <c r="AQ202" s="69" t="s">
        <v>58</v>
      </c>
      <c r="AR202" s="37" t="s">
        <v>469</v>
      </c>
      <c r="AS202" s="38">
        <v>2021</v>
      </c>
      <c r="AT202" s="39" t="s">
        <v>470</v>
      </c>
      <c r="AU202" s="37" t="s">
        <v>471</v>
      </c>
      <c r="AV202" s="39" t="s">
        <v>481</v>
      </c>
      <c r="AW202" s="39" t="s">
        <v>482</v>
      </c>
      <c r="AX202" s="39" t="s">
        <v>847</v>
      </c>
      <c r="AY202" s="40" t="s">
        <v>847</v>
      </c>
      <c r="AZ202" s="40" t="s">
        <v>474</v>
      </c>
      <c r="BA202" s="274">
        <v>0</v>
      </c>
      <c r="BB202" s="42"/>
      <c r="BC202" s="43">
        <v>1739414.47</v>
      </c>
      <c r="BD202" s="43">
        <v>0</v>
      </c>
      <c r="BE202" s="43"/>
      <c r="BF202" s="43">
        <v>0</v>
      </c>
      <c r="BG202" s="44"/>
      <c r="BH202" s="45">
        <f t="shared" si="376"/>
        <v>1739414.03</v>
      </c>
      <c r="BI202" s="45">
        <f t="shared" si="377"/>
        <v>1811599.7122450003</v>
      </c>
      <c r="BJ202" s="45">
        <f t="shared" si="409"/>
        <v>1811599.7122450003</v>
      </c>
      <c r="BK202" s="73">
        <v>0</v>
      </c>
      <c r="BL202" s="73">
        <v>86970.67</v>
      </c>
      <c r="BM202" s="46">
        <f t="shared" si="344"/>
        <v>90579.952805000008</v>
      </c>
      <c r="BN202" s="73">
        <v>86971</v>
      </c>
      <c r="BO202" s="46">
        <f t="shared" si="380"/>
        <v>90580.296500000011</v>
      </c>
      <c r="BP202" s="73">
        <v>695765.36</v>
      </c>
      <c r="BQ202" s="46">
        <f t="shared" si="346"/>
        <v>724639.62244000006</v>
      </c>
      <c r="BR202" s="73">
        <v>695765</v>
      </c>
      <c r="BS202" s="46">
        <f t="shared" si="347"/>
        <v>724639.24750000006</v>
      </c>
      <c r="BT202" s="73">
        <v>173942</v>
      </c>
      <c r="BU202" s="46">
        <f t="shared" si="348"/>
        <v>181160.59300000002</v>
      </c>
      <c r="BV202" s="46">
        <v>0</v>
      </c>
      <c r="BW202" s="46">
        <f t="shared" si="349"/>
        <v>0</v>
      </c>
      <c r="BX202" s="46">
        <v>0</v>
      </c>
      <c r="BY202" s="46">
        <f t="shared" si="350"/>
        <v>0</v>
      </c>
      <c r="BZ202" s="46">
        <v>0</v>
      </c>
      <c r="CA202" s="46">
        <f t="shared" si="381"/>
        <v>0</v>
      </c>
      <c r="CB202" s="46">
        <v>0</v>
      </c>
      <c r="CC202" s="46">
        <f t="shared" si="382"/>
        <v>0</v>
      </c>
      <c r="CD202" s="46">
        <v>0</v>
      </c>
      <c r="CE202" s="46">
        <f t="shared" si="383"/>
        <v>0</v>
      </c>
      <c r="CF202" s="46">
        <v>0</v>
      </c>
      <c r="CG202" s="46">
        <f t="shared" si="384"/>
        <v>0</v>
      </c>
      <c r="CH202" s="46">
        <v>0</v>
      </c>
      <c r="CI202" s="46">
        <f t="shared" si="385"/>
        <v>0</v>
      </c>
      <c r="CJ202" s="46">
        <v>0</v>
      </c>
      <c r="CK202" s="46">
        <f t="shared" si="386"/>
        <v>0</v>
      </c>
      <c r="CL202" s="46">
        <v>0</v>
      </c>
      <c r="CM202" s="46">
        <f t="shared" si="387"/>
        <v>0</v>
      </c>
      <c r="CN202" s="46">
        <v>0</v>
      </c>
      <c r="CO202" s="46">
        <f t="shared" si="388"/>
        <v>0</v>
      </c>
      <c r="CP202" s="46">
        <v>0</v>
      </c>
      <c r="CQ202" s="46">
        <f t="shared" si="389"/>
        <v>0</v>
      </c>
      <c r="CR202" s="46">
        <v>0</v>
      </c>
      <c r="CS202" s="46">
        <f t="shared" si="390"/>
        <v>0</v>
      </c>
      <c r="CT202" s="46">
        <v>0</v>
      </c>
      <c r="CU202" s="46">
        <f t="shared" si="391"/>
        <v>0</v>
      </c>
      <c r="CV202" s="46">
        <v>0</v>
      </c>
      <c r="CW202" s="46">
        <f t="shared" si="392"/>
        <v>0</v>
      </c>
      <c r="CX202" s="46">
        <v>0</v>
      </c>
      <c r="CY202" s="46">
        <f t="shared" si="393"/>
        <v>0</v>
      </c>
      <c r="CZ202" s="46">
        <v>0</v>
      </c>
      <c r="DA202" s="46">
        <f t="shared" si="394"/>
        <v>0</v>
      </c>
      <c r="DB202" s="47">
        <v>0</v>
      </c>
      <c r="DC202" s="46">
        <f t="shared" si="395"/>
        <v>0</v>
      </c>
      <c r="DD202" s="48">
        <v>0</v>
      </c>
      <c r="DE202" s="46">
        <f t="shared" si="396"/>
        <v>0</v>
      </c>
      <c r="DF202" s="49">
        <v>40</v>
      </c>
      <c r="DG202" s="50">
        <f t="shared" si="402"/>
        <v>45289.99280612501</v>
      </c>
      <c r="DH202" s="51">
        <f t="shared" si="410"/>
        <v>815219.87051024998</v>
      </c>
      <c r="DI202" s="52"/>
      <c r="DJ202" s="52"/>
      <c r="DK202" s="53"/>
      <c r="DL202" s="53"/>
      <c r="DM202" s="52"/>
      <c r="DN202" s="52"/>
      <c r="DO202" s="52">
        <f t="shared" si="411"/>
        <v>45289.99280612501</v>
      </c>
      <c r="DP202" s="52">
        <f t="shared" si="411"/>
        <v>45289.99280612501</v>
      </c>
      <c r="DQ202" s="52">
        <f t="shared" si="411"/>
        <v>45289.99280612501</v>
      </c>
      <c r="DR202" s="52">
        <f t="shared" si="411"/>
        <v>45289.99280612501</v>
      </c>
      <c r="DS202" s="52">
        <f t="shared" si="411"/>
        <v>45289.99280612501</v>
      </c>
      <c r="DT202" s="52">
        <f t="shared" si="411"/>
        <v>45289.99280612501</v>
      </c>
      <c r="DU202" s="52">
        <f t="shared" si="411"/>
        <v>45289.99280612501</v>
      </c>
      <c r="DV202" s="52">
        <f t="shared" si="411"/>
        <v>45289.99280612501</v>
      </c>
      <c r="DW202" s="52">
        <f t="shared" si="411"/>
        <v>45289.99280612501</v>
      </c>
      <c r="DX202" s="52">
        <f t="shared" si="411"/>
        <v>45289.99280612501</v>
      </c>
      <c r="DY202" s="52">
        <f t="shared" si="411"/>
        <v>45289.99280612501</v>
      </c>
      <c r="DZ202" s="52">
        <f t="shared" si="411"/>
        <v>45289.99280612501</v>
      </c>
      <c r="EA202" s="52">
        <f t="shared" si="411"/>
        <v>45289.99280612501</v>
      </c>
      <c r="EB202" s="52">
        <f t="shared" si="411"/>
        <v>45289.99280612501</v>
      </c>
      <c r="EC202" s="52">
        <f t="shared" si="411"/>
        <v>45289.99280612501</v>
      </c>
      <c r="ED202" s="52">
        <f t="shared" si="427"/>
        <v>45289.99280612501</v>
      </c>
      <c r="EE202" s="52">
        <f t="shared" si="427"/>
        <v>45289.99280612501</v>
      </c>
      <c r="EF202" s="52">
        <f t="shared" si="427"/>
        <v>45289.99280612501</v>
      </c>
      <c r="EG202" s="54">
        <f t="shared" si="412"/>
        <v>996379.84173475031</v>
      </c>
      <c r="EH202" s="55">
        <f t="shared" si="413"/>
        <v>18</v>
      </c>
      <c r="EI202" s="55">
        <f t="shared" si="414"/>
        <v>22</v>
      </c>
      <c r="EJ202" s="56" t="s">
        <v>475</v>
      </c>
      <c r="EK202" s="57">
        <f>BA202+BK202</f>
        <v>0</v>
      </c>
      <c r="EL202" s="57">
        <f>EK202+BM202-DJ202</f>
        <v>90579.952805000008</v>
      </c>
      <c r="EM202" s="57">
        <f>EL202+BO202-DK202</f>
        <v>181160.249305</v>
      </c>
      <c r="EN202" s="57">
        <f>EM202+BQ202-DL202</f>
        <v>905799.87174500013</v>
      </c>
      <c r="EO202" s="57">
        <f t="shared" si="429"/>
        <v>1630439.1192450002</v>
      </c>
      <c r="EP202" s="57">
        <f t="shared" si="430"/>
        <v>1811599.7122450003</v>
      </c>
      <c r="EQ202" s="58">
        <f t="shared" si="423"/>
        <v>0</v>
      </c>
      <c r="ER202" s="58">
        <f t="shared" si="424"/>
        <v>1086.9594336600001</v>
      </c>
      <c r="ES202" s="58">
        <f t="shared" si="425"/>
        <v>2355.0832409649997</v>
      </c>
      <c r="ET202" s="58">
        <f t="shared" si="426"/>
        <v>12681.198204430002</v>
      </c>
    </row>
    <row r="203" spans="1:150" x14ac:dyDescent="0.25">
      <c r="A203" s="30" t="s">
        <v>1014</v>
      </c>
      <c r="B203" s="65">
        <v>1520017</v>
      </c>
      <c r="C203" s="67" t="s">
        <v>1015</v>
      </c>
      <c r="D203" s="32" t="s">
        <v>461</v>
      </c>
      <c r="E203" s="56"/>
      <c r="F203" s="33"/>
      <c r="G203" s="33"/>
      <c r="H203" s="288">
        <f t="shared" si="421"/>
        <v>1689551.2177790003</v>
      </c>
      <c r="I203" s="288">
        <f t="shared" si="422"/>
        <v>1689551.2177790003</v>
      </c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4" t="s">
        <v>462</v>
      </c>
      <c r="AI203" s="34" t="s">
        <v>463</v>
      </c>
      <c r="AJ203" s="34" t="s">
        <v>464</v>
      </c>
      <c r="AK203" s="34" t="s">
        <v>584</v>
      </c>
      <c r="AL203" s="34" t="s">
        <v>44</v>
      </c>
      <c r="AM203" s="34" t="s">
        <v>466</v>
      </c>
      <c r="AN203" s="34" t="s">
        <v>467</v>
      </c>
      <c r="AO203" s="36">
        <v>1.0415000000000001</v>
      </c>
      <c r="AP203" s="69" t="s">
        <v>468</v>
      </c>
      <c r="AQ203" s="69" t="s">
        <v>58</v>
      </c>
      <c r="AR203" s="37" t="s">
        <v>469</v>
      </c>
      <c r="AS203" s="38">
        <v>2021</v>
      </c>
      <c r="AT203" s="39" t="s">
        <v>470</v>
      </c>
      <c r="AU203" s="37" t="s">
        <v>471</v>
      </c>
      <c r="AV203" s="39" t="s">
        <v>472</v>
      </c>
      <c r="AW203" s="39" t="s">
        <v>472</v>
      </c>
      <c r="AX203" s="39" t="s">
        <v>1015</v>
      </c>
      <c r="AY203" s="40" t="s">
        <v>473</v>
      </c>
      <c r="AZ203" s="40" t="s">
        <v>474</v>
      </c>
      <c r="BA203" s="274">
        <v>0</v>
      </c>
      <c r="BB203" s="42"/>
      <c r="BC203" s="43">
        <v>1625467.1740000001</v>
      </c>
      <c r="BD203" s="43">
        <v>0</v>
      </c>
      <c r="BE203" s="43"/>
      <c r="BF203" s="43">
        <v>0</v>
      </c>
      <c r="BG203" s="44"/>
      <c r="BH203" s="45">
        <f t="shared" ref="BH203:BH234" si="437">BK203+BL203+BN203+BP203+BR203+BT203+BV203+BX203+BZ203+CB203+CD203+CJ203+CF203+CH203+CL203+CN203+CP203+CR203+CT203+CV203+CX203+CZ203+DB203+DD203</f>
        <v>1625467.1740000001</v>
      </c>
      <c r="BI203" s="45">
        <f t="shared" ref="BI203:BI234" si="438">BK203+BM203+BO203+BQ203+BS203+BU203+BW203+BY203+CA203+CC203+CE203+CK203+CG203+CI203+CM203+CO203+CQ203+CS203+CU203+CW203+CY203+DA203+DC203+DE203</f>
        <v>1689551.2177790003</v>
      </c>
      <c r="BJ203" s="45">
        <f t="shared" si="409"/>
        <v>1689551.2177790003</v>
      </c>
      <c r="BK203" s="46">
        <v>81273.348000000013</v>
      </c>
      <c r="BL203" s="46">
        <v>81273.348000000013</v>
      </c>
      <c r="BM203" s="46">
        <f t="shared" si="344"/>
        <v>84646.191942000019</v>
      </c>
      <c r="BN203" s="46">
        <v>650186.7840000001</v>
      </c>
      <c r="BO203" s="46">
        <f t="shared" si="380"/>
        <v>677169.53553600016</v>
      </c>
      <c r="BP203" s="46">
        <v>650186.7840000001</v>
      </c>
      <c r="BQ203" s="46">
        <f t="shared" si="346"/>
        <v>677169.53553600016</v>
      </c>
      <c r="BR203" s="46">
        <v>162546.91</v>
      </c>
      <c r="BS203" s="46">
        <f t="shared" si="347"/>
        <v>169292.60676500003</v>
      </c>
      <c r="BT203" s="46">
        <v>0</v>
      </c>
      <c r="BU203" s="46">
        <f t="shared" si="348"/>
        <v>0</v>
      </c>
      <c r="BV203" s="46">
        <v>0</v>
      </c>
      <c r="BW203" s="46">
        <f t="shared" si="349"/>
        <v>0</v>
      </c>
      <c r="BX203" s="46">
        <v>0</v>
      </c>
      <c r="BY203" s="46">
        <f t="shared" si="350"/>
        <v>0</v>
      </c>
      <c r="BZ203" s="46">
        <v>0</v>
      </c>
      <c r="CA203" s="46">
        <f t="shared" si="381"/>
        <v>0</v>
      </c>
      <c r="CB203" s="46">
        <v>0</v>
      </c>
      <c r="CC203" s="46">
        <f t="shared" si="382"/>
        <v>0</v>
      </c>
      <c r="CD203" s="46">
        <v>0</v>
      </c>
      <c r="CE203" s="46">
        <f t="shared" si="383"/>
        <v>0</v>
      </c>
      <c r="CF203" s="46">
        <v>0</v>
      </c>
      <c r="CG203" s="46">
        <f t="shared" si="384"/>
        <v>0</v>
      </c>
      <c r="CH203" s="46">
        <v>0</v>
      </c>
      <c r="CI203" s="46">
        <f t="shared" si="385"/>
        <v>0</v>
      </c>
      <c r="CJ203" s="46">
        <v>0</v>
      </c>
      <c r="CK203" s="46">
        <f t="shared" si="386"/>
        <v>0</v>
      </c>
      <c r="CL203" s="46">
        <v>0</v>
      </c>
      <c r="CM203" s="46">
        <f t="shared" si="387"/>
        <v>0</v>
      </c>
      <c r="CN203" s="46">
        <v>0</v>
      </c>
      <c r="CO203" s="46">
        <f t="shared" si="388"/>
        <v>0</v>
      </c>
      <c r="CP203" s="46">
        <v>0</v>
      </c>
      <c r="CQ203" s="46">
        <f t="shared" si="389"/>
        <v>0</v>
      </c>
      <c r="CR203" s="46">
        <v>0</v>
      </c>
      <c r="CS203" s="46">
        <f t="shared" si="390"/>
        <v>0</v>
      </c>
      <c r="CT203" s="46">
        <v>0</v>
      </c>
      <c r="CU203" s="46">
        <f t="shared" si="391"/>
        <v>0</v>
      </c>
      <c r="CV203" s="46">
        <v>0</v>
      </c>
      <c r="CW203" s="46">
        <f t="shared" si="392"/>
        <v>0</v>
      </c>
      <c r="CX203" s="46">
        <v>0</v>
      </c>
      <c r="CY203" s="46">
        <f t="shared" si="393"/>
        <v>0</v>
      </c>
      <c r="CZ203" s="46">
        <v>0</v>
      </c>
      <c r="DA203" s="46">
        <f t="shared" si="394"/>
        <v>0</v>
      </c>
      <c r="DB203" s="47">
        <v>0</v>
      </c>
      <c r="DC203" s="46">
        <f t="shared" si="395"/>
        <v>0</v>
      </c>
      <c r="DD203" s="48">
        <v>0</v>
      </c>
      <c r="DE203" s="46">
        <f t="shared" si="396"/>
        <v>0</v>
      </c>
      <c r="DF203" s="49">
        <v>40</v>
      </c>
      <c r="DG203" s="50">
        <f t="shared" si="402"/>
        <v>42238.780444475007</v>
      </c>
      <c r="DH203" s="51">
        <f t="shared" si="410"/>
        <v>802536.82844502514</v>
      </c>
      <c r="DI203" s="52"/>
      <c r="DJ203" s="52"/>
      <c r="DK203" s="53"/>
      <c r="DL203" s="53"/>
      <c r="DM203" s="53"/>
      <c r="DN203" s="52">
        <f t="shared" ref="DN203:DN209" si="439">$DG203</f>
        <v>42238.780444475007</v>
      </c>
      <c r="DO203" s="52">
        <f t="shared" si="411"/>
        <v>42238.780444475007</v>
      </c>
      <c r="DP203" s="52">
        <f t="shared" si="411"/>
        <v>42238.780444475007</v>
      </c>
      <c r="DQ203" s="52">
        <f t="shared" si="411"/>
        <v>42238.780444475007</v>
      </c>
      <c r="DR203" s="52">
        <f t="shared" si="411"/>
        <v>42238.780444475007</v>
      </c>
      <c r="DS203" s="52">
        <f t="shared" si="411"/>
        <v>42238.780444475007</v>
      </c>
      <c r="DT203" s="52">
        <f t="shared" si="411"/>
        <v>42238.780444475007</v>
      </c>
      <c r="DU203" s="52">
        <f t="shared" si="411"/>
        <v>42238.780444475007</v>
      </c>
      <c r="DV203" s="52">
        <f t="shared" si="411"/>
        <v>42238.780444475007</v>
      </c>
      <c r="DW203" s="52">
        <f t="shared" si="411"/>
        <v>42238.780444475007</v>
      </c>
      <c r="DX203" s="52">
        <f t="shared" si="411"/>
        <v>42238.780444475007</v>
      </c>
      <c r="DY203" s="52">
        <f t="shared" si="411"/>
        <v>42238.780444475007</v>
      </c>
      <c r="DZ203" s="52">
        <f t="shared" si="411"/>
        <v>42238.780444475007</v>
      </c>
      <c r="EA203" s="52">
        <f t="shared" si="411"/>
        <v>42238.780444475007</v>
      </c>
      <c r="EB203" s="52">
        <f t="shared" si="411"/>
        <v>42238.780444475007</v>
      </c>
      <c r="EC203" s="52">
        <f t="shared" si="411"/>
        <v>42238.780444475007</v>
      </c>
      <c r="ED203" s="52">
        <f t="shared" si="427"/>
        <v>42238.780444475007</v>
      </c>
      <c r="EE203" s="52">
        <f t="shared" si="427"/>
        <v>42238.780444475007</v>
      </c>
      <c r="EF203" s="52">
        <f t="shared" si="427"/>
        <v>42238.780444475007</v>
      </c>
      <c r="EG203" s="54">
        <f t="shared" si="412"/>
        <v>887014.38933397515</v>
      </c>
      <c r="EH203" s="55">
        <f t="shared" si="413"/>
        <v>19</v>
      </c>
      <c r="EI203" s="55">
        <f t="shared" si="414"/>
        <v>21</v>
      </c>
      <c r="EJ203" s="56" t="s">
        <v>475</v>
      </c>
      <c r="EK203" s="57">
        <f>BA203+BK203</f>
        <v>81273.348000000013</v>
      </c>
      <c r="EL203" s="57">
        <f>EK203+BM203-DJ203</f>
        <v>165919.53994200003</v>
      </c>
      <c r="EM203" s="57">
        <f>EL203+BO203-DK203</f>
        <v>843089.07547800022</v>
      </c>
      <c r="EN203" s="57">
        <f>EM203+BQ203-DL203</f>
        <v>1520258.6110140004</v>
      </c>
      <c r="EO203" s="57">
        <f t="shared" si="429"/>
        <v>1689551.2177790003</v>
      </c>
      <c r="EP203" s="57">
        <f t="shared" si="430"/>
        <v>1647312.4373345254</v>
      </c>
      <c r="EQ203" s="58">
        <f t="shared" si="423"/>
        <v>975.28017600000021</v>
      </c>
      <c r="ER203" s="58">
        <f t="shared" si="424"/>
        <v>1991.0344793040003</v>
      </c>
      <c r="ES203" s="58">
        <f t="shared" si="425"/>
        <v>10960.157981214003</v>
      </c>
      <c r="ET203" s="58">
        <f t="shared" si="426"/>
        <v>21283.620554196004</v>
      </c>
    </row>
    <row r="204" spans="1:150" x14ac:dyDescent="0.25">
      <c r="A204" s="30" t="s">
        <v>1016</v>
      </c>
      <c r="B204" s="65">
        <v>1520019</v>
      </c>
      <c r="C204" s="67" t="s">
        <v>1017</v>
      </c>
      <c r="D204" s="32" t="s">
        <v>604</v>
      </c>
      <c r="E204" s="56"/>
      <c r="F204" s="33"/>
      <c r="G204" s="33"/>
      <c r="H204" s="288">
        <f t="shared" si="421"/>
        <v>46574</v>
      </c>
      <c r="I204" s="288">
        <f t="shared" si="422"/>
        <v>659571.46</v>
      </c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4" t="s">
        <v>478</v>
      </c>
      <c r="AI204" s="34" t="s">
        <v>479</v>
      </c>
      <c r="AJ204" s="34" t="s">
        <v>54</v>
      </c>
      <c r="AK204" s="34" t="s">
        <v>490</v>
      </c>
      <c r="AL204" s="34" t="s">
        <v>1018</v>
      </c>
      <c r="AM204" s="34" t="s">
        <v>695</v>
      </c>
      <c r="AN204" s="34" t="s">
        <v>1019</v>
      </c>
      <c r="AO204" s="36">
        <v>1.04</v>
      </c>
      <c r="AP204" s="69">
        <v>2022</v>
      </c>
      <c r="AQ204" s="69" t="s">
        <v>30</v>
      </c>
      <c r="AR204" s="37" t="s">
        <v>493</v>
      </c>
      <c r="AS204" s="38">
        <v>2021</v>
      </c>
      <c r="AT204" s="39" t="s">
        <v>470</v>
      </c>
      <c r="AU204" s="37" t="s">
        <v>686</v>
      </c>
      <c r="AV204" s="39" t="s">
        <v>494</v>
      </c>
      <c r="AW204" s="39" t="s">
        <v>495</v>
      </c>
      <c r="AX204" s="39" t="s">
        <v>687</v>
      </c>
      <c r="AY204" s="40" t="s">
        <v>998</v>
      </c>
      <c r="AZ204" s="40">
        <v>2022</v>
      </c>
      <c r="BA204" s="274">
        <v>612997.46</v>
      </c>
      <c r="BB204" s="42"/>
      <c r="BC204" s="43">
        <v>798238.61</v>
      </c>
      <c r="BD204" s="43">
        <v>123039</v>
      </c>
      <c r="BE204" s="43"/>
      <c r="BF204" s="43">
        <v>123039</v>
      </c>
      <c r="BG204" s="44"/>
      <c r="BH204" s="45">
        <f t="shared" si="437"/>
        <v>46574</v>
      </c>
      <c r="BI204" s="45">
        <f t="shared" si="438"/>
        <v>46574</v>
      </c>
      <c r="BJ204" s="45">
        <f t="shared" si="409"/>
        <v>659571.46</v>
      </c>
      <c r="BK204" s="256">
        <v>46574</v>
      </c>
      <c r="BL204" s="46">
        <v>0</v>
      </c>
      <c r="BM204" s="46">
        <f t="shared" si="344"/>
        <v>0</v>
      </c>
      <c r="BN204" s="46">
        <v>0</v>
      </c>
      <c r="BO204" s="46">
        <f t="shared" si="380"/>
        <v>0</v>
      </c>
      <c r="BP204" s="46">
        <v>0</v>
      </c>
      <c r="BQ204" s="46">
        <f t="shared" si="346"/>
        <v>0</v>
      </c>
      <c r="BR204" s="46">
        <v>0</v>
      </c>
      <c r="BS204" s="46">
        <f t="shared" si="347"/>
        <v>0</v>
      </c>
      <c r="BT204" s="46">
        <v>0</v>
      </c>
      <c r="BU204" s="46">
        <f t="shared" si="348"/>
        <v>0</v>
      </c>
      <c r="BV204" s="46">
        <v>0</v>
      </c>
      <c r="BW204" s="46">
        <f t="shared" si="349"/>
        <v>0</v>
      </c>
      <c r="BX204" s="46">
        <v>0</v>
      </c>
      <c r="BY204" s="46">
        <f t="shared" si="350"/>
        <v>0</v>
      </c>
      <c r="BZ204" s="46">
        <v>0</v>
      </c>
      <c r="CA204" s="46">
        <f t="shared" si="381"/>
        <v>0</v>
      </c>
      <c r="CB204" s="46">
        <v>0</v>
      </c>
      <c r="CC204" s="46">
        <f t="shared" si="382"/>
        <v>0</v>
      </c>
      <c r="CD204" s="46">
        <v>0</v>
      </c>
      <c r="CE204" s="46">
        <f t="shared" si="383"/>
        <v>0</v>
      </c>
      <c r="CF204" s="46">
        <v>0</v>
      </c>
      <c r="CG204" s="46">
        <f t="shared" si="384"/>
        <v>0</v>
      </c>
      <c r="CH204" s="46">
        <v>0</v>
      </c>
      <c r="CI204" s="46">
        <f t="shared" si="385"/>
        <v>0</v>
      </c>
      <c r="CJ204" s="46">
        <v>0</v>
      </c>
      <c r="CK204" s="46">
        <f t="shared" si="386"/>
        <v>0</v>
      </c>
      <c r="CL204" s="46">
        <v>0</v>
      </c>
      <c r="CM204" s="46">
        <f t="shared" si="387"/>
        <v>0</v>
      </c>
      <c r="CN204" s="46">
        <v>0</v>
      </c>
      <c r="CO204" s="46">
        <f t="shared" si="388"/>
        <v>0</v>
      </c>
      <c r="CP204" s="46">
        <v>0</v>
      </c>
      <c r="CQ204" s="46">
        <f t="shared" si="389"/>
        <v>0</v>
      </c>
      <c r="CR204" s="46">
        <v>0</v>
      </c>
      <c r="CS204" s="46">
        <f t="shared" si="390"/>
        <v>0</v>
      </c>
      <c r="CT204" s="46">
        <v>0</v>
      </c>
      <c r="CU204" s="46">
        <f t="shared" si="391"/>
        <v>0</v>
      </c>
      <c r="CV204" s="46">
        <v>0</v>
      </c>
      <c r="CW204" s="46">
        <f t="shared" si="392"/>
        <v>0</v>
      </c>
      <c r="CX204" s="46">
        <v>0</v>
      </c>
      <c r="CY204" s="46">
        <f t="shared" si="393"/>
        <v>0</v>
      </c>
      <c r="CZ204" s="46">
        <v>0</v>
      </c>
      <c r="DA204" s="46">
        <f t="shared" si="394"/>
        <v>0</v>
      </c>
      <c r="DB204" s="47">
        <v>0</v>
      </c>
      <c r="DC204" s="46">
        <f t="shared" si="395"/>
        <v>0</v>
      </c>
      <c r="DD204" s="48">
        <v>0</v>
      </c>
      <c r="DE204" s="46">
        <f t="shared" si="396"/>
        <v>0</v>
      </c>
      <c r="DF204" s="49">
        <v>10</v>
      </c>
      <c r="DG204" s="50">
        <f>(BJ204-BD204)/DF204</f>
        <v>53653.245999999999</v>
      </c>
      <c r="DH204" s="51">
        <f t="shared" si="410"/>
        <v>536532.46</v>
      </c>
      <c r="DI204" s="90"/>
      <c r="DJ204" s="53">
        <f>$DG204</f>
        <v>53653.245999999999</v>
      </c>
      <c r="DK204" s="53">
        <f>$DG204</f>
        <v>53653.245999999999</v>
      </c>
      <c r="DL204" s="53">
        <f>$DG204</f>
        <v>53653.245999999999</v>
      </c>
      <c r="DM204" s="53">
        <f>$DG204</f>
        <v>53653.245999999999</v>
      </c>
      <c r="DN204" s="53">
        <f t="shared" si="439"/>
        <v>53653.245999999999</v>
      </c>
      <c r="DO204" s="53">
        <f t="shared" ref="DO204:DS209" si="440">$DG204</f>
        <v>53653.245999999999</v>
      </c>
      <c r="DP204" s="53">
        <f t="shared" si="440"/>
        <v>53653.245999999999</v>
      </c>
      <c r="DQ204" s="53">
        <f t="shared" si="440"/>
        <v>53653.245999999999</v>
      </c>
      <c r="DR204" s="53">
        <f t="shared" si="440"/>
        <v>53653.245999999999</v>
      </c>
      <c r="DS204" s="53">
        <f t="shared" si="440"/>
        <v>53653.245999999999</v>
      </c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4">
        <f t="shared" si="412"/>
        <v>123039</v>
      </c>
      <c r="EH204" s="55">
        <f t="shared" si="413"/>
        <v>10</v>
      </c>
      <c r="EI204" s="55">
        <f t="shared" si="414"/>
        <v>0</v>
      </c>
      <c r="EJ204" s="326" t="s">
        <v>1020</v>
      </c>
      <c r="EK204" s="327">
        <f>BA204+BK204-(BD204/BJ204*BK204)</f>
        <v>650883.36669468926</v>
      </c>
      <c r="EL204" s="57">
        <f>EK204+BM204-(BD204/BJ204*BM204)-DJ204</f>
        <v>597230.12069468922</v>
      </c>
      <c r="EM204" s="57">
        <f>EL204+BO204-(BD204/BJ204*BO204)-DK204</f>
        <v>543576.87469468918</v>
      </c>
      <c r="EN204" s="57">
        <f>EM204+BQ204-(BD204/BJ204*BQ204)-DL204</f>
        <v>489923.62869468919</v>
      </c>
      <c r="EO204" s="57">
        <f>EN204+BS204-(BD204/BJ204*BS204)-DM204</f>
        <v>436270.38269468921</v>
      </c>
      <c r="EP204" s="57">
        <f>EO204+BU204-(BD204/BJ204*BS204)-DN204</f>
        <v>382617.13669468922</v>
      </c>
      <c r="EQ204" s="58">
        <f t="shared" si="423"/>
        <v>7810.6004003362714</v>
      </c>
      <c r="ER204" s="58">
        <f t="shared" si="424"/>
        <v>7166.7614483362704</v>
      </c>
      <c r="ES204" s="58">
        <f t="shared" si="425"/>
        <v>7066.4993710309591</v>
      </c>
      <c r="ET204" s="58">
        <f t="shared" si="426"/>
        <v>6858.930801725649</v>
      </c>
    </row>
    <row r="205" spans="1:150" x14ac:dyDescent="0.25">
      <c r="A205" s="30" t="s">
        <v>1021</v>
      </c>
      <c r="B205" s="65">
        <v>1520027</v>
      </c>
      <c r="C205" s="67" t="s">
        <v>1022</v>
      </c>
      <c r="D205" s="32" t="s">
        <v>604</v>
      </c>
      <c r="E205" s="56"/>
      <c r="F205" s="33"/>
      <c r="G205" s="33"/>
      <c r="H205" s="288">
        <f t="shared" si="421"/>
        <v>1081600</v>
      </c>
      <c r="I205" s="288">
        <f t="shared" si="422"/>
        <v>1081600</v>
      </c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4" t="s">
        <v>478</v>
      </c>
      <c r="AI205" s="34" t="s">
        <v>479</v>
      </c>
      <c r="AJ205" s="34" t="s">
        <v>54</v>
      </c>
      <c r="AK205" s="34" t="s">
        <v>490</v>
      </c>
      <c r="AL205" s="34" t="s">
        <v>1018</v>
      </c>
      <c r="AM205" s="34" t="s">
        <v>491</v>
      </c>
      <c r="AN205" s="34" t="s">
        <v>1019</v>
      </c>
      <c r="AO205" s="36">
        <v>1.04</v>
      </c>
      <c r="AP205" s="69" t="s">
        <v>468</v>
      </c>
      <c r="AQ205" s="69" t="s">
        <v>30</v>
      </c>
      <c r="AR205" s="37" t="s">
        <v>493</v>
      </c>
      <c r="AS205" s="38">
        <v>2023</v>
      </c>
      <c r="AT205" s="39" t="s">
        <v>470</v>
      </c>
      <c r="AU205" s="37" t="s">
        <v>493</v>
      </c>
      <c r="AV205" s="39" t="s">
        <v>523</v>
      </c>
      <c r="AW205" s="39" t="s">
        <v>524</v>
      </c>
      <c r="AX205" s="39" t="s">
        <v>606</v>
      </c>
      <c r="AY205" s="40" t="s">
        <v>998</v>
      </c>
      <c r="AZ205" s="40" t="s">
        <v>530</v>
      </c>
      <c r="BA205" s="274">
        <v>0</v>
      </c>
      <c r="BB205" s="42"/>
      <c r="BC205" s="43">
        <v>2137500</v>
      </c>
      <c r="BD205" s="43">
        <v>0</v>
      </c>
      <c r="BE205" s="43"/>
      <c r="BF205" s="43">
        <v>0</v>
      </c>
      <c r="BG205" s="44"/>
      <c r="BH205" s="45">
        <f t="shared" si="437"/>
        <v>1040000</v>
      </c>
      <c r="BI205" s="45">
        <f t="shared" si="438"/>
        <v>1081600</v>
      </c>
      <c r="BJ205" s="45">
        <f t="shared" si="409"/>
        <v>1081600</v>
      </c>
      <c r="BK205" s="46">
        <v>0</v>
      </c>
      <c r="BL205" s="46">
        <v>0</v>
      </c>
      <c r="BM205" s="46">
        <f t="shared" si="344"/>
        <v>0</v>
      </c>
      <c r="BN205" s="46">
        <v>1040000</v>
      </c>
      <c r="BO205" s="46">
        <f t="shared" si="380"/>
        <v>1081600</v>
      </c>
      <c r="BP205" s="46">
        <v>0</v>
      </c>
      <c r="BQ205" s="46">
        <f t="shared" si="346"/>
        <v>0</v>
      </c>
      <c r="BR205" s="46">
        <v>0</v>
      </c>
      <c r="BS205" s="46">
        <f t="shared" si="347"/>
        <v>0</v>
      </c>
      <c r="BT205" s="46">
        <v>0</v>
      </c>
      <c r="BU205" s="46">
        <f t="shared" si="348"/>
        <v>0</v>
      </c>
      <c r="BV205" s="46">
        <v>0</v>
      </c>
      <c r="BW205" s="46">
        <f t="shared" si="349"/>
        <v>0</v>
      </c>
      <c r="BX205" s="46">
        <v>0</v>
      </c>
      <c r="BY205" s="46">
        <f t="shared" si="350"/>
        <v>0</v>
      </c>
      <c r="BZ205" s="46">
        <v>0</v>
      </c>
      <c r="CA205" s="46">
        <f t="shared" si="381"/>
        <v>0</v>
      </c>
      <c r="CB205" s="46">
        <v>0</v>
      </c>
      <c r="CC205" s="46">
        <f t="shared" si="382"/>
        <v>0</v>
      </c>
      <c r="CD205" s="46">
        <v>0</v>
      </c>
      <c r="CE205" s="46">
        <f t="shared" si="383"/>
        <v>0</v>
      </c>
      <c r="CF205" s="46">
        <v>0</v>
      </c>
      <c r="CG205" s="46">
        <f t="shared" si="384"/>
        <v>0</v>
      </c>
      <c r="CH205" s="46">
        <v>0</v>
      </c>
      <c r="CI205" s="46">
        <f t="shared" si="385"/>
        <v>0</v>
      </c>
      <c r="CJ205" s="46">
        <v>0</v>
      </c>
      <c r="CK205" s="46">
        <f t="shared" si="386"/>
        <v>0</v>
      </c>
      <c r="CL205" s="46">
        <v>0</v>
      </c>
      <c r="CM205" s="46">
        <f t="shared" si="387"/>
        <v>0</v>
      </c>
      <c r="CN205" s="46">
        <v>0</v>
      </c>
      <c r="CO205" s="46">
        <f t="shared" si="388"/>
        <v>0</v>
      </c>
      <c r="CP205" s="46">
        <v>0</v>
      </c>
      <c r="CQ205" s="46">
        <f t="shared" si="389"/>
        <v>0</v>
      </c>
      <c r="CR205" s="46">
        <v>0</v>
      </c>
      <c r="CS205" s="46">
        <f t="shared" si="390"/>
        <v>0</v>
      </c>
      <c r="CT205" s="46">
        <v>0</v>
      </c>
      <c r="CU205" s="46">
        <f t="shared" si="391"/>
        <v>0</v>
      </c>
      <c r="CV205" s="46">
        <v>0</v>
      </c>
      <c r="CW205" s="46">
        <f t="shared" si="392"/>
        <v>0</v>
      </c>
      <c r="CX205" s="46">
        <v>0</v>
      </c>
      <c r="CY205" s="46">
        <f t="shared" si="393"/>
        <v>0</v>
      </c>
      <c r="CZ205" s="46">
        <v>0</v>
      </c>
      <c r="DA205" s="46">
        <f t="shared" si="394"/>
        <v>0</v>
      </c>
      <c r="DB205" s="47">
        <v>0</v>
      </c>
      <c r="DC205" s="46">
        <f t="shared" si="395"/>
        <v>0</v>
      </c>
      <c r="DD205" s="48">
        <v>0</v>
      </c>
      <c r="DE205" s="46">
        <f t="shared" si="396"/>
        <v>0</v>
      </c>
      <c r="DF205" s="49">
        <v>10</v>
      </c>
      <c r="DG205" s="50">
        <f t="shared" si="402"/>
        <v>108160</v>
      </c>
      <c r="DH205" s="51">
        <f t="shared" si="410"/>
        <v>1081600</v>
      </c>
      <c r="DI205" s="52"/>
      <c r="DJ205" s="52"/>
      <c r="DK205" s="53"/>
      <c r="DL205" s="52">
        <f t="shared" ref="DL205:DM209" si="441">$DG205</f>
        <v>108160</v>
      </c>
      <c r="DM205" s="52">
        <f t="shared" si="441"/>
        <v>108160</v>
      </c>
      <c r="DN205" s="52">
        <f t="shared" si="439"/>
        <v>108160</v>
      </c>
      <c r="DO205" s="52">
        <f t="shared" si="440"/>
        <v>108160</v>
      </c>
      <c r="DP205" s="52">
        <f t="shared" si="440"/>
        <v>108160</v>
      </c>
      <c r="DQ205" s="52">
        <f t="shared" si="440"/>
        <v>108160</v>
      </c>
      <c r="DR205" s="52">
        <f t="shared" si="440"/>
        <v>108160</v>
      </c>
      <c r="DS205" s="52">
        <f t="shared" si="440"/>
        <v>108160</v>
      </c>
      <c r="DT205" s="52">
        <f t="shared" ref="DT205:DU209" si="442">$DG205</f>
        <v>108160</v>
      </c>
      <c r="DU205" s="52">
        <f t="shared" si="442"/>
        <v>108160</v>
      </c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4">
        <f t="shared" si="412"/>
        <v>0</v>
      </c>
      <c r="EH205" s="55">
        <f t="shared" si="413"/>
        <v>10</v>
      </c>
      <c r="EI205" s="55">
        <f t="shared" si="414"/>
        <v>0</v>
      </c>
      <c r="EJ205" s="56" t="s">
        <v>608</v>
      </c>
      <c r="EK205" s="57">
        <f>BA205+BK205</f>
        <v>0</v>
      </c>
      <c r="EL205" s="57">
        <f>EK205+BM205-DJ205</f>
        <v>0</v>
      </c>
      <c r="EM205" s="57">
        <f>EL205+BO205-DK205</f>
        <v>1081600</v>
      </c>
      <c r="EN205" s="57">
        <f>EM205+BQ205-DL205</f>
        <v>973440</v>
      </c>
      <c r="EO205" s="57">
        <f t="shared" si="429"/>
        <v>865280</v>
      </c>
      <c r="EP205" s="57">
        <f t="shared" si="430"/>
        <v>757120</v>
      </c>
      <c r="EQ205" s="58">
        <f t="shared" si="423"/>
        <v>0</v>
      </c>
      <c r="ER205" s="58">
        <f t="shared" si="424"/>
        <v>0</v>
      </c>
      <c r="ES205" s="58">
        <f t="shared" si="425"/>
        <v>14060.8</v>
      </c>
      <c r="ET205" s="58">
        <f t="shared" si="426"/>
        <v>13628.16</v>
      </c>
    </row>
    <row r="206" spans="1:150" x14ac:dyDescent="0.25">
      <c r="A206" s="30" t="s">
        <v>690</v>
      </c>
      <c r="B206" s="65">
        <v>1520028</v>
      </c>
      <c r="C206" s="67" t="s">
        <v>1023</v>
      </c>
      <c r="D206" s="32" t="s">
        <v>604</v>
      </c>
      <c r="E206" s="56"/>
      <c r="F206" s="33"/>
      <c r="G206" s="33"/>
      <c r="H206" s="288">
        <f t="shared" si="421"/>
        <v>58000</v>
      </c>
      <c r="I206" s="288">
        <f t="shared" si="422"/>
        <v>58000</v>
      </c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4" t="s">
        <v>583</v>
      </c>
      <c r="AI206" s="34" t="s">
        <v>479</v>
      </c>
      <c r="AJ206" s="34" t="s">
        <v>54</v>
      </c>
      <c r="AK206" s="34" t="s">
        <v>490</v>
      </c>
      <c r="AL206" s="34" t="s">
        <v>86</v>
      </c>
      <c r="AM206" s="34" t="s">
        <v>709</v>
      </c>
      <c r="AN206" s="34" t="s">
        <v>467</v>
      </c>
      <c r="AO206" s="36">
        <v>1.04</v>
      </c>
      <c r="AP206" s="69" t="s">
        <v>586</v>
      </c>
      <c r="AQ206" s="69" t="s">
        <v>30</v>
      </c>
      <c r="AR206" s="37" t="s">
        <v>471</v>
      </c>
      <c r="AS206" s="38">
        <v>2024</v>
      </c>
      <c r="AT206" s="39" t="s">
        <v>470</v>
      </c>
      <c r="AU206" s="37" t="s">
        <v>471</v>
      </c>
      <c r="AV206" s="39" t="s">
        <v>494</v>
      </c>
      <c r="AW206" s="39" t="s">
        <v>524</v>
      </c>
      <c r="AX206" s="39" t="s">
        <v>550</v>
      </c>
      <c r="AY206" s="40" t="s">
        <v>467</v>
      </c>
      <c r="AZ206" s="40" t="s">
        <v>504</v>
      </c>
      <c r="BA206" s="274"/>
      <c r="BB206" s="42"/>
      <c r="BC206" s="43">
        <v>58000</v>
      </c>
      <c r="BD206" s="43"/>
      <c r="BE206" s="43"/>
      <c r="BF206" s="43"/>
      <c r="BG206" s="44"/>
      <c r="BH206" s="45">
        <f t="shared" si="437"/>
        <v>58000</v>
      </c>
      <c r="BI206" s="45">
        <f t="shared" si="438"/>
        <v>58000</v>
      </c>
      <c r="BJ206" s="45">
        <f t="shared" si="409"/>
        <v>58000</v>
      </c>
      <c r="BK206" s="138">
        <v>58000</v>
      </c>
      <c r="BL206" s="46">
        <v>0</v>
      </c>
      <c r="BM206" s="46">
        <f t="shared" si="344"/>
        <v>0</v>
      </c>
      <c r="BN206" s="46">
        <v>0</v>
      </c>
      <c r="BO206" s="46">
        <f t="shared" si="380"/>
        <v>0</v>
      </c>
      <c r="BP206" s="46">
        <v>0</v>
      </c>
      <c r="BQ206" s="46">
        <f t="shared" si="346"/>
        <v>0</v>
      </c>
      <c r="BR206" s="46">
        <v>0</v>
      </c>
      <c r="BS206" s="46">
        <f t="shared" si="347"/>
        <v>0</v>
      </c>
      <c r="BT206" s="46">
        <v>0</v>
      </c>
      <c r="BU206" s="46">
        <f t="shared" si="348"/>
        <v>0</v>
      </c>
      <c r="BV206" s="46">
        <v>0</v>
      </c>
      <c r="BW206" s="46">
        <f t="shared" si="349"/>
        <v>0</v>
      </c>
      <c r="BX206" s="46">
        <v>0</v>
      </c>
      <c r="BY206" s="46">
        <f t="shared" si="350"/>
        <v>0</v>
      </c>
      <c r="BZ206" s="46">
        <v>0</v>
      </c>
      <c r="CA206" s="46">
        <f t="shared" si="381"/>
        <v>0</v>
      </c>
      <c r="CB206" s="46">
        <v>0</v>
      </c>
      <c r="CC206" s="46">
        <f t="shared" si="382"/>
        <v>0</v>
      </c>
      <c r="CD206" s="46">
        <v>0</v>
      </c>
      <c r="CE206" s="46">
        <f t="shared" si="383"/>
        <v>0</v>
      </c>
      <c r="CF206" s="46">
        <v>0</v>
      </c>
      <c r="CG206" s="46">
        <f t="shared" si="384"/>
        <v>0</v>
      </c>
      <c r="CH206" s="46">
        <v>0</v>
      </c>
      <c r="CI206" s="46">
        <f t="shared" si="385"/>
        <v>0</v>
      </c>
      <c r="CJ206" s="46">
        <v>0</v>
      </c>
      <c r="CK206" s="46">
        <f t="shared" si="386"/>
        <v>0</v>
      </c>
      <c r="CL206" s="46">
        <v>0</v>
      </c>
      <c r="CM206" s="46">
        <f t="shared" si="387"/>
        <v>0</v>
      </c>
      <c r="CN206" s="46">
        <v>0</v>
      </c>
      <c r="CO206" s="46">
        <f t="shared" si="388"/>
        <v>0</v>
      </c>
      <c r="CP206" s="46">
        <v>0</v>
      </c>
      <c r="CQ206" s="46">
        <f t="shared" si="389"/>
        <v>0</v>
      </c>
      <c r="CR206" s="46">
        <v>0</v>
      </c>
      <c r="CS206" s="46">
        <f t="shared" si="390"/>
        <v>0</v>
      </c>
      <c r="CT206" s="46">
        <v>0</v>
      </c>
      <c r="CU206" s="46">
        <f t="shared" si="391"/>
        <v>0</v>
      </c>
      <c r="CV206" s="46">
        <v>0</v>
      </c>
      <c r="CW206" s="46">
        <f t="shared" si="392"/>
        <v>0</v>
      </c>
      <c r="CX206" s="46">
        <v>0</v>
      </c>
      <c r="CY206" s="46">
        <f t="shared" si="393"/>
        <v>0</v>
      </c>
      <c r="CZ206" s="46">
        <v>0</v>
      </c>
      <c r="DA206" s="46">
        <f t="shared" si="394"/>
        <v>0</v>
      </c>
      <c r="DB206" s="47">
        <v>0</v>
      </c>
      <c r="DC206" s="46">
        <f t="shared" si="395"/>
        <v>0</v>
      </c>
      <c r="DD206" s="48">
        <v>0</v>
      </c>
      <c r="DE206" s="46">
        <f t="shared" si="396"/>
        <v>0</v>
      </c>
      <c r="DF206" s="49">
        <v>20</v>
      </c>
      <c r="DG206" s="50">
        <f t="shared" si="402"/>
        <v>2900</v>
      </c>
      <c r="DH206" s="51">
        <f t="shared" si="410"/>
        <v>58000</v>
      </c>
      <c r="DI206" s="52"/>
      <c r="DJ206" s="53">
        <f t="shared" ref="DJ206:DK209" si="443">$DG206</f>
        <v>2900</v>
      </c>
      <c r="DK206" s="53">
        <f t="shared" si="443"/>
        <v>2900</v>
      </c>
      <c r="DL206" s="53">
        <f t="shared" si="441"/>
        <v>2900</v>
      </c>
      <c r="DM206" s="53">
        <f t="shared" si="441"/>
        <v>2900</v>
      </c>
      <c r="DN206" s="53">
        <f t="shared" si="439"/>
        <v>2900</v>
      </c>
      <c r="DO206" s="53">
        <f t="shared" si="440"/>
        <v>2900</v>
      </c>
      <c r="DP206" s="53">
        <f t="shared" si="440"/>
        <v>2900</v>
      </c>
      <c r="DQ206" s="53">
        <f t="shared" si="440"/>
        <v>2900</v>
      </c>
      <c r="DR206" s="53">
        <f t="shared" si="440"/>
        <v>2900</v>
      </c>
      <c r="DS206" s="53">
        <f t="shared" si="440"/>
        <v>2900</v>
      </c>
      <c r="DT206" s="53">
        <f t="shared" si="442"/>
        <v>2900</v>
      </c>
      <c r="DU206" s="53">
        <f t="shared" si="442"/>
        <v>2900</v>
      </c>
      <c r="DV206" s="53">
        <f t="shared" ref="DV206:ED207" si="444">$DG206</f>
        <v>2900</v>
      </c>
      <c r="DW206" s="53">
        <f t="shared" si="444"/>
        <v>2900</v>
      </c>
      <c r="DX206" s="53">
        <f t="shared" si="444"/>
        <v>2900</v>
      </c>
      <c r="DY206" s="53">
        <f t="shared" si="444"/>
        <v>2900</v>
      </c>
      <c r="DZ206" s="53">
        <f t="shared" si="444"/>
        <v>2900</v>
      </c>
      <c r="EA206" s="53">
        <f t="shared" si="444"/>
        <v>2900</v>
      </c>
      <c r="EB206" s="53">
        <f t="shared" si="444"/>
        <v>2900</v>
      </c>
      <c r="EC206" s="53">
        <f t="shared" si="444"/>
        <v>2900</v>
      </c>
      <c r="ED206" s="53"/>
      <c r="EE206" s="53"/>
      <c r="EF206" s="53"/>
      <c r="EG206" s="54">
        <f t="shared" si="412"/>
        <v>0</v>
      </c>
      <c r="EH206" s="55">
        <f t="shared" si="413"/>
        <v>20</v>
      </c>
      <c r="EI206" s="55">
        <f t="shared" si="414"/>
        <v>0</v>
      </c>
      <c r="EJ206" s="56" t="s">
        <v>1024</v>
      </c>
      <c r="EK206" s="57">
        <f>BA206+BK206</f>
        <v>58000</v>
      </c>
      <c r="EL206" s="57">
        <f>EK206+BM206-DJ206</f>
        <v>55100</v>
      </c>
      <c r="EM206" s="57">
        <f>EL206+BO206-DK206</f>
        <v>52200</v>
      </c>
      <c r="EN206" s="57">
        <f>EM206+BQ206-DL206</f>
        <v>49300</v>
      </c>
      <c r="EO206" s="57">
        <f t="shared" si="429"/>
        <v>46400</v>
      </c>
      <c r="EP206" s="57">
        <f t="shared" si="430"/>
        <v>43500</v>
      </c>
      <c r="EQ206" s="58">
        <f t="shared" si="423"/>
        <v>696</v>
      </c>
      <c r="ER206" s="58">
        <f t="shared" si="424"/>
        <v>661.2</v>
      </c>
      <c r="ES206" s="58">
        <f t="shared" si="425"/>
        <v>678.6</v>
      </c>
      <c r="ET206" s="58">
        <f t="shared" si="426"/>
        <v>690.2</v>
      </c>
    </row>
    <row r="207" spans="1:150" x14ac:dyDescent="0.25">
      <c r="A207" s="30" t="s">
        <v>1025</v>
      </c>
      <c r="B207" s="65">
        <v>1530131</v>
      </c>
      <c r="C207" s="67" t="s">
        <v>1026</v>
      </c>
      <c r="D207" s="32">
        <v>0</v>
      </c>
      <c r="E207" s="56"/>
      <c r="F207" s="33"/>
      <c r="G207" s="33"/>
      <c r="H207" s="288">
        <f t="shared" si="421"/>
        <v>1368148</v>
      </c>
      <c r="I207" s="288">
        <f t="shared" si="422"/>
        <v>1374532.05</v>
      </c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4" t="s">
        <v>478</v>
      </c>
      <c r="AI207" s="34" t="s">
        <v>479</v>
      </c>
      <c r="AJ207" s="34" t="s">
        <v>54</v>
      </c>
      <c r="AK207" s="34" t="s">
        <v>740</v>
      </c>
      <c r="AL207" s="34" t="s">
        <v>28</v>
      </c>
      <c r="AM207" s="34" t="s">
        <v>692</v>
      </c>
      <c r="AN207" s="34" t="s">
        <v>467</v>
      </c>
      <c r="AO207" s="36">
        <v>1.04</v>
      </c>
      <c r="AP207" s="69" t="s">
        <v>468</v>
      </c>
      <c r="AQ207" s="69" t="s">
        <v>58</v>
      </c>
      <c r="AR207" s="37" t="s">
        <v>471</v>
      </c>
      <c r="AS207" s="38">
        <v>2018</v>
      </c>
      <c r="AT207" s="39" t="s">
        <v>470</v>
      </c>
      <c r="AU207" s="37" t="s">
        <v>471</v>
      </c>
      <c r="AV207" s="39" t="s">
        <v>494</v>
      </c>
      <c r="AW207" s="39" t="s">
        <v>524</v>
      </c>
      <c r="AX207" s="39" t="s">
        <v>729</v>
      </c>
      <c r="AY207" s="40" t="s">
        <v>998</v>
      </c>
      <c r="AZ207" s="40" t="s">
        <v>474</v>
      </c>
      <c r="BA207" s="274">
        <v>6384.05</v>
      </c>
      <c r="BB207" s="42"/>
      <c r="BC207" s="43">
        <f>1531444-743399</f>
        <v>788045</v>
      </c>
      <c r="BD207" s="43">
        <v>191883</v>
      </c>
      <c r="BE207" s="43"/>
      <c r="BF207" s="43">
        <v>191883</v>
      </c>
      <c r="BG207" s="44"/>
      <c r="BH207" s="45">
        <f t="shared" si="437"/>
        <v>1368148</v>
      </c>
      <c r="BI207" s="45">
        <f t="shared" si="438"/>
        <v>1368148</v>
      </c>
      <c r="BJ207" s="45">
        <f t="shared" si="409"/>
        <v>1374532.05</v>
      </c>
      <c r="BK207" s="85">
        <v>1368148</v>
      </c>
      <c r="BL207" s="46">
        <v>0</v>
      </c>
      <c r="BM207" s="46">
        <f t="shared" si="344"/>
        <v>0</v>
      </c>
      <c r="BN207" s="46">
        <v>0</v>
      </c>
      <c r="BO207" s="46">
        <f t="shared" si="380"/>
        <v>0</v>
      </c>
      <c r="BP207" s="46">
        <v>0</v>
      </c>
      <c r="BQ207" s="46">
        <f t="shared" si="346"/>
        <v>0</v>
      </c>
      <c r="BR207" s="46">
        <v>0</v>
      </c>
      <c r="BS207" s="46">
        <f t="shared" si="347"/>
        <v>0</v>
      </c>
      <c r="BT207" s="46">
        <v>0</v>
      </c>
      <c r="BU207" s="46">
        <f t="shared" si="348"/>
        <v>0</v>
      </c>
      <c r="BV207" s="46">
        <v>0</v>
      </c>
      <c r="BW207" s="46">
        <f t="shared" si="349"/>
        <v>0</v>
      </c>
      <c r="BX207" s="46">
        <v>0</v>
      </c>
      <c r="BY207" s="46">
        <f t="shared" si="350"/>
        <v>0</v>
      </c>
      <c r="BZ207" s="46">
        <v>0</v>
      </c>
      <c r="CA207" s="46">
        <f t="shared" si="381"/>
        <v>0</v>
      </c>
      <c r="CB207" s="46">
        <v>0</v>
      </c>
      <c r="CC207" s="46">
        <f t="shared" si="382"/>
        <v>0</v>
      </c>
      <c r="CD207" s="46">
        <v>0</v>
      </c>
      <c r="CE207" s="46">
        <f t="shared" si="383"/>
        <v>0</v>
      </c>
      <c r="CF207" s="46">
        <v>0</v>
      </c>
      <c r="CG207" s="46">
        <f t="shared" si="384"/>
        <v>0</v>
      </c>
      <c r="CH207" s="46">
        <v>0</v>
      </c>
      <c r="CI207" s="46">
        <f t="shared" si="385"/>
        <v>0</v>
      </c>
      <c r="CJ207" s="46">
        <v>0</v>
      </c>
      <c r="CK207" s="46">
        <f t="shared" si="386"/>
        <v>0</v>
      </c>
      <c r="CL207" s="46">
        <v>0</v>
      </c>
      <c r="CM207" s="46">
        <f t="shared" si="387"/>
        <v>0</v>
      </c>
      <c r="CN207" s="46">
        <v>0</v>
      </c>
      <c r="CO207" s="46">
        <f t="shared" si="388"/>
        <v>0</v>
      </c>
      <c r="CP207" s="46">
        <v>0</v>
      </c>
      <c r="CQ207" s="46">
        <f t="shared" si="389"/>
        <v>0</v>
      </c>
      <c r="CR207" s="46">
        <v>0</v>
      </c>
      <c r="CS207" s="46">
        <f t="shared" si="390"/>
        <v>0</v>
      </c>
      <c r="CT207" s="46">
        <v>0</v>
      </c>
      <c r="CU207" s="46">
        <f t="shared" si="391"/>
        <v>0</v>
      </c>
      <c r="CV207" s="46">
        <v>0</v>
      </c>
      <c r="CW207" s="46">
        <f t="shared" si="392"/>
        <v>0</v>
      </c>
      <c r="CX207" s="46">
        <v>0</v>
      </c>
      <c r="CY207" s="46">
        <f t="shared" si="393"/>
        <v>0</v>
      </c>
      <c r="CZ207" s="46">
        <v>0</v>
      </c>
      <c r="DA207" s="46">
        <f t="shared" si="394"/>
        <v>0</v>
      </c>
      <c r="DB207" s="47">
        <v>0</v>
      </c>
      <c r="DC207" s="46">
        <f t="shared" si="395"/>
        <v>0</v>
      </c>
      <c r="DD207" s="48">
        <v>0</v>
      </c>
      <c r="DE207" s="46">
        <f t="shared" si="396"/>
        <v>0</v>
      </c>
      <c r="DF207" s="49">
        <v>40</v>
      </c>
      <c r="DG207" s="50">
        <f t="shared" si="402"/>
        <v>29566.22625</v>
      </c>
      <c r="DH207" s="51">
        <f t="shared" si="410"/>
        <v>680023.20374999975</v>
      </c>
      <c r="DI207" s="52"/>
      <c r="DJ207" s="52">
        <f t="shared" si="443"/>
        <v>29566.22625</v>
      </c>
      <c r="DK207" s="52">
        <f t="shared" si="443"/>
        <v>29566.22625</v>
      </c>
      <c r="DL207" s="52">
        <f t="shared" si="441"/>
        <v>29566.22625</v>
      </c>
      <c r="DM207" s="52">
        <f t="shared" si="441"/>
        <v>29566.22625</v>
      </c>
      <c r="DN207" s="52">
        <f t="shared" si="439"/>
        <v>29566.22625</v>
      </c>
      <c r="DO207" s="52">
        <f t="shared" si="440"/>
        <v>29566.22625</v>
      </c>
      <c r="DP207" s="52">
        <f t="shared" si="440"/>
        <v>29566.22625</v>
      </c>
      <c r="DQ207" s="52">
        <f t="shared" si="440"/>
        <v>29566.22625</v>
      </c>
      <c r="DR207" s="52">
        <f t="shared" si="440"/>
        <v>29566.22625</v>
      </c>
      <c r="DS207" s="52">
        <f t="shared" si="440"/>
        <v>29566.22625</v>
      </c>
      <c r="DT207" s="52">
        <f t="shared" si="442"/>
        <v>29566.22625</v>
      </c>
      <c r="DU207" s="52">
        <f t="shared" si="442"/>
        <v>29566.22625</v>
      </c>
      <c r="DV207" s="52">
        <f t="shared" si="444"/>
        <v>29566.22625</v>
      </c>
      <c r="DW207" s="52">
        <f t="shared" si="444"/>
        <v>29566.22625</v>
      </c>
      <c r="DX207" s="52">
        <f t="shared" si="444"/>
        <v>29566.22625</v>
      </c>
      <c r="DY207" s="52">
        <f t="shared" si="444"/>
        <v>29566.22625</v>
      </c>
      <c r="DZ207" s="52">
        <f t="shared" si="444"/>
        <v>29566.22625</v>
      </c>
      <c r="EA207" s="52">
        <f t="shared" si="444"/>
        <v>29566.22625</v>
      </c>
      <c r="EB207" s="52">
        <f t="shared" si="444"/>
        <v>29566.22625</v>
      </c>
      <c r="EC207" s="52">
        <f t="shared" si="444"/>
        <v>29566.22625</v>
      </c>
      <c r="ED207" s="52">
        <f t="shared" si="444"/>
        <v>29566.22625</v>
      </c>
      <c r="EE207" s="52">
        <f>$DG207</f>
        <v>29566.22625</v>
      </c>
      <c r="EF207" s="52">
        <f>$DG207</f>
        <v>29566.22625</v>
      </c>
      <c r="EG207" s="54">
        <f t="shared" si="412"/>
        <v>694508.84625000029</v>
      </c>
      <c r="EH207" s="55">
        <f t="shared" si="413"/>
        <v>23</v>
      </c>
      <c r="EI207" s="55">
        <f t="shared" si="414"/>
        <v>17</v>
      </c>
      <c r="EJ207" s="326" t="s">
        <v>992</v>
      </c>
      <c r="EK207" s="327">
        <f t="shared" ref="EK207:EK208" si="445">BA207+BK207-(BD207/BJ207*BK207)</f>
        <v>1183540.2556042273</v>
      </c>
      <c r="EL207" s="57">
        <f t="shared" ref="EL207:EL208" si="446">EK207+BM207-(BD207/BJ207*BM207)-DJ207</f>
        <v>1153974.0293542272</v>
      </c>
      <c r="EM207" s="57">
        <f t="shared" ref="EM207:EM208" si="447">EL207+BO207-(BD207/BJ207*BO207)-DK207</f>
        <v>1124407.8031042272</v>
      </c>
      <c r="EN207" s="57">
        <f t="shared" ref="EN207:EN208" si="448">EM207+BQ207-(BD207/BJ207*BQ207)-DL207</f>
        <v>1094841.5768542271</v>
      </c>
      <c r="EO207" s="57">
        <f t="shared" ref="EO207:EO208" si="449">EN207+BS207-(BD207/BJ207*BS207)-DM207</f>
        <v>1065275.350604227</v>
      </c>
      <c r="EP207" s="57">
        <f t="shared" ref="EP207:EP208" si="450">EO207+BU207-(BD207/BJ207*BS207)-DN207</f>
        <v>1035709.1243542271</v>
      </c>
      <c r="EQ207" s="58">
        <f t="shared" si="423"/>
        <v>14202.483067250729</v>
      </c>
      <c r="ER207" s="58">
        <f t="shared" si="424"/>
        <v>13847.688352250727</v>
      </c>
      <c r="ES207" s="58">
        <f t="shared" si="425"/>
        <v>14617.301440354953</v>
      </c>
      <c r="ET207" s="58">
        <f t="shared" si="426"/>
        <v>15327.78207595918</v>
      </c>
    </row>
    <row r="208" spans="1:150" x14ac:dyDescent="0.25">
      <c r="A208" s="119" t="s">
        <v>1027</v>
      </c>
      <c r="B208" s="65">
        <v>1530132</v>
      </c>
      <c r="C208" s="67" t="s">
        <v>1028</v>
      </c>
      <c r="D208" s="291">
        <v>0</v>
      </c>
      <c r="E208" s="282"/>
      <c r="F208" s="33"/>
      <c r="G208" s="33"/>
      <c r="H208" s="288">
        <f t="shared" si="421"/>
        <v>17391</v>
      </c>
      <c r="I208" s="288">
        <f t="shared" si="422"/>
        <v>458701.94</v>
      </c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120">
        <v>0</v>
      </c>
      <c r="AI208" s="34" t="s">
        <v>479</v>
      </c>
      <c r="AJ208" s="120">
        <v>0</v>
      </c>
      <c r="AK208" s="120" t="s">
        <v>740</v>
      </c>
      <c r="AL208" s="120" t="s">
        <v>28</v>
      </c>
      <c r="AM208" s="120" t="s">
        <v>692</v>
      </c>
      <c r="AN208" s="120" t="s">
        <v>467</v>
      </c>
      <c r="AO208" s="36">
        <v>1.04</v>
      </c>
      <c r="AP208" s="121">
        <v>0</v>
      </c>
      <c r="AQ208" s="121"/>
      <c r="AR208" s="37" t="s">
        <v>469</v>
      </c>
      <c r="AS208" s="37">
        <v>2024</v>
      </c>
      <c r="AT208" s="122"/>
      <c r="AU208" s="37" t="s">
        <v>471</v>
      </c>
      <c r="AV208" s="122" t="s">
        <v>494</v>
      </c>
      <c r="AW208" s="122" t="s">
        <v>495</v>
      </c>
      <c r="AX208" s="122" t="s">
        <v>791</v>
      </c>
      <c r="AY208" s="123" t="s">
        <v>998</v>
      </c>
      <c r="AZ208" s="123" t="s">
        <v>485</v>
      </c>
      <c r="BA208" s="274">
        <v>441310.94</v>
      </c>
      <c r="BB208" s="72" t="s">
        <v>505</v>
      </c>
      <c r="BC208" s="125">
        <v>594425</v>
      </c>
      <c r="BD208" s="43">
        <v>103165</v>
      </c>
      <c r="BE208" s="125"/>
      <c r="BF208" s="43">
        <v>103165</v>
      </c>
      <c r="BG208" s="44"/>
      <c r="BH208" s="45">
        <f t="shared" si="437"/>
        <v>17391</v>
      </c>
      <c r="BI208" s="45">
        <f t="shared" si="438"/>
        <v>17391</v>
      </c>
      <c r="BJ208" s="45">
        <f t="shared" si="409"/>
        <v>458701.94</v>
      </c>
      <c r="BK208" s="85">
        <v>17391</v>
      </c>
      <c r="BL208" s="46">
        <v>0</v>
      </c>
      <c r="BM208" s="46">
        <f t="shared" si="344"/>
        <v>0</v>
      </c>
      <c r="BN208" s="46">
        <v>0</v>
      </c>
      <c r="BO208" s="46">
        <f t="shared" si="380"/>
        <v>0</v>
      </c>
      <c r="BP208" s="46">
        <v>0</v>
      </c>
      <c r="BQ208" s="46">
        <f t="shared" si="346"/>
        <v>0</v>
      </c>
      <c r="BR208" s="46">
        <v>0</v>
      </c>
      <c r="BS208" s="46">
        <f t="shared" si="347"/>
        <v>0</v>
      </c>
      <c r="BT208" s="46">
        <v>0</v>
      </c>
      <c r="BU208" s="46">
        <f t="shared" si="348"/>
        <v>0</v>
      </c>
      <c r="BV208" s="46">
        <v>0</v>
      </c>
      <c r="BW208" s="46">
        <f t="shared" si="349"/>
        <v>0</v>
      </c>
      <c r="BX208" s="46">
        <v>0</v>
      </c>
      <c r="BY208" s="46">
        <f t="shared" si="350"/>
        <v>0</v>
      </c>
      <c r="BZ208" s="46">
        <v>0</v>
      </c>
      <c r="CA208" s="46">
        <f t="shared" si="381"/>
        <v>0</v>
      </c>
      <c r="CB208" s="46">
        <v>0</v>
      </c>
      <c r="CC208" s="46">
        <f t="shared" si="382"/>
        <v>0</v>
      </c>
      <c r="CD208" s="46">
        <v>0</v>
      </c>
      <c r="CE208" s="46">
        <f t="shared" si="383"/>
        <v>0</v>
      </c>
      <c r="CF208" s="46">
        <v>0</v>
      </c>
      <c r="CG208" s="46">
        <f t="shared" si="384"/>
        <v>0</v>
      </c>
      <c r="CH208" s="46">
        <v>0</v>
      </c>
      <c r="CI208" s="46">
        <f t="shared" si="385"/>
        <v>0</v>
      </c>
      <c r="CJ208" s="46">
        <v>0</v>
      </c>
      <c r="CK208" s="46">
        <f t="shared" si="386"/>
        <v>0</v>
      </c>
      <c r="CL208" s="46">
        <v>0</v>
      </c>
      <c r="CM208" s="46">
        <f t="shared" si="387"/>
        <v>0</v>
      </c>
      <c r="CN208" s="46">
        <v>0</v>
      </c>
      <c r="CO208" s="46">
        <f t="shared" si="388"/>
        <v>0</v>
      </c>
      <c r="CP208" s="46">
        <v>0</v>
      </c>
      <c r="CQ208" s="46">
        <f t="shared" si="389"/>
        <v>0</v>
      </c>
      <c r="CR208" s="46">
        <v>0</v>
      </c>
      <c r="CS208" s="46">
        <f t="shared" si="390"/>
        <v>0</v>
      </c>
      <c r="CT208" s="46">
        <v>0</v>
      </c>
      <c r="CU208" s="46">
        <f t="shared" si="391"/>
        <v>0</v>
      </c>
      <c r="CV208" s="46">
        <v>0</v>
      </c>
      <c r="CW208" s="46">
        <f t="shared" si="392"/>
        <v>0</v>
      </c>
      <c r="CX208" s="46">
        <v>0</v>
      </c>
      <c r="CY208" s="46">
        <f t="shared" si="393"/>
        <v>0</v>
      </c>
      <c r="CZ208" s="46">
        <v>0</v>
      </c>
      <c r="DA208" s="46">
        <f t="shared" si="394"/>
        <v>0</v>
      </c>
      <c r="DB208" s="47">
        <v>0</v>
      </c>
      <c r="DC208" s="46">
        <f t="shared" si="395"/>
        <v>0</v>
      </c>
      <c r="DD208" s="48">
        <v>0</v>
      </c>
      <c r="DE208" s="46">
        <f t="shared" si="396"/>
        <v>0</v>
      </c>
      <c r="DF208" s="126">
        <v>15</v>
      </c>
      <c r="DG208" s="50">
        <f t="shared" si="402"/>
        <v>23702.462666666666</v>
      </c>
      <c r="DH208" s="51">
        <f t="shared" si="410"/>
        <v>355536.93999999994</v>
      </c>
      <c r="DI208" s="52"/>
      <c r="DJ208" s="52">
        <f t="shared" si="443"/>
        <v>23702.462666666666</v>
      </c>
      <c r="DK208" s="52">
        <f t="shared" si="443"/>
        <v>23702.462666666666</v>
      </c>
      <c r="DL208" s="52">
        <f t="shared" si="441"/>
        <v>23702.462666666666</v>
      </c>
      <c r="DM208" s="52">
        <f t="shared" si="441"/>
        <v>23702.462666666666</v>
      </c>
      <c r="DN208" s="52">
        <f t="shared" si="439"/>
        <v>23702.462666666666</v>
      </c>
      <c r="DO208" s="52">
        <f t="shared" si="440"/>
        <v>23702.462666666666</v>
      </c>
      <c r="DP208" s="52">
        <f t="shared" si="440"/>
        <v>23702.462666666666</v>
      </c>
      <c r="DQ208" s="52">
        <f t="shared" si="440"/>
        <v>23702.462666666666</v>
      </c>
      <c r="DR208" s="52">
        <f t="shared" si="440"/>
        <v>23702.462666666666</v>
      </c>
      <c r="DS208" s="52">
        <f t="shared" si="440"/>
        <v>23702.462666666666</v>
      </c>
      <c r="DT208" s="52">
        <f t="shared" si="442"/>
        <v>23702.462666666666</v>
      </c>
      <c r="DU208" s="52">
        <f t="shared" si="442"/>
        <v>23702.462666666666</v>
      </c>
      <c r="DV208" s="52">
        <f t="shared" ref="DV208:DX209" si="451">$DG208</f>
        <v>23702.462666666666</v>
      </c>
      <c r="DW208" s="52">
        <f t="shared" si="451"/>
        <v>23702.462666666666</v>
      </c>
      <c r="DX208" s="52">
        <f t="shared" si="451"/>
        <v>23702.462666666666</v>
      </c>
      <c r="DY208" s="52"/>
      <c r="DZ208" s="52"/>
      <c r="EA208" s="52"/>
      <c r="EB208" s="52"/>
      <c r="EC208" s="53"/>
      <c r="ED208" s="53"/>
      <c r="EE208" s="53"/>
      <c r="EF208" s="53"/>
      <c r="EG208" s="54">
        <f t="shared" si="412"/>
        <v>103165.00000000006</v>
      </c>
      <c r="EH208" s="55">
        <f t="shared" si="413"/>
        <v>15</v>
      </c>
      <c r="EI208" s="55">
        <f t="shared" si="414"/>
        <v>0</v>
      </c>
      <c r="EJ208" s="326" t="s">
        <v>995</v>
      </c>
      <c r="EK208" s="327">
        <f t="shared" si="445"/>
        <v>454790.59287336696</v>
      </c>
      <c r="EL208" s="57">
        <f t="shared" si="446"/>
        <v>431088.1302067003</v>
      </c>
      <c r="EM208" s="57">
        <f t="shared" si="447"/>
        <v>407385.66754003364</v>
      </c>
      <c r="EN208" s="57">
        <f t="shared" si="448"/>
        <v>383683.20487336698</v>
      </c>
      <c r="EO208" s="57">
        <f t="shared" si="449"/>
        <v>359980.74220670032</v>
      </c>
      <c r="EP208" s="57">
        <f t="shared" si="450"/>
        <v>336278.27954003366</v>
      </c>
      <c r="EQ208" s="58">
        <f t="shared" si="423"/>
        <v>5457.4871144804038</v>
      </c>
      <c r="ER208" s="58">
        <f t="shared" si="424"/>
        <v>5173.0575624804032</v>
      </c>
      <c r="ES208" s="58">
        <f t="shared" si="425"/>
        <v>5296.0136780204375</v>
      </c>
      <c r="ET208" s="58">
        <f t="shared" si="426"/>
        <v>5371.5648682271376</v>
      </c>
    </row>
    <row r="209" spans="1:150" x14ac:dyDescent="0.25">
      <c r="A209" s="30" t="s">
        <v>690</v>
      </c>
      <c r="B209" s="65">
        <v>1530165</v>
      </c>
      <c r="C209" s="67" t="s">
        <v>1029</v>
      </c>
      <c r="D209" s="32" t="s">
        <v>604</v>
      </c>
      <c r="E209" s="56"/>
      <c r="F209" s="33"/>
      <c r="G209" s="33"/>
      <c r="H209" s="288">
        <f t="shared" si="421"/>
        <v>77000</v>
      </c>
      <c r="I209" s="288">
        <f t="shared" si="422"/>
        <v>77000</v>
      </c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4" t="s">
        <v>583</v>
      </c>
      <c r="AI209" s="34" t="s">
        <v>479</v>
      </c>
      <c r="AJ209" s="34" t="s">
        <v>54</v>
      </c>
      <c r="AK209" s="34" t="s">
        <v>490</v>
      </c>
      <c r="AL209" s="34" t="s">
        <v>86</v>
      </c>
      <c r="AM209" s="34" t="s">
        <v>709</v>
      </c>
      <c r="AN209" s="34" t="s">
        <v>467</v>
      </c>
      <c r="AO209" s="36">
        <v>1.04</v>
      </c>
      <c r="AP209" s="69" t="s">
        <v>586</v>
      </c>
      <c r="AQ209" s="69" t="s">
        <v>30</v>
      </c>
      <c r="AR209" s="37" t="s">
        <v>471</v>
      </c>
      <c r="AS209" s="38">
        <v>2024</v>
      </c>
      <c r="AT209" s="39" t="s">
        <v>470</v>
      </c>
      <c r="AU209" s="37" t="s">
        <v>471</v>
      </c>
      <c r="AV209" s="39" t="s">
        <v>494</v>
      </c>
      <c r="AW209" s="39" t="s">
        <v>524</v>
      </c>
      <c r="AX209" s="39" t="s">
        <v>550</v>
      </c>
      <c r="AY209" s="40"/>
      <c r="AZ209" s="40" t="s">
        <v>504</v>
      </c>
      <c r="BA209" s="274"/>
      <c r="BB209" s="42"/>
      <c r="BC209" s="43">
        <v>77000</v>
      </c>
      <c r="BD209" s="43"/>
      <c r="BE209" s="43"/>
      <c r="BF209" s="43"/>
      <c r="BG209" s="44"/>
      <c r="BH209" s="45">
        <f t="shared" si="437"/>
        <v>77000</v>
      </c>
      <c r="BI209" s="45">
        <f t="shared" si="438"/>
        <v>77000</v>
      </c>
      <c r="BJ209" s="45">
        <f t="shared" si="409"/>
        <v>77000</v>
      </c>
      <c r="BK209" s="138">
        <v>77000</v>
      </c>
      <c r="BL209" s="46">
        <v>0</v>
      </c>
      <c r="BM209" s="46">
        <f t="shared" si="344"/>
        <v>0</v>
      </c>
      <c r="BN209" s="46">
        <v>0</v>
      </c>
      <c r="BO209" s="46">
        <f t="shared" si="380"/>
        <v>0</v>
      </c>
      <c r="BP209" s="46">
        <v>0</v>
      </c>
      <c r="BQ209" s="46">
        <f t="shared" si="346"/>
        <v>0</v>
      </c>
      <c r="BR209" s="46">
        <v>0</v>
      </c>
      <c r="BS209" s="46">
        <f t="shared" si="347"/>
        <v>0</v>
      </c>
      <c r="BT209" s="46">
        <v>0</v>
      </c>
      <c r="BU209" s="46">
        <f t="shared" si="348"/>
        <v>0</v>
      </c>
      <c r="BV209" s="46">
        <v>0</v>
      </c>
      <c r="BW209" s="46">
        <f t="shared" si="349"/>
        <v>0</v>
      </c>
      <c r="BX209" s="46">
        <v>0</v>
      </c>
      <c r="BY209" s="46">
        <f t="shared" si="350"/>
        <v>0</v>
      </c>
      <c r="BZ209" s="46">
        <v>0</v>
      </c>
      <c r="CA209" s="46">
        <f t="shared" si="381"/>
        <v>0</v>
      </c>
      <c r="CB209" s="46">
        <v>0</v>
      </c>
      <c r="CC209" s="46">
        <f t="shared" si="382"/>
        <v>0</v>
      </c>
      <c r="CD209" s="46">
        <v>0</v>
      </c>
      <c r="CE209" s="46">
        <f t="shared" si="383"/>
        <v>0</v>
      </c>
      <c r="CF209" s="46">
        <v>0</v>
      </c>
      <c r="CG209" s="46">
        <f t="shared" si="384"/>
        <v>0</v>
      </c>
      <c r="CH209" s="46">
        <v>0</v>
      </c>
      <c r="CI209" s="46">
        <f t="shared" si="385"/>
        <v>0</v>
      </c>
      <c r="CJ209" s="46">
        <v>0</v>
      </c>
      <c r="CK209" s="46">
        <f t="shared" si="386"/>
        <v>0</v>
      </c>
      <c r="CL209" s="46">
        <v>0</v>
      </c>
      <c r="CM209" s="46">
        <f t="shared" si="387"/>
        <v>0</v>
      </c>
      <c r="CN209" s="46">
        <v>0</v>
      </c>
      <c r="CO209" s="46">
        <f t="shared" si="388"/>
        <v>0</v>
      </c>
      <c r="CP209" s="46">
        <v>0</v>
      </c>
      <c r="CQ209" s="46">
        <f t="shared" si="389"/>
        <v>0</v>
      </c>
      <c r="CR209" s="46">
        <v>0</v>
      </c>
      <c r="CS209" s="46">
        <f t="shared" si="390"/>
        <v>0</v>
      </c>
      <c r="CT209" s="46">
        <v>0</v>
      </c>
      <c r="CU209" s="46">
        <f t="shared" si="391"/>
        <v>0</v>
      </c>
      <c r="CV209" s="46">
        <v>0</v>
      </c>
      <c r="CW209" s="46">
        <f t="shared" si="392"/>
        <v>0</v>
      </c>
      <c r="CX209" s="46">
        <v>0</v>
      </c>
      <c r="CY209" s="46">
        <f t="shared" si="393"/>
        <v>0</v>
      </c>
      <c r="CZ209" s="46">
        <v>0</v>
      </c>
      <c r="DA209" s="46">
        <f t="shared" si="394"/>
        <v>0</v>
      </c>
      <c r="DB209" s="47">
        <v>0</v>
      </c>
      <c r="DC209" s="46">
        <f t="shared" si="395"/>
        <v>0</v>
      </c>
      <c r="DD209" s="48">
        <v>0</v>
      </c>
      <c r="DE209" s="46">
        <f t="shared" si="396"/>
        <v>0</v>
      </c>
      <c r="DF209" s="49">
        <v>20</v>
      </c>
      <c r="DG209" s="50">
        <f t="shared" si="402"/>
        <v>3850</v>
      </c>
      <c r="DH209" s="51">
        <f t="shared" si="410"/>
        <v>77000</v>
      </c>
      <c r="DI209" s="52"/>
      <c r="DJ209" s="53">
        <f t="shared" si="443"/>
        <v>3850</v>
      </c>
      <c r="DK209" s="53">
        <f t="shared" si="443"/>
        <v>3850</v>
      </c>
      <c r="DL209" s="53">
        <f t="shared" si="441"/>
        <v>3850</v>
      </c>
      <c r="DM209" s="53">
        <f t="shared" si="441"/>
        <v>3850</v>
      </c>
      <c r="DN209" s="53">
        <f t="shared" si="439"/>
        <v>3850</v>
      </c>
      <c r="DO209" s="53">
        <f t="shared" si="440"/>
        <v>3850</v>
      </c>
      <c r="DP209" s="53">
        <f t="shared" si="440"/>
        <v>3850</v>
      </c>
      <c r="DQ209" s="53">
        <f t="shared" si="440"/>
        <v>3850</v>
      </c>
      <c r="DR209" s="53">
        <f t="shared" si="440"/>
        <v>3850</v>
      </c>
      <c r="DS209" s="53">
        <f t="shared" si="440"/>
        <v>3850</v>
      </c>
      <c r="DT209" s="53">
        <f t="shared" si="442"/>
        <v>3850</v>
      </c>
      <c r="DU209" s="53">
        <f t="shared" si="442"/>
        <v>3850</v>
      </c>
      <c r="DV209" s="53">
        <f t="shared" si="451"/>
        <v>3850</v>
      </c>
      <c r="DW209" s="53">
        <f t="shared" si="451"/>
        <v>3850</v>
      </c>
      <c r="DX209" s="53">
        <f t="shared" si="451"/>
        <v>3850</v>
      </c>
      <c r="DY209" s="53">
        <f t="shared" ref="DY209:EC209" si="452">$DG209</f>
        <v>3850</v>
      </c>
      <c r="DZ209" s="53">
        <f t="shared" si="452"/>
        <v>3850</v>
      </c>
      <c r="EA209" s="53">
        <f t="shared" si="452"/>
        <v>3850</v>
      </c>
      <c r="EB209" s="53">
        <f t="shared" si="452"/>
        <v>3850</v>
      </c>
      <c r="EC209" s="53">
        <f t="shared" si="452"/>
        <v>3850</v>
      </c>
      <c r="ED209" s="53"/>
      <c r="EE209" s="53"/>
      <c r="EF209" s="53"/>
      <c r="EG209" s="54">
        <f t="shared" si="412"/>
        <v>0</v>
      </c>
      <c r="EH209" s="55">
        <f t="shared" si="413"/>
        <v>20</v>
      </c>
      <c r="EI209" s="55">
        <f t="shared" si="414"/>
        <v>0</v>
      </c>
      <c r="EJ209" s="56" t="s">
        <v>1030</v>
      </c>
      <c r="EK209" s="57">
        <f t="shared" ref="EK209:EK215" si="453">BA209+BK209</f>
        <v>77000</v>
      </c>
      <c r="EL209" s="57">
        <f t="shared" ref="EL209:EL215" si="454">EK209+BM209-DJ209</f>
        <v>73150</v>
      </c>
      <c r="EM209" s="57">
        <f t="shared" ref="EM209:EM215" si="455">EL209+BO209-DK209</f>
        <v>69300</v>
      </c>
      <c r="EN209" s="57">
        <f t="shared" ref="EN209:EN215" si="456">EM209+BQ209-DL209</f>
        <v>65450</v>
      </c>
      <c r="EO209" s="57">
        <f t="shared" si="429"/>
        <v>61600</v>
      </c>
      <c r="EP209" s="57">
        <f t="shared" si="430"/>
        <v>57750</v>
      </c>
      <c r="EQ209" s="58">
        <f t="shared" si="423"/>
        <v>924</v>
      </c>
      <c r="ER209" s="58">
        <f t="shared" si="424"/>
        <v>877.80000000000007</v>
      </c>
      <c r="ES209" s="58">
        <f t="shared" si="425"/>
        <v>900.9</v>
      </c>
      <c r="ET209" s="58">
        <f t="shared" si="426"/>
        <v>916.30000000000007</v>
      </c>
    </row>
    <row r="210" spans="1:150" x14ac:dyDescent="0.25">
      <c r="A210" s="30" t="s">
        <v>1031</v>
      </c>
      <c r="B210" s="65">
        <v>1531019</v>
      </c>
      <c r="C210" s="67" t="s">
        <v>1032</v>
      </c>
      <c r="D210" s="32" t="s">
        <v>1033</v>
      </c>
      <c r="E210" s="56"/>
      <c r="F210" s="33"/>
      <c r="G210" s="33"/>
      <c r="H210" s="288">
        <f t="shared" si="421"/>
        <v>224160</v>
      </c>
      <c r="I210" s="288">
        <f t="shared" si="422"/>
        <v>224160</v>
      </c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4"/>
      <c r="AI210" s="34" t="s">
        <v>597</v>
      </c>
      <c r="AJ210" s="34" t="s">
        <v>129</v>
      </c>
      <c r="AK210" s="34" t="s">
        <v>806</v>
      </c>
      <c r="AL210" s="34" t="s">
        <v>129</v>
      </c>
      <c r="AM210" s="34" t="s">
        <v>466</v>
      </c>
      <c r="AN210" s="34"/>
      <c r="AO210" s="36">
        <v>1.04</v>
      </c>
      <c r="AP210" s="69"/>
      <c r="AQ210" s="69" t="s">
        <v>58</v>
      </c>
      <c r="AR210" s="37" t="s">
        <v>471</v>
      </c>
      <c r="AS210" s="38">
        <v>2024</v>
      </c>
      <c r="AT210" s="39" t="s">
        <v>470</v>
      </c>
      <c r="AU210" s="37" t="s">
        <v>686</v>
      </c>
      <c r="AV210" s="39" t="s">
        <v>494</v>
      </c>
      <c r="AW210" s="39" t="s">
        <v>495</v>
      </c>
      <c r="AX210" s="39" t="s">
        <v>687</v>
      </c>
      <c r="AY210" s="40" t="s">
        <v>808</v>
      </c>
      <c r="AZ210" s="40" t="s">
        <v>485</v>
      </c>
      <c r="BA210" s="274">
        <v>0</v>
      </c>
      <c r="BB210" s="42"/>
      <c r="BC210" s="43">
        <v>224160</v>
      </c>
      <c r="BD210" s="43"/>
      <c r="BE210" s="43"/>
      <c r="BF210" s="43"/>
      <c r="BG210" s="99">
        <v>224160</v>
      </c>
      <c r="BH210" s="100">
        <f t="shared" si="437"/>
        <v>224160</v>
      </c>
      <c r="BI210" s="45">
        <f t="shared" si="438"/>
        <v>224160</v>
      </c>
      <c r="BJ210" s="45">
        <f t="shared" si="409"/>
        <v>224160</v>
      </c>
      <c r="BK210" s="46">
        <v>224160</v>
      </c>
      <c r="BL210" s="46"/>
      <c r="BM210" s="46">
        <f t="shared" si="344"/>
        <v>0</v>
      </c>
      <c r="BN210" s="46"/>
      <c r="BO210" s="46">
        <f t="shared" si="380"/>
        <v>0</v>
      </c>
      <c r="BP210" s="46"/>
      <c r="BQ210" s="46">
        <f t="shared" si="346"/>
        <v>0</v>
      </c>
      <c r="BR210" s="46"/>
      <c r="BS210" s="46">
        <f t="shared" si="347"/>
        <v>0</v>
      </c>
      <c r="BT210" s="46"/>
      <c r="BU210" s="46">
        <f t="shared" si="348"/>
        <v>0</v>
      </c>
      <c r="BV210" s="46"/>
      <c r="BW210" s="46">
        <f t="shared" si="349"/>
        <v>0</v>
      </c>
      <c r="BX210" s="46"/>
      <c r="BY210" s="46">
        <f t="shared" si="350"/>
        <v>0</v>
      </c>
      <c r="BZ210" s="46"/>
      <c r="CA210" s="46">
        <f t="shared" si="381"/>
        <v>0</v>
      </c>
      <c r="CB210" s="46"/>
      <c r="CC210" s="46">
        <f t="shared" si="382"/>
        <v>0</v>
      </c>
      <c r="CD210" s="46"/>
      <c r="CE210" s="46">
        <f t="shared" si="383"/>
        <v>0</v>
      </c>
      <c r="CF210" s="46"/>
      <c r="CG210" s="46">
        <f t="shared" si="384"/>
        <v>0</v>
      </c>
      <c r="CH210" s="46"/>
      <c r="CI210" s="46">
        <f t="shared" si="385"/>
        <v>0</v>
      </c>
      <c r="CJ210" s="46"/>
      <c r="CK210" s="46">
        <f t="shared" si="386"/>
        <v>0</v>
      </c>
      <c r="CL210" s="46"/>
      <c r="CM210" s="46">
        <f t="shared" si="387"/>
        <v>0</v>
      </c>
      <c r="CN210" s="46"/>
      <c r="CO210" s="46">
        <f t="shared" si="388"/>
        <v>0</v>
      </c>
      <c r="CP210" s="46"/>
      <c r="CQ210" s="46">
        <f t="shared" si="389"/>
        <v>0</v>
      </c>
      <c r="CR210" s="46"/>
      <c r="CS210" s="46">
        <f t="shared" si="390"/>
        <v>0</v>
      </c>
      <c r="CT210" s="46"/>
      <c r="CU210" s="46">
        <f t="shared" si="391"/>
        <v>0</v>
      </c>
      <c r="CV210" s="46"/>
      <c r="CW210" s="46">
        <f t="shared" si="392"/>
        <v>0</v>
      </c>
      <c r="CX210" s="46"/>
      <c r="CY210" s="46">
        <f t="shared" si="393"/>
        <v>0</v>
      </c>
      <c r="CZ210" s="46"/>
      <c r="DA210" s="46">
        <f t="shared" si="394"/>
        <v>0</v>
      </c>
      <c r="DB210" s="47"/>
      <c r="DC210" s="46">
        <f t="shared" si="395"/>
        <v>0</v>
      </c>
      <c r="DD210" s="48"/>
      <c r="DE210" s="46">
        <f t="shared" si="396"/>
        <v>0</v>
      </c>
      <c r="DF210" s="49">
        <v>99</v>
      </c>
      <c r="DG210" s="50" t="s">
        <v>538</v>
      </c>
      <c r="DH210" s="51">
        <f t="shared" si="410"/>
        <v>0</v>
      </c>
      <c r="DI210" s="117"/>
      <c r="DJ210" s="117"/>
      <c r="DK210" s="117"/>
      <c r="DL210" s="117"/>
      <c r="DM210" s="117"/>
      <c r="DN210" s="117"/>
      <c r="DO210" s="117"/>
      <c r="DP210" s="117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17"/>
      <c r="EA210" s="117"/>
      <c r="EB210" s="117"/>
      <c r="EC210" s="117"/>
      <c r="ED210" s="117"/>
      <c r="EE210" s="117"/>
      <c r="EF210" s="117"/>
      <c r="EG210" s="54">
        <f t="shared" si="412"/>
        <v>224160</v>
      </c>
      <c r="EH210" s="55">
        <f t="shared" si="413"/>
        <v>0</v>
      </c>
      <c r="EI210" s="55">
        <f t="shared" si="414"/>
        <v>99</v>
      </c>
      <c r="EJ210" s="56" t="s">
        <v>1034</v>
      </c>
      <c r="EK210" s="57">
        <f t="shared" si="453"/>
        <v>224160</v>
      </c>
      <c r="EL210" s="57">
        <f t="shared" si="454"/>
        <v>224160</v>
      </c>
      <c r="EM210" s="57">
        <f t="shared" si="455"/>
        <v>224160</v>
      </c>
      <c r="EN210" s="57">
        <f t="shared" si="456"/>
        <v>224160</v>
      </c>
      <c r="EO210" s="57">
        <f t="shared" si="429"/>
        <v>224160</v>
      </c>
      <c r="EP210" s="57">
        <f t="shared" si="430"/>
        <v>224160</v>
      </c>
      <c r="EQ210" s="58">
        <f t="shared" si="423"/>
        <v>2689.92</v>
      </c>
      <c r="ER210" s="58">
        <f t="shared" si="424"/>
        <v>2689.92</v>
      </c>
      <c r="ES210" s="58">
        <f t="shared" si="425"/>
        <v>2914.08</v>
      </c>
      <c r="ET210" s="58">
        <f t="shared" si="426"/>
        <v>3138.2400000000002</v>
      </c>
    </row>
    <row r="211" spans="1:150" x14ac:dyDescent="0.25">
      <c r="A211" s="30" t="s">
        <v>690</v>
      </c>
      <c r="B211" s="65">
        <v>1531187</v>
      </c>
      <c r="C211" s="67" t="s">
        <v>1035</v>
      </c>
      <c r="D211" s="32" t="s">
        <v>604</v>
      </c>
      <c r="E211" s="56"/>
      <c r="F211" s="33"/>
      <c r="G211" s="33"/>
      <c r="H211" s="288">
        <f t="shared" si="421"/>
        <v>1398600</v>
      </c>
      <c r="I211" s="288">
        <f t="shared" si="422"/>
        <v>1398600</v>
      </c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4" t="s">
        <v>478</v>
      </c>
      <c r="AI211" s="34" t="s">
        <v>479</v>
      </c>
      <c r="AJ211" s="34" t="s">
        <v>54</v>
      </c>
      <c r="AK211" s="34" t="s">
        <v>490</v>
      </c>
      <c r="AL211" s="34" t="s">
        <v>110</v>
      </c>
      <c r="AM211" s="34" t="s">
        <v>728</v>
      </c>
      <c r="AN211" s="34" t="s">
        <v>467</v>
      </c>
      <c r="AO211" s="36">
        <v>1.04</v>
      </c>
      <c r="AP211" s="69" t="s">
        <v>586</v>
      </c>
      <c r="AQ211" s="69" t="s">
        <v>30</v>
      </c>
      <c r="AR211" s="37" t="s">
        <v>493</v>
      </c>
      <c r="AS211" s="38">
        <v>2024</v>
      </c>
      <c r="AT211" s="39" t="s">
        <v>470</v>
      </c>
      <c r="AU211" s="37" t="s">
        <v>493</v>
      </c>
      <c r="AV211" s="39" t="s">
        <v>494</v>
      </c>
      <c r="AW211" s="39" t="s">
        <v>524</v>
      </c>
      <c r="AX211" s="39" t="s">
        <v>550</v>
      </c>
      <c r="AY211" s="40"/>
      <c r="AZ211" s="40" t="s">
        <v>504</v>
      </c>
      <c r="BA211" s="274"/>
      <c r="BB211" s="42"/>
      <c r="BC211" s="43">
        <v>1350000</v>
      </c>
      <c r="BD211" s="43"/>
      <c r="BE211" s="43"/>
      <c r="BF211" s="43"/>
      <c r="BG211" s="44"/>
      <c r="BH211" s="45">
        <f t="shared" si="437"/>
        <v>1350000</v>
      </c>
      <c r="BI211" s="45">
        <f t="shared" si="438"/>
        <v>1398600</v>
      </c>
      <c r="BJ211" s="45">
        <f t="shared" si="409"/>
        <v>1398600</v>
      </c>
      <c r="BK211" s="138">
        <v>135000</v>
      </c>
      <c r="BL211" s="46">
        <v>945000</v>
      </c>
      <c r="BM211" s="46">
        <f t="shared" si="344"/>
        <v>982800</v>
      </c>
      <c r="BN211" s="46">
        <v>270000</v>
      </c>
      <c r="BO211" s="46">
        <f t="shared" si="380"/>
        <v>280800</v>
      </c>
      <c r="BP211" s="46">
        <v>0</v>
      </c>
      <c r="BQ211" s="46">
        <f t="shared" si="346"/>
        <v>0</v>
      </c>
      <c r="BR211" s="46">
        <v>0</v>
      </c>
      <c r="BS211" s="46">
        <f t="shared" si="347"/>
        <v>0</v>
      </c>
      <c r="BT211" s="46">
        <v>0</v>
      </c>
      <c r="BU211" s="46">
        <f t="shared" si="348"/>
        <v>0</v>
      </c>
      <c r="BV211" s="46">
        <v>0</v>
      </c>
      <c r="BW211" s="46">
        <f t="shared" si="349"/>
        <v>0</v>
      </c>
      <c r="BX211" s="46">
        <v>0</v>
      </c>
      <c r="BY211" s="46">
        <f t="shared" si="350"/>
        <v>0</v>
      </c>
      <c r="BZ211" s="46">
        <v>0</v>
      </c>
      <c r="CA211" s="46">
        <f t="shared" si="381"/>
        <v>0</v>
      </c>
      <c r="CB211" s="46">
        <v>0</v>
      </c>
      <c r="CC211" s="46">
        <f t="shared" si="382"/>
        <v>0</v>
      </c>
      <c r="CD211" s="46">
        <v>0</v>
      </c>
      <c r="CE211" s="46">
        <f t="shared" si="383"/>
        <v>0</v>
      </c>
      <c r="CF211" s="46">
        <v>0</v>
      </c>
      <c r="CG211" s="46">
        <f t="shared" si="384"/>
        <v>0</v>
      </c>
      <c r="CH211" s="46">
        <v>0</v>
      </c>
      <c r="CI211" s="46">
        <f t="shared" si="385"/>
        <v>0</v>
      </c>
      <c r="CJ211" s="46">
        <v>0</v>
      </c>
      <c r="CK211" s="46">
        <f t="shared" si="386"/>
        <v>0</v>
      </c>
      <c r="CL211" s="46">
        <v>0</v>
      </c>
      <c r="CM211" s="46">
        <f t="shared" si="387"/>
        <v>0</v>
      </c>
      <c r="CN211" s="46">
        <v>0</v>
      </c>
      <c r="CO211" s="46">
        <f t="shared" si="388"/>
        <v>0</v>
      </c>
      <c r="CP211" s="46">
        <v>0</v>
      </c>
      <c r="CQ211" s="46">
        <f t="shared" si="389"/>
        <v>0</v>
      </c>
      <c r="CR211" s="46">
        <v>0</v>
      </c>
      <c r="CS211" s="46">
        <f t="shared" si="390"/>
        <v>0</v>
      </c>
      <c r="CT211" s="46">
        <v>0</v>
      </c>
      <c r="CU211" s="46">
        <f t="shared" si="391"/>
        <v>0</v>
      </c>
      <c r="CV211" s="46">
        <v>0</v>
      </c>
      <c r="CW211" s="46">
        <f t="shared" si="392"/>
        <v>0</v>
      </c>
      <c r="CX211" s="46">
        <v>0</v>
      </c>
      <c r="CY211" s="46">
        <f t="shared" si="393"/>
        <v>0</v>
      </c>
      <c r="CZ211" s="46">
        <v>0</v>
      </c>
      <c r="DA211" s="46">
        <f t="shared" si="394"/>
        <v>0</v>
      </c>
      <c r="DB211" s="47">
        <v>0</v>
      </c>
      <c r="DC211" s="46">
        <f t="shared" si="395"/>
        <v>0</v>
      </c>
      <c r="DD211" s="48">
        <v>0</v>
      </c>
      <c r="DE211" s="46">
        <f t="shared" si="396"/>
        <v>0</v>
      </c>
      <c r="DF211" s="49">
        <v>45</v>
      </c>
      <c r="DG211" s="50">
        <f t="shared" si="402"/>
        <v>31080</v>
      </c>
      <c r="DH211" s="51">
        <f t="shared" si="410"/>
        <v>652680</v>
      </c>
      <c r="DI211" s="52"/>
      <c r="DJ211" s="53"/>
      <c r="DK211" s="53"/>
      <c r="DL211" s="53">
        <f t="shared" ref="DL211:DU212" si="457">$DG211</f>
        <v>31080</v>
      </c>
      <c r="DM211" s="53">
        <f t="shared" si="457"/>
        <v>31080</v>
      </c>
      <c r="DN211" s="53">
        <f t="shared" si="457"/>
        <v>31080</v>
      </c>
      <c r="DO211" s="53">
        <f t="shared" si="457"/>
        <v>31080</v>
      </c>
      <c r="DP211" s="53">
        <f t="shared" si="457"/>
        <v>31080</v>
      </c>
      <c r="DQ211" s="53">
        <f t="shared" si="457"/>
        <v>31080</v>
      </c>
      <c r="DR211" s="53">
        <f t="shared" si="457"/>
        <v>31080</v>
      </c>
      <c r="DS211" s="53">
        <f t="shared" si="457"/>
        <v>31080</v>
      </c>
      <c r="DT211" s="53">
        <f t="shared" si="457"/>
        <v>31080</v>
      </c>
      <c r="DU211" s="53">
        <f t="shared" si="457"/>
        <v>31080</v>
      </c>
      <c r="DV211" s="53">
        <f t="shared" ref="DV211:EF212" si="458">$DG211</f>
        <v>31080</v>
      </c>
      <c r="DW211" s="53">
        <f t="shared" si="458"/>
        <v>31080</v>
      </c>
      <c r="DX211" s="53">
        <f t="shared" si="458"/>
        <v>31080</v>
      </c>
      <c r="DY211" s="53">
        <f t="shared" si="458"/>
        <v>31080</v>
      </c>
      <c r="DZ211" s="53">
        <f t="shared" si="458"/>
        <v>31080</v>
      </c>
      <c r="EA211" s="53">
        <f t="shared" si="458"/>
        <v>31080</v>
      </c>
      <c r="EB211" s="53">
        <f t="shared" si="458"/>
        <v>31080</v>
      </c>
      <c r="EC211" s="53">
        <f t="shared" si="458"/>
        <v>31080</v>
      </c>
      <c r="ED211" s="53">
        <f t="shared" si="458"/>
        <v>31080</v>
      </c>
      <c r="EE211" s="53">
        <f t="shared" si="458"/>
        <v>31080</v>
      </c>
      <c r="EF211" s="53">
        <f t="shared" si="458"/>
        <v>31080</v>
      </c>
      <c r="EG211" s="54">
        <f t="shared" si="412"/>
        <v>745920</v>
      </c>
      <c r="EH211" s="55">
        <f t="shared" si="413"/>
        <v>21</v>
      </c>
      <c r="EI211" s="55">
        <f t="shared" si="414"/>
        <v>24</v>
      </c>
      <c r="EJ211" s="56" t="s">
        <v>1008</v>
      </c>
      <c r="EK211" s="57">
        <f t="shared" si="453"/>
        <v>135000</v>
      </c>
      <c r="EL211" s="57">
        <f t="shared" si="454"/>
        <v>1117800</v>
      </c>
      <c r="EM211" s="57">
        <f t="shared" si="455"/>
        <v>1398600</v>
      </c>
      <c r="EN211" s="57">
        <f t="shared" si="456"/>
        <v>1367520</v>
      </c>
      <c r="EO211" s="57">
        <f t="shared" si="429"/>
        <v>1336440</v>
      </c>
      <c r="EP211" s="57">
        <f t="shared" si="430"/>
        <v>1305360</v>
      </c>
      <c r="EQ211" s="58">
        <f t="shared" si="423"/>
        <v>1620</v>
      </c>
      <c r="ER211" s="58">
        <f t="shared" si="424"/>
        <v>13413.6</v>
      </c>
      <c r="ES211" s="58">
        <f t="shared" si="425"/>
        <v>18181.8</v>
      </c>
      <c r="ET211" s="58">
        <f t="shared" si="426"/>
        <v>19145.28</v>
      </c>
    </row>
    <row r="212" spans="1:150" x14ac:dyDescent="0.25">
      <c r="A212" s="30" t="s">
        <v>690</v>
      </c>
      <c r="B212" s="65">
        <v>1531190</v>
      </c>
      <c r="C212" s="67" t="s">
        <v>1036</v>
      </c>
      <c r="D212" s="32" t="s">
        <v>604</v>
      </c>
      <c r="E212" s="56"/>
      <c r="F212" s="33"/>
      <c r="G212" s="33"/>
      <c r="H212" s="288">
        <f t="shared" si="421"/>
        <v>673400</v>
      </c>
      <c r="I212" s="288">
        <f t="shared" si="422"/>
        <v>673400</v>
      </c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4" t="s">
        <v>478</v>
      </c>
      <c r="AI212" s="34" t="s">
        <v>479</v>
      </c>
      <c r="AJ212" s="34" t="s">
        <v>54</v>
      </c>
      <c r="AK212" s="34" t="s">
        <v>490</v>
      </c>
      <c r="AL212" s="34" t="s">
        <v>110</v>
      </c>
      <c r="AM212" s="34" t="s">
        <v>728</v>
      </c>
      <c r="AN212" s="34" t="s">
        <v>467</v>
      </c>
      <c r="AO212" s="36">
        <v>1.04</v>
      </c>
      <c r="AP212" s="69" t="s">
        <v>1037</v>
      </c>
      <c r="AQ212" s="69" t="s">
        <v>30</v>
      </c>
      <c r="AR212" s="37" t="s">
        <v>493</v>
      </c>
      <c r="AS212" s="38">
        <v>2024</v>
      </c>
      <c r="AT212" s="39" t="s">
        <v>470</v>
      </c>
      <c r="AU212" s="37" t="s">
        <v>493</v>
      </c>
      <c r="AV212" s="39" t="s">
        <v>494</v>
      </c>
      <c r="AW212" s="39" t="s">
        <v>524</v>
      </c>
      <c r="AX212" s="39" t="s">
        <v>550</v>
      </c>
      <c r="AY212" s="40"/>
      <c r="AZ212" s="40" t="s">
        <v>504</v>
      </c>
      <c r="BA212" s="274"/>
      <c r="BB212" s="42"/>
      <c r="BC212" s="43">
        <v>650000</v>
      </c>
      <c r="BD212" s="43"/>
      <c r="BE212" s="43"/>
      <c r="BF212" s="43"/>
      <c r="BG212" s="44"/>
      <c r="BH212" s="45">
        <f t="shared" si="437"/>
        <v>650000</v>
      </c>
      <c r="BI212" s="45">
        <f t="shared" si="438"/>
        <v>673400</v>
      </c>
      <c r="BJ212" s="45">
        <f t="shared" si="409"/>
        <v>673400</v>
      </c>
      <c r="BK212" s="138">
        <v>65000</v>
      </c>
      <c r="BL212" s="46">
        <v>455000</v>
      </c>
      <c r="BM212" s="46">
        <f t="shared" si="344"/>
        <v>473200</v>
      </c>
      <c r="BN212" s="46">
        <v>130000</v>
      </c>
      <c r="BO212" s="46">
        <f t="shared" si="380"/>
        <v>135200</v>
      </c>
      <c r="BP212" s="46">
        <v>0</v>
      </c>
      <c r="BQ212" s="46">
        <f t="shared" si="346"/>
        <v>0</v>
      </c>
      <c r="BR212" s="46">
        <v>0</v>
      </c>
      <c r="BS212" s="46">
        <f t="shared" si="347"/>
        <v>0</v>
      </c>
      <c r="BT212" s="46">
        <v>0</v>
      </c>
      <c r="BU212" s="46">
        <f t="shared" si="348"/>
        <v>0</v>
      </c>
      <c r="BV212" s="46">
        <v>0</v>
      </c>
      <c r="BW212" s="46">
        <f t="shared" si="349"/>
        <v>0</v>
      </c>
      <c r="BX212" s="46">
        <v>0</v>
      </c>
      <c r="BY212" s="46">
        <f t="shared" si="350"/>
        <v>0</v>
      </c>
      <c r="BZ212" s="46">
        <v>0</v>
      </c>
      <c r="CA212" s="46">
        <f t="shared" si="381"/>
        <v>0</v>
      </c>
      <c r="CB212" s="46">
        <v>0</v>
      </c>
      <c r="CC212" s="46">
        <f t="shared" si="382"/>
        <v>0</v>
      </c>
      <c r="CD212" s="46">
        <v>0</v>
      </c>
      <c r="CE212" s="46">
        <f t="shared" si="383"/>
        <v>0</v>
      </c>
      <c r="CF212" s="46">
        <v>0</v>
      </c>
      <c r="CG212" s="46">
        <f t="shared" si="384"/>
        <v>0</v>
      </c>
      <c r="CH212" s="46">
        <v>0</v>
      </c>
      <c r="CI212" s="46">
        <f t="shared" si="385"/>
        <v>0</v>
      </c>
      <c r="CJ212" s="46">
        <v>0</v>
      </c>
      <c r="CK212" s="46">
        <f t="shared" si="386"/>
        <v>0</v>
      </c>
      <c r="CL212" s="46">
        <v>0</v>
      </c>
      <c r="CM212" s="46">
        <f t="shared" si="387"/>
        <v>0</v>
      </c>
      <c r="CN212" s="46">
        <v>0</v>
      </c>
      <c r="CO212" s="46">
        <f t="shared" si="388"/>
        <v>0</v>
      </c>
      <c r="CP212" s="46">
        <v>0</v>
      </c>
      <c r="CQ212" s="46">
        <f t="shared" si="389"/>
        <v>0</v>
      </c>
      <c r="CR212" s="46">
        <v>0</v>
      </c>
      <c r="CS212" s="46">
        <f t="shared" si="390"/>
        <v>0</v>
      </c>
      <c r="CT212" s="46">
        <v>0</v>
      </c>
      <c r="CU212" s="46">
        <f t="shared" si="391"/>
        <v>0</v>
      </c>
      <c r="CV212" s="46">
        <v>0</v>
      </c>
      <c r="CW212" s="46">
        <f t="shared" si="392"/>
        <v>0</v>
      </c>
      <c r="CX212" s="46">
        <v>0</v>
      </c>
      <c r="CY212" s="46">
        <f t="shared" si="393"/>
        <v>0</v>
      </c>
      <c r="CZ212" s="46">
        <v>0</v>
      </c>
      <c r="DA212" s="46">
        <f t="shared" si="394"/>
        <v>0</v>
      </c>
      <c r="DB212" s="47">
        <v>0</v>
      </c>
      <c r="DC212" s="46">
        <f t="shared" si="395"/>
        <v>0</v>
      </c>
      <c r="DD212" s="48">
        <v>0</v>
      </c>
      <c r="DE212" s="46">
        <f t="shared" si="396"/>
        <v>0</v>
      </c>
      <c r="DF212" s="49">
        <v>30</v>
      </c>
      <c r="DG212" s="50">
        <f t="shared" si="402"/>
        <v>22446.666666666668</v>
      </c>
      <c r="DH212" s="51">
        <f t="shared" si="410"/>
        <v>471380.00000000012</v>
      </c>
      <c r="DI212" s="52"/>
      <c r="DJ212" s="53"/>
      <c r="DK212" s="53"/>
      <c r="DL212" s="53">
        <f t="shared" si="457"/>
        <v>22446.666666666668</v>
      </c>
      <c r="DM212" s="53">
        <f t="shared" si="457"/>
        <v>22446.666666666668</v>
      </c>
      <c r="DN212" s="53">
        <f t="shared" si="457"/>
        <v>22446.666666666668</v>
      </c>
      <c r="DO212" s="53">
        <f t="shared" si="457"/>
        <v>22446.666666666668</v>
      </c>
      <c r="DP212" s="53">
        <f t="shared" si="457"/>
        <v>22446.666666666668</v>
      </c>
      <c r="DQ212" s="53">
        <f t="shared" si="457"/>
        <v>22446.666666666668</v>
      </c>
      <c r="DR212" s="53">
        <f t="shared" si="457"/>
        <v>22446.666666666668</v>
      </c>
      <c r="DS212" s="53">
        <f t="shared" si="457"/>
        <v>22446.666666666668</v>
      </c>
      <c r="DT212" s="53">
        <f t="shared" si="457"/>
        <v>22446.666666666668</v>
      </c>
      <c r="DU212" s="53">
        <f t="shared" si="457"/>
        <v>22446.666666666668</v>
      </c>
      <c r="DV212" s="53">
        <f t="shared" si="458"/>
        <v>22446.666666666668</v>
      </c>
      <c r="DW212" s="53">
        <f t="shared" si="458"/>
        <v>22446.666666666668</v>
      </c>
      <c r="DX212" s="53">
        <f t="shared" si="458"/>
        <v>22446.666666666668</v>
      </c>
      <c r="DY212" s="53">
        <f t="shared" si="458"/>
        <v>22446.666666666668</v>
      </c>
      <c r="DZ212" s="53">
        <f t="shared" si="458"/>
        <v>22446.666666666668</v>
      </c>
      <c r="EA212" s="53">
        <f t="shared" si="458"/>
        <v>22446.666666666668</v>
      </c>
      <c r="EB212" s="53">
        <f t="shared" si="458"/>
        <v>22446.666666666668</v>
      </c>
      <c r="EC212" s="53">
        <f t="shared" si="458"/>
        <v>22446.666666666668</v>
      </c>
      <c r="ED212" s="53">
        <f t="shared" si="458"/>
        <v>22446.666666666668</v>
      </c>
      <c r="EE212" s="53">
        <f t="shared" si="458"/>
        <v>22446.666666666668</v>
      </c>
      <c r="EF212" s="53">
        <f t="shared" si="458"/>
        <v>22446.666666666668</v>
      </c>
      <c r="EG212" s="54">
        <f t="shared" si="412"/>
        <v>202019.99999999988</v>
      </c>
      <c r="EH212" s="55">
        <f t="shared" si="413"/>
        <v>21</v>
      </c>
      <c r="EI212" s="55">
        <f t="shared" si="414"/>
        <v>9</v>
      </c>
      <c r="EJ212" s="56" t="s">
        <v>1008</v>
      </c>
      <c r="EK212" s="57">
        <f t="shared" si="453"/>
        <v>65000</v>
      </c>
      <c r="EL212" s="57">
        <f t="shared" si="454"/>
        <v>538200</v>
      </c>
      <c r="EM212" s="57">
        <f t="shared" si="455"/>
        <v>673400</v>
      </c>
      <c r="EN212" s="57">
        <f t="shared" si="456"/>
        <v>650953.33333333337</v>
      </c>
      <c r="EO212" s="57">
        <f t="shared" si="429"/>
        <v>628506.66666666674</v>
      </c>
      <c r="EP212" s="57">
        <f t="shared" si="430"/>
        <v>606060.00000000012</v>
      </c>
      <c r="EQ212" s="58">
        <f t="shared" si="423"/>
        <v>780</v>
      </c>
      <c r="ER212" s="58">
        <f t="shared" si="424"/>
        <v>6458.4000000000005</v>
      </c>
      <c r="ES212" s="58">
        <f t="shared" si="425"/>
        <v>8754.1999999999989</v>
      </c>
      <c r="ET212" s="58">
        <f t="shared" si="426"/>
        <v>9113.3466666666682</v>
      </c>
    </row>
    <row r="213" spans="1:150" x14ac:dyDescent="0.25">
      <c r="A213" s="30" t="s">
        <v>1038</v>
      </c>
      <c r="B213" s="65">
        <v>1531221</v>
      </c>
      <c r="C213" s="67" t="s">
        <v>1039</v>
      </c>
      <c r="D213" s="32" t="s">
        <v>604</v>
      </c>
      <c r="E213" s="56"/>
      <c r="F213" s="33"/>
      <c r="G213" s="33"/>
      <c r="H213" s="288">
        <f t="shared" si="421"/>
        <v>280200.96000000002</v>
      </c>
      <c r="I213" s="288">
        <f t="shared" si="422"/>
        <v>280823.92000000004</v>
      </c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4" t="s">
        <v>478</v>
      </c>
      <c r="AI213" s="34" t="s">
        <v>479</v>
      </c>
      <c r="AJ213" s="34" t="s">
        <v>54</v>
      </c>
      <c r="AK213" s="34" t="s">
        <v>490</v>
      </c>
      <c r="AL213" s="34" t="s">
        <v>1018</v>
      </c>
      <c r="AM213" s="34" t="s">
        <v>695</v>
      </c>
      <c r="AN213" s="34" t="s">
        <v>1019</v>
      </c>
      <c r="AO213" s="36">
        <v>1.04</v>
      </c>
      <c r="AP213" s="69">
        <v>2022</v>
      </c>
      <c r="AQ213" s="69" t="s">
        <v>30</v>
      </c>
      <c r="AR213" s="37" t="s">
        <v>493</v>
      </c>
      <c r="AS213" s="38">
        <v>2020</v>
      </c>
      <c r="AT213" s="39" t="s">
        <v>470</v>
      </c>
      <c r="AU213" s="37" t="s">
        <v>686</v>
      </c>
      <c r="AV213" s="39" t="s">
        <v>494</v>
      </c>
      <c r="AW213" s="39" t="s">
        <v>495</v>
      </c>
      <c r="AX213" s="39" t="s">
        <v>687</v>
      </c>
      <c r="AY213" s="40" t="s">
        <v>998</v>
      </c>
      <c r="AZ213" s="40">
        <v>2022</v>
      </c>
      <c r="BA213" s="274">
        <v>622.96</v>
      </c>
      <c r="BB213" s="42"/>
      <c r="BC213" s="43">
        <v>280722.79000000004</v>
      </c>
      <c r="BD213" s="43">
        <v>0</v>
      </c>
      <c r="BE213" s="43"/>
      <c r="BF213" s="43">
        <v>0</v>
      </c>
      <c r="BG213" s="44"/>
      <c r="BH213" s="45">
        <f t="shared" si="437"/>
        <v>280200.96000000002</v>
      </c>
      <c r="BI213" s="45">
        <f t="shared" si="438"/>
        <v>280200.96000000002</v>
      </c>
      <c r="BJ213" s="45">
        <f t="shared" si="409"/>
        <v>280823.92000000004</v>
      </c>
      <c r="BK213" s="46">
        <v>280200.96000000002</v>
      </c>
      <c r="BL213" s="46">
        <v>0</v>
      </c>
      <c r="BM213" s="46">
        <f t="shared" si="344"/>
        <v>0</v>
      </c>
      <c r="BN213" s="46">
        <v>0</v>
      </c>
      <c r="BO213" s="46">
        <f t="shared" si="380"/>
        <v>0</v>
      </c>
      <c r="BP213" s="46">
        <v>0</v>
      </c>
      <c r="BQ213" s="46">
        <f t="shared" si="346"/>
        <v>0</v>
      </c>
      <c r="BR213" s="46">
        <v>0</v>
      </c>
      <c r="BS213" s="46">
        <f t="shared" si="347"/>
        <v>0</v>
      </c>
      <c r="BT213" s="46">
        <v>0</v>
      </c>
      <c r="BU213" s="46">
        <f t="shared" si="348"/>
        <v>0</v>
      </c>
      <c r="BV213" s="46">
        <v>0</v>
      </c>
      <c r="BW213" s="46">
        <f t="shared" si="349"/>
        <v>0</v>
      </c>
      <c r="BX213" s="46">
        <v>0</v>
      </c>
      <c r="BY213" s="46">
        <f t="shared" si="350"/>
        <v>0</v>
      </c>
      <c r="BZ213" s="46">
        <v>0</v>
      </c>
      <c r="CA213" s="46">
        <f t="shared" si="381"/>
        <v>0</v>
      </c>
      <c r="CB213" s="46">
        <v>0</v>
      </c>
      <c r="CC213" s="46">
        <f t="shared" si="382"/>
        <v>0</v>
      </c>
      <c r="CD213" s="46">
        <v>0</v>
      </c>
      <c r="CE213" s="46">
        <f t="shared" si="383"/>
        <v>0</v>
      </c>
      <c r="CF213" s="46">
        <v>0</v>
      </c>
      <c r="CG213" s="46">
        <f t="shared" si="384"/>
        <v>0</v>
      </c>
      <c r="CH213" s="46">
        <v>0</v>
      </c>
      <c r="CI213" s="46">
        <f t="shared" si="385"/>
        <v>0</v>
      </c>
      <c r="CJ213" s="46">
        <v>0</v>
      </c>
      <c r="CK213" s="46">
        <f t="shared" si="386"/>
        <v>0</v>
      </c>
      <c r="CL213" s="46">
        <v>0</v>
      </c>
      <c r="CM213" s="46">
        <f t="shared" si="387"/>
        <v>0</v>
      </c>
      <c r="CN213" s="46">
        <v>0</v>
      </c>
      <c r="CO213" s="46">
        <f t="shared" si="388"/>
        <v>0</v>
      </c>
      <c r="CP213" s="46">
        <v>0</v>
      </c>
      <c r="CQ213" s="46">
        <f t="shared" si="389"/>
        <v>0</v>
      </c>
      <c r="CR213" s="46">
        <v>0</v>
      </c>
      <c r="CS213" s="46">
        <f t="shared" si="390"/>
        <v>0</v>
      </c>
      <c r="CT213" s="46">
        <v>0</v>
      </c>
      <c r="CU213" s="46">
        <f t="shared" si="391"/>
        <v>0</v>
      </c>
      <c r="CV213" s="46">
        <v>0</v>
      </c>
      <c r="CW213" s="46">
        <f t="shared" si="392"/>
        <v>0</v>
      </c>
      <c r="CX213" s="46">
        <v>0</v>
      </c>
      <c r="CY213" s="46">
        <f t="shared" si="393"/>
        <v>0</v>
      </c>
      <c r="CZ213" s="46">
        <v>0</v>
      </c>
      <c r="DA213" s="46">
        <f t="shared" si="394"/>
        <v>0</v>
      </c>
      <c r="DB213" s="47">
        <v>0</v>
      </c>
      <c r="DC213" s="46">
        <f t="shared" si="395"/>
        <v>0</v>
      </c>
      <c r="DD213" s="48">
        <v>0</v>
      </c>
      <c r="DE213" s="46">
        <f t="shared" si="396"/>
        <v>0</v>
      </c>
      <c r="DF213" s="49">
        <v>10</v>
      </c>
      <c r="DG213" s="50">
        <f t="shared" si="402"/>
        <v>28082.392000000003</v>
      </c>
      <c r="DH213" s="51">
        <f t="shared" si="410"/>
        <v>280823.92</v>
      </c>
      <c r="DI213" s="52"/>
      <c r="DJ213" s="52">
        <f t="shared" ref="DJ213:DS214" si="459">$DG213</f>
        <v>28082.392000000003</v>
      </c>
      <c r="DK213" s="52">
        <f t="shared" si="459"/>
        <v>28082.392000000003</v>
      </c>
      <c r="DL213" s="52">
        <f t="shared" si="459"/>
        <v>28082.392000000003</v>
      </c>
      <c r="DM213" s="52">
        <f t="shared" si="459"/>
        <v>28082.392000000003</v>
      </c>
      <c r="DN213" s="52">
        <f t="shared" si="459"/>
        <v>28082.392000000003</v>
      </c>
      <c r="DO213" s="52">
        <f t="shared" si="459"/>
        <v>28082.392000000003</v>
      </c>
      <c r="DP213" s="52">
        <f t="shared" si="459"/>
        <v>28082.392000000003</v>
      </c>
      <c r="DQ213" s="52">
        <f t="shared" si="459"/>
        <v>28082.392000000003</v>
      </c>
      <c r="DR213" s="52">
        <f t="shared" si="459"/>
        <v>28082.392000000003</v>
      </c>
      <c r="DS213" s="52">
        <f t="shared" si="459"/>
        <v>28082.392000000003</v>
      </c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4">
        <f t="shared" si="412"/>
        <v>0</v>
      </c>
      <c r="EH213" s="55">
        <f t="shared" si="413"/>
        <v>10</v>
      </c>
      <c r="EI213" s="55">
        <f t="shared" si="414"/>
        <v>0</v>
      </c>
      <c r="EJ213" s="56" t="s">
        <v>1040</v>
      </c>
      <c r="EK213" s="57">
        <f t="shared" si="453"/>
        <v>280823.92000000004</v>
      </c>
      <c r="EL213" s="57">
        <f t="shared" si="454"/>
        <v>252741.52800000005</v>
      </c>
      <c r="EM213" s="57">
        <f t="shared" si="455"/>
        <v>224659.13600000006</v>
      </c>
      <c r="EN213" s="57">
        <f t="shared" si="456"/>
        <v>196576.74400000006</v>
      </c>
      <c r="EO213" s="57">
        <f t="shared" si="429"/>
        <v>168494.35200000007</v>
      </c>
      <c r="EP213" s="57">
        <f t="shared" si="430"/>
        <v>140411.96000000008</v>
      </c>
      <c r="EQ213" s="58">
        <f t="shared" si="423"/>
        <v>3369.8870400000005</v>
      </c>
      <c r="ER213" s="58">
        <f t="shared" si="424"/>
        <v>3032.8983360000007</v>
      </c>
      <c r="ES213" s="58">
        <f t="shared" si="425"/>
        <v>2920.5687680000005</v>
      </c>
      <c r="ET213" s="58">
        <f t="shared" si="426"/>
        <v>2752.0744160000008</v>
      </c>
    </row>
    <row r="214" spans="1:150" x14ac:dyDescent="0.25">
      <c r="A214" s="30" t="s">
        <v>1041</v>
      </c>
      <c r="B214" s="65">
        <v>1531222</v>
      </c>
      <c r="C214" s="67" t="s">
        <v>1042</v>
      </c>
      <c r="D214" s="32" t="s">
        <v>604</v>
      </c>
      <c r="E214" s="56"/>
      <c r="F214" s="33"/>
      <c r="G214" s="33"/>
      <c r="H214" s="288">
        <f t="shared" si="421"/>
        <v>155863.76</v>
      </c>
      <c r="I214" s="288">
        <f t="shared" si="422"/>
        <v>156434.95000000001</v>
      </c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4" t="s">
        <v>478</v>
      </c>
      <c r="AI214" s="34" t="s">
        <v>479</v>
      </c>
      <c r="AJ214" s="34" t="s">
        <v>54</v>
      </c>
      <c r="AK214" s="34" t="s">
        <v>490</v>
      </c>
      <c r="AL214" s="34" t="s">
        <v>1018</v>
      </c>
      <c r="AM214" s="34" t="s">
        <v>695</v>
      </c>
      <c r="AN214" s="34" t="s">
        <v>1019</v>
      </c>
      <c r="AO214" s="36">
        <v>1.04</v>
      </c>
      <c r="AP214" s="69" t="s">
        <v>586</v>
      </c>
      <c r="AQ214" s="69" t="s">
        <v>30</v>
      </c>
      <c r="AR214" s="37" t="s">
        <v>493</v>
      </c>
      <c r="AS214" s="38">
        <v>2020</v>
      </c>
      <c r="AT214" s="39" t="s">
        <v>470</v>
      </c>
      <c r="AU214" s="37" t="s">
        <v>686</v>
      </c>
      <c r="AV214" s="39" t="s">
        <v>494</v>
      </c>
      <c r="AW214" s="39" t="s">
        <v>495</v>
      </c>
      <c r="AX214" s="39" t="s">
        <v>687</v>
      </c>
      <c r="AY214" s="40" t="s">
        <v>998</v>
      </c>
      <c r="AZ214" s="40" t="s">
        <v>530</v>
      </c>
      <c r="BA214" s="274">
        <v>571.19000000000005</v>
      </c>
      <c r="BB214" s="42"/>
      <c r="BC214" s="43">
        <v>156384.38</v>
      </c>
      <c r="BD214" s="43">
        <v>0</v>
      </c>
      <c r="BE214" s="43"/>
      <c r="BF214" s="43">
        <v>0</v>
      </c>
      <c r="BG214" s="44"/>
      <c r="BH214" s="45">
        <f t="shared" si="437"/>
        <v>155863.76</v>
      </c>
      <c r="BI214" s="45">
        <f t="shared" si="438"/>
        <v>155863.76</v>
      </c>
      <c r="BJ214" s="45">
        <f t="shared" si="409"/>
        <v>156434.95000000001</v>
      </c>
      <c r="BK214" s="46">
        <v>155863.76</v>
      </c>
      <c r="BL214" s="46">
        <v>0</v>
      </c>
      <c r="BM214" s="46">
        <f t="shared" si="344"/>
        <v>0</v>
      </c>
      <c r="BN214" s="46">
        <v>0</v>
      </c>
      <c r="BO214" s="46">
        <f t="shared" si="380"/>
        <v>0</v>
      </c>
      <c r="BP214" s="46">
        <v>0</v>
      </c>
      <c r="BQ214" s="46">
        <f t="shared" si="346"/>
        <v>0</v>
      </c>
      <c r="BR214" s="46">
        <v>0</v>
      </c>
      <c r="BS214" s="46">
        <f t="shared" si="347"/>
        <v>0</v>
      </c>
      <c r="BT214" s="46">
        <v>0</v>
      </c>
      <c r="BU214" s="46">
        <f t="shared" si="348"/>
        <v>0</v>
      </c>
      <c r="BV214" s="46">
        <v>0</v>
      </c>
      <c r="BW214" s="46">
        <f t="shared" si="349"/>
        <v>0</v>
      </c>
      <c r="BX214" s="46">
        <v>0</v>
      </c>
      <c r="BY214" s="46">
        <f t="shared" si="350"/>
        <v>0</v>
      </c>
      <c r="BZ214" s="46">
        <v>0</v>
      </c>
      <c r="CA214" s="46">
        <f t="shared" si="381"/>
        <v>0</v>
      </c>
      <c r="CB214" s="46">
        <v>0</v>
      </c>
      <c r="CC214" s="46">
        <f t="shared" si="382"/>
        <v>0</v>
      </c>
      <c r="CD214" s="46">
        <v>0</v>
      </c>
      <c r="CE214" s="46">
        <f t="shared" si="383"/>
        <v>0</v>
      </c>
      <c r="CF214" s="46">
        <v>0</v>
      </c>
      <c r="CG214" s="46">
        <f t="shared" si="384"/>
        <v>0</v>
      </c>
      <c r="CH214" s="46">
        <v>0</v>
      </c>
      <c r="CI214" s="46">
        <f t="shared" si="385"/>
        <v>0</v>
      </c>
      <c r="CJ214" s="46">
        <v>0</v>
      </c>
      <c r="CK214" s="46">
        <f t="shared" si="386"/>
        <v>0</v>
      </c>
      <c r="CL214" s="46">
        <v>0</v>
      </c>
      <c r="CM214" s="46">
        <f t="shared" si="387"/>
        <v>0</v>
      </c>
      <c r="CN214" s="46">
        <v>0</v>
      </c>
      <c r="CO214" s="46">
        <f t="shared" si="388"/>
        <v>0</v>
      </c>
      <c r="CP214" s="46">
        <v>0</v>
      </c>
      <c r="CQ214" s="46">
        <f t="shared" si="389"/>
        <v>0</v>
      </c>
      <c r="CR214" s="46">
        <v>0</v>
      </c>
      <c r="CS214" s="46">
        <f t="shared" si="390"/>
        <v>0</v>
      </c>
      <c r="CT214" s="46">
        <v>0</v>
      </c>
      <c r="CU214" s="46">
        <f t="shared" si="391"/>
        <v>0</v>
      </c>
      <c r="CV214" s="46">
        <v>0</v>
      </c>
      <c r="CW214" s="46">
        <f t="shared" si="392"/>
        <v>0</v>
      </c>
      <c r="CX214" s="46">
        <v>0</v>
      </c>
      <c r="CY214" s="46">
        <f t="shared" si="393"/>
        <v>0</v>
      </c>
      <c r="CZ214" s="46">
        <v>0</v>
      </c>
      <c r="DA214" s="46">
        <f t="shared" si="394"/>
        <v>0</v>
      </c>
      <c r="DB214" s="47">
        <v>0</v>
      </c>
      <c r="DC214" s="46">
        <f t="shared" si="395"/>
        <v>0</v>
      </c>
      <c r="DD214" s="48">
        <v>0</v>
      </c>
      <c r="DE214" s="46">
        <f t="shared" si="396"/>
        <v>0</v>
      </c>
      <c r="DF214" s="49">
        <v>10</v>
      </c>
      <c r="DG214" s="50">
        <f t="shared" si="402"/>
        <v>15643.495000000001</v>
      </c>
      <c r="DH214" s="51">
        <f t="shared" si="410"/>
        <v>156434.94999999998</v>
      </c>
      <c r="DI214" s="52"/>
      <c r="DJ214" s="52">
        <f t="shared" si="459"/>
        <v>15643.495000000001</v>
      </c>
      <c r="DK214" s="52">
        <f t="shared" si="459"/>
        <v>15643.495000000001</v>
      </c>
      <c r="DL214" s="52">
        <f t="shared" si="459"/>
        <v>15643.495000000001</v>
      </c>
      <c r="DM214" s="52">
        <f t="shared" si="459"/>
        <v>15643.495000000001</v>
      </c>
      <c r="DN214" s="52">
        <f t="shared" si="459"/>
        <v>15643.495000000001</v>
      </c>
      <c r="DO214" s="52">
        <f t="shared" si="459"/>
        <v>15643.495000000001</v>
      </c>
      <c r="DP214" s="52">
        <f t="shared" si="459"/>
        <v>15643.495000000001</v>
      </c>
      <c r="DQ214" s="52">
        <f t="shared" si="459"/>
        <v>15643.495000000001</v>
      </c>
      <c r="DR214" s="52">
        <f t="shared" si="459"/>
        <v>15643.495000000001</v>
      </c>
      <c r="DS214" s="52">
        <f t="shared" si="459"/>
        <v>15643.495000000001</v>
      </c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4">
        <f t="shared" si="412"/>
        <v>0</v>
      </c>
      <c r="EH214" s="55">
        <f t="shared" si="413"/>
        <v>10</v>
      </c>
      <c r="EI214" s="55">
        <f t="shared" si="414"/>
        <v>0</v>
      </c>
      <c r="EJ214" s="56" t="s">
        <v>1040</v>
      </c>
      <c r="EK214" s="57">
        <f t="shared" si="453"/>
        <v>156434.95000000001</v>
      </c>
      <c r="EL214" s="57">
        <f t="shared" si="454"/>
        <v>140791.45500000002</v>
      </c>
      <c r="EM214" s="57">
        <f t="shared" si="455"/>
        <v>125147.96000000002</v>
      </c>
      <c r="EN214" s="57">
        <f t="shared" si="456"/>
        <v>109504.46500000003</v>
      </c>
      <c r="EO214" s="57">
        <f t="shared" si="429"/>
        <v>93860.97000000003</v>
      </c>
      <c r="EP214" s="57">
        <f t="shared" si="430"/>
        <v>78217.475000000035</v>
      </c>
      <c r="EQ214" s="58">
        <f t="shared" si="423"/>
        <v>1877.2194000000002</v>
      </c>
      <c r="ER214" s="58">
        <f t="shared" si="424"/>
        <v>1689.4974600000003</v>
      </c>
      <c r="ES214" s="58">
        <f t="shared" si="425"/>
        <v>1626.9234800000002</v>
      </c>
      <c r="ET214" s="58">
        <f t="shared" si="426"/>
        <v>1533.0625100000004</v>
      </c>
    </row>
    <row r="215" spans="1:150" x14ac:dyDescent="0.25">
      <c r="A215" s="30" t="s">
        <v>1043</v>
      </c>
      <c r="B215" s="65">
        <v>1531223</v>
      </c>
      <c r="C215" s="67" t="s">
        <v>1044</v>
      </c>
      <c r="D215" s="32">
        <v>0</v>
      </c>
      <c r="E215" s="56"/>
      <c r="F215" s="33"/>
      <c r="G215" s="33"/>
      <c r="H215" s="288">
        <f t="shared" si="421"/>
        <v>871936</v>
      </c>
      <c r="I215" s="288">
        <f t="shared" si="422"/>
        <v>877230.64</v>
      </c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4" t="s">
        <v>478</v>
      </c>
      <c r="AI215" s="34" t="s">
        <v>479</v>
      </c>
      <c r="AJ215" s="34" t="s">
        <v>54</v>
      </c>
      <c r="AK215" s="34" t="s">
        <v>490</v>
      </c>
      <c r="AL215" s="34" t="s">
        <v>1018</v>
      </c>
      <c r="AM215" s="34" t="s">
        <v>728</v>
      </c>
      <c r="AN215" s="34" t="s">
        <v>1019</v>
      </c>
      <c r="AO215" s="36">
        <v>1.04</v>
      </c>
      <c r="AP215" s="69" t="s">
        <v>586</v>
      </c>
      <c r="AQ215" s="69" t="s">
        <v>30</v>
      </c>
      <c r="AR215" s="37" t="s">
        <v>493</v>
      </c>
      <c r="AS215" s="38">
        <v>2020</v>
      </c>
      <c r="AT215" s="39" t="s">
        <v>470</v>
      </c>
      <c r="AU215" s="37" t="s">
        <v>686</v>
      </c>
      <c r="AV215" s="39" t="s">
        <v>494</v>
      </c>
      <c r="AW215" s="39" t="s">
        <v>495</v>
      </c>
      <c r="AX215" s="39" t="s">
        <v>687</v>
      </c>
      <c r="AY215" s="40" t="s">
        <v>1045</v>
      </c>
      <c r="AZ215" s="40" t="s">
        <v>1046</v>
      </c>
      <c r="BA215" s="274">
        <v>5294.64</v>
      </c>
      <c r="BB215" s="42"/>
      <c r="BC215" s="43">
        <v>847391.25</v>
      </c>
      <c r="BD215" s="43">
        <v>0</v>
      </c>
      <c r="BE215" s="43"/>
      <c r="BF215" s="43">
        <v>0</v>
      </c>
      <c r="BG215" s="44"/>
      <c r="BH215" s="45">
        <f t="shared" si="437"/>
        <v>842400</v>
      </c>
      <c r="BI215" s="45">
        <f t="shared" si="438"/>
        <v>871936</v>
      </c>
      <c r="BJ215" s="45">
        <f t="shared" si="409"/>
        <v>877230.64</v>
      </c>
      <c r="BK215" s="46">
        <v>104000</v>
      </c>
      <c r="BL215" s="46">
        <v>738400</v>
      </c>
      <c r="BM215" s="46">
        <f t="shared" si="344"/>
        <v>767936</v>
      </c>
      <c r="BN215" s="46">
        <v>0</v>
      </c>
      <c r="BO215" s="46">
        <f t="shared" si="380"/>
        <v>0</v>
      </c>
      <c r="BP215" s="46">
        <v>0</v>
      </c>
      <c r="BQ215" s="46">
        <f t="shared" si="346"/>
        <v>0</v>
      </c>
      <c r="BR215" s="46">
        <v>0</v>
      </c>
      <c r="BS215" s="46">
        <f t="shared" si="347"/>
        <v>0</v>
      </c>
      <c r="BT215" s="46">
        <v>0</v>
      </c>
      <c r="BU215" s="46">
        <f t="shared" si="348"/>
        <v>0</v>
      </c>
      <c r="BV215" s="46">
        <v>0</v>
      </c>
      <c r="BW215" s="46">
        <f t="shared" si="349"/>
        <v>0</v>
      </c>
      <c r="BX215" s="46">
        <v>0</v>
      </c>
      <c r="BY215" s="46">
        <f t="shared" si="350"/>
        <v>0</v>
      </c>
      <c r="BZ215" s="46">
        <v>0</v>
      </c>
      <c r="CA215" s="46">
        <f t="shared" si="381"/>
        <v>0</v>
      </c>
      <c r="CB215" s="46">
        <v>0</v>
      </c>
      <c r="CC215" s="46">
        <f t="shared" si="382"/>
        <v>0</v>
      </c>
      <c r="CD215" s="46">
        <v>0</v>
      </c>
      <c r="CE215" s="46">
        <f t="shared" si="383"/>
        <v>0</v>
      </c>
      <c r="CF215" s="46">
        <v>0</v>
      </c>
      <c r="CG215" s="46">
        <f t="shared" si="384"/>
        <v>0</v>
      </c>
      <c r="CH215" s="46">
        <v>0</v>
      </c>
      <c r="CI215" s="46">
        <f t="shared" si="385"/>
        <v>0</v>
      </c>
      <c r="CJ215" s="46">
        <v>0</v>
      </c>
      <c r="CK215" s="46">
        <f t="shared" si="386"/>
        <v>0</v>
      </c>
      <c r="CL215" s="46">
        <v>0</v>
      </c>
      <c r="CM215" s="46">
        <f t="shared" si="387"/>
        <v>0</v>
      </c>
      <c r="CN215" s="46">
        <v>0</v>
      </c>
      <c r="CO215" s="46">
        <f t="shared" si="388"/>
        <v>0</v>
      </c>
      <c r="CP215" s="46">
        <v>0</v>
      </c>
      <c r="CQ215" s="46">
        <f t="shared" si="389"/>
        <v>0</v>
      </c>
      <c r="CR215" s="46">
        <v>0</v>
      </c>
      <c r="CS215" s="46">
        <f t="shared" si="390"/>
        <v>0</v>
      </c>
      <c r="CT215" s="46">
        <v>0</v>
      </c>
      <c r="CU215" s="46">
        <f t="shared" si="391"/>
        <v>0</v>
      </c>
      <c r="CV215" s="46">
        <v>0</v>
      </c>
      <c r="CW215" s="46">
        <f t="shared" si="392"/>
        <v>0</v>
      </c>
      <c r="CX215" s="46">
        <v>0</v>
      </c>
      <c r="CY215" s="46">
        <f t="shared" si="393"/>
        <v>0</v>
      </c>
      <c r="CZ215" s="46">
        <v>0</v>
      </c>
      <c r="DA215" s="46">
        <f t="shared" si="394"/>
        <v>0</v>
      </c>
      <c r="DB215" s="47">
        <v>0</v>
      </c>
      <c r="DC215" s="46">
        <f t="shared" si="395"/>
        <v>0</v>
      </c>
      <c r="DD215" s="48">
        <v>0</v>
      </c>
      <c r="DE215" s="46">
        <f t="shared" si="396"/>
        <v>0</v>
      </c>
      <c r="DF215" s="49">
        <v>10</v>
      </c>
      <c r="DG215" s="50">
        <f t="shared" si="402"/>
        <v>87723.063999999998</v>
      </c>
      <c r="DH215" s="51">
        <f t="shared" si="410"/>
        <v>877230.64</v>
      </c>
      <c r="DI215" s="52"/>
      <c r="DJ215" s="52"/>
      <c r="DK215" s="52">
        <f t="shared" ref="DK215:DT216" si="460">$DG215</f>
        <v>87723.063999999998</v>
      </c>
      <c r="DL215" s="52">
        <f t="shared" si="460"/>
        <v>87723.063999999998</v>
      </c>
      <c r="DM215" s="52">
        <f t="shared" si="460"/>
        <v>87723.063999999998</v>
      </c>
      <c r="DN215" s="52">
        <f t="shared" si="460"/>
        <v>87723.063999999998</v>
      </c>
      <c r="DO215" s="52">
        <f t="shared" si="460"/>
        <v>87723.063999999998</v>
      </c>
      <c r="DP215" s="52">
        <f t="shared" si="460"/>
        <v>87723.063999999998</v>
      </c>
      <c r="DQ215" s="52">
        <f t="shared" si="460"/>
        <v>87723.063999999998</v>
      </c>
      <c r="DR215" s="52">
        <f t="shared" si="460"/>
        <v>87723.063999999998</v>
      </c>
      <c r="DS215" s="52">
        <f t="shared" si="460"/>
        <v>87723.063999999998</v>
      </c>
      <c r="DT215" s="52">
        <f t="shared" si="460"/>
        <v>87723.063999999998</v>
      </c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4">
        <f t="shared" si="412"/>
        <v>0</v>
      </c>
      <c r="EH215" s="55">
        <f t="shared" si="413"/>
        <v>10</v>
      </c>
      <c r="EI215" s="55">
        <f t="shared" si="414"/>
        <v>0</v>
      </c>
      <c r="EJ215" s="56" t="s">
        <v>1008</v>
      </c>
      <c r="EK215" s="57">
        <f t="shared" si="453"/>
        <v>109294.64</v>
      </c>
      <c r="EL215" s="57">
        <f t="shared" si="454"/>
        <v>877230.64</v>
      </c>
      <c r="EM215" s="57">
        <f t="shared" si="455"/>
        <v>789507.576</v>
      </c>
      <c r="EN215" s="57">
        <f t="shared" si="456"/>
        <v>701784.51199999999</v>
      </c>
      <c r="EO215" s="57">
        <f t="shared" si="429"/>
        <v>614061.44799999997</v>
      </c>
      <c r="EP215" s="57">
        <f t="shared" si="430"/>
        <v>526338.38399999996</v>
      </c>
      <c r="EQ215" s="58">
        <f t="shared" si="423"/>
        <v>1311.53568</v>
      </c>
      <c r="ER215" s="58">
        <f t="shared" si="424"/>
        <v>10526.767680000001</v>
      </c>
      <c r="ES215" s="58">
        <f t="shared" si="425"/>
        <v>10263.598488</v>
      </c>
      <c r="ET215" s="58">
        <f t="shared" si="426"/>
        <v>9824.9831680000007</v>
      </c>
    </row>
    <row r="216" spans="1:150" x14ac:dyDescent="0.25">
      <c r="A216" s="30" t="s">
        <v>1047</v>
      </c>
      <c r="B216" s="65">
        <v>1531230</v>
      </c>
      <c r="C216" s="67" t="s">
        <v>1048</v>
      </c>
      <c r="D216" s="32">
        <v>0</v>
      </c>
      <c r="E216" s="56"/>
      <c r="F216" s="33"/>
      <c r="G216" s="33"/>
      <c r="H216" s="288">
        <f t="shared" si="421"/>
        <v>196356.16</v>
      </c>
      <c r="I216" s="288">
        <f t="shared" si="422"/>
        <v>198549.35</v>
      </c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4" t="s">
        <v>478</v>
      </c>
      <c r="AI216" s="34" t="s">
        <v>479</v>
      </c>
      <c r="AJ216" s="34" t="s">
        <v>54</v>
      </c>
      <c r="AK216" s="34" t="s">
        <v>490</v>
      </c>
      <c r="AL216" s="34" t="s">
        <v>1018</v>
      </c>
      <c r="AM216" s="34" t="s">
        <v>692</v>
      </c>
      <c r="AN216" s="34" t="s">
        <v>467</v>
      </c>
      <c r="AO216" s="36">
        <v>1.04</v>
      </c>
      <c r="AP216" s="69" t="s">
        <v>586</v>
      </c>
      <c r="AQ216" s="69" t="s">
        <v>58</v>
      </c>
      <c r="AR216" s="37" t="s">
        <v>493</v>
      </c>
      <c r="AS216" s="38">
        <v>2019</v>
      </c>
      <c r="AT216" s="39" t="s">
        <v>470</v>
      </c>
      <c r="AU216" s="37" t="s">
        <v>493</v>
      </c>
      <c r="AV216" s="39" t="s">
        <v>523</v>
      </c>
      <c r="AW216" s="39" t="s">
        <v>524</v>
      </c>
      <c r="AX216" s="39" t="s">
        <v>606</v>
      </c>
      <c r="AY216" s="40" t="s">
        <v>998</v>
      </c>
      <c r="AZ216" s="40" t="s">
        <v>530</v>
      </c>
      <c r="BA216" s="274">
        <v>2193.19</v>
      </c>
      <c r="BB216" s="42"/>
      <c r="BC216" s="43">
        <v>196356.16</v>
      </c>
      <c r="BD216" s="43">
        <v>32768</v>
      </c>
      <c r="BE216" s="43"/>
      <c r="BF216" s="43">
        <v>32768</v>
      </c>
      <c r="BG216" s="44"/>
      <c r="BH216" s="45">
        <f t="shared" si="437"/>
        <v>196356.16</v>
      </c>
      <c r="BI216" s="45">
        <f t="shared" si="438"/>
        <v>196356.16</v>
      </c>
      <c r="BJ216" s="45">
        <f t="shared" si="409"/>
        <v>198549.35</v>
      </c>
      <c r="BK216" s="46">
        <v>196356.16</v>
      </c>
      <c r="BL216" s="46">
        <v>0</v>
      </c>
      <c r="BM216" s="46">
        <f t="shared" si="344"/>
        <v>0</v>
      </c>
      <c r="BN216" s="46">
        <v>0</v>
      </c>
      <c r="BO216" s="46">
        <f t="shared" si="380"/>
        <v>0</v>
      </c>
      <c r="BP216" s="46">
        <v>0</v>
      </c>
      <c r="BQ216" s="46">
        <f t="shared" si="346"/>
        <v>0</v>
      </c>
      <c r="BR216" s="46">
        <v>0</v>
      </c>
      <c r="BS216" s="46">
        <f t="shared" si="347"/>
        <v>0</v>
      </c>
      <c r="BT216" s="46">
        <v>0</v>
      </c>
      <c r="BU216" s="46">
        <f t="shared" si="348"/>
        <v>0</v>
      </c>
      <c r="BV216" s="46">
        <v>0</v>
      </c>
      <c r="BW216" s="46">
        <f t="shared" si="349"/>
        <v>0</v>
      </c>
      <c r="BX216" s="46">
        <v>0</v>
      </c>
      <c r="BY216" s="46">
        <f t="shared" si="350"/>
        <v>0</v>
      </c>
      <c r="BZ216" s="46">
        <v>0</v>
      </c>
      <c r="CA216" s="46">
        <f t="shared" si="381"/>
        <v>0</v>
      </c>
      <c r="CB216" s="46">
        <v>0</v>
      </c>
      <c r="CC216" s="46">
        <f t="shared" si="382"/>
        <v>0</v>
      </c>
      <c r="CD216" s="46">
        <v>0</v>
      </c>
      <c r="CE216" s="46">
        <f t="shared" si="383"/>
        <v>0</v>
      </c>
      <c r="CF216" s="46">
        <v>0</v>
      </c>
      <c r="CG216" s="46">
        <f t="shared" si="384"/>
        <v>0</v>
      </c>
      <c r="CH216" s="46">
        <v>0</v>
      </c>
      <c r="CI216" s="46">
        <f t="shared" si="385"/>
        <v>0</v>
      </c>
      <c r="CJ216" s="46">
        <v>0</v>
      </c>
      <c r="CK216" s="46">
        <f t="shared" si="386"/>
        <v>0</v>
      </c>
      <c r="CL216" s="46">
        <v>0</v>
      </c>
      <c r="CM216" s="46">
        <f t="shared" si="387"/>
        <v>0</v>
      </c>
      <c r="CN216" s="46">
        <v>0</v>
      </c>
      <c r="CO216" s="46">
        <f t="shared" si="388"/>
        <v>0</v>
      </c>
      <c r="CP216" s="46">
        <v>0</v>
      </c>
      <c r="CQ216" s="46">
        <f t="shared" si="389"/>
        <v>0</v>
      </c>
      <c r="CR216" s="46">
        <v>0</v>
      </c>
      <c r="CS216" s="46">
        <f t="shared" si="390"/>
        <v>0</v>
      </c>
      <c r="CT216" s="46">
        <v>0</v>
      </c>
      <c r="CU216" s="46">
        <f t="shared" si="391"/>
        <v>0</v>
      </c>
      <c r="CV216" s="46">
        <v>0</v>
      </c>
      <c r="CW216" s="46">
        <f t="shared" si="392"/>
        <v>0</v>
      </c>
      <c r="CX216" s="46">
        <v>0</v>
      </c>
      <c r="CY216" s="46">
        <f t="shared" si="393"/>
        <v>0</v>
      </c>
      <c r="CZ216" s="46">
        <v>0</v>
      </c>
      <c r="DA216" s="46">
        <f t="shared" si="394"/>
        <v>0</v>
      </c>
      <c r="DB216" s="47">
        <v>0</v>
      </c>
      <c r="DC216" s="46">
        <f t="shared" si="395"/>
        <v>0</v>
      </c>
      <c r="DD216" s="48">
        <v>0</v>
      </c>
      <c r="DE216" s="46">
        <f t="shared" si="396"/>
        <v>0</v>
      </c>
      <c r="DF216" s="49">
        <v>20</v>
      </c>
      <c r="DG216" s="50">
        <f t="shared" si="402"/>
        <v>8289.067500000001</v>
      </c>
      <c r="DH216" s="51">
        <f t="shared" si="410"/>
        <v>165781.35000000006</v>
      </c>
      <c r="DI216" s="52"/>
      <c r="DJ216" s="52">
        <f>$DG216</f>
        <v>8289.067500000001</v>
      </c>
      <c r="DK216" s="52">
        <f t="shared" si="460"/>
        <v>8289.067500000001</v>
      </c>
      <c r="DL216" s="52">
        <f t="shared" si="460"/>
        <v>8289.067500000001</v>
      </c>
      <c r="DM216" s="52">
        <f t="shared" si="460"/>
        <v>8289.067500000001</v>
      </c>
      <c r="DN216" s="52">
        <f t="shared" si="460"/>
        <v>8289.067500000001</v>
      </c>
      <c r="DO216" s="52">
        <f t="shared" si="460"/>
        <v>8289.067500000001</v>
      </c>
      <c r="DP216" s="52">
        <f t="shared" si="460"/>
        <v>8289.067500000001</v>
      </c>
      <c r="DQ216" s="52">
        <f t="shared" si="460"/>
        <v>8289.067500000001</v>
      </c>
      <c r="DR216" s="52">
        <f t="shared" si="460"/>
        <v>8289.067500000001</v>
      </c>
      <c r="DS216" s="52">
        <f t="shared" si="460"/>
        <v>8289.067500000001</v>
      </c>
      <c r="DT216" s="52">
        <f t="shared" si="460"/>
        <v>8289.067500000001</v>
      </c>
      <c r="DU216" s="52">
        <f t="shared" ref="DU216:EC216" si="461">$DG216</f>
        <v>8289.067500000001</v>
      </c>
      <c r="DV216" s="52">
        <f t="shared" si="461"/>
        <v>8289.067500000001</v>
      </c>
      <c r="DW216" s="52">
        <f t="shared" si="461"/>
        <v>8289.067500000001</v>
      </c>
      <c r="DX216" s="52">
        <f t="shared" si="461"/>
        <v>8289.067500000001</v>
      </c>
      <c r="DY216" s="52">
        <f t="shared" si="461"/>
        <v>8289.067500000001</v>
      </c>
      <c r="DZ216" s="52">
        <f t="shared" si="461"/>
        <v>8289.067500000001</v>
      </c>
      <c r="EA216" s="52">
        <f t="shared" si="461"/>
        <v>8289.067500000001</v>
      </c>
      <c r="EB216" s="52">
        <f t="shared" si="461"/>
        <v>8289.067500000001</v>
      </c>
      <c r="EC216" s="52">
        <f t="shared" si="461"/>
        <v>8289.067500000001</v>
      </c>
      <c r="ED216" s="53"/>
      <c r="EE216" s="53"/>
      <c r="EF216" s="53"/>
      <c r="EG216" s="54">
        <f t="shared" si="412"/>
        <v>32767.999999999942</v>
      </c>
      <c r="EH216" s="55">
        <f t="shared" si="413"/>
        <v>20</v>
      </c>
      <c r="EI216" s="55">
        <f t="shared" si="414"/>
        <v>0</v>
      </c>
      <c r="EJ216" s="326" t="s">
        <v>995</v>
      </c>
      <c r="EK216" s="327">
        <f t="shared" ref="EK216:EK217" si="462">BA216+BK216-(BD216/BJ216*BK216)</f>
        <v>166143.30761869781</v>
      </c>
      <c r="EL216" s="57">
        <f t="shared" ref="EL216:EL217" si="463">EK216+BM216-(BD216/BJ216*BM216)-DJ216</f>
        <v>157854.24011869781</v>
      </c>
      <c r="EM216" s="57">
        <f t="shared" ref="EM216:EM217" si="464">EL216+BO216-(BD216/BJ216*BO216)-DK216</f>
        <v>149565.1726186978</v>
      </c>
      <c r="EN216" s="57">
        <f t="shared" ref="EN216:EN217" si="465">EM216+BQ216-(BD216/BJ216*BQ216)-DL216</f>
        <v>141276.1051186978</v>
      </c>
      <c r="EO216" s="57">
        <f t="shared" ref="EO216:EO217" si="466">EN216+BS216-(BD216/BJ216*BS216)-DM216</f>
        <v>132987.0376186978</v>
      </c>
      <c r="EP216" s="57">
        <f t="shared" ref="EP216:EP217" si="467">EO216+BU216-(BD216/BJ216*BS216)-DN216</f>
        <v>124697.97011869779</v>
      </c>
      <c r="EQ216" s="58">
        <f t="shared" si="423"/>
        <v>1993.7196914243739</v>
      </c>
      <c r="ER216" s="58">
        <f t="shared" si="424"/>
        <v>1894.2508814243738</v>
      </c>
      <c r="ES216" s="58">
        <f t="shared" si="425"/>
        <v>1944.3472440430714</v>
      </c>
      <c r="ET216" s="58">
        <f t="shared" si="426"/>
        <v>1977.8654716617693</v>
      </c>
    </row>
    <row r="217" spans="1:150" x14ac:dyDescent="0.25">
      <c r="A217" s="30" t="s">
        <v>1049</v>
      </c>
      <c r="B217" s="65">
        <v>1531231</v>
      </c>
      <c r="C217" s="67" t="s">
        <v>1050</v>
      </c>
      <c r="D217" s="32" t="s">
        <v>604</v>
      </c>
      <c r="E217" s="56"/>
      <c r="F217" s="33"/>
      <c r="G217" s="33"/>
      <c r="H217" s="288">
        <f t="shared" si="421"/>
        <v>228686</v>
      </c>
      <c r="I217" s="288">
        <f t="shared" si="422"/>
        <v>531356.6</v>
      </c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4" t="s">
        <v>478</v>
      </c>
      <c r="AI217" s="34" t="s">
        <v>479</v>
      </c>
      <c r="AJ217" s="120" t="s">
        <v>51</v>
      </c>
      <c r="AK217" s="120" t="s">
        <v>740</v>
      </c>
      <c r="AL217" s="120" t="s">
        <v>28</v>
      </c>
      <c r="AM217" s="34" t="s">
        <v>692</v>
      </c>
      <c r="AN217" s="34" t="s">
        <v>1019</v>
      </c>
      <c r="AO217" s="36">
        <v>1.04</v>
      </c>
      <c r="AP217" s="69" t="s">
        <v>680</v>
      </c>
      <c r="AQ217" s="69" t="s">
        <v>30</v>
      </c>
      <c r="AR217" s="37" t="s">
        <v>493</v>
      </c>
      <c r="AS217" s="38">
        <v>2020</v>
      </c>
      <c r="AT217" s="39" t="s">
        <v>470</v>
      </c>
      <c r="AU217" s="37" t="s">
        <v>686</v>
      </c>
      <c r="AV217" s="39" t="s">
        <v>494</v>
      </c>
      <c r="AW217" s="39" t="s">
        <v>495</v>
      </c>
      <c r="AX217" s="39" t="s">
        <v>687</v>
      </c>
      <c r="AY217" s="40" t="s">
        <v>998</v>
      </c>
      <c r="AZ217" s="40" t="s">
        <v>530</v>
      </c>
      <c r="BA217" s="274">
        <v>302670.59999999998</v>
      </c>
      <c r="BB217" s="42" t="s">
        <v>505</v>
      </c>
      <c r="BC217" s="43">
        <v>329590.24</v>
      </c>
      <c r="BD217" s="43">
        <v>50154</v>
      </c>
      <c r="BE217" s="43"/>
      <c r="BF217" s="43">
        <v>50154</v>
      </c>
      <c r="BG217" s="44"/>
      <c r="BH217" s="45">
        <f t="shared" si="437"/>
        <v>228686</v>
      </c>
      <c r="BI217" s="45">
        <f t="shared" si="438"/>
        <v>228686</v>
      </c>
      <c r="BJ217" s="45">
        <f t="shared" si="409"/>
        <v>531356.6</v>
      </c>
      <c r="BK217" s="85">
        <f>122743+105943</f>
        <v>228686</v>
      </c>
      <c r="BL217" s="46">
        <v>0</v>
      </c>
      <c r="BM217" s="46">
        <f t="shared" si="344"/>
        <v>0</v>
      </c>
      <c r="BN217" s="46">
        <v>0</v>
      </c>
      <c r="BO217" s="46">
        <f t="shared" si="380"/>
        <v>0</v>
      </c>
      <c r="BP217" s="46">
        <v>0</v>
      </c>
      <c r="BQ217" s="46">
        <f t="shared" si="346"/>
        <v>0</v>
      </c>
      <c r="BR217" s="46">
        <v>0</v>
      </c>
      <c r="BS217" s="46">
        <f t="shared" si="347"/>
        <v>0</v>
      </c>
      <c r="BT217" s="46">
        <v>0</v>
      </c>
      <c r="BU217" s="46">
        <f t="shared" si="348"/>
        <v>0</v>
      </c>
      <c r="BV217" s="46">
        <v>0</v>
      </c>
      <c r="BW217" s="46">
        <f t="shared" si="349"/>
        <v>0</v>
      </c>
      <c r="BX217" s="46">
        <v>0</v>
      </c>
      <c r="BY217" s="46">
        <f t="shared" si="350"/>
        <v>0</v>
      </c>
      <c r="BZ217" s="46">
        <v>0</v>
      </c>
      <c r="CA217" s="46">
        <f t="shared" si="381"/>
        <v>0</v>
      </c>
      <c r="CB217" s="46">
        <v>0</v>
      </c>
      <c r="CC217" s="46">
        <f t="shared" si="382"/>
        <v>0</v>
      </c>
      <c r="CD217" s="46">
        <v>0</v>
      </c>
      <c r="CE217" s="46">
        <f t="shared" si="383"/>
        <v>0</v>
      </c>
      <c r="CF217" s="46">
        <v>0</v>
      </c>
      <c r="CG217" s="46">
        <f t="shared" si="384"/>
        <v>0</v>
      </c>
      <c r="CH217" s="46">
        <v>0</v>
      </c>
      <c r="CI217" s="46">
        <f t="shared" si="385"/>
        <v>0</v>
      </c>
      <c r="CJ217" s="46">
        <v>0</v>
      </c>
      <c r="CK217" s="46">
        <f t="shared" si="386"/>
        <v>0</v>
      </c>
      <c r="CL217" s="46">
        <v>0</v>
      </c>
      <c r="CM217" s="46">
        <f t="shared" si="387"/>
        <v>0</v>
      </c>
      <c r="CN217" s="46">
        <v>0</v>
      </c>
      <c r="CO217" s="46">
        <f t="shared" si="388"/>
        <v>0</v>
      </c>
      <c r="CP217" s="46">
        <v>0</v>
      </c>
      <c r="CQ217" s="46">
        <f t="shared" si="389"/>
        <v>0</v>
      </c>
      <c r="CR217" s="46">
        <v>0</v>
      </c>
      <c r="CS217" s="46">
        <f t="shared" si="390"/>
        <v>0</v>
      </c>
      <c r="CT217" s="46">
        <v>0</v>
      </c>
      <c r="CU217" s="46">
        <f t="shared" si="391"/>
        <v>0</v>
      </c>
      <c r="CV217" s="46">
        <v>0</v>
      </c>
      <c r="CW217" s="46">
        <f t="shared" si="392"/>
        <v>0</v>
      </c>
      <c r="CX217" s="46">
        <v>0</v>
      </c>
      <c r="CY217" s="46">
        <f t="shared" si="393"/>
        <v>0</v>
      </c>
      <c r="CZ217" s="46">
        <v>0</v>
      </c>
      <c r="DA217" s="46">
        <f t="shared" si="394"/>
        <v>0</v>
      </c>
      <c r="DB217" s="47">
        <v>0</v>
      </c>
      <c r="DC217" s="46">
        <f t="shared" si="395"/>
        <v>0</v>
      </c>
      <c r="DD217" s="48">
        <v>0</v>
      </c>
      <c r="DE217" s="46">
        <f t="shared" si="396"/>
        <v>0</v>
      </c>
      <c r="DF217" s="49">
        <v>10</v>
      </c>
      <c r="DG217" s="50">
        <f t="shared" si="402"/>
        <v>48120.259999999995</v>
      </c>
      <c r="DH217" s="51">
        <f t="shared" si="410"/>
        <v>481202.60000000003</v>
      </c>
      <c r="DI217" s="52"/>
      <c r="DJ217" s="52">
        <f>$DG217</f>
        <v>48120.259999999995</v>
      </c>
      <c r="DK217" s="52">
        <f t="shared" ref="DK217:DS217" si="468">$DG217</f>
        <v>48120.259999999995</v>
      </c>
      <c r="DL217" s="52">
        <f t="shared" si="468"/>
        <v>48120.259999999995</v>
      </c>
      <c r="DM217" s="52">
        <f t="shared" si="468"/>
        <v>48120.259999999995</v>
      </c>
      <c r="DN217" s="52">
        <f t="shared" si="468"/>
        <v>48120.259999999995</v>
      </c>
      <c r="DO217" s="52">
        <f t="shared" si="468"/>
        <v>48120.259999999995</v>
      </c>
      <c r="DP217" s="52">
        <f t="shared" si="468"/>
        <v>48120.259999999995</v>
      </c>
      <c r="DQ217" s="52">
        <f t="shared" si="468"/>
        <v>48120.259999999995</v>
      </c>
      <c r="DR217" s="52">
        <f t="shared" si="468"/>
        <v>48120.259999999995</v>
      </c>
      <c r="DS217" s="52">
        <f t="shared" si="468"/>
        <v>48120.259999999995</v>
      </c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4">
        <f t="shared" si="412"/>
        <v>50153.999999999942</v>
      </c>
      <c r="EH217" s="55">
        <f t="shared" si="413"/>
        <v>10</v>
      </c>
      <c r="EI217" s="55">
        <f t="shared" si="414"/>
        <v>0</v>
      </c>
      <c r="EJ217" s="326" t="s">
        <v>995</v>
      </c>
      <c r="EK217" s="327">
        <f t="shared" si="462"/>
        <v>509771.25101967301</v>
      </c>
      <c r="EL217" s="57">
        <f t="shared" si="463"/>
        <v>461650.99101967301</v>
      </c>
      <c r="EM217" s="57">
        <f t="shared" si="464"/>
        <v>413530.731019673</v>
      </c>
      <c r="EN217" s="57">
        <f t="shared" si="465"/>
        <v>365410.47101967299</v>
      </c>
      <c r="EO217" s="57">
        <f t="shared" si="466"/>
        <v>317290.21101967298</v>
      </c>
      <c r="EP217" s="57">
        <f t="shared" si="467"/>
        <v>269169.95101967297</v>
      </c>
      <c r="EQ217" s="58">
        <f t="shared" si="423"/>
        <v>6117.2550122360763</v>
      </c>
      <c r="ER217" s="58">
        <f t="shared" si="424"/>
        <v>5539.8118922360763</v>
      </c>
      <c r="ES217" s="58">
        <f t="shared" si="425"/>
        <v>5375.8995032557486</v>
      </c>
      <c r="ET217" s="58">
        <f t="shared" si="426"/>
        <v>5115.7465942754216</v>
      </c>
    </row>
    <row r="218" spans="1:150" x14ac:dyDescent="0.25">
      <c r="A218" s="30" t="s">
        <v>1051</v>
      </c>
      <c r="B218" s="65">
        <v>1531235</v>
      </c>
      <c r="C218" s="67" t="s">
        <v>1052</v>
      </c>
      <c r="D218" s="32" t="s">
        <v>604</v>
      </c>
      <c r="E218" s="56"/>
      <c r="F218" s="33"/>
      <c r="G218" s="33"/>
      <c r="H218" s="288">
        <f t="shared" si="421"/>
        <v>120317.18400000001</v>
      </c>
      <c r="I218" s="288">
        <f t="shared" si="422"/>
        <v>120317.18400000001</v>
      </c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4" t="s">
        <v>478</v>
      </c>
      <c r="AI218" s="34" t="s">
        <v>479</v>
      </c>
      <c r="AJ218" s="120" t="s">
        <v>54</v>
      </c>
      <c r="AK218" s="120" t="s">
        <v>490</v>
      </c>
      <c r="AL218" s="120" t="s">
        <v>1018</v>
      </c>
      <c r="AM218" s="34" t="s">
        <v>692</v>
      </c>
      <c r="AN218" s="34" t="s">
        <v>1019</v>
      </c>
      <c r="AO218" s="36">
        <v>1.04</v>
      </c>
      <c r="AP218" s="69" t="s">
        <v>586</v>
      </c>
      <c r="AQ218" s="69" t="s">
        <v>30</v>
      </c>
      <c r="AR218" s="37" t="s">
        <v>493</v>
      </c>
      <c r="AS218" s="38">
        <v>2022</v>
      </c>
      <c r="AT218" s="39" t="s">
        <v>470</v>
      </c>
      <c r="AU218" s="37" t="s">
        <v>493</v>
      </c>
      <c r="AV218" s="39" t="s">
        <v>523</v>
      </c>
      <c r="AW218" s="39" t="s">
        <v>524</v>
      </c>
      <c r="AX218" s="39" t="s">
        <v>606</v>
      </c>
      <c r="AY218" s="40" t="s">
        <v>998</v>
      </c>
      <c r="AZ218" s="40" t="s">
        <v>530</v>
      </c>
      <c r="BA218" s="274">
        <v>0</v>
      </c>
      <c r="BB218" s="42"/>
      <c r="BC218" s="43">
        <v>115689.60000000001</v>
      </c>
      <c r="BD218" s="43">
        <v>0</v>
      </c>
      <c r="BE218" s="43"/>
      <c r="BF218" s="43">
        <v>0</v>
      </c>
      <c r="BG218" s="44"/>
      <c r="BH218" s="45">
        <f t="shared" si="437"/>
        <v>115689.60000000001</v>
      </c>
      <c r="BI218" s="45">
        <f t="shared" si="438"/>
        <v>120317.18400000001</v>
      </c>
      <c r="BJ218" s="45">
        <f t="shared" si="409"/>
        <v>120317.18400000001</v>
      </c>
      <c r="BK218" s="46">
        <v>0</v>
      </c>
      <c r="BL218" s="46">
        <v>0</v>
      </c>
      <c r="BM218" s="46">
        <f t="shared" si="344"/>
        <v>0</v>
      </c>
      <c r="BN218" s="46">
        <v>0</v>
      </c>
      <c r="BO218" s="46">
        <f t="shared" si="380"/>
        <v>0</v>
      </c>
      <c r="BP218" s="46">
        <v>115689.60000000001</v>
      </c>
      <c r="BQ218" s="46">
        <f t="shared" si="346"/>
        <v>120317.18400000001</v>
      </c>
      <c r="BR218" s="46">
        <v>0</v>
      </c>
      <c r="BS218" s="46">
        <f t="shared" si="347"/>
        <v>0</v>
      </c>
      <c r="BT218" s="46">
        <v>0</v>
      </c>
      <c r="BU218" s="46">
        <f t="shared" si="348"/>
        <v>0</v>
      </c>
      <c r="BV218" s="46">
        <v>0</v>
      </c>
      <c r="BW218" s="46">
        <f t="shared" si="349"/>
        <v>0</v>
      </c>
      <c r="BX218" s="46">
        <v>0</v>
      </c>
      <c r="BY218" s="46">
        <f t="shared" si="350"/>
        <v>0</v>
      </c>
      <c r="BZ218" s="46">
        <v>0</v>
      </c>
      <c r="CA218" s="46">
        <f t="shared" si="381"/>
        <v>0</v>
      </c>
      <c r="CB218" s="46">
        <v>0</v>
      </c>
      <c r="CC218" s="46">
        <f t="shared" si="382"/>
        <v>0</v>
      </c>
      <c r="CD218" s="46">
        <v>0</v>
      </c>
      <c r="CE218" s="46">
        <f t="shared" si="383"/>
        <v>0</v>
      </c>
      <c r="CF218" s="46">
        <v>0</v>
      </c>
      <c r="CG218" s="46">
        <f t="shared" si="384"/>
        <v>0</v>
      </c>
      <c r="CH218" s="46">
        <v>0</v>
      </c>
      <c r="CI218" s="46">
        <f t="shared" si="385"/>
        <v>0</v>
      </c>
      <c r="CJ218" s="46">
        <v>0</v>
      </c>
      <c r="CK218" s="46">
        <f t="shared" si="386"/>
        <v>0</v>
      </c>
      <c r="CL218" s="46">
        <v>0</v>
      </c>
      <c r="CM218" s="46">
        <f t="shared" si="387"/>
        <v>0</v>
      </c>
      <c r="CN218" s="46">
        <v>0</v>
      </c>
      <c r="CO218" s="46">
        <f t="shared" si="388"/>
        <v>0</v>
      </c>
      <c r="CP218" s="46">
        <v>0</v>
      </c>
      <c r="CQ218" s="46">
        <f t="shared" si="389"/>
        <v>0</v>
      </c>
      <c r="CR218" s="46">
        <v>0</v>
      </c>
      <c r="CS218" s="46">
        <f t="shared" si="390"/>
        <v>0</v>
      </c>
      <c r="CT218" s="46">
        <v>0</v>
      </c>
      <c r="CU218" s="46">
        <f t="shared" si="391"/>
        <v>0</v>
      </c>
      <c r="CV218" s="46">
        <v>0</v>
      </c>
      <c r="CW218" s="46">
        <f t="shared" si="392"/>
        <v>0</v>
      </c>
      <c r="CX218" s="46">
        <v>0</v>
      </c>
      <c r="CY218" s="46">
        <f t="shared" si="393"/>
        <v>0</v>
      </c>
      <c r="CZ218" s="46">
        <v>0</v>
      </c>
      <c r="DA218" s="46">
        <f t="shared" si="394"/>
        <v>0</v>
      </c>
      <c r="DB218" s="47">
        <v>0</v>
      </c>
      <c r="DC218" s="46">
        <f t="shared" si="395"/>
        <v>0</v>
      </c>
      <c r="DD218" s="48">
        <v>0</v>
      </c>
      <c r="DE218" s="46">
        <f t="shared" si="396"/>
        <v>0</v>
      </c>
      <c r="DF218" s="49">
        <v>10</v>
      </c>
      <c r="DG218" s="50">
        <f t="shared" si="402"/>
        <v>12031.718400000002</v>
      </c>
      <c r="DH218" s="51">
        <f t="shared" si="410"/>
        <v>120317.18399999999</v>
      </c>
      <c r="DI218" s="52"/>
      <c r="DJ218" s="52"/>
      <c r="DK218" s="53"/>
      <c r="DL218" s="53"/>
      <c r="DM218" s="52">
        <f t="shared" ref="DM218:DV218" si="469">$DG218</f>
        <v>12031.718400000002</v>
      </c>
      <c r="DN218" s="52">
        <f t="shared" si="469"/>
        <v>12031.718400000002</v>
      </c>
      <c r="DO218" s="52">
        <f t="shared" si="469"/>
        <v>12031.718400000002</v>
      </c>
      <c r="DP218" s="52">
        <f t="shared" si="469"/>
        <v>12031.718400000002</v>
      </c>
      <c r="DQ218" s="52">
        <f t="shared" si="469"/>
        <v>12031.718400000002</v>
      </c>
      <c r="DR218" s="52">
        <f t="shared" si="469"/>
        <v>12031.718400000002</v>
      </c>
      <c r="DS218" s="52">
        <f t="shared" si="469"/>
        <v>12031.718400000002</v>
      </c>
      <c r="DT218" s="52">
        <f t="shared" si="469"/>
        <v>12031.718400000002</v>
      </c>
      <c r="DU218" s="52">
        <f t="shared" si="469"/>
        <v>12031.718400000002</v>
      </c>
      <c r="DV218" s="52">
        <f t="shared" si="469"/>
        <v>12031.718400000002</v>
      </c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4">
        <f t="shared" si="412"/>
        <v>0</v>
      </c>
      <c r="EH218" s="55">
        <f t="shared" si="413"/>
        <v>10</v>
      </c>
      <c r="EI218" s="55">
        <f t="shared" si="414"/>
        <v>0</v>
      </c>
      <c r="EJ218" s="56" t="s">
        <v>995</v>
      </c>
      <c r="EK218" s="57">
        <f t="shared" ref="EK218:EK226" si="470">BA218+BK218</f>
        <v>0</v>
      </c>
      <c r="EL218" s="57">
        <f t="shared" ref="EL218:EL226" si="471">EK218+BM218-DJ218</f>
        <v>0</v>
      </c>
      <c r="EM218" s="57">
        <f t="shared" ref="EM218:EM226" si="472">EL218+BO218-DK218</f>
        <v>0</v>
      </c>
      <c r="EN218" s="57">
        <f t="shared" ref="EN218:EN226" si="473">EM218+BQ218-DL218</f>
        <v>120317.18400000001</v>
      </c>
      <c r="EO218" s="57">
        <f t="shared" si="429"/>
        <v>108285.46560000001</v>
      </c>
      <c r="EP218" s="57">
        <f t="shared" si="430"/>
        <v>96253.747200000013</v>
      </c>
      <c r="EQ218" s="58">
        <f t="shared" si="423"/>
        <v>0</v>
      </c>
      <c r="ER218" s="58">
        <f t="shared" si="424"/>
        <v>0</v>
      </c>
      <c r="ES218" s="58">
        <f t="shared" si="425"/>
        <v>0</v>
      </c>
      <c r="ET218" s="58">
        <f t="shared" si="426"/>
        <v>1684.4405760000002</v>
      </c>
    </row>
    <row r="219" spans="1:150" x14ac:dyDescent="0.25">
      <c r="A219" s="30" t="s">
        <v>1053</v>
      </c>
      <c r="B219" s="65">
        <v>1531236</v>
      </c>
      <c r="C219" s="67" t="s">
        <v>1054</v>
      </c>
      <c r="D219" s="32" t="s">
        <v>604</v>
      </c>
      <c r="E219" s="56"/>
      <c r="F219" s="33"/>
      <c r="G219" s="33"/>
      <c r="H219" s="288">
        <f t="shared" si="421"/>
        <v>574134.91200000001</v>
      </c>
      <c r="I219" s="288">
        <f t="shared" si="422"/>
        <v>574134.91200000001</v>
      </c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4" t="s">
        <v>478</v>
      </c>
      <c r="AI219" s="34" t="s">
        <v>479</v>
      </c>
      <c r="AJ219" s="120" t="s">
        <v>54</v>
      </c>
      <c r="AK219" s="120" t="s">
        <v>490</v>
      </c>
      <c r="AL219" s="120" t="s">
        <v>1018</v>
      </c>
      <c r="AM219" s="34" t="s">
        <v>695</v>
      </c>
      <c r="AN219" s="34" t="s">
        <v>1019</v>
      </c>
      <c r="AO219" s="36">
        <v>1.04</v>
      </c>
      <c r="AP219" s="69" t="s">
        <v>586</v>
      </c>
      <c r="AQ219" s="69" t="s">
        <v>30</v>
      </c>
      <c r="AR219" s="37" t="s">
        <v>493</v>
      </c>
      <c r="AS219" s="38">
        <v>2022</v>
      </c>
      <c r="AT219" s="39" t="s">
        <v>470</v>
      </c>
      <c r="AU219" s="37" t="s">
        <v>493</v>
      </c>
      <c r="AV219" s="39" t="s">
        <v>523</v>
      </c>
      <c r="AW219" s="39" t="s">
        <v>524</v>
      </c>
      <c r="AX219" s="39" t="s">
        <v>606</v>
      </c>
      <c r="AY219" s="40" t="s">
        <v>998</v>
      </c>
      <c r="AZ219" s="40" t="s">
        <v>530</v>
      </c>
      <c r="BA219" s="274">
        <v>0</v>
      </c>
      <c r="BB219" s="42"/>
      <c r="BC219" s="43">
        <v>552052.80000000005</v>
      </c>
      <c r="BD219" s="43">
        <v>0</v>
      </c>
      <c r="BE219" s="43"/>
      <c r="BF219" s="43">
        <v>0</v>
      </c>
      <c r="BG219" s="44"/>
      <c r="BH219" s="45">
        <f t="shared" si="437"/>
        <v>552052.80000000005</v>
      </c>
      <c r="BI219" s="45">
        <f t="shared" si="438"/>
        <v>574134.91200000001</v>
      </c>
      <c r="BJ219" s="45">
        <f t="shared" si="409"/>
        <v>574134.91200000001</v>
      </c>
      <c r="BK219" s="46">
        <v>0</v>
      </c>
      <c r="BL219" s="46">
        <v>552052.80000000005</v>
      </c>
      <c r="BM219" s="46">
        <f t="shared" si="344"/>
        <v>574134.91200000001</v>
      </c>
      <c r="BN219" s="46">
        <v>0</v>
      </c>
      <c r="BO219" s="46">
        <f t="shared" si="380"/>
        <v>0</v>
      </c>
      <c r="BP219" s="46">
        <v>0</v>
      </c>
      <c r="BQ219" s="46">
        <f t="shared" si="346"/>
        <v>0</v>
      </c>
      <c r="BR219" s="46">
        <v>0</v>
      </c>
      <c r="BS219" s="46">
        <f t="shared" si="347"/>
        <v>0</v>
      </c>
      <c r="BT219" s="46">
        <v>0</v>
      </c>
      <c r="BU219" s="46">
        <f t="shared" si="348"/>
        <v>0</v>
      </c>
      <c r="BV219" s="46">
        <v>0</v>
      </c>
      <c r="BW219" s="46">
        <f t="shared" si="349"/>
        <v>0</v>
      </c>
      <c r="BX219" s="46">
        <v>0</v>
      </c>
      <c r="BY219" s="46">
        <f t="shared" si="350"/>
        <v>0</v>
      </c>
      <c r="BZ219" s="46">
        <v>0</v>
      </c>
      <c r="CA219" s="46">
        <f t="shared" si="381"/>
        <v>0</v>
      </c>
      <c r="CB219" s="46">
        <v>0</v>
      </c>
      <c r="CC219" s="46">
        <f t="shared" si="382"/>
        <v>0</v>
      </c>
      <c r="CD219" s="46">
        <v>0</v>
      </c>
      <c r="CE219" s="46">
        <f t="shared" si="383"/>
        <v>0</v>
      </c>
      <c r="CF219" s="46">
        <v>0</v>
      </c>
      <c r="CG219" s="46">
        <f t="shared" si="384"/>
        <v>0</v>
      </c>
      <c r="CH219" s="46">
        <v>0</v>
      </c>
      <c r="CI219" s="46">
        <f t="shared" si="385"/>
        <v>0</v>
      </c>
      <c r="CJ219" s="46">
        <v>0</v>
      </c>
      <c r="CK219" s="46">
        <f t="shared" si="386"/>
        <v>0</v>
      </c>
      <c r="CL219" s="46">
        <v>0</v>
      </c>
      <c r="CM219" s="46">
        <f t="shared" si="387"/>
        <v>0</v>
      </c>
      <c r="CN219" s="46">
        <v>0</v>
      </c>
      <c r="CO219" s="46">
        <f t="shared" si="388"/>
        <v>0</v>
      </c>
      <c r="CP219" s="46">
        <v>0</v>
      </c>
      <c r="CQ219" s="46">
        <f t="shared" si="389"/>
        <v>0</v>
      </c>
      <c r="CR219" s="46">
        <v>0</v>
      </c>
      <c r="CS219" s="46">
        <f t="shared" si="390"/>
        <v>0</v>
      </c>
      <c r="CT219" s="46">
        <v>0</v>
      </c>
      <c r="CU219" s="46">
        <f t="shared" si="391"/>
        <v>0</v>
      </c>
      <c r="CV219" s="46">
        <v>0</v>
      </c>
      <c r="CW219" s="46">
        <f t="shared" si="392"/>
        <v>0</v>
      </c>
      <c r="CX219" s="46">
        <v>0</v>
      </c>
      <c r="CY219" s="46">
        <f t="shared" si="393"/>
        <v>0</v>
      </c>
      <c r="CZ219" s="46">
        <v>0</v>
      </c>
      <c r="DA219" s="46">
        <f t="shared" si="394"/>
        <v>0</v>
      </c>
      <c r="DB219" s="47">
        <v>0</v>
      </c>
      <c r="DC219" s="46">
        <f t="shared" si="395"/>
        <v>0</v>
      </c>
      <c r="DD219" s="48">
        <v>0</v>
      </c>
      <c r="DE219" s="46">
        <f t="shared" si="396"/>
        <v>0</v>
      </c>
      <c r="DF219" s="49">
        <v>10</v>
      </c>
      <c r="DG219" s="50">
        <f t="shared" si="402"/>
        <v>57413.491200000004</v>
      </c>
      <c r="DH219" s="51">
        <f t="shared" si="410"/>
        <v>574134.91200000001</v>
      </c>
      <c r="DI219" s="52"/>
      <c r="DJ219" s="52"/>
      <c r="DK219" s="52">
        <f t="shared" ref="DK219:DT220" si="474">$DG219</f>
        <v>57413.491200000004</v>
      </c>
      <c r="DL219" s="52">
        <f t="shared" si="474"/>
        <v>57413.491200000004</v>
      </c>
      <c r="DM219" s="52">
        <f t="shared" si="474"/>
        <v>57413.491200000004</v>
      </c>
      <c r="DN219" s="52">
        <f t="shared" si="474"/>
        <v>57413.491200000004</v>
      </c>
      <c r="DO219" s="52">
        <f t="shared" si="474"/>
        <v>57413.491200000004</v>
      </c>
      <c r="DP219" s="52">
        <f t="shared" si="474"/>
        <v>57413.491200000004</v>
      </c>
      <c r="DQ219" s="52">
        <f t="shared" si="474"/>
        <v>57413.491200000004</v>
      </c>
      <c r="DR219" s="52">
        <f t="shared" si="474"/>
        <v>57413.491200000004</v>
      </c>
      <c r="DS219" s="52">
        <f t="shared" si="474"/>
        <v>57413.491200000004</v>
      </c>
      <c r="DT219" s="52">
        <f t="shared" si="474"/>
        <v>57413.491200000004</v>
      </c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4">
        <f t="shared" si="412"/>
        <v>0</v>
      </c>
      <c r="EH219" s="55">
        <f t="shared" si="413"/>
        <v>10</v>
      </c>
      <c r="EI219" s="55">
        <f t="shared" si="414"/>
        <v>0</v>
      </c>
      <c r="EJ219" s="56" t="s">
        <v>1040</v>
      </c>
      <c r="EK219" s="57">
        <f t="shared" si="470"/>
        <v>0</v>
      </c>
      <c r="EL219" s="57">
        <f t="shared" si="471"/>
        <v>574134.91200000001</v>
      </c>
      <c r="EM219" s="57">
        <f t="shared" si="472"/>
        <v>516721.42080000002</v>
      </c>
      <c r="EN219" s="57">
        <f t="shared" si="473"/>
        <v>459307.92960000003</v>
      </c>
      <c r="EO219" s="57">
        <f t="shared" si="429"/>
        <v>401894.43840000004</v>
      </c>
      <c r="EP219" s="57">
        <f t="shared" si="430"/>
        <v>344480.94720000005</v>
      </c>
      <c r="EQ219" s="58">
        <f t="shared" si="423"/>
        <v>0</v>
      </c>
      <c r="ER219" s="58">
        <f t="shared" si="424"/>
        <v>6889.6189439999998</v>
      </c>
      <c r="ES219" s="58">
        <f t="shared" si="425"/>
        <v>6717.3784704</v>
      </c>
      <c r="ET219" s="58">
        <f t="shared" si="426"/>
        <v>6430.3110144000002</v>
      </c>
    </row>
    <row r="220" spans="1:150" x14ac:dyDescent="0.25">
      <c r="A220" s="30" t="s">
        <v>1055</v>
      </c>
      <c r="B220" s="65">
        <v>1531237</v>
      </c>
      <c r="C220" s="67" t="s">
        <v>1056</v>
      </c>
      <c r="D220" s="32" t="s">
        <v>604</v>
      </c>
      <c r="E220" s="56"/>
      <c r="F220" s="33"/>
      <c r="G220" s="33"/>
      <c r="H220" s="288">
        <f t="shared" si="421"/>
        <v>496804.83840000007</v>
      </c>
      <c r="I220" s="288">
        <f t="shared" si="422"/>
        <v>496804.83840000007</v>
      </c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4" t="s">
        <v>478</v>
      </c>
      <c r="AI220" s="34" t="s">
        <v>479</v>
      </c>
      <c r="AJ220" s="120" t="s">
        <v>54</v>
      </c>
      <c r="AK220" s="120" t="s">
        <v>490</v>
      </c>
      <c r="AL220" s="120" t="s">
        <v>1018</v>
      </c>
      <c r="AM220" s="34" t="s">
        <v>714</v>
      </c>
      <c r="AN220" s="34" t="s">
        <v>1019</v>
      </c>
      <c r="AO220" s="36">
        <v>1.04</v>
      </c>
      <c r="AP220" s="69" t="s">
        <v>586</v>
      </c>
      <c r="AQ220" s="69" t="s">
        <v>30</v>
      </c>
      <c r="AR220" s="37" t="s">
        <v>493</v>
      </c>
      <c r="AS220" s="38">
        <v>2022</v>
      </c>
      <c r="AT220" s="39" t="s">
        <v>470</v>
      </c>
      <c r="AU220" s="37" t="s">
        <v>493</v>
      </c>
      <c r="AV220" s="39" t="s">
        <v>523</v>
      </c>
      <c r="AW220" s="39" t="s">
        <v>524</v>
      </c>
      <c r="AX220" s="39" t="s">
        <v>606</v>
      </c>
      <c r="AY220" s="40" t="s">
        <v>998</v>
      </c>
      <c r="AZ220" s="40" t="s">
        <v>530</v>
      </c>
      <c r="BA220" s="274">
        <v>0</v>
      </c>
      <c r="BB220" s="42"/>
      <c r="BC220" s="43">
        <v>477696.96</v>
      </c>
      <c r="BD220" s="43">
        <v>0</v>
      </c>
      <c r="BE220" s="43"/>
      <c r="BF220" s="43">
        <v>0</v>
      </c>
      <c r="BG220" s="44"/>
      <c r="BH220" s="45">
        <f t="shared" si="437"/>
        <v>477696.96</v>
      </c>
      <c r="BI220" s="45">
        <f t="shared" si="438"/>
        <v>496804.83840000007</v>
      </c>
      <c r="BJ220" s="45">
        <f t="shared" si="409"/>
        <v>496804.83840000007</v>
      </c>
      <c r="BK220" s="46">
        <v>0</v>
      </c>
      <c r="BL220" s="46">
        <v>477696.96</v>
      </c>
      <c r="BM220" s="46">
        <f t="shared" si="344"/>
        <v>496804.83840000007</v>
      </c>
      <c r="BN220" s="46">
        <v>0</v>
      </c>
      <c r="BO220" s="46">
        <f t="shared" si="380"/>
        <v>0</v>
      </c>
      <c r="BP220" s="46">
        <v>0</v>
      </c>
      <c r="BQ220" s="46">
        <f t="shared" si="346"/>
        <v>0</v>
      </c>
      <c r="BR220" s="46">
        <v>0</v>
      </c>
      <c r="BS220" s="46">
        <f t="shared" si="347"/>
        <v>0</v>
      </c>
      <c r="BT220" s="46">
        <v>0</v>
      </c>
      <c r="BU220" s="46">
        <f t="shared" si="348"/>
        <v>0</v>
      </c>
      <c r="BV220" s="46">
        <v>0</v>
      </c>
      <c r="BW220" s="46">
        <f t="shared" si="349"/>
        <v>0</v>
      </c>
      <c r="BX220" s="46">
        <v>0</v>
      </c>
      <c r="BY220" s="46">
        <f t="shared" si="350"/>
        <v>0</v>
      </c>
      <c r="BZ220" s="46">
        <v>0</v>
      </c>
      <c r="CA220" s="46">
        <f t="shared" si="381"/>
        <v>0</v>
      </c>
      <c r="CB220" s="46">
        <v>0</v>
      </c>
      <c r="CC220" s="46">
        <f t="shared" si="382"/>
        <v>0</v>
      </c>
      <c r="CD220" s="46">
        <v>0</v>
      </c>
      <c r="CE220" s="46">
        <f t="shared" si="383"/>
        <v>0</v>
      </c>
      <c r="CF220" s="46">
        <v>0</v>
      </c>
      <c r="CG220" s="46">
        <f t="shared" si="384"/>
        <v>0</v>
      </c>
      <c r="CH220" s="46">
        <v>0</v>
      </c>
      <c r="CI220" s="46">
        <f t="shared" si="385"/>
        <v>0</v>
      </c>
      <c r="CJ220" s="46">
        <v>0</v>
      </c>
      <c r="CK220" s="46">
        <f t="shared" si="386"/>
        <v>0</v>
      </c>
      <c r="CL220" s="46">
        <v>0</v>
      </c>
      <c r="CM220" s="46">
        <f t="shared" si="387"/>
        <v>0</v>
      </c>
      <c r="CN220" s="46">
        <v>0</v>
      </c>
      <c r="CO220" s="46">
        <f t="shared" si="388"/>
        <v>0</v>
      </c>
      <c r="CP220" s="46">
        <v>0</v>
      </c>
      <c r="CQ220" s="46">
        <f t="shared" si="389"/>
        <v>0</v>
      </c>
      <c r="CR220" s="46">
        <v>0</v>
      </c>
      <c r="CS220" s="46">
        <f t="shared" si="390"/>
        <v>0</v>
      </c>
      <c r="CT220" s="46">
        <v>0</v>
      </c>
      <c r="CU220" s="46">
        <f t="shared" si="391"/>
        <v>0</v>
      </c>
      <c r="CV220" s="46">
        <v>0</v>
      </c>
      <c r="CW220" s="46">
        <f t="shared" si="392"/>
        <v>0</v>
      </c>
      <c r="CX220" s="46">
        <v>0</v>
      </c>
      <c r="CY220" s="46">
        <f t="shared" si="393"/>
        <v>0</v>
      </c>
      <c r="CZ220" s="46">
        <v>0</v>
      </c>
      <c r="DA220" s="46">
        <f t="shared" si="394"/>
        <v>0</v>
      </c>
      <c r="DB220" s="47">
        <v>0</v>
      </c>
      <c r="DC220" s="46">
        <f t="shared" si="395"/>
        <v>0</v>
      </c>
      <c r="DD220" s="48">
        <v>0</v>
      </c>
      <c r="DE220" s="46">
        <f t="shared" si="396"/>
        <v>0</v>
      </c>
      <c r="DF220" s="49">
        <v>10</v>
      </c>
      <c r="DG220" s="50">
        <f t="shared" si="402"/>
        <v>49680.483840000008</v>
      </c>
      <c r="DH220" s="51">
        <f t="shared" si="410"/>
        <v>496804.83840000007</v>
      </c>
      <c r="DI220" s="52"/>
      <c r="DJ220" s="52"/>
      <c r="DK220" s="52">
        <f t="shared" si="474"/>
        <v>49680.483840000008</v>
      </c>
      <c r="DL220" s="52">
        <f t="shared" si="474"/>
        <v>49680.483840000008</v>
      </c>
      <c r="DM220" s="52">
        <f t="shared" si="474"/>
        <v>49680.483840000008</v>
      </c>
      <c r="DN220" s="52">
        <f t="shared" si="474"/>
        <v>49680.483840000008</v>
      </c>
      <c r="DO220" s="52">
        <f t="shared" si="474"/>
        <v>49680.483840000008</v>
      </c>
      <c r="DP220" s="52">
        <f t="shared" si="474"/>
        <v>49680.483840000008</v>
      </c>
      <c r="DQ220" s="52">
        <f t="shared" si="474"/>
        <v>49680.483840000008</v>
      </c>
      <c r="DR220" s="52">
        <f t="shared" si="474"/>
        <v>49680.483840000008</v>
      </c>
      <c r="DS220" s="52">
        <f t="shared" si="474"/>
        <v>49680.483840000008</v>
      </c>
      <c r="DT220" s="52">
        <f t="shared" si="474"/>
        <v>49680.483840000008</v>
      </c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4">
        <f t="shared" si="412"/>
        <v>0</v>
      </c>
      <c r="EH220" s="55">
        <f t="shared" si="413"/>
        <v>10</v>
      </c>
      <c r="EI220" s="55">
        <f t="shared" si="414"/>
        <v>0</v>
      </c>
      <c r="EJ220" s="56" t="s">
        <v>1057</v>
      </c>
      <c r="EK220" s="57">
        <f t="shared" si="470"/>
        <v>0</v>
      </c>
      <c r="EL220" s="57">
        <f t="shared" si="471"/>
        <v>496804.83840000007</v>
      </c>
      <c r="EM220" s="57">
        <f t="shared" si="472"/>
        <v>447124.35456000007</v>
      </c>
      <c r="EN220" s="57">
        <f t="shared" si="473"/>
        <v>397443.87072000006</v>
      </c>
      <c r="EO220" s="57">
        <f t="shared" si="429"/>
        <v>347763.38688000006</v>
      </c>
      <c r="EP220" s="57">
        <f t="shared" si="430"/>
        <v>298082.90304000006</v>
      </c>
      <c r="EQ220" s="58">
        <f t="shared" si="423"/>
        <v>0</v>
      </c>
      <c r="ER220" s="58">
        <f t="shared" si="424"/>
        <v>5961.6580608000013</v>
      </c>
      <c r="ES220" s="58">
        <f t="shared" si="425"/>
        <v>5812.6166092800004</v>
      </c>
      <c r="ET220" s="58">
        <f t="shared" si="426"/>
        <v>5564.2141900800007</v>
      </c>
    </row>
    <row r="221" spans="1:150" x14ac:dyDescent="0.25">
      <c r="A221" s="30" t="s">
        <v>1058</v>
      </c>
      <c r="B221" s="65">
        <v>1531238</v>
      </c>
      <c r="C221" s="67" t="s">
        <v>1059</v>
      </c>
      <c r="D221" s="32" t="s">
        <v>604</v>
      </c>
      <c r="E221" s="56"/>
      <c r="F221" s="33"/>
      <c r="G221" s="33"/>
      <c r="H221" s="288">
        <f t="shared" si="421"/>
        <v>496804.83840000007</v>
      </c>
      <c r="I221" s="288">
        <f t="shared" si="422"/>
        <v>496804.83840000007</v>
      </c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4" t="s">
        <v>478</v>
      </c>
      <c r="AI221" s="34" t="s">
        <v>479</v>
      </c>
      <c r="AJ221" s="120" t="s">
        <v>54</v>
      </c>
      <c r="AK221" s="120" t="s">
        <v>490</v>
      </c>
      <c r="AL221" s="120" t="s">
        <v>1018</v>
      </c>
      <c r="AM221" s="34" t="s">
        <v>728</v>
      </c>
      <c r="AN221" s="34" t="s">
        <v>1019</v>
      </c>
      <c r="AO221" s="36">
        <v>1.04</v>
      </c>
      <c r="AP221" s="69" t="s">
        <v>586</v>
      </c>
      <c r="AQ221" s="69" t="s">
        <v>30</v>
      </c>
      <c r="AR221" s="37" t="s">
        <v>493</v>
      </c>
      <c r="AS221" s="38">
        <v>2022</v>
      </c>
      <c r="AT221" s="39" t="s">
        <v>470</v>
      </c>
      <c r="AU221" s="37" t="s">
        <v>493</v>
      </c>
      <c r="AV221" s="39" t="s">
        <v>523</v>
      </c>
      <c r="AW221" s="39" t="s">
        <v>524</v>
      </c>
      <c r="AX221" s="39" t="s">
        <v>606</v>
      </c>
      <c r="AY221" s="40" t="s">
        <v>998</v>
      </c>
      <c r="AZ221" s="40" t="s">
        <v>530</v>
      </c>
      <c r="BA221" s="274">
        <v>0</v>
      </c>
      <c r="BB221" s="42"/>
      <c r="BC221" s="43">
        <v>477696.96</v>
      </c>
      <c r="BD221" s="43">
        <v>0</v>
      </c>
      <c r="BE221" s="43"/>
      <c r="BF221" s="43">
        <v>0</v>
      </c>
      <c r="BG221" s="44"/>
      <c r="BH221" s="45">
        <f t="shared" si="437"/>
        <v>477696.96</v>
      </c>
      <c r="BI221" s="45">
        <f t="shared" si="438"/>
        <v>496804.83840000007</v>
      </c>
      <c r="BJ221" s="45">
        <f t="shared" si="409"/>
        <v>496804.83840000007</v>
      </c>
      <c r="BK221" s="46">
        <v>0</v>
      </c>
      <c r="BL221" s="46">
        <v>0</v>
      </c>
      <c r="BM221" s="46">
        <f t="shared" si="344"/>
        <v>0</v>
      </c>
      <c r="BN221" s="46">
        <v>477696.96</v>
      </c>
      <c r="BO221" s="46">
        <f t="shared" si="380"/>
        <v>496804.83840000007</v>
      </c>
      <c r="BP221" s="46">
        <v>0</v>
      </c>
      <c r="BQ221" s="46">
        <f t="shared" si="346"/>
        <v>0</v>
      </c>
      <c r="BR221" s="46">
        <v>0</v>
      </c>
      <c r="BS221" s="46">
        <f t="shared" si="347"/>
        <v>0</v>
      </c>
      <c r="BT221" s="46">
        <v>0</v>
      </c>
      <c r="BU221" s="46">
        <f t="shared" si="348"/>
        <v>0</v>
      </c>
      <c r="BV221" s="46">
        <v>0</v>
      </c>
      <c r="BW221" s="46">
        <f t="shared" si="349"/>
        <v>0</v>
      </c>
      <c r="BX221" s="46">
        <v>0</v>
      </c>
      <c r="BY221" s="46">
        <f t="shared" si="350"/>
        <v>0</v>
      </c>
      <c r="BZ221" s="46">
        <v>0</v>
      </c>
      <c r="CA221" s="46">
        <f t="shared" si="381"/>
        <v>0</v>
      </c>
      <c r="CB221" s="46">
        <v>0</v>
      </c>
      <c r="CC221" s="46">
        <f t="shared" si="382"/>
        <v>0</v>
      </c>
      <c r="CD221" s="46">
        <v>0</v>
      </c>
      <c r="CE221" s="46">
        <f t="shared" si="383"/>
        <v>0</v>
      </c>
      <c r="CF221" s="46">
        <v>0</v>
      </c>
      <c r="CG221" s="46">
        <f t="shared" si="384"/>
        <v>0</v>
      </c>
      <c r="CH221" s="46">
        <v>0</v>
      </c>
      <c r="CI221" s="46">
        <f t="shared" si="385"/>
        <v>0</v>
      </c>
      <c r="CJ221" s="46">
        <v>0</v>
      </c>
      <c r="CK221" s="46">
        <f t="shared" si="386"/>
        <v>0</v>
      </c>
      <c r="CL221" s="46">
        <v>0</v>
      </c>
      <c r="CM221" s="46">
        <f t="shared" si="387"/>
        <v>0</v>
      </c>
      <c r="CN221" s="46">
        <v>0</v>
      </c>
      <c r="CO221" s="46">
        <f t="shared" si="388"/>
        <v>0</v>
      </c>
      <c r="CP221" s="46">
        <v>0</v>
      </c>
      <c r="CQ221" s="46">
        <f t="shared" si="389"/>
        <v>0</v>
      </c>
      <c r="CR221" s="46">
        <v>0</v>
      </c>
      <c r="CS221" s="46">
        <f t="shared" si="390"/>
        <v>0</v>
      </c>
      <c r="CT221" s="46">
        <v>0</v>
      </c>
      <c r="CU221" s="46">
        <f t="shared" si="391"/>
        <v>0</v>
      </c>
      <c r="CV221" s="46">
        <v>0</v>
      </c>
      <c r="CW221" s="46">
        <f t="shared" si="392"/>
        <v>0</v>
      </c>
      <c r="CX221" s="46">
        <v>0</v>
      </c>
      <c r="CY221" s="46">
        <f t="shared" si="393"/>
        <v>0</v>
      </c>
      <c r="CZ221" s="46">
        <v>0</v>
      </c>
      <c r="DA221" s="46">
        <f t="shared" si="394"/>
        <v>0</v>
      </c>
      <c r="DB221" s="47">
        <v>0</v>
      </c>
      <c r="DC221" s="46">
        <f t="shared" si="395"/>
        <v>0</v>
      </c>
      <c r="DD221" s="48">
        <v>0</v>
      </c>
      <c r="DE221" s="46">
        <f t="shared" si="396"/>
        <v>0</v>
      </c>
      <c r="DF221" s="49">
        <v>10</v>
      </c>
      <c r="DG221" s="50">
        <f t="shared" si="402"/>
        <v>49680.483840000008</v>
      </c>
      <c r="DH221" s="51">
        <f t="shared" si="410"/>
        <v>496804.83840000007</v>
      </c>
      <c r="DI221" s="52"/>
      <c r="DJ221" s="52"/>
      <c r="DK221" s="53"/>
      <c r="DL221" s="52">
        <f t="shared" ref="DL221:DU222" si="475">$DG221</f>
        <v>49680.483840000008</v>
      </c>
      <c r="DM221" s="52">
        <f t="shared" si="475"/>
        <v>49680.483840000008</v>
      </c>
      <c r="DN221" s="52">
        <f t="shared" si="475"/>
        <v>49680.483840000008</v>
      </c>
      <c r="DO221" s="52">
        <f t="shared" si="475"/>
        <v>49680.483840000008</v>
      </c>
      <c r="DP221" s="52">
        <f t="shared" si="475"/>
        <v>49680.483840000008</v>
      </c>
      <c r="DQ221" s="52">
        <f t="shared" si="475"/>
        <v>49680.483840000008</v>
      </c>
      <c r="DR221" s="52">
        <f t="shared" si="475"/>
        <v>49680.483840000008</v>
      </c>
      <c r="DS221" s="52">
        <f t="shared" si="475"/>
        <v>49680.483840000008</v>
      </c>
      <c r="DT221" s="52">
        <f t="shared" si="475"/>
        <v>49680.483840000008</v>
      </c>
      <c r="DU221" s="52">
        <f t="shared" si="475"/>
        <v>49680.483840000008</v>
      </c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4">
        <f t="shared" si="412"/>
        <v>0</v>
      </c>
      <c r="EH221" s="55">
        <f t="shared" si="413"/>
        <v>10</v>
      </c>
      <c r="EI221" s="55">
        <f t="shared" si="414"/>
        <v>0</v>
      </c>
      <c r="EJ221" s="56" t="s">
        <v>1008</v>
      </c>
      <c r="EK221" s="57">
        <f t="shared" si="470"/>
        <v>0</v>
      </c>
      <c r="EL221" s="57">
        <f t="shared" si="471"/>
        <v>0</v>
      </c>
      <c r="EM221" s="57">
        <f t="shared" si="472"/>
        <v>496804.83840000007</v>
      </c>
      <c r="EN221" s="57">
        <f t="shared" si="473"/>
        <v>447124.35456000007</v>
      </c>
      <c r="EO221" s="57">
        <f t="shared" si="429"/>
        <v>397443.87072000006</v>
      </c>
      <c r="EP221" s="57">
        <f t="shared" si="430"/>
        <v>347763.38688000006</v>
      </c>
      <c r="EQ221" s="58">
        <f t="shared" si="423"/>
        <v>0</v>
      </c>
      <c r="ER221" s="58">
        <f t="shared" si="424"/>
        <v>0</v>
      </c>
      <c r="ES221" s="58">
        <f t="shared" si="425"/>
        <v>6458.4628992000007</v>
      </c>
      <c r="ET221" s="58">
        <f t="shared" si="426"/>
        <v>6259.7409638400013</v>
      </c>
    </row>
    <row r="222" spans="1:150" x14ac:dyDescent="0.25">
      <c r="A222" s="30" t="s">
        <v>1060</v>
      </c>
      <c r="B222" s="65">
        <v>1531240</v>
      </c>
      <c r="C222" s="67" t="s">
        <v>1061</v>
      </c>
      <c r="D222" s="32" t="s">
        <v>604</v>
      </c>
      <c r="E222" s="56"/>
      <c r="F222" s="33"/>
      <c r="G222" s="33"/>
      <c r="H222" s="288">
        <f t="shared" si="421"/>
        <v>496804.83840000007</v>
      </c>
      <c r="I222" s="288">
        <f t="shared" si="422"/>
        <v>496804.83840000007</v>
      </c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4" t="s">
        <v>478</v>
      </c>
      <c r="AI222" s="34" t="s">
        <v>479</v>
      </c>
      <c r="AJ222" s="120" t="s">
        <v>54</v>
      </c>
      <c r="AK222" s="120" t="s">
        <v>490</v>
      </c>
      <c r="AL222" s="120" t="s">
        <v>1018</v>
      </c>
      <c r="AM222" s="34" t="s">
        <v>692</v>
      </c>
      <c r="AN222" s="34" t="s">
        <v>1019</v>
      </c>
      <c r="AO222" s="36">
        <v>1.04</v>
      </c>
      <c r="AP222" s="69" t="s">
        <v>586</v>
      </c>
      <c r="AQ222" s="69" t="s">
        <v>30</v>
      </c>
      <c r="AR222" s="37" t="s">
        <v>493</v>
      </c>
      <c r="AS222" s="38">
        <v>2022</v>
      </c>
      <c r="AT222" s="39" t="s">
        <v>470</v>
      </c>
      <c r="AU222" s="37" t="s">
        <v>493</v>
      </c>
      <c r="AV222" s="39" t="s">
        <v>523</v>
      </c>
      <c r="AW222" s="39" t="s">
        <v>524</v>
      </c>
      <c r="AX222" s="39" t="s">
        <v>606</v>
      </c>
      <c r="AY222" s="40" t="s">
        <v>998</v>
      </c>
      <c r="AZ222" s="40" t="s">
        <v>530</v>
      </c>
      <c r="BA222" s="274">
        <v>0</v>
      </c>
      <c r="BB222" s="42"/>
      <c r="BC222" s="43">
        <v>477696.96</v>
      </c>
      <c r="BD222" s="43">
        <v>0</v>
      </c>
      <c r="BE222" s="43"/>
      <c r="BF222" s="43">
        <v>0</v>
      </c>
      <c r="BG222" s="44"/>
      <c r="BH222" s="45">
        <f t="shared" si="437"/>
        <v>477696.96</v>
      </c>
      <c r="BI222" s="45">
        <f t="shared" si="438"/>
        <v>496804.83840000007</v>
      </c>
      <c r="BJ222" s="45">
        <f t="shared" si="409"/>
        <v>496804.83840000007</v>
      </c>
      <c r="BK222" s="46">
        <v>0</v>
      </c>
      <c r="BL222" s="46">
        <v>0</v>
      </c>
      <c r="BM222" s="46">
        <f t="shared" si="344"/>
        <v>0</v>
      </c>
      <c r="BN222" s="46">
        <v>477696.96</v>
      </c>
      <c r="BO222" s="46">
        <f t="shared" si="380"/>
        <v>496804.83840000007</v>
      </c>
      <c r="BP222" s="46">
        <v>0</v>
      </c>
      <c r="BQ222" s="46">
        <f t="shared" si="346"/>
        <v>0</v>
      </c>
      <c r="BR222" s="46">
        <v>0</v>
      </c>
      <c r="BS222" s="46">
        <f t="shared" si="347"/>
        <v>0</v>
      </c>
      <c r="BT222" s="46">
        <v>0</v>
      </c>
      <c r="BU222" s="46">
        <f t="shared" si="348"/>
        <v>0</v>
      </c>
      <c r="BV222" s="46">
        <v>0</v>
      </c>
      <c r="BW222" s="46">
        <f t="shared" si="349"/>
        <v>0</v>
      </c>
      <c r="BX222" s="46">
        <v>0</v>
      </c>
      <c r="BY222" s="46">
        <f t="shared" si="350"/>
        <v>0</v>
      </c>
      <c r="BZ222" s="46">
        <v>0</v>
      </c>
      <c r="CA222" s="46">
        <f t="shared" si="381"/>
        <v>0</v>
      </c>
      <c r="CB222" s="46">
        <v>0</v>
      </c>
      <c r="CC222" s="46">
        <f t="shared" si="382"/>
        <v>0</v>
      </c>
      <c r="CD222" s="46">
        <v>0</v>
      </c>
      <c r="CE222" s="46">
        <f t="shared" si="383"/>
        <v>0</v>
      </c>
      <c r="CF222" s="46">
        <v>0</v>
      </c>
      <c r="CG222" s="46">
        <f t="shared" si="384"/>
        <v>0</v>
      </c>
      <c r="CH222" s="46">
        <v>0</v>
      </c>
      <c r="CI222" s="46">
        <f t="shared" si="385"/>
        <v>0</v>
      </c>
      <c r="CJ222" s="46">
        <v>0</v>
      </c>
      <c r="CK222" s="46">
        <f t="shared" si="386"/>
        <v>0</v>
      </c>
      <c r="CL222" s="46">
        <v>0</v>
      </c>
      <c r="CM222" s="46">
        <f t="shared" si="387"/>
        <v>0</v>
      </c>
      <c r="CN222" s="46">
        <v>0</v>
      </c>
      <c r="CO222" s="46">
        <f t="shared" si="388"/>
        <v>0</v>
      </c>
      <c r="CP222" s="46">
        <v>0</v>
      </c>
      <c r="CQ222" s="46">
        <f t="shared" si="389"/>
        <v>0</v>
      </c>
      <c r="CR222" s="46">
        <v>0</v>
      </c>
      <c r="CS222" s="46">
        <f t="shared" si="390"/>
        <v>0</v>
      </c>
      <c r="CT222" s="46">
        <v>0</v>
      </c>
      <c r="CU222" s="46">
        <f t="shared" si="391"/>
        <v>0</v>
      </c>
      <c r="CV222" s="46">
        <v>0</v>
      </c>
      <c r="CW222" s="46">
        <f t="shared" si="392"/>
        <v>0</v>
      </c>
      <c r="CX222" s="46">
        <v>0</v>
      </c>
      <c r="CY222" s="46">
        <f t="shared" si="393"/>
        <v>0</v>
      </c>
      <c r="CZ222" s="46">
        <v>0</v>
      </c>
      <c r="DA222" s="46">
        <f t="shared" si="394"/>
        <v>0</v>
      </c>
      <c r="DB222" s="47">
        <v>0</v>
      </c>
      <c r="DC222" s="46">
        <f t="shared" si="395"/>
        <v>0</v>
      </c>
      <c r="DD222" s="48">
        <v>0</v>
      </c>
      <c r="DE222" s="46">
        <f t="shared" si="396"/>
        <v>0</v>
      </c>
      <c r="DF222" s="49">
        <v>10</v>
      </c>
      <c r="DG222" s="50">
        <f t="shared" si="402"/>
        <v>49680.483840000008</v>
      </c>
      <c r="DH222" s="51">
        <f t="shared" si="410"/>
        <v>496804.83840000007</v>
      </c>
      <c r="DI222" s="52"/>
      <c r="DJ222" s="52"/>
      <c r="DK222" s="53"/>
      <c r="DL222" s="52">
        <f t="shared" si="475"/>
        <v>49680.483840000008</v>
      </c>
      <c r="DM222" s="52">
        <f t="shared" si="475"/>
        <v>49680.483840000008</v>
      </c>
      <c r="DN222" s="52">
        <f t="shared" si="475"/>
        <v>49680.483840000008</v>
      </c>
      <c r="DO222" s="52">
        <f t="shared" si="475"/>
        <v>49680.483840000008</v>
      </c>
      <c r="DP222" s="52">
        <f t="shared" si="475"/>
        <v>49680.483840000008</v>
      </c>
      <c r="DQ222" s="52">
        <f t="shared" si="475"/>
        <v>49680.483840000008</v>
      </c>
      <c r="DR222" s="52">
        <f t="shared" si="475"/>
        <v>49680.483840000008</v>
      </c>
      <c r="DS222" s="52">
        <f t="shared" si="475"/>
        <v>49680.483840000008</v>
      </c>
      <c r="DT222" s="52">
        <f t="shared" si="475"/>
        <v>49680.483840000008</v>
      </c>
      <c r="DU222" s="52">
        <f t="shared" si="475"/>
        <v>49680.483840000008</v>
      </c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4">
        <f t="shared" si="412"/>
        <v>0</v>
      </c>
      <c r="EH222" s="55">
        <f t="shared" si="413"/>
        <v>10</v>
      </c>
      <c r="EI222" s="55">
        <f t="shared" si="414"/>
        <v>0</v>
      </c>
      <c r="EJ222" s="56" t="s">
        <v>995</v>
      </c>
      <c r="EK222" s="57">
        <f t="shared" si="470"/>
        <v>0</v>
      </c>
      <c r="EL222" s="57">
        <f t="shared" si="471"/>
        <v>0</v>
      </c>
      <c r="EM222" s="57">
        <f t="shared" si="472"/>
        <v>496804.83840000007</v>
      </c>
      <c r="EN222" s="57">
        <f t="shared" si="473"/>
        <v>447124.35456000007</v>
      </c>
      <c r="EO222" s="57">
        <f t="shared" si="429"/>
        <v>397443.87072000006</v>
      </c>
      <c r="EP222" s="57">
        <f t="shared" si="430"/>
        <v>347763.38688000006</v>
      </c>
      <c r="EQ222" s="58">
        <f t="shared" si="423"/>
        <v>0</v>
      </c>
      <c r="ER222" s="58">
        <f t="shared" si="424"/>
        <v>0</v>
      </c>
      <c r="ES222" s="58">
        <f t="shared" si="425"/>
        <v>6458.4628992000007</v>
      </c>
      <c r="ET222" s="58">
        <f t="shared" si="426"/>
        <v>6259.7409638400013</v>
      </c>
    </row>
    <row r="223" spans="1:150" x14ac:dyDescent="0.25">
      <c r="A223" s="30" t="s">
        <v>1062</v>
      </c>
      <c r="B223" s="65">
        <v>1531241</v>
      </c>
      <c r="C223" s="67" t="s">
        <v>1063</v>
      </c>
      <c r="D223" s="32" t="s">
        <v>604</v>
      </c>
      <c r="E223" s="56"/>
      <c r="F223" s="33"/>
      <c r="G223" s="33"/>
      <c r="H223" s="288">
        <f t="shared" si="421"/>
        <v>496804.83840000007</v>
      </c>
      <c r="I223" s="288">
        <f t="shared" si="422"/>
        <v>496804.83840000007</v>
      </c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4" t="s">
        <v>478</v>
      </c>
      <c r="AI223" s="34" t="s">
        <v>479</v>
      </c>
      <c r="AJ223" s="120" t="s">
        <v>54</v>
      </c>
      <c r="AK223" s="120" t="s">
        <v>490</v>
      </c>
      <c r="AL223" s="120" t="s">
        <v>1018</v>
      </c>
      <c r="AM223" s="34" t="s">
        <v>692</v>
      </c>
      <c r="AN223" s="34" t="s">
        <v>1019</v>
      </c>
      <c r="AO223" s="36">
        <v>1.04</v>
      </c>
      <c r="AP223" s="69" t="s">
        <v>586</v>
      </c>
      <c r="AQ223" s="69" t="s">
        <v>30</v>
      </c>
      <c r="AR223" s="37" t="s">
        <v>493</v>
      </c>
      <c r="AS223" s="38">
        <v>2022</v>
      </c>
      <c r="AT223" s="39" t="s">
        <v>470</v>
      </c>
      <c r="AU223" s="37" t="s">
        <v>493</v>
      </c>
      <c r="AV223" s="39" t="s">
        <v>523</v>
      </c>
      <c r="AW223" s="39" t="s">
        <v>524</v>
      </c>
      <c r="AX223" s="39" t="s">
        <v>606</v>
      </c>
      <c r="AY223" s="40" t="s">
        <v>998</v>
      </c>
      <c r="AZ223" s="40" t="s">
        <v>530</v>
      </c>
      <c r="BA223" s="274">
        <v>0</v>
      </c>
      <c r="BB223" s="42"/>
      <c r="BC223" s="43">
        <v>477696.96</v>
      </c>
      <c r="BD223" s="43">
        <v>0</v>
      </c>
      <c r="BE223" s="43"/>
      <c r="BF223" s="43">
        <v>0</v>
      </c>
      <c r="BG223" s="44"/>
      <c r="BH223" s="45">
        <f t="shared" si="437"/>
        <v>477696.96</v>
      </c>
      <c r="BI223" s="45">
        <f t="shared" si="438"/>
        <v>496804.83840000007</v>
      </c>
      <c r="BJ223" s="45">
        <f t="shared" si="409"/>
        <v>496804.83840000007</v>
      </c>
      <c r="BK223" s="46">
        <v>0</v>
      </c>
      <c r="BL223" s="46">
        <v>0</v>
      </c>
      <c r="BM223" s="46">
        <f t="shared" si="344"/>
        <v>0</v>
      </c>
      <c r="BN223" s="46">
        <v>0</v>
      </c>
      <c r="BO223" s="46">
        <f t="shared" si="380"/>
        <v>0</v>
      </c>
      <c r="BP223" s="46">
        <v>477696.96</v>
      </c>
      <c r="BQ223" s="46">
        <f t="shared" si="346"/>
        <v>496804.83840000007</v>
      </c>
      <c r="BR223" s="46">
        <v>0</v>
      </c>
      <c r="BS223" s="46">
        <f t="shared" si="347"/>
        <v>0</v>
      </c>
      <c r="BT223" s="46">
        <v>0</v>
      </c>
      <c r="BU223" s="46">
        <f t="shared" si="348"/>
        <v>0</v>
      </c>
      <c r="BV223" s="46">
        <v>0</v>
      </c>
      <c r="BW223" s="46">
        <f t="shared" si="349"/>
        <v>0</v>
      </c>
      <c r="BX223" s="46">
        <v>0</v>
      </c>
      <c r="BY223" s="46">
        <f t="shared" si="350"/>
        <v>0</v>
      </c>
      <c r="BZ223" s="46">
        <v>0</v>
      </c>
      <c r="CA223" s="46">
        <f t="shared" si="381"/>
        <v>0</v>
      </c>
      <c r="CB223" s="46">
        <v>0</v>
      </c>
      <c r="CC223" s="46">
        <f t="shared" si="382"/>
        <v>0</v>
      </c>
      <c r="CD223" s="46">
        <v>0</v>
      </c>
      <c r="CE223" s="46">
        <f t="shared" si="383"/>
        <v>0</v>
      </c>
      <c r="CF223" s="46">
        <v>0</v>
      </c>
      <c r="CG223" s="46">
        <f t="shared" si="384"/>
        <v>0</v>
      </c>
      <c r="CH223" s="46">
        <v>0</v>
      </c>
      <c r="CI223" s="46">
        <f t="shared" si="385"/>
        <v>0</v>
      </c>
      <c r="CJ223" s="46">
        <v>0</v>
      </c>
      <c r="CK223" s="46">
        <f t="shared" si="386"/>
        <v>0</v>
      </c>
      <c r="CL223" s="46">
        <v>0</v>
      </c>
      <c r="CM223" s="46">
        <f t="shared" si="387"/>
        <v>0</v>
      </c>
      <c r="CN223" s="46">
        <v>0</v>
      </c>
      <c r="CO223" s="46">
        <f t="shared" si="388"/>
        <v>0</v>
      </c>
      <c r="CP223" s="46">
        <v>0</v>
      </c>
      <c r="CQ223" s="46">
        <f t="shared" si="389"/>
        <v>0</v>
      </c>
      <c r="CR223" s="46">
        <v>0</v>
      </c>
      <c r="CS223" s="46">
        <f t="shared" si="390"/>
        <v>0</v>
      </c>
      <c r="CT223" s="46">
        <v>0</v>
      </c>
      <c r="CU223" s="46">
        <f t="shared" si="391"/>
        <v>0</v>
      </c>
      <c r="CV223" s="46">
        <v>0</v>
      </c>
      <c r="CW223" s="46">
        <f t="shared" si="392"/>
        <v>0</v>
      </c>
      <c r="CX223" s="46">
        <v>0</v>
      </c>
      <c r="CY223" s="46">
        <f t="shared" si="393"/>
        <v>0</v>
      </c>
      <c r="CZ223" s="46">
        <v>0</v>
      </c>
      <c r="DA223" s="46">
        <f t="shared" si="394"/>
        <v>0</v>
      </c>
      <c r="DB223" s="47">
        <v>0</v>
      </c>
      <c r="DC223" s="46">
        <f t="shared" si="395"/>
        <v>0</v>
      </c>
      <c r="DD223" s="48">
        <v>0</v>
      </c>
      <c r="DE223" s="46">
        <f t="shared" si="396"/>
        <v>0</v>
      </c>
      <c r="DF223" s="49">
        <v>10</v>
      </c>
      <c r="DG223" s="50">
        <f t="shared" si="402"/>
        <v>49680.483840000008</v>
      </c>
      <c r="DH223" s="51">
        <f t="shared" si="410"/>
        <v>496804.83840000007</v>
      </c>
      <c r="DI223" s="52"/>
      <c r="DJ223" s="52"/>
      <c r="DK223" s="53"/>
      <c r="DL223" s="53"/>
      <c r="DM223" s="52">
        <f t="shared" ref="DM223:DV225" si="476">$DG223</f>
        <v>49680.483840000008</v>
      </c>
      <c r="DN223" s="52">
        <f t="shared" si="476"/>
        <v>49680.483840000008</v>
      </c>
      <c r="DO223" s="52">
        <f t="shared" si="476"/>
        <v>49680.483840000008</v>
      </c>
      <c r="DP223" s="52">
        <f t="shared" si="476"/>
        <v>49680.483840000008</v>
      </c>
      <c r="DQ223" s="52">
        <f t="shared" si="476"/>
        <v>49680.483840000008</v>
      </c>
      <c r="DR223" s="52">
        <f t="shared" si="476"/>
        <v>49680.483840000008</v>
      </c>
      <c r="DS223" s="52">
        <f t="shared" si="476"/>
        <v>49680.483840000008</v>
      </c>
      <c r="DT223" s="52">
        <f t="shared" si="476"/>
        <v>49680.483840000008</v>
      </c>
      <c r="DU223" s="52">
        <f t="shared" si="476"/>
        <v>49680.483840000008</v>
      </c>
      <c r="DV223" s="52">
        <f t="shared" si="476"/>
        <v>49680.483840000008</v>
      </c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4">
        <f t="shared" si="412"/>
        <v>0</v>
      </c>
      <c r="EH223" s="55">
        <f t="shared" si="413"/>
        <v>10</v>
      </c>
      <c r="EI223" s="55">
        <f t="shared" si="414"/>
        <v>0</v>
      </c>
      <c r="EJ223" s="56" t="s">
        <v>995</v>
      </c>
      <c r="EK223" s="57">
        <f t="shared" si="470"/>
        <v>0</v>
      </c>
      <c r="EL223" s="57">
        <f t="shared" si="471"/>
        <v>0</v>
      </c>
      <c r="EM223" s="57">
        <f t="shared" si="472"/>
        <v>0</v>
      </c>
      <c r="EN223" s="57">
        <f t="shared" si="473"/>
        <v>496804.83840000007</v>
      </c>
      <c r="EO223" s="57">
        <f t="shared" si="429"/>
        <v>447124.35456000007</v>
      </c>
      <c r="EP223" s="57">
        <f t="shared" si="430"/>
        <v>397443.87072000006</v>
      </c>
      <c r="EQ223" s="58">
        <f t="shared" si="423"/>
        <v>0</v>
      </c>
      <c r="ER223" s="58">
        <f t="shared" si="424"/>
        <v>0</v>
      </c>
      <c r="ES223" s="58">
        <f t="shared" si="425"/>
        <v>0</v>
      </c>
      <c r="ET223" s="58">
        <f t="shared" si="426"/>
        <v>6955.2677376000011</v>
      </c>
    </row>
    <row r="224" spans="1:150" x14ac:dyDescent="0.25">
      <c r="A224" s="30" t="s">
        <v>1064</v>
      </c>
      <c r="B224" s="65">
        <v>1531242</v>
      </c>
      <c r="C224" s="67" t="s">
        <v>1065</v>
      </c>
      <c r="D224" s="32" t="s">
        <v>604</v>
      </c>
      <c r="E224" s="56"/>
      <c r="F224" s="33"/>
      <c r="G224" s="33"/>
      <c r="H224" s="288">
        <f t="shared" si="421"/>
        <v>496804.83840000007</v>
      </c>
      <c r="I224" s="288">
        <f t="shared" si="422"/>
        <v>496804.83840000007</v>
      </c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4" t="s">
        <v>478</v>
      </c>
      <c r="AI224" s="34" t="s">
        <v>479</v>
      </c>
      <c r="AJ224" s="120" t="s">
        <v>54</v>
      </c>
      <c r="AK224" s="120" t="s">
        <v>490</v>
      </c>
      <c r="AL224" s="120" t="s">
        <v>1018</v>
      </c>
      <c r="AM224" s="34" t="s">
        <v>695</v>
      </c>
      <c r="AN224" s="34" t="s">
        <v>1019</v>
      </c>
      <c r="AO224" s="36">
        <v>1.04</v>
      </c>
      <c r="AP224" s="69" t="s">
        <v>586</v>
      </c>
      <c r="AQ224" s="69" t="s">
        <v>30</v>
      </c>
      <c r="AR224" s="37" t="s">
        <v>493</v>
      </c>
      <c r="AS224" s="38">
        <v>2022</v>
      </c>
      <c r="AT224" s="39" t="s">
        <v>470</v>
      </c>
      <c r="AU224" s="37" t="s">
        <v>493</v>
      </c>
      <c r="AV224" s="39" t="s">
        <v>523</v>
      </c>
      <c r="AW224" s="39" t="s">
        <v>524</v>
      </c>
      <c r="AX224" s="39" t="s">
        <v>606</v>
      </c>
      <c r="AY224" s="40" t="s">
        <v>998</v>
      </c>
      <c r="AZ224" s="40" t="s">
        <v>530</v>
      </c>
      <c r="BA224" s="274">
        <v>0</v>
      </c>
      <c r="BB224" s="42"/>
      <c r="BC224" s="43">
        <v>477696.96</v>
      </c>
      <c r="BD224" s="43">
        <v>0</v>
      </c>
      <c r="BE224" s="43"/>
      <c r="BF224" s="43">
        <v>0</v>
      </c>
      <c r="BG224" s="44"/>
      <c r="BH224" s="45">
        <f t="shared" si="437"/>
        <v>477696.96</v>
      </c>
      <c r="BI224" s="45">
        <f t="shared" si="438"/>
        <v>496804.83840000007</v>
      </c>
      <c r="BJ224" s="45">
        <f t="shared" si="409"/>
        <v>496804.83840000007</v>
      </c>
      <c r="BK224" s="46">
        <v>0</v>
      </c>
      <c r="BL224" s="46">
        <v>0</v>
      </c>
      <c r="BM224" s="46">
        <f t="shared" si="344"/>
        <v>0</v>
      </c>
      <c r="BN224" s="46">
        <v>0</v>
      </c>
      <c r="BO224" s="46">
        <f t="shared" si="380"/>
        <v>0</v>
      </c>
      <c r="BP224" s="46">
        <v>477696.96</v>
      </c>
      <c r="BQ224" s="46">
        <f t="shared" si="346"/>
        <v>496804.83840000007</v>
      </c>
      <c r="BR224" s="46">
        <v>0</v>
      </c>
      <c r="BS224" s="46">
        <f t="shared" si="347"/>
        <v>0</v>
      </c>
      <c r="BT224" s="46">
        <v>0</v>
      </c>
      <c r="BU224" s="46">
        <f t="shared" si="348"/>
        <v>0</v>
      </c>
      <c r="BV224" s="46">
        <v>0</v>
      </c>
      <c r="BW224" s="46">
        <f t="shared" si="349"/>
        <v>0</v>
      </c>
      <c r="BX224" s="46">
        <v>0</v>
      </c>
      <c r="BY224" s="46">
        <f t="shared" si="350"/>
        <v>0</v>
      </c>
      <c r="BZ224" s="46">
        <v>0</v>
      </c>
      <c r="CA224" s="46">
        <f t="shared" si="381"/>
        <v>0</v>
      </c>
      <c r="CB224" s="46">
        <v>0</v>
      </c>
      <c r="CC224" s="46">
        <f t="shared" si="382"/>
        <v>0</v>
      </c>
      <c r="CD224" s="46">
        <v>0</v>
      </c>
      <c r="CE224" s="46">
        <f t="shared" si="383"/>
        <v>0</v>
      </c>
      <c r="CF224" s="46">
        <v>0</v>
      </c>
      <c r="CG224" s="46">
        <f t="shared" si="384"/>
        <v>0</v>
      </c>
      <c r="CH224" s="46">
        <v>0</v>
      </c>
      <c r="CI224" s="46">
        <f t="shared" si="385"/>
        <v>0</v>
      </c>
      <c r="CJ224" s="46">
        <v>0</v>
      </c>
      <c r="CK224" s="46">
        <f t="shared" si="386"/>
        <v>0</v>
      </c>
      <c r="CL224" s="46">
        <v>0</v>
      </c>
      <c r="CM224" s="46">
        <f t="shared" si="387"/>
        <v>0</v>
      </c>
      <c r="CN224" s="46">
        <v>0</v>
      </c>
      <c r="CO224" s="46">
        <f t="shared" si="388"/>
        <v>0</v>
      </c>
      <c r="CP224" s="46">
        <v>0</v>
      </c>
      <c r="CQ224" s="46">
        <f t="shared" si="389"/>
        <v>0</v>
      </c>
      <c r="CR224" s="46">
        <v>0</v>
      </c>
      <c r="CS224" s="46">
        <f t="shared" si="390"/>
        <v>0</v>
      </c>
      <c r="CT224" s="46">
        <v>0</v>
      </c>
      <c r="CU224" s="46">
        <f t="shared" si="391"/>
        <v>0</v>
      </c>
      <c r="CV224" s="46">
        <v>0</v>
      </c>
      <c r="CW224" s="46">
        <f t="shared" si="392"/>
        <v>0</v>
      </c>
      <c r="CX224" s="46">
        <v>0</v>
      </c>
      <c r="CY224" s="46">
        <f t="shared" si="393"/>
        <v>0</v>
      </c>
      <c r="CZ224" s="46">
        <v>0</v>
      </c>
      <c r="DA224" s="46">
        <f t="shared" si="394"/>
        <v>0</v>
      </c>
      <c r="DB224" s="47">
        <v>0</v>
      </c>
      <c r="DC224" s="46">
        <f t="shared" si="395"/>
        <v>0</v>
      </c>
      <c r="DD224" s="48">
        <v>0</v>
      </c>
      <c r="DE224" s="46">
        <f t="shared" si="396"/>
        <v>0</v>
      </c>
      <c r="DF224" s="49">
        <v>10</v>
      </c>
      <c r="DG224" s="50">
        <f t="shared" si="402"/>
        <v>49680.483840000008</v>
      </c>
      <c r="DH224" s="51">
        <f t="shared" si="410"/>
        <v>496804.83840000007</v>
      </c>
      <c r="DI224" s="52"/>
      <c r="DJ224" s="52"/>
      <c r="DK224" s="53"/>
      <c r="DL224" s="53"/>
      <c r="DM224" s="52">
        <f t="shared" si="476"/>
        <v>49680.483840000008</v>
      </c>
      <c r="DN224" s="52">
        <f t="shared" si="476"/>
        <v>49680.483840000008</v>
      </c>
      <c r="DO224" s="52">
        <f t="shared" si="476"/>
        <v>49680.483840000008</v>
      </c>
      <c r="DP224" s="52">
        <f t="shared" si="476"/>
        <v>49680.483840000008</v>
      </c>
      <c r="DQ224" s="52">
        <f t="shared" si="476"/>
        <v>49680.483840000008</v>
      </c>
      <c r="DR224" s="52">
        <f t="shared" si="476"/>
        <v>49680.483840000008</v>
      </c>
      <c r="DS224" s="52">
        <f t="shared" si="476"/>
        <v>49680.483840000008</v>
      </c>
      <c r="DT224" s="52">
        <f t="shared" si="476"/>
        <v>49680.483840000008</v>
      </c>
      <c r="DU224" s="52">
        <f t="shared" si="476"/>
        <v>49680.483840000008</v>
      </c>
      <c r="DV224" s="52">
        <f t="shared" si="476"/>
        <v>49680.483840000008</v>
      </c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4">
        <f t="shared" si="412"/>
        <v>0</v>
      </c>
      <c r="EH224" s="55">
        <f t="shared" si="413"/>
        <v>10</v>
      </c>
      <c r="EI224" s="55">
        <f t="shared" si="414"/>
        <v>0</v>
      </c>
      <c r="EJ224" s="56" t="s">
        <v>1040</v>
      </c>
      <c r="EK224" s="57">
        <f t="shared" si="470"/>
        <v>0</v>
      </c>
      <c r="EL224" s="57">
        <f t="shared" si="471"/>
        <v>0</v>
      </c>
      <c r="EM224" s="57">
        <f t="shared" si="472"/>
        <v>0</v>
      </c>
      <c r="EN224" s="57">
        <f t="shared" si="473"/>
        <v>496804.83840000007</v>
      </c>
      <c r="EO224" s="57">
        <f t="shared" si="429"/>
        <v>447124.35456000007</v>
      </c>
      <c r="EP224" s="57">
        <f t="shared" si="430"/>
        <v>397443.87072000006</v>
      </c>
      <c r="EQ224" s="58">
        <f t="shared" si="423"/>
        <v>0</v>
      </c>
      <c r="ER224" s="58">
        <f t="shared" si="424"/>
        <v>0</v>
      </c>
      <c r="ES224" s="58">
        <f t="shared" si="425"/>
        <v>0</v>
      </c>
      <c r="ET224" s="58">
        <f t="shared" si="426"/>
        <v>6955.2677376000011</v>
      </c>
    </row>
    <row r="225" spans="1:150" x14ac:dyDescent="0.25">
      <c r="A225" s="30" t="s">
        <v>1066</v>
      </c>
      <c r="B225" s="65">
        <v>1531243</v>
      </c>
      <c r="C225" s="67" t="s">
        <v>1067</v>
      </c>
      <c r="D225" s="32" t="s">
        <v>604</v>
      </c>
      <c r="E225" s="56"/>
      <c r="F225" s="33"/>
      <c r="G225" s="33"/>
      <c r="H225" s="288">
        <f t="shared" si="421"/>
        <v>496804.83840000007</v>
      </c>
      <c r="I225" s="288">
        <f t="shared" si="422"/>
        <v>496804.83840000007</v>
      </c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4" t="s">
        <v>478</v>
      </c>
      <c r="AI225" s="34" t="s">
        <v>479</v>
      </c>
      <c r="AJ225" s="120" t="s">
        <v>54</v>
      </c>
      <c r="AK225" s="120" t="s">
        <v>490</v>
      </c>
      <c r="AL225" s="120" t="s">
        <v>1018</v>
      </c>
      <c r="AM225" s="34" t="s">
        <v>714</v>
      </c>
      <c r="AN225" s="34" t="s">
        <v>1019</v>
      </c>
      <c r="AO225" s="36">
        <v>1.04</v>
      </c>
      <c r="AP225" s="69" t="s">
        <v>586</v>
      </c>
      <c r="AQ225" s="69" t="s">
        <v>30</v>
      </c>
      <c r="AR225" s="37" t="s">
        <v>493</v>
      </c>
      <c r="AS225" s="38">
        <v>2022</v>
      </c>
      <c r="AT225" s="39" t="s">
        <v>470</v>
      </c>
      <c r="AU225" s="37" t="s">
        <v>493</v>
      </c>
      <c r="AV225" s="39" t="s">
        <v>523</v>
      </c>
      <c r="AW225" s="39" t="s">
        <v>524</v>
      </c>
      <c r="AX225" s="39" t="s">
        <v>606</v>
      </c>
      <c r="AY225" s="40" t="s">
        <v>998</v>
      </c>
      <c r="AZ225" s="40" t="s">
        <v>530</v>
      </c>
      <c r="BA225" s="274">
        <v>0</v>
      </c>
      <c r="BB225" s="42"/>
      <c r="BC225" s="43">
        <v>477696.96</v>
      </c>
      <c r="BD225" s="43">
        <v>0</v>
      </c>
      <c r="BE225" s="43"/>
      <c r="BF225" s="43">
        <v>0</v>
      </c>
      <c r="BG225" s="44"/>
      <c r="BH225" s="45">
        <f t="shared" si="437"/>
        <v>477696.96</v>
      </c>
      <c r="BI225" s="45">
        <f t="shared" si="438"/>
        <v>496804.83840000007</v>
      </c>
      <c r="BJ225" s="45">
        <f t="shared" si="409"/>
        <v>496804.83840000007</v>
      </c>
      <c r="BK225" s="46">
        <v>0</v>
      </c>
      <c r="BL225" s="46">
        <v>0</v>
      </c>
      <c r="BM225" s="46">
        <f t="shared" si="344"/>
        <v>0</v>
      </c>
      <c r="BN225" s="46">
        <v>0</v>
      </c>
      <c r="BO225" s="46">
        <f t="shared" si="380"/>
        <v>0</v>
      </c>
      <c r="BP225" s="46">
        <v>477696.96</v>
      </c>
      <c r="BQ225" s="46">
        <f t="shared" si="346"/>
        <v>496804.83840000007</v>
      </c>
      <c r="BR225" s="46">
        <v>0</v>
      </c>
      <c r="BS225" s="46">
        <f t="shared" si="347"/>
        <v>0</v>
      </c>
      <c r="BT225" s="46">
        <v>0</v>
      </c>
      <c r="BU225" s="46">
        <f t="shared" si="348"/>
        <v>0</v>
      </c>
      <c r="BV225" s="46">
        <v>0</v>
      </c>
      <c r="BW225" s="46">
        <f t="shared" si="349"/>
        <v>0</v>
      </c>
      <c r="BX225" s="46">
        <v>0</v>
      </c>
      <c r="BY225" s="46">
        <f t="shared" si="350"/>
        <v>0</v>
      </c>
      <c r="BZ225" s="46">
        <v>0</v>
      </c>
      <c r="CA225" s="46">
        <f t="shared" si="381"/>
        <v>0</v>
      </c>
      <c r="CB225" s="46">
        <v>0</v>
      </c>
      <c r="CC225" s="46">
        <f t="shared" si="382"/>
        <v>0</v>
      </c>
      <c r="CD225" s="46">
        <v>0</v>
      </c>
      <c r="CE225" s="46">
        <f t="shared" si="383"/>
        <v>0</v>
      </c>
      <c r="CF225" s="46">
        <v>0</v>
      </c>
      <c r="CG225" s="46">
        <f t="shared" si="384"/>
        <v>0</v>
      </c>
      <c r="CH225" s="46">
        <v>0</v>
      </c>
      <c r="CI225" s="46">
        <f t="shared" si="385"/>
        <v>0</v>
      </c>
      <c r="CJ225" s="46">
        <v>0</v>
      </c>
      <c r="CK225" s="46">
        <f t="shared" si="386"/>
        <v>0</v>
      </c>
      <c r="CL225" s="46">
        <v>0</v>
      </c>
      <c r="CM225" s="46">
        <f t="shared" si="387"/>
        <v>0</v>
      </c>
      <c r="CN225" s="46">
        <v>0</v>
      </c>
      <c r="CO225" s="46">
        <f t="shared" si="388"/>
        <v>0</v>
      </c>
      <c r="CP225" s="46">
        <v>0</v>
      </c>
      <c r="CQ225" s="46">
        <f t="shared" si="389"/>
        <v>0</v>
      </c>
      <c r="CR225" s="46">
        <v>0</v>
      </c>
      <c r="CS225" s="46">
        <f t="shared" si="390"/>
        <v>0</v>
      </c>
      <c r="CT225" s="46">
        <v>0</v>
      </c>
      <c r="CU225" s="46">
        <f t="shared" si="391"/>
        <v>0</v>
      </c>
      <c r="CV225" s="46">
        <v>0</v>
      </c>
      <c r="CW225" s="46">
        <f t="shared" si="392"/>
        <v>0</v>
      </c>
      <c r="CX225" s="46">
        <v>0</v>
      </c>
      <c r="CY225" s="46">
        <f t="shared" si="393"/>
        <v>0</v>
      </c>
      <c r="CZ225" s="46">
        <v>0</v>
      </c>
      <c r="DA225" s="46">
        <f t="shared" si="394"/>
        <v>0</v>
      </c>
      <c r="DB225" s="47">
        <v>0</v>
      </c>
      <c r="DC225" s="46">
        <f t="shared" si="395"/>
        <v>0</v>
      </c>
      <c r="DD225" s="48">
        <v>0</v>
      </c>
      <c r="DE225" s="46">
        <f t="shared" si="396"/>
        <v>0</v>
      </c>
      <c r="DF225" s="49">
        <v>10</v>
      </c>
      <c r="DG225" s="50">
        <f t="shared" si="402"/>
        <v>49680.483840000008</v>
      </c>
      <c r="DH225" s="51">
        <f t="shared" si="410"/>
        <v>496804.83840000007</v>
      </c>
      <c r="DI225" s="52"/>
      <c r="DJ225" s="52"/>
      <c r="DK225" s="53"/>
      <c r="DL225" s="53"/>
      <c r="DM225" s="52">
        <f t="shared" si="476"/>
        <v>49680.483840000008</v>
      </c>
      <c r="DN225" s="52">
        <f t="shared" si="476"/>
        <v>49680.483840000008</v>
      </c>
      <c r="DO225" s="52">
        <f t="shared" si="476"/>
        <v>49680.483840000008</v>
      </c>
      <c r="DP225" s="52">
        <f t="shared" si="476"/>
        <v>49680.483840000008</v>
      </c>
      <c r="DQ225" s="52">
        <f t="shared" si="476"/>
        <v>49680.483840000008</v>
      </c>
      <c r="DR225" s="52">
        <f t="shared" si="476"/>
        <v>49680.483840000008</v>
      </c>
      <c r="DS225" s="52">
        <f t="shared" si="476"/>
        <v>49680.483840000008</v>
      </c>
      <c r="DT225" s="52">
        <f t="shared" si="476"/>
        <v>49680.483840000008</v>
      </c>
      <c r="DU225" s="52">
        <f t="shared" si="476"/>
        <v>49680.483840000008</v>
      </c>
      <c r="DV225" s="52">
        <f t="shared" si="476"/>
        <v>49680.483840000008</v>
      </c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4">
        <f t="shared" si="412"/>
        <v>0</v>
      </c>
      <c r="EH225" s="55">
        <f t="shared" si="413"/>
        <v>10</v>
      </c>
      <c r="EI225" s="55">
        <f t="shared" si="414"/>
        <v>0</v>
      </c>
      <c r="EJ225" s="56" t="s">
        <v>1057</v>
      </c>
      <c r="EK225" s="57">
        <f t="shared" si="470"/>
        <v>0</v>
      </c>
      <c r="EL225" s="57">
        <f t="shared" si="471"/>
        <v>0</v>
      </c>
      <c r="EM225" s="57">
        <f t="shared" si="472"/>
        <v>0</v>
      </c>
      <c r="EN225" s="57">
        <f t="shared" si="473"/>
        <v>496804.83840000007</v>
      </c>
      <c r="EO225" s="57">
        <f t="shared" si="429"/>
        <v>447124.35456000007</v>
      </c>
      <c r="EP225" s="57">
        <f t="shared" si="430"/>
        <v>397443.87072000006</v>
      </c>
      <c r="EQ225" s="58">
        <f t="shared" si="423"/>
        <v>0</v>
      </c>
      <c r="ER225" s="58">
        <f t="shared" si="424"/>
        <v>0</v>
      </c>
      <c r="ES225" s="58">
        <f t="shared" si="425"/>
        <v>0</v>
      </c>
      <c r="ET225" s="58">
        <f t="shared" si="426"/>
        <v>6955.2677376000011</v>
      </c>
    </row>
    <row r="226" spans="1:150" x14ac:dyDescent="0.25">
      <c r="A226" s="30" t="s">
        <v>1068</v>
      </c>
      <c r="B226" s="65">
        <v>1531244</v>
      </c>
      <c r="C226" s="67" t="s">
        <v>1069</v>
      </c>
      <c r="D226" s="32" t="s">
        <v>604</v>
      </c>
      <c r="E226" s="56"/>
      <c r="F226" s="33"/>
      <c r="G226" s="33"/>
      <c r="H226" s="288">
        <f t="shared" si="421"/>
        <v>292032</v>
      </c>
      <c r="I226" s="288">
        <f t="shared" si="422"/>
        <v>292032</v>
      </c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4" t="s">
        <v>478</v>
      </c>
      <c r="AI226" s="34" t="s">
        <v>479</v>
      </c>
      <c r="AJ226" s="120" t="s">
        <v>54</v>
      </c>
      <c r="AK226" s="120" t="s">
        <v>490</v>
      </c>
      <c r="AL226" s="120" t="s">
        <v>1018</v>
      </c>
      <c r="AM226" s="34" t="s">
        <v>714</v>
      </c>
      <c r="AN226" s="34" t="s">
        <v>1019</v>
      </c>
      <c r="AO226" s="36">
        <v>1.04</v>
      </c>
      <c r="AP226" s="69" t="s">
        <v>586</v>
      </c>
      <c r="AQ226" s="69" t="s">
        <v>30</v>
      </c>
      <c r="AR226" s="37" t="s">
        <v>493</v>
      </c>
      <c r="AS226" s="38">
        <v>2022</v>
      </c>
      <c r="AT226" s="39" t="s">
        <v>470</v>
      </c>
      <c r="AU226" s="37" t="s">
        <v>493</v>
      </c>
      <c r="AV226" s="39" t="s">
        <v>523</v>
      </c>
      <c r="AW226" s="39" t="s">
        <v>524</v>
      </c>
      <c r="AX226" s="39" t="s">
        <v>606</v>
      </c>
      <c r="AY226" s="40" t="s">
        <v>998</v>
      </c>
      <c r="AZ226" s="40" t="s">
        <v>530</v>
      </c>
      <c r="BA226" s="274">
        <v>0</v>
      </c>
      <c r="BB226" s="42"/>
      <c r="BC226" s="43">
        <v>280800</v>
      </c>
      <c r="BD226" s="43">
        <v>0</v>
      </c>
      <c r="BE226" s="43"/>
      <c r="BF226" s="43">
        <v>0</v>
      </c>
      <c r="BG226" s="44"/>
      <c r="BH226" s="45">
        <f t="shared" si="437"/>
        <v>280800</v>
      </c>
      <c r="BI226" s="45">
        <f t="shared" si="438"/>
        <v>292032</v>
      </c>
      <c r="BJ226" s="45">
        <f t="shared" si="409"/>
        <v>292032</v>
      </c>
      <c r="BK226" s="46">
        <v>0</v>
      </c>
      <c r="BL226" s="46">
        <v>0</v>
      </c>
      <c r="BM226" s="46">
        <f t="shared" ref="BM226:BM289" si="477">AO226*BL226</f>
        <v>0</v>
      </c>
      <c r="BN226" s="46">
        <v>280800</v>
      </c>
      <c r="BO226" s="46">
        <f t="shared" si="380"/>
        <v>292032</v>
      </c>
      <c r="BP226" s="46">
        <v>0</v>
      </c>
      <c r="BQ226" s="46">
        <f t="shared" ref="BQ226:BQ289" si="478">$AO226*BP226</f>
        <v>0</v>
      </c>
      <c r="BR226" s="46">
        <v>0</v>
      </c>
      <c r="BS226" s="46">
        <f t="shared" ref="BS226:BS289" si="479">$AO226*BR226</f>
        <v>0</v>
      </c>
      <c r="BT226" s="46">
        <v>0</v>
      </c>
      <c r="BU226" s="46">
        <f t="shared" ref="BU226:BU289" si="480">$AO226*BT226</f>
        <v>0</v>
      </c>
      <c r="BV226" s="46">
        <v>0</v>
      </c>
      <c r="BW226" s="46">
        <f t="shared" ref="BW226:BW289" si="481">$AO226*BV226</f>
        <v>0</v>
      </c>
      <c r="BX226" s="46">
        <v>0</v>
      </c>
      <c r="BY226" s="46">
        <f t="shared" ref="BY226:BY289" si="482">$AO226*BX226</f>
        <v>0</v>
      </c>
      <c r="BZ226" s="46">
        <v>0</v>
      </c>
      <c r="CA226" s="46">
        <f t="shared" si="381"/>
        <v>0</v>
      </c>
      <c r="CB226" s="46">
        <v>0</v>
      </c>
      <c r="CC226" s="46">
        <f t="shared" si="382"/>
        <v>0</v>
      </c>
      <c r="CD226" s="46">
        <v>0</v>
      </c>
      <c r="CE226" s="46">
        <f t="shared" si="383"/>
        <v>0</v>
      </c>
      <c r="CF226" s="46">
        <v>0</v>
      </c>
      <c r="CG226" s="46">
        <f t="shared" si="384"/>
        <v>0</v>
      </c>
      <c r="CH226" s="46">
        <v>0</v>
      </c>
      <c r="CI226" s="46">
        <f t="shared" si="385"/>
        <v>0</v>
      </c>
      <c r="CJ226" s="46">
        <v>0</v>
      </c>
      <c r="CK226" s="46">
        <f t="shared" si="386"/>
        <v>0</v>
      </c>
      <c r="CL226" s="46">
        <v>0</v>
      </c>
      <c r="CM226" s="46">
        <f t="shared" si="387"/>
        <v>0</v>
      </c>
      <c r="CN226" s="46">
        <v>0</v>
      </c>
      <c r="CO226" s="46">
        <f t="shared" si="388"/>
        <v>0</v>
      </c>
      <c r="CP226" s="46">
        <v>0</v>
      </c>
      <c r="CQ226" s="46">
        <f t="shared" si="389"/>
        <v>0</v>
      </c>
      <c r="CR226" s="46">
        <v>0</v>
      </c>
      <c r="CS226" s="46">
        <f t="shared" si="390"/>
        <v>0</v>
      </c>
      <c r="CT226" s="46">
        <v>0</v>
      </c>
      <c r="CU226" s="46">
        <f t="shared" si="391"/>
        <v>0</v>
      </c>
      <c r="CV226" s="46">
        <v>0</v>
      </c>
      <c r="CW226" s="46">
        <f t="shared" si="392"/>
        <v>0</v>
      </c>
      <c r="CX226" s="46">
        <v>0</v>
      </c>
      <c r="CY226" s="46">
        <f t="shared" si="393"/>
        <v>0</v>
      </c>
      <c r="CZ226" s="46">
        <v>0</v>
      </c>
      <c r="DA226" s="46">
        <f t="shared" si="394"/>
        <v>0</v>
      </c>
      <c r="DB226" s="47">
        <v>0</v>
      </c>
      <c r="DC226" s="46">
        <f t="shared" si="395"/>
        <v>0</v>
      </c>
      <c r="DD226" s="48">
        <v>0</v>
      </c>
      <c r="DE226" s="46">
        <f t="shared" si="396"/>
        <v>0</v>
      </c>
      <c r="DF226" s="49">
        <v>10</v>
      </c>
      <c r="DG226" s="50">
        <f t="shared" si="402"/>
        <v>29203.200000000001</v>
      </c>
      <c r="DH226" s="51">
        <f t="shared" si="410"/>
        <v>292032.00000000006</v>
      </c>
      <c r="DI226" s="52"/>
      <c r="DJ226" s="52"/>
      <c r="DK226" s="53"/>
      <c r="DL226" s="52">
        <f t="shared" ref="DL226:DU226" si="483">$DG226</f>
        <v>29203.200000000001</v>
      </c>
      <c r="DM226" s="52">
        <f t="shared" si="483"/>
        <v>29203.200000000001</v>
      </c>
      <c r="DN226" s="52">
        <f t="shared" si="483"/>
        <v>29203.200000000001</v>
      </c>
      <c r="DO226" s="52">
        <f t="shared" si="483"/>
        <v>29203.200000000001</v>
      </c>
      <c r="DP226" s="52">
        <f t="shared" si="483"/>
        <v>29203.200000000001</v>
      </c>
      <c r="DQ226" s="52">
        <f t="shared" si="483"/>
        <v>29203.200000000001</v>
      </c>
      <c r="DR226" s="52">
        <f t="shared" si="483"/>
        <v>29203.200000000001</v>
      </c>
      <c r="DS226" s="52">
        <f t="shared" si="483"/>
        <v>29203.200000000001</v>
      </c>
      <c r="DT226" s="52">
        <f t="shared" si="483"/>
        <v>29203.200000000001</v>
      </c>
      <c r="DU226" s="52">
        <f t="shared" si="483"/>
        <v>29203.200000000001</v>
      </c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4">
        <f t="shared" si="412"/>
        <v>0</v>
      </c>
      <c r="EH226" s="55">
        <f t="shared" si="413"/>
        <v>10</v>
      </c>
      <c r="EI226" s="55">
        <f t="shared" si="414"/>
        <v>0</v>
      </c>
      <c r="EJ226" s="56" t="s">
        <v>1057</v>
      </c>
      <c r="EK226" s="57">
        <f t="shared" si="470"/>
        <v>0</v>
      </c>
      <c r="EL226" s="57">
        <f t="shared" si="471"/>
        <v>0</v>
      </c>
      <c r="EM226" s="57">
        <f t="shared" si="472"/>
        <v>292032</v>
      </c>
      <c r="EN226" s="57">
        <f t="shared" si="473"/>
        <v>262828.79999999999</v>
      </c>
      <c r="EO226" s="57">
        <f t="shared" si="429"/>
        <v>233625.59999999998</v>
      </c>
      <c r="EP226" s="57">
        <f t="shared" si="430"/>
        <v>204422.39999999997</v>
      </c>
      <c r="EQ226" s="58">
        <f t="shared" si="423"/>
        <v>0</v>
      </c>
      <c r="ER226" s="58">
        <f t="shared" si="424"/>
        <v>0</v>
      </c>
      <c r="ES226" s="58">
        <f t="shared" si="425"/>
        <v>3796.4159999999997</v>
      </c>
      <c r="ET226" s="58">
        <f t="shared" si="426"/>
        <v>3679.6032</v>
      </c>
    </row>
    <row r="227" spans="1:150" x14ac:dyDescent="0.25">
      <c r="A227" s="94" t="s">
        <v>1070</v>
      </c>
      <c r="B227" s="65">
        <v>1550000</v>
      </c>
      <c r="C227" s="67" t="s">
        <v>1071</v>
      </c>
      <c r="D227" s="32" t="s">
        <v>604</v>
      </c>
      <c r="E227" s="56"/>
      <c r="F227" s="33"/>
      <c r="G227" s="33"/>
      <c r="H227" s="288">
        <f t="shared" si="421"/>
        <v>12951536</v>
      </c>
      <c r="I227" s="288">
        <f t="shared" si="422"/>
        <v>12951521.699999999</v>
      </c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4" t="s">
        <v>1072</v>
      </c>
      <c r="AI227" s="34" t="s">
        <v>463</v>
      </c>
      <c r="AJ227" s="120" t="s">
        <v>51</v>
      </c>
      <c r="AK227" s="120" t="s">
        <v>740</v>
      </c>
      <c r="AL227" s="120" t="s">
        <v>292</v>
      </c>
      <c r="AM227" s="34" t="s">
        <v>585</v>
      </c>
      <c r="AN227" s="34" t="s">
        <v>467</v>
      </c>
      <c r="AO227" s="36">
        <v>1.04</v>
      </c>
      <c r="AP227" s="69" t="s">
        <v>586</v>
      </c>
      <c r="AQ227" s="69" t="s">
        <v>58</v>
      </c>
      <c r="AR227" s="96" t="s">
        <v>469</v>
      </c>
      <c r="AS227" s="97">
        <v>2023</v>
      </c>
      <c r="AT227" s="68" t="s">
        <v>470</v>
      </c>
      <c r="AU227" s="96" t="s">
        <v>471</v>
      </c>
      <c r="AV227" s="68" t="s">
        <v>523</v>
      </c>
      <c r="AW227" s="68" t="s">
        <v>524</v>
      </c>
      <c r="AX227" s="68" t="s">
        <v>606</v>
      </c>
      <c r="AY227" s="95" t="s">
        <v>1073</v>
      </c>
      <c r="AZ227" s="95" t="s">
        <v>530</v>
      </c>
      <c r="BA227" s="274">
        <v>-14.3</v>
      </c>
      <c r="BB227" s="86"/>
      <c r="BC227" s="98">
        <v>12464400</v>
      </c>
      <c r="BD227" s="43">
        <v>11985000</v>
      </c>
      <c r="BE227" s="98"/>
      <c r="BF227" s="43">
        <v>11985000</v>
      </c>
      <c r="BG227" s="44"/>
      <c r="BH227" s="45">
        <f t="shared" si="437"/>
        <v>12464400</v>
      </c>
      <c r="BI227" s="45">
        <f t="shared" si="438"/>
        <v>12951536</v>
      </c>
      <c r="BJ227" s="45">
        <f t="shared" si="409"/>
        <v>12951521.699999999</v>
      </c>
      <c r="BK227" s="46">
        <v>286000</v>
      </c>
      <c r="BL227" s="46">
        <v>2743000</v>
      </c>
      <c r="BM227" s="46">
        <f t="shared" si="477"/>
        <v>2852720</v>
      </c>
      <c r="BN227" s="46">
        <v>4673500</v>
      </c>
      <c r="BO227" s="46">
        <f t="shared" si="380"/>
        <v>4860440</v>
      </c>
      <c r="BP227" s="46">
        <v>2380950</v>
      </c>
      <c r="BQ227" s="46">
        <f t="shared" si="478"/>
        <v>2476188</v>
      </c>
      <c r="BR227" s="46">
        <v>2380950</v>
      </c>
      <c r="BS227" s="46">
        <f t="shared" si="479"/>
        <v>2476188</v>
      </c>
      <c r="BT227" s="46">
        <v>0</v>
      </c>
      <c r="BU227" s="46">
        <f t="shared" si="480"/>
        <v>0</v>
      </c>
      <c r="BV227" s="46">
        <v>0</v>
      </c>
      <c r="BW227" s="46">
        <f t="shared" si="481"/>
        <v>0</v>
      </c>
      <c r="BX227" s="46">
        <v>0</v>
      </c>
      <c r="BY227" s="46">
        <f t="shared" si="482"/>
        <v>0</v>
      </c>
      <c r="BZ227" s="46">
        <v>0</v>
      </c>
      <c r="CA227" s="46">
        <f t="shared" si="381"/>
        <v>0</v>
      </c>
      <c r="CB227" s="46">
        <v>0</v>
      </c>
      <c r="CC227" s="46">
        <f t="shared" si="382"/>
        <v>0</v>
      </c>
      <c r="CD227" s="46">
        <v>0</v>
      </c>
      <c r="CE227" s="46">
        <f t="shared" si="383"/>
        <v>0</v>
      </c>
      <c r="CF227" s="46">
        <v>0</v>
      </c>
      <c r="CG227" s="46">
        <f t="shared" si="384"/>
        <v>0</v>
      </c>
      <c r="CH227" s="46">
        <v>0</v>
      </c>
      <c r="CI227" s="46">
        <f t="shared" si="385"/>
        <v>0</v>
      </c>
      <c r="CJ227" s="46">
        <v>0</v>
      </c>
      <c r="CK227" s="46">
        <f t="shared" si="386"/>
        <v>0</v>
      </c>
      <c r="CL227" s="46">
        <v>0</v>
      </c>
      <c r="CM227" s="46">
        <f t="shared" si="387"/>
        <v>0</v>
      </c>
      <c r="CN227" s="46">
        <v>0</v>
      </c>
      <c r="CO227" s="46">
        <f t="shared" si="388"/>
        <v>0</v>
      </c>
      <c r="CP227" s="46">
        <v>0</v>
      </c>
      <c r="CQ227" s="46">
        <f t="shared" si="389"/>
        <v>0</v>
      </c>
      <c r="CR227" s="46">
        <v>0</v>
      </c>
      <c r="CS227" s="46">
        <f t="shared" si="390"/>
        <v>0</v>
      </c>
      <c r="CT227" s="46">
        <v>0</v>
      </c>
      <c r="CU227" s="46">
        <f t="shared" si="391"/>
        <v>0</v>
      </c>
      <c r="CV227" s="46">
        <v>0</v>
      </c>
      <c r="CW227" s="46">
        <f t="shared" si="392"/>
        <v>0</v>
      </c>
      <c r="CX227" s="46">
        <v>0</v>
      </c>
      <c r="CY227" s="46">
        <f t="shared" si="393"/>
        <v>0</v>
      </c>
      <c r="CZ227" s="46">
        <v>0</v>
      </c>
      <c r="DA227" s="46">
        <f t="shared" si="394"/>
        <v>0</v>
      </c>
      <c r="DB227" s="47">
        <v>0</v>
      </c>
      <c r="DC227" s="46">
        <f t="shared" si="395"/>
        <v>0</v>
      </c>
      <c r="DD227" s="48">
        <v>0</v>
      </c>
      <c r="DE227" s="46">
        <f t="shared" si="396"/>
        <v>0</v>
      </c>
      <c r="DF227" s="101">
        <v>40</v>
      </c>
      <c r="DG227" s="50">
        <f t="shared" si="402"/>
        <v>24163.042499999981</v>
      </c>
      <c r="DH227" s="51">
        <f t="shared" si="410"/>
        <v>459097.80749999965</v>
      </c>
      <c r="DI227" s="52"/>
      <c r="DJ227" s="52"/>
      <c r="DK227" s="53"/>
      <c r="DL227" s="53"/>
      <c r="DM227" s="53"/>
      <c r="DN227" s="52">
        <f t="shared" ref="DN227:DW229" si="484">$DG227</f>
        <v>24163.042499999981</v>
      </c>
      <c r="DO227" s="52">
        <f t="shared" si="484"/>
        <v>24163.042499999981</v>
      </c>
      <c r="DP227" s="52">
        <f t="shared" si="484"/>
        <v>24163.042499999981</v>
      </c>
      <c r="DQ227" s="52">
        <f t="shared" si="484"/>
        <v>24163.042499999981</v>
      </c>
      <c r="DR227" s="52">
        <f t="shared" si="484"/>
        <v>24163.042499999981</v>
      </c>
      <c r="DS227" s="52">
        <f t="shared" si="484"/>
        <v>24163.042499999981</v>
      </c>
      <c r="DT227" s="52">
        <f t="shared" si="484"/>
        <v>24163.042499999981</v>
      </c>
      <c r="DU227" s="52">
        <f t="shared" si="484"/>
        <v>24163.042499999981</v>
      </c>
      <c r="DV227" s="52">
        <f t="shared" si="484"/>
        <v>24163.042499999981</v>
      </c>
      <c r="DW227" s="52">
        <f t="shared" si="484"/>
        <v>24163.042499999981</v>
      </c>
      <c r="DX227" s="52">
        <f t="shared" ref="DX227:EF229" si="485">$DG227</f>
        <v>24163.042499999981</v>
      </c>
      <c r="DY227" s="52">
        <f t="shared" si="485"/>
        <v>24163.042499999981</v>
      </c>
      <c r="DZ227" s="52">
        <f t="shared" si="485"/>
        <v>24163.042499999981</v>
      </c>
      <c r="EA227" s="52">
        <f t="shared" si="485"/>
        <v>24163.042499999981</v>
      </c>
      <c r="EB227" s="52">
        <f t="shared" si="485"/>
        <v>24163.042499999981</v>
      </c>
      <c r="EC227" s="52">
        <f t="shared" si="485"/>
        <v>24163.042499999981</v>
      </c>
      <c r="ED227" s="52">
        <f t="shared" si="485"/>
        <v>24163.042499999981</v>
      </c>
      <c r="EE227" s="52">
        <f t="shared" si="485"/>
        <v>24163.042499999981</v>
      </c>
      <c r="EF227" s="52">
        <f t="shared" si="485"/>
        <v>24163.042499999981</v>
      </c>
      <c r="EG227" s="54">
        <f t="shared" si="412"/>
        <v>12492423.8925</v>
      </c>
      <c r="EH227" s="55">
        <f t="shared" si="413"/>
        <v>19</v>
      </c>
      <c r="EI227" s="55">
        <f t="shared" si="414"/>
        <v>21</v>
      </c>
      <c r="EJ227" s="326" t="s">
        <v>1074</v>
      </c>
      <c r="EK227" s="327">
        <f t="shared" ref="EK227:EK228" si="486">BA227+BK227-(BD227/BJ227*BK227)</f>
        <v>21328.767834260769</v>
      </c>
      <c r="EL227" s="57">
        <f t="shared" ref="EL227:EL228" si="487">EK227+BM227-(BD227/BJ227*BM227)-DJ227</f>
        <v>234216.16808654135</v>
      </c>
      <c r="EM227" s="57">
        <f t="shared" ref="EM227:EM228" si="488">EL227+BO227-(BD227/BJ227*BO227)-DK227</f>
        <v>596931.90453533269</v>
      </c>
      <c r="EN227" s="57">
        <f t="shared" ref="EN227:EN228" si="489">EM227+BQ227-(BD227/BJ227*BQ227)-DL227</f>
        <v>781720.18584436225</v>
      </c>
      <c r="EO227" s="57">
        <f t="shared" ref="EO227:EO228" si="490">EN227+BS227-(BD227/BJ227*BS227)-DM227</f>
        <v>966508.4671533918</v>
      </c>
      <c r="EP227" s="57">
        <f t="shared" ref="EP227:EP228" si="491">EO227+BU227-(BD227/BJ227*BS227)-DN227</f>
        <v>-1349054.2940375786</v>
      </c>
      <c r="EQ227" s="58">
        <f t="shared" si="423"/>
        <v>255.94521401112922</v>
      </c>
      <c r="ER227" s="58">
        <f t="shared" si="424"/>
        <v>2810.5940170384961</v>
      </c>
      <c r="ES227" s="58">
        <f t="shared" si="425"/>
        <v>7760.1147589593247</v>
      </c>
      <c r="ET227" s="58">
        <f t="shared" si="426"/>
        <v>10944.082601821072</v>
      </c>
    </row>
    <row r="228" spans="1:150" x14ac:dyDescent="0.25">
      <c r="A228" s="30" t="s">
        <v>1075</v>
      </c>
      <c r="B228" s="65">
        <v>1550001</v>
      </c>
      <c r="C228" s="67" t="s">
        <v>1076</v>
      </c>
      <c r="D228" s="32" t="s">
        <v>604</v>
      </c>
      <c r="E228" s="56"/>
      <c r="F228" s="33"/>
      <c r="G228" s="33"/>
      <c r="H228" s="288">
        <f t="shared" si="421"/>
        <v>352336</v>
      </c>
      <c r="I228" s="288">
        <f t="shared" si="422"/>
        <v>515000.24</v>
      </c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4" t="s">
        <v>1072</v>
      </c>
      <c r="AI228" s="34" t="s">
        <v>463</v>
      </c>
      <c r="AJ228" s="34"/>
      <c r="AK228" s="34" t="s">
        <v>740</v>
      </c>
      <c r="AL228" s="34" t="s">
        <v>292</v>
      </c>
      <c r="AM228" s="34" t="s">
        <v>585</v>
      </c>
      <c r="AN228" s="34" t="s">
        <v>467</v>
      </c>
      <c r="AO228" s="36">
        <v>1.04</v>
      </c>
      <c r="AP228" s="69" t="s">
        <v>586</v>
      </c>
      <c r="AQ228" s="69" t="s">
        <v>58</v>
      </c>
      <c r="AR228" s="37" t="s">
        <v>471</v>
      </c>
      <c r="AS228" s="38">
        <v>2023</v>
      </c>
      <c r="AT228" s="39" t="s">
        <v>58</v>
      </c>
      <c r="AU228" s="38" t="s">
        <v>686</v>
      </c>
      <c r="AV228" s="39" t="s">
        <v>494</v>
      </c>
      <c r="AW228" s="39" t="s">
        <v>495</v>
      </c>
      <c r="AX228" s="39" t="s">
        <v>687</v>
      </c>
      <c r="AY228" s="40" t="s">
        <v>1073</v>
      </c>
      <c r="AZ228" s="40" t="s">
        <v>485</v>
      </c>
      <c r="BA228" s="274">
        <v>162664.24</v>
      </c>
      <c r="BB228" s="42" t="s">
        <v>505</v>
      </c>
      <c r="BC228" s="43">
        <v>515000</v>
      </c>
      <c r="BD228" s="43">
        <v>257500</v>
      </c>
      <c r="BE228" s="98">
        <v>257500</v>
      </c>
      <c r="BF228" s="43">
        <v>515000</v>
      </c>
      <c r="BG228" s="44"/>
      <c r="BH228" s="45">
        <f t="shared" si="437"/>
        <v>352336</v>
      </c>
      <c r="BI228" s="45">
        <f t="shared" si="438"/>
        <v>352336</v>
      </c>
      <c r="BJ228" s="45">
        <f t="shared" si="409"/>
        <v>515000.24</v>
      </c>
      <c r="BK228" s="256">
        <v>352336</v>
      </c>
      <c r="BL228" s="46">
        <v>0</v>
      </c>
      <c r="BM228" s="46">
        <f t="shared" si="477"/>
        <v>0</v>
      </c>
      <c r="BN228" s="46">
        <v>0</v>
      </c>
      <c r="BO228" s="46">
        <f t="shared" si="380"/>
        <v>0</v>
      </c>
      <c r="BP228" s="46">
        <v>0</v>
      </c>
      <c r="BQ228" s="46">
        <f t="shared" si="478"/>
        <v>0</v>
      </c>
      <c r="BR228" s="46">
        <v>0</v>
      </c>
      <c r="BS228" s="46">
        <f t="shared" si="479"/>
        <v>0</v>
      </c>
      <c r="BT228" s="46">
        <v>0</v>
      </c>
      <c r="BU228" s="46">
        <f t="shared" si="480"/>
        <v>0</v>
      </c>
      <c r="BV228" s="46">
        <v>0</v>
      </c>
      <c r="BW228" s="46">
        <f t="shared" si="481"/>
        <v>0</v>
      </c>
      <c r="BX228" s="46">
        <v>0</v>
      </c>
      <c r="BY228" s="46">
        <f t="shared" si="482"/>
        <v>0</v>
      </c>
      <c r="BZ228" s="46">
        <v>0</v>
      </c>
      <c r="CA228" s="46">
        <f t="shared" si="381"/>
        <v>0</v>
      </c>
      <c r="CB228" s="46">
        <v>0</v>
      </c>
      <c r="CC228" s="46">
        <f t="shared" si="382"/>
        <v>0</v>
      </c>
      <c r="CD228" s="46">
        <v>0</v>
      </c>
      <c r="CE228" s="46">
        <f t="shared" si="383"/>
        <v>0</v>
      </c>
      <c r="CF228" s="46">
        <v>0</v>
      </c>
      <c r="CG228" s="46">
        <f t="shared" si="384"/>
        <v>0</v>
      </c>
      <c r="CH228" s="46">
        <v>0</v>
      </c>
      <c r="CI228" s="46">
        <f t="shared" si="385"/>
        <v>0</v>
      </c>
      <c r="CJ228" s="46">
        <v>0</v>
      </c>
      <c r="CK228" s="46">
        <f t="shared" si="386"/>
        <v>0</v>
      </c>
      <c r="CL228" s="46">
        <v>0</v>
      </c>
      <c r="CM228" s="46">
        <f t="shared" si="387"/>
        <v>0</v>
      </c>
      <c r="CN228" s="46">
        <v>0</v>
      </c>
      <c r="CO228" s="46">
        <f t="shared" si="388"/>
        <v>0</v>
      </c>
      <c r="CP228" s="46">
        <v>0</v>
      </c>
      <c r="CQ228" s="46">
        <f t="shared" si="389"/>
        <v>0</v>
      </c>
      <c r="CR228" s="46">
        <v>0</v>
      </c>
      <c r="CS228" s="46">
        <f t="shared" si="390"/>
        <v>0</v>
      </c>
      <c r="CT228" s="46">
        <v>0</v>
      </c>
      <c r="CU228" s="46">
        <f t="shared" si="391"/>
        <v>0</v>
      </c>
      <c r="CV228" s="46">
        <v>0</v>
      </c>
      <c r="CW228" s="46">
        <f t="shared" si="392"/>
        <v>0</v>
      </c>
      <c r="CX228" s="46">
        <v>0</v>
      </c>
      <c r="CY228" s="46">
        <f t="shared" si="393"/>
        <v>0</v>
      </c>
      <c r="CZ228" s="46">
        <v>0</v>
      </c>
      <c r="DA228" s="46">
        <f t="shared" si="394"/>
        <v>0</v>
      </c>
      <c r="DB228" s="47">
        <v>0</v>
      </c>
      <c r="DC228" s="46">
        <f t="shared" si="395"/>
        <v>0</v>
      </c>
      <c r="DD228" s="48">
        <v>0</v>
      </c>
      <c r="DE228" s="46">
        <f t="shared" si="396"/>
        <v>0</v>
      </c>
      <c r="DF228" s="49">
        <v>40</v>
      </c>
      <c r="DG228" s="50">
        <f t="shared" si="402"/>
        <v>6437.5059999999994</v>
      </c>
      <c r="DH228" s="51">
        <f t="shared" si="410"/>
        <v>148062.63799999995</v>
      </c>
      <c r="DI228" s="52"/>
      <c r="DJ228" s="52">
        <f>$DG228</f>
        <v>6437.5059999999994</v>
      </c>
      <c r="DK228" s="52">
        <f>$DG228</f>
        <v>6437.5059999999994</v>
      </c>
      <c r="DL228" s="52">
        <f>$DG228</f>
        <v>6437.5059999999994</v>
      </c>
      <c r="DM228" s="52">
        <f>$DG228</f>
        <v>6437.5059999999994</v>
      </c>
      <c r="DN228" s="52">
        <f t="shared" si="484"/>
        <v>6437.5059999999994</v>
      </c>
      <c r="DO228" s="52">
        <f t="shared" si="484"/>
        <v>6437.5059999999994</v>
      </c>
      <c r="DP228" s="52">
        <f t="shared" si="484"/>
        <v>6437.5059999999994</v>
      </c>
      <c r="DQ228" s="52">
        <f t="shared" si="484"/>
        <v>6437.5059999999994</v>
      </c>
      <c r="DR228" s="52">
        <f t="shared" si="484"/>
        <v>6437.5059999999994</v>
      </c>
      <c r="DS228" s="52">
        <f t="shared" si="484"/>
        <v>6437.5059999999994</v>
      </c>
      <c r="DT228" s="52">
        <f t="shared" si="484"/>
        <v>6437.5059999999994</v>
      </c>
      <c r="DU228" s="52">
        <f t="shared" si="484"/>
        <v>6437.5059999999994</v>
      </c>
      <c r="DV228" s="52">
        <f t="shared" si="484"/>
        <v>6437.5059999999994</v>
      </c>
      <c r="DW228" s="52">
        <f t="shared" si="484"/>
        <v>6437.5059999999994</v>
      </c>
      <c r="DX228" s="52">
        <f t="shared" si="485"/>
        <v>6437.5059999999994</v>
      </c>
      <c r="DY228" s="52">
        <f t="shared" si="485"/>
        <v>6437.5059999999994</v>
      </c>
      <c r="DZ228" s="52">
        <f t="shared" si="485"/>
        <v>6437.5059999999994</v>
      </c>
      <c r="EA228" s="52">
        <f t="shared" si="485"/>
        <v>6437.5059999999994</v>
      </c>
      <c r="EB228" s="52">
        <f t="shared" si="485"/>
        <v>6437.5059999999994</v>
      </c>
      <c r="EC228" s="52">
        <f t="shared" si="485"/>
        <v>6437.5059999999994</v>
      </c>
      <c r="ED228" s="52">
        <f t="shared" si="485"/>
        <v>6437.5059999999994</v>
      </c>
      <c r="EE228" s="52">
        <f t="shared" si="485"/>
        <v>6437.5059999999994</v>
      </c>
      <c r="EF228" s="52">
        <f t="shared" si="485"/>
        <v>6437.5059999999994</v>
      </c>
      <c r="EG228" s="54">
        <f t="shared" si="412"/>
        <v>366937.60200000007</v>
      </c>
      <c r="EH228" s="55">
        <f t="shared" si="413"/>
        <v>23</v>
      </c>
      <c r="EI228" s="55">
        <f t="shared" si="414"/>
        <v>17</v>
      </c>
      <c r="EJ228" s="326" t="s">
        <v>1077</v>
      </c>
      <c r="EK228" s="327">
        <f t="shared" si="486"/>
        <v>338832.32209767046</v>
      </c>
      <c r="EL228" s="57">
        <f t="shared" si="487"/>
        <v>332394.81609767047</v>
      </c>
      <c r="EM228" s="57">
        <f t="shared" si="488"/>
        <v>325957.31009767047</v>
      </c>
      <c r="EN228" s="57">
        <f t="shared" si="489"/>
        <v>319519.80409767048</v>
      </c>
      <c r="EO228" s="57">
        <f t="shared" si="490"/>
        <v>313082.29809767049</v>
      </c>
      <c r="EP228" s="57">
        <f t="shared" si="491"/>
        <v>306644.79209767049</v>
      </c>
      <c r="EQ228" s="58">
        <f t="shared" si="423"/>
        <v>4065.9878651720455</v>
      </c>
      <c r="ER228" s="58">
        <f t="shared" si="424"/>
        <v>3988.7377931720457</v>
      </c>
      <c r="ES228" s="58">
        <f t="shared" si="425"/>
        <v>4237.4450312697163</v>
      </c>
      <c r="ET228" s="58">
        <f t="shared" si="426"/>
        <v>4473.2772573673865</v>
      </c>
    </row>
    <row r="229" spans="1:150" x14ac:dyDescent="0.25">
      <c r="A229" s="30" t="s">
        <v>1078</v>
      </c>
      <c r="B229" s="65">
        <v>1560141</v>
      </c>
      <c r="C229" s="67" t="s">
        <v>316</v>
      </c>
      <c r="D229" s="32" t="s">
        <v>604</v>
      </c>
      <c r="E229" s="56"/>
      <c r="F229" s="33"/>
      <c r="G229" s="33"/>
      <c r="H229" s="288">
        <f t="shared" si="421"/>
        <v>1214427</v>
      </c>
      <c r="I229" s="288">
        <f t="shared" si="422"/>
        <v>1214427</v>
      </c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4" t="s">
        <v>583</v>
      </c>
      <c r="AI229" s="34" t="s">
        <v>479</v>
      </c>
      <c r="AJ229" s="34" t="s">
        <v>464</v>
      </c>
      <c r="AK229" s="34" t="s">
        <v>740</v>
      </c>
      <c r="AL229" s="34" t="s">
        <v>1079</v>
      </c>
      <c r="AM229" s="34" t="s">
        <v>491</v>
      </c>
      <c r="AN229" s="34" t="s">
        <v>467</v>
      </c>
      <c r="AO229" s="36">
        <v>1.04</v>
      </c>
      <c r="AP229" s="69" t="s">
        <v>586</v>
      </c>
      <c r="AQ229" s="69" t="s">
        <v>58</v>
      </c>
      <c r="AR229" s="37" t="s">
        <v>469</v>
      </c>
      <c r="AS229" s="38">
        <v>2023</v>
      </c>
      <c r="AT229" s="39" t="s">
        <v>470</v>
      </c>
      <c r="AU229" s="37" t="s">
        <v>471</v>
      </c>
      <c r="AV229" s="39" t="s">
        <v>494</v>
      </c>
      <c r="AW229" s="39" t="s">
        <v>524</v>
      </c>
      <c r="AX229" s="39" t="s">
        <v>606</v>
      </c>
      <c r="AY229" s="40" t="s">
        <v>1080</v>
      </c>
      <c r="AZ229" s="40" t="s">
        <v>530</v>
      </c>
      <c r="BA229" s="274"/>
      <c r="BB229" s="42"/>
      <c r="BC229" s="43">
        <f>3524000+530919+283500</f>
        <v>4338419</v>
      </c>
      <c r="BD229" s="43"/>
      <c r="BE229" s="43"/>
      <c r="BF229" s="43"/>
      <c r="BG229" s="44"/>
      <c r="BH229" s="45">
        <f t="shared" si="437"/>
        <v>1214427</v>
      </c>
      <c r="BI229" s="45">
        <f t="shared" si="438"/>
        <v>1214427</v>
      </c>
      <c r="BJ229" s="45">
        <f t="shared" si="409"/>
        <v>1214427</v>
      </c>
      <c r="BK229" s="256">
        <v>1214427</v>
      </c>
      <c r="BL229" s="46">
        <v>0</v>
      </c>
      <c r="BM229" s="46">
        <f t="shared" si="477"/>
        <v>0</v>
      </c>
      <c r="BN229" s="46">
        <v>0</v>
      </c>
      <c r="BO229" s="46">
        <f t="shared" si="380"/>
        <v>0</v>
      </c>
      <c r="BP229" s="46">
        <v>0</v>
      </c>
      <c r="BQ229" s="46">
        <f t="shared" si="478"/>
        <v>0</v>
      </c>
      <c r="BR229" s="46">
        <v>0</v>
      </c>
      <c r="BS229" s="46">
        <f t="shared" si="479"/>
        <v>0</v>
      </c>
      <c r="BT229" s="46">
        <v>0</v>
      </c>
      <c r="BU229" s="46">
        <f t="shared" si="480"/>
        <v>0</v>
      </c>
      <c r="BV229" s="46">
        <v>0</v>
      </c>
      <c r="BW229" s="46">
        <f t="shared" si="481"/>
        <v>0</v>
      </c>
      <c r="BX229" s="46">
        <v>0</v>
      </c>
      <c r="BY229" s="46">
        <f t="shared" si="482"/>
        <v>0</v>
      </c>
      <c r="BZ229" s="46">
        <v>0</v>
      </c>
      <c r="CA229" s="46">
        <f t="shared" si="381"/>
        <v>0</v>
      </c>
      <c r="CB229" s="46">
        <v>0</v>
      </c>
      <c r="CC229" s="46">
        <f t="shared" si="382"/>
        <v>0</v>
      </c>
      <c r="CD229" s="46">
        <v>0</v>
      </c>
      <c r="CE229" s="46">
        <f t="shared" si="383"/>
        <v>0</v>
      </c>
      <c r="CF229" s="46">
        <v>0</v>
      </c>
      <c r="CG229" s="46">
        <f t="shared" si="384"/>
        <v>0</v>
      </c>
      <c r="CH229" s="46">
        <v>0</v>
      </c>
      <c r="CI229" s="46">
        <f t="shared" si="385"/>
        <v>0</v>
      </c>
      <c r="CJ229" s="46">
        <v>0</v>
      </c>
      <c r="CK229" s="46">
        <f t="shared" si="386"/>
        <v>0</v>
      </c>
      <c r="CL229" s="46">
        <v>0</v>
      </c>
      <c r="CM229" s="46">
        <f t="shared" si="387"/>
        <v>0</v>
      </c>
      <c r="CN229" s="46">
        <v>0</v>
      </c>
      <c r="CO229" s="46">
        <f t="shared" si="388"/>
        <v>0</v>
      </c>
      <c r="CP229" s="46">
        <v>0</v>
      </c>
      <c r="CQ229" s="46">
        <f t="shared" si="389"/>
        <v>0</v>
      </c>
      <c r="CR229" s="46">
        <v>0</v>
      </c>
      <c r="CS229" s="46">
        <f t="shared" si="390"/>
        <v>0</v>
      </c>
      <c r="CT229" s="46">
        <v>0</v>
      </c>
      <c r="CU229" s="46">
        <f t="shared" si="391"/>
        <v>0</v>
      </c>
      <c r="CV229" s="46">
        <v>0</v>
      </c>
      <c r="CW229" s="46">
        <f t="shared" si="392"/>
        <v>0</v>
      </c>
      <c r="CX229" s="46">
        <v>0</v>
      </c>
      <c r="CY229" s="46">
        <f t="shared" si="393"/>
        <v>0</v>
      </c>
      <c r="CZ229" s="46">
        <v>0</v>
      </c>
      <c r="DA229" s="46">
        <f t="shared" si="394"/>
        <v>0</v>
      </c>
      <c r="DB229" s="47">
        <v>0</v>
      </c>
      <c r="DC229" s="46">
        <f t="shared" si="395"/>
        <v>0</v>
      </c>
      <c r="DD229" s="48">
        <v>0</v>
      </c>
      <c r="DE229" s="46">
        <f t="shared" si="396"/>
        <v>0</v>
      </c>
      <c r="DF229" s="49">
        <v>40</v>
      </c>
      <c r="DG229" s="50">
        <f t="shared" si="402"/>
        <v>30360.674999999999</v>
      </c>
      <c r="DH229" s="297">
        <f t="shared" si="410"/>
        <v>698295.52500000014</v>
      </c>
      <c r="DI229" s="130"/>
      <c r="DJ229" s="130">
        <f>$DG229</f>
        <v>30360.674999999999</v>
      </c>
      <c r="DK229" s="130">
        <f t="shared" ref="DK229:DM229" si="492">$DG229</f>
        <v>30360.674999999999</v>
      </c>
      <c r="DL229" s="130">
        <f t="shared" si="492"/>
        <v>30360.674999999999</v>
      </c>
      <c r="DM229" s="130">
        <f t="shared" si="492"/>
        <v>30360.674999999999</v>
      </c>
      <c r="DN229" s="130">
        <f t="shared" si="484"/>
        <v>30360.674999999999</v>
      </c>
      <c r="DO229" s="130">
        <f t="shared" si="484"/>
        <v>30360.674999999999</v>
      </c>
      <c r="DP229" s="130">
        <f t="shared" si="484"/>
        <v>30360.674999999999</v>
      </c>
      <c r="DQ229" s="130">
        <f t="shared" si="484"/>
        <v>30360.674999999999</v>
      </c>
      <c r="DR229" s="130">
        <f t="shared" si="484"/>
        <v>30360.674999999999</v>
      </c>
      <c r="DS229" s="130">
        <f t="shared" si="484"/>
        <v>30360.674999999999</v>
      </c>
      <c r="DT229" s="130">
        <f t="shared" si="484"/>
        <v>30360.674999999999</v>
      </c>
      <c r="DU229" s="130">
        <f t="shared" si="484"/>
        <v>30360.674999999999</v>
      </c>
      <c r="DV229" s="130">
        <f t="shared" si="484"/>
        <v>30360.674999999999</v>
      </c>
      <c r="DW229" s="130">
        <f t="shared" si="484"/>
        <v>30360.674999999999</v>
      </c>
      <c r="DX229" s="130">
        <f t="shared" si="485"/>
        <v>30360.674999999999</v>
      </c>
      <c r="DY229" s="130">
        <f t="shared" si="485"/>
        <v>30360.674999999999</v>
      </c>
      <c r="DZ229" s="130">
        <f t="shared" si="485"/>
        <v>30360.674999999999</v>
      </c>
      <c r="EA229" s="130">
        <f t="shared" si="485"/>
        <v>30360.674999999999</v>
      </c>
      <c r="EB229" s="130">
        <f t="shared" si="485"/>
        <v>30360.674999999999</v>
      </c>
      <c r="EC229" s="130">
        <f t="shared" si="485"/>
        <v>30360.674999999999</v>
      </c>
      <c r="ED229" s="130">
        <f t="shared" si="485"/>
        <v>30360.674999999999</v>
      </c>
      <c r="EE229" s="130">
        <f t="shared" si="485"/>
        <v>30360.674999999999</v>
      </c>
      <c r="EF229" s="130">
        <f t="shared" si="485"/>
        <v>30360.674999999999</v>
      </c>
      <c r="EG229" s="54">
        <f t="shared" si="412"/>
        <v>516131.47499999986</v>
      </c>
      <c r="EH229" s="55">
        <f t="shared" si="413"/>
        <v>23</v>
      </c>
      <c r="EI229" s="55">
        <f t="shared" si="414"/>
        <v>17</v>
      </c>
      <c r="EJ229" s="56" t="s">
        <v>499</v>
      </c>
      <c r="EK229" s="57">
        <f t="shared" ref="EK229:EK235" si="493">BA229+BK229</f>
        <v>1214427</v>
      </c>
      <c r="EL229" s="57">
        <f t="shared" ref="EL229:EL235" si="494">EK229+BM229-DJ229</f>
        <v>1184066.325</v>
      </c>
      <c r="EM229" s="57">
        <f t="shared" ref="EM229:EM235" si="495">EL229+BO229-DK229</f>
        <v>1153705.6499999999</v>
      </c>
      <c r="EN229" s="57">
        <f t="shared" ref="EN229:EN235" si="496">EM229+BQ229-DL229</f>
        <v>1123344.9749999999</v>
      </c>
      <c r="EO229" s="57">
        <f t="shared" si="429"/>
        <v>1092984.2999999998</v>
      </c>
      <c r="EP229" s="57">
        <f t="shared" si="430"/>
        <v>1062623.6249999998</v>
      </c>
      <c r="EQ229" s="58">
        <f t="shared" si="423"/>
        <v>14573.124</v>
      </c>
      <c r="ER229" s="58">
        <f t="shared" si="424"/>
        <v>14208.795899999999</v>
      </c>
      <c r="ES229" s="58">
        <f t="shared" si="425"/>
        <v>14998.173449999998</v>
      </c>
      <c r="ET229" s="58">
        <f t="shared" si="426"/>
        <v>15726.829649999998</v>
      </c>
    </row>
    <row r="230" spans="1:150" x14ac:dyDescent="0.25">
      <c r="A230" s="30" t="s">
        <v>1081</v>
      </c>
      <c r="B230" s="65">
        <v>1561000</v>
      </c>
      <c r="C230" s="67" t="s">
        <v>321</v>
      </c>
      <c r="D230" s="32" t="s">
        <v>604</v>
      </c>
      <c r="E230" s="56"/>
      <c r="F230" s="33"/>
      <c r="G230" s="33"/>
      <c r="H230" s="288">
        <f t="shared" si="421"/>
        <v>13614786.039999999</v>
      </c>
      <c r="I230" s="288">
        <f t="shared" si="422"/>
        <v>16738791.629999999</v>
      </c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4" t="s">
        <v>583</v>
      </c>
      <c r="AI230" s="34" t="s">
        <v>479</v>
      </c>
      <c r="AJ230" s="34" t="s">
        <v>464</v>
      </c>
      <c r="AK230" s="34" t="s">
        <v>740</v>
      </c>
      <c r="AL230" s="34" t="s">
        <v>44</v>
      </c>
      <c r="AM230" s="34" t="s">
        <v>491</v>
      </c>
      <c r="AN230" s="34" t="s">
        <v>467</v>
      </c>
      <c r="AO230" s="36">
        <v>1.04</v>
      </c>
      <c r="AP230" s="69" t="s">
        <v>586</v>
      </c>
      <c r="AQ230" s="69" t="s">
        <v>58</v>
      </c>
      <c r="AR230" s="37" t="s">
        <v>469</v>
      </c>
      <c r="AS230" s="38">
        <v>2023</v>
      </c>
      <c r="AT230" s="39" t="s">
        <v>470</v>
      </c>
      <c r="AU230" s="37" t="s">
        <v>471</v>
      </c>
      <c r="AV230" s="39" t="s">
        <v>494</v>
      </c>
      <c r="AW230" s="39" t="s">
        <v>524</v>
      </c>
      <c r="AX230" s="39" t="s">
        <v>606</v>
      </c>
      <c r="AY230" s="40" t="s">
        <v>1080</v>
      </c>
      <c r="AZ230" s="40" t="s">
        <v>530</v>
      </c>
      <c r="BA230" s="274">
        <v>3124005.59</v>
      </c>
      <c r="BB230" s="42"/>
      <c r="BC230" s="43">
        <f>7176000+3155635+2873356</f>
        <v>13204991</v>
      </c>
      <c r="BD230" s="43"/>
      <c r="BE230" s="43">
        <v>10700000</v>
      </c>
      <c r="BF230" s="43">
        <v>10700000</v>
      </c>
      <c r="BG230" s="44"/>
      <c r="BH230" s="45">
        <f t="shared" si="437"/>
        <v>13204991</v>
      </c>
      <c r="BI230" s="45">
        <f t="shared" si="438"/>
        <v>13614786.039999999</v>
      </c>
      <c r="BJ230" s="45">
        <f t="shared" si="409"/>
        <v>16738791.629999999</v>
      </c>
      <c r="BK230" s="256">
        <f>2960115</f>
        <v>2960115</v>
      </c>
      <c r="BL230" s="73">
        <v>4953356</v>
      </c>
      <c r="BM230" s="46">
        <f t="shared" si="477"/>
        <v>5151490.24</v>
      </c>
      <c r="BN230" s="73">
        <v>5291520</v>
      </c>
      <c r="BO230" s="46">
        <f t="shared" si="380"/>
        <v>5503180.7999999998</v>
      </c>
      <c r="BP230" s="46">
        <v>0</v>
      </c>
      <c r="BQ230" s="46">
        <f t="shared" si="478"/>
        <v>0</v>
      </c>
      <c r="BR230" s="46">
        <v>0</v>
      </c>
      <c r="BS230" s="46">
        <f t="shared" si="479"/>
        <v>0</v>
      </c>
      <c r="BT230" s="46">
        <v>0</v>
      </c>
      <c r="BU230" s="46">
        <f t="shared" si="480"/>
        <v>0</v>
      </c>
      <c r="BV230" s="46">
        <v>0</v>
      </c>
      <c r="BW230" s="46">
        <f t="shared" si="481"/>
        <v>0</v>
      </c>
      <c r="BX230" s="46">
        <v>0</v>
      </c>
      <c r="BY230" s="46">
        <f t="shared" si="482"/>
        <v>0</v>
      </c>
      <c r="BZ230" s="46">
        <v>0</v>
      </c>
      <c r="CA230" s="46">
        <f t="shared" si="381"/>
        <v>0</v>
      </c>
      <c r="CB230" s="46">
        <v>0</v>
      </c>
      <c r="CC230" s="46">
        <f t="shared" si="382"/>
        <v>0</v>
      </c>
      <c r="CD230" s="46">
        <v>0</v>
      </c>
      <c r="CE230" s="46">
        <f t="shared" si="383"/>
        <v>0</v>
      </c>
      <c r="CF230" s="46">
        <v>0</v>
      </c>
      <c r="CG230" s="46">
        <f t="shared" si="384"/>
        <v>0</v>
      </c>
      <c r="CH230" s="46">
        <v>0</v>
      </c>
      <c r="CI230" s="46">
        <f t="shared" si="385"/>
        <v>0</v>
      </c>
      <c r="CJ230" s="46">
        <v>0</v>
      </c>
      <c r="CK230" s="46">
        <f t="shared" si="386"/>
        <v>0</v>
      </c>
      <c r="CL230" s="46">
        <v>0</v>
      </c>
      <c r="CM230" s="46">
        <f t="shared" si="387"/>
        <v>0</v>
      </c>
      <c r="CN230" s="46">
        <v>0</v>
      </c>
      <c r="CO230" s="46">
        <f t="shared" si="388"/>
        <v>0</v>
      </c>
      <c r="CP230" s="46">
        <v>0</v>
      </c>
      <c r="CQ230" s="46">
        <f t="shared" si="389"/>
        <v>0</v>
      </c>
      <c r="CR230" s="46">
        <v>0</v>
      </c>
      <c r="CS230" s="46">
        <f t="shared" si="390"/>
        <v>0</v>
      </c>
      <c r="CT230" s="46">
        <v>0</v>
      </c>
      <c r="CU230" s="46">
        <f t="shared" si="391"/>
        <v>0</v>
      </c>
      <c r="CV230" s="46">
        <v>0</v>
      </c>
      <c r="CW230" s="46">
        <f t="shared" si="392"/>
        <v>0</v>
      </c>
      <c r="CX230" s="46">
        <v>0</v>
      </c>
      <c r="CY230" s="46">
        <f t="shared" si="393"/>
        <v>0</v>
      </c>
      <c r="CZ230" s="46">
        <v>0</v>
      </c>
      <c r="DA230" s="46">
        <f t="shared" si="394"/>
        <v>0</v>
      </c>
      <c r="DB230" s="47">
        <v>0</v>
      </c>
      <c r="DC230" s="46">
        <f t="shared" si="395"/>
        <v>0</v>
      </c>
      <c r="DD230" s="48">
        <v>0</v>
      </c>
      <c r="DE230" s="46">
        <f t="shared" si="396"/>
        <v>0</v>
      </c>
      <c r="DF230" s="49">
        <v>40</v>
      </c>
      <c r="DG230" s="50">
        <f t="shared" si="402"/>
        <v>418469.79074999999</v>
      </c>
      <c r="DH230" s="51">
        <f t="shared" si="410"/>
        <v>8369395.8149999976</v>
      </c>
      <c r="DI230" s="52"/>
      <c r="DJ230" s="52"/>
      <c r="DK230" s="52"/>
      <c r="DL230" s="52"/>
      <c r="DM230" s="52">
        <f t="shared" ref="DM230:EF230" si="497">$DG230</f>
        <v>418469.79074999999</v>
      </c>
      <c r="DN230" s="52">
        <f t="shared" si="497"/>
        <v>418469.79074999999</v>
      </c>
      <c r="DO230" s="52">
        <f t="shared" si="497"/>
        <v>418469.79074999999</v>
      </c>
      <c r="DP230" s="52">
        <f t="shared" si="497"/>
        <v>418469.79074999999</v>
      </c>
      <c r="DQ230" s="52">
        <f t="shared" si="497"/>
        <v>418469.79074999999</v>
      </c>
      <c r="DR230" s="52">
        <f t="shared" si="497"/>
        <v>418469.79074999999</v>
      </c>
      <c r="DS230" s="52">
        <f t="shared" si="497"/>
        <v>418469.79074999999</v>
      </c>
      <c r="DT230" s="52">
        <f t="shared" si="497"/>
        <v>418469.79074999999</v>
      </c>
      <c r="DU230" s="52">
        <f t="shared" si="497"/>
        <v>418469.79074999999</v>
      </c>
      <c r="DV230" s="52">
        <f t="shared" si="497"/>
        <v>418469.79074999999</v>
      </c>
      <c r="DW230" s="52">
        <f t="shared" si="497"/>
        <v>418469.79074999999</v>
      </c>
      <c r="DX230" s="52">
        <f t="shared" si="497"/>
        <v>418469.79074999999</v>
      </c>
      <c r="DY230" s="52">
        <f t="shared" si="497"/>
        <v>418469.79074999999</v>
      </c>
      <c r="DZ230" s="52">
        <f t="shared" si="497"/>
        <v>418469.79074999999</v>
      </c>
      <c r="EA230" s="52">
        <f t="shared" si="497"/>
        <v>418469.79074999999</v>
      </c>
      <c r="EB230" s="52">
        <f t="shared" si="497"/>
        <v>418469.79074999999</v>
      </c>
      <c r="EC230" s="52">
        <f t="shared" si="497"/>
        <v>418469.79074999999</v>
      </c>
      <c r="ED230" s="52">
        <f t="shared" si="497"/>
        <v>418469.79074999999</v>
      </c>
      <c r="EE230" s="52">
        <f t="shared" si="497"/>
        <v>418469.79074999999</v>
      </c>
      <c r="EF230" s="52">
        <f t="shared" si="497"/>
        <v>418469.79074999999</v>
      </c>
      <c r="EG230" s="54">
        <f t="shared" si="412"/>
        <v>8369395.8150000013</v>
      </c>
      <c r="EH230" s="55">
        <f t="shared" si="413"/>
        <v>20</v>
      </c>
      <c r="EI230" s="55">
        <f t="shared" si="414"/>
        <v>20</v>
      </c>
      <c r="EJ230" s="56" t="s">
        <v>499</v>
      </c>
      <c r="EK230" s="57">
        <f t="shared" si="493"/>
        <v>6084120.5899999999</v>
      </c>
      <c r="EL230" s="57">
        <f t="shared" si="494"/>
        <v>11235610.83</v>
      </c>
      <c r="EM230" s="57">
        <f t="shared" si="495"/>
        <v>16738791.629999999</v>
      </c>
      <c r="EN230" s="57">
        <f t="shared" si="496"/>
        <v>16738791.629999999</v>
      </c>
      <c r="EO230" s="57">
        <f t="shared" si="429"/>
        <v>16320321.839249998</v>
      </c>
      <c r="EP230" s="57">
        <f t="shared" si="430"/>
        <v>15901852.048499998</v>
      </c>
      <c r="EQ230" s="58">
        <f t="shared" si="423"/>
        <v>73009.447079999998</v>
      </c>
      <c r="ER230" s="58">
        <f t="shared" si="424"/>
        <v>134827.32996</v>
      </c>
      <c r="ES230" s="58">
        <f t="shared" si="425"/>
        <v>217604.29118999999</v>
      </c>
      <c r="ET230" s="58">
        <f t="shared" si="426"/>
        <v>234343.08281999998</v>
      </c>
    </row>
    <row r="231" spans="1:150" x14ac:dyDescent="0.25">
      <c r="A231" s="30" t="s">
        <v>1082</v>
      </c>
      <c r="B231" s="65">
        <v>1570002</v>
      </c>
      <c r="C231" s="67" t="s">
        <v>1083</v>
      </c>
      <c r="D231" s="32" t="s">
        <v>489</v>
      </c>
      <c r="E231" s="56"/>
      <c r="F231" s="33"/>
      <c r="G231" s="33"/>
      <c r="H231" s="288">
        <f t="shared" si="421"/>
        <v>77677.600000000006</v>
      </c>
      <c r="I231" s="288">
        <f t="shared" si="422"/>
        <v>77677.600000000006</v>
      </c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4" t="s">
        <v>675</v>
      </c>
      <c r="AI231" s="34" t="s">
        <v>463</v>
      </c>
      <c r="AJ231" s="34" t="s">
        <v>722</v>
      </c>
      <c r="AK231" s="34" t="s">
        <v>704</v>
      </c>
      <c r="AL231" s="34" t="s">
        <v>94</v>
      </c>
      <c r="AM231" s="34" t="s">
        <v>529</v>
      </c>
      <c r="AN231" s="34" t="s">
        <v>492</v>
      </c>
      <c r="AO231" s="36">
        <v>1.04</v>
      </c>
      <c r="AP231" s="69" t="s">
        <v>680</v>
      </c>
      <c r="AQ231" s="69" t="s">
        <v>30</v>
      </c>
      <c r="AR231" s="37" t="s">
        <v>493</v>
      </c>
      <c r="AS231" s="38">
        <v>2020</v>
      </c>
      <c r="AT231" s="39" t="s">
        <v>470</v>
      </c>
      <c r="AU231" s="37" t="s">
        <v>469</v>
      </c>
      <c r="AV231" s="39" t="s">
        <v>494</v>
      </c>
      <c r="AW231" s="39" t="s">
        <v>495</v>
      </c>
      <c r="AX231" s="39" t="s">
        <v>496</v>
      </c>
      <c r="AY231" s="40" t="s">
        <v>705</v>
      </c>
      <c r="AZ231" s="40" t="s">
        <v>680</v>
      </c>
      <c r="BA231" s="274">
        <v>0</v>
      </c>
      <c r="BB231" s="42"/>
      <c r="BC231" s="43">
        <v>77677.600000000006</v>
      </c>
      <c r="BD231" s="43">
        <v>0</v>
      </c>
      <c r="BE231" s="43"/>
      <c r="BF231" s="43">
        <v>0</v>
      </c>
      <c r="BG231" s="44"/>
      <c r="BH231" s="45">
        <f t="shared" si="437"/>
        <v>77677.600000000006</v>
      </c>
      <c r="BI231" s="45">
        <f t="shared" si="438"/>
        <v>77677.600000000006</v>
      </c>
      <c r="BJ231" s="45">
        <f t="shared" si="409"/>
        <v>77677.600000000006</v>
      </c>
      <c r="BK231" s="46">
        <v>77677.600000000006</v>
      </c>
      <c r="BL231" s="46">
        <v>0</v>
      </c>
      <c r="BM231" s="46">
        <f t="shared" si="477"/>
        <v>0</v>
      </c>
      <c r="BN231" s="46">
        <v>0</v>
      </c>
      <c r="BO231" s="46">
        <f t="shared" si="380"/>
        <v>0</v>
      </c>
      <c r="BP231" s="46">
        <v>0</v>
      </c>
      <c r="BQ231" s="46">
        <f t="shared" si="478"/>
        <v>0</v>
      </c>
      <c r="BR231" s="46">
        <v>0</v>
      </c>
      <c r="BS231" s="46">
        <f t="shared" si="479"/>
        <v>0</v>
      </c>
      <c r="BT231" s="46">
        <v>0</v>
      </c>
      <c r="BU231" s="46">
        <f t="shared" si="480"/>
        <v>0</v>
      </c>
      <c r="BV231" s="46">
        <v>0</v>
      </c>
      <c r="BW231" s="46">
        <f t="shared" si="481"/>
        <v>0</v>
      </c>
      <c r="BX231" s="46">
        <v>0</v>
      </c>
      <c r="BY231" s="46">
        <f t="shared" si="482"/>
        <v>0</v>
      </c>
      <c r="BZ231" s="46">
        <v>0</v>
      </c>
      <c r="CA231" s="46">
        <f t="shared" si="381"/>
        <v>0</v>
      </c>
      <c r="CB231" s="46">
        <v>0</v>
      </c>
      <c r="CC231" s="46">
        <f t="shared" si="382"/>
        <v>0</v>
      </c>
      <c r="CD231" s="46">
        <v>0</v>
      </c>
      <c r="CE231" s="46">
        <f t="shared" si="383"/>
        <v>0</v>
      </c>
      <c r="CF231" s="46">
        <v>0</v>
      </c>
      <c r="CG231" s="46">
        <f t="shared" si="384"/>
        <v>0</v>
      </c>
      <c r="CH231" s="46">
        <v>0</v>
      </c>
      <c r="CI231" s="46">
        <f t="shared" si="385"/>
        <v>0</v>
      </c>
      <c r="CJ231" s="46">
        <v>0</v>
      </c>
      <c r="CK231" s="46">
        <f t="shared" si="386"/>
        <v>0</v>
      </c>
      <c r="CL231" s="46">
        <v>0</v>
      </c>
      <c r="CM231" s="46">
        <f t="shared" si="387"/>
        <v>0</v>
      </c>
      <c r="CN231" s="46">
        <v>0</v>
      </c>
      <c r="CO231" s="46">
        <f t="shared" si="388"/>
        <v>0</v>
      </c>
      <c r="CP231" s="46">
        <v>0</v>
      </c>
      <c r="CQ231" s="46">
        <f t="shared" si="389"/>
        <v>0</v>
      </c>
      <c r="CR231" s="46">
        <v>0</v>
      </c>
      <c r="CS231" s="46">
        <f t="shared" si="390"/>
        <v>0</v>
      </c>
      <c r="CT231" s="46">
        <v>0</v>
      </c>
      <c r="CU231" s="46">
        <f t="shared" si="391"/>
        <v>0</v>
      </c>
      <c r="CV231" s="46">
        <v>0</v>
      </c>
      <c r="CW231" s="46">
        <f t="shared" si="392"/>
        <v>0</v>
      </c>
      <c r="CX231" s="46">
        <v>0</v>
      </c>
      <c r="CY231" s="46">
        <f t="shared" si="393"/>
        <v>0</v>
      </c>
      <c r="CZ231" s="46">
        <v>0</v>
      </c>
      <c r="DA231" s="46">
        <f t="shared" si="394"/>
        <v>0</v>
      </c>
      <c r="DB231" s="47">
        <v>0</v>
      </c>
      <c r="DC231" s="46">
        <f t="shared" si="395"/>
        <v>0</v>
      </c>
      <c r="DD231" s="48">
        <v>0</v>
      </c>
      <c r="DE231" s="46">
        <f t="shared" si="396"/>
        <v>0</v>
      </c>
      <c r="DF231" s="49">
        <v>10</v>
      </c>
      <c r="DG231" s="50">
        <f t="shared" si="402"/>
        <v>7767.76</v>
      </c>
      <c r="DH231" s="51">
        <f t="shared" si="410"/>
        <v>77677.600000000006</v>
      </c>
      <c r="DI231" s="52"/>
      <c r="DJ231" s="52">
        <f t="shared" ref="DJ231:DS231" si="498">$DG231</f>
        <v>7767.76</v>
      </c>
      <c r="DK231" s="52">
        <f t="shared" si="498"/>
        <v>7767.76</v>
      </c>
      <c r="DL231" s="52">
        <f t="shared" si="498"/>
        <v>7767.76</v>
      </c>
      <c r="DM231" s="52">
        <f t="shared" si="498"/>
        <v>7767.76</v>
      </c>
      <c r="DN231" s="52">
        <f t="shared" si="498"/>
        <v>7767.76</v>
      </c>
      <c r="DO231" s="52">
        <f t="shared" si="498"/>
        <v>7767.76</v>
      </c>
      <c r="DP231" s="52">
        <f t="shared" si="498"/>
        <v>7767.76</v>
      </c>
      <c r="DQ231" s="52">
        <f t="shared" si="498"/>
        <v>7767.76</v>
      </c>
      <c r="DR231" s="52">
        <f t="shared" si="498"/>
        <v>7767.76</v>
      </c>
      <c r="DS231" s="52">
        <f t="shared" si="498"/>
        <v>7767.76</v>
      </c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4">
        <f t="shared" si="412"/>
        <v>0</v>
      </c>
      <c r="EH231" s="55">
        <f t="shared" si="413"/>
        <v>10</v>
      </c>
      <c r="EI231" s="55">
        <f t="shared" si="414"/>
        <v>0</v>
      </c>
      <c r="EJ231" s="56" t="s">
        <v>1084</v>
      </c>
      <c r="EK231" s="57">
        <f t="shared" si="493"/>
        <v>77677.600000000006</v>
      </c>
      <c r="EL231" s="57">
        <f t="shared" si="494"/>
        <v>69909.840000000011</v>
      </c>
      <c r="EM231" s="57">
        <f t="shared" si="495"/>
        <v>62142.080000000009</v>
      </c>
      <c r="EN231" s="57">
        <f t="shared" si="496"/>
        <v>54374.320000000007</v>
      </c>
      <c r="EO231" s="57">
        <f t="shared" si="429"/>
        <v>46606.560000000005</v>
      </c>
      <c r="EP231" s="57">
        <f t="shared" si="430"/>
        <v>38838.800000000003</v>
      </c>
      <c r="EQ231" s="58">
        <f t="shared" si="423"/>
        <v>932.13120000000004</v>
      </c>
      <c r="ER231" s="58">
        <f t="shared" si="424"/>
        <v>838.91808000000015</v>
      </c>
      <c r="ES231" s="58">
        <f t="shared" si="425"/>
        <v>807.84704000000011</v>
      </c>
      <c r="ET231" s="58">
        <f t="shared" si="426"/>
        <v>761.24048000000016</v>
      </c>
    </row>
    <row r="232" spans="1:150" x14ac:dyDescent="0.25">
      <c r="A232" s="30" t="s">
        <v>1085</v>
      </c>
      <c r="B232" s="65">
        <v>1570004</v>
      </c>
      <c r="C232" s="67" t="s">
        <v>1086</v>
      </c>
      <c r="D232" s="32" t="s">
        <v>604</v>
      </c>
      <c r="E232" s="56"/>
      <c r="F232" s="33"/>
      <c r="G232" s="33"/>
      <c r="H232" s="288">
        <f t="shared" si="421"/>
        <v>343672.24320000003</v>
      </c>
      <c r="I232" s="288">
        <f t="shared" si="422"/>
        <v>343672.24320000003</v>
      </c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4" t="s">
        <v>616</v>
      </c>
      <c r="AI232" s="34" t="s">
        <v>463</v>
      </c>
      <c r="AJ232" s="34" t="s">
        <v>54</v>
      </c>
      <c r="AK232" s="34" t="s">
        <v>490</v>
      </c>
      <c r="AL232" s="34" t="s">
        <v>114</v>
      </c>
      <c r="AM232" s="34" t="s">
        <v>695</v>
      </c>
      <c r="AN232" s="34" t="s">
        <v>617</v>
      </c>
      <c r="AO232" s="36">
        <v>1.04</v>
      </c>
      <c r="AP232" s="69" t="s">
        <v>586</v>
      </c>
      <c r="AQ232" s="69" t="s">
        <v>30</v>
      </c>
      <c r="AR232" s="37" t="s">
        <v>493</v>
      </c>
      <c r="AS232" s="38">
        <v>2021</v>
      </c>
      <c r="AT232" s="39" t="s">
        <v>470</v>
      </c>
      <c r="AU232" s="37" t="s">
        <v>471</v>
      </c>
      <c r="AV232" s="39" t="s">
        <v>523</v>
      </c>
      <c r="AW232" s="39" t="s">
        <v>524</v>
      </c>
      <c r="AX232" s="39" t="s">
        <v>606</v>
      </c>
      <c r="AY232" s="40" t="s">
        <v>905</v>
      </c>
      <c r="AZ232" s="40" t="s">
        <v>530</v>
      </c>
      <c r="BA232" s="274">
        <v>0</v>
      </c>
      <c r="BB232" s="42"/>
      <c r="BC232" s="43">
        <v>332467.20000000001</v>
      </c>
      <c r="BD232" s="43">
        <v>0</v>
      </c>
      <c r="BE232" s="43"/>
      <c r="BF232" s="43">
        <v>0</v>
      </c>
      <c r="BG232" s="44"/>
      <c r="BH232" s="45">
        <f t="shared" si="437"/>
        <v>332467.20000000001</v>
      </c>
      <c r="BI232" s="45">
        <f t="shared" si="438"/>
        <v>343672.24320000003</v>
      </c>
      <c r="BJ232" s="45">
        <f t="shared" si="409"/>
        <v>343672.24320000003</v>
      </c>
      <c r="BK232" s="46">
        <v>52341.120000000003</v>
      </c>
      <c r="BL232" s="46">
        <v>166233.60000000001</v>
      </c>
      <c r="BM232" s="46">
        <f t="shared" si="477"/>
        <v>172882.94400000002</v>
      </c>
      <c r="BN232" s="46">
        <v>113892.48000000001</v>
      </c>
      <c r="BO232" s="46">
        <f t="shared" si="380"/>
        <v>118448.17920000001</v>
      </c>
      <c r="BP232" s="46">
        <v>0</v>
      </c>
      <c r="BQ232" s="46">
        <f t="shared" si="478"/>
        <v>0</v>
      </c>
      <c r="BR232" s="46">
        <v>0</v>
      </c>
      <c r="BS232" s="46">
        <f t="shared" si="479"/>
        <v>0</v>
      </c>
      <c r="BT232" s="46">
        <v>0</v>
      </c>
      <c r="BU232" s="46">
        <f t="shared" si="480"/>
        <v>0</v>
      </c>
      <c r="BV232" s="46">
        <v>0</v>
      </c>
      <c r="BW232" s="46">
        <f t="shared" si="481"/>
        <v>0</v>
      </c>
      <c r="BX232" s="46">
        <v>0</v>
      </c>
      <c r="BY232" s="46">
        <f t="shared" si="482"/>
        <v>0</v>
      </c>
      <c r="BZ232" s="46">
        <v>0</v>
      </c>
      <c r="CA232" s="46">
        <f t="shared" si="381"/>
        <v>0</v>
      </c>
      <c r="CB232" s="46">
        <v>0</v>
      </c>
      <c r="CC232" s="46">
        <f t="shared" si="382"/>
        <v>0</v>
      </c>
      <c r="CD232" s="46">
        <v>0</v>
      </c>
      <c r="CE232" s="46">
        <f t="shared" si="383"/>
        <v>0</v>
      </c>
      <c r="CF232" s="46">
        <v>0</v>
      </c>
      <c r="CG232" s="46">
        <f t="shared" si="384"/>
        <v>0</v>
      </c>
      <c r="CH232" s="46">
        <v>0</v>
      </c>
      <c r="CI232" s="46">
        <f t="shared" si="385"/>
        <v>0</v>
      </c>
      <c r="CJ232" s="46">
        <v>0</v>
      </c>
      <c r="CK232" s="46">
        <f t="shared" si="386"/>
        <v>0</v>
      </c>
      <c r="CL232" s="46">
        <v>0</v>
      </c>
      <c r="CM232" s="46">
        <f t="shared" si="387"/>
        <v>0</v>
      </c>
      <c r="CN232" s="46">
        <v>0</v>
      </c>
      <c r="CO232" s="46">
        <f t="shared" si="388"/>
        <v>0</v>
      </c>
      <c r="CP232" s="46">
        <v>0</v>
      </c>
      <c r="CQ232" s="46">
        <f t="shared" si="389"/>
        <v>0</v>
      </c>
      <c r="CR232" s="46">
        <v>0</v>
      </c>
      <c r="CS232" s="46">
        <f t="shared" si="390"/>
        <v>0</v>
      </c>
      <c r="CT232" s="46">
        <v>0</v>
      </c>
      <c r="CU232" s="46">
        <f t="shared" si="391"/>
        <v>0</v>
      </c>
      <c r="CV232" s="46">
        <v>0</v>
      </c>
      <c r="CW232" s="46">
        <f t="shared" si="392"/>
        <v>0</v>
      </c>
      <c r="CX232" s="46">
        <v>0</v>
      </c>
      <c r="CY232" s="46">
        <f t="shared" si="393"/>
        <v>0</v>
      </c>
      <c r="CZ232" s="46">
        <v>0</v>
      </c>
      <c r="DA232" s="46">
        <f t="shared" si="394"/>
        <v>0</v>
      </c>
      <c r="DB232" s="47">
        <v>0</v>
      </c>
      <c r="DC232" s="46">
        <f t="shared" si="395"/>
        <v>0</v>
      </c>
      <c r="DD232" s="48">
        <v>0</v>
      </c>
      <c r="DE232" s="46">
        <f t="shared" si="396"/>
        <v>0</v>
      </c>
      <c r="DF232" s="49">
        <v>20</v>
      </c>
      <c r="DG232" s="50">
        <f t="shared" si="402"/>
        <v>17183.612160000001</v>
      </c>
      <c r="DH232" s="51">
        <f t="shared" si="410"/>
        <v>343672.24320000003</v>
      </c>
      <c r="DI232" s="52"/>
      <c r="DJ232" s="52"/>
      <c r="DK232" s="53"/>
      <c r="DL232" s="52">
        <f t="shared" ref="DL232:EE232" si="499">$DG232</f>
        <v>17183.612160000001</v>
      </c>
      <c r="DM232" s="52">
        <f t="shared" si="499"/>
        <v>17183.612160000001</v>
      </c>
      <c r="DN232" s="52">
        <f t="shared" si="499"/>
        <v>17183.612160000001</v>
      </c>
      <c r="DO232" s="52">
        <f t="shared" si="499"/>
        <v>17183.612160000001</v>
      </c>
      <c r="DP232" s="52">
        <f t="shared" si="499"/>
        <v>17183.612160000001</v>
      </c>
      <c r="DQ232" s="52">
        <f t="shared" si="499"/>
        <v>17183.612160000001</v>
      </c>
      <c r="DR232" s="52">
        <f t="shared" si="499"/>
        <v>17183.612160000001</v>
      </c>
      <c r="DS232" s="52">
        <f t="shared" si="499"/>
        <v>17183.612160000001</v>
      </c>
      <c r="DT232" s="52">
        <f t="shared" si="499"/>
        <v>17183.612160000001</v>
      </c>
      <c r="DU232" s="52">
        <f t="shared" si="499"/>
        <v>17183.612160000001</v>
      </c>
      <c r="DV232" s="52">
        <f t="shared" si="499"/>
        <v>17183.612160000001</v>
      </c>
      <c r="DW232" s="52">
        <f t="shared" si="499"/>
        <v>17183.612160000001</v>
      </c>
      <c r="DX232" s="52">
        <f t="shared" si="499"/>
        <v>17183.612160000001</v>
      </c>
      <c r="DY232" s="52">
        <f t="shared" si="499"/>
        <v>17183.612160000001</v>
      </c>
      <c r="DZ232" s="52">
        <f t="shared" si="499"/>
        <v>17183.612160000001</v>
      </c>
      <c r="EA232" s="52">
        <f t="shared" si="499"/>
        <v>17183.612160000001</v>
      </c>
      <c r="EB232" s="52">
        <f t="shared" si="499"/>
        <v>17183.612160000001</v>
      </c>
      <c r="EC232" s="52">
        <f t="shared" si="499"/>
        <v>17183.612160000001</v>
      </c>
      <c r="ED232" s="52">
        <f t="shared" si="499"/>
        <v>17183.612160000001</v>
      </c>
      <c r="EE232" s="52">
        <f t="shared" si="499"/>
        <v>17183.612160000001</v>
      </c>
      <c r="EF232" s="53"/>
      <c r="EG232" s="54">
        <f t="shared" si="412"/>
        <v>0</v>
      </c>
      <c r="EH232" s="55">
        <f t="shared" si="413"/>
        <v>20</v>
      </c>
      <c r="EI232" s="55">
        <f t="shared" si="414"/>
        <v>0</v>
      </c>
      <c r="EJ232" s="56" t="s">
        <v>1084</v>
      </c>
      <c r="EK232" s="57">
        <f t="shared" si="493"/>
        <v>52341.120000000003</v>
      </c>
      <c r="EL232" s="57">
        <f t="shared" si="494"/>
        <v>225224.06400000001</v>
      </c>
      <c r="EM232" s="57">
        <f t="shared" si="495"/>
        <v>343672.24320000003</v>
      </c>
      <c r="EN232" s="57">
        <f t="shared" si="496"/>
        <v>326488.63104000001</v>
      </c>
      <c r="EO232" s="57">
        <f t="shared" si="429"/>
        <v>309305.01887999999</v>
      </c>
      <c r="EP232" s="57">
        <f t="shared" si="430"/>
        <v>292121.40671999997</v>
      </c>
      <c r="EQ232" s="58">
        <f t="shared" si="423"/>
        <v>628.0934400000001</v>
      </c>
      <c r="ER232" s="58">
        <f t="shared" si="424"/>
        <v>2702.6887680000004</v>
      </c>
      <c r="ES232" s="58">
        <f t="shared" si="425"/>
        <v>4467.7391616000004</v>
      </c>
      <c r="ET232" s="58">
        <f t="shared" si="426"/>
        <v>4570.8408345600001</v>
      </c>
    </row>
    <row r="233" spans="1:150" x14ac:dyDescent="0.25">
      <c r="A233" s="30" t="s">
        <v>1087</v>
      </c>
      <c r="B233" s="65">
        <v>1570008</v>
      </c>
      <c r="C233" s="67" t="s">
        <v>1088</v>
      </c>
      <c r="D233" s="32" t="s">
        <v>604</v>
      </c>
      <c r="E233" s="56"/>
      <c r="F233" s="33"/>
      <c r="G233" s="33"/>
      <c r="H233" s="288">
        <f t="shared" si="421"/>
        <v>170838.72</v>
      </c>
      <c r="I233" s="288">
        <f t="shared" si="422"/>
        <v>170838.72</v>
      </c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4" t="s">
        <v>616</v>
      </c>
      <c r="AI233" s="34" t="s">
        <v>463</v>
      </c>
      <c r="AJ233" s="34" t="s">
        <v>54</v>
      </c>
      <c r="AK233" s="34" t="s">
        <v>490</v>
      </c>
      <c r="AL233" s="34" t="s">
        <v>114</v>
      </c>
      <c r="AM233" s="34" t="s">
        <v>491</v>
      </c>
      <c r="AN233" s="34" t="s">
        <v>617</v>
      </c>
      <c r="AO233" s="36">
        <v>1.04</v>
      </c>
      <c r="AP233" s="69" t="s">
        <v>586</v>
      </c>
      <c r="AQ233" s="69" t="s">
        <v>30</v>
      </c>
      <c r="AR233" s="37" t="s">
        <v>493</v>
      </c>
      <c r="AS233" s="38">
        <v>2021</v>
      </c>
      <c r="AT233" s="39" t="s">
        <v>470</v>
      </c>
      <c r="AU233" s="37" t="s">
        <v>471</v>
      </c>
      <c r="AV233" s="39" t="s">
        <v>523</v>
      </c>
      <c r="AW233" s="39" t="s">
        <v>524</v>
      </c>
      <c r="AX233" s="39" t="s">
        <v>606</v>
      </c>
      <c r="AY233" s="40" t="s">
        <v>618</v>
      </c>
      <c r="AZ233" s="40" t="s">
        <v>530</v>
      </c>
      <c r="BA233" s="274">
        <v>0</v>
      </c>
      <c r="BB233" s="42"/>
      <c r="BC233" s="43">
        <v>170838.72</v>
      </c>
      <c r="BD233" s="43">
        <v>0</v>
      </c>
      <c r="BE233" s="43"/>
      <c r="BF233" s="43">
        <v>0</v>
      </c>
      <c r="BG233" s="44"/>
      <c r="BH233" s="45">
        <f t="shared" si="437"/>
        <v>170838.72</v>
      </c>
      <c r="BI233" s="45">
        <f t="shared" si="438"/>
        <v>170838.72</v>
      </c>
      <c r="BJ233" s="45">
        <f t="shared" si="409"/>
        <v>170838.72</v>
      </c>
      <c r="BK233" s="46">
        <v>170838.72</v>
      </c>
      <c r="BL233" s="46">
        <v>0</v>
      </c>
      <c r="BM233" s="46">
        <f t="shared" si="477"/>
        <v>0</v>
      </c>
      <c r="BN233" s="46">
        <v>0</v>
      </c>
      <c r="BO233" s="46">
        <f t="shared" si="380"/>
        <v>0</v>
      </c>
      <c r="BP233" s="46">
        <v>0</v>
      </c>
      <c r="BQ233" s="46">
        <f t="shared" si="478"/>
        <v>0</v>
      </c>
      <c r="BR233" s="46">
        <v>0</v>
      </c>
      <c r="BS233" s="46">
        <f t="shared" si="479"/>
        <v>0</v>
      </c>
      <c r="BT233" s="46">
        <v>0</v>
      </c>
      <c r="BU233" s="46">
        <f t="shared" si="480"/>
        <v>0</v>
      </c>
      <c r="BV233" s="46">
        <v>0</v>
      </c>
      <c r="BW233" s="46">
        <f t="shared" si="481"/>
        <v>0</v>
      </c>
      <c r="BX233" s="46">
        <v>0</v>
      </c>
      <c r="BY233" s="46">
        <f t="shared" si="482"/>
        <v>0</v>
      </c>
      <c r="BZ233" s="46">
        <v>0</v>
      </c>
      <c r="CA233" s="46">
        <f t="shared" si="381"/>
        <v>0</v>
      </c>
      <c r="CB233" s="46">
        <v>0</v>
      </c>
      <c r="CC233" s="46">
        <f t="shared" si="382"/>
        <v>0</v>
      </c>
      <c r="CD233" s="46">
        <v>0</v>
      </c>
      <c r="CE233" s="46">
        <f t="shared" si="383"/>
        <v>0</v>
      </c>
      <c r="CF233" s="46">
        <v>0</v>
      </c>
      <c r="CG233" s="46">
        <f t="shared" si="384"/>
        <v>0</v>
      </c>
      <c r="CH233" s="46">
        <v>0</v>
      </c>
      <c r="CI233" s="46">
        <f t="shared" si="385"/>
        <v>0</v>
      </c>
      <c r="CJ233" s="46">
        <v>0</v>
      </c>
      <c r="CK233" s="46">
        <f t="shared" si="386"/>
        <v>0</v>
      </c>
      <c r="CL233" s="46">
        <v>0</v>
      </c>
      <c r="CM233" s="46">
        <f t="shared" si="387"/>
        <v>0</v>
      </c>
      <c r="CN233" s="46">
        <v>0</v>
      </c>
      <c r="CO233" s="46">
        <f t="shared" si="388"/>
        <v>0</v>
      </c>
      <c r="CP233" s="46">
        <v>0</v>
      </c>
      <c r="CQ233" s="46">
        <f t="shared" si="389"/>
        <v>0</v>
      </c>
      <c r="CR233" s="46">
        <v>0</v>
      </c>
      <c r="CS233" s="46">
        <f t="shared" si="390"/>
        <v>0</v>
      </c>
      <c r="CT233" s="46">
        <v>0</v>
      </c>
      <c r="CU233" s="46">
        <f t="shared" si="391"/>
        <v>0</v>
      </c>
      <c r="CV233" s="46">
        <v>0</v>
      </c>
      <c r="CW233" s="46">
        <f t="shared" si="392"/>
        <v>0</v>
      </c>
      <c r="CX233" s="46">
        <v>0</v>
      </c>
      <c r="CY233" s="46">
        <f t="shared" si="393"/>
        <v>0</v>
      </c>
      <c r="CZ233" s="46">
        <v>0</v>
      </c>
      <c r="DA233" s="46">
        <f t="shared" si="394"/>
        <v>0</v>
      </c>
      <c r="DB233" s="47">
        <v>0</v>
      </c>
      <c r="DC233" s="46">
        <f t="shared" si="395"/>
        <v>0</v>
      </c>
      <c r="DD233" s="48">
        <v>0</v>
      </c>
      <c r="DE233" s="46">
        <f t="shared" si="396"/>
        <v>0</v>
      </c>
      <c r="DF233" s="49">
        <v>20</v>
      </c>
      <c r="DG233" s="50">
        <f t="shared" si="402"/>
        <v>8541.9359999999997</v>
      </c>
      <c r="DH233" s="51">
        <f t="shared" si="410"/>
        <v>170838.71999999994</v>
      </c>
      <c r="DI233" s="52"/>
      <c r="DJ233" s="52">
        <f t="shared" ref="DJ233:DS234" si="500">$DG233</f>
        <v>8541.9359999999997</v>
      </c>
      <c r="DK233" s="52">
        <f t="shared" si="500"/>
        <v>8541.9359999999997</v>
      </c>
      <c r="DL233" s="52">
        <f t="shared" si="500"/>
        <v>8541.9359999999997</v>
      </c>
      <c r="DM233" s="52">
        <f t="shared" si="500"/>
        <v>8541.9359999999997</v>
      </c>
      <c r="DN233" s="52">
        <f t="shared" si="500"/>
        <v>8541.9359999999997</v>
      </c>
      <c r="DO233" s="52">
        <f t="shared" si="500"/>
        <v>8541.9359999999997</v>
      </c>
      <c r="DP233" s="52">
        <f t="shared" si="500"/>
        <v>8541.9359999999997</v>
      </c>
      <c r="DQ233" s="52">
        <f t="shared" si="500"/>
        <v>8541.9359999999997</v>
      </c>
      <c r="DR233" s="52">
        <f t="shared" si="500"/>
        <v>8541.9359999999997</v>
      </c>
      <c r="DS233" s="52">
        <f t="shared" si="500"/>
        <v>8541.9359999999997</v>
      </c>
      <c r="DT233" s="52">
        <f t="shared" ref="DT233:EC234" si="501">$DG233</f>
        <v>8541.9359999999997</v>
      </c>
      <c r="DU233" s="52">
        <f t="shared" si="501"/>
        <v>8541.9359999999997</v>
      </c>
      <c r="DV233" s="52">
        <f t="shared" si="501"/>
        <v>8541.9359999999997</v>
      </c>
      <c r="DW233" s="52">
        <f t="shared" si="501"/>
        <v>8541.9359999999997</v>
      </c>
      <c r="DX233" s="52">
        <f t="shared" si="501"/>
        <v>8541.9359999999997</v>
      </c>
      <c r="DY233" s="52">
        <f t="shared" si="501"/>
        <v>8541.9359999999997</v>
      </c>
      <c r="DZ233" s="52">
        <f t="shared" si="501"/>
        <v>8541.9359999999997</v>
      </c>
      <c r="EA233" s="52">
        <f t="shared" si="501"/>
        <v>8541.9359999999997</v>
      </c>
      <c r="EB233" s="52">
        <f t="shared" si="501"/>
        <v>8541.9359999999997</v>
      </c>
      <c r="EC233" s="52">
        <f t="shared" si="501"/>
        <v>8541.9359999999997</v>
      </c>
      <c r="ED233" s="53"/>
      <c r="EE233" s="53"/>
      <c r="EF233" s="53"/>
      <c r="EG233" s="54">
        <f t="shared" si="412"/>
        <v>0</v>
      </c>
      <c r="EH233" s="55">
        <f t="shared" si="413"/>
        <v>20</v>
      </c>
      <c r="EI233" s="55">
        <f t="shared" si="414"/>
        <v>0</v>
      </c>
      <c r="EJ233" s="56" t="s">
        <v>620</v>
      </c>
      <c r="EK233" s="57">
        <f t="shared" si="493"/>
        <v>170838.72</v>
      </c>
      <c r="EL233" s="57">
        <f t="shared" si="494"/>
        <v>162296.78400000001</v>
      </c>
      <c r="EM233" s="57">
        <f t="shared" si="495"/>
        <v>153754.84800000003</v>
      </c>
      <c r="EN233" s="57">
        <f t="shared" si="496"/>
        <v>145212.91200000004</v>
      </c>
      <c r="EO233" s="57">
        <f t="shared" si="429"/>
        <v>136670.97600000005</v>
      </c>
      <c r="EP233" s="57">
        <f t="shared" si="430"/>
        <v>128129.04000000005</v>
      </c>
      <c r="EQ233" s="58">
        <f t="shared" si="423"/>
        <v>2050.0646400000001</v>
      </c>
      <c r="ER233" s="58">
        <f t="shared" si="424"/>
        <v>1947.5614080000003</v>
      </c>
      <c r="ES233" s="58">
        <f t="shared" si="425"/>
        <v>1998.8130240000003</v>
      </c>
      <c r="ET233" s="58">
        <f t="shared" si="426"/>
        <v>2032.9807680000006</v>
      </c>
    </row>
    <row r="234" spans="1:150" x14ac:dyDescent="0.25">
      <c r="A234" s="30" t="s">
        <v>1089</v>
      </c>
      <c r="B234" s="65">
        <v>1570009</v>
      </c>
      <c r="C234" s="67" t="s">
        <v>1090</v>
      </c>
      <c r="D234" s="32" t="s">
        <v>604</v>
      </c>
      <c r="E234" s="56"/>
      <c r="F234" s="33"/>
      <c r="G234" s="33"/>
      <c r="H234" s="288">
        <f t="shared" si="421"/>
        <v>48297</v>
      </c>
      <c r="I234" s="288">
        <f t="shared" si="422"/>
        <v>634285.06999999995</v>
      </c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4" t="s">
        <v>616</v>
      </c>
      <c r="AI234" s="34" t="s">
        <v>463</v>
      </c>
      <c r="AJ234" s="34" t="s">
        <v>54</v>
      </c>
      <c r="AK234" s="34" t="s">
        <v>490</v>
      </c>
      <c r="AL234" s="34" t="s">
        <v>78</v>
      </c>
      <c r="AM234" s="34" t="s">
        <v>491</v>
      </c>
      <c r="AN234" s="34" t="s">
        <v>617</v>
      </c>
      <c r="AO234" s="36">
        <v>1.04</v>
      </c>
      <c r="AP234" s="69" t="s">
        <v>680</v>
      </c>
      <c r="AQ234" s="69" t="s">
        <v>30</v>
      </c>
      <c r="AR234" s="37" t="s">
        <v>493</v>
      </c>
      <c r="AS234" s="38">
        <v>2021</v>
      </c>
      <c r="AT234" s="39" t="s">
        <v>470</v>
      </c>
      <c r="AU234" s="37" t="s">
        <v>686</v>
      </c>
      <c r="AV234" s="39" t="s">
        <v>494</v>
      </c>
      <c r="AW234" s="39" t="s">
        <v>495</v>
      </c>
      <c r="AX234" s="39" t="s">
        <v>687</v>
      </c>
      <c r="AY234" s="40" t="s">
        <v>618</v>
      </c>
      <c r="AZ234" s="40" t="s">
        <v>680</v>
      </c>
      <c r="BA234" s="274">
        <v>585988.06999999995</v>
      </c>
      <c r="BB234" s="42"/>
      <c r="BC234" s="43">
        <v>634285.12</v>
      </c>
      <c r="BD234" s="43"/>
      <c r="BE234" s="43">
        <v>612500</v>
      </c>
      <c r="BF234" s="43">
        <v>612500</v>
      </c>
      <c r="BG234" s="44"/>
      <c r="BH234" s="45">
        <f t="shared" si="437"/>
        <v>48297</v>
      </c>
      <c r="BI234" s="45">
        <f t="shared" si="438"/>
        <v>48297</v>
      </c>
      <c r="BJ234" s="45">
        <f t="shared" si="409"/>
        <v>634285.06999999995</v>
      </c>
      <c r="BK234" s="256">
        <v>48297</v>
      </c>
      <c r="BL234" s="46">
        <v>0</v>
      </c>
      <c r="BM234" s="46">
        <f t="shared" si="477"/>
        <v>0</v>
      </c>
      <c r="BN234" s="46">
        <v>0</v>
      </c>
      <c r="BO234" s="46">
        <f t="shared" si="380"/>
        <v>0</v>
      </c>
      <c r="BP234" s="46">
        <v>0</v>
      </c>
      <c r="BQ234" s="46">
        <f t="shared" si="478"/>
        <v>0</v>
      </c>
      <c r="BR234" s="46">
        <v>0</v>
      </c>
      <c r="BS234" s="46">
        <f t="shared" si="479"/>
        <v>0</v>
      </c>
      <c r="BT234" s="46">
        <v>0</v>
      </c>
      <c r="BU234" s="46">
        <f t="shared" si="480"/>
        <v>0</v>
      </c>
      <c r="BV234" s="46">
        <v>0</v>
      </c>
      <c r="BW234" s="46">
        <f t="shared" si="481"/>
        <v>0</v>
      </c>
      <c r="BX234" s="46">
        <v>0</v>
      </c>
      <c r="BY234" s="46">
        <f t="shared" si="482"/>
        <v>0</v>
      </c>
      <c r="BZ234" s="46">
        <v>0</v>
      </c>
      <c r="CA234" s="46">
        <f t="shared" si="381"/>
        <v>0</v>
      </c>
      <c r="CB234" s="46">
        <v>0</v>
      </c>
      <c r="CC234" s="46">
        <f t="shared" si="382"/>
        <v>0</v>
      </c>
      <c r="CD234" s="46">
        <v>0</v>
      </c>
      <c r="CE234" s="46">
        <f t="shared" si="383"/>
        <v>0</v>
      </c>
      <c r="CF234" s="46">
        <v>0</v>
      </c>
      <c r="CG234" s="46">
        <f t="shared" si="384"/>
        <v>0</v>
      </c>
      <c r="CH234" s="46">
        <v>0</v>
      </c>
      <c r="CI234" s="46">
        <f t="shared" si="385"/>
        <v>0</v>
      </c>
      <c r="CJ234" s="46">
        <v>0</v>
      </c>
      <c r="CK234" s="46">
        <f t="shared" si="386"/>
        <v>0</v>
      </c>
      <c r="CL234" s="46">
        <v>0</v>
      </c>
      <c r="CM234" s="46">
        <f t="shared" si="387"/>
        <v>0</v>
      </c>
      <c r="CN234" s="46">
        <v>0</v>
      </c>
      <c r="CO234" s="46">
        <f t="shared" si="388"/>
        <v>0</v>
      </c>
      <c r="CP234" s="46">
        <v>0</v>
      </c>
      <c r="CQ234" s="46">
        <f t="shared" si="389"/>
        <v>0</v>
      </c>
      <c r="CR234" s="46">
        <v>0</v>
      </c>
      <c r="CS234" s="46">
        <f t="shared" si="390"/>
        <v>0</v>
      </c>
      <c r="CT234" s="46">
        <v>0</v>
      </c>
      <c r="CU234" s="46">
        <f t="shared" si="391"/>
        <v>0</v>
      </c>
      <c r="CV234" s="46">
        <v>0</v>
      </c>
      <c r="CW234" s="46">
        <f t="shared" si="392"/>
        <v>0</v>
      </c>
      <c r="CX234" s="46">
        <v>0</v>
      </c>
      <c r="CY234" s="46">
        <f t="shared" si="393"/>
        <v>0</v>
      </c>
      <c r="CZ234" s="46">
        <v>0</v>
      </c>
      <c r="DA234" s="46">
        <f t="shared" si="394"/>
        <v>0</v>
      </c>
      <c r="DB234" s="47">
        <v>0</v>
      </c>
      <c r="DC234" s="46">
        <f t="shared" si="395"/>
        <v>0</v>
      </c>
      <c r="DD234" s="48">
        <v>0</v>
      </c>
      <c r="DE234" s="46">
        <f t="shared" si="396"/>
        <v>0</v>
      </c>
      <c r="DF234" s="49">
        <v>20</v>
      </c>
      <c r="DG234" s="50">
        <f t="shared" si="402"/>
        <v>31714.253499999999</v>
      </c>
      <c r="DH234" s="51">
        <f t="shared" si="410"/>
        <v>634285.06999999995</v>
      </c>
      <c r="DI234" s="52"/>
      <c r="DJ234" s="52">
        <f t="shared" si="500"/>
        <v>31714.253499999999</v>
      </c>
      <c r="DK234" s="52">
        <f t="shared" si="500"/>
        <v>31714.253499999999</v>
      </c>
      <c r="DL234" s="52">
        <f t="shared" si="500"/>
        <v>31714.253499999999</v>
      </c>
      <c r="DM234" s="52">
        <f t="shared" si="500"/>
        <v>31714.253499999999</v>
      </c>
      <c r="DN234" s="52">
        <f t="shared" si="500"/>
        <v>31714.253499999999</v>
      </c>
      <c r="DO234" s="52">
        <f t="shared" si="500"/>
        <v>31714.253499999999</v>
      </c>
      <c r="DP234" s="52">
        <f t="shared" si="500"/>
        <v>31714.253499999999</v>
      </c>
      <c r="DQ234" s="52">
        <f t="shared" si="500"/>
        <v>31714.253499999999</v>
      </c>
      <c r="DR234" s="52">
        <f t="shared" si="500"/>
        <v>31714.253499999999</v>
      </c>
      <c r="DS234" s="52">
        <f t="shared" si="500"/>
        <v>31714.253499999999</v>
      </c>
      <c r="DT234" s="52">
        <f t="shared" si="501"/>
        <v>31714.253499999999</v>
      </c>
      <c r="DU234" s="52">
        <f t="shared" si="501"/>
        <v>31714.253499999999</v>
      </c>
      <c r="DV234" s="52">
        <f t="shared" si="501"/>
        <v>31714.253499999999</v>
      </c>
      <c r="DW234" s="52">
        <f t="shared" si="501"/>
        <v>31714.253499999999</v>
      </c>
      <c r="DX234" s="52">
        <f t="shared" si="501"/>
        <v>31714.253499999999</v>
      </c>
      <c r="DY234" s="52">
        <f t="shared" si="501"/>
        <v>31714.253499999999</v>
      </c>
      <c r="DZ234" s="52">
        <f t="shared" si="501"/>
        <v>31714.253499999999</v>
      </c>
      <c r="EA234" s="52">
        <f t="shared" si="501"/>
        <v>31714.253499999999</v>
      </c>
      <c r="EB234" s="52">
        <f t="shared" si="501"/>
        <v>31714.253499999999</v>
      </c>
      <c r="EC234" s="52">
        <f t="shared" si="501"/>
        <v>31714.253499999999</v>
      </c>
      <c r="ED234" s="53"/>
      <c r="EE234" s="53"/>
      <c r="EF234" s="53"/>
      <c r="EG234" s="54">
        <f t="shared" si="412"/>
        <v>0</v>
      </c>
      <c r="EH234" s="55">
        <f t="shared" si="413"/>
        <v>20</v>
      </c>
      <c r="EI234" s="55">
        <f t="shared" si="414"/>
        <v>0</v>
      </c>
      <c r="EJ234" s="56" t="s">
        <v>620</v>
      </c>
      <c r="EK234" s="57">
        <f t="shared" si="493"/>
        <v>634285.06999999995</v>
      </c>
      <c r="EL234" s="57">
        <f t="shared" si="494"/>
        <v>602570.81649999996</v>
      </c>
      <c r="EM234" s="57">
        <f t="shared" si="495"/>
        <v>570856.56299999997</v>
      </c>
      <c r="EN234" s="57">
        <f t="shared" si="496"/>
        <v>539142.30949999997</v>
      </c>
      <c r="EO234" s="57">
        <f t="shared" si="429"/>
        <v>507428.05599999998</v>
      </c>
      <c r="EP234" s="57">
        <f t="shared" si="430"/>
        <v>475713.80249999999</v>
      </c>
      <c r="EQ234" s="58">
        <f t="shared" si="423"/>
        <v>7611.4208399999998</v>
      </c>
      <c r="ER234" s="58">
        <f t="shared" si="424"/>
        <v>7230.8497979999993</v>
      </c>
      <c r="ES234" s="58">
        <f t="shared" si="425"/>
        <v>7421.1353189999991</v>
      </c>
      <c r="ET234" s="58">
        <f t="shared" si="426"/>
        <v>7547.9923330000001</v>
      </c>
    </row>
    <row r="235" spans="1:150" x14ac:dyDescent="0.25">
      <c r="A235" s="30" t="s">
        <v>1091</v>
      </c>
      <c r="B235" s="65">
        <v>1570010</v>
      </c>
      <c r="C235" s="67" t="s">
        <v>1092</v>
      </c>
      <c r="D235" s="32" t="s">
        <v>604</v>
      </c>
      <c r="E235" s="56"/>
      <c r="F235" s="33"/>
      <c r="G235" s="33"/>
      <c r="H235" s="288">
        <f t="shared" si="421"/>
        <v>352612.91519999999</v>
      </c>
      <c r="I235" s="288">
        <f t="shared" si="422"/>
        <v>352612.91519999999</v>
      </c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4" t="s">
        <v>616</v>
      </c>
      <c r="AI235" s="34" t="s">
        <v>463</v>
      </c>
      <c r="AJ235" s="34" t="s">
        <v>54</v>
      </c>
      <c r="AK235" s="34" t="s">
        <v>490</v>
      </c>
      <c r="AL235" s="34" t="s">
        <v>114</v>
      </c>
      <c r="AM235" s="34" t="s">
        <v>695</v>
      </c>
      <c r="AN235" s="34" t="s">
        <v>649</v>
      </c>
      <c r="AO235" s="36">
        <v>1.04</v>
      </c>
      <c r="AP235" s="69" t="s">
        <v>586</v>
      </c>
      <c r="AQ235" s="69" t="s">
        <v>30</v>
      </c>
      <c r="AR235" s="37" t="s">
        <v>469</v>
      </c>
      <c r="AS235" s="38">
        <v>2021</v>
      </c>
      <c r="AT235" s="39" t="s">
        <v>470</v>
      </c>
      <c r="AU235" s="37" t="s">
        <v>471</v>
      </c>
      <c r="AV235" s="39" t="s">
        <v>523</v>
      </c>
      <c r="AW235" s="39" t="s">
        <v>524</v>
      </c>
      <c r="AX235" s="39" t="s">
        <v>606</v>
      </c>
      <c r="AY235" s="40" t="s">
        <v>1093</v>
      </c>
      <c r="AZ235" s="40" t="s">
        <v>530</v>
      </c>
      <c r="BA235" s="274">
        <v>0</v>
      </c>
      <c r="BB235" s="42"/>
      <c r="BC235" s="43">
        <v>341677.44</v>
      </c>
      <c r="BD235" s="43">
        <v>0</v>
      </c>
      <c r="BE235" s="43"/>
      <c r="BF235" s="43">
        <v>0</v>
      </c>
      <c r="BG235" s="44"/>
      <c r="BH235" s="45">
        <f t="shared" ref="BH235:BH266" si="502">BK235+BL235+BN235+BP235+BR235+BT235+BV235+BX235+BZ235+CB235+CD235+CJ235+CF235+CH235+CL235+CN235+CP235+CR235+CT235+CV235+CX235+CZ235+DB235+DD235</f>
        <v>341677.44</v>
      </c>
      <c r="BI235" s="45">
        <f t="shared" ref="BI235:BI266" si="503">BK235+BM235+BO235+BQ235+BS235+BU235+BW235+BY235+CA235+CC235+CE235+CK235+CG235+CI235+CM235+CO235+CQ235+CS235+CU235+CW235+CY235+DA235+DC235+DE235</f>
        <v>352612.91519999999</v>
      </c>
      <c r="BJ235" s="45">
        <f t="shared" si="409"/>
        <v>352612.91519999999</v>
      </c>
      <c r="BK235" s="46">
        <v>68290.559999999998</v>
      </c>
      <c r="BL235" s="46">
        <v>161066.88</v>
      </c>
      <c r="BM235" s="46">
        <f t="shared" si="477"/>
        <v>167509.5552</v>
      </c>
      <c r="BN235" s="46">
        <v>112320</v>
      </c>
      <c r="BO235" s="46">
        <f t="shared" si="380"/>
        <v>116812.8</v>
      </c>
      <c r="BP235" s="46">
        <v>0</v>
      </c>
      <c r="BQ235" s="46">
        <f t="shared" si="478"/>
        <v>0</v>
      </c>
      <c r="BR235" s="46">
        <v>0</v>
      </c>
      <c r="BS235" s="46">
        <f t="shared" si="479"/>
        <v>0</v>
      </c>
      <c r="BT235" s="46">
        <v>0</v>
      </c>
      <c r="BU235" s="46">
        <f t="shared" si="480"/>
        <v>0</v>
      </c>
      <c r="BV235" s="46">
        <v>0</v>
      </c>
      <c r="BW235" s="46">
        <f t="shared" si="481"/>
        <v>0</v>
      </c>
      <c r="BX235" s="46">
        <v>0</v>
      </c>
      <c r="BY235" s="46">
        <f t="shared" si="482"/>
        <v>0</v>
      </c>
      <c r="BZ235" s="46">
        <v>0</v>
      </c>
      <c r="CA235" s="46">
        <f t="shared" si="381"/>
        <v>0</v>
      </c>
      <c r="CB235" s="46">
        <v>0</v>
      </c>
      <c r="CC235" s="46">
        <f t="shared" si="382"/>
        <v>0</v>
      </c>
      <c r="CD235" s="46">
        <v>0</v>
      </c>
      <c r="CE235" s="46">
        <f t="shared" si="383"/>
        <v>0</v>
      </c>
      <c r="CF235" s="46">
        <v>0</v>
      </c>
      <c r="CG235" s="46">
        <f t="shared" si="384"/>
        <v>0</v>
      </c>
      <c r="CH235" s="46">
        <v>0</v>
      </c>
      <c r="CI235" s="46">
        <f t="shared" si="385"/>
        <v>0</v>
      </c>
      <c r="CJ235" s="46">
        <v>0</v>
      </c>
      <c r="CK235" s="46">
        <f t="shared" si="386"/>
        <v>0</v>
      </c>
      <c r="CL235" s="46">
        <v>0</v>
      </c>
      <c r="CM235" s="46">
        <f t="shared" si="387"/>
        <v>0</v>
      </c>
      <c r="CN235" s="46">
        <v>0</v>
      </c>
      <c r="CO235" s="46">
        <f t="shared" si="388"/>
        <v>0</v>
      </c>
      <c r="CP235" s="46">
        <v>0</v>
      </c>
      <c r="CQ235" s="46">
        <f t="shared" si="389"/>
        <v>0</v>
      </c>
      <c r="CR235" s="46">
        <v>0</v>
      </c>
      <c r="CS235" s="46">
        <f t="shared" si="390"/>
        <v>0</v>
      </c>
      <c r="CT235" s="46">
        <v>0</v>
      </c>
      <c r="CU235" s="46">
        <f t="shared" si="391"/>
        <v>0</v>
      </c>
      <c r="CV235" s="46">
        <v>0</v>
      </c>
      <c r="CW235" s="46">
        <f t="shared" si="392"/>
        <v>0</v>
      </c>
      <c r="CX235" s="46">
        <v>0</v>
      </c>
      <c r="CY235" s="46">
        <f t="shared" si="393"/>
        <v>0</v>
      </c>
      <c r="CZ235" s="46">
        <v>0</v>
      </c>
      <c r="DA235" s="46">
        <f t="shared" si="394"/>
        <v>0</v>
      </c>
      <c r="DB235" s="47">
        <v>0</v>
      </c>
      <c r="DC235" s="46">
        <f t="shared" si="395"/>
        <v>0</v>
      </c>
      <c r="DD235" s="48">
        <v>0</v>
      </c>
      <c r="DE235" s="46">
        <f t="shared" si="396"/>
        <v>0</v>
      </c>
      <c r="DF235" s="49">
        <v>20</v>
      </c>
      <c r="DG235" s="50">
        <f t="shared" si="402"/>
        <v>17630.645759999999</v>
      </c>
      <c r="DH235" s="51">
        <f t="shared" si="410"/>
        <v>352612.91519999981</v>
      </c>
      <c r="DI235" s="52"/>
      <c r="DJ235" s="52"/>
      <c r="DK235" s="53"/>
      <c r="DL235" s="52">
        <f t="shared" ref="DL235:DU236" si="504">$DG235</f>
        <v>17630.645759999999</v>
      </c>
      <c r="DM235" s="52">
        <f t="shared" si="504"/>
        <v>17630.645759999999</v>
      </c>
      <c r="DN235" s="52">
        <f t="shared" si="504"/>
        <v>17630.645759999999</v>
      </c>
      <c r="DO235" s="52">
        <f t="shared" si="504"/>
        <v>17630.645759999999</v>
      </c>
      <c r="DP235" s="52">
        <f t="shared" si="504"/>
        <v>17630.645759999999</v>
      </c>
      <c r="DQ235" s="52">
        <f t="shared" si="504"/>
        <v>17630.645759999999</v>
      </c>
      <c r="DR235" s="52">
        <f t="shared" si="504"/>
        <v>17630.645759999999</v>
      </c>
      <c r="DS235" s="52">
        <f t="shared" si="504"/>
        <v>17630.645759999999</v>
      </c>
      <c r="DT235" s="52">
        <f t="shared" si="504"/>
        <v>17630.645759999999</v>
      </c>
      <c r="DU235" s="52">
        <f t="shared" si="504"/>
        <v>17630.645759999999</v>
      </c>
      <c r="DV235" s="52">
        <f t="shared" ref="DV235:EE236" si="505">$DG235</f>
        <v>17630.645759999999</v>
      </c>
      <c r="DW235" s="52">
        <f t="shared" si="505"/>
        <v>17630.645759999999</v>
      </c>
      <c r="DX235" s="52">
        <f t="shared" si="505"/>
        <v>17630.645759999999</v>
      </c>
      <c r="DY235" s="52">
        <f t="shared" si="505"/>
        <v>17630.645759999999</v>
      </c>
      <c r="DZ235" s="52">
        <f t="shared" si="505"/>
        <v>17630.645759999999</v>
      </c>
      <c r="EA235" s="52">
        <f t="shared" si="505"/>
        <v>17630.645759999999</v>
      </c>
      <c r="EB235" s="52">
        <f t="shared" si="505"/>
        <v>17630.645759999999</v>
      </c>
      <c r="EC235" s="52">
        <f t="shared" si="505"/>
        <v>17630.645759999999</v>
      </c>
      <c r="ED235" s="52">
        <f t="shared" si="505"/>
        <v>17630.645759999999</v>
      </c>
      <c r="EE235" s="52">
        <f t="shared" si="505"/>
        <v>17630.645759999999</v>
      </c>
      <c r="EF235" s="53"/>
      <c r="EG235" s="54">
        <f t="shared" si="412"/>
        <v>0</v>
      </c>
      <c r="EH235" s="55">
        <f t="shared" si="413"/>
        <v>20</v>
      </c>
      <c r="EI235" s="55">
        <f t="shared" si="414"/>
        <v>0</v>
      </c>
      <c r="EJ235" s="56" t="s">
        <v>620</v>
      </c>
      <c r="EK235" s="57">
        <f t="shared" si="493"/>
        <v>68290.559999999998</v>
      </c>
      <c r="EL235" s="57">
        <f t="shared" si="494"/>
        <v>235800.1152</v>
      </c>
      <c r="EM235" s="57">
        <f t="shared" si="495"/>
        <v>352612.91519999999</v>
      </c>
      <c r="EN235" s="57">
        <f t="shared" si="496"/>
        <v>334982.26944</v>
      </c>
      <c r="EO235" s="57">
        <f t="shared" si="429"/>
        <v>317351.62368000002</v>
      </c>
      <c r="EP235" s="57">
        <f t="shared" si="430"/>
        <v>299720.97792000003</v>
      </c>
      <c r="EQ235" s="58">
        <f t="shared" si="423"/>
        <v>819.48671999999999</v>
      </c>
      <c r="ER235" s="58">
        <f t="shared" si="424"/>
        <v>2829.6013824000001</v>
      </c>
      <c r="ES235" s="58">
        <f t="shared" si="425"/>
        <v>4583.9678975999996</v>
      </c>
      <c r="ET235" s="58">
        <f t="shared" si="426"/>
        <v>4689.7517721599997</v>
      </c>
    </row>
    <row r="236" spans="1:150" x14ac:dyDescent="0.25">
      <c r="A236" s="30" t="s">
        <v>1094</v>
      </c>
      <c r="B236" s="65">
        <v>1570011</v>
      </c>
      <c r="C236" s="67" t="s">
        <v>1095</v>
      </c>
      <c r="D236" s="32" t="s">
        <v>604</v>
      </c>
      <c r="E236" s="56"/>
      <c r="F236" s="33"/>
      <c r="G236" s="33"/>
      <c r="H236" s="288">
        <f t="shared" si="421"/>
        <v>291261</v>
      </c>
      <c r="I236" s="288">
        <f t="shared" si="422"/>
        <v>588000.23</v>
      </c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4" t="s">
        <v>478</v>
      </c>
      <c r="AI236" s="34" t="s">
        <v>463</v>
      </c>
      <c r="AJ236" s="34" t="s">
        <v>54</v>
      </c>
      <c r="AK236" s="34" t="s">
        <v>490</v>
      </c>
      <c r="AL236" s="34" t="s">
        <v>78</v>
      </c>
      <c r="AM236" s="34" t="s">
        <v>714</v>
      </c>
      <c r="AN236" s="34" t="s">
        <v>1019</v>
      </c>
      <c r="AO236" s="36">
        <v>1.04</v>
      </c>
      <c r="AP236" s="69">
        <v>2022</v>
      </c>
      <c r="AQ236" s="69" t="s">
        <v>30</v>
      </c>
      <c r="AR236" s="37" t="s">
        <v>493</v>
      </c>
      <c r="AS236" s="38">
        <v>2022</v>
      </c>
      <c r="AT236" s="39" t="s">
        <v>470</v>
      </c>
      <c r="AU236" s="37" t="s">
        <v>686</v>
      </c>
      <c r="AV236" s="39" t="s">
        <v>494</v>
      </c>
      <c r="AW236" s="39" t="s">
        <v>495</v>
      </c>
      <c r="AX236" s="39" t="s">
        <v>687</v>
      </c>
      <c r="AY236" s="40" t="s">
        <v>1096</v>
      </c>
      <c r="AZ236" s="40">
        <v>2022</v>
      </c>
      <c r="BA236" s="274">
        <v>296739.23</v>
      </c>
      <c r="BB236" s="42"/>
      <c r="BC236" s="43">
        <v>618000.26</v>
      </c>
      <c r="BD236" s="43">
        <v>50000</v>
      </c>
      <c r="BE236" s="43"/>
      <c r="BF236" s="43">
        <v>50000</v>
      </c>
      <c r="BG236" s="44"/>
      <c r="BH236" s="45">
        <f t="shared" si="502"/>
        <v>291261</v>
      </c>
      <c r="BI236" s="45">
        <f t="shared" si="503"/>
        <v>291261</v>
      </c>
      <c r="BJ236" s="45">
        <f t="shared" si="409"/>
        <v>588000.23</v>
      </c>
      <c r="BK236" s="256">
        <f>72000+219261</f>
        <v>291261</v>
      </c>
      <c r="BL236" s="46">
        <v>0</v>
      </c>
      <c r="BM236" s="46">
        <f t="shared" si="477"/>
        <v>0</v>
      </c>
      <c r="BN236" s="46">
        <v>0</v>
      </c>
      <c r="BO236" s="46">
        <f t="shared" si="380"/>
        <v>0</v>
      </c>
      <c r="BP236" s="46">
        <v>0</v>
      </c>
      <c r="BQ236" s="46">
        <f t="shared" si="478"/>
        <v>0</v>
      </c>
      <c r="BR236" s="46">
        <v>0</v>
      </c>
      <c r="BS236" s="46">
        <f t="shared" si="479"/>
        <v>0</v>
      </c>
      <c r="BT236" s="46">
        <v>0</v>
      </c>
      <c r="BU236" s="46">
        <f t="shared" si="480"/>
        <v>0</v>
      </c>
      <c r="BV236" s="46">
        <v>0</v>
      </c>
      <c r="BW236" s="46">
        <f t="shared" si="481"/>
        <v>0</v>
      </c>
      <c r="BX236" s="46">
        <v>0</v>
      </c>
      <c r="BY236" s="46">
        <f t="shared" si="482"/>
        <v>0</v>
      </c>
      <c r="BZ236" s="46">
        <v>0</v>
      </c>
      <c r="CA236" s="46">
        <f t="shared" si="381"/>
        <v>0</v>
      </c>
      <c r="CB236" s="46">
        <v>0</v>
      </c>
      <c r="CC236" s="46">
        <f t="shared" si="382"/>
        <v>0</v>
      </c>
      <c r="CD236" s="46">
        <v>0</v>
      </c>
      <c r="CE236" s="46">
        <f t="shared" si="383"/>
        <v>0</v>
      </c>
      <c r="CF236" s="46">
        <v>0</v>
      </c>
      <c r="CG236" s="46">
        <f t="shared" si="384"/>
        <v>0</v>
      </c>
      <c r="CH236" s="46">
        <v>0</v>
      </c>
      <c r="CI236" s="46">
        <f t="shared" si="385"/>
        <v>0</v>
      </c>
      <c r="CJ236" s="46">
        <v>0</v>
      </c>
      <c r="CK236" s="46">
        <f t="shared" si="386"/>
        <v>0</v>
      </c>
      <c r="CL236" s="46">
        <v>0</v>
      </c>
      <c r="CM236" s="46">
        <f t="shared" si="387"/>
        <v>0</v>
      </c>
      <c r="CN236" s="46">
        <v>0</v>
      </c>
      <c r="CO236" s="46">
        <f t="shared" si="388"/>
        <v>0</v>
      </c>
      <c r="CP236" s="46">
        <v>0</v>
      </c>
      <c r="CQ236" s="46">
        <f t="shared" si="389"/>
        <v>0</v>
      </c>
      <c r="CR236" s="46">
        <v>0</v>
      </c>
      <c r="CS236" s="46">
        <f t="shared" si="390"/>
        <v>0</v>
      </c>
      <c r="CT236" s="46">
        <v>0</v>
      </c>
      <c r="CU236" s="46">
        <f t="shared" si="391"/>
        <v>0</v>
      </c>
      <c r="CV236" s="46">
        <v>0</v>
      </c>
      <c r="CW236" s="46">
        <f t="shared" si="392"/>
        <v>0</v>
      </c>
      <c r="CX236" s="46">
        <v>0</v>
      </c>
      <c r="CY236" s="46">
        <f t="shared" si="393"/>
        <v>0</v>
      </c>
      <c r="CZ236" s="46">
        <v>0</v>
      </c>
      <c r="DA236" s="46">
        <f t="shared" si="394"/>
        <v>0</v>
      </c>
      <c r="DB236" s="47">
        <v>0</v>
      </c>
      <c r="DC236" s="46">
        <f t="shared" si="395"/>
        <v>0</v>
      </c>
      <c r="DD236" s="48">
        <v>0</v>
      </c>
      <c r="DE236" s="46">
        <f t="shared" si="396"/>
        <v>0</v>
      </c>
      <c r="DF236" s="49">
        <v>30</v>
      </c>
      <c r="DG236" s="50">
        <f t="shared" si="402"/>
        <v>17933.341</v>
      </c>
      <c r="DH236" s="51">
        <f t="shared" si="410"/>
        <v>412466.84300000023</v>
      </c>
      <c r="DI236" s="52"/>
      <c r="DJ236" s="52">
        <f>$DG236</f>
        <v>17933.341</v>
      </c>
      <c r="DK236" s="52">
        <f>$DG236</f>
        <v>17933.341</v>
      </c>
      <c r="DL236" s="52">
        <f t="shared" si="504"/>
        <v>17933.341</v>
      </c>
      <c r="DM236" s="52">
        <f t="shared" si="504"/>
        <v>17933.341</v>
      </c>
      <c r="DN236" s="52">
        <f t="shared" si="504"/>
        <v>17933.341</v>
      </c>
      <c r="DO236" s="52">
        <f t="shared" si="504"/>
        <v>17933.341</v>
      </c>
      <c r="DP236" s="52">
        <f t="shared" si="504"/>
        <v>17933.341</v>
      </c>
      <c r="DQ236" s="52">
        <f t="shared" si="504"/>
        <v>17933.341</v>
      </c>
      <c r="DR236" s="52">
        <f t="shared" si="504"/>
        <v>17933.341</v>
      </c>
      <c r="DS236" s="52">
        <f t="shared" si="504"/>
        <v>17933.341</v>
      </c>
      <c r="DT236" s="52">
        <f t="shared" si="504"/>
        <v>17933.341</v>
      </c>
      <c r="DU236" s="52">
        <f t="shared" si="504"/>
        <v>17933.341</v>
      </c>
      <c r="DV236" s="52">
        <f t="shared" si="505"/>
        <v>17933.341</v>
      </c>
      <c r="DW236" s="52">
        <f t="shared" si="505"/>
        <v>17933.341</v>
      </c>
      <c r="DX236" s="52">
        <f t="shared" si="505"/>
        <v>17933.341</v>
      </c>
      <c r="DY236" s="52">
        <f t="shared" si="505"/>
        <v>17933.341</v>
      </c>
      <c r="DZ236" s="52">
        <f t="shared" si="505"/>
        <v>17933.341</v>
      </c>
      <c r="EA236" s="52">
        <f t="shared" si="505"/>
        <v>17933.341</v>
      </c>
      <c r="EB236" s="52">
        <f t="shared" si="505"/>
        <v>17933.341</v>
      </c>
      <c r="EC236" s="52">
        <f t="shared" si="505"/>
        <v>17933.341</v>
      </c>
      <c r="ED236" s="52">
        <f t="shared" si="505"/>
        <v>17933.341</v>
      </c>
      <c r="EE236" s="52">
        <f t="shared" si="505"/>
        <v>17933.341</v>
      </c>
      <c r="EF236" s="52">
        <f>$DG236</f>
        <v>17933.341</v>
      </c>
      <c r="EG236" s="54">
        <f t="shared" si="412"/>
        <v>175533.38699999976</v>
      </c>
      <c r="EH236" s="55">
        <f t="shared" si="413"/>
        <v>23</v>
      </c>
      <c r="EI236" s="55">
        <f t="shared" si="414"/>
        <v>7</v>
      </c>
      <c r="EJ236" s="326" t="s">
        <v>1097</v>
      </c>
      <c r="EK236" s="327">
        <f>BA236+BK236-(BD236/BJ236*BK236)</f>
        <v>563233.14785106957</v>
      </c>
      <c r="EL236" s="57">
        <f>EK236+BM236-(BD236/BJ236*BM236)-DJ236</f>
        <v>545299.80685106956</v>
      </c>
      <c r="EM236" s="57">
        <f>EL236+BO236-(BD236/BJ236*BO236)-DK236</f>
        <v>527366.46585106954</v>
      </c>
      <c r="EN236" s="57">
        <f>EM236+BQ236-(BD236/BJ236*BQ236)-DL236</f>
        <v>509433.12485106953</v>
      </c>
      <c r="EO236" s="57">
        <f>EN236+BS236-(BD236/BJ236*BS236)-DM236</f>
        <v>491499.78385106951</v>
      </c>
      <c r="EP236" s="57">
        <f>EO236+BU236-(BD236/BJ236*BS236)-DN236</f>
        <v>473566.4428510695</v>
      </c>
      <c r="EQ236" s="58">
        <f t="shared" si="423"/>
        <v>6758.7977742128351</v>
      </c>
      <c r="ER236" s="58">
        <f t="shared" si="424"/>
        <v>6543.597682212835</v>
      </c>
      <c r="ES236" s="58">
        <f t="shared" si="425"/>
        <v>6855.7640560639038</v>
      </c>
      <c r="ET236" s="58">
        <f t="shared" si="426"/>
        <v>7132.0637479149736</v>
      </c>
    </row>
    <row r="237" spans="1:150" x14ac:dyDescent="0.25">
      <c r="A237" s="30" t="s">
        <v>1098</v>
      </c>
      <c r="B237" s="65">
        <v>1570012</v>
      </c>
      <c r="C237" s="67" t="s">
        <v>1099</v>
      </c>
      <c r="D237" s="32" t="s">
        <v>604</v>
      </c>
      <c r="E237" s="56"/>
      <c r="F237" s="33"/>
      <c r="G237" s="33"/>
      <c r="H237" s="288">
        <f t="shared" si="421"/>
        <v>175219.20000000004</v>
      </c>
      <c r="I237" s="288">
        <f t="shared" si="422"/>
        <v>175219.20000000004</v>
      </c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4" t="s">
        <v>616</v>
      </c>
      <c r="AI237" s="34" t="s">
        <v>463</v>
      </c>
      <c r="AJ237" s="34" t="s">
        <v>54</v>
      </c>
      <c r="AK237" s="34" t="s">
        <v>490</v>
      </c>
      <c r="AL237" s="34" t="s">
        <v>114</v>
      </c>
      <c r="AM237" s="34" t="s">
        <v>491</v>
      </c>
      <c r="AN237" s="34" t="s">
        <v>617</v>
      </c>
      <c r="AO237" s="36">
        <v>1.04</v>
      </c>
      <c r="AP237" s="69" t="s">
        <v>586</v>
      </c>
      <c r="AQ237" s="69" t="s">
        <v>30</v>
      </c>
      <c r="AR237" s="37" t="s">
        <v>493</v>
      </c>
      <c r="AS237" s="38">
        <v>2022</v>
      </c>
      <c r="AT237" s="39" t="s">
        <v>470</v>
      </c>
      <c r="AU237" s="37" t="s">
        <v>493</v>
      </c>
      <c r="AV237" s="39" t="s">
        <v>523</v>
      </c>
      <c r="AW237" s="39" t="s">
        <v>524</v>
      </c>
      <c r="AX237" s="39" t="s">
        <v>606</v>
      </c>
      <c r="AY237" s="40" t="s">
        <v>618</v>
      </c>
      <c r="AZ237" s="40" t="s">
        <v>530</v>
      </c>
      <c r="BA237" s="274">
        <v>0</v>
      </c>
      <c r="BB237" s="42"/>
      <c r="BC237" s="43">
        <v>168480.00000000003</v>
      </c>
      <c r="BD237" s="43">
        <v>0</v>
      </c>
      <c r="BE237" s="43"/>
      <c r="BF237" s="43">
        <v>0</v>
      </c>
      <c r="BG237" s="44"/>
      <c r="BH237" s="45">
        <f t="shared" si="502"/>
        <v>168480.00000000003</v>
      </c>
      <c r="BI237" s="45">
        <f t="shared" si="503"/>
        <v>175219.20000000004</v>
      </c>
      <c r="BJ237" s="45">
        <f t="shared" si="409"/>
        <v>175219.20000000004</v>
      </c>
      <c r="BK237" s="46">
        <v>0</v>
      </c>
      <c r="BL237" s="46">
        <v>168480.00000000003</v>
      </c>
      <c r="BM237" s="46">
        <f t="shared" si="477"/>
        <v>175219.20000000004</v>
      </c>
      <c r="BN237" s="46">
        <v>0</v>
      </c>
      <c r="BO237" s="46">
        <f t="shared" si="380"/>
        <v>0</v>
      </c>
      <c r="BP237" s="46">
        <v>0</v>
      </c>
      <c r="BQ237" s="46">
        <f t="shared" si="478"/>
        <v>0</v>
      </c>
      <c r="BR237" s="46">
        <v>0</v>
      </c>
      <c r="BS237" s="46">
        <f t="shared" si="479"/>
        <v>0</v>
      </c>
      <c r="BT237" s="46">
        <v>0</v>
      </c>
      <c r="BU237" s="46">
        <f t="shared" si="480"/>
        <v>0</v>
      </c>
      <c r="BV237" s="46">
        <v>0</v>
      </c>
      <c r="BW237" s="46">
        <f t="shared" si="481"/>
        <v>0</v>
      </c>
      <c r="BX237" s="46">
        <v>0</v>
      </c>
      <c r="BY237" s="46">
        <f t="shared" si="482"/>
        <v>0</v>
      </c>
      <c r="BZ237" s="46">
        <v>0</v>
      </c>
      <c r="CA237" s="46">
        <f t="shared" si="381"/>
        <v>0</v>
      </c>
      <c r="CB237" s="46">
        <v>0</v>
      </c>
      <c r="CC237" s="46">
        <f t="shared" si="382"/>
        <v>0</v>
      </c>
      <c r="CD237" s="46">
        <v>0</v>
      </c>
      <c r="CE237" s="46">
        <f t="shared" si="383"/>
        <v>0</v>
      </c>
      <c r="CF237" s="46">
        <v>0</v>
      </c>
      <c r="CG237" s="46">
        <f t="shared" si="384"/>
        <v>0</v>
      </c>
      <c r="CH237" s="46">
        <v>0</v>
      </c>
      <c r="CI237" s="46">
        <f t="shared" si="385"/>
        <v>0</v>
      </c>
      <c r="CJ237" s="46">
        <v>0</v>
      </c>
      <c r="CK237" s="46">
        <f t="shared" si="386"/>
        <v>0</v>
      </c>
      <c r="CL237" s="46">
        <v>0</v>
      </c>
      <c r="CM237" s="46">
        <f t="shared" si="387"/>
        <v>0</v>
      </c>
      <c r="CN237" s="46">
        <v>0</v>
      </c>
      <c r="CO237" s="46">
        <f t="shared" si="388"/>
        <v>0</v>
      </c>
      <c r="CP237" s="46">
        <v>0</v>
      </c>
      <c r="CQ237" s="46">
        <f t="shared" si="389"/>
        <v>0</v>
      </c>
      <c r="CR237" s="46">
        <v>0</v>
      </c>
      <c r="CS237" s="46">
        <f t="shared" si="390"/>
        <v>0</v>
      </c>
      <c r="CT237" s="46">
        <v>0</v>
      </c>
      <c r="CU237" s="46">
        <f t="shared" si="391"/>
        <v>0</v>
      </c>
      <c r="CV237" s="46">
        <v>0</v>
      </c>
      <c r="CW237" s="46">
        <f t="shared" si="392"/>
        <v>0</v>
      </c>
      <c r="CX237" s="46">
        <v>0</v>
      </c>
      <c r="CY237" s="46">
        <f t="shared" si="393"/>
        <v>0</v>
      </c>
      <c r="CZ237" s="46">
        <v>0</v>
      </c>
      <c r="DA237" s="46">
        <f t="shared" si="394"/>
        <v>0</v>
      </c>
      <c r="DB237" s="47">
        <v>0</v>
      </c>
      <c r="DC237" s="46">
        <f t="shared" si="395"/>
        <v>0</v>
      </c>
      <c r="DD237" s="48">
        <v>0</v>
      </c>
      <c r="DE237" s="46">
        <f t="shared" si="396"/>
        <v>0</v>
      </c>
      <c r="DF237" s="49">
        <v>20</v>
      </c>
      <c r="DG237" s="50">
        <f t="shared" si="402"/>
        <v>8760.9600000000028</v>
      </c>
      <c r="DH237" s="51">
        <f t="shared" si="410"/>
        <v>175219.20000000004</v>
      </c>
      <c r="DI237" s="52"/>
      <c r="DJ237" s="52"/>
      <c r="DK237" s="52">
        <f t="shared" ref="DK237:ED237" si="506">$DG237</f>
        <v>8760.9600000000028</v>
      </c>
      <c r="DL237" s="52">
        <f t="shared" si="506"/>
        <v>8760.9600000000028</v>
      </c>
      <c r="DM237" s="52">
        <f t="shared" si="506"/>
        <v>8760.9600000000028</v>
      </c>
      <c r="DN237" s="52">
        <f t="shared" si="506"/>
        <v>8760.9600000000028</v>
      </c>
      <c r="DO237" s="52">
        <f t="shared" si="506"/>
        <v>8760.9600000000028</v>
      </c>
      <c r="DP237" s="52">
        <f t="shared" si="506"/>
        <v>8760.9600000000028</v>
      </c>
      <c r="DQ237" s="52">
        <f t="shared" si="506"/>
        <v>8760.9600000000028</v>
      </c>
      <c r="DR237" s="52">
        <f t="shared" si="506"/>
        <v>8760.9600000000028</v>
      </c>
      <c r="DS237" s="52">
        <f t="shared" si="506"/>
        <v>8760.9600000000028</v>
      </c>
      <c r="DT237" s="52">
        <f t="shared" si="506"/>
        <v>8760.9600000000028</v>
      </c>
      <c r="DU237" s="52">
        <f t="shared" si="506"/>
        <v>8760.9600000000028</v>
      </c>
      <c r="DV237" s="52">
        <f t="shared" si="506"/>
        <v>8760.9600000000028</v>
      </c>
      <c r="DW237" s="52">
        <f t="shared" si="506"/>
        <v>8760.9600000000028</v>
      </c>
      <c r="DX237" s="52">
        <f t="shared" si="506"/>
        <v>8760.9600000000028</v>
      </c>
      <c r="DY237" s="52">
        <f t="shared" si="506"/>
        <v>8760.9600000000028</v>
      </c>
      <c r="DZ237" s="52">
        <f t="shared" si="506"/>
        <v>8760.9600000000028</v>
      </c>
      <c r="EA237" s="52">
        <f t="shared" si="506"/>
        <v>8760.9600000000028</v>
      </c>
      <c r="EB237" s="52">
        <f t="shared" si="506"/>
        <v>8760.9600000000028</v>
      </c>
      <c r="EC237" s="52">
        <f t="shared" si="506"/>
        <v>8760.9600000000028</v>
      </c>
      <c r="ED237" s="52">
        <f t="shared" si="506"/>
        <v>8760.9600000000028</v>
      </c>
      <c r="EE237" s="53"/>
      <c r="EF237" s="53"/>
      <c r="EG237" s="54">
        <f t="shared" si="412"/>
        <v>0</v>
      </c>
      <c r="EH237" s="55">
        <f t="shared" si="413"/>
        <v>20</v>
      </c>
      <c r="EI237" s="55">
        <f t="shared" si="414"/>
        <v>0</v>
      </c>
      <c r="EJ237" s="56" t="s">
        <v>620</v>
      </c>
      <c r="EK237" s="57">
        <f t="shared" ref="EK237:EK242" si="507">BA237+BK237</f>
        <v>0</v>
      </c>
      <c r="EL237" s="57">
        <f t="shared" ref="EL237:EL242" si="508">EK237+BM237-DJ237</f>
        <v>175219.20000000004</v>
      </c>
      <c r="EM237" s="57">
        <f t="shared" ref="EM237:EM242" si="509">EL237+BO237-DK237</f>
        <v>166458.24000000005</v>
      </c>
      <c r="EN237" s="57">
        <f t="shared" ref="EN237:EN242" si="510">EM237+BQ237-DL237</f>
        <v>157697.28000000006</v>
      </c>
      <c r="EO237" s="57">
        <f t="shared" si="429"/>
        <v>148936.32000000007</v>
      </c>
      <c r="EP237" s="57">
        <f t="shared" si="430"/>
        <v>140175.36000000007</v>
      </c>
      <c r="EQ237" s="58">
        <f t="shared" si="423"/>
        <v>0</v>
      </c>
      <c r="ER237" s="58">
        <f t="shared" si="424"/>
        <v>2102.6304000000005</v>
      </c>
      <c r="ES237" s="58">
        <f t="shared" si="425"/>
        <v>2163.9571200000005</v>
      </c>
      <c r="ET237" s="58">
        <f t="shared" si="426"/>
        <v>2207.7619200000008</v>
      </c>
    </row>
    <row r="238" spans="1:150" x14ac:dyDescent="0.25">
      <c r="A238" s="131" t="s">
        <v>1100</v>
      </c>
      <c r="B238" s="65">
        <v>1570013</v>
      </c>
      <c r="C238" s="67" t="s">
        <v>1101</v>
      </c>
      <c r="D238" s="32" t="s">
        <v>604</v>
      </c>
      <c r="E238" s="56"/>
      <c r="F238" s="33"/>
      <c r="G238" s="33"/>
      <c r="H238" s="288">
        <f t="shared" si="421"/>
        <v>1560000</v>
      </c>
      <c r="I238" s="288">
        <f t="shared" si="422"/>
        <v>1560000</v>
      </c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4" t="s">
        <v>548</v>
      </c>
      <c r="AI238" s="34" t="s">
        <v>534</v>
      </c>
      <c r="AJ238" s="34" t="s">
        <v>677</v>
      </c>
      <c r="AK238" s="34" t="s">
        <v>740</v>
      </c>
      <c r="AL238" s="34" t="s">
        <v>188</v>
      </c>
      <c r="AM238" s="34" t="s">
        <v>466</v>
      </c>
      <c r="AN238" s="34" t="s">
        <v>649</v>
      </c>
      <c r="AO238" s="36">
        <v>1.04</v>
      </c>
      <c r="AP238" s="69" t="s">
        <v>586</v>
      </c>
      <c r="AQ238" s="69" t="s">
        <v>58</v>
      </c>
      <c r="AR238" s="96" t="s">
        <v>471</v>
      </c>
      <c r="AS238" s="134">
        <v>2023</v>
      </c>
      <c r="AT238" s="132" t="s">
        <v>58</v>
      </c>
      <c r="AU238" s="135" t="s">
        <v>471</v>
      </c>
      <c r="AV238" s="132" t="s">
        <v>494</v>
      </c>
      <c r="AW238" s="132" t="s">
        <v>495</v>
      </c>
      <c r="AX238" s="132" t="s">
        <v>791</v>
      </c>
      <c r="AY238" s="133" t="s">
        <v>1101</v>
      </c>
      <c r="AZ238" s="133" t="s">
        <v>485</v>
      </c>
      <c r="BA238" s="274">
        <v>0</v>
      </c>
      <c r="BB238" s="42"/>
      <c r="BC238" s="43">
        <v>1560000</v>
      </c>
      <c r="BD238" s="43"/>
      <c r="BE238" s="136">
        <v>1500000</v>
      </c>
      <c r="BF238" s="43">
        <v>1500000</v>
      </c>
      <c r="BG238" s="44"/>
      <c r="BH238" s="45">
        <f t="shared" si="502"/>
        <v>1560000</v>
      </c>
      <c r="BI238" s="45">
        <f t="shared" si="503"/>
        <v>1560000</v>
      </c>
      <c r="BJ238" s="45">
        <f t="shared" si="409"/>
        <v>1560000</v>
      </c>
      <c r="BK238" s="46">
        <v>1560000</v>
      </c>
      <c r="BL238" s="46">
        <v>0</v>
      </c>
      <c r="BM238" s="46">
        <f t="shared" si="477"/>
        <v>0</v>
      </c>
      <c r="BN238" s="46">
        <v>0</v>
      </c>
      <c r="BO238" s="46">
        <f t="shared" si="380"/>
        <v>0</v>
      </c>
      <c r="BP238" s="46">
        <v>0</v>
      </c>
      <c r="BQ238" s="46">
        <f t="shared" si="478"/>
        <v>0</v>
      </c>
      <c r="BR238" s="46">
        <v>0</v>
      </c>
      <c r="BS238" s="46">
        <f t="shared" si="479"/>
        <v>0</v>
      </c>
      <c r="BT238" s="46">
        <v>0</v>
      </c>
      <c r="BU238" s="46">
        <f t="shared" si="480"/>
        <v>0</v>
      </c>
      <c r="BV238" s="46">
        <v>0</v>
      </c>
      <c r="BW238" s="46">
        <f t="shared" si="481"/>
        <v>0</v>
      </c>
      <c r="BX238" s="46">
        <v>0</v>
      </c>
      <c r="BY238" s="46">
        <f t="shared" si="482"/>
        <v>0</v>
      </c>
      <c r="BZ238" s="46">
        <v>0</v>
      </c>
      <c r="CA238" s="46">
        <f t="shared" si="381"/>
        <v>0</v>
      </c>
      <c r="CB238" s="46">
        <v>0</v>
      </c>
      <c r="CC238" s="46">
        <f t="shared" si="382"/>
        <v>0</v>
      </c>
      <c r="CD238" s="46">
        <v>0</v>
      </c>
      <c r="CE238" s="46">
        <f t="shared" si="383"/>
        <v>0</v>
      </c>
      <c r="CF238" s="46">
        <v>0</v>
      </c>
      <c r="CG238" s="46">
        <f t="shared" si="384"/>
        <v>0</v>
      </c>
      <c r="CH238" s="46">
        <v>0</v>
      </c>
      <c r="CI238" s="46">
        <f t="shared" si="385"/>
        <v>0</v>
      </c>
      <c r="CJ238" s="46">
        <v>0</v>
      </c>
      <c r="CK238" s="46">
        <f t="shared" si="386"/>
        <v>0</v>
      </c>
      <c r="CL238" s="46">
        <v>0</v>
      </c>
      <c r="CM238" s="46">
        <f t="shared" si="387"/>
        <v>0</v>
      </c>
      <c r="CN238" s="46">
        <v>0</v>
      </c>
      <c r="CO238" s="46">
        <f t="shared" si="388"/>
        <v>0</v>
      </c>
      <c r="CP238" s="46">
        <v>0</v>
      </c>
      <c r="CQ238" s="46">
        <f t="shared" si="389"/>
        <v>0</v>
      </c>
      <c r="CR238" s="46">
        <v>0</v>
      </c>
      <c r="CS238" s="46">
        <f t="shared" si="390"/>
        <v>0</v>
      </c>
      <c r="CT238" s="46">
        <v>0</v>
      </c>
      <c r="CU238" s="46">
        <f t="shared" si="391"/>
        <v>0</v>
      </c>
      <c r="CV238" s="46">
        <v>0</v>
      </c>
      <c r="CW238" s="46">
        <f t="shared" si="392"/>
        <v>0</v>
      </c>
      <c r="CX238" s="46">
        <v>0</v>
      </c>
      <c r="CY238" s="46">
        <f t="shared" si="393"/>
        <v>0</v>
      </c>
      <c r="CZ238" s="46">
        <v>0</v>
      </c>
      <c r="DA238" s="46">
        <f t="shared" si="394"/>
        <v>0</v>
      </c>
      <c r="DB238" s="47">
        <v>0</v>
      </c>
      <c r="DC238" s="46">
        <f t="shared" si="395"/>
        <v>0</v>
      </c>
      <c r="DD238" s="48">
        <v>0</v>
      </c>
      <c r="DE238" s="46">
        <f t="shared" si="396"/>
        <v>0</v>
      </c>
      <c r="DF238" s="49">
        <v>20</v>
      </c>
      <c r="DG238" s="50">
        <f t="shared" si="402"/>
        <v>78000</v>
      </c>
      <c r="DH238" s="51">
        <f t="shared" si="410"/>
        <v>1560000</v>
      </c>
      <c r="DI238" s="52"/>
      <c r="DJ238" s="52">
        <f t="shared" ref="DJ238:EC238" si="511">$DG238</f>
        <v>78000</v>
      </c>
      <c r="DK238" s="52">
        <f t="shared" si="511"/>
        <v>78000</v>
      </c>
      <c r="DL238" s="52">
        <f t="shared" si="511"/>
        <v>78000</v>
      </c>
      <c r="DM238" s="52">
        <f t="shared" si="511"/>
        <v>78000</v>
      </c>
      <c r="DN238" s="52">
        <f t="shared" si="511"/>
        <v>78000</v>
      </c>
      <c r="DO238" s="52">
        <f t="shared" si="511"/>
        <v>78000</v>
      </c>
      <c r="DP238" s="52">
        <f t="shared" si="511"/>
        <v>78000</v>
      </c>
      <c r="DQ238" s="52">
        <f t="shared" si="511"/>
        <v>78000</v>
      </c>
      <c r="DR238" s="52">
        <f t="shared" si="511"/>
        <v>78000</v>
      </c>
      <c r="DS238" s="52">
        <f t="shared" si="511"/>
        <v>78000</v>
      </c>
      <c r="DT238" s="52">
        <f t="shared" si="511"/>
        <v>78000</v>
      </c>
      <c r="DU238" s="52">
        <f t="shared" si="511"/>
        <v>78000</v>
      </c>
      <c r="DV238" s="52">
        <f t="shared" si="511"/>
        <v>78000</v>
      </c>
      <c r="DW238" s="52">
        <f t="shared" si="511"/>
        <v>78000</v>
      </c>
      <c r="DX238" s="52">
        <f t="shared" si="511"/>
        <v>78000</v>
      </c>
      <c r="DY238" s="52">
        <f t="shared" si="511"/>
        <v>78000</v>
      </c>
      <c r="DZ238" s="52">
        <f t="shared" si="511"/>
        <v>78000</v>
      </c>
      <c r="EA238" s="52">
        <f t="shared" si="511"/>
        <v>78000</v>
      </c>
      <c r="EB238" s="52">
        <f t="shared" si="511"/>
        <v>78000</v>
      </c>
      <c r="EC238" s="52">
        <f t="shared" si="511"/>
        <v>78000</v>
      </c>
      <c r="ED238" s="53"/>
      <c r="EE238" s="53"/>
      <c r="EF238" s="53"/>
      <c r="EG238" s="54">
        <f t="shared" si="412"/>
        <v>0</v>
      </c>
      <c r="EH238" s="55">
        <f t="shared" si="413"/>
        <v>20</v>
      </c>
      <c r="EI238" s="55">
        <f t="shared" si="414"/>
        <v>0</v>
      </c>
      <c r="EJ238" s="56" t="s">
        <v>1084</v>
      </c>
      <c r="EK238" s="57">
        <f t="shared" si="507"/>
        <v>1560000</v>
      </c>
      <c r="EL238" s="57">
        <f t="shared" si="508"/>
        <v>1482000</v>
      </c>
      <c r="EM238" s="57">
        <f t="shared" si="509"/>
        <v>1404000</v>
      </c>
      <c r="EN238" s="57">
        <f t="shared" si="510"/>
        <v>1326000</v>
      </c>
      <c r="EO238" s="57">
        <f t="shared" si="429"/>
        <v>1248000</v>
      </c>
      <c r="EP238" s="57">
        <f t="shared" si="430"/>
        <v>1170000</v>
      </c>
      <c r="EQ238" s="58">
        <f t="shared" si="423"/>
        <v>18720</v>
      </c>
      <c r="ER238" s="58">
        <f t="shared" si="424"/>
        <v>17784</v>
      </c>
      <c r="ES238" s="58">
        <f t="shared" si="425"/>
        <v>18252</v>
      </c>
      <c r="ET238" s="58">
        <f t="shared" si="426"/>
        <v>18564</v>
      </c>
    </row>
    <row r="239" spans="1:150" x14ac:dyDescent="0.25">
      <c r="A239" s="30" t="s">
        <v>1102</v>
      </c>
      <c r="B239" s="65">
        <v>1570016</v>
      </c>
      <c r="C239" s="67" t="s">
        <v>1103</v>
      </c>
      <c r="D239" s="32" t="s">
        <v>604</v>
      </c>
      <c r="E239" s="56"/>
      <c r="F239" s="33"/>
      <c r="G239" s="33"/>
      <c r="H239" s="288">
        <f t="shared" si="421"/>
        <v>148060.22400000002</v>
      </c>
      <c r="I239" s="288">
        <f t="shared" si="422"/>
        <v>148060.22400000002</v>
      </c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4" t="s">
        <v>616</v>
      </c>
      <c r="AI239" s="34" t="s">
        <v>463</v>
      </c>
      <c r="AJ239" s="34" t="s">
        <v>54</v>
      </c>
      <c r="AK239" s="34" t="s">
        <v>490</v>
      </c>
      <c r="AL239" s="34" t="s">
        <v>114</v>
      </c>
      <c r="AM239" s="34" t="s">
        <v>491</v>
      </c>
      <c r="AN239" s="34" t="s">
        <v>617</v>
      </c>
      <c r="AO239" s="36">
        <v>1.04</v>
      </c>
      <c r="AP239" s="69" t="s">
        <v>468</v>
      </c>
      <c r="AQ239" s="69" t="s">
        <v>30</v>
      </c>
      <c r="AR239" s="37" t="s">
        <v>493</v>
      </c>
      <c r="AS239" s="38">
        <v>2023</v>
      </c>
      <c r="AT239" s="39" t="s">
        <v>470</v>
      </c>
      <c r="AU239" s="37" t="s">
        <v>493</v>
      </c>
      <c r="AV239" s="39" t="s">
        <v>523</v>
      </c>
      <c r="AW239" s="39" t="s">
        <v>524</v>
      </c>
      <c r="AX239" s="39" t="s">
        <v>606</v>
      </c>
      <c r="AY239" s="40" t="s">
        <v>618</v>
      </c>
      <c r="AZ239" s="40" t="s">
        <v>530</v>
      </c>
      <c r="BA239" s="274">
        <v>0</v>
      </c>
      <c r="BB239" s="42"/>
      <c r="BC239" s="43">
        <v>142365.6</v>
      </c>
      <c r="BD239" s="43">
        <v>0</v>
      </c>
      <c r="BE239" s="43"/>
      <c r="BF239" s="43">
        <v>0</v>
      </c>
      <c r="BG239" s="44"/>
      <c r="BH239" s="45">
        <f t="shared" si="502"/>
        <v>142365.6</v>
      </c>
      <c r="BI239" s="45">
        <f t="shared" si="503"/>
        <v>148060.22400000002</v>
      </c>
      <c r="BJ239" s="45">
        <f t="shared" si="409"/>
        <v>148060.22400000002</v>
      </c>
      <c r="BK239" s="46">
        <v>0</v>
      </c>
      <c r="BL239" s="46">
        <v>0</v>
      </c>
      <c r="BM239" s="46">
        <f t="shared" si="477"/>
        <v>0</v>
      </c>
      <c r="BN239" s="46">
        <v>142365.6</v>
      </c>
      <c r="BO239" s="46">
        <f t="shared" ref="BO239:BO302" si="512">$AO239*BN239</f>
        <v>148060.22400000002</v>
      </c>
      <c r="BP239" s="46">
        <v>0</v>
      </c>
      <c r="BQ239" s="46">
        <f t="shared" si="478"/>
        <v>0</v>
      </c>
      <c r="BR239" s="46">
        <v>0</v>
      </c>
      <c r="BS239" s="46">
        <f t="shared" si="479"/>
        <v>0</v>
      </c>
      <c r="BT239" s="46">
        <v>0</v>
      </c>
      <c r="BU239" s="46">
        <f t="shared" si="480"/>
        <v>0</v>
      </c>
      <c r="BV239" s="46">
        <v>0</v>
      </c>
      <c r="BW239" s="46">
        <f t="shared" si="481"/>
        <v>0</v>
      </c>
      <c r="BX239" s="46">
        <v>0</v>
      </c>
      <c r="BY239" s="46">
        <f t="shared" si="482"/>
        <v>0</v>
      </c>
      <c r="BZ239" s="46">
        <v>0</v>
      </c>
      <c r="CA239" s="46">
        <f t="shared" ref="CA239:CA302" si="513">$AO239*BZ239</f>
        <v>0</v>
      </c>
      <c r="CB239" s="46">
        <v>0</v>
      </c>
      <c r="CC239" s="46">
        <f t="shared" ref="CC239:CC302" si="514">$AO239*CB239</f>
        <v>0</v>
      </c>
      <c r="CD239" s="46">
        <v>0</v>
      </c>
      <c r="CE239" s="46">
        <f t="shared" ref="CE239:CE302" si="515">$AO239*CD239</f>
        <v>0</v>
      </c>
      <c r="CF239" s="46">
        <v>0</v>
      </c>
      <c r="CG239" s="46">
        <f t="shared" ref="CG239:CG302" si="516">$AO239*CF239</f>
        <v>0</v>
      </c>
      <c r="CH239" s="46">
        <v>0</v>
      </c>
      <c r="CI239" s="46">
        <f t="shared" ref="CI239:CI302" si="517">$AO239*CH239</f>
        <v>0</v>
      </c>
      <c r="CJ239" s="46">
        <v>0</v>
      </c>
      <c r="CK239" s="46">
        <f t="shared" ref="CK239:CK302" si="518">$AO239*CJ239</f>
        <v>0</v>
      </c>
      <c r="CL239" s="46">
        <v>0</v>
      </c>
      <c r="CM239" s="46">
        <f t="shared" ref="CM239:CM302" si="519">$AO239*CL239</f>
        <v>0</v>
      </c>
      <c r="CN239" s="46">
        <v>0</v>
      </c>
      <c r="CO239" s="46">
        <f t="shared" ref="CO239:CO302" si="520">$AO239*CN239</f>
        <v>0</v>
      </c>
      <c r="CP239" s="46">
        <v>0</v>
      </c>
      <c r="CQ239" s="46">
        <f t="shared" ref="CQ239:CQ302" si="521">$AO239*CP239</f>
        <v>0</v>
      </c>
      <c r="CR239" s="46">
        <v>0</v>
      </c>
      <c r="CS239" s="46">
        <f t="shared" ref="CS239:CS302" si="522">$AO239*CR239</f>
        <v>0</v>
      </c>
      <c r="CT239" s="46">
        <v>0</v>
      </c>
      <c r="CU239" s="46">
        <f t="shared" ref="CU239:CU302" si="523">$AO239*CT239</f>
        <v>0</v>
      </c>
      <c r="CV239" s="46">
        <v>0</v>
      </c>
      <c r="CW239" s="46">
        <f t="shared" ref="CW239:CW302" si="524">$AO239*CV239</f>
        <v>0</v>
      </c>
      <c r="CX239" s="46">
        <v>0</v>
      </c>
      <c r="CY239" s="46">
        <f t="shared" ref="CY239:CY302" si="525">$AO239*CX239</f>
        <v>0</v>
      </c>
      <c r="CZ239" s="46">
        <v>0</v>
      </c>
      <c r="DA239" s="46">
        <f t="shared" ref="DA239:DA302" si="526">$AO239*CZ239</f>
        <v>0</v>
      </c>
      <c r="DB239" s="47">
        <v>0</v>
      </c>
      <c r="DC239" s="46">
        <f t="shared" ref="DC239:DC302" si="527">$AO239*DB239</f>
        <v>0</v>
      </c>
      <c r="DD239" s="48">
        <v>0</v>
      </c>
      <c r="DE239" s="46">
        <f t="shared" ref="DE239:DE302" si="528">$AO239*DD239</f>
        <v>0</v>
      </c>
      <c r="DF239" s="49">
        <v>20</v>
      </c>
      <c r="DG239" s="50">
        <f t="shared" si="402"/>
        <v>7403.0112000000008</v>
      </c>
      <c r="DH239" s="51">
        <f t="shared" si="410"/>
        <v>148060.2240000001</v>
      </c>
      <c r="DI239" s="52"/>
      <c r="DJ239" s="52"/>
      <c r="DK239" s="53"/>
      <c r="DL239" s="52">
        <f t="shared" ref="DL239:EE239" si="529">$DG239</f>
        <v>7403.0112000000008</v>
      </c>
      <c r="DM239" s="52">
        <f t="shared" si="529"/>
        <v>7403.0112000000008</v>
      </c>
      <c r="DN239" s="52">
        <f t="shared" si="529"/>
        <v>7403.0112000000008</v>
      </c>
      <c r="DO239" s="52">
        <f t="shared" si="529"/>
        <v>7403.0112000000008</v>
      </c>
      <c r="DP239" s="52">
        <f t="shared" si="529"/>
        <v>7403.0112000000008</v>
      </c>
      <c r="DQ239" s="52">
        <f t="shared" si="529"/>
        <v>7403.0112000000008</v>
      </c>
      <c r="DR239" s="52">
        <f t="shared" si="529"/>
        <v>7403.0112000000008</v>
      </c>
      <c r="DS239" s="52">
        <f t="shared" si="529"/>
        <v>7403.0112000000008</v>
      </c>
      <c r="DT239" s="52">
        <f t="shared" si="529"/>
        <v>7403.0112000000008</v>
      </c>
      <c r="DU239" s="52">
        <f t="shared" si="529"/>
        <v>7403.0112000000008</v>
      </c>
      <c r="DV239" s="52">
        <f t="shared" si="529"/>
        <v>7403.0112000000008</v>
      </c>
      <c r="DW239" s="52">
        <f t="shared" si="529"/>
        <v>7403.0112000000008</v>
      </c>
      <c r="DX239" s="52">
        <f t="shared" si="529"/>
        <v>7403.0112000000008</v>
      </c>
      <c r="DY239" s="52">
        <f t="shared" si="529"/>
        <v>7403.0112000000008</v>
      </c>
      <c r="DZ239" s="52">
        <f t="shared" si="529"/>
        <v>7403.0112000000008</v>
      </c>
      <c r="EA239" s="52">
        <f t="shared" si="529"/>
        <v>7403.0112000000008</v>
      </c>
      <c r="EB239" s="52">
        <f t="shared" si="529"/>
        <v>7403.0112000000008</v>
      </c>
      <c r="EC239" s="52">
        <f t="shared" si="529"/>
        <v>7403.0112000000008</v>
      </c>
      <c r="ED239" s="52">
        <f t="shared" si="529"/>
        <v>7403.0112000000008</v>
      </c>
      <c r="EE239" s="52">
        <f t="shared" si="529"/>
        <v>7403.0112000000008</v>
      </c>
      <c r="EF239" s="52"/>
      <c r="EG239" s="54">
        <f t="shared" si="412"/>
        <v>0</v>
      </c>
      <c r="EH239" s="55">
        <f t="shared" si="413"/>
        <v>20</v>
      </c>
      <c r="EI239" s="55">
        <f t="shared" si="414"/>
        <v>0</v>
      </c>
      <c r="EJ239" s="56" t="s">
        <v>620</v>
      </c>
      <c r="EK239" s="57">
        <f t="shared" si="507"/>
        <v>0</v>
      </c>
      <c r="EL239" s="57">
        <f t="shared" si="508"/>
        <v>0</v>
      </c>
      <c r="EM239" s="57">
        <f t="shared" si="509"/>
        <v>148060.22400000002</v>
      </c>
      <c r="EN239" s="57">
        <f t="shared" si="510"/>
        <v>140657.21280000001</v>
      </c>
      <c r="EO239" s="57">
        <f t="shared" si="429"/>
        <v>133254.2016</v>
      </c>
      <c r="EP239" s="57">
        <f t="shared" si="430"/>
        <v>125851.19039999999</v>
      </c>
      <c r="EQ239" s="58">
        <f t="shared" si="423"/>
        <v>0</v>
      </c>
      <c r="ER239" s="58">
        <f t="shared" si="424"/>
        <v>0</v>
      </c>
      <c r="ES239" s="58">
        <f t="shared" si="425"/>
        <v>1924.7829120000001</v>
      </c>
      <c r="ET239" s="58">
        <f t="shared" si="426"/>
        <v>1969.2009792000001</v>
      </c>
    </row>
    <row r="240" spans="1:150" x14ac:dyDescent="0.25">
      <c r="A240" s="30" t="s">
        <v>1104</v>
      </c>
      <c r="B240" s="65">
        <v>1570018</v>
      </c>
      <c r="C240" s="67" t="s">
        <v>1105</v>
      </c>
      <c r="D240" s="32" t="s">
        <v>489</v>
      </c>
      <c r="E240" s="56"/>
      <c r="F240" s="33"/>
      <c r="G240" s="33"/>
      <c r="H240" s="288">
        <f t="shared" si="421"/>
        <v>208000</v>
      </c>
      <c r="I240" s="288">
        <f t="shared" si="422"/>
        <v>208000</v>
      </c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4" t="s">
        <v>616</v>
      </c>
      <c r="AI240" s="34" t="s">
        <v>463</v>
      </c>
      <c r="AJ240" s="34" t="s">
        <v>54</v>
      </c>
      <c r="AK240" s="34" t="s">
        <v>490</v>
      </c>
      <c r="AL240" s="34" t="s">
        <v>114</v>
      </c>
      <c r="AM240" s="34" t="s">
        <v>491</v>
      </c>
      <c r="AN240" s="34" t="s">
        <v>649</v>
      </c>
      <c r="AO240" s="36">
        <v>1.04</v>
      </c>
      <c r="AP240" s="69" t="s">
        <v>586</v>
      </c>
      <c r="AQ240" s="69" t="s">
        <v>30</v>
      </c>
      <c r="AR240" s="37" t="s">
        <v>493</v>
      </c>
      <c r="AS240" s="38">
        <v>2023</v>
      </c>
      <c r="AT240" s="39" t="s">
        <v>58</v>
      </c>
      <c r="AU240" s="37" t="s">
        <v>471</v>
      </c>
      <c r="AV240" s="39" t="s">
        <v>523</v>
      </c>
      <c r="AW240" s="39" t="s">
        <v>524</v>
      </c>
      <c r="AX240" s="39" t="s">
        <v>606</v>
      </c>
      <c r="AY240" s="40" t="s">
        <v>650</v>
      </c>
      <c r="AZ240" s="40" t="s">
        <v>530</v>
      </c>
      <c r="BA240" s="274">
        <v>0</v>
      </c>
      <c r="BB240" s="42"/>
      <c r="BC240" s="43">
        <v>208000</v>
      </c>
      <c r="BD240" s="43">
        <v>0</v>
      </c>
      <c r="BE240" s="43"/>
      <c r="BF240" s="43">
        <v>0</v>
      </c>
      <c r="BG240" s="44"/>
      <c r="BH240" s="45">
        <f t="shared" si="502"/>
        <v>208000</v>
      </c>
      <c r="BI240" s="45">
        <f t="shared" si="503"/>
        <v>208000</v>
      </c>
      <c r="BJ240" s="45">
        <f t="shared" si="409"/>
        <v>208000</v>
      </c>
      <c r="BK240" s="46">
        <v>208000</v>
      </c>
      <c r="BL240" s="46">
        <v>0</v>
      </c>
      <c r="BM240" s="46">
        <f t="shared" si="477"/>
        <v>0</v>
      </c>
      <c r="BN240" s="46">
        <v>0</v>
      </c>
      <c r="BO240" s="46">
        <f t="shared" si="512"/>
        <v>0</v>
      </c>
      <c r="BP240" s="46">
        <v>0</v>
      </c>
      <c r="BQ240" s="46">
        <f t="shared" si="478"/>
        <v>0</v>
      </c>
      <c r="BR240" s="46">
        <v>0</v>
      </c>
      <c r="BS240" s="46">
        <f t="shared" si="479"/>
        <v>0</v>
      </c>
      <c r="BT240" s="46">
        <v>0</v>
      </c>
      <c r="BU240" s="46">
        <f t="shared" si="480"/>
        <v>0</v>
      </c>
      <c r="BV240" s="46">
        <v>0</v>
      </c>
      <c r="BW240" s="46">
        <f t="shared" si="481"/>
        <v>0</v>
      </c>
      <c r="BX240" s="46">
        <v>0</v>
      </c>
      <c r="BY240" s="46">
        <f t="shared" si="482"/>
        <v>0</v>
      </c>
      <c r="BZ240" s="46">
        <v>0</v>
      </c>
      <c r="CA240" s="46">
        <f t="shared" si="513"/>
        <v>0</v>
      </c>
      <c r="CB240" s="46">
        <v>0</v>
      </c>
      <c r="CC240" s="46">
        <f t="shared" si="514"/>
        <v>0</v>
      </c>
      <c r="CD240" s="46">
        <v>0</v>
      </c>
      <c r="CE240" s="46">
        <f t="shared" si="515"/>
        <v>0</v>
      </c>
      <c r="CF240" s="46">
        <v>0</v>
      </c>
      <c r="CG240" s="46">
        <f t="shared" si="516"/>
        <v>0</v>
      </c>
      <c r="CH240" s="46">
        <v>0</v>
      </c>
      <c r="CI240" s="46">
        <f t="shared" si="517"/>
        <v>0</v>
      </c>
      <c r="CJ240" s="46">
        <v>0</v>
      </c>
      <c r="CK240" s="46">
        <f t="shared" si="518"/>
        <v>0</v>
      </c>
      <c r="CL240" s="46">
        <v>0</v>
      </c>
      <c r="CM240" s="46">
        <f t="shared" si="519"/>
        <v>0</v>
      </c>
      <c r="CN240" s="46">
        <v>0</v>
      </c>
      <c r="CO240" s="46">
        <f t="shared" si="520"/>
        <v>0</v>
      </c>
      <c r="CP240" s="46">
        <v>0</v>
      </c>
      <c r="CQ240" s="46">
        <f t="shared" si="521"/>
        <v>0</v>
      </c>
      <c r="CR240" s="46">
        <v>0</v>
      </c>
      <c r="CS240" s="46">
        <f t="shared" si="522"/>
        <v>0</v>
      </c>
      <c r="CT240" s="46">
        <v>0</v>
      </c>
      <c r="CU240" s="46">
        <f t="shared" si="523"/>
        <v>0</v>
      </c>
      <c r="CV240" s="46">
        <v>0</v>
      </c>
      <c r="CW240" s="46">
        <f t="shared" si="524"/>
        <v>0</v>
      </c>
      <c r="CX240" s="46">
        <v>0</v>
      </c>
      <c r="CY240" s="46">
        <f t="shared" si="525"/>
        <v>0</v>
      </c>
      <c r="CZ240" s="46">
        <v>0</v>
      </c>
      <c r="DA240" s="46">
        <f t="shared" si="526"/>
        <v>0</v>
      </c>
      <c r="DB240" s="47">
        <v>0</v>
      </c>
      <c r="DC240" s="46">
        <f t="shared" si="527"/>
        <v>0</v>
      </c>
      <c r="DD240" s="48">
        <v>0</v>
      </c>
      <c r="DE240" s="46">
        <f t="shared" si="528"/>
        <v>0</v>
      </c>
      <c r="DF240" s="49">
        <v>20</v>
      </c>
      <c r="DG240" s="50">
        <f t="shared" si="402"/>
        <v>10400</v>
      </c>
      <c r="DH240" s="51">
        <f t="shared" si="410"/>
        <v>208000</v>
      </c>
      <c r="DI240" s="52"/>
      <c r="DJ240" s="52">
        <f t="shared" ref="DJ240:EC240" si="530">$DG240</f>
        <v>10400</v>
      </c>
      <c r="DK240" s="52">
        <f t="shared" si="530"/>
        <v>10400</v>
      </c>
      <c r="DL240" s="52">
        <f t="shared" si="530"/>
        <v>10400</v>
      </c>
      <c r="DM240" s="52">
        <f t="shared" si="530"/>
        <v>10400</v>
      </c>
      <c r="DN240" s="52">
        <f t="shared" si="530"/>
        <v>10400</v>
      </c>
      <c r="DO240" s="52">
        <f t="shared" si="530"/>
        <v>10400</v>
      </c>
      <c r="DP240" s="52">
        <f t="shared" si="530"/>
        <v>10400</v>
      </c>
      <c r="DQ240" s="52">
        <f t="shared" si="530"/>
        <v>10400</v>
      </c>
      <c r="DR240" s="52">
        <f t="shared" si="530"/>
        <v>10400</v>
      </c>
      <c r="DS240" s="52">
        <f t="shared" si="530"/>
        <v>10400</v>
      </c>
      <c r="DT240" s="52">
        <f t="shared" si="530"/>
        <v>10400</v>
      </c>
      <c r="DU240" s="52">
        <f t="shared" si="530"/>
        <v>10400</v>
      </c>
      <c r="DV240" s="52">
        <f t="shared" si="530"/>
        <v>10400</v>
      </c>
      <c r="DW240" s="52">
        <f t="shared" si="530"/>
        <v>10400</v>
      </c>
      <c r="DX240" s="52">
        <f t="shared" si="530"/>
        <v>10400</v>
      </c>
      <c r="DY240" s="52">
        <f t="shared" si="530"/>
        <v>10400</v>
      </c>
      <c r="DZ240" s="52">
        <f t="shared" si="530"/>
        <v>10400</v>
      </c>
      <c r="EA240" s="52">
        <f t="shared" si="530"/>
        <v>10400</v>
      </c>
      <c r="EB240" s="52">
        <f t="shared" si="530"/>
        <v>10400</v>
      </c>
      <c r="EC240" s="52">
        <f t="shared" si="530"/>
        <v>10400</v>
      </c>
      <c r="ED240" s="53"/>
      <c r="EE240" s="53"/>
      <c r="EF240" s="53"/>
      <c r="EG240" s="54">
        <f t="shared" si="412"/>
        <v>0</v>
      </c>
      <c r="EH240" s="55">
        <f t="shared" si="413"/>
        <v>20</v>
      </c>
      <c r="EI240" s="55">
        <f t="shared" si="414"/>
        <v>0</v>
      </c>
      <c r="EJ240" s="56" t="s">
        <v>620</v>
      </c>
      <c r="EK240" s="57">
        <f t="shared" si="507"/>
        <v>208000</v>
      </c>
      <c r="EL240" s="57">
        <f t="shared" si="508"/>
        <v>197600</v>
      </c>
      <c r="EM240" s="57">
        <f t="shared" si="509"/>
        <v>187200</v>
      </c>
      <c r="EN240" s="57">
        <f t="shared" si="510"/>
        <v>176800</v>
      </c>
      <c r="EO240" s="57">
        <f t="shared" si="429"/>
        <v>166400</v>
      </c>
      <c r="EP240" s="57">
        <f t="shared" si="430"/>
        <v>156000</v>
      </c>
      <c r="EQ240" s="58">
        <f t="shared" si="423"/>
        <v>2496</v>
      </c>
      <c r="ER240" s="58">
        <f t="shared" si="424"/>
        <v>2371.2000000000003</v>
      </c>
      <c r="ES240" s="58">
        <f t="shared" si="425"/>
        <v>2433.6</v>
      </c>
      <c r="ET240" s="58">
        <f t="shared" si="426"/>
        <v>2475.2000000000003</v>
      </c>
    </row>
    <row r="241" spans="1:150" x14ac:dyDescent="0.25">
      <c r="A241" s="30" t="s">
        <v>1106</v>
      </c>
      <c r="B241" s="65">
        <v>1570019</v>
      </c>
      <c r="C241" s="67" t="s">
        <v>1107</v>
      </c>
      <c r="D241" s="32" t="s">
        <v>489</v>
      </c>
      <c r="E241" s="56"/>
      <c r="F241" s="33"/>
      <c r="G241" s="33"/>
      <c r="H241" s="288">
        <f t="shared" si="421"/>
        <v>216320</v>
      </c>
      <c r="I241" s="288">
        <f t="shared" si="422"/>
        <v>216320</v>
      </c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4" t="s">
        <v>616</v>
      </c>
      <c r="AI241" s="34" t="s">
        <v>463</v>
      </c>
      <c r="AJ241" s="34" t="s">
        <v>54</v>
      </c>
      <c r="AK241" s="34" t="s">
        <v>490</v>
      </c>
      <c r="AL241" s="34" t="s">
        <v>114</v>
      </c>
      <c r="AM241" s="34" t="s">
        <v>491</v>
      </c>
      <c r="AN241" s="34" t="s">
        <v>649</v>
      </c>
      <c r="AO241" s="36">
        <v>1.04</v>
      </c>
      <c r="AP241" s="69" t="s">
        <v>468</v>
      </c>
      <c r="AQ241" s="69" t="s">
        <v>30</v>
      </c>
      <c r="AR241" s="37" t="s">
        <v>493</v>
      </c>
      <c r="AS241" s="38">
        <v>2023</v>
      </c>
      <c r="AT241" s="39" t="s">
        <v>58</v>
      </c>
      <c r="AU241" s="37" t="s">
        <v>471</v>
      </c>
      <c r="AV241" s="39" t="s">
        <v>523</v>
      </c>
      <c r="AW241" s="39" t="s">
        <v>524</v>
      </c>
      <c r="AX241" s="39" t="s">
        <v>606</v>
      </c>
      <c r="AY241" s="40" t="s">
        <v>650</v>
      </c>
      <c r="AZ241" s="40" t="s">
        <v>530</v>
      </c>
      <c r="BA241" s="274">
        <v>0</v>
      </c>
      <c r="BB241" s="42"/>
      <c r="BC241" s="43">
        <v>208000</v>
      </c>
      <c r="BD241" s="43">
        <v>0</v>
      </c>
      <c r="BE241" s="43"/>
      <c r="BF241" s="43">
        <v>0</v>
      </c>
      <c r="BG241" s="44"/>
      <c r="BH241" s="45">
        <f t="shared" si="502"/>
        <v>208000</v>
      </c>
      <c r="BI241" s="45">
        <f t="shared" si="503"/>
        <v>216320</v>
      </c>
      <c r="BJ241" s="45">
        <f t="shared" si="409"/>
        <v>216320</v>
      </c>
      <c r="BK241" s="46">
        <v>0</v>
      </c>
      <c r="BL241" s="46">
        <v>208000</v>
      </c>
      <c r="BM241" s="46">
        <f t="shared" si="477"/>
        <v>216320</v>
      </c>
      <c r="BN241" s="46">
        <v>0</v>
      </c>
      <c r="BO241" s="46">
        <f t="shared" si="512"/>
        <v>0</v>
      </c>
      <c r="BP241" s="46">
        <v>0</v>
      </c>
      <c r="BQ241" s="46">
        <f t="shared" si="478"/>
        <v>0</v>
      </c>
      <c r="BR241" s="46">
        <v>0</v>
      </c>
      <c r="BS241" s="46">
        <f t="shared" si="479"/>
        <v>0</v>
      </c>
      <c r="BT241" s="46">
        <v>0</v>
      </c>
      <c r="BU241" s="46">
        <f t="shared" si="480"/>
        <v>0</v>
      </c>
      <c r="BV241" s="46">
        <v>0</v>
      </c>
      <c r="BW241" s="46">
        <f t="shared" si="481"/>
        <v>0</v>
      </c>
      <c r="BX241" s="46">
        <v>0</v>
      </c>
      <c r="BY241" s="46">
        <f t="shared" si="482"/>
        <v>0</v>
      </c>
      <c r="BZ241" s="46">
        <v>0</v>
      </c>
      <c r="CA241" s="46">
        <f t="shared" si="513"/>
        <v>0</v>
      </c>
      <c r="CB241" s="46">
        <v>0</v>
      </c>
      <c r="CC241" s="46">
        <f t="shared" si="514"/>
        <v>0</v>
      </c>
      <c r="CD241" s="46">
        <v>0</v>
      </c>
      <c r="CE241" s="46">
        <f t="shared" si="515"/>
        <v>0</v>
      </c>
      <c r="CF241" s="46">
        <v>0</v>
      </c>
      <c r="CG241" s="46">
        <f t="shared" si="516"/>
        <v>0</v>
      </c>
      <c r="CH241" s="46">
        <v>0</v>
      </c>
      <c r="CI241" s="46">
        <f t="shared" si="517"/>
        <v>0</v>
      </c>
      <c r="CJ241" s="46">
        <v>0</v>
      </c>
      <c r="CK241" s="46">
        <f t="shared" si="518"/>
        <v>0</v>
      </c>
      <c r="CL241" s="46">
        <v>0</v>
      </c>
      <c r="CM241" s="46">
        <f t="shared" si="519"/>
        <v>0</v>
      </c>
      <c r="CN241" s="46">
        <v>0</v>
      </c>
      <c r="CO241" s="46">
        <f t="shared" si="520"/>
        <v>0</v>
      </c>
      <c r="CP241" s="46">
        <v>0</v>
      </c>
      <c r="CQ241" s="46">
        <f t="shared" si="521"/>
        <v>0</v>
      </c>
      <c r="CR241" s="46">
        <v>0</v>
      </c>
      <c r="CS241" s="46">
        <f t="shared" si="522"/>
        <v>0</v>
      </c>
      <c r="CT241" s="46">
        <v>0</v>
      </c>
      <c r="CU241" s="46">
        <f t="shared" si="523"/>
        <v>0</v>
      </c>
      <c r="CV241" s="46">
        <v>0</v>
      </c>
      <c r="CW241" s="46">
        <f t="shared" si="524"/>
        <v>0</v>
      </c>
      <c r="CX241" s="46">
        <v>0</v>
      </c>
      <c r="CY241" s="46">
        <f t="shared" si="525"/>
        <v>0</v>
      </c>
      <c r="CZ241" s="46">
        <v>0</v>
      </c>
      <c r="DA241" s="46">
        <f t="shared" si="526"/>
        <v>0</v>
      </c>
      <c r="DB241" s="47">
        <v>0</v>
      </c>
      <c r="DC241" s="46">
        <f t="shared" si="527"/>
        <v>0</v>
      </c>
      <c r="DD241" s="48">
        <v>0</v>
      </c>
      <c r="DE241" s="46">
        <f t="shared" si="528"/>
        <v>0</v>
      </c>
      <c r="DF241" s="49">
        <v>20</v>
      </c>
      <c r="DG241" s="50">
        <f t="shared" si="402"/>
        <v>10816</v>
      </c>
      <c r="DH241" s="51">
        <f t="shared" si="410"/>
        <v>216320</v>
      </c>
      <c r="DI241" s="52"/>
      <c r="DJ241" s="52"/>
      <c r="DK241" s="52">
        <f t="shared" ref="DK241:ED241" si="531">$DG241</f>
        <v>10816</v>
      </c>
      <c r="DL241" s="52">
        <f t="shared" si="531"/>
        <v>10816</v>
      </c>
      <c r="DM241" s="52">
        <f t="shared" si="531"/>
        <v>10816</v>
      </c>
      <c r="DN241" s="52">
        <f t="shared" si="531"/>
        <v>10816</v>
      </c>
      <c r="DO241" s="52">
        <f t="shared" si="531"/>
        <v>10816</v>
      </c>
      <c r="DP241" s="52">
        <f t="shared" si="531"/>
        <v>10816</v>
      </c>
      <c r="DQ241" s="52">
        <f t="shared" si="531"/>
        <v>10816</v>
      </c>
      <c r="DR241" s="52">
        <f t="shared" si="531"/>
        <v>10816</v>
      </c>
      <c r="DS241" s="52">
        <f t="shared" si="531"/>
        <v>10816</v>
      </c>
      <c r="DT241" s="52">
        <f t="shared" si="531"/>
        <v>10816</v>
      </c>
      <c r="DU241" s="52">
        <f t="shared" si="531"/>
        <v>10816</v>
      </c>
      <c r="DV241" s="52">
        <f t="shared" si="531"/>
        <v>10816</v>
      </c>
      <c r="DW241" s="52">
        <f t="shared" si="531"/>
        <v>10816</v>
      </c>
      <c r="DX241" s="52">
        <f t="shared" si="531"/>
        <v>10816</v>
      </c>
      <c r="DY241" s="52">
        <f t="shared" si="531"/>
        <v>10816</v>
      </c>
      <c r="DZ241" s="52">
        <f t="shared" si="531"/>
        <v>10816</v>
      </c>
      <c r="EA241" s="52">
        <f t="shared" si="531"/>
        <v>10816</v>
      </c>
      <c r="EB241" s="52">
        <f t="shared" si="531"/>
        <v>10816</v>
      </c>
      <c r="EC241" s="52">
        <f t="shared" si="531"/>
        <v>10816</v>
      </c>
      <c r="ED241" s="52">
        <f t="shared" si="531"/>
        <v>10816</v>
      </c>
      <c r="EE241" s="52"/>
      <c r="EF241" s="53"/>
      <c r="EG241" s="54">
        <f t="shared" si="412"/>
        <v>0</v>
      </c>
      <c r="EH241" s="55">
        <f t="shared" si="413"/>
        <v>20</v>
      </c>
      <c r="EI241" s="55">
        <f t="shared" si="414"/>
        <v>0</v>
      </c>
      <c r="EJ241" s="56" t="s">
        <v>620</v>
      </c>
      <c r="EK241" s="57">
        <f t="shared" si="507"/>
        <v>0</v>
      </c>
      <c r="EL241" s="57">
        <f t="shared" si="508"/>
        <v>216320</v>
      </c>
      <c r="EM241" s="57">
        <f t="shared" si="509"/>
        <v>205504</v>
      </c>
      <c r="EN241" s="57">
        <f t="shared" si="510"/>
        <v>194688</v>
      </c>
      <c r="EO241" s="57">
        <f t="shared" si="429"/>
        <v>183872</v>
      </c>
      <c r="EP241" s="57">
        <f t="shared" si="430"/>
        <v>173056</v>
      </c>
      <c r="EQ241" s="58">
        <f t="shared" si="423"/>
        <v>0</v>
      </c>
      <c r="ER241" s="58">
        <f t="shared" si="424"/>
        <v>2595.84</v>
      </c>
      <c r="ES241" s="58">
        <f t="shared" si="425"/>
        <v>2671.5519999999997</v>
      </c>
      <c r="ET241" s="58">
        <f t="shared" si="426"/>
        <v>2725.6320000000001</v>
      </c>
    </row>
    <row r="242" spans="1:150" x14ac:dyDescent="0.25">
      <c r="A242" s="30" t="s">
        <v>1108</v>
      </c>
      <c r="B242" s="65">
        <v>1570020</v>
      </c>
      <c r="C242" s="67" t="s">
        <v>1109</v>
      </c>
      <c r="D242" s="32" t="s">
        <v>489</v>
      </c>
      <c r="E242" s="56"/>
      <c r="F242" s="33"/>
      <c r="G242" s="33"/>
      <c r="H242" s="288">
        <f t="shared" si="421"/>
        <v>194688</v>
      </c>
      <c r="I242" s="288">
        <f t="shared" si="422"/>
        <v>194688</v>
      </c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4" t="s">
        <v>616</v>
      </c>
      <c r="AI242" s="34" t="s">
        <v>463</v>
      </c>
      <c r="AJ242" s="34" t="s">
        <v>54</v>
      </c>
      <c r="AK242" s="34" t="s">
        <v>490</v>
      </c>
      <c r="AL242" s="34" t="s">
        <v>114</v>
      </c>
      <c r="AM242" s="34" t="s">
        <v>491</v>
      </c>
      <c r="AN242" s="34" t="s">
        <v>649</v>
      </c>
      <c r="AO242" s="36">
        <v>1.04</v>
      </c>
      <c r="AP242" s="69" t="s">
        <v>468</v>
      </c>
      <c r="AQ242" s="69" t="s">
        <v>30</v>
      </c>
      <c r="AR242" s="37" t="s">
        <v>493</v>
      </c>
      <c r="AS242" s="38">
        <v>2023</v>
      </c>
      <c r="AT242" s="39" t="s">
        <v>58</v>
      </c>
      <c r="AU242" s="37" t="s">
        <v>471</v>
      </c>
      <c r="AV242" s="39" t="s">
        <v>523</v>
      </c>
      <c r="AW242" s="39" t="s">
        <v>524</v>
      </c>
      <c r="AX242" s="39" t="s">
        <v>606</v>
      </c>
      <c r="AY242" s="40" t="s">
        <v>650</v>
      </c>
      <c r="AZ242" s="40" t="s">
        <v>530</v>
      </c>
      <c r="BA242" s="274">
        <v>0</v>
      </c>
      <c r="BB242" s="42"/>
      <c r="BC242" s="43">
        <v>187200</v>
      </c>
      <c r="BD242" s="43">
        <v>0</v>
      </c>
      <c r="BE242" s="43"/>
      <c r="BF242" s="43">
        <v>0</v>
      </c>
      <c r="BG242" s="44"/>
      <c r="BH242" s="45">
        <f t="shared" si="502"/>
        <v>187200</v>
      </c>
      <c r="BI242" s="45">
        <f t="shared" si="503"/>
        <v>194688</v>
      </c>
      <c r="BJ242" s="45">
        <f t="shared" si="409"/>
        <v>194688</v>
      </c>
      <c r="BK242" s="46">
        <v>0</v>
      </c>
      <c r="BL242" s="46">
        <v>0</v>
      </c>
      <c r="BM242" s="46">
        <f t="shared" si="477"/>
        <v>0</v>
      </c>
      <c r="BN242" s="46">
        <v>187200</v>
      </c>
      <c r="BO242" s="46">
        <f t="shared" si="512"/>
        <v>194688</v>
      </c>
      <c r="BP242" s="46">
        <v>0</v>
      </c>
      <c r="BQ242" s="46">
        <f t="shared" si="478"/>
        <v>0</v>
      </c>
      <c r="BR242" s="46">
        <v>0</v>
      </c>
      <c r="BS242" s="46">
        <f t="shared" si="479"/>
        <v>0</v>
      </c>
      <c r="BT242" s="46">
        <v>0</v>
      </c>
      <c r="BU242" s="46">
        <f t="shared" si="480"/>
        <v>0</v>
      </c>
      <c r="BV242" s="46">
        <v>0</v>
      </c>
      <c r="BW242" s="46">
        <f t="shared" si="481"/>
        <v>0</v>
      </c>
      <c r="BX242" s="46">
        <v>0</v>
      </c>
      <c r="BY242" s="46">
        <f t="shared" si="482"/>
        <v>0</v>
      </c>
      <c r="BZ242" s="46">
        <v>0</v>
      </c>
      <c r="CA242" s="46">
        <f t="shared" si="513"/>
        <v>0</v>
      </c>
      <c r="CB242" s="46">
        <v>0</v>
      </c>
      <c r="CC242" s="46">
        <f t="shared" si="514"/>
        <v>0</v>
      </c>
      <c r="CD242" s="46">
        <v>0</v>
      </c>
      <c r="CE242" s="46">
        <f t="shared" si="515"/>
        <v>0</v>
      </c>
      <c r="CF242" s="46">
        <v>0</v>
      </c>
      <c r="CG242" s="46">
        <f t="shared" si="516"/>
        <v>0</v>
      </c>
      <c r="CH242" s="46">
        <v>0</v>
      </c>
      <c r="CI242" s="46">
        <f t="shared" si="517"/>
        <v>0</v>
      </c>
      <c r="CJ242" s="46">
        <v>0</v>
      </c>
      <c r="CK242" s="46">
        <f t="shared" si="518"/>
        <v>0</v>
      </c>
      <c r="CL242" s="46">
        <v>0</v>
      </c>
      <c r="CM242" s="46">
        <f t="shared" si="519"/>
        <v>0</v>
      </c>
      <c r="CN242" s="46">
        <v>0</v>
      </c>
      <c r="CO242" s="46">
        <f t="shared" si="520"/>
        <v>0</v>
      </c>
      <c r="CP242" s="46">
        <v>0</v>
      </c>
      <c r="CQ242" s="46">
        <f t="shared" si="521"/>
        <v>0</v>
      </c>
      <c r="CR242" s="46">
        <v>0</v>
      </c>
      <c r="CS242" s="46">
        <f t="shared" si="522"/>
        <v>0</v>
      </c>
      <c r="CT242" s="46">
        <v>0</v>
      </c>
      <c r="CU242" s="46">
        <f t="shared" si="523"/>
        <v>0</v>
      </c>
      <c r="CV242" s="46">
        <v>0</v>
      </c>
      <c r="CW242" s="46">
        <f t="shared" si="524"/>
        <v>0</v>
      </c>
      <c r="CX242" s="46">
        <v>0</v>
      </c>
      <c r="CY242" s="46">
        <f t="shared" si="525"/>
        <v>0</v>
      </c>
      <c r="CZ242" s="46">
        <v>0</v>
      </c>
      <c r="DA242" s="46">
        <f t="shared" si="526"/>
        <v>0</v>
      </c>
      <c r="DB242" s="47">
        <v>0</v>
      </c>
      <c r="DC242" s="46">
        <f t="shared" si="527"/>
        <v>0</v>
      </c>
      <c r="DD242" s="48">
        <v>0</v>
      </c>
      <c r="DE242" s="46">
        <f t="shared" si="528"/>
        <v>0</v>
      </c>
      <c r="DF242" s="49">
        <v>20</v>
      </c>
      <c r="DG242" s="50">
        <f t="shared" si="402"/>
        <v>9734.4</v>
      </c>
      <c r="DH242" s="51">
        <f t="shared" si="410"/>
        <v>194687.99999999994</v>
      </c>
      <c r="DI242" s="52"/>
      <c r="DJ242" s="52"/>
      <c r="DK242" s="53"/>
      <c r="DL242" s="52">
        <f t="shared" ref="DL242:EE242" si="532">$DG242</f>
        <v>9734.4</v>
      </c>
      <c r="DM242" s="52">
        <f t="shared" si="532"/>
        <v>9734.4</v>
      </c>
      <c r="DN242" s="52">
        <f t="shared" si="532"/>
        <v>9734.4</v>
      </c>
      <c r="DO242" s="52">
        <f t="shared" si="532"/>
        <v>9734.4</v>
      </c>
      <c r="DP242" s="52">
        <f t="shared" si="532"/>
        <v>9734.4</v>
      </c>
      <c r="DQ242" s="52">
        <f t="shared" si="532"/>
        <v>9734.4</v>
      </c>
      <c r="DR242" s="52">
        <f t="shared" si="532"/>
        <v>9734.4</v>
      </c>
      <c r="DS242" s="52">
        <f t="shared" si="532"/>
        <v>9734.4</v>
      </c>
      <c r="DT242" s="52">
        <f t="shared" si="532"/>
        <v>9734.4</v>
      </c>
      <c r="DU242" s="52">
        <f t="shared" si="532"/>
        <v>9734.4</v>
      </c>
      <c r="DV242" s="52">
        <f t="shared" si="532"/>
        <v>9734.4</v>
      </c>
      <c r="DW242" s="52">
        <f t="shared" si="532"/>
        <v>9734.4</v>
      </c>
      <c r="DX242" s="52">
        <f t="shared" si="532"/>
        <v>9734.4</v>
      </c>
      <c r="DY242" s="52">
        <f t="shared" si="532"/>
        <v>9734.4</v>
      </c>
      <c r="DZ242" s="52">
        <f t="shared" si="532"/>
        <v>9734.4</v>
      </c>
      <c r="EA242" s="52">
        <f t="shared" si="532"/>
        <v>9734.4</v>
      </c>
      <c r="EB242" s="52">
        <f t="shared" si="532"/>
        <v>9734.4</v>
      </c>
      <c r="EC242" s="52">
        <f t="shared" si="532"/>
        <v>9734.4</v>
      </c>
      <c r="ED242" s="52">
        <f t="shared" si="532"/>
        <v>9734.4</v>
      </c>
      <c r="EE242" s="52">
        <f t="shared" si="532"/>
        <v>9734.4</v>
      </c>
      <c r="EF242" s="53"/>
      <c r="EG242" s="54">
        <f t="shared" si="412"/>
        <v>0</v>
      </c>
      <c r="EH242" s="55">
        <f t="shared" si="413"/>
        <v>20</v>
      </c>
      <c r="EI242" s="55">
        <f t="shared" si="414"/>
        <v>0</v>
      </c>
      <c r="EJ242" s="56" t="s">
        <v>620</v>
      </c>
      <c r="EK242" s="57">
        <f t="shared" si="507"/>
        <v>0</v>
      </c>
      <c r="EL242" s="57">
        <f t="shared" si="508"/>
        <v>0</v>
      </c>
      <c r="EM242" s="57">
        <f t="shared" si="509"/>
        <v>194688</v>
      </c>
      <c r="EN242" s="57">
        <f t="shared" si="510"/>
        <v>184953.60000000001</v>
      </c>
      <c r="EO242" s="57">
        <f t="shared" si="429"/>
        <v>175219.20000000001</v>
      </c>
      <c r="EP242" s="57">
        <f t="shared" si="430"/>
        <v>165484.80000000002</v>
      </c>
      <c r="EQ242" s="58">
        <f t="shared" si="423"/>
        <v>0</v>
      </c>
      <c r="ER242" s="58">
        <f t="shared" si="424"/>
        <v>0</v>
      </c>
      <c r="ES242" s="58">
        <f t="shared" si="425"/>
        <v>2530.944</v>
      </c>
      <c r="ET242" s="58">
        <f t="shared" si="426"/>
        <v>2589.3504000000003</v>
      </c>
    </row>
    <row r="243" spans="1:150" x14ac:dyDescent="0.25">
      <c r="A243" s="30" t="s">
        <v>1110</v>
      </c>
      <c r="B243" s="65">
        <v>1570022</v>
      </c>
      <c r="C243" s="67" t="s">
        <v>1111</v>
      </c>
      <c r="D243" s="32" t="s">
        <v>604</v>
      </c>
      <c r="E243" s="56"/>
      <c r="F243" s="33"/>
      <c r="G243" s="33"/>
      <c r="H243" s="288">
        <f t="shared" si="421"/>
        <v>5387200</v>
      </c>
      <c r="I243" s="288">
        <f t="shared" si="422"/>
        <v>5387200</v>
      </c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4" t="s">
        <v>863</v>
      </c>
      <c r="AI243" s="34" t="s">
        <v>597</v>
      </c>
      <c r="AJ243" s="34" t="s">
        <v>129</v>
      </c>
      <c r="AK243" s="34" t="s">
        <v>806</v>
      </c>
      <c r="AL243" s="34" t="s">
        <v>129</v>
      </c>
      <c r="AM243" s="34" t="s">
        <v>466</v>
      </c>
      <c r="AN243" s="34" t="s">
        <v>1019</v>
      </c>
      <c r="AO243" s="36">
        <v>1.04</v>
      </c>
      <c r="AP243" s="69" t="s">
        <v>586</v>
      </c>
      <c r="AQ243" s="69" t="s">
        <v>58</v>
      </c>
      <c r="AR243" s="37" t="s">
        <v>469</v>
      </c>
      <c r="AS243" s="38">
        <v>2023</v>
      </c>
      <c r="AT243" s="39" t="s">
        <v>470</v>
      </c>
      <c r="AU243" s="37" t="s">
        <v>471</v>
      </c>
      <c r="AV243" s="39" t="s">
        <v>472</v>
      </c>
      <c r="AW243" s="39" t="s">
        <v>472</v>
      </c>
      <c r="AX243" s="39" t="s">
        <v>1111</v>
      </c>
      <c r="AY243" s="40" t="s">
        <v>808</v>
      </c>
      <c r="AZ243" s="40" t="s">
        <v>474</v>
      </c>
      <c r="BA243" s="274">
        <v>0</v>
      </c>
      <c r="BB243" s="42"/>
      <c r="BC243" s="43">
        <v>5200000</v>
      </c>
      <c r="BD243" s="43">
        <v>5000000</v>
      </c>
      <c r="BE243" s="43"/>
      <c r="BF243" s="43">
        <v>5000000</v>
      </c>
      <c r="BG243" s="99">
        <v>5200000</v>
      </c>
      <c r="BH243" s="100">
        <f t="shared" si="502"/>
        <v>5200000</v>
      </c>
      <c r="BI243" s="45">
        <f t="shared" si="503"/>
        <v>5387200</v>
      </c>
      <c r="BJ243" s="45">
        <f t="shared" si="409"/>
        <v>5387200</v>
      </c>
      <c r="BK243" s="73">
        <v>520000</v>
      </c>
      <c r="BL243" s="73">
        <v>1040000</v>
      </c>
      <c r="BM243" s="46">
        <f t="shared" si="477"/>
        <v>1081600</v>
      </c>
      <c r="BN243" s="73">
        <v>1560000</v>
      </c>
      <c r="BO243" s="46">
        <f t="shared" si="512"/>
        <v>1622400</v>
      </c>
      <c r="BP243" s="73">
        <v>2080000</v>
      </c>
      <c r="BQ243" s="46">
        <f t="shared" si="478"/>
        <v>2163200</v>
      </c>
      <c r="BR243" s="46">
        <v>0</v>
      </c>
      <c r="BS243" s="46">
        <f t="shared" si="479"/>
        <v>0</v>
      </c>
      <c r="BT243" s="46">
        <v>0</v>
      </c>
      <c r="BU243" s="46">
        <f t="shared" si="480"/>
        <v>0</v>
      </c>
      <c r="BV243" s="46">
        <v>0</v>
      </c>
      <c r="BW243" s="46">
        <f t="shared" si="481"/>
        <v>0</v>
      </c>
      <c r="BX243" s="46">
        <v>0</v>
      </c>
      <c r="BY243" s="46">
        <f t="shared" si="482"/>
        <v>0</v>
      </c>
      <c r="BZ243" s="46">
        <v>0</v>
      </c>
      <c r="CA243" s="46">
        <f t="shared" si="513"/>
        <v>0</v>
      </c>
      <c r="CB243" s="46">
        <v>0</v>
      </c>
      <c r="CC243" s="46">
        <f t="shared" si="514"/>
        <v>0</v>
      </c>
      <c r="CD243" s="46">
        <v>0</v>
      </c>
      <c r="CE243" s="46">
        <f t="shared" si="515"/>
        <v>0</v>
      </c>
      <c r="CF243" s="46">
        <v>0</v>
      </c>
      <c r="CG243" s="46">
        <f t="shared" si="516"/>
        <v>0</v>
      </c>
      <c r="CH243" s="46">
        <v>0</v>
      </c>
      <c r="CI243" s="46">
        <f t="shared" si="517"/>
        <v>0</v>
      </c>
      <c r="CJ243" s="46">
        <v>0</v>
      </c>
      <c r="CK243" s="46">
        <f t="shared" si="518"/>
        <v>0</v>
      </c>
      <c r="CL243" s="46">
        <v>0</v>
      </c>
      <c r="CM243" s="46">
        <f t="shared" si="519"/>
        <v>0</v>
      </c>
      <c r="CN243" s="46">
        <v>0</v>
      </c>
      <c r="CO243" s="46">
        <f t="shared" si="520"/>
        <v>0</v>
      </c>
      <c r="CP243" s="46">
        <v>0</v>
      </c>
      <c r="CQ243" s="46">
        <f t="shared" si="521"/>
        <v>0</v>
      </c>
      <c r="CR243" s="46">
        <v>0</v>
      </c>
      <c r="CS243" s="46">
        <f t="shared" si="522"/>
        <v>0</v>
      </c>
      <c r="CT243" s="46">
        <v>0</v>
      </c>
      <c r="CU243" s="46">
        <f t="shared" si="523"/>
        <v>0</v>
      </c>
      <c r="CV243" s="46">
        <v>0</v>
      </c>
      <c r="CW243" s="46">
        <f t="shared" si="524"/>
        <v>0</v>
      </c>
      <c r="CX243" s="46">
        <v>0</v>
      </c>
      <c r="CY243" s="46">
        <f t="shared" si="525"/>
        <v>0</v>
      </c>
      <c r="CZ243" s="46">
        <v>0</v>
      </c>
      <c r="DA243" s="46">
        <f t="shared" si="526"/>
        <v>0</v>
      </c>
      <c r="DB243" s="47">
        <v>0</v>
      </c>
      <c r="DC243" s="46">
        <f t="shared" si="527"/>
        <v>0</v>
      </c>
      <c r="DD243" s="48">
        <v>0</v>
      </c>
      <c r="DE243" s="46">
        <f t="shared" si="528"/>
        <v>0</v>
      </c>
      <c r="DF243" s="49">
        <v>30</v>
      </c>
      <c r="DG243" s="50">
        <f t="shared" si="402"/>
        <v>12906.666666666666</v>
      </c>
      <c r="DH243" s="51">
        <f t="shared" si="410"/>
        <v>258133.33333333326</v>
      </c>
      <c r="DI243" s="52"/>
      <c r="DJ243" s="52"/>
      <c r="DK243" s="53"/>
      <c r="DL243" s="52"/>
      <c r="DM243" s="52">
        <f t="shared" ref="DM243:EF243" si="533">$DG243</f>
        <v>12906.666666666666</v>
      </c>
      <c r="DN243" s="52">
        <f t="shared" si="533"/>
        <v>12906.666666666666</v>
      </c>
      <c r="DO243" s="52">
        <f t="shared" si="533"/>
        <v>12906.666666666666</v>
      </c>
      <c r="DP243" s="52">
        <f t="shared" si="533"/>
        <v>12906.666666666666</v>
      </c>
      <c r="DQ243" s="52">
        <f t="shared" si="533"/>
        <v>12906.666666666666</v>
      </c>
      <c r="DR243" s="52">
        <f t="shared" si="533"/>
        <v>12906.666666666666</v>
      </c>
      <c r="DS243" s="52">
        <f t="shared" si="533"/>
        <v>12906.666666666666</v>
      </c>
      <c r="DT243" s="52">
        <f t="shared" si="533"/>
        <v>12906.666666666666</v>
      </c>
      <c r="DU243" s="52">
        <f t="shared" si="533"/>
        <v>12906.666666666666</v>
      </c>
      <c r="DV243" s="52">
        <f t="shared" si="533"/>
        <v>12906.666666666666</v>
      </c>
      <c r="DW243" s="52">
        <f t="shared" si="533"/>
        <v>12906.666666666666</v>
      </c>
      <c r="DX243" s="52">
        <f t="shared" si="533"/>
        <v>12906.666666666666</v>
      </c>
      <c r="DY243" s="52">
        <f t="shared" si="533"/>
        <v>12906.666666666666</v>
      </c>
      <c r="DZ243" s="52">
        <f t="shared" si="533"/>
        <v>12906.666666666666</v>
      </c>
      <c r="EA243" s="52">
        <f t="shared" si="533"/>
        <v>12906.666666666666</v>
      </c>
      <c r="EB243" s="52">
        <f t="shared" si="533"/>
        <v>12906.666666666666</v>
      </c>
      <c r="EC243" s="52">
        <f t="shared" si="533"/>
        <v>12906.666666666666</v>
      </c>
      <c r="ED243" s="52">
        <f t="shared" si="533"/>
        <v>12906.666666666666</v>
      </c>
      <c r="EE243" s="52">
        <f t="shared" si="533"/>
        <v>12906.666666666666</v>
      </c>
      <c r="EF243" s="52">
        <f t="shared" si="533"/>
        <v>12906.666666666666</v>
      </c>
      <c r="EG243" s="54">
        <f t="shared" si="412"/>
        <v>5129066.666666667</v>
      </c>
      <c r="EH243" s="55">
        <f t="shared" si="413"/>
        <v>20</v>
      </c>
      <c r="EI243" s="55">
        <f t="shared" si="414"/>
        <v>10</v>
      </c>
      <c r="EJ243" s="326" t="s">
        <v>1112</v>
      </c>
      <c r="EK243" s="327">
        <f>BA243+BK243-(BD243/BJ243*BK243)</f>
        <v>37374.517374517396</v>
      </c>
      <c r="EL243" s="57">
        <f>EK243+BM243-(BD243/BJ243*BM243)-DJ243</f>
        <v>115113.51351351361</v>
      </c>
      <c r="EM243" s="57">
        <f>EL243+BO243-(BD243/BJ243*BO243)-DK243</f>
        <v>231722.00772200781</v>
      </c>
      <c r="EN243" s="57">
        <f>EM243+BQ243-(BD243/BJ243*BQ243)-DL243</f>
        <v>387200.00000000047</v>
      </c>
      <c r="EO243" s="57">
        <f>EN243+BS243-(BD243/BJ243*BS243)-DM243</f>
        <v>374293.33333333378</v>
      </c>
      <c r="EP243" s="57">
        <f>EO243+BU243-(BD243/BJ243*BS243)-DN243</f>
        <v>361386.66666666709</v>
      </c>
      <c r="EQ243" s="58">
        <f t="shared" si="423"/>
        <v>448.49420849420875</v>
      </c>
      <c r="ER243" s="58">
        <f t="shared" si="424"/>
        <v>1381.3621621621633</v>
      </c>
      <c r="ES243" s="58">
        <f t="shared" si="425"/>
        <v>3012.3861003861016</v>
      </c>
      <c r="ET243" s="58">
        <f t="shared" si="426"/>
        <v>5420.8000000000065</v>
      </c>
    </row>
    <row r="244" spans="1:150" x14ac:dyDescent="0.25">
      <c r="A244" s="30" t="s">
        <v>1113</v>
      </c>
      <c r="B244" s="65">
        <v>1570023</v>
      </c>
      <c r="C244" s="67" t="s">
        <v>1114</v>
      </c>
      <c r="D244" s="32" t="s">
        <v>604</v>
      </c>
      <c r="E244" s="56"/>
      <c r="F244" s="33"/>
      <c r="G244" s="33"/>
      <c r="H244" s="288">
        <f t="shared" si="421"/>
        <v>11897600</v>
      </c>
      <c r="I244" s="288">
        <f t="shared" si="422"/>
        <v>11897600</v>
      </c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4" t="s">
        <v>583</v>
      </c>
      <c r="AI244" s="34" t="s">
        <v>479</v>
      </c>
      <c r="AJ244" s="34" t="s">
        <v>1115</v>
      </c>
      <c r="AK244" s="34" t="s">
        <v>465</v>
      </c>
      <c r="AL244" s="34" t="s">
        <v>44</v>
      </c>
      <c r="AM244" s="34" t="s">
        <v>466</v>
      </c>
      <c r="AN244" s="34" t="s">
        <v>467</v>
      </c>
      <c r="AO244" s="36">
        <v>1.04</v>
      </c>
      <c r="AP244" s="69" t="s">
        <v>468</v>
      </c>
      <c r="AQ244" s="69" t="s">
        <v>58</v>
      </c>
      <c r="AR244" s="37" t="s">
        <v>469</v>
      </c>
      <c r="AS244" s="38">
        <v>2023</v>
      </c>
      <c r="AT244" s="39" t="s">
        <v>470</v>
      </c>
      <c r="AU244" s="37" t="s">
        <v>471</v>
      </c>
      <c r="AV244" s="39" t="s">
        <v>523</v>
      </c>
      <c r="AW244" s="39" t="s">
        <v>524</v>
      </c>
      <c r="AX244" s="39" t="s">
        <v>606</v>
      </c>
      <c r="AY244" s="40" t="s">
        <v>1116</v>
      </c>
      <c r="AZ244" s="40" t="s">
        <v>530</v>
      </c>
      <c r="BA244" s="274">
        <v>0</v>
      </c>
      <c r="BB244" s="42"/>
      <c r="BC244" s="43">
        <v>11440000</v>
      </c>
      <c r="BD244" s="43">
        <v>0</v>
      </c>
      <c r="BE244" s="43"/>
      <c r="BF244" s="43">
        <v>0</v>
      </c>
      <c r="BG244" s="44"/>
      <c r="BH244" s="45">
        <f t="shared" si="502"/>
        <v>11440000</v>
      </c>
      <c r="BI244" s="45">
        <f t="shared" si="503"/>
        <v>11897600</v>
      </c>
      <c r="BJ244" s="45">
        <f t="shared" si="409"/>
        <v>11897600</v>
      </c>
      <c r="BK244" s="73">
        <v>0</v>
      </c>
      <c r="BL244" s="73">
        <v>78000</v>
      </c>
      <c r="BM244" s="46">
        <f t="shared" si="477"/>
        <v>81120</v>
      </c>
      <c r="BN244" s="73">
        <v>78000</v>
      </c>
      <c r="BO244" s="46">
        <f t="shared" si="512"/>
        <v>81120</v>
      </c>
      <c r="BP244" s="73">
        <v>364000</v>
      </c>
      <c r="BQ244" s="46">
        <f t="shared" si="478"/>
        <v>378560</v>
      </c>
      <c r="BR244" s="73">
        <v>520000</v>
      </c>
      <c r="BS244" s="46">
        <f t="shared" si="479"/>
        <v>540800</v>
      </c>
      <c r="BT244" s="73">
        <v>2600000</v>
      </c>
      <c r="BU244" s="46">
        <f t="shared" si="480"/>
        <v>2704000</v>
      </c>
      <c r="BV244" s="73">
        <v>2600000</v>
      </c>
      <c r="BW244" s="46">
        <f t="shared" si="481"/>
        <v>2704000</v>
      </c>
      <c r="BX244" s="73">
        <v>2600000</v>
      </c>
      <c r="BY244" s="46">
        <f t="shared" si="482"/>
        <v>2704000</v>
      </c>
      <c r="BZ244" s="73">
        <v>2600000</v>
      </c>
      <c r="CA244" s="46">
        <f t="shared" si="513"/>
        <v>2704000</v>
      </c>
      <c r="CB244" s="46">
        <v>0</v>
      </c>
      <c r="CC244" s="46">
        <f t="shared" si="514"/>
        <v>0</v>
      </c>
      <c r="CD244" s="46">
        <v>0</v>
      </c>
      <c r="CE244" s="46">
        <f t="shared" si="515"/>
        <v>0</v>
      </c>
      <c r="CF244" s="46">
        <v>0</v>
      </c>
      <c r="CG244" s="46">
        <f t="shared" si="516"/>
        <v>0</v>
      </c>
      <c r="CH244" s="46">
        <v>0</v>
      </c>
      <c r="CI244" s="46">
        <f t="shared" si="517"/>
        <v>0</v>
      </c>
      <c r="CJ244" s="46">
        <v>0</v>
      </c>
      <c r="CK244" s="46">
        <f t="shared" si="518"/>
        <v>0</v>
      </c>
      <c r="CL244" s="46">
        <v>0</v>
      </c>
      <c r="CM244" s="46">
        <f t="shared" si="519"/>
        <v>0</v>
      </c>
      <c r="CN244" s="46">
        <v>0</v>
      </c>
      <c r="CO244" s="46">
        <f t="shared" si="520"/>
        <v>0</v>
      </c>
      <c r="CP244" s="46">
        <v>0</v>
      </c>
      <c r="CQ244" s="46">
        <f t="shared" si="521"/>
        <v>0</v>
      </c>
      <c r="CR244" s="46">
        <v>0</v>
      </c>
      <c r="CS244" s="46">
        <f t="shared" si="522"/>
        <v>0</v>
      </c>
      <c r="CT244" s="46">
        <v>0</v>
      </c>
      <c r="CU244" s="46">
        <f t="shared" si="523"/>
        <v>0</v>
      </c>
      <c r="CV244" s="46">
        <v>0</v>
      </c>
      <c r="CW244" s="46">
        <f t="shared" si="524"/>
        <v>0</v>
      </c>
      <c r="CX244" s="46">
        <v>0</v>
      </c>
      <c r="CY244" s="46">
        <f t="shared" si="525"/>
        <v>0</v>
      </c>
      <c r="CZ244" s="46">
        <v>0</v>
      </c>
      <c r="DA244" s="46">
        <f t="shared" si="526"/>
        <v>0</v>
      </c>
      <c r="DB244" s="47">
        <v>0</v>
      </c>
      <c r="DC244" s="46">
        <f t="shared" si="527"/>
        <v>0</v>
      </c>
      <c r="DD244" s="48">
        <v>0</v>
      </c>
      <c r="DE244" s="46">
        <f t="shared" si="528"/>
        <v>0</v>
      </c>
      <c r="DF244" s="49">
        <v>40</v>
      </c>
      <c r="DG244" s="50">
        <f t="shared" si="402"/>
        <v>297440</v>
      </c>
      <c r="DH244" s="51">
        <f t="shared" si="410"/>
        <v>4461600</v>
      </c>
      <c r="DI244" s="52"/>
      <c r="DJ244" s="52"/>
      <c r="DK244" s="53"/>
      <c r="DL244" s="53"/>
      <c r="DM244" s="53"/>
      <c r="DN244" s="53"/>
      <c r="DO244" s="53"/>
      <c r="DP244" s="53"/>
      <c r="DQ244" s="52"/>
      <c r="DR244" s="52">
        <f t="shared" ref="DR244:EF250" si="534">$DG244</f>
        <v>297440</v>
      </c>
      <c r="DS244" s="52">
        <f t="shared" si="534"/>
        <v>297440</v>
      </c>
      <c r="DT244" s="52">
        <f t="shared" si="534"/>
        <v>297440</v>
      </c>
      <c r="DU244" s="52">
        <f t="shared" si="534"/>
        <v>297440</v>
      </c>
      <c r="DV244" s="52">
        <f t="shared" si="534"/>
        <v>297440</v>
      </c>
      <c r="DW244" s="52">
        <f t="shared" si="534"/>
        <v>297440</v>
      </c>
      <c r="DX244" s="52">
        <f t="shared" si="534"/>
        <v>297440</v>
      </c>
      <c r="DY244" s="52">
        <f t="shared" si="534"/>
        <v>297440</v>
      </c>
      <c r="DZ244" s="52">
        <f t="shared" si="534"/>
        <v>297440</v>
      </c>
      <c r="EA244" s="52">
        <f t="shared" si="534"/>
        <v>297440</v>
      </c>
      <c r="EB244" s="52">
        <f t="shared" si="534"/>
        <v>297440</v>
      </c>
      <c r="EC244" s="52">
        <f t="shared" si="534"/>
        <v>297440</v>
      </c>
      <c r="ED244" s="52">
        <f t="shared" si="534"/>
        <v>297440</v>
      </c>
      <c r="EE244" s="52">
        <f t="shared" si="534"/>
        <v>297440</v>
      </c>
      <c r="EF244" s="52">
        <f t="shared" si="534"/>
        <v>297440</v>
      </c>
      <c r="EG244" s="54">
        <f t="shared" si="412"/>
        <v>7436000</v>
      </c>
      <c r="EH244" s="55">
        <f t="shared" si="413"/>
        <v>15</v>
      </c>
      <c r="EI244" s="55">
        <f t="shared" si="414"/>
        <v>25</v>
      </c>
      <c r="EJ244" s="56" t="s">
        <v>611</v>
      </c>
      <c r="EK244" s="57">
        <f t="shared" ref="EK244:EK255" si="535">BA244+BK244</f>
        <v>0</v>
      </c>
      <c r="EL244" s="57">
        <f t="shared" ref="EL244:EL255" si="536">EK244+BM244-DJ244</f>
        <v>81120</v>
      </c>
      <c r="EM244" s="57">
        <f t="shared" ref="EM244:EM255" si="537">EL244+BO244-DK244</f>
        <v>162240</v>
      </c>
      <c r="EN244" s="57">
        <f t="shared" ref="EN244:EN255" si="538">EM244+BQ244-DL244</f>
        <v>540800</v>
      </c>
      <c r="EO244" s="57">
        <f t="shared" si="429"/>
        <v>1081600</v>
      </c>
      <c r="EP244" s="57">
        <f t="shared" si="430"/>
        <v>3785600</v>
      </c>
      <c r="EQ244" s="58">
        <f t="shared" si="423"/>
        <v>0</v>
      </c>
      <c r="ER244" s="58">
        <f t="shared" si="424"/>
        <v>973.44</v>
      </c>
      <c r="ES244" s="58">
        <f t="shared" si="425"/>
        <v>2109.12</v>
      </c>
      <c r="ET244" s="58">
        <f t="shared" si="426"/>
        <v>7571.2</v>
      </c>
    </row>
    <row r="245" spans="1:150" x14ac:dyDescent="0.25">
      <c r="A245" s="30" t="s">
        <v>690</v>
      </c>
      <c r="B245" s="65">
        <v>1570024</v>
      </c>
      <c r="C245" s="67" t="s">
        <v>1117</v>
      </c>
      <c r="D245" s="32" t="s">
        <v>604</v>
      </c>
      <c r="E245" s="56"/>
      <c r="F245" s="33"/>
      <c r="G245" s="33"/>
      <c r="H245" s="288">
        <f t="shared" si="421"/>
        <v>621100</v>
      </c>
      <c r="I245" s="288">
        <f t="shared" si="422"/>
        <v>621100</v>
      </c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4" t="s">
        <v>616</v>
      </c>
      <c r="AI245" s="34" t="s">
        <v>463</v>
      </c>
      <c r="AJ245" s="34" t="s">
        <v>54</v>
      </c>
      <c r="AK245" s="34" t="s">
        <v>490</v>
      </c>
      <c r="AL245" s="34" t="s">
        <v>114</v>
      </c>
      <c r="AM245" s="34" t="s">
        <v>491</v>
      </c>
      <c r="AN245" s="34" t="s">
        <v>649</v>
      </c>
      <c r="AO245" s="36">
        <v>1.04</v>
      </c>
      <c r="AP245" s="69" t="s">
        <v>544</v>
      </c>
      <c r="AQ245" s="69" t="s">
        <v>30</v>
      </c>
      <c r="AR245" s="37" t="s">
        <v>493</v>
      </c>
      <c r="AS245" s="38">
        <v>2024</v>
      </c>
      <c r="AT245" s="39" t="s">
        <v>470</v>
      </c>
      <c r="AU245" s="37" t="s">
        <v>493</v>
      </c>
      <c r="AV245" s="39" t="s">
        <v>523</v>
      </c>
      <c r="AW245" s="39" t="s">
        <v>524</v>
      </c>
      <c r="AX245" s="39" t="s">
        <v>606</v>
      </c>
      <c r="AY245" s="40" t="s">
        <v>1118</v>
      </c>
      <c r="AZ245" s="40" t="s">
        <v>619</v>
      </c>
      <c r="BA245" s="274"/>
      <c r="BB245" s="42"/>
      <c r="BC245" s="43">
        <v>621100</v>
      </c>
      <c r="BD245" s="43"/>
      <c r="BE245" s="43"/>
      <c r="BF245" s="43"/>
      <c r="BG245" s="44"/>
      <c r="BH245" s="45">
        <f t="shared" si="502"/>
        <v>621100</v>
      </c>
      <c r="BI245" s="45">
        <f t="shared" si="503"/>
        <v>621100</v>
      </c>
      <c r="BJ245" s="45">
        <f t="shared" si="409"/>
        <v>621100</v>
      </c>
      <c r="BK245" s="138">
        <v>621100</v>
      </c>
      <c r="BL245" s="46">
        <v>0</v>
      </c>
      <c r="BM245" s="46">
        <f t="shared" si="477"/>
        <v>0</v>
      </c>
      <c r="BN245" s="46">
        <v>0</v>
      </c>
      <c r="BO245" s="46">
        <f t="shared" si="512"/>
        <v>0</v>
      </c>
      <c r="BP245" s="46">
        <v>0</v>
      </c>
      <c r="BQ245" s="46">
        <f t="shared" si="478"/>
        <v>0</v>
      </c>
      <c r="BR245" s="46">
        <v>0</v>
      </c>
      <c r="BS245" s="46">
        <f t="shared" si="479"/>
        <v>0</v>
      </c>
      <c r="BT245" s="46">
        <v>0</v>
      </c>
      <c r="BU245" s="46">
        <f t="shared" si="480"/>
        <v>0</v>
      </c>
      <c r="BV245" s="46">
        <v>0</v>
      </c>
      <c r="BW245" s="46">
        <f t="shared" si="481"/>
        <v>0</v>
      </c>
      <c r="BX245" s="46">
        <v>0</v>
      </c>
      <c r="BY245" s="46">
        <f t="shared" si="482"/>
        <v>0</v>
      </c>
      <c r="BZ245" s="46">
        <v>0</v>
      </c>
      <c r="CA245" s="46">
        <f t="shared" si="513"/>
        <v>0</v>
      </c>
      <c r="CB245" s="46">
        <v>0</v>
      </c>
      <c r="CC245" s="46">
        <f t="shared" si="514"/>
        <v>0</v>
      </c>
      <c r="CD245" s="46">
        <v>0</v>
      </c>
      <c r="CE245" s="46">
        <f t="shared" si="515"/>
        <v>0</v>
      </c>
      <c r="CF245" s="46">
        <v>0</v>
      </c>
      <c r="CG245" s="46">
        <f t="shared" si="516"/>
        <v>0</v>
      </c>
      <c r="CH245" s="46">
        <v>0</v>
      </c>
      <c r="CI245" s="46">
        <f t="shared" si="517"/>
        <v>0</v>
      </c>
      <c r="CJ245" s="46">
        <v>0</v>
      </c>
      <c r="CK245" s="46">
        <f t="shared" si="518"/>
        <v>0</v>
      </c>
      <c r="CL245" s="46">
        <v>0</v>
      </c>
      <c r="CM245" s="46">
        <f t="shared" si="519"/>
        <v>0</v>
      </c>
      <c r="CN245" s="46">
        <v>0</v>
      </c>
      <c r="CO245" s="46">
        <f t="shared" si="520"/>
        <v>0</v>
      </c>
      <c r="CP245" s="46">
        <v>0</v>
      </c>
      <c r="CQ245" s="46">
        <f t="shared" si="521"/>
        <v>0</v>
      </c>
      <c r="CR245" s="46">
        <v>0</v>
      </c>
      <c r="CS245" s="46">
        <f t="shared" si="522"/>
        <v>0</v>
      </c>
      <c r="CT245" s="46">
        <v>0</v>
      </c>
      <c r="CU245" s="46">
        <f t="shared" si="523"/>
        <v>0</v>
      </c>
      <c r="CV245" s="46">
        <v>0</v>
      </c>
      <c r="CW245" s="46">
        <f t="shared" si="524"/>
        <v>0</v>
      </c>
      <c r="CX245" s="46">
        <v>0</v>
      </c>
      <c r="CY245" s="46">
        <f t="shared" si="525"/>
        <v>0</v>
      </c>
      <c r="CZ245" s="46">
        <v>0</v>
      </c>
      <c r="DA245" s="46">
        <f t="shared" si="526"/>
        <v>0</v>
      </c>
      <c r="DB245" s="47">
        <v>0</v>
      </c>
      <c r="DC245" s="46">
        <f t="shared" si="527"/>
        <v>0</v>
      </c>
      <c r="DD245" s="48">
        <v>0</v>
      </c>
      <c r="DE245" s="46">
        <f t="shared" si="528"/>
        <v>0</v>
      </c>
      <c r="DF245" s="49">
        <v>40</v>
      </c>
      <c r="DG245" s="50">
        <f t="shared" si="402"/>
        <v>15527.5</v>
      </c>
      <c r="DH245" s="51">
        <f t="shared" si="410"/>
        <v>357132.5</v>
      </c>
      <c r="DI245" s="52"/>
      <c r="DJ245" s="53">
        <f t="shared" ref="DJ245:DQ250" si="539">$DG245</f>
        <v>15527.5</v>
      </c>
      <c r="DK245" s="53">
        <f t="shared" si="539"/>
        <v>15527.5</v>
      </c>
      <c r="DL245" s="53">
        <f t="shared" si="539"/>
        <v>15527.5</v>
      </c>
      <c r="DM245" s="53">
        <f t="shared" si="539"/>
        <v>15527.5</v>
      </c>
      <c r="DN245" s="53">
        <f t="shared" si="539"/>
        <v>15527.5</v>
      </c>
      <c r="DO245" s="53">
        <f t="shared" si="539"/>
        <v>15527.5</v>
      </c>
      <c r="DP245" s="53">
        <f t="shared" si="539"/>
        <v>15527.5</v>
      </c>
      <c r="DQ245" s="53">
        <f t="shared" si="539"/>
        <v>15527.5</v>
      </c>
      <c r="DR245" s="53">
        <f t="shared" si="534"/>
        <v>15527.5</v>
      </c>
      <c r="DS245" s="53">
        <f t="shared" si="534"/>
        <v>15527.5</v>
      </c>
      <c r="DT245" s="53">
        <f t="shared" si="534"/>
        <v>15527.5</v>
      </c>
      <c r="DU245" s="53">
        <f t="shared" si="534"/>
        <v>15527.5</v>
      </c>
      <c r="DV245" s="53">
        <f t="shared" si="534"/>
        <v>15527.5</v>
      </c>
      <c r="DW245" s="53">
        <f t="shared" si="534"/>
        <v>15527.5</v>
      </c>
      <c r="DX245" s="53">
        <f t="shared" si="534"/>
        <v>15527.5</v>
      </c>
      <c r="DY245" s="53">
        <f t="shared" si="534"/>
        <v>15527.5</v>
      </c>
      <c r="DZ245" s="53">
        <f t="shared" si="534"/>
        <v>15527.5</v>
      </c>
      <c r="EA245" s="53">
        <f t="shared" si="534"/>
        <v>15527.5</v>
      </c>
      <c r="EB245" s="53">
        <f t="shared" si="534"/>
        <v>15527.5</v>
      </c>
      <c r="EC245" s="53">
        <f t="shared" si="534"/>
        <v>15527.5</v>
      </c>
      <c r="ED245" s="53">
        <f t="shared" si="534"/>
        <v>15527.5</v>
      </c>
      <c r="EE245" s="53">
        <f t="shared" si="534"/>
        <v>15527.5</v>
      </c>
      <c r="EF245" s="53">
        <f t="shared" si="534"/>
        <v>15527.5</v>
      </c>
      <c r="EG245" s="54">
        <f t="shared" si="412"/>
        <v>263967.5</v>
      </c>
      <c r="EH245" s="55">
        <f t="shared" si="413"/>
        <v>23</v>
      </c>
      <c r="EI245" s="55">
        <f t="shared" si="414"/>
        <v>17</v>
      </c>
      <c r="EJ245" s="56" t="s">
        <v>620</v>
      </c>
      <c r="EK245" s="57">
        <f t="shared" si="535"/>
        <v>621100</v>
      </c>
      <c r="EL245" s="57">
        <f t="shared" si="536"/>
        <v>605572.5</v>
      </c>
      <c r="EM245" s="57">
        <f t="shared" si="537"/>
        <v>590045</v>
      </c>
      <c r="EN245" s="57">
        <f t="shared" si="538"/>
        <v>574517.5</v>
      </c>
      <c r="EO245" s="57">
        <f t="shared" si="429"/>
        <v>558990</v>
      </c>
      <c r="EP245" s="57">
        <f t="shared" si="430"/>
        <v>543462.5</v>
      </c>
      <c r="EQ245" s="58">
        <f t="shared" si="423"/>
        <v>7453.2</v>
      </c>
      <c r="ER245" s="58">
        <f t="shared" si="424"/>
        <v>7266.87</v>
      </c>
      <c r="ES245" s="58">
        <f t="shared" si="425"/>
        <v>7670.585</v>
      </c>
      <c r="ET245" s="58">
        <f t="shared" si="426"/>
        <v>8043.2449999999999</v>
      </c>
    </row>
    <row r="246" spans="1:150" x14ac:dyDescent="0.25">
      <c r="A246" s="30" t="s">
        <v>690</v>
      </c>
      <c r="B246" s="65">
        <v>1570025</v>
      </c>
      <c r="C246" s="67" t="s">
        <v>1119</v>
      </c>
      <c r="D246" s="32" t="s">
        <v>604</v>
      </c>
      <c r="E246" s="56"/>
      <c r="F246" s="33"/>
      <c r="G246" s="33"/>
      <c r="H246" s="288">
        <f t="shared" si="421"/>
        <v>119600</v>
      </c>
      <c r="I246" s="288">
        <f t="shared" si="422"/>
        <v>119600</v>
      </c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4" t="s">
        <v>616</v>
      </c>
      <c r="AI246" s="34" t="s">
        <v>463</v>
      </c>
      <c r="AJ246" s="34" t="s">
        <v>54</v>
      </c>
      <c r="AK246" s="34" t="s">
        <v>490</v>
      </c>
      <c r="AL246" s="34" t="s">
        <v>114</v>
      </c>
      <c r="AM246" s="34" t="s">
        <v>491</v>
      </c>
      <c r="AN246" s="34" t="s">
        <v>649</v>
      </c>
      <c r="AO246" s="36">
        <v>1.04</v>
      </c>
      <c r="AP246" s="69" t="s">
        <v>468</v>
      </c>
      <c r="AQ246" s="69" t="s">
        <v>30</v>
      </c>
      <c r="AR246" s="37" t="s">
        <v>493</v>
      </c>
      <c r="AS246" s="38">
        <v>2024</v>
      </c>
      <c r="AT246" s="39" t="s">
        <v>470</v>
      </c>
      <c r="AU246" s="37" t="s">
        <v>493</v>
      </c>
      <c r="AV246" s="39" t="s">
        <v>523</v>
      </c>
      <c r="AW246" s="39" t="s">
        <v>524</v>
      </c>
      <c r="AX246" s="39" t="s">
        <v>606</v>
      </c>
      <c r="AY246" s="40" t="s">
        <v>1118</v>
      </c>
      <c r="AZ246" s="40" t="s">
        <v>619</v>
      </c>
      <c r="BA246" s="274"/>
      <c r="BB246" s="42"/>
      <c r="BC246" s="43">
        <v>119600</v>
      </c>
      <c r="BD246" s="43"/>
      <c r="BE246" s="43"/>
      <c r="BF246" s="43"/>
      <c r="BG246" s="44"/>
      <c r="BH246" s="45">
        <f t="shared" si="502"/>
        <v>119600</v>
      </c>
      <c r="BI246" s="45">
        <f t="shared" si="503"/>
        <v>119600</v>
      </c>
      <c r="BJ246" s="45">
        <f t="shared" si="409"/>
        <v>119600</v>
      </c>
      <c r="BK246" s="138">
        <v>119600</v>
      </c>
      <c r="BL246" s="46">
        <v>0</v>
      </c>
      <c r="BM246" s="46">
        <f t="shared" si="477"/>
        <v>0</v>
      </c>
      <c r="BN246" s="46">
        <v>0</v>
      </c>
      <c r="BO246" s="46">
        <f t="shared" si="512"/>
        <v>0</v>
      </c>
      <c r="BP246" s="46">
        <v>0</v>
      </c>
      <c r="BQ246" s="46">
        <f t="shared" si="478"/>
        <v>0</v>
      </c>
      <c r="BR246" s="46">
        <v>0</v>
      </c>
      <c r="BS246" s="46">
        <f t="shared" si="479"/>
        <v>0</v>
      </c>
      <c r="BT246" s="46">
        <v>0</v>
      </c>
      <c r="BU246" s="46">
        <f t="shared" si="480"/>
        <v>0</v>
      </c>
      <c r="BV246" s="46">
        <v>0</v>
      </c>
      <c r="BW246" s="46">
        <f t="shared" si="481"/>
        <v>0</v>
      </c>
      <c r="BX246" s="46">
        <v>0</v>
      </c>
      <c r="BY246" s="46">
        <f t="shared" si="482"/>
        <v>0</v>
      </c>
      <c r="BZ246" s="46">
        <v>0</v>
      </c>
      <c r="CA246" s="46">
        <f t="shared" si="513"/>
        <v>0</v>
      </c>
      <c r="CB246" s="46">
        <v>0</v>
      </c>
      <c r="CC246" s="46">
        <f t="shared" si="514"/>
        <v>0</v>
      </c>
      <c r="CD246" s="46">
        <v>0</v>
      </c>
      <c r="CE246" s="46">
        <f t="shared" si="515"/>
        <v>0</v>
      </c>
      <c r="CF246" s="46">
        <v>0</v>
      </c>
      <c r="CG246" s="46">
        <f t="shared" si="516"/>
        <v>0</v>
      </c>
      <c r="CH246" s="46">
        <v>0</v>
      </c>
      <c r="CI246" s="46">
        <f t="shared" si="517"/>
        <v>0</v>
      </c>
      <c r="CJ246" s="46">
        <v>0</v>
      </c>
      <c r="CK246" s="46">
        <f t="shared" si="518"/>
        <v>0</v>
      </c>
      <c r="CL246" s="46">
        <v>0</v>
      </c>
      <c r="CM246" s="46">
        <f t="shared" si="519"/>
        <v>0</v>
      </c>
      <c r="CN246" s="46">
        <v>0</v>
      </c>
      <c r="CO246" s="46">
        <f t="shared" si="520"/>
        <v>0</v>
      </c>
      <c r="CP246" s="46">
        <v>0</v>
      </c>
      <c r="CQ246" s="46">
        <f t="shared" si="521"/>
        <v>0</v>
      </c>
      <c r="CR246" s="46">
        <v>0</v>
      </c>
      <c r="CS246" s="46">
        <f t="shared" si="522"/>
        <v>0</v>
      </c>
      <c r="CT246" s="46">
        <v>0</v>
      </c>
      <c r="CU246" s="46">
        <f t="shared" si="523"/>
        <v>0</v>
      </c>
      <c r="CV246" s="46">
        <v>0</v>
      </c>
      <c r="CW246" s="46">
        <f t="shared" si="524"/>
        <v>0</v>
      </c>
      <c r="CX246" s="46">
        <v>0</v>
      </c>
      <c r="CY246" s="46">
        <f t="shared" si="525"/>
        <v>0</v>
      </c>
      <c r="CZ246" s="46">
        <v>0</v>
      </c>
      <c r="DA246" s="46">
        <f t="shared" si="526"/>
        <v>0</v>
      </c>
      <c r="DB246" s="47">
        <v>0</v>
      </c>
      <c r="DC246" s="46">
        <f t="shared" si="527"/>
        <v>0</v>
      </c>
      <c r="DD246" s="48">
        <v>0</v>
      </c>
      <c r="DE246" s="46">
        <f t="shared" si="528"/>
        <v>0</v>
      </c>
      <c r="DF246" s="49">
        <v>25</v>
      </c>
      <c r="DG246" s="50">
        <f t="shared" si="402"/>
        <v>4784</v>
      </c>
      <c r="DH246" s="51">
        <f t="shared" si="410"/>
        <v>110032</v>
      </c>
      <c r="DI246" s="52"/>
      <c r="DJ246" s="53">
        <f t="shared" si="539"/>
        <v>4784</v>
      </c>
      <c r="DK246" s="53">
        <f t="shared" si="539"/>
        <v>4784</v>
      </c>
      <c r="DL246" s="53">
        <f t="shared" si="539"/>
        <v>4784</v>
      </c>
      <c r="DM246" s="53">
        <f t="shared" si="539"/>
        <v>4784</v>
      </c>
      <c r="DN246" s="53">
        <f t="shared" si="539"/>
        <v>4784</v>
      </c>
      <c r="DO246" s="53">
        <f t="shared" si="539"/>
        <v>4784</v>
      </c>
      <c r="DP246" s="53">
        <f t="shared" si="539"/>
        <v>4784</v>
      </c>
      <c r="DQ246" s="53">
        <f t="shared" si="539"/>
        <v>4784</v>
      </c>
      <c r="DR246" s="53">
        <f t="shared" si="534"/>
        <v>4784</v>
      </c>
      <c r="DS246" s="53">
        <f t="shared" si="534"/>
        <v>4784</v>
      </c>
      <c r="DT246" s="53">
        <f t="shared" si="534"/>
        <v>4784</v>
      </c>
      <c r="DU246" s="53">
        <f t="shared" si="534"/>
        <v>4784</v>
      </c>
      <c r="DV246" s="53">
        <f t="shared" si="534"/>
        <v>4784</v>
      </c>
      <c r="DW246" s="53">
        <f t="shared" si="534"/>
        <v>4784</v>
      </c>
      <c r="DX246" s="53">
        <f t="shared" si="534"/>
        <v>4784</v>
      </c>
      <c r="DY246" s="53">
        <f t="shared" si="534"/>
        <v>4784</v>
      </c>
      <c r="DZ246" s="53">
        <f t="shared" si="534"/>
        <v>4784</v>
      </c>
      <c r="EA246" s="53">
        <f t="shared" si="534"/>
        <v>4784</v>
      </c>
      <c r="EB246" s="53">
        <f t="shared" si="534"/>
        <v>4784</v>
      </c>
      <c r="EC246" s="53">
        <f t="shared" si="534"/>
        <v>4784</v>
      </c>
      <c r="ED246" s="53">
        <f t="shared" si="534"/>
        <v>4784</v>
      </c>
      <c r="EE246" s="53">
        <f t="shared" si="534"/>
        <v>4784</v>
      </c>
      <c r="EF246" s="53">
        <f t="shared" si="534"/>
        <v>4784</v>
      </c>
      <c r="EG246" s="54">
        <f t="shared" si="412"/>
        <v>9568</v>
      </c>
      <c r="EH246" s="55">
        <f t="shared" si="413"/>
        <v>23</v>
      </c>
      <c r="EI246" s="55">
        <f t="shared" si="414"/>
        <v>2</v>
      </c>
      <c r="EJ246" s="56" t="s">
        <v>620</v>
      </c>
      <c r="EK246" s="57">
        <f t="shared" si="535"/>
        <v>119600</v>
      </c>
      <c r="EL246" s="57">
        <f t="shared" si="536"/>
        <v>114816</v>
      </c>
      <c r="EM246" s="57">
        <f t="shared" si="537"/>
        <v>110032</v>
      </c>
      <c r="EN246" s="57">
        <f t="shared" si="538"/>
        <v>105248</v>
      </c>
      <c r="EO246" s="57">
        <f t="shared" si="429"/>
        <v>100464</v>
      </c>
      <c r="EP246" s="57">
        <f t="shared" si="430"/>
        <v>95680</v>
      </c>
      <c r="EQ246" s="58">
        <f t="shared" si="423"/>
        <v>1435.2</v>
      </c>
      <c r="ER246" s="58">
        <f t="shared" si="424"/>
        <v>1377.7919999999999</v>
      </c>
      <c r="ES246" s="58">
        <f t="shared" si="425"/>
        <v>1430.4159999999999</v>
      </c>
      <c r="ET246" s="58">
        <f t="shared" si="426"/>
        <v>1473.472</v>
      </c>
    </row>
    <row r="247" spans="1:150" x14ac:dyDescent="0.25">
      <c r="A247" s="30" t="s">
        <v>690</v>
      </c>
      <c r="B247" s="65">
        <v>1570026</v>
      </c>
      <c r="C247" s="67" t="s">
        <v>1120</v>
      </c>
      <c r="D247" s="32" t="s">
        <v>604</v>
      </c>
      <c r="E247" s="56"/>
      <c r="F247" s="33"/>
      <c r="G247" s="33"/>
      <c r="H247" s="288">
        <f t="shared" si="421"/>
        <v>150000</v>
      </c>
      <c r="I247" s="288">
        <f t="shared" si="422"/>
        <v>150000</v>
      </c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4" t="s">
        <v>616</v>
      </c>
      <c r="AI247" s="34" t="s">
        <v>463</v>
      </c>
      <c r="AJ247" s="34" t="s">
        <v>54</v>
      </c>
      <c r="AK247" s="34" t="s">
        <v>490</v>
      </c>
      <c r="AL247" s="34" t="s">
        <v>743</v>
      </c>
      <c r="AM247" s="34" t="s">
        <v>491</v>
      </c>
      <c r="AN247" s="34" t="s">
        <v>649</v>
      </c>
      <c r="AO247" s="36">
        <v>1.04</v>
      </c>
      <c r="AP247" s="69" t="s">
        <v>1037</v>
      </c>
      <c r="AQ247" s="69" t="s">
        <v>30</v>
      </c>
      <c r="AR247" s="37" t="s">
        <v>471</v>
      </c>
      <c r="AS247" s="38">
        <v>2024</v>
      </c>
      <c r="AT247" s="39" t="s">
        <v>470</v>
      </c>
      <c r="AU247" s="37" t="s">
        <v>493</v>
      </c>
      <c r="AV247" s="39" t="s">
        <v>494</v>
      </c>
      <c r="AW247" s="39" t="s">
        <v>524</v>
      </c>
      <c r="AX247" s="39" t="s">
        <v>687</v>
      </c>
      <c r="AY247" s="40"/>
      <c r="AZ247" s="40" t="s">
        <v>619</v>
      </c>
      <c r="BA247" s="274"/>
      <c r="BB247" s="42"/>
      <c r="BC247" s="43">
        <v>150000</v>
      </c>
      <c r="BD247" s="43"/>
      <c r="BE247" s="43"/>
      <c r="BF247" s="43"/>
      <c r="BG247" s="44"/>
      <c r="BH247" s="45">
        <f t="shared" si="502"/>
        <v>150000</v>
      </c>
      <c r="BI247" s="45">
        <f t="shared" si="503"/>
        <v>150000</v>
      </c>
      <c r="BJ247" s="45">
        <f t="shared" si="409"/>
        <v>150000</v>
      </c>
      <c r="BK247" s="138">
        <v>150000</v>
      </c>
      <c r="BL247" s="46">
        <v>0</v>
      </c>
      <c r="BM247" s="46">
        <f t="shared" si="477"/>
        <v>0</v>
      </c>
      <c r="BN247" s="46">
        <v>0</v>
      </c>
      <c r="BO247" s="46">
        <f t="shared" si="512"/>
        <v>0</v>
      </c>
      <c r="BP247" s="46">
        <v>0</v>
      </c>
      <c r="BQ247" s="46">
        <f t="shared" si="478"/>
        <v>0</v>
      </c>
      <c r="BR247" s="46">
        <v>0</v>
      </c>
      <c r="BS247" s="46">
        <f t="shared" si="479"/>
        <v>0</v>
      </c>
      <c r="BT247" s="46">
        <v>0</v>
      </c>
      <c r="BU247" s="46">
        <f t="shared" si="480"/>
        <v>0</v>
      </c>
      <c r="BV247" s="46">
        <v>0</v>
      </c>
      <c r="BW247" s="46">
        <f t="shared" si="481"/>
        <v>0</v>
      </c>
      <c r="BX247" s="46">
        <v>0</v>
      </c>
      <c r="BY247" s="46">
        <f t="shared" si="482"/>
        <v>0</v>
      </c>
      <c r="BZ247" s="46">
        <v>0</v>
      </c>
      <c r="CA247" s="46">
        <f t="shared" si="513"/>
        <v>0</v>
      </c>
      <c r="CB247" s="46">
        <v>0</v>
      </c>
      <c r="CC247" s="46">
        <f t="shared" si="514"/>
        <v>0</v>
      </c>
      <c r="CD247" s="46">
        <v>0</v>
      </c>
      <c r="CE247" s="46">
        <f t="shared" si="515"/>
        <v>0</v>
      </c>
      <c r="CF247" s="46">
        <v>0</v>
      </c>
      <c r="CG247" s="46">
        <f t="shared" si="516"/>
        <v>0</v>
      </c>
      <c r="CH247" s="46">
        <v>0</v>
      </c>
      <c r="CI247" s="46">
        <f t="shared" si="517"/>
        <v>0</v>
      </c>
      <c r="CJ247" s="46">
        <v>0</v>
      </c>
      <c r="CK247" s="46">
        <f t="shared" si="518"/>
        <v>0</v>
      </c>
      <c r="CL247" s="46">
        <v>0</v>
      </c>
      <c r="CM247" s="46">
        <f t="shared" si="519"/>
        <v>0</v>
      </c>
      <c r="CN247" s="46">
        <v>0</v>
      </c>
      <c r="CO247" s="46">
        <f t="shared" si="520"/>
        <v>0</v>
      </c>
      <c r="CP247" s="46">
        <v>0</v>
      </c>
      <c r="CQ247" s="46">
        <f t="shared" si="521"/>
        <v>0</v>
      </c>
      <c r="CR247" s="46">
        <v>0</v>
      </c>
      <c r="CS247" s="46">
        <f t="shared" si="522"/>
        <v>0</v>
      </c>
      <c r="CT247" s="46">
        <v>0</v>
      </c>
      <c r="CU247" s="46">
        <f t="shared" si="523"/>
        <v>0</v>
      </c>
      <c r="CV247" s="46">
        <v>0</v>
      </c>
      <c r="CW247" s="46">
        <f t="shared" si="524"/>
        <v>0</v>
      </c>
      <c r="CX247" s="46">
        <v>0</v>
      </c>
      <c r="CY247" s="46">
        <f t="shared" si="525"/>
        <v>0</v>
      </c>
      <c r="CZ247" s="46">
        <v>0</v>
      </c>
      <c r="DA247" s="46">
        <f t="shared" si="526"/>
        <v>0</v>
      </c>
      <c r="DB247" s="47">
        <v>0</v>
      </c>
      <c r="DC247" s="46">
        <f t="shared" si="527"/>
        <v>0</v>
      </c>
      <c r="DD247" s="48">
        <v>0</v>
      </c>
      <c r="DE247" s="46">
        <f t="shared" si="528"/>
        <v>0</v>
      </c>
      <c r="DF247" s="49">
        <v>20</v>
      </c>
      <c r="DG247" s="50">
        <f t="shared" si="402"/>
        <v>7500</v>
      </c>
      <c r="DH247" s="51">
        <f t="shared" si="410"/>
        <v>150000</v>
      </c>
      <c r="DI247" s="52"/>
      <c r="DJ247" s="53">
        <f t="shared" si="539"/>
        <v>7500</v>
      </c>
      <c r="DK247" s="53">
        <f t="shared" si="539"/>
        <v>7500</v>
      </c>
      <c r="DL247" s="53">
        <f t="shared" si="539"/>
        <v>7500</v>
      </c>
      <c r="DM247" s="53">
        <f t="shared" si="539"/>
        <v>7500</v>
      </c>
      <c r="DN247" s="53">
        <f t="shared" si="539"/>
        <v>7500</v>
      </c>
      <c r="DO247" s="53">
        <f t="shared" si="539"/>
        <v>7500</v>
      </c>
      <c r="DP247" s="53">
        <f t="shared" si="539"/>
        <v>7500</v>
      </c>
      <c r="DQ247" s="53">
        <f t="shared" si="539"/>
        <v>7500</v>
      </c>
      <c r="DR247" s="53">
        <f t="shared" si="534"/>
        <v>7500</v>
      </c>
      <c r="DS247" s="53">
        <f t="shared" si="534"/>
        <v>7500</v>
      </c>
      <c r="DT247" s="53">
        <f t="shared" si="534"/>
        <v>7500</v>
      </c>
      <c r="DU247" s="53">
        <f t="shared" si="534"/>
        <v>7500</v>
      </c>
      <c r="DV247" s="53">
        <f t="shared" si="534"/>
        <v>7500</v>
      </c>
      <c r="DW247" s="53">
        <f t="shared" si="534"/>
        <v>7500</v>
      </c>
      <c r="DX247" s="53">
        <f t="shared" si="534"/>
        <v>7500</v>
      </c>
      <c r="DY247" s="53">
        <f t="shared" si="534"/>
        <v>7500</v>
      </c>
      <c r="DZ247" s="53">
        <f t="shared" si="534"/>
        <v>7500</v>
      </c>
      <c r="EA247" s="53">
        <f t="shared" si="534"/>
        <v>7500</v>
      </c>
      <c r="EB247" s="53">
        <f t="shared" si="534"/>
        <v>7500</v>
      </c>
      <c r="EC247" s="53">
        <f t="shared" si="534"/>
        <v>7500</v>
      </c>
      <c r="ED247" s="53"/>
      <c r="EE247" s="53"/>
      <c r="EF247" s="53"/>
      <c r="EG247" s="54">
        <f t="shared" si="412"/>
        <v>0</v>
      </c>
      <c r="EH247" s="55">
        <f t="shared" si="413"/>
        <v>20</v>
      </c>
      <c r="EI247" s="55">
        <f t="shared" si="414"/>
        <v>0</v>
      </c>
      <c r="EJ247" s="56" t="s">
        <v>620</v>
      </c>
      <c r="EK247" s="57">
        <f t="shared" si="535"/>
        <v>150000</v>
      </c>
      <c r="EL247" s="57">
        <f t="shared" si="536"/>
        <v>142500</v>
      </c>
      <c r="EM247" s="57">
        <f t="shared" si="537"/>
        <v>135000</v>
      </c>
      <c r="EN247" s="57">
        <f t="shared" si="538"/>
        <v>127500</v>
      </c>
      <c r="EO247" s="57">
        <f t="shared" si="429"/>
        <v>120000</v>
      </c>
      <c r="EP247" s="57">
        <f t="shared" si="430"/>
        <v>112500</v>
      </c>
      <c r="EQ247" s="58">
        <f t="shared" si="423"/>
        <v>1800</v>
      </c>
      <c r="ER247" s="58">
        <f t="shared" si="424"/>
        <v>1710</v>
      </c>
      <c r="ES247" s="58">
        <f t="shared" si="425"/>
        <v>1755</v>
      </c>
      <c r="ET247" s="58">
        <f t="shared" si="426"/>
        <v>1785</v>
      </c>
    </row>
    <row r="248" spans="1:150" x14ac:dyDescent="0.25">
      <c r="A248" s="30" t="s">
        <v>690</v>
      </c>
      <c r="B248" s="65">
        <v>1570027</v>
      </c>
      <c r="C248" s="67" t="s">
        <v>1121</v>
      </c>
      <c r="D248" s="32" t="s">
        <v>604</v>
      </c>
      <c r="E248" s="56"/>
      <c r="F248" s="33"/>
      <c r="G248" s="33"/>
      <c r="H248" s="288">
        <f t="shared" si="421"/>
        <v>50000</v>
      </c>
      <c r="I248" s="288">
        <f t="shared" si="422"/>
        <v>50000</v>
      </c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4" t="s">
        <v>616</v>
      </c>
      <c r="AI248" s="34" t="s">
        <v>463</v>
      </c>
      <c r="AJ248" s="34" t="s">
        <v>54</v>
      </c>
      <c r="AK248" s="34" t="s">
        <v>490</v>
      </c>
      <c r="AL248" s="34" t="s">
        <v>743</v>
      </c>
      <c r="AM248" s="34" t="s">
        <v>491</v>
      </c>
      <c r="AN248" s="34" t="s">
        <v>649</v>
      </c>
      <c r="AO248" s="36">
        <v>1.04</v>
      </c>
      <c r="AP248" s="69" t="s">
        <v>586</v>
      </c>
      <c r="AQ248" s="69" t="s">
        <v>30</v>
      </c>
      <c r="AR248" s="37" t="s">
        <v>471</v>
      </c>
      <c r="AS248" s="38">
        <v>2024</v>
      </c>
      <c r="AT248" s="39" t="s">
        <v>470</v>
      </c>
      <c r="AU248" s="37" t="s">
        <v>493</v>
      </c>
      <c r="AV248" s="39" t="s">
        <v>494</v>
      </c>
      <c r="AW248" s="39" t="s">
        <v>524</v>
      </c>
      <c r="AX248" s="39" t="s">
        <v>687</v>
      </c>
      <c r="AY248" s="40"/>
      <c r="AZ248" s="40" t="s">
        <v>619</v>
      </c>
      <c r="BA248" s="274"/>
      <c r="BB248" s="42"/>
      <c r="BC248" s="43">
        <v>50000</v>
      </c>
      <c r="BD248" s="43"/>
      <c r="BE248" s="43"/>
      <c r="BF248" s="43"/>
      <c r="BG248" s="44"/>
      <c r="BH248" s="45">
        <f t="shared" si="502"/>
        <v>50000</v>
      </c>
      <c r="BI248" s="45">
        <f t="shared" si="503"/>
        <v>50000</v>
      </c>
      <c r="BJ248" s="45">
        <f t="shared" si="409"/>
        <v>50000</v>
      </c>
      <c r="BK248" s="138">
        <v>50000</v>
      </c>
      <c r="BL248" s="46">
        <v>0</v>
      </c>
      <c r="BM248" s="46">
        <f t="shared" si="477"/>
        <v>0</v>
      </c>
      <c r="BN248" s="46">
        <v>0</v>
      </c>
      <c r="BO248" s="46">
        <f t="shared" si="512"/>
        <v>0</v>
      </c>
      <c r="BP248" s="46">
        <v>0</v>
      </c>
      <c r="BQ248" s="46">
        <f t="shared" si="478"/>
        <v>0</v>
      </c>
      <c r="BR248" s="46">
        <v>0</v>
      </c>
      <c r="BS248" s="46">
        <f t="shared" si="479"/>
        <v>0</v>
      </c>
      <c r="BT248" s="46">
        <v>0</v>
      </c>
      <c r="BU248" s="46">
        <f t="shared" si="480"/>
        <v>0</v>
      </c>
      <c r="BV248" s="46">
        <v>0</v>
      </c>
      <c r="BW248" s="46">
        <f t="shared" si="481"/>
        <v>0</v>
      </c>
      <c r="BX248" s="46">
        <v>0</v>
      </c>
      <c r="BY248" s="46">
        <f t="shared" si="482"/>
        <v>0</v>
      </c>
      <c r="BZ248" s="46">
        <v>0</v>
      </c>
      <c r="CA248" s="46">
        <f t="shared" si="513"/>
        <v>0</v>
      </c>
      <c r="CB248" s="46">
        <v>0</v>
      </c>
      <c r="CC248" s="46">
        <f t="shared" si="514"/>
        <v>0</v>
      </c>
      <c r="CD248" s="46">
        <v>0</v>
      </c>
      <c r="CE248" s="46">
        <f t="shared" si="515"/>
        <v>0</v>
      </c>
      <c r="CF248" s="46">
        <v>0</v>
      </c>
      <c r="CG248" s="46">
        <f t="shared" si="516"/>
        <v>0</v>
      </c>
      <c r="CH248" s="46">
        <v>0</v>
      </c>
      <c r="CI248" s="46">
        <f t="shared" si="517"/>
        <v>0</v>
      </c>
      <c r="CJ248" s="46">
        <v>0</v>
      </c>
      <c r="CK248" s="46">
        <f t="shared" si="518"/>
        <v>0</v>
      </c>
      <c r="CL248" s="46">
        <v>0</v>
      </c>
      <c r="CM248" s="46">
        <f t="shared" si="519"/>
        <v>0</v>
      </c>
      <c r="CN248" s="46">
        <v>0</v>
      </c>
      <c r="CO248" s="46">
        <f t="shared" si="520"/>
        <v>0</v>
      </c>
      <c r="CP248" s="46">
        <v>0</v>
      </c>
      <c r="CQ248" s="46">
        <f t="shared" si="521"/>
        <v>0</v>
      </c>
      <c r="CR248" s="46">
        <v>0</v>
      </c>
      <c r="CS248" s="46">
        <f t="shared" si="522"/>
        <v>0</v>
      </c>
      <c r="CT248" s="46">
        <v>0</v>
      </c>
      <c r="CU248" s="46">
        <f t="shared" si="523"/>
        <v>0</v>
      </c>
      <c r="CV248" s="46">
        <v>0</v>
      </c>
      <c r="CW248" s="46">
        <f t="shared" si="524"/>
        <v>0</v>
      </c>
      <c r="CX248" s="46">
        <v>0</v>
      </c>
      <c r="CY248" s="46">
        <f t="shared" si="525"/>
        <v>0</v>
      </c>
      <c r="CZ248" s="46">
        <v>0</v>
      </c>
      <c r="DA248" s="46">
        <f t="shared" si="526"/>
        <v>0</v>
      </c>
      <c r="DB248" s="47">
        <v>0</v>
      </c>
      <c r="DC248" s="46">
        <f t="shared" si="527"/>
        <v>0</v>
      </c>
      <c r="DD248" s="48">
        <v>0</v>
      </c>
      <c r="DE248" s="46">
        <f t="shared" si="528"/>
        <v>0</v>
      </c>
      <c r="DF248" s="49">
        <v>10</v>
      </c>
      <c r="DG248" s="50">
        <f t="shared" ref="DG248:DG311" si="540">(BJ248-BD248)/DF248</f>
        <v>5000</v>
      </c>
      <c r="DH248" s="51">
        <f t="shared" si="410"/>
        <v>50000</v>
      </c>
      <c r="DI248" s="52"/>
      <c r="DJ248" s="53">
        <f t="shared" si="539"/>
        <v>5000</v>
      </c>
      <c r="DK248" s="53">
        <f t="shared" si="539"/>
        <v>5000</v>
      </c>
      <c r="DL248" s="53">
        <f t="shared" si="539"/>
        <v>5000</v>
      </c>
      <c r="DM248" s="53">
        <f t="shared" si="539"/>
        <v>5000</v>
      </c>
      <c r="DN248" s="53">
        <f t="shared" si="539"/>
        <v>5000</v>
      </c>
      <c r="DO248" s="53">
        <f t="shared" si="539"/>
        <v>5000</v>
      </c>
      <c r="DP248" s="53">
        <f t="shared" si="539"/>
        <v>5000</v>
      </c>
      <c r="DQ248" s="53">
        <f t="shared" si="539"/>
        <v>5000</v>
      </c>
      <c r="DR248" s="53">
        <f t="shared" si="534"/>
        <v>5000</v>
      </c>
      <c r="DS248" s="53">
        <f t="shared" si="534"/>
        <v>5000</v>
      </c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4">
        <f t="shared" si="412"/>
        <v>0</v>
      </c>
      <c r="EH248" s="55">
        <f t="shared" si="413"/>
        <v>10</v>
      </c>
      <c r="EI248" s="55">
        <f t="shared" si="414"/>
        <v>0</v>
      </c>
      <c r="EJ248" s="56" t="s">
        <v>1097</v>
      </c>
      <c r="EK248" s="57">
        <f t="shared" si="535"/>
        <v>50000</v>
      </c>
      <c r="EL248" s="57">
        <f t="shared" si="536"/>
        <v>45000</v>
      </c>
      <c r="EM248" s="57">
        <f t="shared" si="537"/>
        <v>40000</v>
      </c>
      <c r="EN248" s="57">
        <f t="shared" si="538"/>
        <v>35000</v>
      </c>
      <c r="EO248" s="57">
        <f t="shared" si="429"/>
        <v>30000</v>
      </c>
      <c r="EP248" s="57">
        <f t="shared" si="430"/>
        <v>25000</v>
      </c>
      <c r="EQ248" s="58">
        <f t="shared" si="423"/>
        <v>600</v>
      </c>
      <c r="ER248" s="58">
        <f t="shared" si="424"/>
        <v>540</v>
      </c>
      <c r="ES248" s="58">
        <f t="shared" si="425"/>
        <v>520</v>
      </c>
      <c r="ET248" s="58">
        <f t="shared" si="426"/>
        <v>490</v>
      </c>
    </row>
    <row r="249" spans="1:150" x14ac:dyDescent="0.25">
      <c r="A249" s="30" t="s">
        <v>690</v>
      </c>
      <c r="B249" s="65">
        <v>1570028</v>
      </c>
      <c r="C249" s="67" t="s">
        <v>1122</v>
      </c>
      <c r="D249" s="32" t="s">
        <v>604</v>
      </c>
      <c r="E249" s="56"/>
      <c r="F249" s="33"/>
      <c r="G249" s="33"/>
      <c r="H249" s="288">
        <f t="shared" si="421"/>
        <v>301500</v>
      </c>
      <c r="I249" s="288">
        <f t="shared" si="422"/>
        <v>301500</v>
      </c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4" t="s">
        <v>616</v>
      </c>
      <c r="AI249" s="34" t="s">
        <v>463</v>
      </c>
      <c r="AJ249" s="34" t="s">
        <v>54</v>
      </c>
      <c r="AK249" s="34" t="s">
        <v>490</v>
      </c>
      <c r="AL249" s="34" t="s">
        <v>114</v>
      </c>
      <c r="AM249" s="34" t="s">
        <v>491</v>
      </c>
      <c r="AN249" s="34" t="s">
        <v>649</v>
      </c>
      <c r="AO249" s="36">
        <v>1.04</v>
      </c>
      <c r="AP249" s="69" t="s">
        <v>468</v>
      </c>
      <c r="AQ249" s="69" t="s">
        <v>30</v>
      </c>
      <c r="AR249" s="37" t="s">
        <v>493</v>
      </c>
      <c r="AS249" s="38">
        <v>2024</v>
      </c>
      <c r="AT249" s="39" t="s">
        <v>470</v>
      </c>
      <c r="AU249" s="37" t="s">
        <v>493</v>
      </c>
      <c r="AV249" s="39" t="s">
        <v>523</v>
      </c>
      <c r="AW249" s="39" t="s">
        <v>524</v>
      </c>
      <c r="AX249" s="39" t="s">
        <v>606</v>
      </c>
      <c r="AY249" s="40" t="s">
        <v>1118</v>
      </c>
      <c r="AZ249" s="40" t="s">
        <v>619</v>
      </c>
      <c r="BA249" s="274"/>
      <c r="BB249" s="42"/>
      <c r="BC249" s="43">
        <v>301500</v>
      </c>
      <c r="BD249" s="43"/>
      <c r="BE249" s="43"/>
      <c r="BF249" s="43"/>
      <c r="BG249" s="44"/>
      <c r="BH249" s="45">
        <f t="shared" si="502"/>
        <v>301500</v>
      </c>
      <c r="BI249" s="45">
        <f t="shared" si="503"/>
        <v>301500</v>
      </c>
      <c r="BJ249" s="45">
        <f t="shared" si="409"/>
        <v>301500</v>
      </c>
      <c r="BK249" s="138">
        <v>301500</v>
      </c>
      <c r="BL249" s="46">
        <v>0</v>
      </c>
      <c r="BM249" s="46">
        <f t="shared" si="477"/>
        <v>0</v>
      </c>
      <c r="BN249" s="46">
        <v>0</v>
      </c>
      <c r="BO249" s="46">
        <f t="shared" si="512"/>
        <v>0</v>
      </c>
      <c r="BP249" s="46">
        <v>0</v>
      </c>
      <c r="BQ249" s="46">
        <f t="shared" si="478"/>
        <v>0</v>
      </c>
      <c r="BR249" s="46">
        <v>0</v>
      </c>
      <c r="BS249" s="46">
        <f t="shared" si="479"/>
        <v>0</v>
      </c>
      <c r="BT249" s="46">
        <v>0</v>
      </c>
      <c r="BU249" s="46">
        <f t="shared" si="480"/>
        <v>0</v>
      </c>
      <c r="BV249" s="46">
        <v>0</v>
      </c>
      <c r="BW249" s="46">
        <f t="shared" si="481"/>
        <v>0</v>
      </c>
      <c r="BX249" s="46">
        <v>0</v>
      </c>
      <c r="BY249" s="46">
        <f t="shared" si="482"/>
        <v>0</v>
      </c>
      <c r="BZ249" s="46">
        <v>0</v>
      </c>
      <c r="CA249" s="46">
        <f t="shared" si="513"/>
        <v>0</v>
      </c>
      <c r="CB249" s="46">
        <v>0</v>
      </c>
      <c r="CC249" s="46">
        <f t="shared" si="514"/>
        <v>0</v>
      </c>
      <c r="CD249" s="46">
        <v>0</v>
      </c>
      <c r="CE249" s="46">
        <f t="shared" si="515"/>
        <v>0</v>
      </c>
      <c r="CF249" s="46">
        <v>0</v>
      </c>
      <c r="CG249" s="46">
        <f t="shared" si="516"/>
        <v>0</v>
      </c>
      <c r="CH249" s="46">
        <v>0</v>
      </c>
      <c r="CI249" s="46">
        <f t="shared" si="517"/>
        <v>0</v>
      </c>
      <c r="CJ249" s="46">
        <v>0</v>
      </c>
      <c r="CK249" s="46">
        <f t="shared" si="518"/>
        <v>0</v>
      </c>
      <c r="CL249" s="46"/>
      <c r="CM249" s="46">
        <f t="shared" si="519"/>
        <v>0</v>
      </c>
      <c r="CN249" s="46">
        <v>0</v>
      </c>
      <c r="CO249" s="46">
        <f t="shared" si="520"/>
        <v>0</v>
      </c>
      <c r="CP249" s="46">
        <v>0</v>
      </c>
      <c r="CQ249" s="46">
        <f t="shared" si="521"/>
        <v>0</v>
      </c>
      <c r="CR249" s="46">
        <v>0</v>
      </c>
      <c r="CS249" s="46">
        <f t="shared" si="522"/>
        <v>0</v>
      </c>
      <c r="CT249" s="46">
        <v>0</v>
      </c>
      <c r="CU249" s="46">
        <f t="shared" si="523"/>
        <v>0</v>
      </c>
      <c r="CV249" s="46">
        <v>0</v>
      </c>
      <c r="CW249" s="46">
        <f t="shared" si="524"/>
        <v>0</v>
      </c>
      <c r="CX249" s="46">
        <v>0</v>
      </c>
      <c r="CY249" s="46">
        <f t="shared" si="525"/>
        <v>0</v>
      </c>
      <c r="CZ249" s="46">
        <v>0</v>
      </c>
      <c r="DA249" s="46">
        <f t="shared" si="526"/>
        <v>0</v>
      </c>
      <c r="DB249" s="47">
        <v>0</v>
      </c>
      <c r="DC249" s="46">
        <f t="shared" si="527"/>
        <v>0</v>
      </c>
      <c r="DD249" s="48">
        <v>0</v>
      </c>
      <c r="DE249" s="46">
        <f t="shared" si="528"/>
        <v>0</v>
      </c>
      <c r="DF249" s="49">
        <v>25</v>
      </c>
      <c r="DG249" s="50">
        <f t="shared" si="540"/>
        <v>12060</v>
      </c>
      <c r="DH249" s="51">
        <f t="shared" si="410"/>
        <v>277380</v>
      </c>
      <c r="DI249" s="52"/>
      <c r="DJ249" s="53">
        <f t="shared" si="539"/>
        <v>12060</v>
      </c>
      <c r="DK249" s="53">
        <f t="shared" si="539"/>
        <v>12060</v>
      </c>
      <c r="DL249" s="53">
        <f t="shared" si="539"/>
        <v>12060</v>
      </c>
      <c r="DM249" s="53">
        <f t="shared" si="539"/>
        <v>12060</v>
      </c>
      <c r="DN249" s="53">
        <f t="shared" si="539"/>
        <v>12060</v>
      </c>
      <c r="DO249" s="53">
        <f t="shared" si="539"/>
        <v>12060</v>
      </c>
      <c r="DP249" s="53">
        <f t="shared" si="539"/>
        <v>12060</v>
      </c>
      <c r="DQ249" s="53">
        <f t="shared" si="539"/>
        <v>12060</v>
      </c>
      <c r="DR249" s="53">
        <f t="shared" si="534"/>
        <v>12060</v>
      </c>
      <c r="DS249" s="53">
        <f t="shared" si="534"/>
        <v>12060</v>
      </c>
      <c r="DT249" s="53">
        <f t="shared" si="534"/>
        <v>12060</v>
      </c>
      <c r="DU249" s="53">
        <f t="shared" si="534"/>
        <v>12060</v>
      </c>
      <c r="DV249" s="53">
        <f t="shared" si="534"/>
        <v>12060</v>
      </c>
      <c r="DW249" s="53">
        <f t="shared" si="534"/>
        <v>12060</v>
      </c>
      <c r="DX249" s="53">
        <f t="shared" si="534"/>
        <v>12060</v>
      </c>
      <c r="DY249" s="53">
        <f t="shared" si="534"/>
        <v>12060</v>
      </c>
      <c r="DZ249" s="53">
        <f t="shared" si="534"/>
        <v>12060</v>
      </c>
      <c r="EA249" s="53">
        <f t="shared" si="534"/>
        <v>12060</v>
      </c>
      <c r="EB249" s="53">
        <f t="shared" si="534"/>
        <v>12060</v>
      </c>
      <c r="EC249" s="53">
        <f t="shared" si="534"/>
        <v>12060</v>
      </c>
      <c r="ED249" s="53">
        <f t="shared" si="534"/>
        <v>12060</v>
      </c>
      <c r="EE249" s="53">
        <f t="shared" si="534"/>
        <v>12060</v>
      </c>
      <c r="EF249" s="53">
        <f t="shared" si="534"/>
        <v>12060</v>
      </c>
      <c r="EG249" s="54">
        <f t="shared" si="412"/>
        <v>24120</v>
      </c>
      <c r="EH249" s="55">
        <f t="shared" si="413"/>
        <v>23</v>
      </c>
      <c r="EI249" s="55">
        <f t="shared" si="414"/>
        <v>2</v>
      </c>
      <c r="EJ249" s="56" t="s">
        <v>620</v>
      </c>
      <c r="EK249" s="57">
        <f t="shared" si="535"/>
        <v>301500</v>
      </c>
      <c r="EL249" s="57">
        <f t="shared" si="536"/>
        <v>289440</v>
      </c>
      <c r="EM249" s="57">
        <f t="shared" si="537"/>
        <v>277380</v>
      </c>
      <c r="EN249" s="57">
        <f t="shared" si="538"/>
        <v>265320</v>
      </c>
      <c r="EO249" s="57">
        <f t="shared" si="429"/>
        <v>253260</v>
      </c>
      <c r="EP249" s="57">
        <f t="shared" si="430"/>
        <v>241200</v>
      </c>
      <c r="EQ249" s="58">
        <f t="shared" si="423"/>
        <v>3618</v>
      </c>
      <c r="ER249" s="58">
        <f t="shared" si="424"/>
        <v>3473.28</v>
      </c>
      <c r="ES249" s="58">
        <f t="shared" si="425"/>
        <v>3605.94</v>
      </c>
      <c r="ET249" s="58">
        <f t="shared" si="426"/>
        <v>3714.48</v>
      </c>
    </row>
    <row r="250" spans="1:150" x14ac:dyDescent="0.25">
      <c r="A250" s="30" t="s">
        <v>1031</v>
      </c>
      <c r="B250" s="65">
        <v>1580122</v>
      </c>
      <c r="C250" s="67" t="s">
        <v>1123</v>
      </c>
      <c r="D250" s="32" t="s">
        <v>1033</v>
      </c>
      <c r="E250" s="56"/>
      <c r="F250" s="33"/>
      <c r="G250" s="33"/>
      <c r="H250" s="288">
        <f t="shared" si="421"/>
        <v>179817</v>
      </c>
      <c r="I250" s="288">
        <f t="shared" si="422"/>
        <v>225000</v>
      </c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4"/>
      <c r="AI250" s="34" t="s">
        <v>597</v>
      </c>
      <c r="AJ250" s="34" t="s">
        <v>129</v>
      </c>
      <c r="AK250" s="34" t="s">
        <v>806</v>
      </c>
      <c r="AL250" s="34" t="s">
        <v>129</v>
      </c>
      <c r="AM250" s="34" t="s">
        <v>466</v>
      </c>
      <c r="AN250" s="34"/>
      <c r="AO250" s="36">
        <v>1.04</v>
      </c>
      <c r="AP250" s="69"/>
      <c r="AQ250" s="69" t="s">
        <v>58</v>
      </c>
      <c r="AR250" s="37" t="s">
        <v>471</v>
      </c>
      <c r="AS250" s="38">
        <v>2024</v>
      </c>
      <c r="AT250" s="39" t="s">
        <v>470</v>
      </c>
      <c r="AU250" s="37" t="s">
        <v>686</v>
      </c>
      <c r="AV250" s="39" t="s">
        <v>494</v>
      </c>
      <c r="AW250" s="39" t="s">
        <v>495</v>
      </c>
      <c r="AX250" s="39" t="s">
        <v>687</v>
      </c>
      <c r="AY250" s="40" t="s">
        <v>808</v>
      </c>
      <c r="AZ250" s="40" t="s">
        <v>485</v>
      </c>
      <c r="BA250" s="274">
        <v>45183</v>
      </c>
      <c r="BB250" s="42"/>
      <c r="BC250" s="43">
        <v>225000</v>
      </c>
      <c r="BD250" s="43"/>
      <c r="BE250" s="43"/>
      <c r="BF250" s="43"/>
      <c r="BG250" s="93">
        <v>179817</v>
      </c>
      <c r="BH250" s="45">
        <f t="shared" si="502"/>
        <v>179817</v>
      </c>
      <c r="BI250" s="45">
        <f t="shared" si="503"/>
        <v>179817</v>
      </c>
      <c r="BJ250" s="45">
        <f t="shared" si="409"/>
        <v>225000</v>
      </c>
      <c r="BK250" s="46">
        <f>225000-45183</f>
        <v>179817</v>
      </c>
      <c r="BL250" s="46"/>
      <c r="BM250" s="46">
        <f t="shared" si="477"/>
        <v>0</v>
      </c>
      <c r="BN250" s="46"/>
      <c r="BO250" s="46">
        <f t="shared" si="512"/>
        <v>0</v>
      </c>
      <c r="BP250" s="46"/>
      <c r="BQ250" s="46">
        <f t="shared" si="478"/>
        <v>0</v>
      </c>
      <c r="BR250" s="46"/>
      <c r="BS250" s="46">
        <f t="shared" si="479"/>
        <v>0</v>
      </c>
      <c r="BT250" s="46"/>
      <c r="BU250" s="46">
        <f t="shared" si="480"/>
        <v>0</v>
      </c>
      <c r="BV250" s="46"/>
      <c r="BW250" s="46">
        <f t="shared" si="481"/>
        <v>0</v>
      </c>
      <c r="BX250" s="46"/>
      <c r="BY250" s="46">
        <f t="shared" si="482"/>
        <v>0</v>
      </c>
      <c r="BZ250" s="46"/>
      <c r="CA250" s="46">
        <f t="shared" si="513"/>
        <v>0</v>
      </c>
      <c r="CB250" s="46"/>
      <c r="CC250" s="46">
        <f t="shared" si="514"/>
        <v>0</v>
      </c>
      <c r="CD250" s="46"/>
      <c r="CE250" s="46">
        <f t="shared" si="515"/>
        <v>0</v>
      </c>
      <c r="CF250" s="46"/>
      <c r="CG250" s="46">
        <f t="shared" si="516"/>
        <v>0</v>
      </c>
      <c r="CH250" s="46"/>
      <c r="CI250" s="46">
        <f t="shared" si="517"/>
        <v>0</v>
      </c>
      <c r="CJ250" s="46"/>
      <c r="CK250" s="46">
        <f t="shared" si="518"/>
        <v>0</v>
      </c>
      <c r="CL250" s="46"/>
      <c r="CM250" s="46">
        <f t="shared" si="519"/>
        <v>0</v>
      </c>
      <c r="CN250" s="46"/>
      <c r="CO250" s="46">
        <f t="shared" si="520"/>
        <v>0</v>
      </c>
      <c r="CP250" s="46"/>
      <c r="CQ250" s="46">
        <f t="shared" si="521"/>
        <v>0</v>
      </c>
      <c r="CR250" s="46"/>
      <c r="CS250" s="46">
        <f t="shared" si="522"/>
        <v>0</v>
      </c>
      <c r="CT250" s="46"/>
      <c r="CU250" s="46">
        <f t="shared" si="523"/>
        <v>0</v>
      </c>
      <c r="CV250" s="46"/>
      <c r="CW250" s="46">
        <f t="shared" si="524"/>
        <v>0</v>
      </c>
      <c r="CX250" s="46"/>
      <c r="CY250" s="46">
        <f t="shared" si="525"/>
        <v>0</v>
      </c>
      <c r="CZ250" s="46"/>
      <c r="DA250" s="46">
        <f t="shared" si="526"/>
        <v>0</v>
      </c>
      <c r="DB250" s="47"/>
      <c r="DC250" s="46">
        <f t="shared" si="527"/>
        <v>0</v>
      </c>
      <c r="DD250" s="48"/>
      <c r="DE250" s="46">
        <f t="shared" si="528"/>
        <v>0</v>
      </c>
      <c r="DF250" s="127">
        <v>30</v>
      </c>
      <c r="DG250" s="50">
        <f t="shared" si="540"/>
        <v>7500</v>
      </c>
      <c r="DH250" s="297">
        <f t="shared" si="410"/>
        <v>172500</v>
      </c>
      <c r="DI250" s="117"/>
      <c r="DJ250" s="296">
        <f>$DG250</f>
        <v>7500</v>
      </c>
      <c r="DK250" s="296">
        <f t="shared" si="539"/>
        <v>7500</v>
      </c>
      <c r="DL250" s="296">
        <f t="shared" si="539"/>
        <v>7500</v>
      </c>
      <c r="DM250" s="296">
        <f t="shared" si="539"/>
        <v>7500</v>
      </c>
      <c r="DN250" s="296">
        <f t="shared" si="539"/>
        <v>7500</v>
      </c>
      <c r="DO250" s="296">
        <f t="shared" si="539"/>
        <v>7500</v>
      </c>
      <c r="DP250" s="296">
        <f t="shared" si="539"/>
        <v>7500</v>
      </c>
      <c r="DQ250" s="296">
        <f t="shared" si="539"/>
        <v>7500</v>
      </c>
      <c r="DR250" s="296">
        <f t="shared" si="534"/>
        <v>7500</v>
      </c>
      <c r="DS250" s="296">
        <f t="shared" si="534"/>
        <v>7500</v>
      </c>
      <c r="DT250" s="296">
        <f t="shared" si="534"/>
        <v>7500</v>
      </c>
      <c r="DU250" s="296">
        <f t="shared" si="534"/>
        <v>7500</v>
      </c>
      <c r="DV250" s="296">
        <f t="shared" si="534"/>
        <v>7500</v>
      </c>
      <c r="DW250" s="296">
        <f t="shared" si="534"/>
        <v>7500</v>
      </c>
      <c r="DX250" s="296">
        <f t="shared" si="534"/>
        <v>7500</v>
      </c>
      <c r="DY250" s="296">
        <f t="shared" si="534"/>
        <v>7500</v>
      </c>
      <c r="DZ250" s="296">
        <f t="shared" si="534"/>
        <v>7500</v>
      </c>
      <c r="EA250" s="296">
        <f t="shared" si="534"/>
        <v>7500</v>
      </c>
      <c r="EB250" s="296">
        <f t="shared" si="534"/>
        <v>7500</v>
      </c>
      <c r="EC250" s="296">
        <f t="shared" si="534"/>
        <v>7500</v>
      </c>
      <c r="ED250" s="296">
        <f t="shared" si="534"/>
        <v>7500</v>
      </c>
      <c r="EE250" s="296">
        <f t="shared" si="534"/>
        <v>7500</v>
      </c>
      <c r="EF250" s="296">
        <f t="shared" si="534"/>
        <v>7500</v>
      </c>
      <c r="EG250" s="54">
        <f t="shared" si="412"/>
        <v>52500</v>
      </c>
      <c r="EH250" s="55">
        <f t="shared" si="413"/>
        <v>23</v>
      </c>
      <c r="EI250" s="55">
        <f t="shared" si="414"/>
        <v>7</v>
      </c>
      <c r="EJ250" s="56" t="s">
        <v>1034</v>
      </c>
      <c r="EK250" s="57">
        <f t="shared" si="535"/>
        <v>225000</v>
      </c>
      <c r="EL250" s="57">
        <f t="shared" si="536"/>
        <v>217500</v>
      </c>
      <c r="EM250" s="57">
        <f t="shared" si="537"/>
        <v>210000</v>
      </c>
      <c r="EN250" s="57">
        <f t="shared" si="538"/>
        <v>202500</v>
      </c>
      <c r="EO250" s="57">
        <f t="shared" si="429"/>
        <v>195000</v>
      </c>
      <c r="EP250" s="57">
        <f t="shared" si="430"/>
        <v>187500</v>
      </c>
      <c r="EQ250" s="58">
        <f t="shared" si="423"/>
        <v>2700</v>
      </c>
      <c r="ER250" s="58">
        <f t="shared" si="424"/>
        <v>2610</v>
      </c>
      <c r="ES250" s="58">
        <f t="shared" si="425"/>
        <v>2730</v>
      </c>
      <c r="ET250" s="58">
        <f t="shared" si="426"/>
        <v>2835</v>
      </c>
    </row>
    <row r="251" spans="1:150" x14ac:dyDescent="0.25">
      <c r="A251" s="30" t="s">
        <v>1124</v>
      </c>
      <c r="B251" s="65">
        <v>1610002</v>
      </c>
      <c r="C251" s="67" t="s">
        <v>1125</v>
      </c>
      <c r="D251" s="32">
        <v>0</v>
      </c>
      <c r="E251" s="56"/>
      <c r="F251" s="33"/>
      <c r="G251" s="33"/>
      <c r="H251" s="288">
        <f t="shared" si="421"/>
        <v>120401</v>
      </c>
      <c r="I251" s="288">
        <f t="shared" si="422"/>
        <v>127832.68</v>
      </c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4" t="s">
        <v>583</v>
      </c>
      <c r="AI251" s="34" t="s">
        <v>479</v>
      </c>
      <c r="AJ251" s="34" t="s">
        <v>54</v>
      </c>
      <c r="AK251" s="34" t="s">
        <v>490</v>
      </c>
      <c r="AL251" s="34" t="s">
        <v>86</v>
      </c>
      <c r="AM251" s="34" t="s">
        <v>714</v>
      </c>
      <c r="AN251" s="34" t="s">
        <v>467</v>
      </c>
      <c r="AO251" s="36">
        <v>1.04</v>
      </c>
      <c r="AP251" s="69" t="s">
        <v>680</v>
      </c>
      <c r="AQ251" s="69" t="s">
        <v>58</v>
      </c>
      <c r="AR251" s="37" t="s">
        <v>493</v>
      </c>
      <c r="AS251" s="38">
        <v>2019</v>
      </c>
      <c r="AT251" s="39" t="s">
        <v>470</v>
      </c>
      <c r="AU251" s="37" t="s">
        <v>686</v>
      </c>
      <c r="AV251" s="39" t="s">
        <v>494</v>
      </c>
      <c r="AW251" s="39" t="s">
        <v>495</v>
      </c>
      <c r="AX251" s="39" t="s">
        <v>687</v>
      </c>
      <c r="AY251" s="40" t="s">
        <v>467</v>
      </c>
      <c r="AZ251" s="40" t="s">
        <v>680</v>
      </c>
      <c r="BA251" s="274">
        <v>7431.68</v>
      </c>
      <c r="BB251" s="42"/>
      <c r="BC251" s="43">
        <v>127833.06</v>
      </c>
      <c r="BD251" s="43">
        <v>0</v>
      </c>
      <c r="BE251" s="43"/>
      <c r="BF251" s="43">
        <v>0</v>
      </c>
      <c r="BG251" s="44"/>
      <c r="BH251" s="45">
        <f t="shared" si="502"/>
        <v>120401</v>
      </c>
      <c r="BI251" s="45">
        <f t="shared" si="503"/>
        <v>120401</v>
      </c>
      <c r="BJ251" s="45">
        <f t="shared" si="409"/>
        <v>127832.68</v>
      </c>
      <c r="BK251" s="256">
        <v>120401</v>
      </c>
      <c r="BL251" s="46">
        <v>0</v>
      </c>
      <c r="BM251" s="46">
        <f t="shared" si="477"/>
        <v>0</v>
      </c>
      <c r="BN251" s="46">
        <v>0</v>
      </c>
      <c r="BO251" s="46">
        <f t="shared" si="512"/>
        <v>0</v>
      </c>
      <c r="BP251" s="46">
        <v>0</v>
      </c>
      <c r="BQ251" s="46">
        <f t="shared" si="478"/>
        <v>0</v>
      </c>
      <c r="BR251" s="46">
        <v>0</v>
      </c>
      <c r="BS251" s="46">
        <f t="shared" si="479"/>
        <v>0</v>
      </c>
      <c r="BT251" s="46">
        <v>0</v>
      </c>
      <c r="BU251" s="46">
        <f t="shared" si="480"/>
        <v>0</v>
      </c>
      <c r="BV251" s="46">
        <v>0</v>
      </c>
      <c r="BW251" s="46">
        <f t="shared" si="481"/>
        <v>0</v>
      </c>
      <c r="BX251" s="46">
        <v>0</v>
      </c>
      <c r="BY251" s="46">
        <f t="shared" si="482"/>
        <v>0</v>
      </c>
      <c r="BZ251" s="46">
        <v>0</v>
      </c>
      <c r="CA251" s="46">
        <f t="shared" si="513"/>
        <v>0</v>
      </c>
      <c r="CB251" s="46">
        <v>0</v>
      </c>
      <c r="CC251" s="46">
        <f t="shared" si="514"/>
        <v>0</v>
      </c>
      <c r="CD251" s="46">
        <v>0</v>
      </c>
      <c r="CE251" s="46">
        <f t="shared" si="515"/>
        <v>0</v>
      </c>
      <c r="CF251" s="46">
        <v>0</v>
      </c>
      <c r="CG251" s="46">
        <f t="shared" si="516"/>
        <v>0</v>
      </c>
      <c r="CH251" s="46">
        <v>0</v>
      </c>
      <c r="CI251" s="46">
        <f t="shared" si="517"/>
        <v>0</v>
      </c>
      <c r="CJ251" s="46">
        <v>0</v>
      </c>
      <c r="CK251" s="46">
        <f t="shared" si="518"/>
        <v>0</v>
      </c>
      <c r="CL251" s="46">
        <v>0</v>
      </c>
      <c r="CM251" s="46">
        <f t="shared" si="519"/>
        <v>0</v>
      </c>
      <c r="CN251" s="46">
        <v>0</v>
      </c>
      <c r="CO251" s="46">
        <f t="shared" si="520"/>
        <v>0</v>
      </c>
      <c r="CP251" s="46">
        <v>0</v>
      </c>
      <c r="CQ251" s="46">
        <f t="shared" si="521"/>
        <v>0</v>
      </c>
      <c r="CR251" s="46">
        <v>0</v>
      </c>
      <c r="CS251" s="46">
        <f t="shared" si="522"/>
        <v>0</v>
      </c>
      <c r="CT251" s="46">
        <v>0</v>
      </c>
      <c r="CU251" s="46">
        <f t="shared" si="523"/>
        <v>0</v>
      </c>
      <c r="CV251" s="46">
        <v>0</v>
      </c>
      <c r="CW251" s="46">
        <f t="shared" si="524"/>
        <v>0</v>
      </c>
      <c r="CX251" s="46">
        <v>0</v>
      </c>
      <c r="CY251" s="46">
        <f t="shared" si="525"/>
        <v>0</v>
      </c>
      <c r="CZ251" s="46">
        <v>0</v>
      </c>
      <c r="DA251" s="46">
        <f t="shared" si="526"/>
        <v>0</v>
      </c>
      <c r="DB251" s="47">
        <v>0</v>
      </c>
      <c r="DC251" s="46">
        <f t="shared" si="527"/>
        <v>0</v>
      </c>
      <c r="DD251" s="48">
        <v>0</v>
      </c>
      <c r="DE251" s="46">
        <f t="shared" si="528"/>
        <v>0</v>
      </c>
      <c r="DF251" s="49">
        <v>20</v>
      </c>
      <c r="DG251" s="106">
        <f t="shared" si="540"/>
        <v>6391.634</v>
      </c>
      <c r="DH251" s="51">
        <f t="shared" si="410"/>
        <v>127832.68000000004</v>
      </c>
      <c r="DI251" s="90"/>
      <c r="DJ251" s="53">
        <f t="shared" ref="DJ251:DS253" si="541">$DG251</f>
        <v>6391.634</v>
      </c>
      <c r="DK251" s="53">
        <f t="shared" si="541"/>
        <v>6391.634</v>
      </c>
      <c r="DL251" s="53">
        <f t="shared" si="541"/>
        <v>6391.634</v>
      </c>
      <c r="DM251" s="53">
        <f t="shared" si="541"/>
        <v>6391.634</v>
      </c>
      <c r="DN251" s="53">
        <f t="shared" si="541"/>
        <v>6391.634</v>
      </c>
      <c r="DO251" s="53">
        <f t="shared" si="541"/>
        <v>6391.634</v>
      </c>
      <c r="DP251" s="53">
        <f t="shared" si="541"/>
        <v>6391.634</v>
      </c>
      <c r="DQ251" s="53">
        <f t="shared" si="541"/>
        <v>6391.634</v>
      </c>
      <c r="DR251" s="53">
        <f t="shared" si="541"/>
        <v>6391.634</v>
      </c>
      <c r="DS251" s="53">
        <f t="shared" si="541"/>
        <v>6391.634</v>
      </c>
      <c r="DT251" s="53">
        <f t="shared" ref="DT251:EC253" si="542">$DG251</f>
        <v>6391.634</v>
      </c>
      <c r="DU251" s="53">
        <f t="shared" si="542"/>
        <v>6391.634</v>
      </c>
      <c r="DV251" s="53">
        <f t="shared" si="542"/>
        <v>6391.634</v>
      </c>
      <c r="DW251" s="53">
        <f t="shared" si="542"/>
        <v>6391.634</v>
      </c>
      <c r="DX251" s="53">
        <f t="shared" si="542"/>
        <v>6391.634</v>
      </c>
      <c r="DY251" s="53">
        <f t="shared" si="542"/>
        <v>6391.634</v>
      </c>
      <c r="DZ251" s="53">
        <f t="shared" si="542"/>
        <v>6391.634</v>
      </c>
      <c r="EA251" s="53">
        <f t="shared" si="542"/>
        <v>6391.634</v>
      </c>
      <c r="EB251" s="53">
        <f t="shared" si="542"/>
        <v>6391.634</v>
      </c>
      <c r="EC251" s="53">
        <f t="shared" si="542"/>
        <v>6391.634</v>
      </c>
      <c r="ED251" s="53"/>
      <c r="EE251" s="53"/>
      <c r="EF251" s="53"/>
      <c r="EG251" s="54">
        <f t="shared" si="412"/>
        <v>0</v>
      </c>
      <c r="EH251" s="55">
        <f t="shared" si="413"/>
        <v>20</v>
      </c>
      <c r="EI251" s="55">
        <f t="shared" si="414"/>
        <v>0</v>
      </c>
      <c r="EJ251" s="56" t="s">
        <v>1126</v>
      </c>
      <c r="EK251" s="57">
        <f t="shared" si="535"/>
        <v>127832.68</v>
      </c>
      <c r="EL251" s="57">
        <f t="shared" si="536"/>
        <v>121441.04599999999</v>
      </c>
      <c r="EM251" s="57">
        <f t="shared" si="537"/>
        <v>115049.41199999998</v>
      </c>
      <c r="EN251" s="57">
        <f t="shared" si="538"/>
        <v>108657.77799999998</v>
      </c>
      <c r="EO251" s="57">
        <f t="shared" si="429"/>
        <v>102266.14399999997</v>
      </c>
      <c r="EP251" s="57">
        <f t="shared" si="430"/>
        <v>95874.509999999966</v>
      </c>
      <c r="EQ251" s="58">
        <f t="shared" si="423"/>
        <v>1533.99216</v>
      </c>
      <c r="ER251" s="58">
        <f t="shared" si="424"/>
        <v>1457.2925519999999</v>
      </c>
      <c r="ES251" s="58">
        <f t="shared" si="425"/>
        <v>1495.6423559999996</v>
      </c>
      <c r="ET251" s="58">
        <f t="shared" si="426"/>
        <v>1521.2088919999997</v>
      </c>
    </row>
    <row r="252" spans="1:150" x14ac:dyDescent="0.25">
      <c r="A252" s="30" t="s">
        <v>1127</v>
      </c>
      <c r="B252" s="65">
        <v>1610003</v>
      </c>
      <c r="C252" s="67" t="s">
        <v>1128</v>
      </c>
      <c r="D252" s="32">
        <v>0</v>
      </c>
      <c r="E252" s="56"/>
      <c r="F252" s="33"/>
      <c r="G252" s="33"/>
      <c r="H252" s="288">
        <f t="shared" si="421"/>
        <v>258988</v>
      </c>
      <c r="I252" s="288">
        <f t="shared" si="422"/>
        <v>267231.46000000002</v>
      </c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4" t="s">
        <v>583</v>
      </c>
      <c r="AI252" s="34" t="s">
        <v>479</v>
      </c>
      <c r="AJ252" s="34" t="s">
        <v>54</v>
      </c>
      <c r="AK252" s="34" t="s">
        <v>490</v>
      </c>
      <c r="AL252" s="34" t="s">
        <v>86</v>
      </c>
      <c r="AM252" s="34" t="s">
        <v>728</v>
      </c>
      <c r="AN252" s="34" t="s">
        <v>467</v>
      </c>
      <c r="AO252" s="36">
        <v>1.04</v>
      </c>
      <c r="AP252" s="69" t="s">
        <v>680</v>
      </c>
      <c r="AQ252" s="69" t="s">
        <v>58</v>
      </c>
      <c r="AR252" s="37" t="s">
        <v>493</v>
      </c>
      <c r="AS252" s="38">
        <v>2019</v>
      </c>
      <c r="AT252" s="39" t="s">
        <v>470</v>
      </c>
      <c r="AU252" s="37" t="s">
        <v>686</v>
      </c>
      <c r="AV252" s="39" t="s">
        <v>494</v>
      </c>
      <c r="AW252" s="39" t="s">
        <v>495</v>
      </c>
      <c r="AX252" s="39" t="s">
        <v>687</v>
      </c>
      <c r="AY252" s="40" t="s">
        <v>688</v>
      </c>
      <c r="AZ252" s="40" t="s">
        <v>680</v>
      </c>
      <c r="BA252" s="274">
        <v>8243.4599999999991</v>
      </c>
      <c r="BB252" s="42"/>
      <c r="BC252" s="43">
        <v>267230.90999999997</v>
      </c>
      <c r="BD252" s="43">
        <v>0</v>
      </c>
      <c r="BE252" s="43"/>
      <c r="BF252" s="43">
        <v>0</v>
      </c>
      <c r="BG252" s="44"/>
      <c r="BH252" s="45">
        <f t="shared" si="502"/>
        <v>258988</v>
      </c>
      <c r="BI252" s="45">
        <f t="shared" si="503"/>
        <v>258988</v>
      </c>
      <c r="BJ252" s="45">
        <f t="shared" si="409"/>
        <v>267231.46000000002</v>
      </c>
      <c r="BK252" s="256">
        <f>235560+23428</f>
        <v>258988</v>
      </c>
      <c r="BL252" s="46">
        <v>0</v>
      </c>
      <c r="BM252" s="46">
        <f t="shared" si="477"/>
        <v>0</v>
      </c>
      <c r="BN252" s="46">
        <v>0</v>
      </c>
      <c r="BO252" s="46">
        <f t="shared" si="512"/>
        <v>0</v>
      </c>
      <c r="BP252" s="46">
        <v>0</v>
      </c>
      <c r="BQ252" s="46">
        <f t="shared" si="478"/>
        <v>0</v>
      </c>
      <c r="BR252" s="46">
        <v>0</v>
      </c>
      <c r="BS252" s="46">
        <f t="shared" si="479"/>
        <v>0</v>
      </c>
      <c r="BT252" s="46">
        <v>0</v>
      </c>
      <c r="BU252" s="46">
        <f t="shared" si="480"/>
        <v>0</v>
      </c>
      <c r="BV252" s="46">
        <v>0</v>
      </c>
      <c r="BW252" s="46">
        <f t="shared" si="481"/>
        <v>0</v>
      </c>
      <c r="BX252" s="46">
        <v>0</v>
      </c>
      <c r="BY252" s="46">
        <f t="shared" si="482"/>
        <v>0</v>
      </c>
      <c r="BZ252" s="46">
        <v>0</v>
      </c>
      <c r="CA252" s="46">
        <f t="shared" si="513"/>
        <v>0</v>
      </c>
      <c r="CB252" s="46">
        <v>0</v>
      </c>
      <c r="CC252" s="46">
        <f t="shared" si="514"/>
        <v>0</v>
      </c>
      <c r="CD252" s="46">
        <v>0</v>
      </c>
      <c r="CE252" s="46">
        <f t="shared" si="515"/>
        <v>0</v>
      </c>
      <c r="CF252" s="46">
        <v>0</v>
      </c>
      <c r="CG252" s="46">
        <f t="shared" si="516"/>
        <v>0</v>
      </c>
      <c r="CH252" s="46">
        <v>0</v>
      </c>
      <c r="CI252" s="46">
        <f t="shared" si="517"/>
        <v>0</v>
      </c>
      <c r="CJ252" s="46">
        <v>0</v>
      </c>
      <c r="CK252" s="46">
        <f t="shared" si="518"/>
        <v>0</v>
      </c>
      <c r="CL252" s="46">
        <v>0</v>
      </c>
      <c r="CM252" s="46">
        <f t="shared" si="519"/>
        <v>0</v>
      </c>
      <c r="CN252" s="46">
        <v>0</v>
      </c>
      <c r="CO252" s="46">
        <f t="shared" si="520"/>
        <v>0</v>
      </c>
      <c r="CP252" s="46">
        <v>0</v>
      </c>
      <c r="CQ252" s="46">
        <f t="shared" si="521"/>
        <v>0</v>
      </c>
      <c r="CR252" s="46">
        <v>0</v>
      </c>
      <c r="CS252" s="46">
        <f t="shared" si="522"/>
        <v>0</v>
      </c>
      <c r="CT252" s="46">
        <v>0</v>
      </c>
      <c r="CU252" s="46">
        <f t="shared" si="523"/>
        <v>0</v>
      </c>
      <c r="CV252" s="46">
        <v>0</v>
      </c>
      <c r="CW252" s="46">
        <f t="shared" si="524"/>
        <v>0</v>
      </c>
      <c r="CX252" s="46">
        <v>0</v>
      </c>
      <c r="CY252" s="46">
        <f t="shared" si="525"/>
        <v>0</v>
      </c>
      <c r="CZ252" s="46">
        <v>0</v>
      </c>
      <c r="DA252" s="46">
        <f t="shared" si="526"/>
        <v>0</v>
      </c>
      <c r="DB252" s="47">
        <v>0</v>
      </c>
      <c r="DC252" s="46">
        <f t="shared" si="527"/>
        <v>0</v>
      </c>
      <c r="DD252" s="48">
        <v>0</v>
      </c>
      <c r="DE252" s="46">
        <f t="shared" si="528"/>
        <v>0</v>
      </c>
      <c r="DF252" s="49">
        <v>20</v>
      </c>
      <c r="DG252" s="50">
        <f t="shared" si="540"/>
        <v>13361.573</v>
      </c>
      <c r="DH252" s="51">
        <f t="shared" si="410"/>
        <v>267231.46000000002</v>
      </c>
      <c r="DI252" s="52"/>
      <c r="DJ252" s="52">
        <f t="shared" si="541"/>
        <v>13361.573</v>
      </c>
      <c r="DK252" s="52">
        <f t="shared" si="541"/>
        <v>13361.573</v>
      </c>
      <c r="DL252" s="52">
        <f t="shared" si="541"/>
        <v>13361.573</v>
      </c>
      <c r="DM252" s="52">
        <f t="shared" si="541"/>
        <v>13361.573</v>
      </c>
      <c r="DN252" s="52">
        <f t="shared" si="541"/>
        <v>13361.573</v>
      </c>
      <c r="DO252" s="52">
        <f t="shared" si="541"/>
        <v>13361.573</v>
      </c>
      <c r="DP252" s="52">
        <f t="shared" si="541"/>
        <v>13361.573</v>
      </c>
      <c r="DQ252" s="52">
        <f t="shared" si="541"/>
        <v>13361.573</v>
      </c>
      <c r="DR252" s="52">
        <f t="shared" si="541"/>
        <v>13361.573</v>
      </c>
      <c r="DS252" s="52">
        <f t="shared" si="541"/>
        <v>13361.573</v>
      </c>
      <c r="DT252" s="52">
        <f t="shared" si="542"/>
        <v>13361.573</v>
      </c>
      <c r="DU252" s="52">
        <f t="shared" si="542"/>
        <v>13361.573</v>
      </c>
      <c r="DV252" s="52">
        <f t="shared" si="542"/>
        <v>13361.573</v>
      </c>
      <c r="DW252" s="52">
        <f t="shared" si="542"/>
        <v>13361.573</v>
      </c>
      <c r="DX252" s="52">
        <f t="shared" si="542"/>
        <v>13361.573</v>
      </c>
      <c r="DY252" s="52">
        <f t="shared" si="542"/>
        <v>13361.573</v>
      </c>
      <c r="DZ252" s="52">
        <f t="shared" si="542"/>
        <v>13361.573</v>
      </c>
      <c r="EA252" s="52">
        <f t="shared" si="542"/>
        <v>13361.573</v>
      </c>
      <c r="EB252" s="52">
        <f t="shared" si="542"/>
        <v>13361.573</v>
      </c>
      <c r="EC252" s="52">
        <f t="shared" si="542"/>
        <v>13361.573</v>
      </c>
      <c r="ED252" s="53"/>
      <c r="EE252" s="53"/>
      <c r="EF252" s="53"/>
      <c r="EG252" s="54">
        <f t="shared" si="412"/>
        <v>0</v>
      </c>
      <c r="EH252" s="55">
        <f t="shared" si="413"/>
        <v>20</v>
      </c>
      <c r="EI252" s="55">
        <f t="shared" si="414"/>
        <v>0</v>
      </c>
      <c r="EJ252" s="56" t="s">
        <v>1024</v>
      </c>
      <c r="EK252" s="57">
        <f t="shared" si="535"/>
        <v>267231.46000000002</v>
      </c>
      <c r="EL252" s="57">
        <f t="shared" si="536"/>
        <v>253869.88700000002</v>
      </c>
      <c r="EM252" s="57">
        <f t="shared" si="537"/>
        <v>240508.31400000001</v>
      </c>
      <c r="EN252" s="57">
        <f t="shared" si="538"/>
        <v>227146.74100000001</v>
      </c>
      <c r="EO252" s="57">
        <f t="shared" si="429"/>
        <v>213785.16800000001</v>
      </c>
      <c r="EP252" s="57">
        <f t="shared" si="430"/>
        <v>200423.595</v>
      </c>
      <c r="EQ252" s="58">
        <f t="shared" si="423"/>
        <v>3206.7775200000001</v>
      </c>
      <c r="ER252" s="58">
        <f t="shared" si="424"/>
        <v>3046.4386440000003</v>
      </c>
      <c r="ES252" s="58">
        <f t="shared" si="425"/>
        <v>3126.6080820000002</v>
      </c>
      <c r="ET252" s="58">
        <f t="shared" si="426"/>
        <v>3180.0543740000003</v>
      </c>
    </row>
    <row r="253" spans="1:150" x14ac:dyDescent="0.25">
      <c r="A253" s="30" t="s">
        <v>1129</v>
      </c>
      <c r="B253" s="65">
        <v>1610005</v>
      </c>
      <c r="C253" s="67" t="s">
        <v>1130</v>
      </c>
      <c r="D253" s="32">
        <v>0</v>
      </c>
      <c r="E253" s="56"/>
      <c r="F253" s="33"/>
      <c r="G253" s="33"/>
      <c r="H253" s="288">
        <f t="shared" si="421"/>
        <v>159842</v>
      </c>
      <c r="I253" s="288">
        <f t="shared" si="422"/>
        <v>1723760</v>
      </c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4" t="s">
        <v>583</v>
      </c>
      <c r="AI253" s="34" t="s">
        <v>463</v>
      </c>
      <c r="AJ253" s="34" t="s">
        <v>464</v>
      </c>
      <c r="AK253" s="34" t="s">
        <v>740</v>
      </c>
      <c r="AL253" s="34" t="s">
        <v>48</v>
      </c>
      <c r="AM253" s="34" t="s">
        <v>695</v>
      </c>
      <c r="AN253" s="34" t="s">
        <v>467</v>
      </c>
      <c r="AO253" s="36">
        <v>1.04</v>
      </c>
      <c r="AP253" s="69" t="s">
        <v>680</v>
      </c>
      <c r="AQ253" s="69" t="s">
        <v>58</v>
      </c>
      <c r="AR253" s="37" t="s">
        <v>469</v>
      </c>
      <c r="AS253" s="38">
        <v>2019</v>
      </c>
      <c r="AT253" s="39" t="s">
        <v>470</v>
      </c>
      <c r="AU253" s="37" t="s">
        <v>686</v>
      </c>
      <c r="AV253" s="39" t="s">
        <v>494</v>
      </c>
      <c r="AW253" s="39" t="s">
        <v>495</v>
      </c>
      <c r="AX253" s="39" t="s">
        <v>687</v>
      </c>
      <c r="AY253" s="40" t="s">
        <v>780</v>
      </c>
      <c r="AZ253" s="40" t="s">
        <v>680</v>
      </c>
      <c r="BA253" s="274">
        <v>1563918</v>
      </c>
      <c r="BB253" s="42"/>
      <c r="BC253" s="43">
        <v>1723760</v>
      </c>
      <c r="BD253" s="43">
        <v>0</v>
      </c>
      <c r="BE253" s="43"/>
      <c r="BF253" s="43">
        <v>0</v>
      </c>
      <c r="BG253" s="44"/>
      <c r="BH253" s="45">
        <f t="shared" si="502"/>
        <v>159842</v>
      </c>
      <c r="BI253" s="45">
        <f t="shared" si="503"/>
        <v>159842</v>
      </c>
      <c r="BJ253" s="45">
        <f t="shared" si="409"/>
        <v>1723760</v>
      </c>
      <c r="BK253" s="46">
        <v>159842</v>
      </c>
      <c r="BL253" s="46">
        <v>0</v>
      </c>
      <c r="BM253" s="46">
        <f t="shared" si="477"/>
        <v>0</v>
      </c>
      <c r="BN253" s="46">
        <v>0</v>
      </c>
      <c r="BO253" s="46">
        <f t="shared" si="512"/>
        <v>0</v>
      </c>
      <c r="BP253" s="46">
        <v>0</v>
      </c>
      <c r="BQ253" s="46">
        <f t="shared" si="478"/>
        <v>0</v>
      </c>
      <c r="BR253" s="46">
        <v>0</v>
      </c>
      <c r="BS253" s="46">
        <f t="shared" si="479"/>
        <v>0</v>
      </c>
      <c r="BT253" s="46">
        <v>0</v>
      </c>
      <c r="BU253" s="46">
        <f t="shared" si="480"/>
        <v>0</v>
      </c>
      <c r="BV253" s="46">
        <v>0</v>
      </c>
      <c r="BW253" s="46">
        <f t="shared" si="481"/>
        <v>0</v>
      </c>
      <c r="BX253" s="46">
        <v>0</v>
      </c>
      <c r="BY253" s="46">
        <f t="shared" si="482"/>
        <v>0</v>
      </c>
      <c r="BZ253" s="46">
        <v>0</v>
      </c>
      <c r="CA253" s="46">
        <f t="shared" si="513"/>
        <v>0</v>
      </c>
      <c r="CB253" s="46">
        <v>0</v>
      </c>
      <c r="CC253" s="46">
        <f t="shared" si="514"/>
        <v>0</v>
      </c>
      <c r="CD253" s="46">
        <v>0</v>
      </c>
      <c r="CE253" s="46">
        <f t="shared" si="515"/>
        <v>0</v>
      </c>
      <c r="CF253" s="46">
        <v>0</v>
      </c>
      <c r="CG253" s="46">
        <f t="shared" si="516"/>
        <v>0</v>
      </c>
      <c r="CH253" s="46">
        <v>0</v>
      </c>
      <c r="CI253" s="46">
        <f t="shared" si="517"/>
        <v>0</v>
      </c>
      <c r="CJ253" s="46">
        <v>0</v>
      </c>
      <c r="CK253" s="46">
        <f t="shared" si="518"/>
        <v>0</v>
      </c>
      <c r="CL253" s="46">
        <v>0</v>
      </c>
      <c r="CM253" s="46">
        <f t="shared" si="519"/>
        <v>0</v>
      </c>
      <c r="CN253" s="46">
        <v>0</v>
      </c>
      <c r="CO253" s="46">
        <f t="shared" si="520"/>
        <v>0</v>
      </c>
      <c r="CP253" s="46">
        <v>0</v>
      </c>
      <c r="CQ253" s="46">
        <f t="shared" si="521"/>
        <v>0</v>
      </c>
      <c r="CR253" s="46">
        <v>0</v>
      </c>
      <c r="CS253" s="46">
        <f t="shared" si="522"/>
        <v>0</v>
      </c>
      <c r="CT253" s="46">
        <v>0</v>
      </c>
      <c r="CU253" s="46">
        <f t="shared" si="523"/>
        <v>0</v>
      </c>
      <c r="CV253" s="46">
        <v>0</v>
      </c>
      <c r="CW253" s="46">
        <f t="shared" si="524"/>
        <v>0</v>
      </c>
      <c r="CX253" s="46">
        <v>0</v>
      </c>
      <c r="CY253" s="46">
        <f t="shared" si="525"/>
        <v>0</v>
      </c>
      <c r="CZ253" s="46">
        <v>0</v>
      </c>
      <c r="DA253" s="46">
        <f t="shared" si="526"/>
        <v>0</v>
      </c>
      <c r="DB253" s="47">
        <v>0</v>
      </c>
      <c r="DC253" s="46">
        <f t="shared" si="527"/>
        <v>0</v>
      </c>
      <c r="DD253" s="48">
        <v>0</v>
      </c>
      <c r="DE253" s="46">
        <f t="shared" si="528"/>
        <v>0</v>
      </c>
      <c r="DF253" s="49">
        <v>40</v>
      </c>
      <c r="DG253" s="50">
        <f t="shared" si="540"/>
        <v>43094</v>
      </c>
      <c r="DH253" s="51">
        <f t="shared" si="410"/>
        <v>991162</v>
      </c>
      <c r="DI253" s="90"/>
      <c r="DJ253" s="53">
        <f t="shared" si="541"/>
        <v>43094</v>
      </c>
      <c r="DK253" s="53">
        <f t="shared" si="541"/>
        <v>43094</v>
      </c>
      <c r="DL253" s="53">
        <f t="shared" si="541"/>
        <v>43094</v>
      </c>
      <c r="DM253" s="53">
        <f t="shared" si="541"/>
        <v>43094</v>
      </c>
      <c r="DN253" s="53">
        <f t="shared" si="541"/>
        <v>43094</v>
      </c>
      <c r="DO253" s="53">
        <f t="shared" si="541"/>
        <v>43094</v>
      </c>
      <c r="DP253" s="53">
        <f t="shared" si="541"/>
        <v>43094</v>
      </c>
      <c r="DQ253" s="53">
        <f t="shared" si="541"/>
        <v>43094</v>
      </c>
      <c r="DR253" s="53">
        <f t="shared" si="541"/>
        <v>43094</v>
      </c>
      <c r="DS253" s="53">
        <f t="shared" si="541"/>
        <v>43094</v>
      </c>
      <c r="DT253" s="53">
        <f t="shared" si="542"/>
        <v>43094</v>
      </c>
      <c r="DU253" s="53">
        <f t="shared" si="542"/>
        <v>43094</v>
      </c>
      <c r="DV253" s="53">
        <f t="shared" si="542"/>
        <v>43094</v>
      </c>
      <c r="DW253" s="53">
        <f t="shared" si="542"/>
        <v>43094</v>
      </c>
      <c r="DX253" s="53">
        <f t="shared" si="542"/>
        <v>43094</v>
      </c>
      <c r="DY253" s="53">
        <f t="shared" si="542"/>
        <v>43094</v>
      </c>
      <c r="DZ253" s="53">
        <f t="shared" si="542"/>
        <v>43094</v>
      </c>
      <c r="EA253" s="53">
        <f t="shared" si="542"/>
        <v>43094</v>
      </c>
      <c r="EB253" s="53">
        <f t="shared" si="542"/>
        <v>43094</v>
      </c>
      <c r="EC253" s="53">
        <f t="shared" si="542"/>
        <v>43094</v>
      </c>
      <c r="ED253" s="53">
        <f t="shared" ref="ED253:EF255" si="543">$DG253</f>
        <v>43094</v>
      </c>
      <c r="EE253" s="53">
        <f t="shared" si="543"/>
        <v>43094</v>
      </c>
      <c r="EF253" s="53">
        <f t="shared" si="543"/>
        <v>43094</v>
      </c>
      <c r="EG253" s="54">
        <f t="shared" si="412"/>
        <v>732598</v>
      </c>
      <c r="EH253" s="55">
        <f t="shared" si="413"/>
        <v>23</v>
      </c>
      <c r="EI253" s="55">
        <f t="shared" si="414"/>
        <v>17</v>
      </c>
      <c r="EJ253" s="56" t="s">
        <v>1131</v>
      </c>
      <c r="EK253" s="57">
        <f t="shared" si="535"/>
        <v>1723760</v>
      </c>
      <c r="EL253" s="57">
        <f t="shared" si="536"/>
        <v>1680666</v>
      </c>
      <c r="EM253" s="57">
        <f t="shared" si="537"/>
        <v>1637572</v>
      </c>
      <c r="EN253" s="57">
        <f t="shared" si="538"/>
        <v>1594478</v>
      </c>
      <c r="EO253" s="57">
        <f t="shared" si="429"/>
        <v>1551384</v>
      </c>
      <c r="EP253" s="57">
        <f t="shared" si="430"/>
        <v>1508290</v>
      </c>
      <c r="EQ253" s="58">
        <f t="shared" si="423"/>
        <v>20685.12</v>
      </c>
      <c r="ER253" s="58">
        <f t="shared" si="424"/>
        <v>20167.992000000002</v>
      </c>
      <c r="ES253" s="58">
        <f t="shared" si="425"/>
        <v>21288.435999999998</v>
      </c>
      <c r="ET253" s="58">
        <f t="shared" si="426"/>
        <v>22322.691999999999</v>
      </c>
    </row>
    <row r="254" spans="1:150" x14ac:dyDescent="0.25">
      <c r="A254" s="30" t="s">
        <v>1132</v>
      </c>
      <c r="B254" s="65">
        <v>1610011</v>
      </c>
      <c r="C254" s="67" t="s">
        <v>1133</v>
      </c>
      <c r="D254" s="32" t="s">
        <v>1134</v>
      </c>
      <c r="E254" s="56"/>
      <c r="F254" s="33"/>
      <c r="G254" s="33"/>
      <c r="H254" s="288">
        <f t="shared" si="421"/>
        <v>2079271.3443840002</v>
      </c>
      <c r="I254" s="288">
        <f t="shared" si="422"/>
        <v>2152000.8143840004</v>
      </c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4" t="s">
        <v>583</v>
      </c>
      <c r="AI254" s="34" t="s">
        <v>479</v>
      </c>
      <c r="AJ254" s="34" t="s">
        <v>54</v>
      </c>
      <c r="AK254" s="34" t="s">
        <v>490</v>
      </c>
      <c r="AL254" s="34" t="s">
        <v>86</v>
      </c>
      <c r="AM254" s="34" t="s">
        <v>709</v>
      </c>
      <c r="AN254" s="34" t="s">
        <v>467</v>
      </c>
      <c r="AO254" s="36">
        <v>1.04</v>
      </c>
      <c r="AP254" s="69" t="s">
        <v>586</v>
      </c>
      <c r="AQ254" s="69" t="s">
        <v>58</v>
      </c>
      <c r="AR254" s="37" t="s">
        <v>469</v>
      </c>
      <c r="AS254" s="38">
        <v>2021</v>
      </c>
      <c r="AT254" s="39" t="s">
        <v>470</v>
      </c>
      <c r="AU254" s="37" t="s">
        <v>686</v>
      </c>
      <c r="AV254" s="39" t="s">
        <v>494</v>
      </c>
      <c r="AW254" s="39" t="s">
        <v>495</v>
      </c>
      <c r="AX254" s="39" t="s">
        <v>687</v>
      </c>
      <c r="AY254" s="40" t="s">
        <v>467</v>
      </c>
      <c r="AZ254" s="40" t="s">
        <v>530</v>
      </c>
      <c r="BA254" s="274">
        <v>72729.47</v>
      </c>
      <c r="BB254" s="42"/>
      <c r="BC254" s="43">
        <v>2102496.8396000001</v>
      </c>
      <c r="BD254" s="43">
        <v>0</v>
      </c>
      <c r="BE254" s="43"/>
      <c r="BF254" s="43">
        <v>0</v>
      </c>
      <c r="BG254" s="44"/>
      <c r="BH254" s="45">
        <f t="shared" si="502"/>
        <v>1999299.3696000001</v>
      </c>
      <c r="BI254" s="45">
        <f t="shared" si="503"/>
        <v>2079271.3443840002</v>
      </c>
      <c r="BJ254" s="45">
        <f t="shared" si="409"/>
        <v>2152000.8143840004</v>
      </c>
      <c r="BK254" s="46">
        <v>0</v>
      </c>
      <c r="BL254" s="46">
        <v>0</v>
      </c>
      <c r="BM254" s="46">
        <f t="shared" si="477"/>
        <v>0</v>
      </c>
      <c r="BN254" s="46">
        <v>0</v>
      </c>
      <c r="BO254" s="46">
        <f t="shared" si="512"/>
        <v>0</v>
      </c>
      <c r="BP254" s="46">
        <v>0</v>
      </c>
      <c r="BQ254" s="46">
        <f t="shared" si="478"/>
        <v>0</v>
      </c>
      <c r="BR254" s="46">
        <v>0</v>
      </c>
      <c r="BS254" s="46">
        <f t="shared" si="479"/>
        <v>0</v>
      </c>
      <c r="BT254" s="46">
        <v>0</v>
      </c>
      <c r="BU254" s="46">
        <f t="shared" si="480"/>
        <v>0</v>
      </c>
      <c r="BV254" s="46">
        <v>211521.024</v>
      </c>
      <c r="BW254" s="46">
        <f t="shared" si="481"/>
        <v>219981.86496000001</v>
      </c>
      <c r="BX254" s="46">
        <v>1787778.3456000001</v>
      </c>
      <c r="BY254" s="46">
        <f t="shared" si="482"/>
        <v>1859289.4794240003</v>
      </c>
      <c r="BZ254" s="46">
        <v>0</v>
      </c>
      <c r="CA254" s="46">
        <f t="shared" si="513"/>
        <v>0</v>
      </c>
      <c r="CB254" s="46">
        <v>0</v>
      </c>
      <c r="CC254" s="46">
        <f t="shared" si="514"/>
        <v>0</v>
      </c>
      <c r="CD254" s="46">
        <v>0</v>
      </c>
      <c r="CE254" s="46">
        <f t="shared" si="515"/>
        <v>0</v>
      </c>
      <c r="CF254" s="46">
        <v>0</v>
      </c>
      <c r="CG254" s="46">
        <f t="shared" si="516"/>
        <v>0</v>
      </c>
      <c r="CH254" s="46">
        <v>0</v>
      </c>
      <c r="CI254" s="46">
        <f t="shared" si="517"/>
        <v>0</v>
      </c>
      <c r="CJ254" s="46">
        <v>0</v>
      </c>
      <c r="CK254" s="46">
        <f t="shared" si="518"/>
        <v>0</v>
      </c>
      <c r="CL254" s="46">
        <v>0</v>
      </c>
      <c r="CM254" s="46">
        <f t="shared" si="519"/>
        <v>0</v>
      </c>
      <c r="CN254" s="46">
        <v>0</v>
      </c>
      <c r="CO254" s="46">
        <f t="shared" si="520"/>
        <v>0</v>
      </c>
      <c r="CP254" s="46">
        <v>0</v>
      </c>
      <c r="CQ254" s="46">
        <f t="shared" si="521"/>
        <v>0</v>
      </c>
      <c r="CR254" s="46">
        <v>0</v>
      </c>
      <c r="CS254" s="46">
        <f t="shared" si="522"/>
        <v>0</v>
      </c>
      <c r="CT254" s="46">
        <v>0</v>
      </c>
      <c r="CU254" s="46">
        <f t="shared" si="523"/>
        <v>0</v>
      </c>
      <c r="CV254" s="46">
        <v>0</v>
      </c>
      <c r="CW254" s="46">
        <f t="shared" si="524"/>
        <v>0</v>
      </c>
      <c r="CX254" s="46">
        <v>0</v>
      </c>
      <c r="CY254" s="46">
        <f t="shared" si="525"/>
        <v>0</v>
      </c>
      <c r="CZ254" s="46">
        <v>0</v>
      </c>
      <c r="DA254" s="46">
        <f t="shared" si="526"/>
        <v>0</v>
      </c>
      <c r="DB254" s="47">
        <v>0</v>
      </c>
      <c r="DC254" s="46">
        <f t="shared" si="527"/>
        <v>0</v>
      </c>
      <c r="DD254" s="48">
        <v>0</v>
      </c>
      <c r="DE254" s="46">
        <f t="shared" si="528"/>
        <v>0</v>
      </c>
      <c r="DF254" s="74">
        <v>40</v>
      </c>
      <c r="DG254" s="50">
        <f t="shared" si="540"/>
        <v>53800.020359600006</v>
      </c>
      <c r="DH254" s="51">
        <f t="shared" si="410"/>
        <v>860800.32575359987</v>
      </c>
      <c r="DI254" s="52"/>
      <c r="DJ254" s="52"/>
      <c r="DK254" s="53"/>
      <c r="DL254" s="53"/>
      <c r="DM254" s="53"/>
      <c r="DN254" s="53"/>
      <c r="DO254" s="53"/>
      <c r="DP254" s="53"/>
      <c r="DQ254" s="52">
        <f t="shared" ref="DQ254:EC264" si="544">$DG254</f>
        <v>53800.020359600006</v>
      </c>
      <c r="DR254" s="52">
        <f t="shared" si="544"/>
        <v>53800.020359600006</v>
      </c>
      <c r="DS254" s="52">
        <f t="shared" si="544"/>
        <v>53800.020359600006</v>
      </c>
      <c r="DT254" s="52">
        <f t="shared" si="544"/>
        <v>53800.020359600006</v>
      </c>
      <c r="DU254" s="52">
        <f t="shared" si="544"/>
        <v>53800.020359600006</v>
      </c>
      <c r="DV254" s="52">
        <f t="shared" si="544"/>
        <v>53800.020359600006</v>
      </c>
      <c r="DW254" s="52">
        <f t="shared" si="544"/>
        <v>53800.020359600006</v>
      </c>
      <c r="DX254" s="52">
        <f t="shared" si="544"/>
        <v>53800.020359600006</v>
      </c>
      <c r="DY254" s="52">
        <f t="shared" si="544"/>
        <v>53800.020359600006</v>
      </c>
      <c r="DZ254" s="52">
        <f t="shared" si="544"/>
        <v>53800.020359600006</v>
      </c>
      <c r="EA254" s="52">
        <f t="shared" si="544"/>
        <v>53800.020359600006</v>
      </c>
      <c r="EB254" s="52">
        <f t="shared" si="544"/>
        <v>53800.020359600006</v>
      </c>
      <c r="EC254" s="52">
        <f t="shared" si="544"/>
        <v>53800.020359600006</v>
      </c>
      <c r="ED254" s="52">
        <f t="shared" si="543"/>
        <v>53800.020359600006</v>
      </c>
      <c r="EE254" s="52">
        <f t="shared" si="543"/>
        <v>53800.020359600006</v>
      </c>
      <c r="EF254" s="52">
        <f t="shared" si="543"/>
        <v>53800.020359600006</v>
      </c>
      <c r="EG254" s="54">
        <f t="shared" si="412"/>
        <v>1291200.4886304005</v>
      </c>
      <c r="EH254" s="55">
        <f t="shared" si="413"/>
        <v>16</v>
      </c>
      <c r="EI254" s="55">
        <f t="shared" si="414"/>
        <v>24</v>
      </c>
      <c r="EJ254" s="56" t="s">
        <v>1135</v>
      </c>
      <c r="EK254" s="57">
        <f t="shared" si="535"/>
        <v>72729.47</v>
      </c>
      <c r="EL254" s="57">
        <f t="shared" si="536"/>
        <v>72729.47</v>
      </c>
      <c r="EM254" s="57">
        <f t="shared" si="537"/>
        <v>72729.47</v>
      </c>
      <c r="EN254" s="57">
        <f t="shared" si="538"/>
        <v>72729.47</v>
      </c>
      <c r="EO254" s="57">
        <f t="shared" si="429"/>
        <v>72729.47</v>
      </c>
      <c r="EP254" s="57">
        <f t="shared" si="430"/>
        <v>72729.47</v>
      </c>
      <c r="EQ254" s="58">
        <f t="shared" si="423"/>
        <v>872.75364000000002</v>
      </c>
      <c r="ER254" s="58">
        <f t="shared" si="424"/>
        <v>872.75364000000002</v>
      </c>
      <c r="ES254" s="58">
        <f t="shared" si="425"/>
        <v>945.48311000000001</v>
      </c>
      <c r="ET254" s="58">
        <f t="shared" si="426"/>
        <v>1018.21258</v>
      </c>
    </row>
    <row r="255" spans="1:150" x14ac:dyDescent="0.25">
      <c r="A255" s="30" t="s">
        <v>1136</v>
      </c>
      <c r="B255" s="65">
        <v>1610012</v>
      </c>
      <c r="C255" s="67" t="s">
        <v>1137</v>
      </c>
      <c r="D255" s="32" t="s">
        <v>1134</v>
      </c>
      <c r="E255" s="56"/>
      <c r="F255" s="33"/>
      <c r="G255" s="33"/>
      <c r="H255" s="288">
        <f t="shared" si="421"/>
        <v>1797300.2656</v>
      </c>
      <c r="I255" s="288">
        <f t="shared" si="422"/>
        <v>2113165.8955999999</v>
      </c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4" t="s">
        <v>583</v>
      </c>
      <c r="AI255" s="34" t="s">
        <v>479</v>
      </c>
      <c r="AJ255" s="34" t="s">
        <v>464</v>
      </c>
      <c r="AK255" s="34" t="s">
        <v>740</v>
      </c>
      <c r="AL255" s="34" t="s">
        <v>277</v>
      </c>
      <c r="AM255" s="34" t="s">
        <v>695</v>
      </c>
      <c r="AN255" s="34" t="s">
        <v>467</v>
      </c>
      <c r="AO255" s="36">
        <v>1.04</v>
      </c>
      <c r="AP255" s="69" t="s">
        <v>586</v>
      </c>
      <c r="AQ255" s="69" t="s">
        <v>58</v>
      </c>
      <c r="AR255" s="37" t="s">
        <v>471</v>
      </c>
      <c r="AS255" s="38">
        <v>2021</v>
      </c>
      <c r="AT255" s="39" t="s">
        <v>470</v>
      </c>
      <c r="AU255" s="37" t="s">
        <v>686</v>
      </c>
      <c r="AV255" s="39" t="s">
        <v>494</v>
      </c>
      <c r="AW255" s="39" t="s">
        <v>495</v>
      </c>
      <c r="AX255" s="39" t="s">
        <v>687</v>
      </c>
      <c r="AY255" s="40" t="s">
        <v>467</v>
      </c>
      <c r="AZ255" s="40" t="s">
        <v>485</v>
      </c>
      <c r="BA255" s="274">
        <v>315865.63</v>
      </c>
      <c r="BB255" s="42"/>
      <c r="BC255" s="43">
        <v>2061895.1300000001</v>
      </c>
      <c r="BD255" s="43">
        <v>0</v>
      </c>
      <c r="BE255" s="43"/>
      <c r="BF255" s="43">
        <v>0</v>
      </c>
      <c r="BG255" s="44"/>
      <c r="BH255" s="45">
        <f t="shared" si="502"/>
        <v>1746028.6400000001</v>
      </c>
      <c r="BI255" s="45">
        <f t="shared" si="503"/>
        <v>1797300.2656</v>
      </c>
      <c r="BJ255" s="45">
        <f t="shared" si="409"/>
        <v>2113165.8955999999</v>
      </c>
      <c r="BK255" s="256">
        <f>234000+230238</f>
        <v>464238</v>
      </c>
      <c r="BL255" s="46">
        <v>331367.92</v>
      </c>
      <c r="BM255" s="46">
        <f t="shared" si="477"/>
        <v>344622.63679999998</v>
      </c>
      <c r="BN255" s="46">
        <v>950422.72000000009</v>
      </c>
      <c r="BO255" s="46">
        <f t="shared" si="512"/>
        <v>988439.62880000018</v>
      </c>
      <c r="BP255" s="46">
        <v>0</v>
      </c>
      <c r="BQ255" s="46">
        <f t="shared" si="478"/>
        <v>0</v>
      </c>
      <c r="BR255" s="46">
        <v>0</v>
      </c>
      <c r="BS255" s="46">
        <f t="shared" si="479"/>
        <v>0</v>
      </c>
      <c r="BT255" s="46">
        <v>0</v>
      </c>
      <c r="BU255" s="46">
        <f t="shared" si="480"/>
        <v>0</v>
      </c>
      <c r="BV255" s="46">
        <v>0</v>
      </c>
      <c r="BW255" s="46">
        <f t="shared" si="481"/>
        <v>0</v>
      </c>
      <c r="BX255" s="46">
        <v>0</v>
      </c>
      <c r="BY255" s="46">
        <f t="shared" si="482"/>
        <v>0</v>
      </c>
      <c r="BZ255" s="46">
        <v>0</v>
      </c>
      <c r="CA255" s="46">
        <f t="shared" si="513"/>
        <v>0</v>
      </c>
      <c r="CB255" s="46">
        <v>0</v>
      </c>
      <c r="CC255" s="46">
        <f t="shared" si="514"/>
        <v>0</v>
      </c>
      <c r="CD255" s="46">
        <v>0</v>
      </c>
      <c r="CE255" s="46">
        <f t="shared" si="515"/>
        <v>0</v>
      </c>
      <c r="CF255" s="46">
        <v>0</v>
      </c>
      <c r="CG255" s="46">
        <f t="shared" si="516"/>
        <v>0</v>
      </c>
      <c r="CH255" s="46">
        <v>0</v>
      </c>
      <c r="CI255" s="46">
        <f t="shared" si="517"/>
        <v>0</v>
      </c>
      <c r="CJ255" s="46">
        <v>0</v>
      </c>
      <c r="CK255" s="46">
        <f t="shared" si="518"/>
        <v>0</v>
      </c>
      <c r="CL255" s="46">
        <v>0</v>
      </c>
      <c r="CM255" s="46">
        <f t="shared" si="519"/>
        <v>0</v>
      </c>
      <c r="CN255" s="46">
        <v>0</v>
      </c>
      <c r="CO255" s="46">
        <f t="shared" si="520"/>
        <v>0</v>
      </c>
      <c r="CP255" s="46">
        <v>0</v>
      </c>
      <c r="CQ255" s="46">
        <f t="shared" si="521"/>
        <v>0</v>
      </c>
      <c r="CR255" s="46">
        <v>0</v>
      </c>
      <c r="CS255" s="46">
        <f t="shared" si="522"/>
        <v>0</v>
      </c>
      <c r="CT255" s="46">
        <v>0</v>
      </c>
      <c r="CU255" s="46">
        <f t="shared" si="523"/>
        <v>0</v>
      </c>
      <c r="CV255" s="46">
        <v>0</v>
      </c>
      <c r="CW255" s="46">
        <f t="shared" si="524"/>
        <v>0</v>
      </c>
      <c r="CX255" s="46">
        <v>0</v>
      </c>
      <c r="CY255" s="46">
        <f t="shared" si="525"/>
        <v>0</v>
      </c>
      <c r="CZ255" s="46">
        <v>0</v>
      </c>
      <c r="DA255" s="46">
        <f t="shared" si="526"/>
        <v>0</v>
      </c>
      <c r="DB255" s="47">
        <v>0</v>
      </c>
      <c r="DC255" s="46">
        <f t="shared" si="527"/>
        <v>0</v>
      </c>
      <c r="DD255" s="48">
        <v>0</v>
      </c>
      <c r="DE255" s="46">
        <f t="shared" si="528"/>
        <v>0</v>
      </c>
      <c r="DF255" s="49">
        <v>40</v>
      </c>
      <c r="DG255" s="50">
        <f t="shared" si="540"/>
        <v>52829.147389999998</v>
      </c>
      <c r="DH255" s="51">
        <f t="shared" si="410"/>
        <v>1109412.0951900005</v>
      </c>
      <c r="DI255" s="52"/>
      <c r="DJ255" s="52"/>
      <c r="DK255" s="53"/>
      <c r="DL255" s="52">
        <f t="shared" ref="DL255:DP264" si="545">$DG255</f>
        <v>52829.147389999998</v>
      </c>
      <c r="DM255" s="52">
        <f t="shared" si="545"/>
        <v>52829.147389999998</v>
      </c>
      <c r="DN255" s="52">
        <f t="shared" si="545"/>
        <v>52829.147389999998</v>
      </c>
      <c r="DO255" s="52">
        <f t="shared" si="545"/>
        <v>52829.147389999998</v>
      </c>
      <c r="DP255" s="52">
        <f t="shared" si="545"/>
        <v>52829.147389999998</v>
      </c>
      <c r="DQ255" s="52">
        <f t="shared" si="544"/>
        <v>52829.147389999998</v>
      </c>
      <c r="DR255" s="52">
        <f t="shared" si="544"/>
        <v>52829.147389999998</v>
      </c>
      <c r="DS255" s="52">
        <f t="shared" si="544"/>
        <v>52829.147389999998</v>
      </c>
      <c r="DT255" s="52">
        <f t="shared" si="544"/>
        <v>52829.147389999998</v>
      </c>
      <c r="DU255" s="52">
        <f t="shared" si="544"/>
        <v>52829.147389999998</v>
      </c>
      <c r="DV255" s="52">
        <f t="shared" si="544"/>
        <v>52829.147389999998</v>
      </c>
      <c r="DW255" s="52">
        <f t="shared" si="544"/>
        <v>52829.147389999998</v>
      </c>
      <c r="DX255" s="52">
        <f t="shared" si="544"/>
        <v>52829.147389999998</v>
      </c>
      <c r="DY255" s="52">
        <f t="shared" si="544"/>
        <v>52829.147389999998</v>
      </c>
      <c r="DZ255" s="52">
        <f t="shared" si="544"/>
        <v>52829.147389999998</v>
      </c>
      <c r="EA255" s="52">
        <f t="shared" si="544"/>
        <v>52829.147389999998</v>
      </c>
      <c r="EB255" s="52">
        <f t="shared" si="544"/>
        <v>52829.147389999998</v>
      </c>
      <c r="EC255" s="52">
        <f t="shared" si="544"/>
        <v>52829.147389999998</v>
      </c>
      <c r="ED255" s="52">
        <f t="shared" si="543"/>
        <v>52829.147389999998</v>
      </c>
      <c r="EE255" s="52">
        <f t="shared" si="543"/>
        <v>52829.147389999998</v>
      </c>
      <c r="EF255" s="52">
        <f t="shared" si="543"/>
        <v>52829.147389999998</v>
      </c>
      <c r="EG255" s="54">
        <f t="shared" si="412"/>
        <v>1003753.8004099994</v>
      </c>
      <c r="EH255" s="55">
        <f t="shared" si="413"/>
        <v>21</v>
      </c>
      <c r="EI255" s="55">
        <f t="shared" si="414"/>
        <v>19</v>
      </c>
      <c r="EJ255" s="56" t="s">
        <v>1138</v>
      </c>
      <c r="EK255" s="57">
        <f t="shared" si="535"/>
        <v>780103.63</v>
      </c>
      <c r="EL255" s="57">
        <f t="shared" si="536"/>
        <v>1124726.2667999999</v>
      </c>
      <c r="EM255" s="57">
        <f t="shared" si="537"/>
        <v>2113165.8955999999</v>
      </c>
      <c r="EN255" s="57">
        <f t="shared" si="538"/>
        <v>2060336.7482099999</v>
      </c>
      <c r="EO255" s="57">
        <f t="shared" si="429"/>
        <v>2007507.6008199998</v>
      </c>
      <c r="EP255" s="57">
        <f t="shared" si="430"/>
        <v>1954678.4534299998</v>
      </c>
      <c r="EQ255" s="58">
        <f t="shared" si="423"/>
        <v>9361.2435600000008</v>
      </c>
      <c r="ER255" s="58">
        <f t="shared" si="424"/>
        <v>13496.715201599998</v>
      </c>
      <c r="ES255" s="58">
        <f t="shared" si="425"/>
        <v>27471.156642799997</v>
      </c>
      <c r="ET255" s="58">
        <f t="shared" si="426"/>
        <v>28844.714474939999</v>
      </c>
    </row>
    <row r="256" spans="1:150" x14ac:dyDescent="0.25">
      <c r="A256" s="30" t="s">
        <v>683</v>
      </c>
      <c r="B256" s="65">
        <v>1610021</v>
      </c>
      <c r="C256" s="67" t="s">
        <v>1139</v>
      </c>
      <c r="D256" s="32">
        <v>0</v>
      </c>
      <c r="E256" s="56"/>
      <c r="F256" s="33"/>
      <c r="G256" s="33"/>
      <c r="H256" s="288">
        <f t="shared" si="421"/>
        <v>138090.68</v>
      </c>
      <c r="I256" s="288">
        <f t="shared" si="422"/>
        <v>138090.68</v>
      </c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4" t="s">
        <v>685</v>
      </c>
      <c r="AI256" s="34" t="s">
        <v>479</v>
      </c>
      <c r="AJ256" s="34" t="s">
        <v>54</v>
      </c>
      <c r="AK256" s="34" t="s">
        <v>490</v>
      </c>
      <c r="AL256" s="34" t="s">
        <v>86</v>
      </c>
      <c r="AM256" s="34" t="s">
        <v>529</v>
      </c>
      <c r="AN256" s="34" t="s">
        <v>467</v>
      </c>
      <c r="AO256" s="36">
        <v>1.04</v>
      </c>
      <c r="AP256" s="69" t="s">
        <v>586</v>
      </c>
      <c r="AQ256" s="69" t="s">
        <v>58</v>
      </c>
      <c r="AR256" s="37" t="s">
        <v>471</v>
      </c>
      <c r="AS256" s="38">
        <v>2018</v>
      </c>
      <c r="AT256" s="39" t="s">
        <v>470</v>
      </c>
      <c r="AU256" s="37" t="s">
        <v>686</v>
      </c>
      <c r="AV256" s="39" t="s">
        <v>494</v>
      </c>
      <c r="AW256" s="39" t="s">
        <v>495</v>
      </c>
      <c r="AX256" s="39" t="s">
        <v>687</v>
      </c>
      <c r="AY256" s="40" t="s">
        <v>688</v>
      </c>
      <c r="AZ256" s="40" t="s">
        <v>474</v>
      </c>
      <c r="BA256" s="274">
        <v>0</v>
      </c>
      <c r="BB256" s="42"/>
      <c r="BC256" s="35">
        <v>159120</v>
      </c>
      <c r="BD256" s="43">
        <v>25311</v>
      </c>
      <c r="BE256" s="43"/>
      <c r="BF256" s="43">
        <v>0</v>
      </c>
      <c r="BG256" s="44"/>
      <c r="BH256" s="45">
        <f t="shared" si="502"/>
        <v>133808.79999999999</v>
      </c>
      <c r="BI256" s="45">
        <f t="shared" si="503"/>
        <v>138090.68</v>
      </c>
      <c r="BJ256" s="45">
        <f t="shared" si="409"/>
        <v>138090.68</v>
      </c>
      <c r="BK256" s="73">
        <f>(159120-25311)*0.2</f>
        <v>26761.800000000003</v>
      </c>
      <c r="BL256" s="73">
        <v>107047</v>
      </c>
      <c r="BM256" s="46">
        <f t="shared" si="477"/>
        <v>111328.88</v>
      </c>
      <c r="BN256" s="46">
        <v>0</v>
      </c>
      <c r="BO256" s="46">
        <f t="shared" si="512"/>
        <v>0</v>
      </c>
      <c r="BP256" s="46">
        <v>0</v>
      </c>
      <c r="BQ256" s="46">
        <f t="shared" si="478"/>
        <v>0</v>
      </c>
      <c r="BR256" s="46">
        <v>0</v>
      </c>
      <c r="BS256" s="46">
        <f t="shared" si="479"/>
        <v>0</v>
      </c>
      <c r="BT256" s="46">
        <v>0</v>
      </c>
      <c r="BU256" s="46">
        <f t="shared" si="480"/>
        <v>0</v>
      </c>
      <c r="BV256" s="46">
        <v>0</v>
      </c>
      <c r="BW256" s="46">
        <f t="shared" si="481"/>
        <v>0</v>
      </c>
      <c r="BX256" s="46">
        <v>0</v>
      </c>
      <c r="BY256" s="46">
        <f t="shared" si="482"/>
        <v>0</v>
      </c>
      <c r="BZ256" s="46">
        <v>0</v>
      </c>
      <c r="CA256" s="46">
        <f t="shared" si="513"/>
        <v>0</v>
      </c>
      <c r="CB256" s="46">
        <v>0</v>
      </c>
      <c r="CC256" s="46">
        <f t="shared" si="514"/>
        <v>0</v>
      </c>
      <c r="CD256" s="46">
        <v>0</v>
      </c>
      <c r="CE256" s="46">
        <f t="shared" si="515"/>
        <v>0</v>
      </c>
      <c r="CF256" s="46">
        <v>0</v>
      </c>
      <c r="CG256" s="46">
        <f t="shared" si="516"/>
        <v>0</v>
      </c>
      <c r="CH256" s="46">
        <v>0</v>
      </c>
      <c r="CI256" s="46">
        <f t="shared" si="517"/>
        <v>0</v>
      </c>
      <c r="CJ256" s="46">
        <v>0</v>
      </c>
      <c r="CK256" s="46">
        <f t="shared" si="518"/>
        <v>0</v>
      </c>
      <c r="CL256" s="46">
        <v>0</v>
      </c>
      <c r="CM256" s="46">
        <f t="shared" si="519"/>
        <v>0</v>
      </c>
      <c r="CN256" s="46">
        <v>0</v>
      </c>
      <c r="CO256" s="46">
        <f t="shared" si="520"/>
        <v>0</v>
      </c>
      <c r="CP256" s="46">
        <v>0</v>
      </c>
      <c r="CQ256" s="46">
        <f t="shared" si="521"/>
        <v>0</v>
      </c>
      <c r="CR256" s="46">
        <v>0</v>
      </c>
      <c r="CS256" s="46">
        <f t="shared" si="522"/>
        <v>0</v>
      </c>
      <c r="CT256" s="46">
        <v>0</v>
      </c>
      <c r="CU256" s="46">
        <f t="shared" si="523"/>
        <v>0</v>
      </c>
      <c r="CV256" s="46">
        <v>0</v>
      </c>
      <c r="CW256" s="46">
        <f t="shared" si="524"/>
        <v>0</v>
      </c>
      <c r="CX256" s="46">
        <v>0</v>
      </c>
      <c r="CY256" s="46">
        <f t="shared" si="525"/>
        <v>0</v>
      </c>
      <c r="CZ256" s="46">
        <v>0</v>
      </c>
      <c r="DA256" s="46">
        <f t="shared" si="526"/>
        <v>0</v>
      </c>
      <c r="DB256" s="47">
        <v>0</v>
      </c>
      <c r="DC256" s="46">
        <f t="shared" si="527"/>
        <v>0</v>
      </c>
      <c r="DD256" s="48">
        <v>0</v>
      </c>
      <c r="DE256" s="46">
        <f t="shared" si="528"/>
        <v>0</v>
      </c>
      <c r="DF256" s="49">
        <v>20</v>
      </c>
      <c r="DG256" s="50">
        <f t="shared" si="540"/>
        <v>5638.9839999999995</v>
      </c>
      <c r="DH256" s="51">
        <f t="shared" si="410"/>
        <v>112779.67999999995</v>
      </c>
      <c r="DI256" s="52"/>
      <c r="DJ256" s="52"/>
      <c r="DK256" s="52">
        <f t="shared" ref="DK256:DK272" si="546">$DG256</f>
        <v>5638.9839999999995</v>
      </c>
      <c r="DL256" s="52">
        <f t="shared" si="545"/>
        <v>5638.9839999999995</v>
      </c>
      <c r="DM256" s="52">
        <f t="shared" si="545"/>
        <v>5638.9839999999995</v>
      </c>
      <c r="DN256" s="52">
        <f t="shared" si="545"/>
        <v>5638.9839999999995</v>
      </c>
      <c r="DO256" s="52">
        <f t="shared" si="545"/>
        <v>5638.9839999999995</v>
      </c>
      <c r="DP256" s="52">
        <f t="shared" si="545"/>
        <v>5638.9839999999995</v>
      </c>
      <c r="DQ256" s="52">
        <f t="shared" si="544"/>
        <v>5638.9839999999995</v>
      </c>
      <c r="DR256" s="52">
        <f t="shared" si="544"/>
        <v>5638.9839999999995</v>
      </c>
      <c r="DS256" s="52">
        <f t="shared" si="544"/>
        <v>5638.9839999999995</v>
      </c>
      <c r="DT256" s="52">
        <f t="shared" si="544"/>
        <v>5638.9839999999995</v>
      </c>
      <c r="DU256" s="52">
        <f t="shared" si="544"/>
        <v>5638.9839999999995</v>
      </c>
      <c r="DV256" s="52">
        <f t="shared" si="544"/>
        <v>5638.9839999999995</v>
      </c>
      <c r="DW256" s="52">
        <f t="shared" si="544"/>
        <v>5638.9839999999995</v>
      </c>
      <c r="DX256" s="52">
        <f t="shared" si="544"/>
        <v>5638.9839999999995</v>
      </c>
      <c r="DY256" s="52">
        <f t="shared" si="544"/>
        <v>5638.9839999999995</v>
      </c>
      <c r="DZ256" s="52">
        <f t="shared" si="544"/>
        <v>5638.9839999999995</v>
      </c>
      <c r="EA256" s="52">
        <f t="shared" si="544"/>
        <v>5638.9839999999995</v>
      </c>
      <c r="EB256" s="52">
        <f t="shared" si="544"/>
        <v>5638.9839999999995</v>
      </c>
      <c r="EC256" s="52">
        <f t="shared" si="544"/>
        <v>5638.9839999999995</v>
      </c>
      <c r="ED256" s="52">
        <f t="shared" ref="ED256:ED263" si="547">$DG256</f>
        <v>5638.9839999999995</v>
      </c>
      <c r="EE256" s="53"/>
      <c r="EF256" s="53"/>
      <c r="EG256" s="54">
        <f t="shared" si="412"/>
        <v>25311.000000000044</v>
      </c>
      <c r="EH256" s="55">
        <f t="shared" si="413"/>
        <v>20</v>
      </c>
      <c r="EI256" s="55">
        <f t="shared" si="414"/>
        <v>0</v>
      </c>
      <c r="EJ256" s="326" t="s">
        <v>689</v>
      </c>
      <c r="EK256" s="327">
        <f>BA256+BK256-(BD256/BJ256*BK256)</f>
        <v>21856.560053321486</v>
      </c>
      <c r="EL256" s="57">
        <f>EK256+BM256-(BD256/BJ256*BM256)-DJ256</f>
        <v>112779.68</v>
      </c>
      <c r="EM256" s="57">
        <f>EL256+BO256-(BD256/BJ256*BO256)-DK256</f>
        <v>107140.696</v>
      </c>
      <c r="EN256" s="57">
        <f>EM256+BQ256-(BD256/BJ256*BQ256)-DL256</f>
        <v>101501.712</v>
      </c>
      <c r="EO256" s="57">
        <f>EN256+BS256-(BD256/BJ256*BS256)-DM256</f>
        <v>95862.728000000003</v>
      </c>
      <c r="EP256" s="57">
        <f>EO256+BU256-(BD256/BJ256*BS256)-DN256</f>
        <v>90223.744000000006</v>
      </c>
      <c r="EQ256" s="58">
        <f t="shared" si="423"/>
        <v>262.27872063985785</v>
      </c>
      <c r="ER256" s="58">
        <f t="shared" si="424"/>
        <v>1353.35616</v>
      </c>
      <c r="ES256" s="58">
        <f t="shared" si="425"/>
        <v>1392.8290479999998</v>
      </c>
      <c r="ET256" s="58">
        <f t="shared" si="426"/>
        <v>1421.023968</v>
      </c>
    </row>
    <row r="257" spans="1:150" x14ac:dyDescent="0.25">
      <c r="A257" s="30" t="s">
        <v>683</v>
      </c>
      <c r="B257" s="65">
        <v>1610022</v>
      </c>
      <c r="C257" s="67" t="s">
        <v>1140</v>
      </c>
      <c r="D257" s="32">
        <v>0</v>
      </c>
      <c r="E257" s="56"/>
      <c r="F257" s="33"/>
      <c r="G257" s="33"/>
      <c r="H257" s="288">
        <f t="shared" si="421"/>
        <v>84662.6</v>
      </c>
      <c r="I257" s="288">
        <f t="shared" si="422"/>
        <v>84662.6</v>
      </c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4" t="s">
        <v>685</v>
      </c>
      <c r="AI257" s="34" t="s">
        <v>479</v>
      </c>
      <c r="AJ257" s="34" t="s">
        <v>54</v>
      </c>
      <c r="AK257" s="34" t="s">
        <v>490</v>
      </c>
      <c r="AL257" s="34" t="s">
        <v>86</v>
      </c>
      <c r="AM257" s="34" t="s">
        <v>529</v>
      </c>
      <c r="AN257" s="34" t="s">
        <v>467</v>
      </c>
      <c r="AO257" s="36">
        <v>1.04</v>
      </c>
      <c r="AP257" s="69" t="s">
        <v>586</v>
      </c>
      <c r="AQ257" s="69" t="s">
        <v>58</v>
      </c>
      <c r="AR257" s="37" t="s">
        <v>471</v>
      </c>
      <c r="AS257" s="38">
        <v>2018</v>
      </c>
      <c r="AT257" s="39" t="s">
        <v>470</v>
      </c>
      <c r="AU257" s="37" t="s">
        <v>686</v>
      </c>
      <c r="AV257" s="39" t="s">
        <v>494</v>
      </c>
      <c r="AW257" s="39" t="s">
        <v>495</v>
      </c>
      <c r="AX257" s="39" t="s">
        <v>687</v>
      </c>
      <c r="AY257" s="40" t="s">
        <v>688</v>
      </c>
      <c r="AZ257" s="40" t="s">
        <v>474</v>
      </c>
      <c r="BA257" s="274">
        <v>0</v>
      </c>
      <c r="BB257" s="42"/>
      <c r="BC257" s="35">
        <v>82037</v>
      </c>
      <c r="BD257" s="43">
        <v>0</v>
      </c>
      <c r="BE257" s="43"/>
      <c r="BF257" s="43">
        <v>0</v>
      </c>
      <c r="BG257" s="44"/>
      <c r="BH257" s="45">
        <f t="shared" si="502"/>
        <v>82037.399999999994</v>
      </c>
      <c r="BI257" s="45">
        <f t="shared" si="503"/>
        <v>84662.6</v>
      </c>
      <c r="BJ257" s="45">
        <f t="shared" si="409"/>
        <v>84662.6</v>
      </c>
      <c r="BK257" s="73">
        <f>82037*0.2</f>
        <v>16407.400000000001</v>
      </c>
      <c r="BL257" s="73">
        <v>65630</v>
      </c>
      <c r="BM257" s="46">
        <f t="shared" si="477"/>
        <v>68255.199999999997</v>
      </c>
      <c r="BN257" s="46">
        <v>0</v>
      </c>
      <c r="BO257" s="46">
        <f t="shared" si="512"/>
        <v>0</v>
      </c>
      <c r="BP257" s="46">
        <v>0</v>
      </c>
      <c r="BQ257" s="46">
        <f t="shared" si="478"/>
        <v>0</v>
      </c>
      <c r="BR257" s="46">
        <v>0</v>
      </c>
      <c r="BS257" s="46">
        <f t="shared" si="479"/>
        <v>0</v>
      </c>
      <c r="BT257" s="46">
        <v>0</v>
      </c>
      <c r="BU257" s="46">
        <f t="shared" si="480"/>
        <v>0</v>
      </c>
      <c r="BV257" s="46">
        <v>0</v>
      </c>
      <c r="BW257" s="46">
        <f t="shared" si="481"/>
        <v>0</v>
      </c>
      <c r="BX257" s="46">
        <v>0</v>
      </c>
      <c r="BY257" s="46">
        <f t="shared" si="482"/>
        <v>0</v>
      </c>
      <c r="BZ257" s="46">
        <v>0</v>
      </c>
      <c r="CA257" s="46">
        <f t="shared" si="513"/>
        <v>0</v>
      </c>
      <c r="CB257" s="46">
        <v>0</v>
      </c>
      <c r="CC257" s="46">
        <f t="shared" si="514"/>
        <v>0</v>
      </c>
      <c r="CD257" s="46">
        <v>0</v>
      </c>
      <c r="CE257" s="46">
        <f t="shared" si="515"/>
        <v>0</v>
      </c>
      <c r="CF257" s="46">
        <v>0</v>
      </c>
      <c r="CG257" s="46">
        <f t="shared" si="516"/>
        <v>0</v>
      </c>
      <c r="CH257" s="46">
        <v>0</v>
      </c>
      <c r="CI257" s="46">
        <f t="shared" si="517"/>
        <v>0</v>
      </c>
      <c r="CJ257" s="46">
        <v>0</v>
      </c>
      <c r="CK257" s="46">
        <f t="shared" si="518"/>
        <v>0</v>
      </c>
      <c r="CL257" s="46">
        <v>0</v>
      </c>
      <c r="CM257" s="46">
        <f t="shared" si="519"/>
        <v>0</v>
      </c>
      <c r="CN257" s="46">
        <v>0</v>
      </c>
      <c r="CO257" s="46">
        <f t="shared" si="520"/>
        <v>0</v>
      </c>
      <c r="CP257" s="46">
        <v>0</v>
      </c>
      <c r="CQ257" s="46">
        <f t="shared" si="521"/>
        <v>0</v>
      </c>
      <c r="CR257" s="46">
        <v>0</v>
      </c>
      <c r="CS257" s="46">
        <f t="shared" si="522"/>
        <v>0</v>
      </c>
      <c r="CT257" s="46">
        <v>0</v>
      </c>
      <c r="CU257" s="46">
        <f t="shared" si="523"/>
        <v>0</v>
      </c>
      <c r="CV257" s="46">
        <v>0</v>
      </c>
      <c r="CW257" s="46">
        <f t="shared" si="524"/>
        <v>0</v>
      </c>
      <c r="CX257" s="46">
        <v>0</v>
      </c>
      <c r="CY257" s="46">
        <f t="shared" si="525"/>
        <v>0</v>
      </c>
      <c r="CZ257" s="46">
        <v>0</v>
      </c>
      <c r="DA257" s="46">
        <f t="shared" si="526"/>
        <v>0</v>
      </c>
      <c r="DB257" s="47">
        <v>0</v>
      </c>
      <c r="DC257" s="46">
        <f t="shared" si="527"/>
        <v>0</v>
      </c>
      <c r="DD257" s="48">
        <v>0</v>
      </c>
      <c r="DE257" s="46">
        <f t="shared" si="528"/>
        <v>0</v>
      </c>
      <c r="DF257" s="49">
        <v>20</v>
      </c>
      <c r="DG257" s="50">
        <f t="shared" si="540"/>
        <v>4233.13</v>
      </c>
      <c r="DH257" s="51">
        <f t="shared" si="410"/>
        <v>84662.6</v>
      </c>
      <c r="DI257" s="52"/>
      <c r="DJ257" s="52"/>
      <c r="DK257" s="52">
        <f t="shared" si="546"/>
        <v>4233.13</v>
      </c>
      <c r="DL257" s="52">
        <f t="shared" si="545"/>
        <v>4233.13</v>
      </c>
      <c r="DM257" s="52">
        <f t="shared" si="545"/>
        <v>4233.13</v>
      </c>
      <c r="DN257" s="52">
        <f t="shared" si="545"/>
        <v>4233.13</v>
      </c>
      <c r="DO257" s="52">
        <f t="shared" si="545"/>
        <v>4233.13</v>
      </c>
      <c r="DP257" s="52">
        <f t="shared" si="545"/>
        <v>4233.13</v>
      </c>
      <c r="DQ257" s="52">
        <f t="shared" si="544"/>
        <v>4233.13</v>
      </c>
      <c r="DR257" s="52">
        <f t="shared" si="544"/>
        <v>4233.13</v>
      </c>
      <c r="DS257" s="52">
        <f t="shared" si="544"/>
        <v>4233.13</v>
      </c>
      <c r="DT257" s="52">
        <f t="shared" si="544"/>
        <v>4233.13</v>
      </c>
      <c r="DU257" s="52">
        <f t="shared" si="544"/>
        <v>4233.13</v>
      </c>
      <c r="DV257" s="52">
        <f t="shared" si="544"/>
        <v>4233.13</v>
      </c>
      <c r="DW257" s="52">
        <f t="shared" si="544"/>
        <v>4233.13</v>
      </c>
      <c r="DX257" s="52">
        <f t="shared" si="544"/>
        <v>4233.13</v>
      </c>
      <c r="DY257" s="52">
        <f t="shared" si="544"/>
        <v>4233.13</v>
      </c>
      <c r="DZ257" s="52">
        <f t="shared" si="544"/>
        <v>4233.13</v>
      </c>
      <c r="EA257" s="52">
        <f t="shared" si="544"/>
        <v>4233.13</v>
      </c>
      <c r="EB257" s="52">
        <f t="shared" si="544"/>
        <v>4233.13</v>
      </c>
      <c r="EC257" s="52">
        <f t="shared" si="544"/>
        <v>4233.13</v>
      </c>
      <c r="ED257" s="52">
        <f t="shared" si="547"/>
        <v>4233.13</v>
      </c>
      <c r="EE257" s="53"/>
      <c r="EF257" s="53"/>
      <c r="EG257" s="54">
        <f t="shared" si="412"/>
        <v>0</v>
      </c>
      <c r="EH257" s="55">
        <f t="shared" si="413"/>
        <v>20</v>
      </c>
      <c r="EI257" s="55">
        <f t="shared" si="414"/>
        <v>0</v>
      </c>
      <c r="EJ257" s="56" t="s">
        <v>689</v>
      </c>
      <c r="EK257" s="57">
        <f>BA257+BK257</f>
        <v>16407.400000000001</v>
      </c>
      <c r="EL257" s="57">
        <f>EK257+BM257-DJ257</f>
        <v>84662.6</v>
      </c>
      <c r="EM257" s="57">
        <f>EL257+BO257-DK257</f>
        <v>80429.47</v>
      </c>
      <c r="EN257" s="57">
        <f>EM257+BQ257-DL257</f>
        <v>76196.34</v>
      </c>
      <c r="EO257" s="57">
        <f t="shared" si="429"/>
        <v>71963.209999999992</v>
      </c>
      <c r="EP257" s="57">
        <f t="shared" si="430"/>
        <v>67730.079999999987</v>
      </c>
      <c r="EQ257" s="58">
        <f t="shared" si="423"/>
        <v>196.88880000000003</v>
      </c>
      <c r="ER257" s="58">
        <f t="shared" si="424"/>
        <v>1015.9512000000001</v>
      </c>
      <c r="ES257" s="58">
        <f t="shared" si="425"/>
        <v>1045.58311</v>
      </c>
      <c r="ET257" s="58">
        <f t="shared" si="426"/>
        <v>1066.7487599999999</v>
      </c>
    </row>
    <row r="258" spans="1:150" x14ac:dyDescent="0.25">
      <c r="A258" s="30" t="s">
        <v>683</v>
      </c>
      <c r="B258" s="65">
        <v>1610023</v>
      </c>
      <c r="C258" s="67" t="s">
        <v>1141</v>
      </c>
      <c r="D258" s="32">
        <v>0</v>
      </c>
      <c r="E258" s="56"/>
      <c r="F258" s="33"/>
      <c r="G258" s="33"/>
      <c r="H258" s="288">
        <f t="shared" si="421"/>
        <v>249288.68</v>
      </c>
      <c r="I258" s="288">
        <f t="shared" si="422"/>
        <v>249288.68</v>
      </c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4" t="s">
        <v>685</v>
      </c>
      <c r="AI258" s="34" t="s">
        <v>479</v>
      </c>
      <c r="AJ258" s="34" t="s">
        <v>54</v>
      </c>
      <c r="AK258" s="34" t="s">
        <v>490</v>
      </c>
      <c r="AL258" s="34" t="s">
        <v>86</v>
      </c>
      <c r="AM258" s="34" t="s">
        <v>529</v>
      </c>
      <c r="AN258" s="34" t="s">
        <v>467</v>
      </c>
      <c r="AO258" s="36">
        <v>1.04</v>
      </c>
      <c r="AP258" s="69" t="s">
        <v>586</v>
      </c>
      <c r="AQ258" s="69" t="s">
        <v>58</v>
      </c>
      <c r="AR258" s="37" t="s">
        <v>471</v>
      </c>
      <c r="AS258" s="38">
        <v>2018</v>
      </c>
      <c r="AT258" s="39" t="s">
        <v>470</v>
      </c>
      <c r="AU258" s="37" t="s">
        <v>686</v>
      </c>
      <c r="AV258" s="39" t="s">
        <v>494</v>
      </c>
      <c r="AW258" s="39" t="s">
        <v>495</v>
      </c>
      <c r="AX258" s="39" t="s">
        <v>687</v>
      </c>
      <c r="AY258" s="40" t="s">
        <v>688</v>
      </c>
      <c r="AZ258" s="40" t="s">
        <v>474</v>
      </c>
      <c r="BA258" s="274">
        <v>0</v>
      </c>
      <c r="BB258" s="42"/>
      <c r="BC258" s="35">
        <v>275860</v>
      </c>
      <c r="BD258" s="43">
        <v>34301</v>
      </c>
      <c r="BE258" s="43"/>
      <c r="BF258" s="43">
        <v>0</v>
      </c>
      <c r="BG258" s="44"/>
      <c r="BH258" s="45">
        <f t="shared" si="502"/>
        <v>241558.8</v>
      </c>
      <c r="BI258" s="45">
        <f t="shared" si="503"/>
        <v>249288.68</v>
      </c>
      <c r="BJ258" s="45">
        <f t="shared" ref="BJ258:BJ321" si="548">BI258+BA258</f>
        <v>249288.68</v>
      </c>
      <c r="BK258" s="73">
        <f>(BC258-BD258)*0.2</f>
        <v>48311.8</v>
      </c>
      <c r="BL258" s="73">
        <v>193247</v>
      </c>
      <c r="BM258" s="46">
        <f t="shared" si="477"/>
        <v>200976.88</v>
      </c>
      <c r="BN258" s="46">
        <v>0</v>
      </c>
      <c r="BO258" s="46">
        <f t="shared" si="512"/>
        <v>0</v>
      </c>
      <c r="BP258" s="46">
        <v>0</v>
      </c>
      <c r="BQ258" s="46">
        <f t="shared" si="478"/>
        <v>0</v>
      </c>
      <c r="BR258" s="46">
        <v>0</v>
      </c>
      <c r="BS258" s="46">
        <f t="shared" si="479"/>
        <v>0</v>
      </c>
      <c r="BT258" s="46">
        <v>0</v>
      </c>
      <c r="BU258" s="46">
        <f t="shared" si="480"/>
        <v>0</v>
      </c>
      <c r="BV258" s="46">
        <v>0</v>
      </c>
      <c r="BW258" s="46">
        <f t="shared" si="481"/>
        <v>0</v>
      </c>
      <c r="BX258" s="46">
        <v>0</v>
      </c>
      <c r="BY258" s="46">
        <f t="shared" si="482"/>
        <v>0</v>
      </c>
      <c r="BZ258" s="46">
        <v>0</v>
      </c>
      <c r="CA258" s="46">
        <f t="shared" si="513"/>
        <v>0</v>
      </c>
      <c r="CB258" s="46">
        <v>0</v>
      </c>
      <c r="CC258" s="46">
        <f t="shared" si="514"/>
        <v>0</v>
      </c>
      <c r="CD258" s="46">
        <v>0</v>
      </c>
      <c r="CE258" s="46">
        <f t="shared" si="515"/>
        <v>0</v>
      </c>
      <c r="CF258" s="46">
        <v>0</v>
      </c>
      <c r="CG258" s="46">
        <f t="shared" si="516"/>
        <v>0</v>
      </c>
      <c r="CH258" s="46">
        <v>0</v>
      </c>
      <c r="CI258" s="46">
        <f t="shared" si="517"/>
        <v>0</v>
      </c>
      <c r="CJ258" s="46">
        <v>0</v>
      </c>
      <c r="CK258" s="46">
        <f t="shared" si="518"/>
        <v>0</v>
      </c>
      <c r="CL258" s="46">
        <v>0</v>
      </c>
      <c r="CM258" s="46">
        <f t="shared" si="519"/>
        <v>0</v>
      </c>
      <c r="CN258" s="46">
        <v>0</v>
      </c>
      <c r="CO258" s="46">
        <f t="shared" si="520"/>
        <v>0</v>
      </c>
      <c r="CP258" s="46">
        <v>0</v>
      </c>
      <c r="CQ258" s="46">
        <f t="shared" si="521"/>
        <v>0</v>
      </c>
      <c r="CR258" s="46">
        <v>0</v>
      </c>
      <c r="CS258" s="46">
        <f t="shared" si="522"/>
        <v>0</v>
      </c>
      <c r="CT258" s="46">
        <v>0</v>
      </c>
      <c r="CU258" s="46">
        <f t="shared" si="523"/>
        <v>0</v>
      </c>
      <c r="CV258" s="46">
        <v>0</v>
      </c>
      <c r="CW258" s="46">
        <f t="shared" si="524"/>
        <v>0</v>
      </c>
      <c r="CX258" s="46">
        <v>0</v>
      </c>
      <c r="CY258" s="46">
        <f t="shared" si="525"/>
        <v>0</v>
      </c>
      <c r="CZ258" s="46">
        <v>0</v>
      </c>
      <c r="DA258" s="46">
        <f t="shared" si="526"/>
        <v>0</v>
      </c>
      <c r="DB258" s="47">
        <v>0</v>
      </c>
      <c r="DC258" s="46">
        <f t="shared" si="527"/>
        <v>0</v>
      </c>
      <c r="DD258" s="48">
        <v>0</v>
      </c>
      <c r="DE258" s="46">
        <f t="shared" si="528"/>
        <v>0</v>
      </c>
      <c r="DF258" s="49">
        <v>20</v>
      </c>
      <c r="DG258" s="50">
        <f t="shared" si="540"/>
        <v>10749.384</v>
      </c>
      <c r="DH258" s="51">
        <f t="shared" ref="DH258:DH321" si="549">SUM(DI258:EF258)</f>
        <v>214987.67999999996</v>
      </c>
      <c r="DI258" s="52"/>
      <c r="DJ258" s="52"/>
      <c r="DK258" s="52">
        <f t="shared" si="546"/>
        <v>10749.384</v>
      </c>
      <c r="DL258" s="52">
        <f t="shared" si="545"/>
        <v>10749.384</v>
      </c>
      <c r="DM258" s="52">
        <f t="shared" si="545"/>
        <v>10749.384</v>
      </c>
      <c r="DN258" s="52">
        <f t="shared" si="545"/>
        <v>10749.384</v>
      </c>
      <c r="DO258" s="52">
        <f t="shared" si="545"/>
        <v>10749.384</v>
      </c>
      <c r="DP258" s="52">
        <f t="shared" si="545"/>
        <v>10749.384</v>
      </c>
      <c r="DQ258" s="52">
        <f t="shared" si="544"/>
        <v>10749.384</v>
      </c>
      <c r="DR258" s="52">
        <f t="shared" si="544"/>
        <v>10749.384</v>
      </c>
      <c r="DS258" s="52">
        <f t="shared" si="544"/>
        <v>10749.384</v>
      </c>
      <c r="DT258" s="52">
        <f t="shared" si="544"/>
        <v>10749.384</v>
      </c>
      <c r="DU258" s="52">
        <f t="shared" si="544"/>
        <v>10749.384</v>
      </c>
      <c r="DV258" s="52">
        <f t="shared" si="544"/>
        <v>10749.384</v>
      </c>
      <c r="DW258" s="52">
        <f t="shared" si="544"/>
        <v>10749.384</v>
      </c>
      <c r="DX258" s="52">
        <f t="shared" si="544"/>
        <v>10749.384</v>
      </c>
      <c r="DY258" s="52">
        <f t="shared" si="544"/>
        <v>10749.384</v>
      </c>
      <c r="DZ258" s="52">
        <f t="shared" si="544"/>
        <v>10749.384</v>
      </c>
      <c r="EA258" s="52">
        <f t="shared" si="544"/>
        <v>10749.384</v>
      </c>
      <c r="EB258" s="52">
        <f t="shared" si="544"/>
        <v>10749.384</v>
      </c>
      <c r="EC258" s="52">
        <f t="shared" si="544"/>
        <v>10749.384</v>
      </c>
      <c r="ED258" s="52">
        <f t="shared" si="547"/>
        <v>10749.384</v>
      </c>
      <c r="EE258" s="53"/>
      <c r="EF258" s="53"/>
      <c r="EG258" s="54">
        <f t="shared" ref="EG258:EG321" si="550">BJ258-DH258</f>
        <v>34301.000000000029</v>
      </c>
      <c r="EH258" s="55">
        <f t="shared" ref="EH258:EH321" si="551">COUNT(DI258:EF258)</f>
        <v>20</v>
      </c>
      <c r="EI258" s="55">
        <f t="shared" ref="EI258:EI321" si="552">DF258-EH258</f>
        <v>0</v>
      </c>
      <c r="EJ258" s="326" t="s">
        <v>689</v>
      </c>
      <c r="EK258" s="327">
        <f t="shared" ref="EK258:EK259" si="553">BA258+BK258-(BD258/BJ258*BK258)</f>
        <v>41664.313833359782</v>
      </c>
      <c r="EL258" s="57">
        <f t="shared" ref="EL258:EL259" si="554">EK258+BM258-(BD258/BJ258*BM258)-DJ258</f>
        <v>214987.68</v>
      </c>
      <c r="EM258" s="57">
        <f t="shared" ref="EM258:EM259" si="555">EL258+BO258-(BD258/BJ258*BO258)-DK258</f>
        <v>204238.296</v>
      </c>
      <c r="EN258" s="57">
        <f t="shared" ref="EN258:EN259" si="556">EM258+BQ258-(BD258/BJ258*BQ258)-DL258</f>
        <v>193488.91200000001</v>
      </c>
      <c r="EO258" s="57">
        <f t="shared" ref="EO258:EO259" si="557">EN258+BS258-(BD258/BJ258*BS258)-DM258</f>
        <v>182739.52800000002</v>
      </c>
      <c r="EP258" s="57">
        <f t="shared" ref="EP258:EP259" si="558">EO258+BU258-(BD258/BJ258*BS258)-DN258</f>
        <v>171990.14400000003</v>
      </c>
      <c r="EQ258" s="58">
        <f t="shared" si="423"/>
        <v>499.97176600031742</v>
      </c>
      <c r="ER258" s="58">
        <f t="shared" si="424"/>
        <v>2579.8521599999999</v>
      </c>
      <c r="ES258" s="58">
        <f t="shared" si="425"/>
        <v>2655.0978479999999</v>
      </c>
      <c r="ET258" s="58">
        <f t="shared" si="426"/>
        <v>2708.8447680000004</v>
      </c>
    </row>
    <row r="259" spans="1:150" x14ac:dyDescent="0.25">
      <c r="A259" s="30" t="s">
        <v>683</v>
      </c>
      <c r="B259" s="65">
        <v>1610024</v>
      </c>
      <c r="C259" s="67" t="s">
        <v>1142</v>
      </c>
      <c r="D259" s="32">
        <v>0</v>
      </c>
      <c r="E259" s="56"/>
      <c r="F259" s="33"/>
      <c r="G259" s="33"/>
      <c r="H259" s="288">
        <f t="shared" ref="H259:H322" si="559">BI259</f>
        <v>139681.20000000001</v>
      </c>
      <c r="I259" s="288">
        <f t="shared" ref="I259:I322" si="560">BJ259</f>
        <v>139681.20000000001</v>
      </c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4" t="s">
        <v>685</v>
      </c>
      <c r="AI259" s="34" t="s">
        <v>479</v>
      </c>
      <c r="AJ259" s="34" t="s">
        <v>54</v>
      </c>
      <c r="AK259" s="34" t="s">
        <v>490</v>
      </c>
      <c r="AL259" s="34" t="s">
        <v>86</v>
      </c>
      <c r="AM259" s="34" t="s">
        <v>529</v>
      </c>
      <c r="AN259" s="34" t="s">
        <v>467</v>
      </c>
      <c r="AO259" s="36">
        <v>1.04</v>
      </c>
      <c r="AP259" s="69" t="s">
        <v>586</v>
      </c>
      <c r="AQ259" s="69" t="s">
        <v>58</v>
      </c>
      <c r="AR259" s="37" t="s">
        <v>471</v>
      </c>
      <c r="AS259" s="38">
        <v>2018</v>
      </c>
      <c r="AT259" s="39" t="s">
        <v>470</v>
      </c>
      <c r="AU259" s="37" t="s">
        <v>686</v>
      </c>
      <c r="AV259" s="39" t="s">
        <v>494</v>
      </c>
      <c r="AW259" s="39" t="s">
        <v>495</v>
      </c>
      <c r="AX259" s="39" t="s">
        <v>687</v>
      </c>
      <c r="AY259" s="40" t="s">
        <v>688</v>
      </c>
      <c r="AZ259" s="40" t="s">
        <v>474</v>
      </c>
      <c r="BA259" s="274">
        <v>0</v>
      </c>
      <c r="BB259" s="42"/>
      <c r="BC259" s="35">
        <v>184600</v>
      </c>
      <c r="BD259" s="43">
        <v>49250</v>
      </c>
      <c r="BE259" s="43"/>
      <c r="BF259" s="43">
        <v>0</v>
      </c>
      <c r="BG259" s="44"/>
      <c r="BH259" s="45">
        <f t="shared" si="502"/>
        <v>135350</v>
      </c>
      <c r="BI259" s="45">
        <f t="shared" si="503"/>
        <v>139681.20000000001</v>
      </c>
      <c r="BJ259" s="45">
        <f t="shared" si="548"/>
        <v>139681.20000000001</v>
      </c>
      <c r="BK259" s="73">
        <f>(BC259-BD259)*0.2</f>
        <v>27070</v>
      </c>
      <c r="BL259" s="73">
        <v>108280</v>
      </c>
      <c r="BM259" s="46">
        <f t="shared" si="477"/>
        <v>112611.2</v>
      </c>
      <c r="BN259" s="46">
        <v>0</v>
      </c>
      <c r="BO259" s="46">
        <f t="shared" si="512"/>
        <v>0</v>
      </c>
      <c r="BP259" s="46">
        <v>0</v>
      </c>
      <c r="BQ259" s="46">
        <f t="shared" si="478"/>
        <v>0</v>
      </c>
      <c r="BR259" s="46">
        <v>0</v>
      </c>
      <c r="BS259" s="46">
        <f t="shared" si="479"/>
        <v>0</v>
      </c>
      <c r="BT259" s="46">
        <v>0</v>
      </c>
      <c r="BU259" s="46">
        <f t="shared" si="480"/>
        <v>0</v>
      </c>
      <c r="BV259" s="46">
        <v>0</v>
      </c>
      <c r="BW259" s="46">
        <f t="shared" si="481"/>
        <v>0</v>
      </c>
      <c r="BX259" s="46">
        <v>0</v>
      </c>
      <c r="BY259" s="46">
        <f t="shared" si="482"/>
        <v>0</v>
      </c>
      <c r="BZ259" s="46">
        <v>0</v>
      </c>
      <c r="CA259" s="46">
        <f t="shared" si="513"/>
        <v>0</v>
      </c>
      <c r="CB259" s="46">
        <v>0</v>
      </c>
      <c r="CC259" s="46">
        <f t="shared" si="514"/>
        <v>0</v>
      </c>
      <c r="CD259" s="46">
        <v>0</v>
      </c>
      <c r="CE259" s="46">
        <f t="shared" si="515"/>
        <v>0</v>
      </c>
      <c r="CF259" s="46">
        <v>0</v>
      </c>
      <c r="CG259" s="46">
        <f t="shared" si="516"/>
        <v>0</v>
      </c>
      <c r="CH259" s="46">
        <v>0</v>
      </c>
      <c r="CI259" s="46">
        <f t="shared" si="517"/>
        <v>0</v>
      </c>
      <c r="CJ259" s="46">
        <v>0</v>
      </c>
      <c r="CK259" s="46">
        <f t="shared" si="518"/>
        <v>0</v>
      </c>
      <c r="CL259" s="46">
        <v>0</v>
      </c>
      <c r="CM259" s="46">
        <f t="shared" si="519"/>
        <v>0</v>
      </c>
      <c r="CN259" s="46">
        <v>0</v>
      </c>
      <c r="CO259" s="46">
        <f t="shared" si="520"/>
        <v>0</v>
      </c>
      <c r="CP259" s="46">
        <v>0</v>
      </c>
      <c r="CQ259" s="46">
        <f t="shared" si="521"/>
        <v>0</v>
      </c>
      <c r="CR259" s="46">
        <v>0</v>
      </c>
      <c r="CS259" s="46">
        <f t="shared" si="522"/>
        <v>0</v>
      </c>
      <c r="CT259" s="46">
        <v>0</v>
      </c>
      <c r="CU259" s="46">
        <f t="shared" si="523"/>
        <v>0</v>
      </c>
      <c r="CV259" s="46">
        <v>0</v>
      </c>
      <c r="CW259" s="46">
        <f t="shared" si="524"/>
        <v>0</v>
      </c>
      <c r="CX259" s="46">
        <v>0</v>
      </c>
      <c r="CY259" s="46">
        <f t="shared" si="525"/>
        <v>0</v>
      </c>
      <c r="CZ259" s="46">
        <v>0</v>
      </c>
      <c r="DA259" s="46">
        <f t="shared" si="526"/>
        <v>0</v>
      </c>
      <c r="DB259" s="47">
        <v>0</v>
      </c>
      <c r="DC259" s="46">
        <f t="shared" si="527"/>
        <v>0</v>
      </c>
      <c r="DD259" s="48">
        <v>0</v>
      </c>
      <c r="DE259" s="46">
        <f t="shared" si="528"/>
        <v>0</v>
      </c>
      <c r="DF259" s="49">
        <v>20</v>
      </c>
      <c r="DG259" s="50">
        <f t="shared" si="540"/>
        <v>4521.5600000000004</v>
      </c>
      <c r="DH259" s="51">
        <f t="shared" si="549"/>
        <v>90431.199999999983</v>
      </c>
      <c r="DI259" s="52"/>
      <c r="DJ259" s="52"/>
      <c r="DK259" s="52">
        <f t="shared" si="546"/>
        <v>4521.5600000000004</v>
      </c>
      <c r="DL259" s="52">
        <f t="shared" si="545"/>
        <v>4521.5600000000004</v>
      </c>
      <c r="DM259" s="52">
        <f t="shared" si="545"/>
        <v>4521.5600000000004</v>
      </c>
      <c r="DN259" s="52">
        <f t="shared" si="545"/>
        <v>4521.5600000000004</v>
      </c>
      <c r="DO259" s="52">
        <f t="shared" si="545"/>
        <v>4521.5600000000004</v>
      </c>
      <c r="DP259" s="52">
        <f t="shared" si="545"/>
        <v>4521.5600000000004</v>
      </c>
      <c r="DQ259" s="52">
        <f t="shared" si="544"/>
        <v>4521.5600000000004</v>
      </c>
      <c r="DR259" s="52">
        <f t="shared" si="544"/>
        <v>4521.5600000000004</v>
      </c>
      <c r="DS259" s="52">
        <f t="shared" si="544"/>
        <v>4521.5600000000004</v>
      </c>
      <c r="DT259" s="52">
        <f t="shared" si="544"/>
        <v>4521.5600000000004</v>
      </c>
      <c r="DU259" s="52">
        <f t="shared" si="544"/>
        <v>4521.5600000000004</v>
      </c>
      <c r="DV259" s="52">
        <f t="shared" si="544"/>
        <v>4521.5600000000004</v>
      </c>
      <c r="DW259" s="52">
        <f t="shared" si="544"/>
        <v>4521.5600000000004</v>
      </c>
      <c r="DX259" s="52">
        <f t="shared" si="544"/>
        <v>4521.5600000000004</v>
      </c>
      <c r="DY259" s="52">
        <f t="shared" si="544"/>
        <v>4521.5600000000004</v>
      </c>
      <c r="DZ259" s="52">
        <f t="shared" si="544"/>
        <v>4521.5600000000004</v>
      </c>
      <c r="EA259" s="52">
        <f t="shared" si="544"/>
        <v>4521.5600000000004</v>
      </c>
      <c r="EB259" s="52">
        <f t="shared" si="544"/>
        <v>4521.5600000000004</v>
      </c>
      <c r="EC259" s="52">
        <f t="shared" si="544"/>
        <v>4521.5600000000004</v>
      </c>
      <c r="ED259" s="52">
        <f t="shared" si="547"/>
        <v>4521.5600000000004</v>
      </c>
      <c r="EE259" s="53"/>
      <c r="EF259" s="53"/>
      <c r="EG259" s="54">
        <f t="shared" si="550"/>
        <v>49250.000000000029</v>
      </c>
      <c r="EH259" s="55">
        <f t="shared" si="551"/>
        <v>20</v>
      </c>
      <c r="EI259" s="55">
        <f t="shared" si="552"/>
        <v>0</v>
      </c>
      <c r="EJ259" s="326" t="s">
        <v>689</v>
      </c>
      <c r="EK259" s="327">
        <f t="shared" si="553"/>
        <v>17525.426356589149</v>
      </c>
      <c r="EL259" s="57">
        <f t="shared" si="554"/>
        <v>90431.200000000012</v>
      </c>
      <c r="EM259" s="57">
        <f t="shared" si="555"/>
        <v>85909.640000000014</v>
      </c>
      <c r="EN259" s="57">
        <f t="shared" si="556"/>
        <v>81388.080000000016</v>
      </c>
      <c r="EO259" s="57">
        <f t="shared" si="557"/>
        <v>76866.520000000019</v>
      </c>
      <c r="EP259" s="57">
        <f t="shared" si="558"/>
        <v>72344.960000000021</v>
      </c>
      <c r="EQ259" s="58">
        <f t="shared" ref="EQ259:EQ322" si="561">EK259*$EQ$755</f>
        <v>210.30511627906978</v>
      </c>
      <c r="ER259" s="58">
        <f t="shared" ref="ER259:ER322" si="562">EL259*$EQ$756</f>
        <v>1085.1744000000001</v>
      </c>
      <c r="ES259" s="58">
        <f t="shared" ref="ES259:ES322" si="563">EM259*$EQ$757</f>
        <v>1116.8253200000001</v>
      </c>
      <c r="ET259" s="58">
        <f t="shared" ref="ET259:ET322" si="564">EN259*$EQ$758</f>
        <v>1139.4331200000001</v>
      </c>
    </row>
    <row r="260" spans="1:150" x14ac:dyDescent="0.25">
      <c r="A260" s="30" t="s">
        <v>683</v>
      </c>
      <c r="B260" s="65">
        <v>1610025</v>
      </c>
      <c r="C260" s="67" t="s">
        <v>1143</v>
      </c>
      <c r="D260" s="32">
        <v>0</v>
      </c>
      <c r="E260" s="56"/>
      <c r="F260" s="33"/>
      <c r="G260" s="33"/>
      <c r="H260" s="288">
        <f t="shared" si="559"/>
        <v>148246.79999999999</v>
      </c>
      <c r="I260" s="288">
        <f t="shared" si="560"/>
        <v>148246.79999999999</v>
      </c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4" t="s">
        <v>685</v>
      </c>
      <c r="AI260" s="34" t="s">
        <v>479</v>
      </c>
      <c r="AJ260" s="34" t="s">
        <v>54</v>
      </c>
      <c r="AK260" s="34" t="s">
        <v>490</v>
      </c>
      <c r="AL260" s="34" t="s">
        <v>86</v>
      </c>
      <c r="AM260" s="34" t="s">
        <v>529</v>
      </c>
      <c r="AN260" s="34" t="s">
        <v>467</v>
      </c>
      <c r="AO260" s="36">
        <v>1.04</v>
      </c>
      <c r="AP260" s="69" t="s">
        <v>586</v>
      </c>
      <c r="AQ260" s="69" t="s">
        <v>58</v>
      </c>
      <c r="AR260" s="37" t="s">
        <v>471</v>
      </c>
      <c r="AS260" s="38">
        <v>2018</v>
      </c>
      <c r="AT260" s="39" t="s">
        <v>470</v>
      </c>
      <c r="AU260" s="37" t="s">
        <v>686</v>
      </c>
      <c r="AV260" s="39" t="s">
        <v>494</v>
      </c>
      <c r="AW260" s="39" t="s">
        <v>495</v>
      </c>
      <c r="AX260" s="39" t="s">
        <v>687</v>
      </c>
      <c r="AY260" s="40" t="s">
        <v>688</v>
      </c>
      <c r="AZ260" s="40" t="s">
        <v>474</v>
      </c>
      <c r="BA260" s="274">
        <v>0</v>
      </c>
      <c r="BB260" s="42"/>
      <c r="BC260" s="35">
        <v>143650</v>
      </c>
      <c r="BD260" s="43">
        <v>0</v>
      </c>
      <c r="BE260" s="43"/>
      <c r="BF260" s="43">
        <v>0</v>
      </c>
      <c r="BG260" s="44"/>
      <c r="BH260" s="45">
        <f t="shared" si="502"/>
        <v>143650</v>
      </c>
      <c r="BI260" s="45">
        <f t="shared" si="503"/>
        <v>148246.79999999999</v>
      </c>
      <c r="BJ260" s="45">
        <f t="shared" si="548"/>
        <v>148246.79999999999</v>
      </c>
      <c r="BK260" s="73">
        <f>143650*0.2</f>
        <v>28730</v>
      </c>
      <c r="BL260" s="73">
        <v>114920</v>
      </c>
      <c r="BM260" s="46">
        <f t="shared" si="477"/>
        <v>119516.8</v>
      </c>
      <c r="BN260" s="46">
        <v>0</v>
      </c>
      <c r="BO260" s="46">
        <f t="shared" si="512"/>
        <v>0</v>
      </c>
      <c r="BP260" s="46">
        <v>0</v>
      </c>
      <c r="BQ260" s="46">
        <f t="shared" si="478"/>
        <v>0</v>
      </c>
      <c r="BR260" s="46">
        <v>0</v>
      </c>
      <c r="BS260" s="46">
        <f t="shared" si="479"/>
        <v>0</v>
      </c>
      <c r="BT260" s="46">
        <v>0</v>
      </c>
      <c r="BU260" s="46">
        <f t="shared" si="480"/>
        <v>0</v>
      </c>
      <c r="BV260" s="46">
        <v>0</v>
      </c>
      <c r="BW260" s="46">
        <f t="shared" si="481"/>
        <v>0</v>
      </c>
      <c r="BX260" s="46">
        <v>0</v>
      </c>
      <c r="BY260" s="46">
        <f t="shared" si="482"/>
        <v>0</v>
      </c>
      <c r="BZ260" s="46">
        <v>0</v>
      </c>
      <c r="CA260" s="46">
        <f t="shared" si="513"/>
        <v>0</v>
      </c>
      <c r="CB260" s="46">
        <v>0</v>
      </c>
      <c r="CC260" s="46">
        <f t="shared" si="514"/>
        <v>0</v>
      </c>
      <c r="CD260" s="46">
        <v>0</v>
      </c>
      <c r="CE260" s="46">
        <f t="shared" si="515"/>
        <v>0</v>
      </c>
      <c r="CF260" s="46">
        <v>0</v>
      </c>
      <c r="CG260" s="46">
        <f t="shared" si="516"/>
        <v>0</v>
      </c>
      <c r="CH260" s="46">
        <v>0</v>
      </c>
      <c r="CI260" s="46">
        <f t="shared" si="517"/>
        <v>0</v>
      </c>
      <c r="CJ260" s="46">
        <v>0</v>
      </c>
      <c r="CK260" s="46">
        <f t="shared" si="518"/>
        <v>0</v>
      </c>
      <c r="CL260" s="46">
        <v>0</v>
      </c>
      <c r="CM260" s="46">
        <f t="shared" si="519"/>
        <v>0</v>
      </c>
      <c r="CN260" s="46">
        <v>0</v>
      </c>
      <c r="CO260" s="46">
        <f t="shared" si="520"/>
        <v>0</v>
      </c>
      <c r="CP260" s="46">
        <v>0</v>
      </c>
      <c r="CQ260" s="46">
        <f t="shared" si="521"/>
        <v>0</v>
      </c>
      <c r="CR260" s="46">
        <v>0</v>
      </c>
      <c r="CS260" s="46">
        <f t="shared" si="522"/>
        <v>0</v>
      </c>
      <c r="CT260" s="46">
        <v>0</v>
      </c>
      <c r="CU260" s="46">
        <f t="shared" si="523"/>
        <v>0</v>
      </c>
      <c r="CV260" s="46">
        <v>0</v>
      </c>
      <c r="CW260" s="46">
        <f t="shared" si="524"/>
        <v>0</v>
      </c>
      <c r="CX260" s="46">
        <v>0</v>
      </c>
      <c r="CY260" s="46">
        <f t="shared" si="525"/>
        <v>0</v>
      </c>
      <c r="CZ260" s="46">
        <v>0</v>
      </c>
      <c r="DA260" s="46">
        <f t="shared" si="526"/>
        <v>0</v>
      </c>
      <c r="DB260" s="47">
        <v>0</v>
      </c>
      <c r="DC260" s="46">
        <f t="shared" si="527"/>
        <v>0</v>
      </c>
      <c r="DD260" s="48">
        <v>0</v>
      </c>
      <c r="DE260" s="46">
        <f t="shared" si="528"/>
        <v>0</v>
      </c>
      <c r="DF260" s="49">
        <v>20</v>
      </c>
      <c r="DG260" s="50">
        <f t="shared" si="540"/>
        <v>7412.3399999999992</v>
      </c>
      <c r="DH260" s="51">
        <f t="shared" si="549"/>
        <v>148246.79999999996</v>
      </c>
      <c r="DI260" s="52"/>
      <c r="DJ260" s="52"/>
      <c r="DK260" s="52">
        <f t="shared" si="546"/>
        <v>7412.3399999999992</v>
      </c>
      <c r="DL260" s="52">
        <f t="shared" si="545"/>
        <v>7412.3399999999992</v>
      </c>
      <c r="DM260" s="52">
        <f t="shared" si="545"/>
        <v>7412.3399999999992</v>
      </c>
      <c r="DN260" s="52">
        <f t="shared" si="545"/>
        <v>7412.3399999999992</v>
      </c>
      <c r="DO260" s="52">
        <f t="shared" si="545"/>
        <v>7412.3399999999992</v>
      </c>
      <c r="DP260" s="52">
        <f t="shared" si="545"/>
        <v>7412.3399999999992</v>
      </c>
      <c r="DQ260" s="52">
        <f t="shared" si="544"/>
        <v>7412.3399999999992</v>
      </c>
      <c r="DR260" s="52">
        <f t="shared" si="544"/>
        <v>7412.3399999999992</v>
      </c>
      <c r="DS260" s="52">
        <f t="shared" si="544"/>
        <v>7412.3399999999992</v>
      </c>
      <c r="DT260" s="52">
        <f t="shared" si="544"/>
        <v>7412.3399999999992</v>
      </c>
      <c r="DU260" s="52">
        <f t="shared" si="544"/>
        <v>7412.3399999999992</v>
      </c>
      <c r="DV260" s="52">
        <f t="shared" si="544"/>
        <v>7412.3399999999992</v>
      </c>
      <c r="DW260" s="52">
        <f t="shared" si="544"/>
        <v>7412.3399999999992</v>
      </c>
      <c r="DX260" s="52">
        <f t="shared" si="544"/>
        <v>7412.3399999999992</v>
      </c>
      <c r="DY260" s="52">
        <f t="shared" si="544"/>
        <v>7412.3399999999992</v>
      </c>
      <c r="DZ260" s="52">
        <f t="shared" si="544"/>
        <v>7412.3399999999992</v>
      </c>
      <c r="EA260" s="52">
        <f t="shared" si="544"/>
        <v>7412.3399999999992</v>
      </c>
      <c r="EB260" s="52">
        <f t="shared" si="544"/>
        <v>7412.3399999999992</v>
      </c>
      <c r="EC260" s="52">
        <f t="shared" si="544"/>
        <v>7412.3399999999992</v>
      </c>
      <c r="ED260" s="52">
        <f t="shared" si="547"/>
        <v>7412.3399999999992</v>
      </c>
      <c r="EE260" s="53"/>
      <c r="EF260" s="53"/>
      <c r="EG260" s="54">
        <f t="shared" si="550"/>
        <v>0</v>
      </c>
      <c r="EH260" s="55">
        <f t="shared" si="551"/>
        <v>20</v>
      </c>
      <c r="EI260" s="55">
        <f t="shared" si="552"/>
        <v>0</v>
      </c>
      <c r="EJ260" s="56" t="s">
        <v>689</v>
      </c>
      <c r="EK260" s="57">
        <f t="shared" ref="EK260:EK291" si="565">BA260+BK260</f>
        <v>28730</v>
      </c>
      <c r="EL260" s="57">
        <f t="shared" ref="EL260:EL291" si="566">EK260+BM260-DJ260</f>
        <v>148246.79999999999</v>
      </c>
      <c r="EM260" s="57">
        <f t="shared" ref="EM260:EM291" si="567">EL260+BO260-DK260</f>
        <v>140834.46</v>
      </c>
      <c r="EN260" s="57">
        <f t="shared" ref="EN260:EN291" si="568">EM260+BQ260-DL260</f>
        <v>133422.12</v>
      </c>
      <c r="EO260" s="57">
        <f t="shared" ref="EO260:EO322" si="569">EN260+BS260-DM260</f>
        <v>126009.78</v>
      </c>
      <c r="EP260" s="57">
        <f t="shared" ref="EP260:EP322" si="570">EO260+BU260-DN260</f>
        <v>118597.44</v>
      </c>
      <c r="EQ260" s="58">
        <f t="shared" si="561"/>
        <v>344.76</v>
      </c>
      <c r="ER260" s="58">
        <f t="shared" si="562"/>
        <v>1778.9615999999999</v>
      </c>
      <c r="ES260" s="58">
        <f t="shared" si="563"/>
        <v>1830.8479799999998</v>
      </c>
      <c r="ET260" s="58">
        <f t="shared" si="564"/>
        <v>1867.90968</v>
      </c>
    </row>
    <row r="261" spans="1:150" x14ac:dyDescent="0.25">
      <c r="A261" s="30" t="s">
        <v>683</v>
      </c>
      <c r="B261" s="65">
        <v>1610026</v>
      </c>
      <c r="C261" s="67" t="s">
        <v>1144</v>
      </c>
      <c r="D261" s="32">
        <v>0</v>
      </c>
      <c r="E261" s="56"/>
      <c r="F261" s="33"/>
      <c r="G261" s="33"/>
      <c r="H261" s="288">
        <f t="shared" si="559"/>
        <v>775834.28</v>
      </c>
      <c r="I261" s="288">
        <f t="shared" si="560"/>
        <v>775834.28</v>
      </c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4" t="s">
        <v>685</v>
      </c>
      <c r="AI261" s="34" t="s">
        <v>479</v>
      </c>
      <c r="AJ261" s="34" t="s">
        <v>54</v>
      </c>
      <c r="AK261" s="34" t="s">
        <v>490</v>
      </c>
      <c r="AL261" s="34" t="s">
        <v>86</v>
      </c>
      <c r="AM261" s="34" t="s">
        <v>529</v>
      </c>
      <c r="AN261" s="34" t="s">
        <v>467</v>
      </c>
      <c r="AO261" s="36">
        <v>1.04</v>
      </c>
      <c r="AP261" s="69" t="s">
        <v>586</v>
      </c>
      <c r="AQ261" s="69" t="s">
        <v>58</v>
      </c>
      <c r="AR261" s="37" t="s">
        <v>471</v>
      </c>
      <c r="AS261" s="38">
        <v>2018</v>
      </c>
      <c r="AT261" s="39" t="s">
        <v>470</v>
      </c>
      <c r="AU261" s="37" t="s">
        <v>686</v>
      </c>
      <c r="AV261" s="39" t="s">
        <v>494</v>
      </c>
      <c r="AW261" s="39" t="s">
        <v>495</v>
      </c>
      <c r="AX261" s="39" t="s">
        <v>687</v>
      </c>
      <c r="AY261" s="40" t="s">
        <v>688</v>
      </c>
      <c r="AZ261" s="40" t="s">
        <v>474</v>
      </c>
      <c r="BA261" s="274">
        <v>0</v>
      </c>
      <c r="BB261" s="42"/>
      <c r="BC261" s="35">
        <v>751777</v>
      </c>
      <c r="BD261" s="43">
        <v>0</v>
      </c>
      <c r="BE261" s="43"/>
      <c r="BF261" s="43">
        <v>0</v>
      </c>
      <c r="BG261" s="44"/>
      <c r="BH261" s="45">
        <f t="shared" si="502"/>
        <v>751777.4</v>
      </c>
      <c r="BI261" s="45">
        <f t="shared" si="503"/>
        <v>775834.28</v>
      </c>
      <c r="BJ261" s="45">
        <f t="shared" si="548"/>
        <v>775834.28</v>
      </c>
      <c r="BK261" s="73">
        <f>751777*0.2</f>
        <v>150355.4</v>
      </c>
      <c r="BL261" s="73">
        <v>601422</v>
      </c>
      <c r="BM261" s="46">
        <f t="shared" si="477"/>
        <v>625478.88</v>
      </c>
      <c r="BN261" s="46">
        <v>0</v>
      </c>
      <c r="BO261" s="46">
        <f t="shared" si="512"/>
        <v>0</v>
      </c>
      <c r="BP261" s="46">
        <v>0</v>
      </c>
      <c r="BQ261" s="46">
        <f t="shared" si="478"/>
        <v>0</v>
      </c>
      <c r="BR261" s="46">
        <v>0</v>
      </c>
      <c r="BS261" s="46">
        <f t="shared" si="479"/>
        <v>0</v>
      </c>
      <c r="BT261" s="46">
        <v>0</v>
      </c>
      <c r="BU261" s="46">
        <f t="shared" si="480"/>
        <v>0</v>
      </c>
      <c r="BV261" s="46">
        <v>0</v>
      </c>
      <c r="BW261" s="46">
        <f t="shared" si="481"/>
        <v>0</v>
      </c>
      <c r="BX261" s="46">
        <v>0</v>
      </c>
      <c r="BY261" s="46">
        <f t="shared" si="482"/>
        <v>0</v>
      </c>
      <c r="BZ261" s="46">
        <v>0</v>
      </c>
      <c r="CA261" s="46">
        <f t="shared" si="513"/>
        <v>0</v>
      </c>
      <c r="CB261" s="46">
        <v>0</v>
      </c>
      <c r="CC261" s="46">
        <f t="shared" si="514"/>
        <v>0</v>
      </c>
      <c r="CD261" s="46">
        <v>0</v>
      </c>
      <c r="CE261" s="46">
        <f t="shared" si="515"/>
        <v>0</v>
      </c>
      <c r="CF261" s="46">
        <v>0</v>
      </c>
      <c r="CG261" s="46">
        <f t="shared" si="516"/>
        <v>0</v>
      </c>
      <c r="CH261" s="46">
        <v>0</v>
      </c>
      <c r="CI261" s="46">
        <f t="shared" si="517"/>
        <v>0</v>
      </c>
      <c r="CJ261" s="46">
        <v>0</v>
      </c>
      <c r="CK261" s="46">
        <f t="shared" si="518"/>
        <v>0</v>
      </c>
      <c r="CL261" s="46">
        <v>0</v>
      </c>
      <c r="CM261" s="46">
        <f t="shared" si="519"/>
        <v>0</v>
      </c>
      <c r="CN261" s="46">
        <v>0</v>
      </c>
      <c r="CO261" s="46">
        <f t="shared" si="520"/>
        <v>0</v>
      </c>
      <c r="CP261" s="46">
        <v>0</v>
      </c>
      <c r="CQ261" s="46">
        <f t="shared" si="521"/>
        <v>0</v>
      </c>
      <c r="CR261" s="46">
        <v>0</v>
      </c>
      <c r="CS261" s="46">
        <f t="shared" si="522"/>
        <v>0</v>
      </c>
      <c r="CT261" s="46">
        <v>0</v>
      </c>
      <c r="CU261" s="46">
        <f t="shared" si="523"/>
        <v>0</v>
      </c>
      <c r="CV261" s="46">
        <v>0</v>
      </c>
      <c r="CW261" s="46">
        <f t="shared" si="524"/>
        <v>0</v>
      </c>
      <c r="CX261" s="46">
        <v>0</v>
      </c>
      <c r="CY261" s="46">
        <f t="shared" si="525"/>
        <v>0</v>
      </c>
      <c r="CZ261" s="46">
        <v>0</v>
      </c>
      <c r="DA261" s="46">
        <f t="shared" si="526"/>
        <v>0</v>
      </c>
      <c r="DB261" s="47">
        <v>0</v>
      </c>
      <c r="DC261" s="46">
        <f t="shared" si="527"/>
        <v>0</v>
      </c>
      <c r="DD261" s="48">
        <v>0</v>
      </c>
      <c r="DE261" s="46">
        <f t="shared" si="528"/>
        <v>0</v>
      </c>
      <c r="DF261" s="49">
        <v>20</v>
      </c>
      <c r="DG261" s="50">
        <f t="shared" si="540"/>
        <v>38791.714</v>
      </c>
      <c r="DH261" s="51">
        <f t="shared" si="549"/>
        <v>775834.28000000014</v>
      </c>
      <c r="DI261" s="52"/>
      <c r="DJ261" s="52"/>
      <c r="DK261" s="52">
        <f t="shared" si="546"/>
        <v>38791.714</v>
      </c>
      <c r="DL261" s="52">
        <f t="shared" si="545"/>
        <v>38791.714</v>
      </c>
      <c r="DM261" s="52">
        <f t="shared" si="545"/>
        <v>38791.714</v>
      </c>
      <c r="DN261" s="52">
        <f t="shared" si="545"/>
        <v>38791.714</v>
      </c>
      <c r="DO261" s="52">
        <f t="shared" si="545"/>
        <v>38791.714</v>
      </c>
      <c r="DP261" s="52">
        <f t="shared" si="545"/>
        <v>38791.714</v>
      </c>
      <c r="DQ261" s="52">
        <f t="shared" si="544"/>
        <v>38791.714</v>
      </c>
      <c r="DR261" s="52">
        <f t="shared" si="544"/>
        <v>38791.714</v>
      </c>
      <c r="DS261" s="52">
        <f t="shared" si="544"/>
        <v>38791.714</v>
      </c>
      <c r="DT261" s="52">
        <f t="shared" si="544"/>
        <v>38791.714</v>
      </c>
      <c r="DU261" s="52">
        <f t="shared" si="544"/>
        <v>38791.714</v>
      </c>
      <c r="DV261" s="52">
        <f t="shared" si="544"/>
        <v>38791.714</v>
      </c>
      <c r="DW261" s="52">
        <f t="shared" si="544"/>
        <v>38791.714</v>
      </c>
      <c r="DX261" s="52">
        <f t="shared" si="544"/>
        <v>38791.714</v>
      </c>
      <c r="DY261" s="52">
        <f t="shared" si="544"/>
        <v>38791.714</v>
      </c>
      <c r="DZ261" s="52">
        <f t="shared" si="544"/>
        <v>38791.714</v>
      </c>
      <c r="EA261" s="52">
        <f t="shared" si="544"/>
        <v>38791.714</v>
      </c>
      <c r="EB261" s="52">
        <f t="shared" si="544"/>
        <v>38791.714</v>
      </c>
      <c r="EC261" s="52">
        <f t="shared" si="544"/>
        <v>38791.714</v>
      </c>
      <c r="ED261" s="52">
        <f t="shared" si="547"/>
        <v>38791.714</v>
      </c>
      <c r="EE261" s="53"/>
      <c r="EF261" s="53"/>
      <c r="EG261" s="54">
        <f t="shared" si="550"/>
        <v>0</v>
      </c>
      <c r="EH261" s="55">
        <f t="shared" si="551"/>
        <v>20</v>
      </c>
      <c r="EI261" s="55">
        <f t="shared" si="552"/>
        <v>0</v>
      </c>
      <c r="EJ261" s="56" t="s">
        <v>689</v>
      </c>
      <c r="EK261" s="57">
        <f t="shared" si="565"/>
        <v>150355.4</v>
      </c>
      <c r="EL261" s="57">
        <f t="shared" si="566"/>
        <v>775834.28</v>
      </c>
      <c r="EM261" s="57">
        <f t="shared" si="567"/>
        <v>737042.56599999999</v>
      </c>
      <c r="EN261" s="57">
        <f t="shared" si="568"/>
        <v>698250.85199999996</v>
      </c>
      <c r="EO261" s="57">
        <f t="shared" si="569"/>
        <v>659459.13799999992</v>
      </c>
      <c r="EP261" s="57">
        <f t="shared" si="570"/>
        <v>620667.42399999988</v>
      </c>
      <c r="EQ261" s="58">
        <f t="shared" si="561"/>
        <v>1804.2647999999999</v>
      </c>
      <c r="ER261" s="58">
        <f t="shared" si="562"/>
        <v>9310.0113600000004</v>
      </c>
      <c r="ES261" s="58">
        <f t="shared" si="563"/>
        <v>9581.5533579999992</v>
      </c>
      <c r="ET261" s="58">
        <f t="shared" si="564"/>
        <v>9775.5119279999999</v>
      </c>
    </row>
    <row r="262" spans="1:150" x14ac:dyDescent="0.25">
      <c r="A262" s="30" t="s">
        <v>683</v>
      </c>
      <c r="B262" s="65">
        <v>1610027</v>
      </c>
      <c r="C262" s="67" t="s">
        <v>1145</v>
      </c>
      <c r="D262" s="32">
        <v>0</v>
      </c>
      <c r="E262" s="56"/>
      <c r="F262" s="33"/>
      <c r="G262" s="33"/>
      <c r="H262" s="288">
        <f t="shared" si="559"/>
        <v>115914.24000000001</v>
      </c>
      <c r="I262" s="288">
        <f t="shared" si="560"/>
        <v>115914.24000000001</v>
      </c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4" t="s">
        <v>685</v>
      </c>
      <c r="AI262" s="34" t="s">
        <v>479</v>
      </c>
      <c r="AJ262" s="34" t="s">
        <v>54</v>
      </c>
      <c r="AK262" s="34" t="s">
        <v>490</v>
      </c>
      <c r="AL262" s="34" t="s">
        <v>86</v>
      </c>
      <c r="AM262" s="34" t="s">
        <v>529</v>
      </c>
      <c r="AN262" s="34" t="s">
        <v>467</v>
      </c>
      <c r="AO262" s="36">
        <v>1.04</v>
      </c>
      <c r="AP262" s="69" t="s">
        <v>586</v>
      </c>
      <c r="AQ262" s="69" t="s">
        <v>58</v>
      </c>
      <c r="AR262" s="37" t="s">
        <v>471</v>
      </c>
      <c r="AS262" s="38">
        <v>2018</v>
      </c>
      <c r="AT262" s="39" t="s">
        <v>470</v>
      </c>
      <c r="AU262" s="37" t="s">
        <v>686</v>
      </c>
      <c r="AV262" s="39" t="s">
        <v>494</v>
      </c>
      <c r="AW262" s="39" t="s">
        <v>495</v>
      </c>
      <c r="AX262" s="39" t="s">
        <v>687</v>
      </c>
      <c r="AY262" s="40" t="s">
        <v>688</v>
      </c>
      <c r="AZ262" s="40" t="s">
        <v>474</v>
      </c>
      <c r="BA262" s="274">
        <v>0</v>
      </c>
      <c r="BB262" s="42"/>
      <c r="BC262" s="35">
        <v>112320</v>
      </c>
      <c r="BD262" s="43">
        <v>0</v>
      </c>
      <c r="BE262" s="43"/>
      <c r="BF262" s="43">
        <v>0</v>
      </c>
      <c r="BG262" s="44"/>
      <c r="BH262" s="45">
        <f t="shared" si="502"/>
        <v>112320</v>
      </c>
      <c r="BI262" s="45">
        <f t="shared" si="503"/>
        <v>115914.24000000001</v>
      </c>
      <c r="BJ262" s="45">
        <f t="shared" si="548"/>
        <v>115914.24000000001</v>
      </c>
      <c r="BK262" s="73">
        <f>112320*0.2</f>
        <v>22464</v>
      </c>
      <c r="BL262" s="73">
        <v>89856</v>
      </c>
      <c r="BM262" s="46">
        <f t="shared" si="477"/>
        <v>93450.240000000005</v>
      </c>
      <c r="BN262" s="46">
        <v>0</v>
      </c>
      <c r="BO262" s="46">
        <f t="shared" si="512"/>
        <v>0</v>
      </c>
      <c r="BP262" s="46">
        <v>0</v>
      </c>
      <c r="BQ262" s="46">
        <f t="shared" si="478"/>
        <v>0</v>
      </c>
      <c r="BR262" s="46">
        <v>0</v>
      </c>
      <c r="BS262" s="46">
        <f t="shared" si="479"/>
        <v>0</v>
      </c>
      <c r="BT262" s="46">
        <v>0</v>
      </c>
      <c r="BU262" s="46">
        <f t="shared" si="480"/>
        <v>0</v>
      </c>
      <c r="BV262" s="46">
        <v>0</v>
      </c>
      <c r="BW262" s="46">
        <f t="shared" si="481"/>
        <v>0</v>
      </c>
      <c r="BX262" s="46">
        <v>0</v>
      </c>
      <c r="BY262" s="46">
        <f t="shared" si="482"/>
        <v>0</v>
      </c>
      <c r="BZ262" s="46">
        <v>0</v>
      </c>
      <c r="CA262" s="46">
        <f t="shared" si="513"/>
        <v>0</v>
      </c>
      <c r="CB262" s="46">
        <v>0</v>
      </c>
      <c r="CC262" s="46">
        <f t="shared" si="514"/>
        <v>0</v>
      </c>
      <c r="CD262" s="46">
        <v>0</v>
      </c>
      <c r="CE262" s="46">
        <f t="shared" si="515"/>
        <v>0</v>
      </c>
      <c r="CF262" s="46">
        <v>0</v>
      </c>
      <c r="CG262" s="46">
        <f t="shared" si="516"/>
        <v>0</v>
      </c>
      <c r="CH262" s="46">
        <v>0</v>
      </c>
      <c r="CI262" s="46">
        <f t="shared" si="517"/>
        <v>0</v>
      </c>
      <c r="CJ262" s="46">
        <v>0</v>
      </c>
      <c r="CK262" s="46">
        <f t="shared" si="518"/>
        <v>0</v>
      </c>
      <c r="CL262" s="46">
        <v>0</v>
      </c>
      <c r="CM262" s="46">
        <f t="shared" si="519"/>
        <v>0</v>
      </c>
      <c r="CN262" s="46">
        <v>0</v>
      </c>
      <c r="CO262" s="46">
        <f t="shared" si="520"/>
        <v>0</v>
      </c>
      <c r="CP262" s="46">
        <v>0</v>
      </c>
      <c r="CQ262" s="46">
        <f t="shared" si="521"/>
        <v>0</v>
      </c>
      <c r="CR262" s="46">
        <v>0</v>
      </c>
      <c r="CS262" s="46">
        <f t="shared" si="522"/>
        <v>0</v>
      </c>
      <c r="CT262" s="46">
        <v>0</v>
      </c>
      <c r="CU262" s="46">
        <f t="shared" si="523"/>
        <v>0</v>
      </c>
      <c r="CV262" s="46">
        <v>0</v>
      </c>
      <c r="CW262" s="46">
        <f t="shared" si="524"/>
        <v>0</v>
      </c>
      <c r="CX262" s="46">
        <v>0</v>
      </c>
      <c r="CY262" s="46">
        <f t="shared" si="525"/>
        <v>0</v>
      </c>
      <c r="CZ262" s="46">
        <v>0</v>
      </c>
      <c r="DA262" s="46">
        <f t="shared" si="526"/>
        <v>0</v>
      </c>
      <c r="DB262" s="47">
        <v>0</v>
      </c>
      <c r="DC262" s="46">
        <f t="shared" si="527"/>
        <v>0</v>
      </c>
      <c r="DD262" s="48">
        <v>0</v>
      </c>
      <c r="DE262" s="46">
        <f t="shared" si="528"/>
        <v>0</v>
      </c>
      <c r="DF262" s="49">
        <v>20</v>
      </c>
      <c r="DG262" s="50">
        <f t="shared" si="540"/>
        <v>5795.7120000000004</v>
      </c>
      <c r="DH262" s="51">
        <f t="shared" si="549"/>
        <v>115914.24000000001</v>
      </c>
      <c r="DI262" s="52"/>
      <c r="DJ262" s="52"/>
      <c r="DK262" s="52">
        <f t="shared" si="546"/>
        <v>5795.7120000000004</v>
      </c>
      <c r="DL262" s="52">
        <f t="shared" si="545"/>
        <v>5795.7120000000004</v>
      </c>
      <c r="DM262" s="52">
        <f t="shared" si="545"/>
        <v>5795.7120000000004</v>
      </c>
      <c r="DN262" s="52">
        <f t="shared" si="545"/>
        <v>5795.7120000000004</v>
      </c>
      <c r="DO262" s="52">
        <f t="shared" si="545"/>
        <v>5795.7120000000004</v>
      </c>
      <c r="DP262" s="52">
        <f t="shared" si="545"/>
        <v>5795.7120000000004</v>
      </c>
      <c r="DQ262" s="52">
        <f t="shared" si="544"/>
        <v>5795.7120000000004</v>
      </c>
      <c r="DR262" s="52">
        <f t="shared" si="544"/>
        <v>5795.7120000000004</v>
      </c>
      <c r="DS262" s="52">
        <f t="shared" si="544"/>
        <v>5795.7120000000004</v>
      </c>
      <c r="DT262" s="52">
        <f t="shared" si="544"/>
        <v>5795.7120000000004</v>
      </c>
      <c r="DU262" s="52">
        <f t="shared" si="544"/>
        <v>5795.7120000000004</v>
      </c>
      <c r="DV262" s="52">
        <f t="shared" si="544"/>
        <v>5795.7120000000004</v>
      </c>
      <c r="DW262" s="52">
        <f t="shared" si="544"/>
        <v>5795.7120000000004</v>
      </c>
      <c r="DX262" s="52">
        <f t="shared" si="544"/>
        <v>5795.7120000000004</v>
      </c>
      <c r="DY262" s="52">
        <f t="shared" si="544"/>
        <v>5795.7120000000004</v>
      </c>
      <c r="DZ262" s="52">
        <f t="shared" si="544"/>
        <v>5795.7120000000004</v>
      </c>
      <c r="EA262" s="52">
        <f t="shared" si="544"/>
        <v>5795.7120000000004</v>
      </c>
      <c r="EB262" s="52">
        <f t="shared" si="544"/>
        <v>5795.7120000000004</v>
      </c>
      <c r="EC262" s="52">
        <f t="shared" si="544"/>
        <v>5795.7120000000004</v>
      </c>
      <c r="ED262" s="52">
        <f t="shared" si="547"/>
        <v>5795.7120000000004</v>
      </c>
      <c r="EE262" s="53"/>
      <c r="EF262" s="53"/>
      <c r="EG262" s="54">
        <f t="shared" si="550"/>
        <v>0</v>
      </c>
      <c r="EH262" s="55">
        <f t="shared" si="551"/>
        <v>20</v>
      </c>
      <c r="EI262" s="55">
        <f t="shared" si="552"/>
        <v>0</v>
      </c>
      <c r="EJ262" s="56" t="s">
        <v>689</v>
      </c>
      <c r="EK262" s="57">
        <f t="shared" si="565"/>
        <v>22464</v>
      </c>
      <c r="EL262" s="57">
        <f t="shared" si="566"/>
        <v>115914.24000000001</v>
      </c>
      <c r="EM262" s="57">
        <f t="shared" si="567"/>
        <v>110118.52800000001</v>
      </c>
      <c r="EN262" s="57">
        <f t="shared" si="568"/>
        <v>104322.81600000001</v>
      </c>
      <c r="EO262" s="57">
        <f t="shared" si="569"/>
        <v>98527.104000000007</v>
      </c>
      <c r="EP262" s="57">
        <f t="shared" si="570"/>
        <v>92731.392000000007</v>
      </c>
      <c r="EQ262" s="58">
        <f t="shared" si="561"/>
        <v>269.56799999999998</v>
      </c>
      <c r="ER262" s="58">
        <f t="shared" si="562"/>
        <v>1390.9708800000001</v>
      </c>
      <c r="ES262" s="58">
        <f t="shared" si="563"/>
        <v>1431.5408640000001</v>
      </c>
      <c r="ET262" s="58">
        <f t="shared" si="564"/>
        <v>1460.5194240000001</v>
      </c>
    </row>
    <row r="263" spans="1:150" x14ac:dyDescent="0.25">
      <c r="A263" s="30"/>
      <c r="B263" s="65">
        <v>1610101</v>
      </c>
      <c r="C263" s="67" t="s">
        <v>1146</v>
      </c>
      <c r="D263" s="32" t="s">
        <v>461</v>
      </c>
      <c r="E263" s="56"/>
      <c r="F263" s="33"/>
      <c r="G263" s="33"/>
      <c r="H263" s="288">
        <f t="shared" si="559"/>
        <v>682660</v>
      </c>
      <c r="I263" s="288">
        <f t="shared" si="560"/>
        <v>682660</v>
      </c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4" t="s">
        <v>462</v>
      </c>
      <c r="AI263" s="34" t="s">
        <v>463</v>
      </c>
      <c r="AJ263" s="34" t="s">
        <v>464</v>
      </c>
      <c r="AK263" s="34" t="s">
        <v>740</v>
      </c>
      <c r="AL263" s="34" t="s">
        <v>48</v>
      </c>
      <c r="AM263" s="34" t="s">
        <v>714</v>
      </c>
      <c r="AN263" s="34" t="s">
        <v>467</v>
      </c>
      <c r="AO263" s="36">
        <v>1.0415000000000001</v>
      </c>
      <c r="AP263" s="69" t="s">
        <v>586</v>
      </c>
      <c r="AQ263" s="69" t="s">
        <v>58</v>
      </c>
      <c r="AR263" s="37" t="s">
        <v>493</v>
      </c>
      <c r="AS263" s="38">
        <v>2021</v>
      </c>
      <c r="AT263" s="39" t="s">
        <v>470</v>
      </c>
      <c r="AU263" s="38" t="s">
        <v>471</v>
      </c>
      <c r="AV263" s="39" t="s">
        <v>481</v>
      </c>
      <c r="AW263" s="39" t="s">
        <v>482</v>
      </c>
      <c r="AX263" s="39" t="s">
        <v>847</v>
      </c>
      <c r="AY263" s="40" t="s">
        <v>1147</v>
      </c>
      <c r="AZ263" s="40" t="s">
        <v>474</v>
      </c>
      <c r="BA263" s="274"/>
      <c r="BB263" s="42"/>
      <c r="BC263" s="43">
        <v>682660</v>
      </c>
      <c r="BD263" s="43"/>
      <c r="BE263" s="43"/>
      <c r="BF263" s="43"/>
      <c r="BG263" s="44"/>
      <c r="BH263" s="45">
        <f t="shared" si="502"/>
        <v>682660</v>
      </c>
      <c r="BI263" s="45">
        <f t="shared" si="503"/>
        <v>682660</v>
      </c>
      <c r="BJ263" s="45">
        <f t="shared" si="548"/>
        <v>682660</v>
      </c>
      <c r="BK263" s="256">
        <v>682660</v>
      </c>
      <c r="BL263" s="46">
        <v>0</v>
      </c>
      <c r="BM263" s="46">
        <f t="shared" si="477"/>
        <v>0</v>
      </c>
      <c r="BN263" s="46">
        <v>0</v>
      </c>
      <c r="BO263" s="46">
        <f t="shared" si="512"/>
        <v>0</v>
      </c>
      <c r="BP263" s="46">
        <v>0</v>
      </c>
      <c r="BQ263" s="46">
        <f t="shared" si="478"/>
        <v>0</v>
      </c>
      <c r="BR263" s="46">
        <v>0</v>
      </c>
      <c r="BS263" s="46">
        <f t="shared" si="479"/>
        <v>0</v>
      </c>
      <c r="BT263" s="46">
        <v>0</v>
      </c>
      <c r="BU263" s="46">
        <f t="shared" si="480"/>
        <v>0</v>
      </c>
      <c r="BV263" s="46">
        <v>0</v>
      </c>
      <c r="BW263" s="46">
        <f t="shared" si="481"/>
        <v>0</v>
      </c>
      <c r="BX263" s="46">
        <v>0</v>
      </c>
      <c r="BY263" s="46">
        <f t="shared" si="482"/>
        <v>0</v>
      </c>
      <c r="BZ263" s="46">
        <v>0</v>
      </c>
      <c r="CA263" s="46">
        <f t="shared" si="513"/>
        <v>0</v>
      </c>
      <c r="CB263" s="46">
        <v>0</v>
      </c>
      <c r="CC263" s="46">
        <f t="shared" si="514"/>
        <v>0</v>
      </c>
      <c r="CD263" s="46">
        <v>0</v>
      </c>
      <c r="CE263" s="46">
        <f t="shared" si="515"/>
        <v>0</v>
      </c>
      <c r="CF263" s="46">
        <v>0</v>
      </c>
      <c r="CG263" s="46">
        <f t="shared" si="516"/>
        <v>0</v>
      </c>
      <c r="CH263" s="46">
        <v>0</v>
      </c>
      <c r="CI263" s="46">
        <f t="shared" si="517"/>
        <v>0</v>
      </c>
      <c r="CJ263" s="46">
        <v>0</v>
      </c>
      <c r="CK263" s="46">
        <f t="shared" si="518"/>
        <v>0</v>
      </c>
      <c r="CL263" s="46">
        <v>0</v>
      </c>
      <c r="CM263" s="46">
        <f t="shared" si="519"/>
        <v>0</v>
      </c>
      <c r="CN263" s="46">
        <v>0</v>
      </c>
      <c r="CO263" s="46">
        <f t="shared" si="520"/>
        <v>0</v>
      </c>
      <c r="CP263" s="46">
        <v>0</v>
      </c>
      <c r="CQ263" s="46">
        <f t="shared" si="521"/>
        <v>0</v>
      </c>
      <c r="CR263" s="46">
        <v>0</v>
      </c>
      <c r="CS263" s="46">
        <f t="shared" si="522"/>
        <v>0</v>
      </c>
      <c r="CT263" s="46"/>
      <c r="CU263" s="46">
        <f t="shared" si="523"/>
        <v>0</v>
      </c>
      <c r="CV263" s="46"/>
      <c r="CW263" s="46">
        <f t="shared" si="524"/>
        <v>0</v>
      </c>
      <c r="CX263" s="46">
        <v>0</v>
      </c>
      <c r="CY263" s="46">
        <f t="shared" si="525"/>
        <v>0</v>
      </c>
      <c r="CZ263" s="46">
        <v>0</v>
      </c>
      <c r="DA263" s="46">
        <f t="shared" si="526"/>
        <v>0</v>
      </c>
      <c r="DB263" s="47">
        <v>0</v>
      </c>
      <c r="DC263" s="46">
        <f t="shared" si="527"/>
        <v>0</v>
      </c>
      <c r="DD263" s="48">
        <v>0</v>
      </c>
      <c r="DE263" s="46">
        <f t="shared" si="528"/>
        <v>0</v>
      </c>
      <c r="DF263" s="49">
        <v>40</v>
      </c>
      <c r="DG263" s="50">
        <f t="shared" si="540"/>
        <v>17066.5</v>
      </c>
      <c r="DH263" s="51">
        <f t="shared" si="549"/>
        <v>392529.5</v>
      </c>
      <c r="DI263" s="52"/>
      <c r="DJ263" s="53">
        <f t="shared" ref="DJ263:DJ272" si="571">$DG263</f>
        <v>17066.5</v>
      </c>
      <c r="DK263" s="53">
        <f t="shared" si="546"/>
        <v>17066.5</v>
      </c>
      <c r="DL263" s="53">
        <f t="shared" si="545"/>
        <v>17066.5</v>
      </c>
      <c r="DM263" s="53">
        <f t="shared" si="545"/>
        <v>17066.5</v>
      </c>
      <c r="DN263" s="53">
        <f t="shared" si="545"/>
        <v>17066.5</v>
      </c>
      <c r="DO263" s="53">
        <f t="shared" si="545"/>
        <v>17066.5</v>
      </c>
      <c r="DP263" s="53">
        <f t="shared" si="545"/>
        <v>17066.5</v>
      </c>
      <c r="DQ263" s="53">
        <f t="shared" si="544"/>
        <v>17066.5</v>
      </c>
      <c r="DR263" s="53">
        <f t="shared" si="544"/>
        <v>17066.5</v>
      </c>
      <c r="DS263" s="53">
        <f t="shared" si="544"/>
        <v>17066.5</v>
      </c>
      <c r="DT263" s="53">
        <f t="shared" si="544"/>
        <v>17066.5</v>
      </c>
      <c r="DU263" s="53">
        <f t="shared" si="544"/>
        <v>17066.5</v>
      </c>
      <c r="DV263" s="53">
        <f t="shared" si="544"/>
        <v>17066.5</v>
      </c>
      <c r="DW263" s="53">
        <f t="shared" si="544"/>
        <v>17066.5</v>
      </c>
      <c r="DX263" s="53">
        <f t="shared" si="544"/>
        <v>17066.5</v>
      </c>
      <c r="DY263" s="53">
        <f t="shared" si="544"/>
        <v>17066.5</v>
      </c>
      <c r="DZ263" s="53">
        <f t="shared" si="544"/>
        <v>17066.5</v>
      </c>
      <c r="EA263" s="53">
        <f t="shared" si="544"/>
        <v>17066.5</v>
      </c>
      <c r="EB263" s="53">
        <f t="shared" si="544"/>
        <v>17066.5</v>
      </c>
      <c r="EC263" s="53">
        <f t="shared" si="544"/>
        <v>17066.5</v>
      </c>
      <c r="ED263" s="53">
        <f t="shared" si="547"/>
        <v>17066.5</v>
      </c>
      <c r="EE263" s="53">
        <f>$DG263</f>
        <v>17066.5</v>
      </c>
      <c r="EF263" s="53">
        <f>$DG263</f>
        <v>17066.5</v>
      </c>
      <c r="EG263" s="54">
        <f t="shared" si="550"/>
        <v>290130.5</v>
      </c>
      <c r="EH263" s="55">
        <f t="shared" si="551"/>
        <v>23</v>
      </c>
      <c r="EI263" s="55">
        <f t="shared" si="552"/>
        <v>17</v>
      </c>
      <c r="EJ263" s="56" t="s">
        <v>1148</v>
      </c>
      <c r="EK263" s="57">
        <f t="shared" si="565"/>
        <v>682660</v>
      </c>
      <c r="EL263" s="57">
        <f t="shared" si="566"/>
        <v>665593.5</v>
      </c>
      <c r="EM263" s="57">
        <f t="shared" si="567"/>
        <v>648527</v>
      </c>
      <c r="EN263" s="57">
        <f t="shared" si="568"/>
        <v>631460.5</v>
      </c>
      <c r="EO263" s="57">
        <f t="shared" si="569"/>
        <v>614394</v>
      </c>
      <c r="EP263" s="57">
        <f t="shared" si="570"/>
        <v>597327.5</v>
      </c>
      <c r="EQ263" s="58">
        <f t="shared" si="561"/>
        <v>8191.92</v>
      </c>
      <c r="ER263" s="58">
        <f t="shared" si="562"/>
        <v>7987.1220000000003</v>
      </c>
      <c r="ES263" s="58">
        <f t="shared" si="563"/>
        <v>8430.8509999999987</v>
      </c>
      <c r="ET263" s="58">
        <f t="shared" si="564"/>
        <v>8840.4470000000001</v>
      </c>
    </row>
    <row r="264" spans="1:150" x14ac:dyDescent="0.25">
      <c r="A264" s="30" t="s">
        <v>1149</v>
      </c>
      <c r="B264" s="65">
        <v>1620010</v>
      </c>
      <c r="C264" s="67" t="s">
        <v>1150</v>
      </c>
      <c r="D264" s="32" t="s">
        <v>1134</v>
      </c>
      <c r="E264" s="56"/>
      <c r="F264" s="33"/>
      <c r="G264" s="33"/>
      <c r="H264" s="288">
        <f t="shared" si="559"/>
        <v>36799</v>
      </c>
      <c r="I264" s="288">
        <f t="shared" si="560"/>
        <v>178653.65</v>
      </c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4" t="s">
        <v>1151</v>
      </c>
      <c r="AI264" s="34" t="s">
        <v>479</v>
      </c>
      <c r="AJ264" s="34" t="s">
        <v>480</v>
      </c>
      <c r="AK264" s="34" t="s">
        <v>1152</v>
      </c>
      <c r="AL264" s="34" t="s">
        <v>202</v>
      </c>
      <c r="AM264" s="34" t="s">
        <v>491</v>
      </c>
      <c r="AN264" s="34" t="s">
        <v>679</v>
      </c>
      <c r="AO264" s="36">
        <v>1.04</v>
      </c>
      <c r="AP264" s="69" t="s">
        <v>680</v>
      </c>
      <c r="AQ264" s="69" t="s">
        <v>30</v>
      </c>
      <c r="AR264" s="37" t="s">
        <v>471</v>
      </c>
      <c r="AS264" s="38">
        <v>2021</v>
      </c>
      <c r="AT264" s="39" t="s">
        <v>470</v>
      </c>
      <c r="AU264" s="37" t="s">
        <v>686</v>
      </c>
      <c r="AV264" s="39" t="s">
        <v>494</v>
      </c>
      <c r="AW264" s="39" t="s">
        <v>495</v>
      </c>
      <c r="AX264" s="39" t="s">
        <v>687</v>
      </c>
      <c r="AY264" s="40" t="s">
        <v>467</v>
      </c>
      <c r="AZ264" s="40" t="s">
        <v>680</v>
      </c>
      <c r="BA264" s="274">
        <v>141854.65</v>
      </c>
      <c r="BB264" s="42"/>
      <c r="BC264" s="43">
        <v>178653</v>
      </c>
      <c r="BD264" s="43">
        <v>0</v>
      </c>
      <c r="BE264" s="43"/>
      <c r="BF264" s="43">
        <v>0</v>
      </c>
      <c r="BG264" s="44"/>
      <c r="BH264" s="45">
        <f t="shared" si="502"/>
        <v>36799</v>
      </c>
      <c r="BI264" s="45">
        <f t="shared" si="503"/>
        <v>36799</v>
      </c>
      <c r="BJ264" s="45">
        <f t="shared" si="548"/>
        <v>178653.65</v>
      </c>
      <c r="BK264" s="46">
        <v>36799</v>
      </c>
      <c r="BL264" s="46">
        <v>0</v>
      </c>
      <c r="BM264" s="46">
        <f t="shared" si="477"/>
        <v>0</v>
      </c>
      <c r="BN264" s="46">
        <v>0</v>
      </c>
      <c r="BO264" s="46">
        <f t="shared" si="512"/>
        <v>0</v>
      </c>
      <c r="BP264" s="46">
        <v>0</v>
      </c>
      <c r="BQ264" s="46">
        <f t="shared" si="478"/>
        <v>0</v>
      </c>
      <c r="BR264" s="46">
        <v>0</v>
      </c>
      <c r="BS264" s="46">
        <f t="shared" si="479"/>
        <v>0</v>
      </c>
      <c r="BT264" s="46">
        <v>0</v>
      </c>
      <c r="BU264" s="46">
        <f t="shared" si="480"/>
        <v>0</v>
      </c>
      <c r="BV264" s="46">
        <v>0</v>
      </c>
      <c r="BW264" s="46">
        <f t="shared" si="481"/>
        <v>0</v>
      </c>
      <c r="BX264" s="46">
        <v>0</v>
      </c>
      <c r="BY264" s="46">
        <f t="shared" si="482"/>
        <v>0</v>
      </c>
      <c r="BZ264" s="46">
        <v>0</v>
      </c>
      <c r="CA264" s="46">
        <f t="shared" si="513"/>
        <v>0</v>
      </c>
      <c r="CB264" s="46">
        <v>0</v>
      </c>
      <c r="CC264" s="46">
        <f t="shared" si="514"/>
        <v>0</v>
      </c>
      <c r="CD264" s="46">
        <v>0</v>
      </c>
      <c r="CE264" s="46">
        <f t="shared" si="515"/>
        <v>0</v>
      </c>
      <c r="CF264" s="46">
        <v>0</v>
      </c>
      <c r="CG264" s="46">
        <f t="shared" si="516"/>
        <v>0</v>
      </c>
      <c r="CH264" s="46">
        <v>0</v>
      </c>
      <c r="CI264" s="46">
        <f t="shared" si="517"/>
        <v>0</v>
      </c>
      <c r="CJ264" s="46">
        <v>0</v>
      </c>
      <c r="CK264" s="46">
        <f t="shared" si="518"/>
        <v>0</v>
      </c>
      <c r="CL264" s="46">
        <v>0</v>
      </c>
      <c r="CM264" s="46">
        <f t="shared" si="519"/>
        <v>0</v>
      </c>
      <c r="CN264" s="46">
        <v>0</v>
      </c>
      <c r="CO264" s="46">
        <f t="shared" si="520"/>
        <v>0</v>
      </c>
      <c r="CP264" s="46">
        <v>0</v>
      </c>
      <c r="CQ264" s="46">
        <f t="shared" si="521"/>
        <v>0</v>
      </c>
      <c r="CR264" s="46">
        <v>0</v>
      </c>
      <c r="CS264" s="46">
        <f t="shared" si="522"/>
        <v>0</v>
      </c>
      <c r="CT264" s="46">
        <v>0</v>
      </c>
      <c r="CU264" s="46">
        <f t="shared" si="523"/>
        <v>0</v>
      </c>
      <c r="CV264" s="46">
        <v>0</v>
      </c>
      <c r="CW264" s="46">
        <f t="shared" si="524"/>
        <v>0</v>
      </c>
      <c r="CX264" s="46">
        <v>0</v>
      </c>
      <c r="CY264" s="46">
        <f t="shared" si="525"/>
        <v>0</v>
      </c>
      <c r="CZ264" s="46">
        <v>0</v>
      </c>
      <c r="DA264" s="46">
        <f t="shared" si="526"/>
        <v>0</v>
      </c>
      <c r="DB264" s="47">
        <v>0</v>
      </c>
      <c r="DC264" s="46">
        <f t="shared" si="527"/>
        <v>0</v>
      </c>
      <c r="DD264" s="48">
        <v>0</v>
      </c>
      <c r="DE264" s="46">
        <f t="shared" si="528"/>
        <v>0</v>
      </c>
      <c r="DF264" s="49">
        <v>20</v>
      </c>
      <c r="DG264" s="50">
        <f t="shared" si="540"/>
        <v>8932.682499999999</v>
      </c>
      <c r="DH264" s="51">
        <f t="shared" si="549"/>
        <v>178653.64999999994</v>
      </c>
      <c r="DI264" s="90"/>
      <c r="DJ264" s="53">
        <f t="shared" si="571"/>
        <v>8932.682499999999</v>
      </c>
      <c r="DK264" s="53">
        <f t="shared" si="546"/>
        <v>8932.682499999999</v>
      </c>
      <c r="DL264" s="53">
        <f t="shared" si="545"/>
        <v>8932.682499999999</v>
      </c>
      <c r="DM264" s="53">
        <f t="shared" si="545"/>
        <v>8932.682499999999</v>
      </c>
      <c r="DN264" s="53">
        <f t="shared" si="545"/>
        <v>8932.682499999999</v>
      </c>
      <c r="DO264" s="53">
        <f t="shared" si="545"/>
        <v>8932.682499999999</v>
      </c>
      <c r="DP264" s="53">
        <f t="shared" si="545"/>
        <v>8932.682499999999</v>
      </c>
      <c r="DQ264" s="53">
        <f t="shared" si="544"/>
        <v>8932.682499999999</v>
      </c>
      <c r="DR264" s="53">
        <f t="shared" si="544"/>
        <v>8932.682499999999</v>
      </c>
      <c r="DS264" s="53">
        <f t="shared" si="544"/>
        <v>8932.682499999999</v>
      </c>
      <c r="DT264" s="53">
        <f t="shared" si="544"/>
        <v>8932.682499999999</v>
      </c>
      <c r="DU264" s="53">
        <f t="shared" si="544"/>
        <v>8932.682499999999</v>
      </c>
      <c r="DV264" s="53">
        <f t="shared" si="544"/>
        <v>8932.682499999999</v>
      </c>
      <c r="DW264" s="53">
        <f t="shared" si="544"/>
        <v>8932.682499999999</v>
      </c>
      <c r="DX264" s="53">
        <f t="shared" si="544"/>
        <v>8932.682499999999</v>
      </c>
      <c r="DY264" s="53">
        <f t="shared" si="544"/>
        <v>8932.682499999999</v>
      </c>
      <c r="DZ264" s="53">
        <f t="shared" si="544"/>
        <v>8932.682499999999</v>
      </c>
      <c r="EA264" s="53">
        <f t="shared" si="544"/>
        <v>8932.682499999999</v>
      </c>
      <c r="EB264" s="53">
        <f t="shared" si="544"/>
        <v>8932.682499999999</v>
      </c>
      <c r="EC264" s="53">
        <f t="shared" si="544"/>
        <v>8932.682499999999</v>
      </c>
      <c r="ED264" s="52"/>
      <c r="EE264" s="52"/>
      <c r="EF264" s="53"/>
      <c r="EG264" s="54">
        <f t="shared" si="550"/>
        <v>0</v>
      </c>
      <c r="EH264" s="55">
        <f t="shared" si="551"/>
        <v>20</v>
      </c>
      <c r="EI264" s="55">
        <f t="shared" si="552"/>
        <v>0</v>
      </c>
      <c r="EJ264" s="56" t="s">
        <v>1153</v>
      </c>
      <c r="EK264" s="57">
        <f t="shared" si="565"/>
        <v>178653.65</v>
      </c>
      <c r="EL264" s="57">
        <f t="shared" si="566"/>
        <v>169720.9675</v>
      </c>
      <c r="EM264" s="57">
        <f t="shared" si="567"/>
        <v>160788.285</v>
      </c>
      <c r="EN264" s="57">
        <f t="shared" si="568"/>
        <v>151855.60250000001</v>
      </c>
      <c r="EO264" s="57">
        <f t="shared" si="569"/>
        <v>142922.92000000001</v>
      </c>
      <c r="EP264" s="57">
        <f t="shared" si="570"/>
        <v>133990.23750000002</v>
      </c>
      <c r="EQ264" s="58">
        <f t="shared" si="561"/>
        <v>2143.8438000000001</v>
      </c>
      <c r="ER264" s="58">
        <f t="shared" si="562"/>
        <v>2036.6516100000001</v>
      </c>
      <c r="ES264" s="58">
        <f t="shared" si="563"/>
        <v>2090.2477049999998</v>
      </c>
      <c r="ET264" s="58">
        <f t="shared" si="564"/>
        <v>2125.978435</v>
      </c>
    </row>
    <row r="265" spans="1:150" x14ac:dyDescent="0.25">
      <c r="A265" s="30" t="s">
        <v>1154</v>
      </c>
      <c r="B265" s="65">
        <v>1620012</v>
      </c>
      <c r="C265" s="67" t="s">
        <v>1155</v>
      </c>
      <c r="D265" s="32" t="s">
        <v>1134</v>
      </c>
      <c r="E265" s="56"/>
      <c r="F265" s="33"/>
      <c r="G265" s="33"/>
      <c r="H265" s="288">
        <f t="shared" si="559"/>
        <v>15504</v>
      </c>
      <c r="I265" s="288">
        <f t="shared" si="560"/>
        <v>40086.65</v>
      </c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4" t="s">
        <v>1151</v>
      </c>
      <c r="AI265" s="34" t="s">
        <v>534</v>
      </c>
      <c r="AJ265" s="34" t="s">
        <v>480</v>
      </c>
      <c r="AK265" s="34" t="s">
        <v>1156</v>
      </c>
      <c r="AL265" s="34" t="s">
        <v>204</v>
      </c>
      <c r="AM265" s="34" t="s">
        <v>491</v>
      </c>
      <c r="AN265" s="34" t="s">
        <v>679</v>
      </c>
      <c r="AO265" s="36">
        <v>1.04</v>
      </c>
      <c r="AP265" s="69" t="s">
        <v>680</v>
      </c>
      <c r="AQ265" s="69" t="s">
        <v>58</v>
      </c>
      <c r="AR265" s="37" t="s">
        <v>471</v>
      </c>
      <c r="AS265" s="38">
        <v>2021</v>
      </c>
      <c r="AT265" s="39" t="s">
        <v>470</v>
      </c>
      <c r="AU265" s="37" t="s">
        <v>686</v>
      </c>
      <c r="AV265" s="39" t="s">
        <v>494</v>
      </c>
      <c r="AW265" s="39" t="s">
        <v>495</v>
      </c>
      <c r="AX265" s="39" t="s">
        <v>687</v>
      </c>
      <c r="AY265" s="40" t="s">
        <v>1157</v>
      </c>
      <c r="AZ265" s="40" t="s">
        <v>680</v>
      </c>
      <c r="BA265" s="274">
        <v>24582.65</v>
      </c>
      <c r="BB265" s="42"/>
      <c r="BC265" s="43">
        <v>40086.630000000005</v>
      </c>
      <c r="BD265" s="43">
        <v>0</v>
      </c>
      <c r="BE265" s="43"/>
      <c r="BF265" s="43">
        <v>0</v>
      </c>
      <c r="BG265" s="44"/>
      <c r="BH265" s="45">
        <f t="shared" si="502"/>
        <v>15504</v>
      </c>
      <c r="BI265" s="45">
        <f t="shared" si="503"/>
        <v>15504</v>
      </c>
      <c r="BJ265" s="45">
        <f t="shared" si="548"/>
        <v>40086.65</v>
      </c>
      <c r="BK265" s="46">
        <v>15504</v>
      </c>
      <c r="BL265" s="46">
        <v>0</v>
      </c>
      <c r="BM265" s="46">
        <f t="shared" si="477"/>
        <v>0</v>
      </c>
      <c r="BN265" s="46">
        <v>0</v>
      </c>
      <c r="BO265" s="46">
        <f t="shared" si="512"/>
        <v>0</v>
      </c>
      <c r="BP265" s="46">
        <v>0</v>
      </c>
      <c r="BQ265" s="46">
        <f t="shared" si="478"/>
        <v>0</v>
      </c>
      <c r="BR265" s="46">
        <v>0</v>
      </c>
      <c r="BS265" s="46">
        <f t="shared" si="479"/>
        <v>0</v>
      </c>
      <c r="BT265" s="46">
        <v>0</v>
      </c>
      <c r="BU265" s="46">
        <f t="shared" si="480"/>
        <v>0</v>
      </c>
      <c r="BV265" s="46">
        <v>0</v>
      </c>
      <c r="BW265" s="46">
        <f t="shared" si="481"/>
        <v>0</v>
      </c>
      <c r="BX265" s="46">
        <v>0</v>
      </c>
      <c r="BY265" s="46">
        <f t="shared" si="482"/>
        <v>0</v>
      </c>
      <c r="BZ265" s="46">
        <v>0</v>
      </c>
      <c r="CA265" s="46">
        <f t="shared" si="513"/>
        <v>0</v>
      </c>
      <c r="CB265" s="46">
        <v>0</v>
      </c>
      <c r="CC265" s="46">
        <f t="shared" si="514"/>
        <v>0</v>
      </c>
      <c r="CD265" s="46">
        <v>0</v>
      </c>
      <c r="CE265" s="46">
        <f t="shared" si="515"/>
        <v>0</v>
      </c>
      <c r="CF265" s="46">
        <v>0</v>
      </c>
      <c r="CG265" s="46">
        <f t="shared" si="516"/>
        <v>0</v>
      </c>
      <c r="CH265" s="46">
        <v>0</v>
      </c>
      <c r="CI265" s="46">
        <f t="shared" si="517"/>
        <v>0</v>
      </c>
      <c r="CJ265" s="46">
        <v>0</v>
      </c>
      <c r="CK265" s="46">
        <f t="shared" si="518"/>
        <v>0</v>
      </c>
      <c r="CL265" s="46">
        <v>0</v>
      </c>
      <c r="CM265" s="46">
        <f t="shared" si="519"/>
        <v>0</v>
      </c>
      <c r="CN265" s="46">
        <v>0</v>
      </c>
      <c r="CO265" s="46">
        <f t="shared" si="520"/>
        <v>0</v>
      </c>
      <c r="CP265" s="46">
        <v>0</v>
      </c>
      <c r="CQ265" s="46">
        <f t="shared" si="521"/>
        <v>0</v>
      </c>
      <c r="CR265" s="46">
        <v>0</v>
      </c>
      <c r="CS265" s="46">
        <f t="shared" si="522"/>
        <v>0</v>
      </c>
      <c r="CT265" s="46">
        <v>0</v>
      </c>
      <c r="CU265" s="46">
        <f t="shared" si="523"/>
        <v>0</v>
      </c>
      <c r="CV265" s="46">
        <v>0</v>
      </c>
      <c r="CW265" s="46">
        <f t="shared" si="524"/>
        <v>0</v>
      </c>
      <c r="CX265" s="46">
        <v>0</v>
      </c>
      <c r="CY265" s="46">
        <f t="shared" si="525"/>
        <v>0</v>
      </c>
      <c r="CZ265" s="46">
        <v>0</v>
      </c>
      <c r="DA265" s="46">
        <f t="shared" si="526"/>
        <v>0</v>
      </c>
      <c r="DB265" s="47">
        <v>0</v>
      </c>
      <c r="DC265" s="46">
        <f t="shared" si="527"/>
        <v>0</v>
      </c>
      <c r="DD265" s="48">
        <v>0</v>
      </c>
      <c r="DE265" s="46">
        <f t="shared" si="528"/>
        <v>0</v>
      </c>
      <c r="DF265" s="49">
        <v>10</v>
      </c>
      <c r="DG265" s="50">
        <f t="shared" si="540"/>
        <v>4008.665</v>
      </c>
      <c r="DH265" s="51">
        <f t="shared" si="549"/>
        <v>40086.65</v>
      </c>
      <c r="DI265" s="90"/>
      <c r="DJ265" s="53">
        <f t="shared" si="571"/>
        <v>4008.665</v>
      </c>
      <c r="DK265" s="53">
        <f t="shared" si="546"/>
        <v>4008.665</v>
      </c>
      <c r="DL265" s="53">
        <f t="shared" ref="DL265:DP272" si="572">$DG265</f>
        <v>4008.665</v>
      </c>
      <c r="DM265" s="53">
        <f t="shared" si="572"/>
        <v>4008.665</v>
      </c>
      <c r="DN265" s="53">
        <f t="shared" si="572"/>
        <v>4008.665</v>
      </c>
      <c r="DO265" s="53">
        <f t="shared" si="572"/>
        <v>4008.665</v>
      </c>
      <c r="DP265" s="53">
        <f t="shared" si="572"/>
        <v>4008.665</v>
      </c>
      <c r="DQ265" s="53">
        <f t="shared" ref="DQ265:DS284" si="573">$DG265</f>
        <v>4008.665</v>
      </c>
      <c r="DR265" s="53">
        <f t="shared" si="573"/>
        <v>4008.665</v>
      </c>
      <c r="DS265" s="53">
        <f t="shared" si="573"/>
        <v>4008.665</v>
      </c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4">
        <f t="shared" si="550"/>
        <v>0</v>
      </c>
      <c r="EH265" s="55">
        <f t="shared" si="551"/>
        <v>10</v>
      </c>
      <c r="EI265" s="55">
        <f t="shared" si="552"/>
        <v>0</v>
      </c>
      <c r="EJ265" s="56" t="s">
        <v>1153</v>
      </c>
      <c r="EK265" s="57">
        <f t="shared" si="565"/>
        <v>40086.65</v>
      </c>
      <c r="EL265" s="57">
        <f t="shared" si="566"/>
        <v>36077.985000000001</v>
      </c>
      <c r="EM265" s="57">
        <f t="shared" si="567"/>
        <v>32069.32</v>
      </c>
      <c r="EN265" s="57">
        <f t="shared" si="568"/>
        <v>28060.654999999999</v>
      </c>
      <c r="EO265" s="57">
        <f t="shared" si="569"/>
        <v>24051.989999999998</v>
      </c>
      <c r="EP265" s="57">
        <f t="shared" si="570"/>
        <v>20043.324999999997</v>
      </c>
      <c r="EQ265" s="58">
        <f t="shared" si="561"/>
        <v>481.03980000000001</v>
      </c>
      <c r="ER265" s="58">
        <f t="shared" si="562"/>
        <v>432.93582000000004</v>
      </c>
      <c r="ES265" s="58">
        <f t="shared" si="563"/>
        <v>416.90116</v>
      </c>
      <c r="ET265" s="58">
        <f t="shared" si="564"/>
        <v>392.84917000000002</v>
      </c>
    </row>
    <row r="266" spans="1:150" x14ac:dyDescent="0.25">
      <c r="A266" s="30" t="s">
        <v>1158</v>
      </c>
      <c r="B266" s="65">
        <v>1620013</v>
      </c>
      <c r="C266" s="67" t="s">
        <v>1159</v>
      </c>
      <c r="D266" s="32" t="s">
        <v>1134</v>
      </c>
      <c r="E266" s="56"/>
      <c r="F266" s="33"/>
      <c r="G266" s="33"/>
      <c r="H266" s="288">
        <f t="shared" si="559"/>
        <v>17253</v>
      </c>
      <c r="I266" s="288">
        <f t="shared" si="560"/>
        <v>37025.910000000003</v>
      </c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4" t="s">
        <v>1151</v>
      </c>
      <c r="AI266" s="34" t="s">
        <v>534</v>
      </c>
      <c r="AJ266" s="34" t="s">
        <v>480</v>
      </c>
      <c r="AK266" s="34" t="s">
        <v>1156</v>
      </c>
      <c r="AL266" s="34" t="s">
        <v>204</v>
      </c>
      <c r="AM266" s="34" t="s">
        <v>491</v>
      </c>
      <c r="AN266" s="34" t="s">
        <v>679</v>
      </c>
      <c r="AO266" s="36">
        <v>1.04</v>
      </c>
      <c r="AP266" s="69" t="s">
        <v>680</v>
      </c>
      <c r="AQ266" s="69" t="s">
        <v>58</v>
      </c>
      <c r="AR266" s="37" t="s">
        <v>471</v>
      </c>
      <c r="AS266" s="38">
        <v>2021</v>
      </c>
      <c r="AT266" s="39" t="s">
        <v>470</v>
      </c>
      <c r="AU266" s="37" t="s">
        <v>686</v>
      </c>
      <c r="AV266" s="39" t="s">
        <v>494</v>
      </c>
      <c r="AW266" s="39" t="s">
        <v>495</v>
      </c>
      <c r="AX266" s="39" t="s">
        <v>687</v>
      </c>
      <c r="AY266" s="40" t="s">
        <v>1157</v>
      </c>
      <c r="AZ266" s="40" t="s">
        <v>680</v>
      </c>
      <c r="BA266" s="274">
        <v>19772.91</v>
      </c>
      <c r="BB266" s="42" t="s">
        <v>505</v>
      </c>
      <c r="BC266" s="43">
        <v>37026</v>
      </c>
      <c r="BD266" s="43">
        <v>0</v>
      </c>
      <c r="BE266" s="43"/>
      <c r="BF266" s="43">
        <v>0</v>
      </c>
      <c r="BG266" s="44"/>
      <c r="BH266" s="45">
        <f t="shared" si="502"/>
        <v>17253</v>
      </c>
      <c r="BI266" s="45">
        <f t="shared" si="503"/>
        <v>17253</v>
      </c>
      <c r="BJ266" s="45">
        <f t="shared" si="548"/>
        <v>37025.910000000003</v>
      </c>
      <c r="BK266" s="46">
        <v>17253</v>
      </c>
      <c r="BL266" s="46">
        <v>0</v>
      </c>
      <c r="BM266" s="46">
        <f t="shared" si="477"/>
        <v>0</v>
      </c>
      <c r="BN266" s="46">
        <v>0</v>
      </c>
      <c r="BO266" s="46">
        <f t="shared" si="512"/>
        <v>0</v>
      </c>
      <c r="BP266" s="46">
        <v>0</v>
      </c>
      <c r="BQ266" s="46">
        <f t="shared" si="478"/>
        <v>0</v>
      </c>
      <c r="BR266" s="46">
        <v>0</v>
      </c>
      <c r="BS266" s="46">
        <f t="shared" si="479"/>
        <v>0</v>
      </c>
      <c r="BT266" s="46">
        <v>0</v>
      </c>
      <c r="BU266" s="46">
        <f t="shared" si="480"/>
        <v>0</v>
      </c>
      <c r="BV266" s="46">
        <v>0</v>
      </c>
      <c r="BW266" s="46">
        <f t="shared" si="481"/>
        <v>0</v>
      </c>
      <c r="BX266" s="46">
        <v>0</v>
      </c>
      <c r="BY266" s="46">
        <f t="shared" si="482"/>
        <v>0</v>
      </c>
      <c r="BZ266" s="46">
        <v>0</v>
      </c>
      <c r="CA266" s="46">
        <f t="shared" si="513"/>
        <v>0</v>
      </c>
      <c r="CB266" s="46">
        <v>0</v>
      </c>
      <c r="CC266" s="46">
        <f t="shared" si="514"/>
        <v>0</v>
      </c>
      <c r="CD266" s="46">
        <v>0</v>
      </c>
      <c r="CE266" s="46">
        <f t="shared" si="515"/>
        <v>0</v>
      </c>
      <c r="CF266" s="46">
        <v>0</v>
      </c>
      <c r="CG266" s="46">
        <f t="shared" si="516"/>
        <v>0</v>
      </c>
      <c r="CH266" s="46">
        <v>0</v>
      </c>
      <c r="CI266" s="46">
        <f t="shared" si="517"/>
        <v>0</v>
      </c>
      <c r="CJ266" s="46">
        <v>0</v>
      </c>
      <c r="CK266" s="46">
        <f t="shared" si="518"/>
        <v>0</v>
      </c>
      <c r="CL266" s="46">
        <v>0</v>
      </c>
      <c r="CM266" s="46">
        <f t="shared" si="519"/>
        <v>0</v>
      </c>
      <c r="CN266" s="46">
        <v>0</v>
      </c>
      <c r="CO266" s="46">
        <f t="shared" si="520"/>
        <v>0</v>
      </c>
      <c r="CP266" s="46">
        <v>0</v>
      </c>
      <c r="CQ266" s="46">
        <f t="shared" si="521"/>
        <v>0</v>
      </c>
      <c r="CR266" s="46">
        <v>0</v>
      </c>
      <c r="CS266" s="46">
        <f t="shared" si="522"/>
        <v>0</v>
      </c>
      <c r="CT266" s="46">
        <v>0</v>
      </c>
      <c r="CU266" s="46">
        <f t="shared" si="523"/>
        <v>0</v>
      </c>
      <c r="CV266" s="46">
        <v>0</v>
      </c>
      <c r="CW266" s="46">
        <f t="shared" si="524"/>
        <v>0</v>
      </c>
      <c r="CX266" s="46">
        <v>0</v>
      </c>
      <c r="CY266" s="46">
        <f t="shared" si="525"/>
        <v>0</v>
      </c>
      <c r="CZ266" s="46">
        <v>0</v>
      </c>
      <c r="DA266" s="46">
        <f t="shared" si="526"/>
        <v>0</v>
      </c>
      <c r="DB266" s="47">
        <v>0</v>
      </c>
      <c r="DC266" s="46">
        <f t="shared" si="527"/>
        <v>0</v>
      </c>
      <c r="DD266" s="48">
        <v>0</v>
      </c>
      <c r="DE266" s="46">
        <f t="shared" si="528"/>
        <v>0</v>
      </c>
      <c r="DF266" s="49">
        <v>10</v>
      </c>
      <c r="DG266" s="50">
        <f t="shared" si="540"/>
        <v>3702.5910000000003</v>
      </c>
      <c r="DH266" s="51">
        <f t="shared" si="549"/>
        <v>37025.910000000003</v>
      </c>
      <c r="DI266" s="90"/>
      <c r="DJ266" s="53">
        <f t="shared" si="571"/>
        <v>3702.5910000000003</v>
      </c>
      <c r="DK266" s="53">
        <f t="shared" si="546"/>
        <v>3702.5910000000003</v>
      </c>
      <c r="DL266" s="53">
        <f t="shared" si="572"/>
        <v>3702.5910000000003</v>
      </c>
      <c r="DM266" s="53">
        <f t="shared" si="572"/>
        <v>3702.5910000000003</v>
      </c>
      <c r="DN266" s="53">
        <f t="shared" si="572"/>
        <v>3702.5910000000003</v>
      </c>
      <c r="DO266" s="53">
        <f t="shared" si="572"/>
        <v>3702.5910000000003</v>
      </c>
      <c r="DP266" s="53">
        <f t="shared" si="572"/>
        <v>3702.5910000000003</v>
      </c>
      <c r="DQ266" s="53">
        <f t="shared" si="573"/>
        <v>3702.5910000000003</v>
      </c>
      <c r="DR266" s="53">
        <f t="shared" si="573"/>
        <v>3702.5910000000003</v>
      </c>
      <c r="DS266" s="53">
        <f t="shared" si="573"/>
        <v>3702.5910000000003</v>
      </c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4">
        <f t="shared" si="550"/>
        <v>0</v>
      </c>
      <c r="EH266" s="55">
        <f t="shared" si="551"/>
        <v>10</v>
      </c>
      <c r="EI266" s="55">
        <f t="shared" si="552"/>
        <v>0</v>
      </c>
      <c r="EJ266" s="56" t="s">
        <v>1153</v>
      </c>
      <c r="EK266" s="57">
        <f t="shared" si="565"/>
        <v>37025.910000000003</v>
      </c>
      <c r="EL266" s="57">
        <f t="shared" si="566"/>
        <v>33323.319000000003</v>
      </c>
      <c r="EM266" s="57">
        <f t="shared" si="567"/>
        <v>29620.728000000003</v>
      </c>
      <c r="EN266" s="57">
        <f t="shared" si="568"/>
        <v>25918.137000000002</v>
      </c>
      <c r="EO266" s="57">
        <f t="shared" si="569"/>
        <v>22215.546000000002</v>
      </c>
      <c r="EP266" s="57">
        <f t="shared" si="570"/>
        <v>18512.955000000002</v>
      </c>
      <c r="EQ266" s="58">
        <f t="shared" si="561"/>
        <v>444.31092000000007</v>
      </c>
      <c r="ER266" s="58">
        <f t="shared" si="562"/>
        <v>399.87982800000003</v>
      </c>
      <c r="ES266" s="58">
        <f t="shared" si="563"/>
        <v>385.06946400000004</v>
      </c>
      <c r="ET266" s="58">
        <f t="shared" si="564"/>
        <v>362.85391800000002</v>
      </c>
    </row>
    <row r="267" spans="1:150" x14ac:dyDescent="0.25">
      <c r="A267" s="30" t="s">
        <v>1160</v>
      </c>
      <c r="B267" s="65">
        <v>1630039</v>
      </c>
      <c r="C267" s="67" t="s">
        <v>1161</v>
      </c>
      <c r="D267" s="32">
        <v>0</v>
      </c>
      <c r="E267" s="56"/>
      <c r="F267" s="33"/>
      <c r="G267" s="33"/>
      <c r="H267" s="288">
        <f t="shared" si="559"/>
        <v>516965</v>
      </c>
      <c r="I267" s="288">
        <f t="shared" si="560"/>
        <v>562150.19999999995</v>
      </c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4" t="s">
        <v>583</v>
      </c>
      <c r="AI267" s="34" t="s">
        <v>479</v>
      </c>
      <c r="AJ267" s="34" t="s">
        <v>54</v>
      </c>
      <c r="AK267" s="34" t="s">
        <v>490</v>
      </c>
      <c r="AL267" s="34" t="s">
        <v>86</v>
      </c>
      <c r="AM267" s="34" t="s">
        <v>714</v>
      </c>
      <c r="AN267" s="34" t="s">
        <v>467</v>
      </c>
      <c r="AO267" s="36">
        <v>1.04</v>
      </c>
      <c r="AP267" s="69" t="s">
        <v>586</v>
      </c>
      <c r="AQ267" s="69" t="s">
        <v>58</v>
      </c>
      <c r="AR267" s="37" t="s">
        <v>471</v>
      </c>
      <c r="AS267" s="38">
        <v>2023</v>
      </c>
      <c r="AT267" s="39" t="s">
        <v>470</v>
      </c>
      <c r="AU267" s="37" t="s">
        <v>471</v>
      </c>
      <c r="AV267" s="39" t="s">
        <v>523</v>
      </c>
      <c r="AW267" s="39" t="s">
        <v>524</v>
      </c>
      <c r="AX267" s="39" t="s">
        <v>606</v>
      </c>
      <c r="AY267" s="40" t="s">
        <v>1162</v>
      </c>
      <c r="AZ267" s="40" t="s">
        <v>530</v>
      </c>
      <c r="BA267" s="274">
        <v>45185.2</v>
      </c>
      <c r="BB267" s="42"/>
      <c r="BC267" s="43">
        <v>562150</v>
      </c>
      <c r="BD267" s="43">
        <v>0</v>
      </c>
      <c r="BE267" s="43"/>
      <c r="BF267" s="43">
        <v>0</v>
      </c>
      <c r="BG267" s="44"/>
      <c r="BH267" s="45">
        <f t="shared" ref="BH267:BH296" si="574">BK267+BL267+BN267+BP267+BR267+BT267+BV267+BX267+BZ267+CB267+CD267+CJ267+CF267+CH267+CL267+CN267+CP267+CR267+CT267+CV267+CX267+CZ267+DB267+DD267</f>
        <v>516965</v>
      </c>
      <c r="BI267" s="45">
        <f t="shared" ref="BI267:BI296" si="575">BK267+BM267+BO267+BQ267+BS267+BU267+BW267+BY267+CA267+CC267+CE267+CK267+CG267+CI267+CM267+CO267+CQ267+CS267+CU267+CW267+CY267+DA267+DC267+DE267</f>
        <v>516965</v>
      </c>
      <c r="BJ267" s="45">
        <f t="shared" si="548"/>
        <v>562150.19999999995</v>
      </c>
      <c r="BK267" s="256">
        <f>462150+54815</f>
        <v>516965</v>
      </c>
      <c r="BL267" s="46">
        <v>0</v>
      </c>
      <c r="BM267" s="46">
        <f t="shared" si="477"/>
        <v>0</v>
      </c>
      <c r="BN267" s="46">
        <v>0</v>
      </c>
      <c r="BO267" s="46">
        <f t="shared" si="512"/>
        <v>0</v>
      </c>
      <c r="BP267" s="46">
        <v>0</v>
      </c>
      <c r="BQ267" s="46">
        <f t="shared" si="478"/>
        <v>0</v>
      </c>
      <c r="BR267" s="46">
        <v>0</v>
      </c>
      <c r="BS267" s="46">
        <f t="shared" si="479"/>
        <v>0</v>
      </c>
      <c r="BT267" s="46">
        <v>0</v>
      </c>
      <c r="BU267" s="46">
        <f t="shared" si="480"/>
        <v>0</v>
      </c>
      <c r="BV267" s="46">
        <v>0</v>
      </c>
      <c r="BW267" s="46">
        <f t="shared" si="481"/>
        <v>0</v>
      </c>
      <c r="BX267" s="46">
        <v>0</v>
      </c>
      <c r="BY267" s="46">
        <f t="shared" si="482"/>
        <v>0</v>
      </c>
      <c r="BZ267" s="46">
        <v>0</v>
      </c>
      <c r="CA267" s="46">
        <f t="shared" si="513"/>
        <v>0</v>
      </c>
      <c r="CB267" s="46">
        <v>0</v>
      </c>
      <c r="CC267" s="46">
        <f t="shared" si="514"/>
        <v>0</v>
      </c>
      <c r="CD267" s="46">
        <v>0</v>
      </c>
      <c r="CE267" s="46">
        <f t="shared" si="515"/>
        <v>0</v>
      </c>
      <c r="CF267" s="46">
        <v>0</v>
      </c>
      <c r="CG267" s="46">
        <f t="shared" si="516"/>
        <v>0</v>
      </c>
      <c r="CH267" s="46">
        <v>0</v>
      </c>
      <c r="CI267" s="46">
        <f t="shared" si="517"/>
        <v>0</v>
      </c>
      <c r="CJ267" s="46">
        <v>0</v>
      </c>
      <c r="CK267" s="46">
        <f t="shared" si="518"/>
        <v>0</v>
      </c>
      <c r="CL267" s="46">
        <v>0</v>
      </c>
      <c r="CM267" s="46">
        <f t="shared" si="519"/>
        <v>0</v>
      </c>
      <c r="CN267" s="46">
        <v>0</v>
      </c>
      <c r="CO267" s="46">
        <f t="shared" si="520"/>
        <v>0</v>
      </c>
      <c r="CP267" s="46">
        <v>0</v>
      </c>
      <c r="CQ267" s="46">
        <f t="shared" si="521"/>
        <v>0</v>
      </c>
      <c r="CR267" s="46">
        <v>0</v>
      </c>
      <c r="CS267" s="46">
        <f t="shared" si="522"/>
        <v>0</v>
      </c>
      <c r="CT267" s="46">
        <v>0</v>
      </c>
      <c r="CU267" s="46">
        <f t="shared" si="523"/>
        <v>0</v>
      </c>
      <c r="CV267" s="46">
        <v>0</v>
      </c>
      <c r="CW267" s="46">
        <f t="shared" si="524"/>
        <v>0</v>
      </c>
      <c r="CX267" s="46">
        <v>0</v>
      </c>
      <c r="CY267" s="46">
        <f t="shared" si="525"/>
        <v>0</v>
      </c>
      <c r="CZ267" s="46">
        <v>0</v>
      </c>
      <c r="DA267" s="46">
        <f t="shared" si="526"/>
        <v>0</v>
      </c>
      <c r="DB267" s="47">
        <v>0</v>
      </c>
      <c r="DC267" s="46">
        <f t="shared" si="527"/>
        <v>0</v>
      </c>
      <c r="DD267" s="48">
        <v>0</v>
      </c>
      <c r="DE267" s="46">
        <f t="shared" si="528"/>
        <v>0</v>
      </c>
      <c r="DF267" s="49">
        <v>20</v>
      </c>
      <c r="DG267" s="50">
        <f t="shared" si="540"/>
        <v>28107.51</v>
      </c>
      <c r="DH267" s="51">
        <f t="shared" si="549"/>
        <v>562150.20000000007</v>
      </c>
      <c r="DI267" s="52"/>
      <c r="DJ267" s="52">
        <f t="shared" si="571"/>
        <v>28107.51</v>
      </c>
      <c r="DK267" s="52">
        <f t="shared" si="546"/>
        <v>28107.51</v>
      </c>
      <c r="DL267" s="52">
        <f t="shared" si="572"/>
        <v>28107.51</v>
      </c>
      <c r="DM267" s="52">
        <f t="shared" si="572"/>
        <v>28107.51</v>
      </c>
      <c r="DN267" s="52">
        <f t="shared" si="572"/>
        <v>28107.51</v>
      </c>
      <c r="DO267" s="52">
        <f t="shared" si="572"/>
        <v>28107.51</v>
      </c>
      <c r="DP267" s="52">
        <f t="shared" si="572"/>
        <v>28107.51</v>
      </c>
      <c r="DQ267" s="52">
        <f t="shared" si="573"/>
        <v>28107.51</v>
      </c>
      <c r="DR267" s="52">
        <f t="shared" si="573"/>
        <v>28107.51</v>
      </c>
      <c r="DS267" s="52">
        <f t="shared" si="573"/>
        <v>28107.51</v>
      </c>
      <c r="DT267" s="52">
        <f t="shared" ref="DT267:EC269" si="576">$DG267</f>
        <v>28107.51</v>
      </c>
      <c r="DU267" s="52">
        <f t="shared" si="576"/>
        <v>28107.51</v>
      </c>
      <c r="DV267" s="52">
        <f t="shared" si="576"/>
        <v>28107.51</v>
      </c>
      <c r="DW267" s="52">
        <f t="shared" si="576"/>
        <v>28107.51</v>
      </c>
      <c r="DX267" s="52">
        <f t="shared" si="576"/>
        <v>28107.51</v>
      </c>
      <c r="DY267" s="52">
        <f t="shared" si="576"/>
        <v>28107.51</v>
      </c>
      <c r="DZ267" s="52">
        <f t="shared" si="576"/>
        <v>28107.51</v>
      </c>
      <c r="EA267" s="52">
        <f t="shared" si="576"/>
        <v>28107.51</v>
      </c>
      <c r="EB267" s="52">
        <f t="shared" si="576"/>
        <v>28107.51</v>
      </c>
      <c r="EC267" s="52">
        <f t="shared" si="576"/>
        <v>28107.51</v>
      </c>
      <c r="ED267" s="52"/>
      <c r="EE267" s="52"/>
      <c r="EF267" s="53"/>
      <c r="EG267" s="54">
        <f t="shared" si="550"/>
        <v>0</v>
      </c>
      <c r="EH267" s="55">
        <f t="shared" si="551"/>
        <v>20</v>
      </c>
      <c r="EI267" s="55">
        <f t="shared" si="552"/>
        <v>0</v>
      </c>
      <c r="EJ267" s="56" t="s">
        <v>1126</v>
      </c>
      <c r="EK267" s="57">
        <f t="shared" si="565"/>
        <v>562150.19999999995</v>
      </c>
      <c r="EL267" s="57">
        <f t="shared" si="566"/>
        <v>534042.68999999994</v>
      </c>
      <c r="EM267" s="57">
        <f t="shared" si="567"/>
        <v>505935.17999999993</v>
      </c>
      <c r="EN267" s="57">
        <f t="shared" si="568"/>
        <v>477827.66999999993</v>
      </c>
      <c r="EO267" s="57">
        <f t="shared" si="569"/>
        <v>449720.15999999992</v>
      </c>
      <c r="EP267" s="57">
        <f t="shared" si="570"/>
        <v>421612.64999999991</v>
      </c>
      <c r="EQ267" s="58">
        <f t="shared" si="561"/>
        <v>6745.8023999999996</v>
      </c>
      <c r="ER267" s="58">
        <f t="shared" si="562"/>
        <v>6408.512279999999</v>
      </c>
      <c r="ES267" s="58">
        <f t="shared" si="563"/>
        <v>6577.1573399999988</v>
      </c>
      <c r="ET267" s="58">
        <f t="shared" si="564"/>
        <v>6689.587379999999</v>
      </c>
    </row>
    <row r="268" spans="1:150" x14ac:dyDescent="0.25">
      <c r="A268" s="30" t="s">
        <v>1163</v>
      </c>
      <c r="B268" s="65">
        <v>1710001</v>
      </c>
      <c r="C268" s="67" t="s">
        <v>1164</v>
      </c>
      <c r="D268" s="32" t="s">
        <v>1165</v>
      </c>
      <c r="E268" s="56"/>
      <c r="F268" s="33"/>
      <c r="G268" s="33"/>
      <c r="H268" s="288">
        <f t="shared" si="559"/>
        <v>165184</v>
      </c>
      <c r="I268" s="288">
        <f t="shared" si="560"/>
        <v>165184</v>
      </c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4" t="s">
        <v>685</v>
      </c>
      <c r="AI268" s="34" t="s">
        <v>479</v>
      </c>
      <c r="AJ268" s="34" t="s">
        <v>54</v>
      </c>
      <c r="AK268" s="34" t="s">
        <v>490</v>
      </c>
      <c r="AL268" s="34" t="s">
        <v>110</v>
      </c>
      <c r="AM268" s="34" t="s">
        <v>695</v>
      </c>
      <c r="AN268" s="34" t="s">
        <v>467</v>
      </c>
      <c r="AO268" s="36">
        <v>1.04</v>
      </c>
      <c r="AP268" s="69" t="s">
        <v>680</v>
      </c>
      <c r="AQ268" s="69" t="s">
        <v>30</v>
      </c>
      <c r="AR268" s="37" t="s">
        <v>493</v>
      </c>
      <c r="AS268" s="38">
        <v>2021</v>
      </c>
      <c r="AT268" s="39" t="s">
        <v>470</v>
      </c>
      <c r="AU268" s="37" t="s">
        <v>469</v>
      </c>
      <c r="AV268" s="39" t="s">
        <v>494</v>
      </c>
      <c r="AW268" s="39" t="s">
        <v>495</v>
      </c>
      <c r="AX268" s="39" t="s">
        <v>496</v>
      </c>
      <c r="AY268" s="40" t="s">
        <v>467</v>
      </c>
      <c r="AZ268" s="40" t="s">
        <v>680</v>
      </c>
      <c r="BA268" s="274">
        <v>0</v>
      </c>
      <c r="BB268" s="42"/>
      <c r="BC268" s="43">
        <v>165184.32000000001</v>
      </c>
      <c r="BD268" s="43">
        <v>0</v>
      </c>
      <c r="BE268" s="43"/>
      <c r="BF268" s="43">
        <v>0</v>
      </c>
      <c r="BG268" s="44"/>
      <c r="BH268" s="45">
        <f t="shared" si="574"/>
        <v>165184</v>
      </c>
      <c r="BI268" s="45">
        <f t="shared" si="575"/>
        <v>165184</v>
      </c>
      <c r="BJ268" s="45">
        <f t="shared" si="548"/>
        <v>165184</v>
      </c>
      <c r="BK268" s="256">
        <v>165184</v>
      </c>
      <c r="BL268" s="46">
        <v>0</v>
      </c>
      <c r="BM268" s="46">
        <f t="shared" si="477"/>
        <v>0</v>
      </c>
      <c r="BN268" s="46">
        <v>0</v>
      </c>
      <c r="BO268" s="46">
        <f t="shared" si="512"/>
        <v>0</v>
      </c>
      <c r="BP268" s="46">
        <v>0</v>
      </c>
      <c r="BQ268" s="46">
        <f t="shared" si="478"/>
        <v>0</v>
      </c>
      <c r="BR268" s="46">
        <v>0</v>
      </c>
      <c r="BS268" s="46">
        <f t="shared" si="479"/>
        <v>0</v>
      </c>
      <c r="BT268" s="46">
        <v>0</v>
      </c>
      <c r="BU268" s="46">
        <f t="shared" si="480"/>
        <v>0</v>
      </c>
      <c r="BV268" s="46">
        <v>0</v>
      </c>
      <c r="BW268" s="46">
        <f t="shared" si="481"/>
        <v>0</v>
      </c>
      <c r="BX268" s="46">
        <v>0</v>
      </c>
      <c r="BY268" s="46">
        <f t="shared" si="482"/>
        <v>0</v>
      </c>
      <c r="BZ268" s="46">
        <v>0</v>
      </c>
      <c r="CA268" s="46">
        <f t="shared" si="513"/>
        <v>0</v>
      </c>
      <c r="CB268" s="46">
        <v>0</v>
      </c>
      <c r="CC268" s="46">
        <f t="shared" si="514"/>
        <v>0</v>
      </c>
      <c r="CD268" s="46">
        <v>0</v>
      </c>
      <c r="CE268" s="46">
        <f t="shared" si="515"/>
        <v>0</v>
      </c>
      <c r="CF268" s="46">
        <v>0</v>
      </c>
      <c r="CG268" s="46">
        <f t="shared" si="516"/>
        <v>0</v>
      </c>
      <c r="CH268" s="46">
        <v>0</v>
      </c>
      <c r="CI268" s="46">
        <f t="shared" si="517"/>
        <v>0</v>
      </c>
      <c r="CJ268" s="46">
        <v>0</v>
      </c>
      <c r="CK268" s="46">
        <f t="shared" si="518"/>
        <v>0</v>
      </c>
      <c r="CL268" s="46">
        <v>0</v>
      </c>
      <c r="CM268" s="46">
        <f t="shared" si="519"/>
        <v>0</v>
      </c>
      <c r="CN268" s="46">
        <v>0</v>
      </c>
      <c r="CO268" s="46">
        <f t="shared" si="520"/>
        <v>0</v>
      </c>
      <c r="CP268" s="46">
        <v>0</v>
      </c>
      <c r="CQ268" s="46">
        <f t="shared" si="521"/>
        <v>0</v>
      </c>
      <c r="CR268" s="46">
        <v>0</v>
      </c>
      <c r="CS268" s="46">
        <f t="shared" si="522"/>
        <v>0</v>
      </c>
      <c r="CT268" s="46">
        <v>0</v>
      </c>
      <c r="CU268" s="46">
        <f t="shared" si="523"/>
        <v>0</v>
      </c>
      <c r="CV268" s="46">
        <v>0</v>
      </c>
      <c r="CW268" s="46">
        <f t="shared" si="524"/>
        <v>0</v>
      </c>
      <c r="CX268" s="46">
        <v>0</v>
      </c>
      <c r="CY268" s="46">
        <f t="shared" si="525"/>
        <v>0</v>
      </c>
      <c r="CZ268" s="46">
        <v>0</v>
      </c>
      <c r="DA268" s="46">
        <f t="shared" si="526"/>
        <v>0</v>
      </c>
      <c r="DB268" s="47">
        <v>0</v>
      </c>
      <c r="DC268" s="46">
        <f t="shared" si="527"/>
        <v>0</v>
      </c>
      <c r="DD268" s="48">
        <v>0</v>
      </c>
      <c r="DE268" s="46">
        <f t="shared" si="528"/>
        <v>0</v>
      </c>
      <c r="DF268" s="49">
        <v>20</v>
      </c>
      <c r="DG268" s="50">
        <f t="shared" si="540"/>
        <v>8259.2000000000007</v>
      </c>
      <c r="DH268" s="51">
        <f t="shared" si="549"/>
        <v>165184.00000000003</v>
      </c>
      <c r="DI268" s="52"/>
      <c r="DJ268" s="52">
        <f t="shared" si="571"/>
        <v>8259.2000000000007</v>
      </c>
      <c r="DK268" s="52">
        <f t="shared" si="546"/>
        <v>8259.2000000000007</v>
      </c>
      <c r="DL268" s="52">
        <f t="shared" si="572"/>
        <v>8259.2000000000007</v>
      </c>
      <c r="DM268" s="52">
        <f t="shared" si="572"/>
        <v>8259.2000000000007</v>
      </c>
      <c r="DN268" s="52">
        <f t="shared" si="572"/>
        <v>8259.2000000000007</v>
      </c>
      <c r="DO268" s="52">
        <f t="shared" si="572"/>
        <v>8259.2000000000007</v>
      </c>
      <c r="DP268" s="52">
        <f t="shared" si="572"/>
        <v>8259.2000000000007</v>
      </c>
      <c r="DQ268" s="52">
        <f t="shared" si="573"/>
        <v>8259.2000000000007</v>
      </c>
      <c r="DR268" s="52">
        <f t="shared" si="573"/>
        <v>8259.2000000000007</v>
      </c>
      <c r="DS268" s="52">
        <f t="shared" si="573"/>
        <v>8259.2000000000007</v>
      </c>
      <c r="DT268" s="52">
        <f t="shared" si="576"/>
        <v>8259.2000000000007</v>
      </c>
      <c r="DU268" s="52">
        <f t="shared" si="576"/>
        <v>8259.2000000000007</v>
      </c>
      <c r="DV268" s="52">
        <f t="shared" si="576"/>
        <v>8259.2000000000007</v>
      </c>
      <c r="DW268" s="52">
        <f t="shared" si="576"/>
        <v>8259.2000000000007</v>
      </c>
      <c r="DX268" s="52">
        <f t="shared" si="576"/>
        <v>8259.2000000000007</v>
      </c>
      <c r="DY268" s="52">
        <f t="shared" si="576"/>
        <v>8259.2000000000007</v>
      </c>
      <c r="DZ268" s="52">
        <f t="shared" si="576"/>
        <v>8259.2000000000007</v>
      </c>
      <c r="EA268" s="52">
        <f t="shared" si="576"/>
        <v>8259.2000000000007</v>
      </c>
      <c r="EB268" s="52">
        <f t="shared" si="576"/>
        <v>8259.2000000000007</v>
      </c>
      <c r="EC268" s="52">
        <f t="shared" si="576"/>
        <v>8259.2000000000007</v>
      </c>
      <c r="ED268" s="53"/>
      <c r="EE268" s="53"/>
      <c r="EF268" s="53"/>
      <c r="EG268" s="54">
        <f t="shared" si="550"/>
        <v>0</v>
      </c>
      <c r="EH268" s="55">
        <f t="shared" si="551"/>
        <v>20</v>
      </c>
      <c r="EI268" s="55">
        <f t="shared" si="552"/>
        <v>0</v>
      </c>
      <c r="EJ268" s="56" t="s">
        <v>1166</v>
      </c>
      <c r="EK268" s="57">
        <f t="shared" si="565"/>
        <v>165184</v>
      </c>
      <c r="EL268" s="57">
        <f t="shared" si="566"/>
        <v>156924.79999999999</v>
      </c>
      <c r="EM268" s="57">
        <f t="shared" si="567"/>
        <v>148665.59999999998</v>
      </c>
      <c r="EN268" s="57">
        <f t="shared" si="568"/>
        <v>140406.39999999997</v>
      </c>
      <c r="EO268" s="57">
        <f t="shared" si="569"/>
        <v>132147.19999999995</v>
      </c>
      <c r="EP268" s="57">
        <f t="shared" si="570"/>
        <v>123887.99999999996</v>
      </c>
      <c r="EQ268" s="58">
        <f t="shared" si="561"/>
        <v>1982.2080000000001</v>
      </c>
      <c r="ER268" s="58">
        <f t="shared" si="562"/>
        <v>1883.0975999999998</v>
      </c>
      <c r="ES268" s="58">
        <f t="shared" si="563"/>
        <v>1932.6527999999996</v>
      </c>
      <c r="ET268" s="58">
        <f t="shared" si="564"/>
        <v>1965.6895999999995</v>
      </c>
    </row>
    <row r="269" spans="1:150" x14ac:dyDescent="0.25">
      <c r="A269" s="30" t="s">
        <v>1167</v>
      </c>
      <c r="B269" s="65">
        <v>1714010</v>
      </c>
      <c r="C269" s="67" t="s">
        <v>1168</v>
      </c>
      <c r="D269" s="32">
        <v>0</v>
      </c>
      <c r="E269" s="56"/>
      <c r="F269" s="33"/>
      <c r="G269" s="33"/>
      <c r="H269" s="288">
        <f t="shared" si="559"/>
        <v>174653</v>
      </c>
      <c r="I269" s="288">
        <f t="shared" si="560"/>
        <v>195277.21</v>
      </c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4" t="s">
        <v>583</v>
      </c>
      <c r="AI269" s="34" t="s">
        <v>479</v>
      </c>
      <c r="AJ269" s="34" t="s">
        <v>54</v>
      </c>
      <c r="AK269" s="34" t="s">
        <v>490</v>
      </c>
      <c r="AL269" s="34" t="s">
        <v>110</v>
      </c>
      <c r="AM269" s="34" t="s">
        <v>695</v>
      </c>
      <c r="AN269" s="34" t="s">
        <v>467</v>
      </c>
      <c r="AO269" s="36">
        <v>1.04</v>
      </c>
      <c r="AP269" s="69" t="s">
        <v>680</v>
      </c>
      <c r="AQ269" s="69" t="s">
        <v>58</v>
      </c>
      <c r="AR269" s="37" t="s">
        <v>493</v>
      </c>
      <c r="AS269" s="38">
        <v>2020</v>
      </c>
      <c r="AT269" s="39" t="s">
        <v>470</v>
      </c>
      <c r="AU269" s="37" t="s">
        <v>686</v>
      </c>
      <c r="AV269" s="39" t="s">
        <v>494</v>
      </c>
      <c r="AW269" s="39" t="s">
        <v>495</v>
      </c>
      <c r="AX269" s="39" t="s">
        <v>687</v>
      </c>
      <c r="AY269" s="40" t="s">
        <v>467</v>
      </c>
      <c r="AZ269" s="40" t="s">
        <v>504</v>
      </c>
      <c r="BA269" s="274">
        <v>20624.21</v>
      </c>
      <c r="BB269" s="42"/>
      <c r="BC269" s="43">
        <v>195277.53999999998</v>
      </c>
      <c r="BD269" s="43">
        <v>0</v>
      </c>
      <c r="BE269" s="43"/>
      <c r="BF269" s="43">
        <v>0</v>
      </c>
      <c r="BG269" s="44"/>
      <c r="BH269" s="45">
        <f t="shared" si="574"/>
        <v>174653</v>
      </c>
      <c r="BI269" s="45">
        <f t="shared" si="575"/>
        <v>174653</v>
      </c>
      <c r="BJ269" s="45">
        <f t="shared" si="548"/>
        <v>195277.21</v>
      </c>
      <c r="BK269" s="256">
        <v>174653</v>
      </c>
      <c r="BL269" s="46">
        <v>0</v>
      </c>
      <c r="BM269" s="46">
        <f t="shared" si="477"/>
        <v>0</v>
      </c>
      <c r="BN269" s="46">
        <v>0</v>
      </c>
      <c r="BO269" s="46">
        <f t="shared" si="512"/>
        <v>0</v>
      </c>
      <c r="BP269" s="46">
        <v>0</v>
      </c>
      <c r="BQ269" s="46">
        <f t="shared" si="478"/>
        <v>0</v>
      </c>
      <c r="BR269" s="46">
        <v>0</v>
      </c>
      <c r="BS269" s="46">
        <f t="shared" si="479"/>
        <v>0</v>
      </c>
      <c r="BT269" s="46">
        <v>0</v>
      </c>
      <c r="BU269" s="46">
        <f t="shared" si="480"/>
        <v>0</v>
      </c>
      <c r="BV269" s="46">
        <v>0</v>
      </c>
      <c r="BW269" s="46">
        <f t="shared" si="481"/>
        <v>0</v>
      </c>
      <c r="BX269" s="46">
        <v>0</v>
      </c>
      <c r="BY269" s="46">
        <f t="shared" si="482"/>
        <v>0</v>
      </c>
      <c r="BZ269" s="46">
        <v>0</v>
      </c>
      <c r="CA269" s="46">
        <f t="shared" si="513"/>
        <v>0</v>
      </c>
      <c r="CB269" s="46">
        <v>0</v>
      </c>
      <c r="CC269" s="46">
        <f t="shared" si="514"/>
        <v>0</v>
      </c>
      <c r="CD269" s="46">
        <v>0</v>
      </c>
      <c r="CE269" s="46">
        <f t="shared" si="515"/>
        <v>0</v>
      </c>
      <c r="CF269" s="46">
        <v>0</v>
      </c>
      <c r="CG269" s="46">
        <f t="shared" si="516"/>
        <v>0</v>
      </c>
      <c r="CH269" s="46">
        <v>0</v>
      </c>
      <c r="CI269" s="46">
        <f t="shared" si="517"/>
        <v>0</v>
      </c>
      <c r="CJ269" s="46">
        <v>0</v>
      </c>
      <c r="CK269" s="46">
        <f t="shared" si="518"/>
        <v>0</v>
      </c>
      <c r="CL269" s="46">
        <v>0</v>
      </c>
      <c r="CM269" s="46">
        <f t="shared" si="519"/>
        <v>0</v>
      </c>
      <c r="CN269" s="46">
        <v>0</v>
      </c>
      <c r="CO269" s="46">
        <f t="shared" si="520"/>
        <v>0</v>
      </c>
      <c r="CP269" s="46">
        <v>0</v>
      </c>
      <c r="CQ269" s="46">
        <f t="shared" si="521"/>
        <v>0</v>
      </c>
      <c r="CR269" s="46">
        <v>0</v>
      </c>
      <c r="CS269" s="46">
        <f t="shared" si="522"/>
        <v>0</v>
      </c>
      <c r="CT269" s="46">
        <v>0</v>
      </c>
      <c r="CU269" s="46">
        <f t="shared" si="523"/>
        <v>0</v>
      </c>
      <c r="CV269" s="46">
        <v>0</v>
      </c>
      <c r="CW269" s="46">
        <f t="shared" si="524"/>
        <v>0</v>
      </c>
      <c r="CX269" s="46">
        <v>0</v>
      </c>
      <c r="CY269" s="46">
        <f t="shared" si="525"/>
        <v>0</v>
      </c>
      <c r="CZ269" s="46">
        <v>0</v>
      </c>
      <c r="DA269" s="46">
        <f t="shared" si="526"/>
        <v>0</v>
      </c>
      <c r="DB269" s="47">
        <v>0</v>
      </c>
      <c r="DC269" s="46">
        <f t="shared" si="527"/>
        <v>0</v>
      </c>
      <c r="DD269" s="48">
        <v>0</v>
      </c>
      <c r="DE269" s="46">
        <f t="shared" si="528"/>
        <v>0</v>
      </c>
      <c r="DF269" s="49">
        <v>20</v>
      </c>
      <c r="DG269" s="50">
        <f t="shared" si="540"/>
        <v>9763.8604999999989</v>
      </c>
      <c r="DH269" s="51">
        <f t="shared" si="549"/>
        <v>195277.21000000002</v>
      </c>
      <c r="DI269" s="52"/>
      <c r="DJ269" s="52">
        <f t="shared" si="571"/>
        <v>9763.8604999999989</v>
      </c>
      <c r="DK269" s="52">
        <f t="shared" si="546"/>
        <v>9763.8604999999989</v>
      </c>
      <c r="DL269" s="52">
        <f t="shared" si="572"/>
        <v>9763.8604999999989</v>
      </c>
      <c r="DM269" s="52">
        <f t="shared" si="572"/>
        <v>9763.8604999999989</v>
      </c>
      <c r="DN269" s="52">
        <f t="shared" si="572"/>
        <v>9763.8604999999989</v>
      </c>
      <c r="DO269" s="52">
        <f t="shared" si="572"/>
        <v>9763.8604999999989</v>
      </c>
      <c r="DP269" s="52">
        <f t="shared" si="572"/>
        <v>9763.8604999999989</v>
      </c>
      <c r="DQ269" s="52">
        <f t="shared" si="573"/>
        <v>9763.8604999999989</v>
      </c>
      <c r="DR269" s="52">
        <f t="shared" si="573"/>
        <v>9763.8604999999989</v>
      </c>
      <c r="DS269" s="52">
        <f t="shared" si="573"/>
        <v>9763.8604999999989</v>
      </c>
      <c r="DT269" s="52">
        <f t="shared" si="576"/>
        <v>9763.8604999999989</v>
      </c>
      <c r="DU269" s="52">
        <f t="shared" si="576"/>
        <v>9763.8604999999989</v>
      </c>
      <c r="DV269" s="52">
        <f t="shared" si="576"/>
        <v>9763.8604999999989</v>
      </c>
      <c r="DW269" s="52">
        <f t="shared" si="576"/>
        <v>9763.8604999999989</v>
      </c>
      <c r="DX269" s="52">
        <f t="shared" si="576"/>
        <v>9763.8604999999989</v>
      </c>
      <c r="DY269" s="52">
        <f t="shared" si="576"/>
        <v>9763.8604999999989</v>
      </c>
      <c r="DZ269" s="52">
        <f t="shared" si="576"/>
        <v>9763.8604999999989</v>
      </c>
      <c r="EA269" s="52">
        <f t="shared" si="576"/>
        <v>9763.8604999999989</v>
      </c>
      <c r="EB269" s="52">
        <f t="shared" si="576"/>
        <v>9763.8604999999989</v>
      </c>
      <c r="EC269" s="52">
        <f t="shared" si="576"/>
        <v>9763.8604999999989</v>
      </c>
      <c r="ED269" s="53"/>
      <c r="EE269" s="53"/>
      <c r="EF269" s="53"/>
      <c r="EG269" s="54">
        <f t="shared" si="550"/>
        <v>0</v>
      </c>
      <c r="EH269" s="55">
        <f t="shared" si="551"/>
        <v>20</v>
      </c>
      <c r="EI269" s="55">
        <f t="shared" si="552"/>
        <v>0</v>
      </c>
      <c r="EJ269" s="56" t="s">
        <v>1166</v>
      </c>
      <c r="EK269" s="57">
        <f t="shared" si="565"/>
        <v>195277.21</v>
      </c>
      <c r="EL269" s="57">
        <f t="shared" si="566"/>
        <v>185513.34949999998</v>
      </c>
      <c r="EM269" s="57">
        <f t="shared" si="567"/>
        <v>175749.48899999997</v>
      </c>
      <c r="EN269" s="57">
        <f t="shared" si="568"/>
        <v>165985.62849999996</v>
      </c>
      <c r="EO269" s="57">
        <f t="shared" si="569"/>
        <v>156221.76799999995</v>
      </c>
      <c r="EP269" s="57">
        <f t="shared" si="570"/>
        <v>146457.90749999994</v>
      </c>
      <c r="EQ269" s="58">
        <f t="shared" si="561"/>
        <v>2343.3265200000001</v>
      </c>
      <c r="ER269" s="58">
        <f t="shared" si="562"/>
        <v>2226.160194</v>
      </c>
      <c r="ES269" s="58">
        <f t="shared" si="563"/>
        <v>2284.7433569999994</v>
      </c>
      <c r="ET269" s="58">
        <f t="shared" si="564"/>
        <v>2323.7987989999997</v>
      </c>
    </row>
    <row r="270" spans="1:150" x14ac:dyDescent="0.25">
      <c r="A270" s="30" t="s">
        <v>1169</v>
      </c>
      <c r="B270" s="65">
        <v>1721148</v>
      </c>
      <c r="C270" s="67" t="s">
        <v>1170</v>
      </c>
      <c r="D270" s="32" t="s">
        <v>1165</v>
      </c>
      <c r="E270" s="56"/>
      <c r="F270" s="33"/>
      <c r="G270" s="33"/>
      <c r="H270" s="288">
        <f t="shared" si="559"/>
        <v>243871</v>
      </c>
      <c r="I270" s="288">
        <f t="shared" si="560"/>
        <v>864136.46</v>
      </c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4" t="s">
        <v>685</v>
      </c>
      <c r="AI270" s="34" t="s">
        <v>534</v>
      </c>
      <c r="AJ270" s="34" t="s">
        <v>722</v>
      </c>
      <c r="AK270" s="34" t="s">
        <v>704</v>
      </c>
      <c r="AL270" s="34" t="s">
        <v>103</v>
      </c>
      <c r="AM270" s="34" t="s">
        <v>529</v>
      </c>
      <c r="AN270" s="34" t="s">
        <v>492</v>
      </c>
      <c r="AO270" s="36">
        <v>1.04</v>
      </c>
      <c r="AP270" s="69" t="s">
        <v>680</v>
      </c>
      <c r="AQ270" s="69" t="s">
        <v>30</v>
      </c>
      <c r="AR270" s="37" t="s">
        <v>493</v>
      </c>
      <c r="AS270" s="38">
        <v>2020</v>
      </c>
      <c r="AT270" s="39" t="s">
        <v>1171</v>
      </c>
      <c r="AU270" s="37" t="s">
        <v>686</v>
      </c>
      <c r="AV270" s="39" t="s">
        <v>494</v>
      </c>
      <c r="AW270" s="39" t="s">
        <v>495</v>
      </c>
      <c r="AX270" s="39" t="s">
        <v>687</v>
      </c>
      <c r="AY270" s="40" t="s">
        <v>834</v>
      </c>
      <c r="AZ270" s="40" t="s">
        <v>680</v>
      </c>
      <c r="BA270" s="274">
        <v>620265.46</v>
      </c>
      <c r="BB270" s="42"/>
      <c r="BC270" s="43">
        <v>864135.51</v>
      </c>
      <c r="BD270" s="43">
        <v>0</v>
      </c>
      <c r="BE270" s="43"/>
      <c r="BF270" s="43">
        <v>0</v>
      </c>
      <c r="BG270" s="44"/>
      <c r="BH270" s="45">
        <f t="shared" si="574"/>
        <v>243871</v>
      </c>
      <c r="BI270" s="45">
        <f t="shared" si="575"/>
        <v>243871</v>
      </c>
      <c r="BJ270" s="45">
        <f t="shared" si="548"/>
        <v>864136.46</v>
      </c>
      <c r="BK270" s="46">
        <v>243871</v>
      </c>
      <c r="BL270" s="46">
        <v>0</v>
      </c>
      <c r="BM270" s="46">
        <f t="shared" si="477"/>
        <v>0</v>
      </c>
      <c r="BN270" s="46">
        <v>0</v>
      </c>
      <c r="BO270" s="46">
        <f t="shared" si="512"/>
        <v>0</v>
      </c>
      <c r="BP270" s="46">
        <v>0</v>
      </c>
      <c r="BQ270" s="46">
        <f t="shared" si="478"/>
        <v>0</v>
      </c>
      <c r="BR270" s="46">
        <v>0</v>
      </c>
      <c r="BS270" s="46">
        <f t="shared" si="479"/>
        <v>0</v>
      </c>
      <c r="BT270" s="46">
        <v>0</v>
      </c>
      <c r="BU270" s="46">
        <f t="shared" si="480"/>
        <v>0</v>
      </c>
      <c r="BV270" s="46">
        <v>0</v>
      </c>
      <c r="BW270" s="46">
        <f t="shared" si="481"/>
        <v>0</v>
      </c>
      <c r="BX270" s="46">
        <v>0</v>
      </c>
      <c r="BY270" s="46">
        <f t="shared" si="482"/>
        <v>0</v>
      </c>
      <c r="BZ270" s="46">
        <v>0</v>
      </c>
      <c r="CA270" s="46">
        <f t="shared" si="513"/>
        <v>0</v>
      </c>
      <c r="CB270" s="46">
        <v>0</v>
      </c>
      <c r="CC270" s="46">
        <f t="shared" si="514"/>
        <v>0</v>
      </c>
      <c r="CD270" s="46">
        <v>0</v>
      </c>
      <c r="CE270" s="46">
        <f t="shared" si="515"/>
        <v>0</v>
      </c>
      <c r="CF270" s="46">
        <v>0</v>
      </c>
      <c r="CG270" s="46">
        <f t="shared" si="516"/>
        <v>0</v>
      </c>
      <c r="CH270" s="46">
        <v>0</v>
      </c>
      <c r="CI270" s="46">
        <f t="shared" si="517"/>
        <v>0</v>
      </c>
      <c r="CJ270" s="46">
        <v>0</v>
      </c>
      <c r="CK270" s="46">
        <f t="shared" si="518"/>
        <v>0</v>
      </c>
      <c r="CL270" s="46">
        <v>0</v>
      </c>
      <c r="CM270" s="46">
        <f t="shared" si="519"/>
        <v>0</v>
      </c>
      <c r="CN270" s="46">
        <v>0</v>
      </c>
      <c r="CO270" s="46">
        <f t="shared" si="520"/>
        <v>0</v>
      </c>
      <c r="CP270" s="46">
        <v>0</v>
      </c>
      <c r="CQ270" s="46">
        <f t="shared" si="521"/>
        <v>0</v>
      </c>
      <c r="CR270" s="46">
        <v>0</v>
      </c>
      <c r="CS270" s="46">
        <f t="shared" si="522"/>
        <v>0</v>
      </c>
      <c r="CT270" s="46">
        <v>0</v>
      </c>
      <c r="CU270" s="46">
        <f t="shared" si="523"/>
        <v>0</v>
      </c>
      <c r="CV270" s="46">
        <v>0</v>
      </c>
      <c r="CW270" s="46">
        <f t="shared" si="524"/>
        <v>0</v>
      </c>
      <c r="CX270" s="46">
        <v>0</v>
      </c>
      <c r="CY270" s="46">
        <f t="shared" si="525"/>
        <v>0</v>
      </c>
      <c r="CZ270" s="46">
        <v>0</v>
      </c>
      <c r="DA270" s="46">
        <f t="shared" si="526"/>
        <v>0</v>
      </c>
      <c r="DB270" s="47">
        <v>0</v>
      </c>
      <c r="DC270" s="46">
        <f t="shared" si="527"/>
        <v>0</v>
      </c>
      <c r="DD270" s="48">
        <v>0</v>
      </c>
      <c r="DE270" s="46">
        <f t="shared" si="528"/>
        <v>0</v>
      </c>
      <c r="DF270" s="49">
        <v>12</v>
      </c>
      <c r="DG270" s="50">
        <f t="shared" si="540"/>
        <v>72011.371666666659</v>
      </c>
      <c r="DH270" s="51">
        <f t="shared" si="549"/>
        <v>864136.46000000008</v>
      </c>
      <c r="DI270" s="52"/>
      <c r="DJ270" s="52">
        <f t="shared" si="571"/>
        <v>72011.371666666659</v>
      </c>
      <c r="DK270" s="52">
        <f t="shared" si="546"/>
        <v>72011.371666666659</v>
      </c>
      <c r="DL270" s="52">
        <f t="shared" si="572"/>
        <v>72011.371666666659</v>
      </c>
      <c r="DM270" s="52">
        <f t="shared" si="572"/>
        <v>72011.371666666659</v>
      </c>
      <c r="DN270" s="52">
        <f t="shared" si="572"/>
        <v>72011.371666666659</v>
      </c>
      <c r="DO270" s="52">
        <f t="shared" si="572"/>
        <v>72011.371666666659</v>
      </c>
      <c r="DP270" s="52">
        <f t="shared" si="572"/>
        <v>72011.371666666659</v>
      </c>
      <c r="DQ270" s="52">
        <f t="shared" si="573"/>
        <v>72011.371666666659</v>
      </c>
      <c r="DR270" s="52">
        <f t="shared" si="573"/>
        <v>72011.371666666659</v>
      </c>
      <c r="DS270" s="52">
        <f t="shared" si="573"/>
        <v>72011.371666666659</v>
      </c>
      <c r="DT270" s="52">
        <f t="shared" ref="DT270:DU289" si="577">$DG270</f>
        <v>72011.371666666659</v>
      </c>
      <c r="DU270" s="52">
        <f t="shared" si="577"/>
        <v>72011.371666666659</v>
      </c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4">
        <f t="shared" si="550"/>
        <v>0</v>
      </c>
      <c r="EH270" s="55">
        <f t="shared" si="551"/>
        <v>12</v>
      </c>
      <c r="EI270" s="55">
        <f t="shared" si="552"/>
        <v>0</v>
      </c>
      <c r="EJ270" s="56" t="s">
        <v>756</v>
      </c>
      <c r="EK270" s="57">
        <f t="shared" si="565"/>
        <v>864136.46</v>
      </c>
      <c r="EL270" s="57">
        <f t="shared" si="566"/>
        <v>792125.08833333326</v>
      </c>
      <c r="EM270" s="57">
        <f t="shared" si="567"/>
        <v>720113.71666666656</v>
      </c>
      <c r="EN270" s="57">
        <f t="shared" si="568"/>
        <v>648102.34499999986</v>
      </c>
      <c r="EO270" s="57">
        <f t="shared" si="569"/>
        <v>576090.97333333315</v>
      </c>
      <c r="EP270" s="57">
        <f t="shared" si="570"/>
        <v>504079.60166666651</v>
      </c>
      <c r="EQ270" s="58">
        <f t="shared" si="561"/>
        <v>10369.63752</v>
      </c>
      <c r="ER270" s="58">
        <f t="shared" si="562"/>
        <v>9505.5010599999987</v>
      </c>
      <c r="ES270" s="58">
        <f t="shared" si="563"/>
        <v>9361.4783166666657</v>
      </c>
      <c r="ET270" s="58">
        <f t="shared" si="564"/>
        <v>9073.4328299999979</v>
      </c>
    </row>
    <row r="271" spans="1:150" x14ac:dyDescent="0.25">
      <c r="A271" s="30" t="s">
        <v>1172</v>
      </c>
      <c r="B271" s="65">
        <v>1721158</v>
      </c>
      <c r="C271" s="67" t="s">
        <v>1173</v>
      </c>
      <c r="D271" s="32">
        <v>0</v>
      </c>
      <c r="E271" s="56"/>
      <c r="F271" s="33"/>
      <c r="G271" s="33"/>
      <c r="H271" s="288">
        <f t="shared" si="559"/>
        <v>100920</v>
      </c>
      <c r="I271" s="288">
        <f t="shared" si="560"/>
        <v>121498.48</v>
      </c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4" t="s">
        <v>548</v>
      </c>
      <c r="AI271" s="34" t="s">
        <v>534</v>
      </c>
      <c r="AJ271" s="34" t="s">
        <v>722</v>
      </c>
      <c r="AK271" s="34" t="s">
        <v>704</v>
      </c>
      <c r="AL271" s="34" t="s">
        <v>103</v>
      </c>
      <c r="AM271" s="34" t="s">
        <v>491</v>
      </c>
      <c r="AN271" s="34" t="s">
        <v>617</v>
      </c>
      <c r="AO271" s="36">
        <v>1.04</v>
      </c>
      <c r="AP271" s="69" t="s">
        <v>680</v>
      </c>
      <c r="AQ271" s="69" t="s">
        <v>58</v>
      </c>
      <c r="AR271" s="37" t="s">
        <v>493</v>
      </c>
      <c r="AS271" s="38">
        <v>2019</v>
      </c>
      <c r="AT271" s="39" t="s">
        <v>1171</v>
      </c>
      <c r="AU271" s="37" t="s">
        <v>686</v>
      </c>
      <c r="AV271" s="39" t="s">
        <v>494</v>
      </c>
      <c r="AW271" s="39" t="s">
        <v>495</v>
      </c>
      <c r="AX271" s="39" t="s">
        <v>687</v>
      </c>
      <c r="AY271" s="40" t="s">
        <v>834</v>
      </c>
      <c r="AZ271" s="40" t="s">
        <v>680</v>
      </c>
      <c r="BA271" s="274">
        <v>20578.48</v>
      </c>
      <c r="BB271" s="42"/>
      <c r="BC271" s="43">
        <v>121498.48</v>
      </c>
      <c r="BD271" s="43">
        <v>0</v>
      </c>
      <c r="BE271" s="43"/>
      <c r="BF271" s="43">
        <v>0</v>
      </c>
      <c r="BG271" s="44"/>
      <c r="BH271" s="45">
        <f t="shared" si="574"/>
        <v>100920</v>
      </c>
      <c r="BI271" s="45">
        <f t="shared" si="575"/>
        <v>100920</v>
      </c>
      <c r="BJ271" s="45">
        <f t="shared" si="548"/>
        <v>121498.48</v>
      </c>
      <c r="BK271" s="87">
        <v>100920</v>
      </c>
      <c r="BL271" s="46">
        <v>0</v>
      </c>
      <c r="BM271" s="46">
        <f t="shared" si="477"/>
        <v>0</v>
      </c>
      <c r="BN271" s="46">
        <v>0</v>
      </c>
      <c r="BO271" s="46">
        <f t="shared" si="512"/>
        <v>0</v>
      </c>
      <c r="BP271" s="46">
        <v>0</v>
      </c>
      <c r="BQ271" s="46">
        <f t="shared" si="478"/>
        <v>0</v>
      </c>
      <c r="BR271" s="46">
        <v>0</v>
      </c>
      <c r="BS271" s="46">
        <f t="shared" si="479"/>
        <v>0</v>
      </c>
      <c r="BT271" s="46">
        <v>0</v>
      </c>
      <c r="BU271" s="46">
        <f t="shared" si="480"/>
        <v>0</v>
      </c>
      <c r="BV271" s="46">
        <v>0</v>
      </c>
      <c r="BW271" s="46">
        <f t="shared" si="481"/>
        <v>0</v>
      </c>
      <c r="BX271" s="46">
        <v>0</v>
      </c>
      <c r="BY271" s="46">
        <f t="shared" si="482"/>
        <v>0</v>
      </c>
      <c r="BZ271" s="46">
        <v>0</v>
      </c>
      <c r="CA271" s="46">
        <f t="shared" si="513"/>
        <v>0</v>
      </c>
      <c r="CB271" s="46">
        <v>0</v>
      </c>
      <c r="CC271" s="46">
        <f t="shared" si="514"/>
        <v>0</v>
      </c>
      <c r="CD271" s="46">
        <v>0</v>
      </c>
      <c r="CE271" s="46">
        <f t="shared" si="515"/>
        <v>0</v>
      </c>
      <c r="CF271" s="46">
        <v>0</v>
      </c>
      <c r="CG271" s="46">
        <f t="shared" si="516"/>
        <v>0</v>
      </c>
      <c r="CH271" s="46">
        <v>0</v>
      </c>
      <c r="CI271" s="46">
        <f t="shared" si="517"/>
        <v>0</v>
      </c>
      <c r="CJ271" s="46">
        <v>0</v>
      </c>
      <c r="CK271" s="46">
        <f t="shared" si="518"/>
        <v>0</v>
      </c>
      <c r="CL271" s="46">
        <v>0</v>
      </c>
      <c r="CM271" s="46">
        <f t="shared" si="519"/>
        <v>0</v>
      </c>
      <c r="CN271" s="46">
        <v>0</v>
      </c>
      <c r="CO271" s="46">
        <f t="shared" si="520"/>
        <v>0</v>
      </c>
      <c r="CP271" s="46">
        <v>0</v>
      </c>
      <c r="CQ271" s="46">
        <f t="shared" si="521"/>
        <v>0</v>
      </c>
      <c r="CR271" s="46">
        <v>0</v>
      </c>
      <c r="CS271" s="46">
        <f t="shared" si="522"/>
        <v>0</v>
      </c>
      <c r="CT271" s="46">
        <v>0</v>
      </c>
      <c r="CU271" s="46">
        <f t="shared" si="523"/>
        <v>0</v>
      </c>
      <c r="CV271" s="46">
        <v>0</v>
      </c>
      <c r="CW271" s="46">
        <f t="shared" si="524"/>
        <v>0</v>
      </c>
      <c r="CX271" s="46">
        <v>0</v>
      </c>
      <c r="CY271" s="46">
        <f t="shared" si="525"/>
        <v>0</v>
      </c>
      <c r="CZ271" s="46">
        <v>0</v>
      </c>
      <c r="DA271" s="46">
        <f t="shared" si="526"/>
        <v>0</v>
      </c>
      <c r="DB271" s="47">
        <v>0</v>
      </c>
      <c r="DC271" s="46">
        <f t="shared" si="527"/>
        <v>0</v>
      </c>
      <c r="DD271" s="48">
        <v>0</v>
      </c>
      <c r="DE271" s="46">
        <f t="shared" si="528"/>
        <v>0</v>
      </c>
      <c r="DF271" s="49">
        <v>12</v>
      </c>
      <c r="DG271" s="50">
        <f t="shared" si="540"/>
        <v>10124.873333333333</v>
      </c>
      <c r="DH271" s="51">
        <f t="shared" si="549"/>
        <v>121498.48000000003</v>
      </c>
      <c r="DI271" s="52"/>
      <c r="DJ271" s="52">
        <f t="shared" si="571"/>
        <v>10124.873333333333</v>
      </c>
      <c r="DK271" s="52">
        <f t="shared" si="546"/>
        <v>10124.873333333333</v>
      </c>
      <c r="DL271" s="52">
        <f t="shared" si="572"/>
        <v>10124.873333333333</v>
      </c>
      <c r="DM271" s="52">
        <f t="shared" si="572"/>
        <v>10124.873333333333</v>
      </c>
      <c r="DN271" s="52">
        <f t="shared" si="572"/>
        <v>10124.873333333333</v>
      </c>
      <c r="DO271" s="52">
        <f t="shared" si="572"/>
        <v>10124.873333333333</v>
      </c>
      <c r="DP271" s="52">
        <f t="shared" si="572"/>
        <v>10124.873333333333</v>
      </c>
      <c r="DQ271" s="52">
        <f t="shared" si="573"/>
        <v>10124.873333333333</v>
      </c>
      <c r="DR271" s="52">
        <f t="shared" si="573"/>
        <v>10124.873333333333</v>
      </c>
      <c r="DS271" s="52">
        <f t="shared" si="573"/>
        <v>10124.873333333333</v>
      </c>
      <c r="DT271" s="52">
        <f t="shared" si="577"/>
        <v>10124.873333333333</v>
      </c>
      <c r="DU271" s="52">
        <f t="shared" si="577"/>
        <v>10124.873333333333</v>
      </c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4">
        <f t="shared" si="550"/>
        <v>0</v>
      </c>
      <c r="EH271" s="55">
        <f t="shared" si="551"/>
        <v>12</v>
      </c>
      <c r="EI271" s="55">
        <f t="shared" si="552"/>
        <v>0</v>
      </c>
      <c r="EJ271" s="56" t="s">
        <v>756</v>
      </c>
      <c r="EK271" s="57">
        <f t="shared" si="565"/>
        <v>121498.48</v>
      </c>
      <c r="EL271" s="57">
        <f t="shared" si="566"/>
        <v>111373.60666666666</v>
      </c>
      <c r="EM271" s="57">
        <f t="shared" si="567"/>
        <v>101248.73333333332</v>
      </c>
      <c r="EN271" s="57">
        <f t="shared" si="568"/>
        <v>91123.859999999986</v>
      </c>
      <c r="EO271" s="57">
        <f t="shared" si="569"/>
        <v>80998.986666666649</v>
      </c>
      <c r="EP271" s="57">
        <f t="shared" si="570"/>
        <v>70874.113333333313</v>
      </c>
      <c r="EQ271" s="58">
        <f t="shared" si="561"/>
        <v>1457.9817599999999</v>
      </c>
      <c r="ER271" s="58">
        <f t="shared" si="562"/>
        <v>1336.4832799999999</v>
      </c>
      <c r="ES271" s="58">
        <f t="shared" si="563"/>
        <v>1316.2335333333331</v>
      </c>
      <c r="ET271" s="58">
        <f t="shared" si="564"/>
        <v>1275.7340399999998</v>
      </c>
    </row>
    <row r="272" spans="1:150" x14ac:dyDescent="0.25">
      <c r="A272" s="30" t="s">
        <v>1174</v>
      </c>
      <c r="B272" s="65">
        <v>1722636</v>
      </c>
      <c r="C272" s="67" t="s">
        <v>1175</v>
      </c>
      <c r="D272" s="32">
        <v>0</v>
      </c>
      <c r="E272" s="56"/>
      <c r="F272" s="33"/>
      <c r="G272" s="33"/>
      <c r="H272" s="288">
        <f t="shared" si="559"/>
        <v>237793</v>
      </c>
      <c r="I272" s="288">
        <f t="shared" si="560"/>
        <v>237793</v>
      </c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4" t="s">
        <v>478</v>
      </c>
      <c r="AI272" s="34" t="s">
        <v>463</v>
      </c>
      <c r="AJ272" s="34" t="s">
        <v>54</v>
      </c>
      <c r="AK272" s="34" t="s">
        <v>490</v>
      </c>
      <c r="AL272" s="34" t="s">
        <v>127</v>
      </c>
      <c r="AM272" s="34" t="s">
        <v>692</v>
      </c>
      <c r="AN272" s="34" t="s">
        <v>617</v>
      </c>
      <c r="AO272" s="36">
        <v>1.04</v>
      </c>
      <c r="AP272" s="69" t="s">
        <v>586</v>
      </c>
      <c r="AQ272" s="69" t="s">
        <v>30</v>
      </c>
      <c r="AR272" s="37" t="s">
        <v>493</v>
      </c>
      <c r="AS272" s="38">
        <v>2024</v>
      </c>
      <c r="AT272" s="39" t="s">
        <v>30</v>
      </c>
      <c r="AU272" s="38" t="s">
        <v>493</v>
      </c>
      <c r="AV272" s="39" t="s">
        <v>494</v>
      </c>
      <c r="AW272" s="39" t="s">
        <v>495</v>
      </c>
      <c r="AX272" s="39" t="s">
        <v>550</v>
      </c>
      <c r="AY272" s="40" t="s">
        <v>1176</v>
      </c>
      <c r="AZ272" s="40" t="s">
        <v>504</v>
      </c>
      <c r="BA272" s="274">
        <v>0</v>
      </c>
      <c r="BB272" s="42" t="s">
        <v>505</v>
      </c>
      <c r="BC272" s="43">
        <v>310208</v>
      </c>
      <c r="BD272" s="43">
        <v>0</v>
      </c>
      <c r="BE272" s="43"/>
      <c r="BF272" s="43">
        <v>0</v>
      </c>
      <c r="BG272" s="44"/>
      <c r="BH272" s="45">
        <f t="shared" si="574"/>
        <v>237793</v>
      </c>
      <c r="BI272" s="45">
        <f t="shared" si="575"/>
        <v>237793</v>
      </c>
      <c r="BJ272" s="45">
        <f t="shared" si="548"/>
        <v>237793</v>
      </c>
      <c r="BK272" s="46">
        <v>237793</v>
      </c>
      <c r="BL272" s="46">
        <v>0</v>
      </c>
      <c r="BM272" s="46">
        <f t="shared" si="477"/>
        <v>0</v>
      </c>
      <c r="BN272" s="46">
        <v>0</v>
      </c>
      <c r="BO272" s="46">
        <f t="shared" si="512"/>
        <v>0</v>
      </c>
      <c r="BP272" s="46">
        <v>0</v>
      </c>
      <c r="BQ272" s="46">
        <f t="shared" si="478"/>
        <v>0</v>
      </c>
      <c r="BR272" s="46">
        <v>0</v>
      </c>
      <c r="BS272" s="46">
        <f t="shared" si="479"/>
        <v>0</v>
      </c>
      <c r="BT272" s="46">
        <v>0</v>
      </c>
      <c r="BU272" s="46">
        <f t="shared" si="480"/>
        <v>0</v>
      </c>
      <c r="BV272" s="46">
        <v>0</v>
      </c>
      <c r="BW272" s="46">
        <f t="shared" si="481"/>
        <v>0</v>
      </c>
      <c r="BX272" s="46">
        <v>0</v>
      </c>
      <c r="BY272" s="46">
        <f t="shared" si="482"/>
        <v>0</v>
      </c>
      <c r="BZ272" s="46">
        <v>0</v>
      </c>
      <c r="CA272" s="46">
        <f t="shared" si="513"/>
        <v>0</v>
      </c>
      <c r="CB272" s="46">
        <v>0</v>
      </c>
      <c r="CC272" s="46">
        <f t="shared" si="514"/>
        <v>0</v>
      </c>
      <c r="CD272" s="46">
        <v>0</v>
      </c>
      <c r="CE272" s="46">
        <f t="shared" si="515"/>
        <v>0</v>
      </c>
      <c r="CF272" s="46">
        <v>0</v>
      </c>
      <c r="CG272" s="46">
        <f t="shared" si="516"/>
        <v>0</v>
      </c>
      <c r="CH272" s="46">
        <v>0</v>
      </c>
      <c r="CI272" s="46">
        <f t="shared" si="517"/>
        <v>0</v>
      </c>
      <c r="CJ272" s="46">
        <v>0</v>
      </c>
      <c r="CK272" s="46">
        <f t="shared" si="518"/>
        <v>0</v>
      </c>
      <c r="CL272" s="46">
        <v>0</v>
      </c>
      <c r="CM272" s="46">
        <f t="shared" si="519"/>
        <v>0</v>
      </c>
      <c r="CN272" s="46">
        <v>0</v>
      </c>
      <c r="CO272" s="46">
        <f t="shared" si="520"/>
        <v>0</v>
      </c>
      <c r="CP272" s="46">
        <v>0</v>
      </c>
      <c r="CQ272" s="46">
        <f t="shared" si="521"/>
        <v>0</v>
      </c>
      <c r="CR272" s="46">
        <v>0</v>
      </c>
      <c r="CS272" s="46">
        <f t="shared" si="522"/>
        <v>0</v>
      </c>
      <c r="CT272" s="46">
        <v>0</v>
      </c>
      <c r="CU272" s="46">
        <f t="shared" si="523"/>
        <v>0</v>
      </c>
      <c r="CV272" s="46">
        <v>0</v>
      </c>
      <c r="CW272" s="46">
        <f t="shared" si="524"/>
        <v>0</v>
      </c>
      <c r="CX272" s="46">
        <v>0</v>
      </c>
      <c r="CY272" s="46">
        <f t="shared" si="525"/>
        <v>0</v>
      </c>
      <c r="CZ272" s="46">
        <v>0</v>
      </c>
      <c r="DA272" s="46">
        <f t="shared" si="526"/>
        <v>0</v>
      </c>
      <c r="DB272" s="47">
        <v>0</v>
      </c>
      <c r="DC272" s="46">
        <f t="shared" si="527"/>
        <v>0</v>
      </c>
      <c r="DD272" s="48">
        <v>0</v>
      </c>
      <c r="DE272" s="46">
        <f t="shared" si="528"/>
        <v>0</v>
      </c>
      <c r="DF272" s="49">
        <v>60</v>
      </c>
      <c r="DG272" s="50">
        <f t="shared" si="540"/>
        <v>3963.2166666666667</v>
      </c>
      <c r="DH272" s="51">
        <f t="shared" si="549"/>
        <v>91153.983333333294</v>
      </c>
      <c r="DI272" s="52"/>
      <c r="DJ272" s="52">
        <f t="shared" si="571"/>
        <v>3963.2166666666667</v>
      </c>
      <c r="DK272" s="52">
        <f t="shared" si="546"/>
        <v>3963.2166666666667</v>
      </c>
      <c r="DL272" s="52">
        <f t="shared" si="572"/>
        <v>3963.2166666666667</v>
      </c>
      <c r="DM272" s="52">
        <f t="shared" si="572"/>
        <v>3963.2166666666667</v>
      </c>
      <c r="DN272" s="52">
        <f t="shared" si="572"/>
        <v>3963.2166666666667</v>
      </c>
      <c r="DO272" s="52">
        <f t="shared" si="572"/>
        <v>3963.2166666666667</v>
      </c>
      <c r="DP272" s="52">
        <f t="shared" si="572"/>
        <v>3963.2166666666667</v>
      </c>
      <c r="DQ272" s="52">
        <f t="shared" si="573"/>
        <v>3963.2166666666667</v>
      </c>
      <c r="DR272" s="52">
        <f t="shared" si="573"/>
        <v>3963.2166666666667</v>
      </c>
      <c r="DS272" s="52">
        <f t="shared" si="573"/>
        <v>3963.2166666666667</v>
      </c>
      <c r="DT272" s="52">
        <f t="shared" si="577"/>
        <v>3963.2166666666667</v>
      </c>
      <c r="DU272" s="52">
        <f t="shared" si="577"/>
        <v>3963.2166666666667</v>
      </c>
      <c r="DV272" s="52">
        <f t="shared" ref="DV272:EF272" si="578">$DG272</f>
        <v>3963.2166666666667</v>
      </c>
      <c r="DW272" s="52">
        <f t="shared" si="578"/>
        <v>3963.2166666666667</v>
      </c>
      <c r="DX272" s="52">
        <f t="shared" si="578"/>
        <v>3963.2166666666667</v>
      </c>
      <c r="DY272" s="52">
        <f t="shared" si="578"/>
        <v>3963.2166666666667</v>
      </c>
      <c r="DZ272" s="52">
        <f t="shared" si="578"/>
        <v>3963.2166666666667</v>
      </c>
      <c r="EA272" s="52">
        <f t="shared" si="578"/>
        <v>3963.2166666666667</v>
      </c>
      <c r="EB272" s="52">
        <f t="shared" si="578"/>
        <v>3963.2166666666667</v>
      </c>
      <c r="EC272" s="52">
        <f t="shared" si="578"/>
        <v>3963.2166666666667</v>
      </c>
      <c r="ED272" s="52">
        <f t="shared" si="578"/>
        <v>3963.2166666666667</v>
      </c>
      <c r="EE272" s="52">
        <f t="shared" si="578"/>
        <v>3963.2166666666667</v>
      </c>
      <c r="EF272" s="52">
        <f t="shared" si="578"/>
        <v>3963.2166666666667</v>
      </c>
      <c r="EG272" s="54">
        <f t="shared" si="550"/>
        <v>146639.01666666672</v>
      </c>
      <c r="EH272" s="55">
        <f t="shared" si="551"/>
        <v>23</v>
      </c>
      <c r="EI272" s="55">
        <f t="shared" si="552"/>
        <v>37</v>
      </c>
      <c r="EJ272" s="56" t="s">
        <v>1177</v>
      </c>
      <c r="EK272" s="57">
        <f t="shared" si="565"/>
        <v>237793</v>
      </c>
      <c r="EL272" s="57">
        <f t="shared" si="566"/>
        <v>233829.78333333333</v>
      </c>
      <c r="EM272" s="57">
        <f t="shared" si="567"/>
        <v>229866.56666666665</v>
      </c>
      <c r="EN272" s="57">
        <f t="shared" si="568"/>
        <v>225903.34999999998</v>
      </c>
      <c r="EO272" s="57">
        <f t="shared" si="569"/>
        <v>221940.1333333333</v>
      </c>
      <c r="EP272" s="57">
        <f t="shared" si="570"/>
        <v>217976.91666666663</v>
      </c>
      <c r="EQ272" s="58">
        <f t="shared" si="561"/>
        <v>2853.5160000000001</v>
      </c>
      <c r="ER272" s="58">
        <f t="shared" si="562"/>
        <v>2805.9573999999998</v>
      </c>
      <c r="ES272" s="58">
        <f t="shared" si="563"/>
        <v>2988.2653666666665</v>
      </c>
      <c r="ET272" s="58">
        <f t="shared" si="564"/>
        <v>3162.6468999999997</v>
      </c>
    </row>
    <row r="273" spans="1:150" x14ac:dyDescent="0.25">
      <c r="A273" s="30" t="s">
        <v>1178</v>
      </c>
      <c r="B273" s="65">
        <v>1722658</v>
      </c>
      <c r="C273" s="67" t="s">
        <v>1179</v>
      </c>
      <c r="D273" s="32" t="s">
        <v>489</v>
      </c>
      <c r="E273" s="56"/>
      <c r="F273" s="33"/>
      <c r="G273" s="33"/>
      <c r="H273" s="288">
        <f t="shared" si="559"/>
        <v>50201.38240000001</v>
      </c>
      <c r="I273" s="288">
        <f t="shared" si="560"/>
        <v>50201.38240000001</v>
      </c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4" t="s">
        <v>675</v>
      </c>
      <c r="AI273" s="34" t="s">
        <v>463</v>
      </c>
      <c r="AJ273" s="34" t="s">
        <v>722</v>
      </c>
      <c r="AK273" s="34" t="s">
        <v>704</v>
      </c>
      <c r="AL273" s="34" t="s">
        <v>1180</v>
      </c>
      <c r="AM273" s="34" t="s">
        <v>529</v>
      </c>
      <c r="AN273" s="34" t="s">
        <v>492</v>
      </c>
      <c r="AO273" s="36">
        <v>1.04</v>
      </c>
      <c r="AP273" s="69" t="s">
        <v>586</v>
      </c>
      <c r="AQ273" s="69" t="s">
        <v>30</v>
      </c>
      <c r="AR273" s="37" t="s">
        <v>493</v>
      </c>
      <c r="AS273" s="38">
        <v>2019</v>
      </c>
      <c r="AT273" s="39" t="s">
        <v>470</v>
      </c>
      <c r="AU273" s="37" t="s">
        <v>469</v>
      </c>
      <c r="AV273" s="39" t="s">
        <v>494</v>
      </c>
      <c r="AW273" s="39" t="s">
        <v>495</v>
      </c>
      <c r="AX273" s="39" t="s">
        <v>496</v>
      </c>
      <c r="AY273" s="40" t="s">
        <v>705</v>
      </c>
      <c r="AZ273" s="40" t="s">
        <v>504</v>
      </c>
      <c r="BA273" s="274">
        <v>0</v>
      </c>
      <c r="BB273" s="42"/>
      <c r="BC273" s="43">
        <v>48270.560000000005</v>
      </c>
      <c r="BD273" s="43">
        <v>0</v>
      </c>
      <c r="BE273" s="43"/>
      <c r="BF273" s="43">
        <v>0</v>
      </c>
      <c r="BG273" s="44"/>
      <c r="BH273" s="45">
        <f t="shared" si="574"/>
        <v>48270.560000000005</v>
      </c>
      <c r="BI273" s="45">
        <f t="shared" si="575"/>
        <v>50201.38240000001</v>
      </c>
      <c r="BJ273" s="45">
        <f t="shared" si="548"/>
        <v>50201.38240000001</v>
      </c>
      <c r="BK273" s="46"/>
      <c r="BL273" s="46">
        <v>0</v>
      </c>
      <c r="BM273" s="46">
        <f t="shared" si="477"/>
        <v>0</v>
      </c>
      <c r="BN273" s="46">
        <v>0</v>
      </c>
      <c r="BO273" s="46">
        <f t="shared" si="512"/>
        <v>0</v>
      </c>
      <c r="BP273" s="46">
        <v>0</v>
      </c>
      <c r="BQ273" s="46">
        <f t="shared" si="478"/>
        <v>0</v>
      </c>
      <c r="BR273" s="46">
        <v>48270.560000000005</v>
      </c>
      <c r="BS273" s="46">
        <f t="shared" si="479"/>
        <v>50201.38240000001</v>
      </c>
      <c r="BT273" s="46">
        <v>0</v>
      </c>
      <c r="BU273" s="46">
        <f t="shared" si="480"/>
        <v>0</v>
      </c>
      <c r="BV273" s="46">
        <v>0</v>
      </c>
      <c r="BW273" s="46">
        <f t="shared" si="481"/>
        <v>0</v>
      </c>
      <c r="BX273" s="46">
        <v>0</v>
      </c>
      <c r="BY273" s="46">
        <f t="shared" si="482"/>
        <v>0</v>
      </c>
      <c r="BZ273" s="46">
        <v>0</v>
      </c>
      <c r="CA273" s="46">
        <f t="shared" si="513"/>
        <v>0</v>
      </c>
      <c r="CB273" s="46">
        <v>0</v>
      </c>
      <c r="CC273" s="46">
        <f t="shared" si="514"/>
        <v>0</v>
      </c>
      <c r="CD273" s="46">
        <v>0</v>
      </c>
      <c r="CE273" s="46">
        <f t="shared" si="515"/>
        <v>0</v>
      </c>
      <c r="CF273" s="46">
        <v>0</v>
      </c>
      <c r="CG273" s="46">
        <f t="shared" si="516"/>
        <v>0</v>
      </c>
      <c r="CH273" s="46">
        <v>0</v>
      </c>
      <c r="CI273" s="46">
        <f t="shared" si="517"/>
        <v>0</v>
      </c>
      <c r="CJ273" s="46">
        <v>0</v>
      </c>
      <c r="CK273" s="46">
        <f t="shared" si="518"/>
        <v>0</v>
      </c>
      <c r="CL273" s="46">
        <v>0</v>
      </c>
      <c r="CM273" s="46">
        <f t="shared" si="519"/>
        <v>0</v>
      </c>
      <c r="CN273" s="46">
        <v>0</v>
      </c>
      <c r="CO273" s="46">
        <f t="shared" si="520"/>
        <v>0</v>
      </c>
      <c r="CP273" s="46">
        <v>0</v>
      </c>
      <c r="CQ273" s="46">
        <f t="shared" si="521"/>
        <v>0</v>
      </c>
      <c r="CR273" s="46">
        <v>0</v>
      </c>
      <c r="CS273" s="46">
        <f t="shared" si="522"/>
        <v>0</v>
      </c>
      <c r="CT273" s="46">
        <v>0</v>
      </c>
      <c r="CU273" s="46">
        <f t="shared" si="523"/>
        <v>0</v>
      </c>
      <c r="CV273" s="46">
        <v>0</v>
      </c>
      <c r="CW273" s="46">
        <f t="shared" si="524"/>
        <v>0</v>
      </c>
      <c r="CX273" s="46">
        <v>0</v>
      </c>
      <c r="CY273" s="46">
        <f t="shared" si="525"/>
        <v>0</v>
      </c>
      <c r="CZ273" s="46">
        <v>0</v>
      </c>
      <c r="DA273" s="46">
        <f t="shared" si="526"/>
        <v>0</v>
      </c>
      <c r="DB273" s="47">
        <v>0</v>
      </c>
      <c r="DC273" s="46">
        <f t="shared" si="527"/>
        <v>0</v>
      </c>
      <c r="DD273" s="48">
        <v>0</v>
      </c>
      <c r="DE273" s="46">
        <f t="shared" si="528"/>
        <v>0</v>
      </c>
      <c r="DF273" s="49">
        <v>10</v>
      </c>
      <c r="DG273" s="50">
        <f t="shared" si="540"/>
        <v>5020.1382400000011</v>
      </c>
      <c r="DH273" s="51">
        <f t="shared" si="549"/>
        <v>50201.38240000001</v>
      </c>
      <c r="DI273" s="52"/>
      <c r="DJ273" s="52"/>
      <c r="DK273" s="53"/>
      <c r="DL273" s="53"/>
      <c r="DM273" s="53"/>
      <c r="DN273" s="52">
        <f t="shared" ref="DN273:DP279" si="579">$DG273</f>
        <v>5020.1382400000011</v>
      </c>
      <c r="DO273" s="52">
        <f t="shared" si="579"/>
        <v>5020.1382400000011</v>
      </c>
      <c r="DP273" s="52">
        <f t="shared" si="579"/>
        <v>5020.1382400000011</v>
      </c>
      <c r="DQ273" s="52">
        <f t="shared" si="573"/>
        <v>5020.1382400000011</v>
      </c>
      <c r="DR273" s="52">
        <f t="shared" si="573"/>
        <v>5020.1382400000011</v>
      </c>
      <c r="DS273" s="52">
        <f t="shared" si="573"/>
        <v>5020.1382400000011</v>
      </c>
      <c r="DT273" s="52">
        <f t="shared" si="577"/>
        <v>5020.1382400000011</v>
      </c>
      <c r="DU273" s="52">
        <f t="shared" si="577"/>
        <v>5020.1382400000011</v>
      </c>
      <c r="DV273" s="52">
        <f t="shared" ref="DV273:DW292" si="580">$DG273</f>
        <v>5020.1382400000011</v>
      </c>
      <c r="DW273" s="52">
        <f t="shared" si="580"/>
        <v>5020.1382400000011</v>
      </c>
      <c r="DX273" s="53"/>
      <c r="DY273" s="53"/>
      <c r="DZ273" s="53"/>
      <c r="EA273" s="53"/>
      <c r="EB273" s="53"/>
      <c r="EC273" s="53"/>
      <c r="ED273" s="53"/>
      <c r="EE273" s="53"/>
      <c r="EF273" s="53"/>
      <c r="EG273" s="54">
        <f t="shared" si="550"/>
        <v>0</v>
      </c>
      <c r="EH273" s="55">
        <f t="shared" si="551"/>
        <v>10</v>
      </c>
      <c r="EI273" s="55">
        <f t="shared" si="552"/>
        <v>0</v>
      </c>
      <c r="EJ273" s="56" t="s">
        <v>1177</v>
      </c>
      <c r="EK273" s="57">
        <f t="shared" si="565"/>
        <v>0</v>
      </c>
      <c r="EL273" s="57">
        <f t="shared" si="566"/>
        <v>0</v>
      </c>
      <c r="EM273" s="57">
        <f t="shared" si="567"/>
        <v>0</v>
      </c>
      <c r="EN273" s="57">
        <f t="shared" si="568"/>
        <v>0</v>
      </c>
      <c r="EO273" s="57">
        <f t="shared" si="569"/>
        <v>50201.38240000001</v>
      </c>
      <c r="EP273" s="57">
        <f t="shared" si="570"/>
        <v>45181.244160000009</v>
      </c>
      <c r="EQ273" s="58">
        <f t="shared" si="561"/>
        <v>0</v>
      </c>
      <c r="ER273" s="58">
        <f t="shared" si="562"/>
        <v>0</v>
      </c>
      <c r="ES273" s="58">
        <f t="shared" si="563"/>
        <v>0</v>
      </c>
      <c r="ET273" s="58">
        <f t="shared" si="564"/>
        <v>0</v>
      </c>
    </row>
    <row r="274" spans="1:150" x14ac:dyDescent="0.25">
      <c r="A274" s="30" t="s">
        <v>1181</v>
      </c>
      <c r="B274" s="65">
        <v>1722675</v>
      </c>
      <c r="C274" s="67" t="s">
        <v>1182</v>
      </c>
      <c r="D274" s="32" t="s">
        <v>1165</v>
      </c>
      <c r="E274" s="56"/>
      <c r="F274" s="33"/>
      <c r="G274" s="33"/>
      <c r="H274" s="288">
        <f t="shared" si="559"/>
        <v>242716.64</v>
      </c>
      <c r="I274" s="288">
        <f t="shared" si="560"/>
        <v>274208.84000000003</v>
      </c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4" t="s">
        <v>548</v>
      </c>
      <c r="AI274" s="34" t="s">
        <v>463</v>
      </c>
      <c r="AJ274" s="34" t="s">
        <v>54</v>
      </c>
      <c r="AK274" s="34" t="s">
        <v>490</v>
      </c>
      <c r="AL274" s="34" t="s">
        <v>100</v>
      </c>
      <c r="AM274" s="34" t="s">
        <v>491</v>
      </c>
      <c r="AN274" s="34" t="s">
        <v>617</v>
      </c>
      <c r="AO274" s="36">
        <v>1.04</v>
      </c>
      <c r="AP274" s="69" t="s">
        <v>586</v>
      </c>
      <c r="AQ274" s="69" t="s">
        <v>58</v>
      </c>
      <c r="AR274" s="37" t="s">
        <v>493</v>
      </c>
      <c r="AS274" s="38">
        <v>2018</v>
      </c>
      <c r="AT274" s="39" t="s">
        <v>1183</v>
      </c>
      <c r="AU274" s="37" t="s">
        <v>686</v>
      </c>
      <c r="AV274" s="39" t="s">
        <v>494</v>
      </c>
      <c r="AW274" s="39" t="s">
        <v>495</v>
      </c>
      <c r="AX274" s="39" t="s">
        <v>687</v>
      </c>
      <c r="AY274" s="40" t="s">
        <v>1184</v>
      </c>
      <c r="AZ274" s="40" t="s">
        <v>504</v>
      </c>
      <c r="BA274" s="274">
        <v>31492.2</v>
      </c>
      <c r="BB274" s="42"/>
      <c r="BC274" s="43">
        <v>274209.44</v>
      </c>
      <c r="BD274" s="43">
        <v>0</v>
      </c>
      <c r="BE274" s="43"/>
      <c r="BF274" s="43">
        <v>0</v>
      </c>
      <c r="BG274" s="44"/>
      <c r="BH274" s="45">
        <f t="shared" si="574"/>
        <v>242716.64</v>
      </c>
      <c r="BI274" s="45">
        <f t="shared" si="575"/>
        <v>242716.64</v>
      </c>
      <c r="BJ274" s="45">
        <f t="shared" si="548"/>
        <v>274208.84000000003</v>
      </c>
      <c r="BK274" s="256">
        <f>135736.64+106980</f>
        <v>242716.64</v>
      </c>
      <c r="BL274" s="46">
        <v>0</v>
      </c>
      <c r="BM274" s="46">
        <f t="shared" si="477"/>
        <v>0</v>
      </c>
      <c r="BN274" s="46">
        <v>0</v>
      </c>
      <c r="BO274" s="46">
        <f t="shared" si="512"/>
        <v>0</v>
      </c>
      <c r="BP274" s="46">
        <v>0</v>
      </c>
      <c r="BQ274" s="46">
        <f t="shared" si="478"/>
        <v>0</v>
      </c>
      <c r="BR274" s="46">
        <v>0</v>
      </c>
      <c r="BS274" s="46">
        <f t="shared" si="479"/>
        <v>0</v>
      </c>
      <c r="BT274" s="46">
        <v>0</v>
      </c>
      <c r="BU274" s="46">
        <f t="shared" si="480"/>
        <v>0</v>
      </c>
      <c r="BV274" s="46">
        <v>0</v>
      </c>
      <c r="BW274" s="46">
        <f t="shared" si="481"/>
        <v>0</v>
      </c>
      <c r="BX274" s="46">
        <v>0</v>
      </c>
      <c r="BY274" s="46">
        <f t="shared" si="482"/>
        <v>0</v>
      </c>
      <c r="BZ274" s="46">
        <v>0</v>
      </c>
      <c r="CA274" s="46">
        <f t="shared" si="513"/>
        <v>0</v>
      </c>
      <c r="CB274" s="46">
        <v>0</v>
      </c>
      <c r="CC274" s="46">
        <f t="shared" si="514"/>
        <v>0</v>
      </c>
      <c r="CD274" s="46">
        <v>0</v>
      </c>
      <c r="CE274" s="46">
        <f t="shared" si="515"/>
        <v>0</v>
      </c>
      <c r="CF274" s="46">
        <v>0</v>
      </c>
      <c r="CG274" s="46">
        <f t="shared" si="516"/>
        <v>0</v>
      </c>
      <c r="CH274" s="46">
        <v>0</v>
      </c>
      <c r="CI274" s="46">
        <f t="shared" si="517"/>
        <v>0</v>
      </c>
      <c r="CJ274" s="46">
        <v>0</v>
      </c>
      <c r="CK274" s="46">
        <f t="shared" si="518"/>
        <v>0</v>
      </c>
      <c r="CL274" s="46">
        <v>0</v>
      </c>
      <c r="CM274" s="46">
        <f t="shared" si="519"/>
        <v>0</v>
      </c>
      <c r="CN274" s="46">
        <v>0</v>
      </c>
      <c r="CO274" s="46">
        <f t="shared" si="520"/>
        <v>0</v>
      </c>
      <c r="CP274" s="46">
        <v>0</v>
      </c>
      <c r="CQ274" s="46">
        <f t="shared" si="521"/>
        <v>0</v>
      </c>
      <c r="CR274" s="46">
        <v>0</v>
      </c>
      <c r="CS274" s="46">
        <f t="shared" si="522"/>
        <v>0</v>
      </c>
      <c r="CT274" s="46">
        <v>0</v>
      </c>
      <c r="CU274" s="46">
        <f t="shared" si="523"/>
        <v>0</v>
      </c>
      <c r="CV274" s="46">
        <v>0</v>
      </c>
      <c r="CW274" s="46">
        <f t="shared" si="524"/>
        <v>0</v>
      </c>
      <c r="CX274" s="46">
        <v>0</v>
      </c>
      <c r="CY274" s="46">
        <f t="shared" si="525"/>
        <v>0</v>
      </c>
      <c r="CZ274" s="46">
        <v>0</v>
      </c>
      <c r="DA274" s="46">
        <f t="shared" si="526"/>
        <v>0</v>
      </c>
      <c r="DB274" s="47">
        <v>0</v>
      </c>
      <c r="DC274" s="46">
        <f t="shared" si="527"/>
        <v>0</v>
      </c>
      <c r="DD274" s="48">
        <v>0</v>
      </c>
      <c r="DE274" s="46">
        <f t="shared" si="528"/>
        <v>0</v>
      </c>
      <c r="DF274" s="49">
        <v>60</v>
      </c>
      <c r="DG274" s="50">
        <f t="shared" si="540"/>
        <v>4570.1473333333333</v>
      </c>
      <c r="DH274" s="51">
        <f t="shared" si="549"/>
        <v>105113.38866666662</v>
      </c>
      <c r="DI274" s="52"/>
      <c r="DJ274" s="52">
        <f>$DG274</f>
        <v>4570.1473333333333</v>
      </c>
      <c r="DK274" s="52">
        <f>$DG274</f>
        <v>4570.1473333333333</v>
      </c>
      <c r="DL274" s="52">
        <f>$DG274</f>
        <v>4570.1473333333333</v>
      </c>
      <c r="DM274" s="52">
        <f>$DG274</f>
        <v>4570.1473333333333</v>
      </c>
      <c r="DN274" s="52">
        <f t="shared" si="579"/>
        <v>4570.1473333333333</v>
      </c>
      <c r="DO274" s="52">
        <f t="shared" si="579"/>
        <v>4570.1473333333333</v>
      </c>
      <c r="DP274" s="52">
        <f t="shared" si="579"/>
        <v>4570.1473333333333</v>
      </c>
      <c r="DQ274" s="52">
        <f t="shared" si="573"/>
        <v>4570.1473333333333</v>
      </c>
      <c r="DR274" s="52">
        <f t="shared" si="573"/>
        <v>4570.1473333333333</v>
      </c>
      <c r="DS274" s="52">
        <f t="shared" si="573"/>
        <v>4570.1473333333333</v>
      </c>
      <c r="DT274" s="52">
        <f t="shared" si="577"/>
        <v>4570.1473333333333</v>
      </c>
      <c r="DU274" s="52">
        <f t="shared" si="577"/>
        <v>4570.1473333333333</v>
      </c>
      <c r="DV274" s="52">
        <f t="shared" si="580"/>
        <v>4570.1473333333333</v>
      </c>
      <c r="DW274" s="52">
        <f t="shared" si="580"/>
        <v>4570.1473333333333</v>
      </c>
      <c r="DX274" s="52">
        <f t="shared" ref="DX274:EF276" si="581">$DG274</f>
        <v>4570.1473333333333</v>
      </c>
      <c r="DY274" s="52">
        <f t="shared" si="581"/>
        <v>4570.1473333333333</v>
      </c>
      <c r="DZ274" s="52">
        <f t="shared" si="581"/>
        <v>4570.1473333333333</v>
      </c>
      <c r="EA274" s="52">
        <f t="shared" si="581"/>
        <v>4570.1473333333333</v>
      </c>
      <c r="EB274" s="52">
        <f t="shared" si="581"/>
        <v>4570.1473333333333</v>
      </c>
      <c r="EC274" s="52">
        <f t="shared" si="581"/>
        <v>4570.1473333333333</v>
      </c>
      <c r="ED274" s="52">
        <f t="shared" si="581"/>
        <v>4570.1473333333333</v>
      </c>
      <c r="EE274" s="52">
        <f t="shared" si="581"/>
        <v>4570.1473333333333</v>
      </c>
      <c r="EF274" s="52">
        <f t="shared" si="581"/>
        <v>4570.1473333333333</v>
      </c>
      <c r="EG274" s="54">
        <f t="shared" si="550"/>
        <v>169095.45133333339</v>
      </c>
      <c r="EH274" s="55">
        <f t="shared" si="551"/>
        <v>23</v>
      </c>
      <c r="EI274" s="55">
        <f t="shared" si="552"/>
        <v>37</v>
      </c>
      <c r="EJ274" s="56" t="s">
        <v>1177</v>
      </c>
      <c r="EK274" s="57">
        <f t="shared" si="565"/>
        <v>274208.84000000003</v>
      </c>
      <c r="EL274" s="57">
        <f t="shared" si="566"/>
        <v>269638.6926666667</v>
      </c>
      <c r="EM274" s="57">
        <f t="shared" si="567"/>
        <v>265068.54533333337</v>
      </c>
      <c r="EN274" s="57">
        <f t="shared" si="568"/>
        <v>260498.39800000004</v>
      </c>
      <c r="EO274" s="57">
        <f t="shared" si="569"/>
        <v>255928.25066666672</v>
      </c>
      <c r="EP274" s="57">
        <f t="shared" si="570"/>
        <v>251358.10333333339</v>
      </c>
      <c r="EQ274" s="58">
        <f t="shared" si="561"/>
        <v>3290.5060800000006</v>
      </c>
      <c r="ER274" s="58">
        <f t="shared" si="562"/>
        <v>3235.6643120000003</v>
      </c>
      <c r="ES274" s="58">
        <f t="shared" si="563"/>
        <v>3445.8910893333336</v>
      </c>
      <c r="ET274" s="58">
        <f t="shared" si="564"/>
        <v>3646.9775720000007</v>
      </c>
    </row>
    <row r="275" spans="1:150" x14ac:dyDescent="0.25">
      <c r="A275" s="30" t="s">
        <v>1185</v>
      </c>
      <c r="B275" s="65">
        <v>1722688</v>
      </c>
      <c r="C275" s="67" t="s">
        <v>1186</v>
      </c>
      <c r="D275" s="32" t="s">
        <v>1165</v>
      </c>
      <c r="E275" s="56"/>
      <c r="F275" s="33"/>
      <c r="G275" s="33"/>
      <c r="H275" s="288">
        <f t="shared" si="559"/>
        <v>243384.96000000002</v>
      </c>
      <c r="I275" s="288">
        <f t="shared" si="560"/>
        <v>243384.96000000002</v>
      </c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4" t="s">
        <v>548</v>
      </c>
      <c r="AI275" s="34" t="s">
        <v>463</v>
      </c>
      <c r="AJ275" s="34" t="s">
        <v>733</v>
      </c>
      <c r="AK275" s="34" t="s">
        <v>740</v>
      </c>
      <c r="AL275" s="34" t="s">
        <v>163</v>
      </c>
      <c r="AM275" s="34" t="s">
        <v>692</v>
      </c>
      <c r="AN275" s="34" t="s">
        <v>617</v>
      </c>
      <c r="AO275" s="36">
        <v>1.04</v>
      </c>
      <c r="AP275" s="69" t="s">
        <v>586</v>
      </c>
      <c r="AQ275" s="69" t="s">
        <v>58</v>
      </c>
      <c r="AR275" s="37" t="s">
        <v>493</v>
      </c>
      <c r="AS275" s="38">
        <v>2020</v>
      </c>
      <c r="AT275" s="39" t="s">
        <v>1183</v>
      </c>
      <c r="AU275" s="37" t="s">
        <v>493</v>
      </c>
      <c r="AV275" s="39" t="s">
        <v>494</v>
      </c>
      <c r="AW275" s="39" t="s">
        <v>495</v>
      </c>
      <c r="AX275" s="39" t="s">
        <v>1187</v>
      </c>
      <c r="AY275" s="40" t="s">
        <v>1184</v>
      </c>
      <c r="AZ275" s="40">
        <v>2022</v>
      </c>
      <c r="BA275" s="274">
        <v>0</v>
      </c>
      <c r="BB275" s="42"/>
      <c r="BC275" s="43">
        <v>234024.2</v>
      </c>
      <c r="BD275" s="43">
        <v>0</v>
      </c>
      <c r="BE275" s="43"/>
      <c r="BF275" s="43">
        <v>0</v>
      </c>
      <c r="BG275" s="44"/>
      <c r="BH275" s="45">
        <f t="shared" si="574"/>
        <v>234024</v>
      </c>
      <c r="BI275" s="45">
        <f t="shared" si="575"/>
        <v>243384.96000000002</v>
      </c>
      <c r="BJ275" s="45">
        <f t="shared" si="548"/>
        <v>243384.96000000002</v>
      </c>
      <c r="BK275" s="73">
        <v>0</v>
      </c>
      <c r="BL275" s="73">
        <v>234024</v>
      </c>
      <c r="BM275" s="46">
        <f t="shared" si="477"/>
        <v>243384.96000000002</v>
      </c>
      <c r="BN275" s="46">
        <v>0</v>
      </c>
      <c r="BO275" s="46">
        <f t="shared" si="512"/>
        <v>0</v>
      </c>
      <c r="BP275" s="46">
        <v>0</v>
      </c>
      <c r="BQ275" s="46">
        <f t="shared" si="478"/>
        <v>0</v>
      </c>
      <c r="BR275" s="46">
        <v>0</v>
      </c>
      <c r="BS275" s="46">
        <f t="shared" si="479"/>
        <v>0</v>
      </c>
      <c r="BT275" s="46">
        <v>0</v>
      </c>
      <c r="BU275" s="46">
        <f t="shared" si="480"/>
        <v>0</v>
      </c>
      <c r="BV275" s="46">
        <v>0</v>
      </c>
      <c r="BW275" s="46">
        <f t="shared" si="481"/>
        <v>0</v>
      </c>
      <c r="BX275" s="46">
        <v>0</v>
      </c>
      <c r="BY275" s="46">
        <f t="shared" si="482"/>
        <v>0</v>
      </c>
      <c r="BZ275" s="46">
        <v>0</v>
      </c>
      <c r="CA275" s="46">
        <f t="shared" si="513"/>
        <v>0</v>
      </c>
      <c r="CB275" s="46">
        <v>0</v>
      </c>
      <c r="CC275" s="46">
        <f t="shared" si="514"/>
        <v>0</v>
      </c>
      <c r="CD275" s="46">
        <v>0</v>
      </c>
      <c r="CE275" s="46">
        <f t="shared" si="515"/>
        <v>0</v>
      </c>
      <c r="CF275" s="46">
        <v>0</v>
      </c>
      <c r="CG275" s="46">
        <f t="shared" si="516"/>
        <v>0</v>
      </c>
      <c r="CH275" s="46">
        <v>0</v>
      </c>
      <c r="CI275" s="46">
        <f t="shared" si="517"/>
        <v>0</v>
      </c>
      <c r="CJ275" s="46">
        <v>0</v>
      </c>
      <c r="CK275" s="46">
        <f t="shared" si="518"/>
        <v>0</v>
      </c>
      <c r="CL275" s="46">
        <v>0</v>
      </c>
      <c r="CM275" s="46">
        <f t="shared" si="519"/>
        <v>0</v>
      </c>
      <c r="CN275" s="46">
        <v>0</v>
      </c>
      <c r="CO275" s="46">
        <f t="shared" si="520"/>
        <v>0</v>
      </c>
      <c r="CP275" s="46">
        <v>0</v>
      </c>
      <c r="CQ275" s="46">
        <f t="shared" si="521"/>
        <v>0</v>
      </c>
      <c r="CR275" s="46">
        <v>0</v>
      </c>
      <c r="CS275" s="46">
        <f t="shared" si="522"/>
        <v>0</v>
      </c>
      <c r="CT275" s="46">
        <v>0</v>
      </c>
      <c r="CU275" s="46">
        <f t="shared" si="523"/>
        <v>0</v>
      </c>
      <c r="CV275" s="46">
        <v>0</v>
      </c>
      <c r="CW275" s="46">
        <f t="shared" si="524"/>
        <v>0</v>
      </c>
      <c r="CX275" s="46">
        <v>0</v>
      </c>
      <c r="CY275" s="46">
        <f t="shared" si="525"/>
        <v>0</v>
      </c>
      <c r="CZ275" s="46">
        <v>0</v>
      </c>
      <c r="DA275" s="46">
        <f t="shared" si="526"/>
        <v>0</v>
      </c>
      <c r="DB275" s="47">
        <v>0</v>
      </c>
      <c r="DC275" s="46">
        <f t="shared" si="527"/>
        <v>0</v>
      </c>
      <c r="DD275" s="48">
        <v>0</v>
      </c>
      <c r="DE275" s="46">
        <f t="shared" si="528"/>
        <v>0</v>
      </c>
      <c r="DF275" s="49">
        <v>60</v>
      </c>
      <c r="DG275" s="50">
        <f t="shared" si="540"/>
        <v>4056.4160000000002</v>
      </c>
      <c r="DH275" s="51">
        <f t="shared" si="549"/>
        <v>89241.151999999973</v>
      </c>
      <c r="DI275" s="52"/>
      <c r="DJ275" s="52"/>
      <c r="DK275" s="52">
        <f t="shared" ref="DK275:DM279" si="582">$DG275</f>
        <v>4056.4160000000002</v>
      </c>
      <c r="DL275" s="52">
        <f t="shared" si="582"/>
        <v>4056.4160000000002</v>
      </c>
      <c r="DM275" s="52">
        <f t="shared" si="582"/>
        <v>4056.4160000000002</v>
      </c>
      <c r="DN275" s="52">
        <f t="shared" si="579"/>
        <v>4056.4160000000002</v>
      </c>
      <c r="DO275" s="52">
        <f t="shared" si="579"/>
        <v>4056.4160000000002</v>
      </c>
      <c r="DP275" s="52">
        <f t="shared" si="579"/>
        <v>4056.4160000000002</v>
      </c>
      <c r="DQ275" s="52">
        <f t="shared" si="573"/>
        <v>4056.4160000000002</v>
      </c>
      <c r="DR275" s="52">
        <f t="shared" si="573"/>
        <v>4056.4160000000002</v>
      </c>
      <c r="DS275" s="52">
        <f t="shared" si="573"/>
        <v>4056.4160000000002</v>
      </c>
      <c r="DT275" s="52">
        <f t="shared" si="577"/>
        <v>4056.4160000000002</v>
      </c>
      <c r="DU275" s="52">
        <f t="shared" si="577"/>
        <v>4056.4160000000002</v>
      </c>
      <c r="DV275" s="52">
        <f t="shared" si="580"/>
        <v>4056.4160000000002</v>
      </c>
      <c r="DW275" s="52">
        <f t="shared" si="580"/>
        <v>4056.4160000000002</v>
      </c>
      <c r="DX275" s="52">
        <f t="shared" si="581"/>
        <v>4056.4160000000002</v>
      </c>
      <c r="DY275" s="52">
        <f t="shared" si="581"/>
        <v>4056.4160000000002</v>
      </c>
      <c r="DZ275" s="52">
        <f t="shared" si="581"/>
        <v>4056.4160000000002</v>
      </c>
      <c r="EA275" s="52">
        <f t="shared" si="581"/>
        <v>4056.4160000000002</v>
      </c>
      <c r="EB275" s="52">
        <f t="shared" si="581"/>
        <v>4056.4160000000002</v>
      </c>
      <c r="EC275" s="52">
        <f t="shared" si="581"/>
        <v>4056.4160000000002</v>
      </c>
      <c r="ED275" s="52">
        <f t="shared" si="581"/>
        <v>4056.4160000000002</v>
      </c>
      <c r="EE275" s="52">
        <f t="shared" si="581"/>
        <v>4056.4160000000002</v>
      </c>
      <c r="EF275" s="52">
        <f t="shared" si="581"/>
        <v>4056.4160000000002</v>
      </c>
      <c r="EG275" s="54">
        <f t="shared" si="550"/>
        <v>154143.80800000005</v>
      </c>
      <c r="EH275" s="55">
        <f t="shared" si="551"/>
        <v>22</v>
      </c>
      <c r="EI275" s="55">
        <f t="shared" si="552"/>
        <v>38</v>
      </c>
      <c r="EJ275" s="56" t="s">
        <v>1177</v>
      </c>
      <c r="EK275" s="57">
        <f t="shared" si="565"/>
        <v>0</v>
      </c>
      <c r="EL275" s="57">
        <f t="shared" si="566"/>
        <v>243384.96000000002</v>
      </c>
      <c r="EM275" s="57">
        <f t="shared" si="567"/>
        <v>239328.54400000002</v>
      </c>
      <c r="EN275" s="57">
        <f t="shared" si="568"/>
        <v>235272.12800000003</v>
      </c>
      <c r="EO275" s="57">
        <f t="shared" si="569"/>
        <v>231215.71200000003</v>
      </c>
      <c r="EP275" s="57">
        <f t="shared" si="570"/>
        <v>227159.29600000003</v>
      </c>
      <c r="EQ275" s="58">
        <f t="shared" si="561"/>
        <v>0</v>
      </c>
      <c r="ER275" s="58">
        <f t="shared" si="562"/>
        <v>2920.6195200000002</v>
      </c>
      <c r="ES275" s="58">
        <f t="shared" si="563"/>
        <v>3111.271072</v>
      </c>
      <c r="ET275" s="58">
        <f t="shared" si="564"/>
        <v>3293.8097920000005</v>
      </c>
    </row>
    <row r="276" spans="1:150" x14ac:dyDescent="0.25">
      <c r="A276" s="30" t="s">
        <v>1188</v>
      </c>
      <c r="B276" s="65">
        <v>1722691</v>
      </c>
      <c r="C276" s="67" t="s">
        <v>1189</v>
      </c>
      <c r="D276" s="32" t="s">
        <v>1165</v>
      </c>
      <c r="E276" s="56"/>
      <c r="F276" s="33"/>
      <c r="G276" s="33"/>
      <c r="H276" s="288">
        <f t="shared" si="559"/>
        <v>186660</v>
      </c>
      <c r="I276" s="288">
        <f t="shared" si="560"/>
        <v>332524.71999999997</v>
      </c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4" t="s">
        <v>548</v>
      </c>
      <c r="AI276" s="34" t="s">
        <v>463</v>
      </c>
      <c r="AJ276" s="34" t="s">
        <v>54</v>
      </c>
      <c r="AK276" s="34" t="s">
        <v>490</v>
      </c>
      <c r="AL276" s="34" t="s">
        <v>112</v>
      </c>
      <c r="AM276" s="34" t="s">
        <v>491</v>
      </c>
      <c r="AN276" s="34" t="s">
        <v>617</v>
      </c>
      <c r="AO276" s="36">
        <v>1.04</v>
      </c>
      <c r="AP276" s="69" t="s">
        <v>586</v>
      </c>
      <c r="AQ276" s="69" t="s">
        <v>30</v>
      </c>
      <c r="AR276" s="37" t="s">
        <v>493</v>
      </c>
      <c r="AS276" s="38">
        <v>2019</v>
      </c>
      <c r="AT276" s="39" t="s">
        <v>1183</v>
      </c>
      <c r="AU276" s="37" t="s">
        <v>686</v>
      </c>
      <c r="AV276" s="39" t="s">
        <v>494</v>
      </c>
      <c r="AW276" s="39" t="s">
        <v>495</v>
      </c>
      <c r="AX276" s="39" t="s">
        <v>687</v>
      </c>
      <c r="AY276" s="40" t="s">
        <v>1184</v>
      </c>
      <c r="AZ276" s="40" t="s">
        <v>504</v>
      </c>
      <c r="BA276" s="274">
        <v>145864.72</v>
      </c>
      <c r="BB276" s="42"/>
      <c r="BC276" s="43">
        <v>332524.37</v>
      </c>
      <c r="BD276" s="43">
        <v>0</v>
      </c>
      <c r="BE276" s="43"/>
      <c r="BF276" s="43">
        <v>0</v>
      </c>
      <c r="BG276" s="44"/>
      <c r="BH276" s="45">
        <f t="shared" si="574"/>
        <v>186660</v>
      </c>
      <c r="BI276" s="45">
        <f t="shared" si="575"/>
        <v>186660</v>
      </c>
      <c r="BJ276" s="45">
        <f t="shared" si="548"/>
        <v>332524.71999999997</v>
      </c>
      <c r="BK276" s="256">
        <v>186660</v>
      </c>
      <c r="BL276" s="46">
        <v>0</v>
      </c>
      <c r="BM276" s="46">
        <f t="shared" si="477"/>
        <v>0</v>
      </c>
      <c r="BN276" s="46">
        <v>0</v>
      </c>
      <c r="BO276" s="46">
        <f t="shared" si="512"/>
        <v>0</v>
      </c>
      <c r="BP276" s="46">
        <v>0</v>
      </c>
      <c r="BQ276" s="46">
        <f t="shared" si="478"/>
        <v>0</v>
      </c>
      <c r="BR276" s="46">
        <v>0</v>
      </c>
      <c r="BS276" s="46">
        <f t="shared" si="479"/>
        <v>0</v>
      </c>
      <c r="BT276" s="46">
        <v>0</v>
      </c>
      <c r="BU276" s="46">
        <f t="shared" si="480"/>
        <v>0</v>
      </c>
      <c r="BV276" s="46">
        <v>0</v>
      </c>
      <c r="BW276" s="46">
        <f t="shared" si="481"/>
        <v>0</v>
      </c>
      <c r="BX276" s="46">
        <v>0</v>
      </c>
      <c r="BY276" s="46">
        <f t="shared" si="482"/>
        <v>0</v>
      </c>
      <c r="BZ276" s="46">
        <v>0</v>
      </c>
      <c r="CA276" s="46">
        <f t="shared" si="513"/>
        <v>0</v>
      </c>
      <c r="CB276" s="46">
        <v>0</v>
      </c>
      <c r="CC276" s="46">
        <f t="shared" si="514"/>
        <v>0</v>
      </c>
      <c r="CD276" s="46">
        <v>0</v>
      </c>
      <c r="CE276" s="46">
        <f t="shared" si="515"/>
        <v>0</v>
      </c>
      <c r="CF276" s="46">
        <v>0</v>
      </c>
      <c r="CG276" s="46">
        <f t="shared" si="516"/>
        <v>0</v>
      </c>
      <c r="CH276" s="46">
        <v>0</v>
      </c>
      <c r="CI276" s="46">
        <f t="shared" si="517"/>
        <v>0</v>
      </c>
      <c r="CJ276" s="46">
        <v>0</v>
      </c>
      <c r="CK276" s="46">
        <f t="shared" si="518"/>
        <v>0</v>
      </c>
      <c r="CL276" s="46">
        <v>0</v>
      </c>
      <c r="CM276" s="46">
        <f t="shared" si="519"/>
        <v>0</v>
      </c>
      <c r="CN276" s="46">
        <v>0</v>
      </c>
      <c r="CO276" s="46">
        <f t="shared" si="520"/>
        <v>0</v>
      </c>
      <c r="CP276" s="46">
        <v>0</v>
      </c>
      <c r="CQ276" s="46">
        <f t="shared" si="521"/>
        <v>0</v>
      </c>
      <c r="CR276" s="46">
        <v>0</v>
      </c>
      <c r="CS276" s="46">
        <f t="shared" si="522"/>
        <v>0</v>
      </c>
      <c r="CT276" s="46">
        <v>0</v>
      </c>
      <c r="CU276" s="46">
        <f t="shared" si="523"/>
        <v>0</v>
      </c>
      <c r="CV276" s="46">
        <v>0</v>
      </c>
      <c r="CW276" s="46">
        <f t="shared" si="524"/>
        <v>0</v>
      </c>
      <c r="CX276" s="46">
        <v>0</v>
      </c>
      <c r="CY276" s="46">
        <f t="shared" si="525"/>
        <v>0</v>
      </c>
      <c r="CZ276" s="46">
        <v>0</v>
      </c>
      <c r="DA276" s="46">
        <f t="shared" si="526"/>
        <v>0</v>
      </c>
      <c r="DB276" s="47">
        <v>0</v>
      </c>
      <c r="DC276" s="46">
        <f t="shared" si="527"/>
        <v>0</v>
      </c>
      <c r="DD276" s="48">
        <v>0</v>
      </c>
      <c r="DE276" s="46">
        <f t="shared" si="528"/>
        <v>0</v>
      </c>
      <c r="DF276" s="49">
        <v>60</v>
      </c>
      <c r="DG276" s="106">
        <f t="shared" si="540"/>
        <v>5542.0786666666663</v>
      </c>
      <c r="DH276" s="51">
        <f t="shared" si="549"/>
        <v>127467.80933333335</v>
      </c>
      <c r="DI276" s="90"/>
      <c r="DJ276" s="53">
        <f>$DG276</f>
        <v>5542.0786666666663</v>
      </c>
      <c r="DK276" s="53">
        <f t="shared" si="582"/>
        <v>5542.0786666666663</v>
      </c>
      <c r="DL276" s="53">
        <f t="shared" si="582"/>
        <v>5542.0786666666663</v>
      </c>
      <c r="DM276" s="53">
        <f t="shared" si="582"/>
        <v>5542.0786666666663</v>
      </c>
      <c r="DN276" s="53">
        <f t="shared" si="579"/>
        <v>5542.0786666666663</v>
      </c>
      <c r="DO276" s="53">
        <f t="shared" si="579"/>
        <v>5542.0786666666663</v>
      </c>
      <c r="DP276" s="53">
        <f t="shared" si="579"/>
        <v>5542.0786666666663</v>
      </c>
      <c r="DQ276" s="53">
        <f t="shared" si="573"/>
        <v>5542.0786666666663</v>
      </c>
      <c r="DR276" s="53">
        <f t="shared" si="573"/>
        <v>5542.0786666666663</v>
      </c>
      <c r="DS276" s="53">
        <f t="shared" si="573"/>
        <v>5542.0786666666663</v>
      </c>
      <c r="DT276" s="53">
        <f t="shared" si="577"/>
        <v>5542.0786666666663</v>
      </c>
      <c r="DU276" s="53">
        <f t="shared" si="577"/>
        <v>5542.0786666666663</v>
      </c>
      <c r="DV276" s="53">
        <f t="shared" si="580"/>
        <v>5542.0786666666663</v>
      </c>
      <c r="DW276" s="53">
        <f t="shared" si="580"/>
        <v>5542.0786666666663</v>
      </c>
      <c r="DX276" s="53">
        <f t="shared" si="581"/>
        <v>5542.0786666666663</v>
      </c>
      <c r="DY276" s="53">
        <f t="shared" si="581"/>
        <v>5542.0786666666663</v>
      </c>
      <c r="DZ276" s="53">
        <f t="shared" si="581"/>
        <v>5542.0786666666663</v>
      </c>
      <c r="EA276" s="53">
        <f t="shared" si="581"/>
        <v>5542.0786666666663</v>
      </c>
      <c r="EB276" s="53">
        <f t="shared" si="581"/>
        <v>5542.0786666666663</v>
      </c>
      <c r="EC276" s="53">
        <f t="shared" si="581"/>
        <v>5542.0786666666663</v>
      </c>
      <c r="ED276" s="53">
        <f t="shared" si="581"/>
        <v>5542.0786666666663</v>
      </c>
      <c r="EE276" s="53">
        <f t="shared" si="581"/>
        <v>5542.0786666666663</v>
      </c>
      <c r="EF276" s="53">
        <f t="shared" si="581"/>
        <v>5542.0786666666663</v>
      </c>
      <c r="EG276" s="54">
        <f t="shared" si="550"/>
        <v>205056.91066666663</v>
      </c>
      <c r="EH276" s="55">
        <f t="shared" si="551"/>
        <v>23</v>
      </c>
      <c r="EI276" s="55">
        <f t="shared" si="552"/>
        <v>37</v>
      </c>
      <c r="EJ276" s="56" t="s">
        <v>1177</v>
      </c>
      <c r="EK276" s="57">
        <f t="shared" si="565"/>
        <v>332524.71999999997</v>
      </c>
      <c r="EL276" s="57">
        <f t="shared" si="566"/>
        <v>326982.64133333333</v>
      </c>
      <c r="EM276" s="57">
        <f t="shared" si="567"/>
        <v>321440.56266666669</v>
      </c>
      <c r="EN276" s="57">
        <f t="shared" si="568"/>
        <v>315898.48400000005</v>
      </c>
      <c r="EO276" s="57">
        <f t="shared" si="569"/>
        <v>310356.40533333342</v>
      </c>
      <c r="EP276" s="57">
        <f t="shared" si="570"/>
        <v>304814.32666666678</v>
      </c>
      <c r="EQ276" s="58">
        <f t="shared" si="561"/>
        <v>3990.2966399999996</v>
      </c>
      <c r="ER276" s="58">
        <f t="shared" si="562"/>
        <v>3923.7916960000002</v>
      </c>
      <c r="ES276" s="58">
        <f t="shared" si="563"/>
        <v>4178.7273146666666</v>
      </c>
      <c r="ET276" s="58">
        <f t="shared" si="564"/>
        <v>4422.5787760000012</v>
      </c>
    </row>
    <row r="277" spans="1:150" x14ac:dyDescent="0.25">
      <c r="A277" s="30" t="s">
        <v>1190</v>
      </c>
      <c r="B277" s="65">
        <v>1722692</v>
      </c>
      <c r="C277" s="67" t="s">
        <v>1191</v>
      </c>
      <c r="D277" s="32" t="s">
        <v>1165</v>
      </c>
      <c r="E277" s="56"/>
      <c r="F277" s="33"/>
      <c r="G277" s="33"/>
      <c r="H277" s="288">
        <f t="shared" si="559"/>
        <v>99289</v>
      </c>
      <c r="I277" s="288">
        <f t="shared" si="560"/>
        <v>99657.66</v>
      </c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4" t="s">
        <v>548</v>
      </c>
      <c r="AI277" s="34" t="s">
        <v>463</v>
      </c>
      <c r="AJ277" s="34" t="s">
        <v>54</v>
      </c>
      <c r="AK277" s="34" t="s">
        <v>490</v>
      </c>
      <c r="AL277" s="34" t="s">
        <v>100</v>
      </c>
      <c r="AM277" s="34" t="s">
        <v>491</v>
      </c>
      <c r="AN277" s="34" t="s">
        <v>744</v>
      </c>
      <c r="AO277" s="36">
        <v>1.04</v>
      </c>
      <c r="AP277" s="69" t="s">
        <v>586</v>
      </c>
      <c r="AQ277" s="69" t="s">
        <v>30</v>
      </c>
      <c r="AR277" s="37" t="s">
        <v>493</v>
      </c>
      <c r="AS277" s="38">
        <v>2020</v>
      </c>
      <c r="AT277" s="39" t="s">
        <v>470</v>
      </c>
      <c r="AU277" s="37" t="s">
        <v>493</v>
      </c>
      <c r="AV277" s="39" t="s">
        <v>494</v>
      </c>
      <c r="AW277" s="39" t="s">
        <v>495</v>
      </c>
      <c r="AX277" s="39" t="s">
        <v>550</v>
      </c>
      <c r="AY277" s="40" t="s">
        <v>768</v>
      </c>
      <c r="AZ277" s="40" t="s">
        <v>504</v>
      </c>
      <c r="BA277" s="274">
        <v>368.66</v>
      </c>
      <c r="BB277" s="42"/>
      <c r="BC277" s="43">
        <v>99657.799999999988</v>
      </c>
      <c r="BD277" s="43">
        <v>0</v>
      </c>
      <c r="BE277" s="43"/>
      <c r="BF277" s="43">
        <v>0</v>
      </c>
      <c r="BG277" s="44"/>
      <c r="BH277" s="45">
        <f t="shared" si="574"/>
        <v>99289</v>
      </c>
      <c r="BI277" s="45">
        <f t="shared" si="575"/>
        <v>99289</v>
      </c>
      <c r="BJ277" s="45">
        <f t="shared" si="548"/>
        <v>99657.66</v>
      </c>
      <c r="BK277" s="256">
        <f>99289</f>
        <v>99289</v>
      </c>
      <c r="BL277" s="46">
        <v>0</v>
      </c>
      <c r="BM277" s="46">
        <f t="shared" si="477"/>
        <v>0</v>
      </c>
      <c r="BN277" s="46">
        <v>0</v>
      </c>
      <c r="BO277" s="46">
        <f t="shared" si="512"/>
        <v>0</v>
      </c>
      <c r="BP277" s="46">
        <v>0</v>
      </c>
      <c r="BQ277" s="46">
        <f t="shared" si="478"/>
        <v>0</v>
      </c>
      <c r="BR277" s="46">
        <v>0</v>
      </c>
      <c r="BS277" s="46">
        <f t="shared" si="479"/>
        <v>0</v>
      </c>
      <c r="BT277" s="46">
        <v>0</v>
      </c>
      <c r="BU277" s="46">
        <f t="shared" si="480"/>
        <v>0</v>
      </c>
      <c r="BV277" s="46">
        <v>0</v>
      </c>
      <c r="BW277" s="46">
        <f t="shared" si="481"/>
        <v>0</v>
      </c>
      <c r="BX277" s="46">
        <v>0</v>
      </c>
      <c r="BY277" s="46">
        <f t="shared" si="482"/>
        <v>0</v>
      </c>
      <c r="BZ277" s="46">
        <v>0</v>
      </c>
      <c r="CA277" s="46">
        <f t="shared" si="513"/>
        <v>0</v>
      </c>
      <c r="CB277" s="46">
        <v>0</v>
      </c>
      <c r="CC277" s="46">
        <f t="shared" si="514"/>
        <v>0</v>
      </c>
      <c r="CD277" s="46">
        <v>0</v>
      </c>
      <c r="CE277" s="46">
        <f t="shared" si="515"/>
        <v>0</v>
      </c>
      <c r="CF277" s="46">
        <v>0</v>
      </c>
      <c r="CG277" s="46">
        <f t="shared" si="516"/>
        <v>0</v>
      </c>
      <c r="CH277" s="46">
        <v>0</v>
      </c>
      <c r="CI277" s="46">
        <f t="shared" si="517"/>
        <v>0</v>
      </c>
      <c r="CJ277" s="46">
        <v>0</v>
      </c>
      <c r="CK277" s="46">
        <f t="shared" si="518"/>
        <v>0</v>
      </c>
      <c r="CL277" s="46">
        <v>0</v>
      </c>
      <c r="CM277" s="46">
        <f t="shared" si="519"/>
        <v>0</v>
      </c>
      <c r="CN277" s="46">
        <v>0</v>
      </c>
      <c r="CO277" s="46">
        <f t="shared" si="520"/>
        <v>0</v>
      </c>
      <c r="CP277" s="46">
        <v>0</v>
      </c>
      <c r="CQ277" s="46">
        <f t="shared" si="521"/>
        <v>0</v>
      </c>
      <c r="CR277" s="46">
        <v>0</v>
      </c>
      <c r="CS277" s="46">
        <f t="shared" si="522"/>
        <v>0</v>
      </c>
      <c r="CT277" s="46">
        <v>0</v>
      </c>
      <c r="CU277" s="46">
        <f t="shared" si="523"/>
        <v>0</v>
      </c>
      <c r="CV277" s="46">
        <v>0</v>
      </c>
      <c r="CW277" s="46">
        <f t="shared" si="524"/>
        <v>0</v>
      </c>
      <c r="CX277" s="46">
        <v>0</v>
      </c>
      <c r="CY277" s="46">
        <f t="shared" si="525"/>
        <v>0</v>
      </c>
      <c r="CZ277" s="46">
        <v>0</v>
      </c>
      <c r="DA277" s="46">
        <f t="shared" si="526"/>
        <v>0</v>
      </c>
      <c r="DB277" s="47">
        <v>0</v>
      </c>
      <c r="DC277" s="46">
        <f t="shared" si="527"/>
        <v>0</v>
      </c>
      <c r="DD277" s="48">
        <v>0</v>
      </c>
      <c r="DE277" s="46">
        <f t="shared" si="528"/>
        <v>0</v>
      </c>
      <c r="DF277" s="49">
        <v>15</v>
      </c>
      <c r="DG277" s="106">
        <f t="shared" si="540"/>
        <v>6643.8440000000001</v>
      </c>
      <c r="DH277" s="51">
        <f t="shared" si="549"/>
        <v>99657.659999999974</v>
      </c>
      <c r="DI277" s="90"/>
      <c r="DJ277" s="53">
        <f>$DG277</f>
        <v>6643.8440000000001</v>
      </c>
      <c r="DK277" s="53">
        <f t="shared" si="582"/>
        <v>6643.8440000000001</v>
      </c>
      <c r="DL277" s="53">
        <f t="shared" si="582"/>
        <v>6643.8440000000001</v>
      </c>
      <c r="DM277" s="53">
        <f t="shared" si="582"/>
        <v>6643.8440000000001</v>
      </c>
      <c r="DN277" s="53">
        <f t="shared" si="579"/>
        <v>6643.8440000000001</v>
      </c>
      <c r="DO277" s="53">
        <f t="shared" si="579"/>
        <v>6643.8440000000001</v>
      </c>
      <c r="DP277" s="53">
        <f t="shared" si="579"/>
        <v>6643.8440000000001</v>
      </c>
      <c r="DQ277" s="53">
        <f t="shared" si="573"/>
        <v>6643.8440000000001</v>
      </c>
      <c r="DR277" s="53">
        <f t="shared" si="573"/>
        <v>6643.8440000000001</v>
      </c>
      <c r="DS277" s="53">
        <f t="shared" si="573"/>
        <v>6643.8440000000001</v>
      </c>
      <c r="DT277" s="53">
        <f t="shared" si="577"/>
        <v>6643.8440000000001</v>
      </c>
      <c r="DU277" s="53">
        <f t="shared" si="577"/>
        <v>6643.8440000000001</v>
      </c>
      <c r="DV277" s="53">
        <f t="shared" si="580"/>
        <v>6643.8440000000001</v>
      </c>
      <c r="DW277" s="53">
        <f t="shared" si="580"/>
        <v>6643.8440000000001</v>
      </c>
      <c r="DX277" s="53">
        <f t="shared" ref="DX277:DX304" si="583">$DG277</f>
        <v>6643.8440000000001</v>
      </c>
      <c r="DY277" s="52"/>
      <c r="DZ277" s="52"/>
      <c r="EA277" s="52"/>
      <c r="EB277" s="52"/>
      <c r="EC277" s="52"/>
      <c r="ED277" s="53"/>
      <c r="EE277" s="53"/>
      <c r="EF277" s="53"/>
      <c r="EG277" s="54">
        <f t="shared" si="550"/>
        <v>0</v>
      </c>
      <c r="EH277" s="55">
        <f t="shared" si="551"/>
        <v>15</v>
      </c>
      <c r="EI277" s="55">
        <f t="shared" si="552"/>
        <v>0</v>
      </c>
      <c r="EJ277" s="56" t="s">
        <v>1177</v>
      </c>
      <c r="EK277" s="57">
        <f t="shared" si="565"/>
        <v>99657.66</v>
      </c>
      <c r="EL277" s="57">
        <f t="shared" si="566"/>
        <v>93013.816000000006</v>
      </c>
      <c r="EM277" s="57">
        <f t="shared" si="567"/>
        <v>86369.972000000009</v>
      </c>
      <c r="EN277" s="57">
        <f t="shared" si="568"/>
        <v>79726.128000000012</v>
      </c>
      <c r="EO277" s="57">
        <f t="shared" si="569"/>
        <v>73082.284000000014</v>
      </c>
      <c r="EP277" s="57">
        <f t="shared" si="570"/>
        <v>66438.440000000017</v>
      </c>
      <c r="EQ277" s="58">
        <f t="shared" si="561"/>
        <v>1195.89192</v>
      </c>
      <c r="ER277" s="58">
        <f t="shared" si="562"/>
        <v>1116.165792</v>
      </c>
      <c r="ES277" s="58">
        <f t="shared" si="563"/>
        <v>1122.809636</v>
      </c>
      <c r="ET277" s="58">
        <f t="shared" si="564"/>
        <v>1116.1657920000002</v>
      </c>
    </row>
    <row r="278" spans="1:150" x14ac:dyDescent="0.25">
      <c r="A278" s="30" t="s">
        <v>1192</v>
      </c>
      <c r="B278" s="65">
        <v>1722693</v>
      </c>
      <c r="C278" s="67" t="s">
        <v>1193</v>
      </c>
      <c r="D278" s="32" t="s">
        <v>1165</v>
      </c>
      <c r="E278" s="56"/>
      <c r="F278" s="33"/>
      <c r="G278" s="33"/>
      <c r="H278" s="288">
        <f t="shared" si="559"/>
        <v>79930</v>
      </c>
      <c r="I278" s="288">
        <f t="shared" si="560"/>
        <v>80132.259999999995</v>
      </c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4" t="s">
        <v>675</v>
      </c>
      <c r="AI278" s="34" t="s">
        <v>463</v>
      </c>
      <c r="AJ278" s="34" t="s">
        <v>54</v>
      </c>
      <c r="AK278" s="34" t="s">
        <v>490</v>
      </c>
      <c r="AL278" s="34" t="s">
        <v>100</v>
      </c>
      <c r="AM278" s="34" t="s">
        <v>692</v>
      </c>
      <c r="AN278" s="34" t="s">
        <v>744</v>
      </c>
      <c r="AO278" s="36">
        <v>1.04</v>
      </c>
      <c r="AP278" s="69" t="s">
        <v>586</v>
      </c>
      <c r="AQ278" s="69" t="s">
        <v>30</v>
      </c>
      <c r="AR278" s="37" t="s">
        <v>493</v>
      </c>
      <c r="AS278" s="38">
        <v>2020</v>
      </c>
      <c r="AT278" s="39" t="s">
        <v>470</v>
      </c>
      <c r="AU278" s="37" t="s">
        <v>493</v>
      </c>
      <c r="AV278" s="39" t="s">
        <v>494</v>
      </c>
      <c r="AW278" s="39" t="s">
        <v>495</v>
      </c>
      <c r="AX278" s="39" t="s">
        <v>550</v>
      </c>
      <c r="AY278" s="40" t="s">
        <v>1184</v>
      </c>
      <c r="AZ278" s="40" t="s">
        <v>504</v>
      </c>
      <c r="BA278" s="274">
        <v>202.26</v>
      </c>
      <c r="BB278" s="42"/>
      <c r="BC278" s="43">
        <v>80131.7</v>
      </c>
      <c r="BD278" s="43">
        <v>0</v>
      </c>
      <c r="BE278" s="43"/>
      <c r="BF278" s="43">
        <v>0</v>
      </c>
      <c r="BG278" s="44"/>
      <c r="BH278" s="45">
        <f t="shared" si="574"/>
        <v>79930</v>
      </c>
      <c r="BI278" s="45">
        <f t="shared" si="575"/>
        <v>79930</v>
      </c>
      <c r="BJ278" s="45">
        <f t="shared" si="548"/>
        <v>80132.259999999995</v>
      </c>
      <c r="BK278" s="256">
        <f>79930</f>
        <v>79930</v>
      </c>
      <c r="BL278" s="46">
        <v>0</v>
      </c>
      <c r="BM278" s="46">
        <f t="shared" si="477"/>
        <v>0</v>
      </c>
      <c r="BN278" s="46">
        <v>0</v>
      </c>
      <c r="BO278" s="46">
        <f t="shared" si="512"/>
        <v>0</v>
      </c>
      <c r="BP278" s="46">
        <v>0</v>
      </c>
      <c r="BQ278" s="46">
        <f t="shared" si="478"/>
        <v>0</v>
      </c>
      <c r="BR278" s="46">
        <v>0</v>
      </c>
      <c r="BS278" s="46">
        <f t="shared" si="479"/>
        <v>0</v>
      </c>
      <c r="BT278" s="46">
        <v>0</v>
      </c>
      <c r="BU278" s="46">
        <f t="shared" si="480"/>
        <v>0</v>
      </c>
      <c r="BV278" s="46">
        <v>0</v>
      </c>
      <c r="BW278" s="46">
        <f t="shared" si="481"/>
        <v>0</v>
      </c>
      <c r="BX278" s="46">
        <v>0</v>
      </c>
      <c r="BY278" s="46">
        <f t="shared" si="482"/>
        <v>0</v>
      </c>
      <c r="BZ278" s="46">
        <v>0</v>
      </c>
      <c r="CA278" s="46">
        <f t="shared" si="513"/>
        <v>0</v>
      </c>
      <c r="CB278" s="46">
        <v>0</v>
      </c>
      <c r="CC278" s="46">
        <f t="shared" si="514"/>
        <v>0</v>
      </c>
      <c r="CD278" s="46">
        <v>0</v>
      </c>
      <c r="CE278" s="46">
        <f t="shared" si="515"/>
        <v>0</v>
      </c>
      <c r="CF278" s="46">
        <v>0</v>
      </c>
      <c r="CG278" s="46">
        <f t="shared" si="516"/>
        <v>0</v>
      </c>
      <c r="CH278" s="46">
        <v>0</v>
      </c>
      <c r="CI278" s="46">
        <f t="shared" si="517"/>
        <v>0</v>
      </c>
      <c r="CJ278" s="46">
        <v>0</v>
      </c>
      <c r="CK278" s="46">
        <f t="shared" si="518"/>
        <v>0</v>
      </c>
      <c r="CL278" s="46">
        <v>0</v>
      </c>
      <c r="CM278" s="46">
        <f t="shared" si="519"/>
        <v>0</v>
      </c>
      <c r="CN278" s="46">
        <v>0</v>
      </c>
      <c r="CO278" s="46">
        <f t="shared" si="520"/>
        <v>0</v>
      </c>
      <c r="CP278" s="46">
        <v>0</v>
      </c>
      <c r="CQ278" s="46">
        <f t="shared" si="521"/>
        <v>0</v>
      </c>
      <c r="CR278" s="46">
        <v>0</v>
      </c>
      <c r="CS278" s="46">
        <f t="shared" si="522"/>
        <v>0</v>
      </c>
      <c r="CT278" s="46">
        <v>0</v>
      </c>
      <c r="CU278" s="46">
        <f t="shared" si="523"/>
        <v>0</v>
      </c>
      <c r="CV278" s="46">
        <v>0</v>
      </c>
      <c r="CW278" s="46">
        <f t="shared" si="524"/>
        <v>0</v>
      </c>
      <c r="CX278" s="46">
        <v>0</v>
      </c>
      <c r="CY278" s="46">
        <f t="shared" si="525"/>
        <v>0</v>
      </c>
      <c r="CZ278" s="46">
        <v>0</v>
      </c>
      <c r="DA278" s="46">
        <f t="shared" si="526"/>
        <v>0</v>
      </c>
      <c r="DB278" s="47">
        <v>0</v>
      </c>
      <c r="DC278" s="46">
        <f t="shared" si="527"/>
        <v>0</v>
      </c>
      <c r="DD278" s="48">
        <v>0</v>
      </c>
      <c r="DE278" s="46">
        <f t="shared" si="528"/>
        <v>0</v>
      </c>
      <c r="DF278" s="49">
        <v>15</v>
      </c>
      <c r="DG278" s="106">
        <f t="shared" si="540"/>
        <v>5342.1506666666664</v>
      </c>
      <c r="DH278" s="51">
        <f t="shared" si="549"/>
        <v>80132.260000000009</v>
      </c>
      <c r="DI278" s="90"/>
      <c r="DJ278" s="53">
        <f>$DG278</f>
        <v>5342.1506666666664</v>
      </c>
      <c r="DK278" s="53">
        <f t="shared" si="582"/>
        <v>5342.1506666666664</v>
      </c>
      <c r="DL278" s="53">
        <f t="shared" si="582"/>
        <v>5342.1506666666664</v>
      </c>
      <c r="DM278" s="53">
        <f t="shared" si="582"/>
        <v>5342.1506666666664</v>
      </c>
      <c r="DN278" s="53">
        <f t="shared" si="579"/>
        <v>5342.1506666666664</v>
      </c>
      <c r="DO278" s="53">
        <f t="shared" si="579"/>
        <v>5342.1506666666664</v>
      </c>
      <c r="DP278" s="53">
        <f t="shared" si="579"/>
        <v>5342.1506666666664</v>
      </c>
      <c r="DQ278" s="53">
        <f t="shared" si="573"/>
        <v>5342.1506666666664</v>
      </c>
      <c r="DR278" s="53">
        <f t="shared" si="573"/>
        <v>5342.1506666666664</v>
      </c>
      <c r="DS278" s="53">
        <f t="shared" si="573"/>
        <v>5342.1506666666664</v>
      </c>
      <c r="DT278" s="53">
        <f t="shared" si="577"/>
        <v>5342.1506666666664</v>
      </c>
      <c r="DU278" s="53">
        <f t="shared" si="577"/>
        <v>5342.1506666666664</v>
      </c>
      <c r="DV278" s="53">
        <f t="shared" si="580"/>
        <v>5342.1506666666664</v>
      </c>
      <c r="DW278" s="53">
        <f t="shared" si="580"/>
        <v>5342.1506666666664</v>
      </c>
      <c r="DX278" s="53">
        <f t="shared" si="583"/>
        <v>5342.1506666666664</v>
      </c>
      <c r="DY278" s="52"/>
      <c r="DZ278" s="52"/>
      <c r="EA278" s="52"/>
      <c r="EB278" s="52"/>
      <c r="EC278" s="52"/>
      <c r="ED278" s="53"/>
      <c r="EE278" s="53"/>
      <c r="EF278" s="53"/>
      <c r="EG278" s="54">
        <f t="shared" si="550"/>
        <v>0</v>
      </c>
      <c r="EH278" s="55">
        <f t="shared" si="551"/>
        <v>15</v>
      </c>
      <c r="EI278" s="55">
        <f t="shared" si="552"/>
        <v>0</v>
      </c>
      <c r="EJ278" s="56" t="s">
        <v>1177</v>
      </c>
      <c r="EK278" s="57">
        <f t="shared" si="565"/>
        <v>80132.259999999995</v>
      </c>
      <c r="EL278" s="57">
        <f t="shared" si="566"/>
        <v>74790.109333333327</v>
      </c>
      <c r="EM278" s="57">
        <f t="shared" si="567"/>
        <v>69447.958666666658</v>
      </c>
      <c r="EN278" s="57">
        <f t="shared" si="568"/>
        <v>64105.80799999999</v>
      </c>
      <c r="EO278" s="57">
        <f t="shared" si="569"/>
        <v>58763.657333333322</v>
      </c>
      <c r="EP278" s="57">
        <f t="shared" si="570"/>
        <v>53421.506666666653</v>
      </c>
      <c r="EQ278" s="58">
        <f t="shared" si="561"/>
        <v>961.58711999999991</v>
      </c>
      <c r="ER278" s="58">
        <f t="shared" si="562"/>
        <v>897.48131199999989</v>
      </c>
      <c r="ES278" s="58">
        <f t="shared" si="563"/>
        <v>902.8234626666665</v>
      </c>
      <c r="ET278" s="58">
        <f t="shared" si="564"/>
        <v>897.48131199999989</v>
      </c>
    </row>
    <row r="279" spans="1:150" x14ac:dyDescent="0.25">
      <c r="A279" s="30" t="s">
        <v>1194</v>
      </c>
      <c r="B279" s="65">
        <v>1722694</v>
      </c>
      <c r="C279" s="67" t="s">
        <v>1195</v>
      </c>
      <c r="D279" s="32" t="s">
        <v>1165</v>
      </c>
      <c r="E279" s="56"/>
      <c r="F279" s="33"/>
      <c r="G279" s="33"/>
      <c r="H279" s="288">
        <f t="shared" si="559"/>
        <v>227941.72</v>
      </c>
      <c r="I279" s="288">
        <f t="shared" si="560"/>
        <v>326537.74</v>
      </c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4" t="s">
        <v>548</v>
      </c>
      <c r="AI279" s="34" t="s">
        <v>463</v>
      </c>
      <c r="AJ279" s="34" t="s">
        <v>54</v>
      </c>
      <c r="AK279" s="34" t="s">
        <v>490</v>
      </c>
      <c r="AL279" s="34" t="s">
        <v>100</v>
      </c>
      <c r="AM279" s="34" t="s">
        <v>491</v>
      </c>
      <c r="AN279" s="34" t="s">
        <v>617</v>
      </c>
      <c r="AO279" s="36">
        <v>1.04</v>
      </c>
      <c r="AP279" s="69" t="s">
        <v>586</v>
      </c>
      <c r="AQ279" s="69" t="s">
        <v>30</v>
      </c>
      <c r="AR279" s="37" t="s">
        <v>493</v>
      </c>
      <c r="AS279" s="38">
        <v>2019</v>
      </c>
      <c r="AT279" s="39" t="s">
        <v>1183</v>
      </c>
      <c r="AU279" s="37" t="s">
        <v>686</v>
      </c>
      <c r="AV279" s="39" t="s">
        <v>494</v>
      </c>
      <c r="AW279" s="39" t="s">
        <v>495</v>
      </c>
      <c r="AX279" s="39" t="s">
        <v>687</v>
      </c>
      <c r="AY279" s="40" t="s">
        <v>1195</v>
      </c>
      <c r="AZ279" s="40" t="s">
        <v>504</v>
      </c>
      <c r="BA279" s="274">
        <v>98596.02</v>
      </c>
      <c r="BB279" s="42"/>
      <c r="BC279" s="43">
        <v>326538.03999999998</v>
      </c>
      <c r="BD279" s="43">
        <v>0</v>
      </c>
      <c r="BE279" s="43"/>
      <c r="BF279" s="43">
        <v>0</v>
      </c>
      <c r="BG279" s="44"/>
      <c r="BH279" s="45">
        <f t="shared" si="574"/>
        <v>227941.72</v>
      </c>
      <c r="BI279" s="45">
        <f t="shared" si="575"/>
        <v>227941.72</v>
      </c>
      <c r="BJ279" s="45">
        <f t="shared" si="548"/>
        <v>326537.74</v>
      </c>
      <c r="BK279" s="256">
        <f>149804.72+78137</f>
        <v>227941.72</v>
      </c>
      <c r="BL279" s="46">
        <v>0</v>
      </c>
      <c r="BM279" s="46">
        <f t="shared" si="477"/>
        <v>0</v>
      </c>
      <c r="BN279" s="46">
        <v>0</v>
      </c>
      <c r="BO279" s="46">
        <f t="shared" si="512"/>
        <v>0</v>
      </c>
      <c r="BP279" s="46">
        <v>0</v>
      </c>
      <c r="BQ279" s="46">
        <f t="shared" si="478"/>
        <v>0</v>
      </c>
      <c r="BR279" s="46">
        <v>0</v>
      </c>
      <c r="BS279" s="46">
        <f t="shared" si="479"/>
        <v>0</v>
      </c>
      <c r="BT279" s="46">
        <v>0</v>
      </c>
      <c r="BU279" s="46">
        <f t="shared" si="480"/>
        <v>0</v>
      </c>
      <c r="BV279" s="46">
        <v>0</v>
      </c>
      <c r="BW279" s="46">
        <f t="shared" si="481"/>
        <v>0</v>
      </c>
      <c r="BX279" s="46">
        <v>0</v>
      </c>
      <c r="BY279" s="46">
        <f t="shared" si="482"/>
        <v>0</v>
      </c>
      <c r="BZ279" s="46">
        <v>0</v>
      </c>
      <c r="CA279" s="46">
        <f t="shared" si="513"/>
        <v>0</v>
      </c>
      <c r="CB279" s="46">
        <v>0</v>
      </c>
      <c r="CC279" s="46">
        <f t="shared" si="514"/>
        <v>0</v>
      </c>
      <c r="CD279" s="46">
        <v>0</v>
      </c>
      <c r="CE279" s="46">
        <f t="shared" si="515"/>
        <v>0</v>
      </c>
      <c r="CF279" s="46">
        <v>0</v>
      </c>
      <c r="CG279" s="46">
        <f t="shared" si="516"/>
        <v>0</v>
      </c>
      <c r="CH279" s="46">
        <v>0</v>
      </c>
      <c r="CI279" s="46">
        <f t="shared" si="517"/>
        <v>0</v>
      </c>
      <c r="CJ279" s="46">
        <v>0</v>
      </c>
      <c r="CK279" s="46">
        <f t="shared" si="518"/>
        <v>0</v>
      </c>
      <c r="CL279" s="46">
        <v>0</v>
      </c>
      <c r="CM279" s="46">
        <f t="shared" si="519"/>
        <v>0</v>
      </c>
      <c r="CN279" s="46">
        <v>0</v>
      </c>
      <c r="CO279" s="46">
        <f t="shared" si="520"/>
        <v>0</v>
      </c>
      <c r="CP279" s="46">
        <v>0</v>
      </c>
      <c r="CQ279" s="46">
        <f t="shared" si="521"/>
        <v>0</v>
      </c>
      <c r="CR279" s="46">
        <v>0</v>
      </c>
      <c r="CS279" s="46">
        <f t="shared" si="522"/>
        <v>0</v>
      </c>
      <c r="CT279" s="46">
        <v>0</v>
      </c>
      <c r="CU279" s="46">
        <f t="shared" si="523"/>
        <v>0</v>
      </c>
      <c r="CV279" s="46">
        <v>0</v>
      </c>
      <c r="CW279" s="46">
        <f t="shared" si="524"/>
        <v>0</v>
      </c>
      <c r="CX279" s="46">
        <v>0</v>
      </c>
      <c r="CY279" s="46">
        <f t="shared" si="525"/>
        <v>0</v>
      </c>
      <c r="CZ279" s="46">
        <v>0</v>
      </c>
      <c r="DA279" s="46">
        <f t="shared" si="526"/>
        <v>0</v>
      </c>
      <c r="DB279" s="47">
        <v>0</v>
      </c>
      <c r="DC279" s="46">
        <f t="shared" si="527"/>
        <v>0</v>
      </c>
      <c r="DD279" s="48">
        <v>0</v>
      </c>
      <c r="DE279" s="46">
        <f t="shared" si="528"/>
        <v>0</v>
      </c>
      <c r="DF279" s="49">
        <v>40</v>
      </c>
      <c r="DG279" s="50">
        <f t="shared" si="540"/>
        <v>8163.4434999999994</v>
      </c>
      <c r="DH279" s="51">
        <f t="shared" si="549"/>
        <v>187759.20049999992</v>
      </c>
      <c r="DI279" s="52"/>
      <c r="DJ279" s="52">
        <f>$DG279</f>
        <v>8163.4434999999994</v>
      </c>
      <c r="DK279" s="52">
        <f t="shared" si="582"/>
        <v>8163.4434999999994</v>
      </c>
      <c r="DL279" s="52">
        <f t="shared" si="582"/>
        <v>8163.4434999999994</v>
      </c>
      <c r="DM279" s="52">
        <f t="shared" si="582"/>
        <v>8163.4434999999994</v>
      </c>
      <c r="DN279" s="52">
        <f t="shared" si="579"/>
        <v>8163.4434999999994</v>
      </c>
      <c r="DO279" s="52">
        <f t="shared" si="579"/>
        <v>8163.4434999999994</v>
      </c>
      <c r="DP279" s="52">
        <f t="shared" si="579"/>
        <v>8163.4434999999994</v>
      </c>
      <c r="DQ279" s="52">
        <f t="shared" si="573"/>
        <v>8163.4434999999994</v>
      </c>
      <c r="DR279" s="52">
        <f t="shared" si="573"/>
        <v>8163.4434999999994</v>
      </c>
      <c r="DS279" s="52">
        <f t="shared" si="573"/>
        <v>8163.4434999999994</v>
      </c>
      <c r="DT279" s="52">
        <f t="shared" si="577"/>
        <v>8163.4434999999994</v>
      </c>
      <c r="DU279" s="52">
        <f t="shared" si="577"/>
        <v>8163.4434999999994</v>
      </c>
      <c r="DV279" s="52">
        <f t="shared" si="580"/>
        <v>8163.4434999999994</v>
      </c>
      <c r="DW279" s="52">
        <f t="shared" si="580"/>
        <v>8163.4434999999994</v>
      </c>
      <c r="DX279" s="52">
        <f t="shared" si="583"/>
        <v>8163.4434999999994</v>
      </c>
      <c r="DY279" s="52">
        <f t="shared" ref="DY279:EF282" si="584">$DG279</f>
        <v>8163.4434999999994</v>
      </c>
      <c r="DZ279" s="52">
        <f t="shared" si="584"/>
        <v>8163.4434999999994</v>
      </c>
      <c r="EA279" s="52">
        <f t="shared" si="584"/>
        <v>8163.4434999999994</v>
      </c>
      <c r="EB279" s="52">
        <f t="shared" si="584"/>
        <v>8163.4434999999994</v>
      </c>
      <c r="EC279" s="52">
        <f t="shared" si="584"/>
        <v>8163.4434999999994</v>
      </c>
      <c r="ED279" s="52">
        <f t="shared" si="584"/>
        <v>8163.4434999999994</v>
      </c>
      <c r="EE279" s="52">
        <f t="shared" si="584"/>
        <v>8163.4434999999994</v>
      </c>
      <c r="EF279" s="52">
        <f t="shared" si="584"/>
        <v>8163.4434999999994</v>
      </c>
      <c r="EG279" s="54">
        <f t="shared" si="550"/>
        <v>138778.53950000007</v>
      </c>
      <c r="EH279" s="55">
        <f t="shared" si="551"/>
        <v>23</v>
      </c>
      <c r="EI279" s="55">
        <f t="shared" si="552"/>
        <v>17</v>
      </c>
      <c r="EJ279" s="56" t="s">
        <v>1177</v>
      </c>
      <c r="EK279" s="57">
        <f t="shared" si="565"/>
        <v>326537.74</v>
      </c>
      <c r="EL279" s="57">
        <f t="shared" si="566"/>
        <v>318374.2965</v>
      </c>
      <c r="EM279" s="57">
        <f t="shared" si="567"/>
        <v>310210.853</v>
      </c>
      <c r="EN279" s="57">
        <f t="shared" si="568"/>
        <v>302047.40950000001</v>
      </c>
      <c r="EO279" s="57">
        <f t="shared" si="569"/>
        <v>293883.96600000001</v>
      </c>
      <c r="EP279" s="57">
        <f t="shared" si="570"/>
        <v>285720.52250000002</v>
      </c>
      <c r="EQ279" s="58">
        <f t="shared" si="561"/>
        <v>3918.4528799999998</v>
      </c>
      <c r="ER279" s="58">
        <f t="shared" si="562"/>
        <v>3820.4915580000002</v>
      </c>
      <c r="ES279" s="58">
        <f t="shared" si="563"/>
        <v>4032.7410889999996</v>
      </c>
      <c r="ET279" s="58">
        <f t="shared" si="564"/>
        <v>4228.6637330000003</v>
      </c>
    </row>
    <row r="280" spans="1:150" x14ac:dyDescent="0.25">
      <c r="A280" s="30" t="s">
        <v>1196</v>
      </c>
      <c r="B280" s="65">
        <v>1722699</v>
      </c>
      <c r="C280" s="67" t="s">
        <v>1197</v>
      </c>
      <c r="D280" s="32" t="s">
        <v>1165</v>
      </c>
      <c r="E280" s="56"/>
      <c r="F280" s="33"/>
      <c r="G280" s="33"/>
      <c r="H280" s="288">
        <f t="shared" si="559"/>
        <v>5137305.1000000015</v>
      </c>
      <c r="I280" s="288">
        <f t="shared" si="560"/>
        <v>5392874.8500000015</v>
      </c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4" t="s">
        <v>478</v>
      </c>
      <c r="AI280" s="34" t="s">
        <v>463</v>
      </c>
      <c r="AJ280" s="34" t="s">
        <v>54</v>
      </c>
      <c r="AK280" s="34" t="s">
        <v>490</v>
      </c>
      <c r="AL280" s="34" t="s">
        <v>35</v>
      </c>
      <c r="AM280" s="34" t="s">
        <v>695</v>
      </c>
      <c r="AN280" s="34" t="s">
        <v>617</v>
      </c>
      <c r="AO280" s="36">
        <v>1.04</v>
      </c>
      <c r="AP280" s="69" t="s">
        <v>586</v>
      </c>
      <c r="AQ280" s="69" t="s">
        <v>30</v>
      </c>
      <c r="AR280" s="37" t="s">
        <v>471</v>
      </c>
      <c r="AS280" s="38">
        <v>2021</v>
      </c>
      <c r="AT280" s="39" t="s">
        <v>1183</v>
      </c>
      <c r="AU280" s="37" t="s">
        <v>686</v>
      </c>
      <c r="AV280" s="39" t="s">
        <v>494</v>
      </c>
      <c r="AW280" s="39" t="s">
        <v>495</v>
      </c>
      <c r="AX280" s="39" t="s">
        <v>687</v>
      </c>
      <c r="AY280" s="40" t="s">
        <v>1184</v>
      </c>
      <c r="AZ280" s="40" t="s">
        <v>504</v>
      </c>
      <c r="BA280" s="274">
        <v>255569.75</v>
      </c>
      <c r="BB280" s="42" t="s">
        <v>505</v>
      </c>
      <c r="BC280" s="43">
        <f>5236036-1836536</f>
        <v>3399500</v>
      </c>
      <c r="BD280" s="43">
        <v>0</v>
      </c>
      <c r="BE280" s="43"/>
      <c r="BF280" s="43">
        <v>0</v>
      </c>
      <c r="BG280" s="44"/>
      <c r="BH280" s="45">
        <f t="shared" si="574"/>
        <v>4980465.75</v>
      </c>
      <c r="BI280" s="45">
        <f t="shared" si="575"/>
        <v>5137305.1000000015</v>
      </c>
      <c r="BJ280" s="45">
        <f t="shared" si="548"/>
        <v>5392874.8500000015</v>
      </c>
      <c r="BK280" s="256">
        <f>697939+361543</f>
        <v>1059482</v>
      </c>
      <c r="BL280" s="73">
        <v>1451480</v>
      </c>
      <c r="BM280" s="46">
        <f t="shared" si="477"/>
        <v>1509539.2</v>
      </c>
      <c r="BN280" s="73">
        <v>1119612</v>
      </c>
      <c r="BO280" s="46">
        <f t="shared" si="512"/>
        <v>1164396.48</v>
      </c>
      <c r="BP280" s="46">
        <v>620945.875</v>
      </c>
      <c r="BQ280" s="46">
        <f t="shared" si="478"/>
        <v>645783.71000000008</v>
      </c>
      <c r="BR280" s="46">
        <v>364472.9375</v>
      </c>
      <c r="BS280" s="46">
        <f t="shared" si="479"/>
        <v>379051.85500000004</v>
      </c>
      <c r="BT280" s="46">
        <v>182236.46875</v>
      </c>
      <c r="BU280" s="46">
        <f t="shared" si="480"/>
        <v>189525.92750000002</v>
      </c>
      <c r="BV280" s="46">
        <v>182236.46875</v>
      </c>
      <c r="BW280" s="46">
        <f t="shared" si="481"/>
        <v>189525.92750000002</v>
      </c>
      <c r="BX280" s="46">
        <v>0</v>
      </c>
      <c r="BY280" s="46">
        <f t="shared" si="482"/>
        <v>0</v>
      </c>
      <c r="BZ280" s="46">
        <v>0</v>
      </c>
      <c r="CA280" s="46">
        <f t="shared" si="513"/>
        <v>0</v>
      </c>
      <c r="CB280" s="46">
        <v>0</v>
      </c>
      <c r="CC280" s="46">
        <f t="shared" si="514"/>
        <v>0</v>
      </c>
      <c r="CD280" s="46">
        <v>0</v>
      </c>
      <c r="CE280" s="46">
        <f t="shared" si="515"/>
        <v>0</v>
      </c>
      <c r="CF280" s="46">
        <v>0</v>
      </c>
      <c r="CG280" s="46">
        <f t="shared" si="516"/>
        <v>0</v>
      </c>
      <c r="CH280" s="46">
        <v>0</v>
      </c>
      <c r="CI280" s="46">
        <f t="shared" si="517"/>
        <v>0</v>
      </c>
      <c r="CJ280" s="46">
        <v>0</v>
      </c>
      <c r="CK280" s="46">
        <f t="shared" si="518"/>
        <v>0</v>
      </c>
      <c r="CL280" s="46">
        <v>0</v>
      </c>
      <c r="CM280" s="46">
        <f t="shared" si="519"/>
        <v>0</v>
      </c>
      <c r="CN280" s="46">
        <v>0</v>
      </c>
      <c r="CO280" s="46">
        <f t="shared" si="520"/>
        <v>0</v>
      </c>
      <c r="CP280" s="46">
        <v>0</v>
      </c>
      <c r="CQ280" s="46">
        <f t="shared" si="521"/>
        <v>0</v>
      </c>
      <c r="CR280" s="46">
        <v>0</v>
      </c>
      <c r="CS280" s="46">
        <f t="shared" si="522"/>
        <v>0</v>
      </c>
      <c r="CT280" s="46">
        <v>0</v>
      </c>
      <c r="CU280" s="46">
        <f t="shared" si="523"/>
        <v>0</v>
      </c>
      <c r="CV280" s="46">
        <v>0</v>
      </c>
      <c r="CW280" s="46">
        <f t="shared" si="524"/>
        <v>0</v>
      </c>
      <c r="CX280" s="46">
        <v>0</v>
      </c>
      <c r="CY280" s="46">
        <f t="shared" si="525"/>
        <v>0</v>
      </c>
      <c r="CZ280" s="46">
        <v>0</v>
      </c>
      <c r="DA280" s="46">
        <f t="shared" si="526"/>
        <v>0</v>
      </c>
      <c r="DB280" s="47">
        <v>0</v>
      </c>
      <c r="DC280" s="46">
        <f t="shared" si="527"/>
        <v>0</v>
      </c>
      <c r="DD280" s="48">
        <v>0</v>
      </c>
      <c r="DE280" s="46">
        <f t="shared" si="528"/>
        <v>0</v>
      </c>
      <c r="DF280" s="49">
        <v>60</v>
      </c>
      <c r="DG280" s="50">
        <f t="shared" si="540"/>
        <v>89881.247500000027</v>
      </c>
      <c r="DH280" s="51">
        <f t="shared" si="549"/>
        <v>1527981.2075000007</v>
      </c>
      <c r="DI280" s="52"/>
      <c r="DJ280" s="52"/>
      <c r="DK280" s="53"/>
      <c r="DL280" s="53"/>
      <c r="DM280" s="53"/>
      <c r="DN280" s="53"/>
      <c r="DO280" s="53"/>
      <c r="DP280" s="52">
        <f t="shared" ref="DP280:DP304" si="585">$DG280</f>
        <v>89881.247500000027</v>
      </c>
      <c r="DQ280" s="52">
        <f t="shared" si="573"/>
        <v>89881.247500000027</v>
      </c>
      <c r="DR280" s="52">
        <f t="shared" si="573"/>
        <v>89881.247500000027</v>
      </c>
      <c r="DS280" s="52">
        <f t="shared" si="573"/>
        <v>89881.247500000027</v>
      </c>
      <c r="DT280" s="52">
        <f t="shared" si="577"/>
        <v>89881.247500000027</v>
      </c>
      <c r="DU280" s="52">
        <f t="shared" si="577"/>
        <v>89881.247500000027</v>
      </c>
      <c r="DV280" s="52">
        <f t="shared" si="580"/>
        <v>89881.247500000027</v>
      </c>
      <c r="DW280" s="52">
        <f t="shared" si="580"/>
        <v>89881.247500000027</v>
      </c>
      <c r="DX280" s="52">
        <f t="shared" si="583"/>
        <v>89881.247500000027</v>
      </c>
      <c r="DY280" s="52">
        <f t="shared" si="584"/>
        <v>89881.247500000027</v>
      </c>
      <c r="DZ280" s="52">
        <f t="shared" si="584"/>
        <v>89881.247500000027</v>
      </c>
      <c r="EA280" s="52">
        <f t="shared" si="584"/>
        <v>89881.247500000027</v>
      </c>
      <c r="EB280" s="52">
        <f t="shared" si="584"/>
        <v>89881.247500000027</v>
      </c>
      <c r="EC280" s="52">
        <f t="shared" si="584"/>
        <v>89881.247500000027</v>
      </c>
      <c r="ED280" s="52">
        <f t="shared" si="584"/>
        <v>89881.247500000027</v>
      </c>
      <c r="EE280" s="52">
        <f t="shared" si="584"/>
        <v>89881.247500000027</v>
      </c>
      <c r="EF280" s="52">
        <f t="shared" si="584"/>
        <v>89881.247500000027</v>
      </c>
      <c r="EG280" s="54">
        <f t="shared" si="550"/>
        <v>3864893.642500001</v>
      </c>
      <c r="EH280" s="55">
        <f t="shared" si="551"/>
        <v>17</v>
      </c>
      <c r="EI280" s="55">
        <f t="shared" si="552"/>
        <v>43</v>
      </c>
      <c r="EJ280" s="56" t="s">
        <v>1177</v>
      </c>
      <c r="EK280" s="57">
        <f t="shared" si="565"/>
        <v>1315051.75</v>
      </c>
      <c r="EL280" s="57">
        <f t="shared" si="566"/>
        <v>2824590.95</v>
      </c>
      <c r="EM280" s="57">
        <f t="shared" si="567"/>
        <v>3988987.43</v>
      </c>
      <c r="EN280" s="57">
        <f t="shared" si="568"/>
        <v>4634771.1400000006</v>
      </c>
      <c r="EO280" s="57">
        <f t="shared" si="569"/>
        <v>5013822.995000001</v>
      </c>
      <c r="EP280" s="57">
        <f t="shared" si="570"/>
        <v>5203348.9225000013</v>
      </c>
      <c r="EQ280" s="58">
        <f t="shared" si="561"/>
        <v>15780.621000000001</v>
      </c>
      <c r="ER280" s="58">
        <f t="shared" si="562"/>
        <v>33895.091400000005</v>
      </c>
      <c r="ES280" s="58">
        <f t="shared" si="563"/>
        <v>51856.836589999999</v>
      </c>
      <c r="ET280" s="58">
        <f t="shared" si="564"/>
        <v>64886.79596000001</v>
      </c>
    </row>
    <row r="281" spans="1:150" x14ac:dyDescent="0.25">
      <c r="A281" s="30" t="s">
        <v>1198</v>
      </c>
      <c r="B281" s="65">
        <v>1722700</v>
      </c>
      <c r="C281" s="67" t="s">
        <v>1199</v>
      </c>
      <c r="D281" s="32" t="s">
        <v>1165</v>
      </c>
      <c r="E281" s="56"/>
      <c r="F281" s="33"/>
      <c r="G281" s="33"/>
      <c r="H281" s="288">
        <f t="shared" si="559"/>
        <v>2234707.52</v>
      </c>
      <c r="I281" s="288">
        <f t="shared" si="560"/>
        <v>2414001.16</v>
      </c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4" t="s">
        <v>548</v>
      </c>
      <c r="AI281" s="34" t="s">
        <v>463</v>
      </c>
      <c r="AJ281" s="34" t="s">
        <v>54</v>
      </c>
      <c r="AK281" s="34" t="s">
        <v>490</v>
      </c>
      <c r="AL281" s="34" t="s">
        <v>35</v>
      </c>
      <c r="AM281" s="34" t="s">
        <v>714</v>
      </c>
      <c r="AN281" s="34" t="s">
        <v>617</v>
      </c>
      <c r="AO281" s="36">
        <v>1.04</v>
      </c>
      <c r="AP281" s="69" t="s">
        <v>586</v>
      </c>
      <c r="AQ281" s="69" t="s">
        <v>58</v>
      </c>
      <c r="AR281" s="37" t="s">
        <v>493</v>
      </c>
      <c r="AS281" s="38">
        <v>2021</v>
      </c>
      <c r="AT281" s="39" t="s">
        <v>1183</v>
      </c>
      <c r="AU281" s="37" t="s">
        <v>686</v>
      </c>
      <c r="AV281" s="39" t="s">
        <v>494</v>
      </c>
      <c r="AW281" s="39" t="s">
        <v>495</v>
      </c>
      <c r="AX281" s="39" t="s">
        <v>687</v>
      </c>
      <c r="AY281" s="40" t="s">
        <v>1184</v>
      </c>
      <c r="AZ281" s="40">
        <v>2022</v>
      </c>
      <c r="BA281" s="274">
        <v>179293.64</v>
      </c>
      <c r="BB281" s="42" t="s">
        <v>505</v>
      </c>
      <c r="BC281" s="43">
        <f>2177488+162500</f>
        <v>2339988</v>
      </c>
      <c r="BD281" s="43">
        <v>0</v>
      </c>
      <c r="BE281" s="43"/>
      <c r="BF281" s="43">
        <v>0</v>
      </c>
      <c r="BG281" s="44"/>
      <c r="BH281" s="45">
        <f t="shared" si="574"/>
        <v>2160694.5</v>
      </c>
      <c r="BI281" s="45">
        <f t="shared" si="575"/>
        <v>2234707.52</v>
      </c>
      <c r="BJ281" s="45">
        <f t="shared" si="548"/>
        <v>2414001.16</v>
      </c>
      <c r="BK281" s="256">
        <f>200000+110369</f>
        <v>310369</v>
      </c>
      <c r="BL281" s="73">
        <v>1262500</v>
      </c>
      <c r="BM281" s="46">
        <f t="shared" si="477"/>
        <v>1313000</v>
      </c>
      <c r="BN281" s="46">
        <v>293912.5</v>
      </c>
      <c r="BO281" s="46">
        <f t="shared" si="512"/>
        <v>305669</v>
      </c>
      <c r="BP281" s="46">
        <v>293913</v>
      </c>
      <c r="BQ281" s="46">
        <f t="shared" si="478"/>
        <v>305669.52</v>
      </c>
      <c r="BR281" s="46">
        <v>0</v>
      </c>
      <c r="BS281" s="46">
        <f t="shared" si="479"/>
        <v>0</v>
      </c>
      <c r="BT281" s="46">
        <v>0</v>
      </c>
      <c r="BU281" s="46">
        <f t="shared" si="480"/>
        <v>0</v>
      </c>
      <c r="BV281" s="46">
        <v>0</v>
      </c>
      <c r="BW281" s="46">
        <f t="shared" si="481"/>
        <v>0</v>
      </c>
      <c r="BX281" s="46">
        <v>0</v>
      </c>
      <c r="BY281" s="46">
        <f t="shared" si="482"/>
        <v>0</v>
      </c>
      <c r="BZ281" s="46">
        <v>0</v>
      </c>
      <c r="CA281" s="46">
        <f t="shared" si="513"/>
        <v>0</v>
      </c>
      <c r="CB281" s="46">
        <v>0</v>
      </c>
      <c r="CC281" s="46">
        <f t="shared" si="514"/>
        <v>0</v>
      </c>
      <c r="CD281" s="46">
        <v>0</v>
      </c>
      <c r="CE281" s="46">
        <f t="shared" si="515"/>
        <v>0</v>
      </c>
      <c r="CF281" s="46">
        <v>0</v>
      </c>
      <c r="CG281" s="46">
        <f t="shared" si="516"/>
        <v>0</v>
      </c>
      <c r="CH281" s="46">
        <v>0</v>
      </c>
      <c r="CI281" s="46">
        <f t="shared" si="517"/>
        <v>0</v>
      </c>
      <c r="CJ281" s="46">
        <v>0</v>
      </c>
      <c r="CK281" s="46">
        <f t="shared" si="518"/>
        <v>0</v>
      </c>
      <c r="CL281" s="46">
        <v>0</v>
      </c>
      <c r="CM281" s="46">
        <f t="shared" si="519"/>
        <v>0</v>
      </c>
      <c r="CN281" s="46">
        <v>0</v>
      </c>
      <c r="CO281" s="46">
        <f t="shared" si="520"/>
        <v>0</v>
      </c>
      <c r="CP281" s="46">
        <v>0</v>
      </c>
      <c r="CQ281" s="46">
        <f t="shared" si="521"/>
        <v>0</v>
      </c>
      <c r="CR281" s="46">
        <v>0</v>
      </c>
      <c r="CS281" s="46">
        <f t="shared" si="522"/>
        <v>0</v>
      </c>
      <c r="CT281" s="46">
        <v>0</v>
      </c>
      <c r="CU281" s="46">
        <f t="shared" si="523"/>
        <v>0</v>
      </c>
      <c r="CV281" s="46">
        <v>0</v>
      </c>
      <c r="CW281" s="46">
        <f t="shared" si="524"/>
        <v>0</v>
      </c>
      <c r="CX281" s="46">
        <v>0</v>
      </c>
      <c r="CY281" s="46">
        <f t="shared" si="525"/>
        <v>0</v>
      </c>
      <c r="CZ281" s="46">
        <v>0</v>
      </c>
      <c r="DA281" s="46">
        <f t="shared" si="526"/>
        <v>0</v>
      </c>
      <c r="DB281" s="47">
        <v>0</v>
      </c>
      <c r="DC281" s="46">
        <f t="shared" si="527"/>
        <v>0</v>
      </c>
      <c r="DD281" s="48">
        <v>0</v>
      </c>
      <c r="DE281" s="46">
        <f t="shared" si="528"/>
        <v>0</v>
      </c>
      <c r="DF281" s="49">
        <v>60</v>
      </c>
      <c r="DG281" s="50">
        <f t="shared" si="540"/>
        <v>40233.352666666666</v>
      </c>
      <c r="DH281" s="51">
        <f t="shared" si="549"/>
        <v>804667.05333333299</v>
      </c>
      <c r="DI281" s="52"/>
      <c r="DJ281" s="52"/>
      <c r="DK281" s="53"/>
      <c r="DL281" s="53"/>
      <c r="DM281" s="52">
        <f t="shared" ref="DM281:DO283" si="586">$DG281</f>
        <v>40233.352666666666</v>
      </c>
      <c r="DN281" s="52">
        <f t="shared" si="586"/>
        <v>40233.352666666666</v>
      </c>
      <c r="DO281" s="52">
        <f t="shared" si="586"/>
        <v>40233.352666666666</v>
      </c>
      <c r="DP281" s="52">
        <f t="shared" si="585"/>
        <v>40233.352666666666</v>
      </c>
      <c r="DQ281" s="52">
        <f t="shared" si="573"/>
        <v>40233.352666666666</v>
      </c>
      <c r="DR281" s="52">
        <f t="shared" si="573"/>
        <v>40233.352666666666</v>
      </c>
      <c r="DS281" s="52">
        <f t="shared" si="573"/>
        <v>40233.352666666666</v>
      </c>
      <c r="DT281" s="52">
        <f t="shared" si="577"/>
        <v>40233.352666666666</v>
      </c>
      <c r="DU281" s="52">
        <f t="shared" si="577"/>
        <v>40233.352666666666</v>
      </c>
      <c r="DV281" s="52">
        <f t="shared" si="580"/>
        <v>40233.352666666666</v>
      </c>
      <c r="DW281" s="52">
        <f t="shared" si="580"/>
        <v>40233.352666666666</v>
      </c>
      <c r="DX281" s="52">
        <f t="shared" si="583"/>
        <v>40233.352666666666</v>
      </c>
      <c r="DY281" s="52">
        <f t="shared" si="584"/>
        <v>40233.352666666666</v>
      </c>
      <c r="DZ281" s="52">
        <f t="shared" si="584"/>
        <v>40233.352666666666</v>
      </c>
      <c r="EA281" s="52">
        <f t="shared" si="584"/>
        <v>40233.352666666666</v>
      </c>
      <c r="EB281" s="52">
        <f t="shared" si="584"/>
        <v>40233.352666666666</v>
      </c>
      <c r="EC281" s="52">
        <f t="shared" si="584"/>
        <v>40233.352666666666</v>
      </c>
      <c r="ED281" s="52">
        <f t="shared" si="584"/>
        <v>40233.352666666666</v>
      </c>
      <c r="EE281" s="52">
        <f t="shared" si="584"/>
        <v>40233.352666666666</v>
      </c>
      <c r="EF281" s="52">
        <f t="shared" si="584"/>
        <v>40233.352666666666</v>
      </c>
      <c r="EG281" s="54">
        <f t="shared" si="550"/>
        <v>1609334.1066666672</v>
      </c>
      <c r="EH281" s="55">
        <f t="shared" si="551"/>
        <v>20</v>
      </c>
      <c r="EI281" s="55">
        <f t="shared" si="552"/>
        <v>40</v>
      </c>
      <c r="EJ281" s="56" t="s">
        <v>1177</v>
      </c>
      <c r="EK281" s="57">
        <f t="shared" si="565"/>
        <v>489662.64</v>
      </c>
      <c r="EL281" s="57">
        <f t="shared" si="566"/>
        <v>1802662.6400000001</v>
      </c>
      <c r="EM281" s="57">
        <f t="shared" si="567"/>
        <v>2108331.64</v>
      </c>
      <c r="EN281" s="57">
        <f t="shared" si="568"/>
        <v>2414001.16</v>
      </c>
      <c r="EO281" s="57">
        <f t="shared" si="569"/>
        <v>2373767.8073333334</v>
      </c>
      <c r="EP281" s="57">
        <f t="shared" si="570"/>
        <v>2333534.4546666667</v>
      </c>
      <c r="EQ281" s="58">
        <f t="shared" si="561"/>
        <v>5875.9516800000001</v>
      </c>
      <c r="ER281" s="58">
        <f t="shared" si="562"/>
        <v>21631.951680000002</v>
      </c>
      <c r="ES281" s="58">
        <f t="shared" si="563"/>
        <v>27408.311320000001</v>
      </c>
      <c r="ET281" s="58">
        <f t="shared" si="564"/>
        <v>33796.016240000004</v>
      </c>
    </row>
    <row r="282" spans="1:150" x14ac:dyDescent="0.25">
      <c r="A282" s="30" t="s">
        <v>1200</v>
      </c>
      <c r="B282" s="65">
        <v>1722701</v>
      </c>
      <c r="C282" s="67" t="s">
        <v>1201</v>
      </c>
      <c r="D282" s="32" t="s">
        <v>1165</v>
      </c>
      <c r="E282" s="56"/>
      <c r="F282" s="33"/>
      <c r="G282" s="33"/>
      <c r="H282" s="288">
        <f t="shared" si="559"/>
        <v>605483.19680000003</v>
      </c>
      <c r="I282" s="288">
        <f t="shared" si="560"/>
        <v>631783.42680000002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4" t="s">
        <v>478</v>
      </c>
      <c r="AI282" s="34" t="s">
        <v>463</v>
      </c>
      <c r="AJ282" s="34" t="s">
        <v>54</v>
      </c>
      <c r="AK282" s="34" t="s">
        <v>490</v>
      </c>
      <c r="AL282" s="34" t="s">
        <v>112</v>
      </c>
      <c r="AM282" s="34" t="s">
        <v>491</v>
      </c>
      <c r="AN282" s="34" t="s">
        <v>617</v>
      </c>
      <c r="AO282" s="36">
        <v>1.04</v>
      </c>
      <c r="AP282" s="69" t="s">
        <v>586</v>
      </c>
      <c r="AQ282" s="69" t="s">
        <v>30</v>
      </c>
      <c r="AR282" s="37" t="s">
        <v>493</v>
      </c>
      <c r="AS282" s="38">
        <v>2021</v>
      </c>
      <c r="AT282" s="39" t="s">
        <v>1183</v>
      </c>
      <c r="AU282" s="37" t="s">
        <v>493</v>
      </c>
      <c r="AV282" s="39" t="s">
        <v>494</v>
      </c>
      <c r="AW282" s="39" t="s">
        <v>495</v>
      </c>
      <c r="AX282" s="39" t="s">
        <v>550</v>
      </c>
      <c r="AY282" s="40" t="s">
        <v>1184</v>
      </c>
      <c r="AZ282" s="40" t="s">
        <v>504</v>
      </c>
      <c r="BA282" s="274">
        <v>26300.23</v>
      </c>
      <c r="BB282" s="42"/>
      <c r="BC282" s="43">
        <v>626126.20000000007</v>
      </c>
      <c r="BD282" s="43">
        <v>0</v>
      </c>
      <c r="BE282" s="43"/>
      <c r="BF282" s="43">
        <v>0</v>
      </c>
      <c r="BG282" s="44"/>
      <c r="BH282" s="45">
        <f t="shared" si="574"/>
        <v>599826.20000000007</v>
      </c>
      <c r="BI282" s="45">
        <f t="shared" si="575"/>
        <v>605483.19680000003</v>
      </c>
      <c r="BJ282" s="45">
        <f t="shared" si="548"/>
        <v>631783.42680000002</v>
      </c>
      <c r="BK282" s="256">
        <f>424275.28+34126</f>
        <v>458401.28000000003</v>
      </c>
      <c r="BL282" s="46">
        <v>141424.92000000004</v>
      </c>
      <c r="BM282" s="46">
        <f t="shared" si="477"/>
        <v>147081.91680000004</v>
      </c>
      <c r="BN282" s="46">
        <v>0</v>
      </c>
      <c r="BO282" s="46">
        <f t="shared" si="512"/>
        <v>0</v>
      </c>
      <c r="BP282" s="46">
        <v>0</v>
      </c>
      <c r="BQ282" s="46">
        <f t="shared" si="478"/>
        <v>0</v>
      </c>
      <c r="BR282" s="46">
        <v>0</v>
      </c>
      <c r="BS282" s="46">
        <f t="shared" si="479"/>
        <v>0</v>
      </c>
      <c r="BT282" s="46">
        <v>0</v>
      </c>
      <c r="BU282" s="46">
        <f t="shared" si="480"/>
        <v>0</v>
      </c>
      <c r="BV282" s="46">
        <v>0</v>
      </c>
      <c r="BW282" s="46">
        <f t="shared" si="481"/>
        <v>0</v>
      </c>
      <c r="BX282" s="46">
        <v>0</v>
      </c>
      <c r="BY282" s="46">
        <f t="shared" si="482"/>
        <v>0</v>
      </c>
      <c r="BZ282" s="46">
        <v>0</v>
      </c>
      <c r="CA282" s="46">
        <f t="shared" si="513"/>
        <v>0</v>
      </c>
      <c r="CB282" s="46">
        <v>0</v>
      </c>
      <c r="CC282" s="46">
        <f t="shared" si="514"/>
        <v>0</v>
      </c>
      <c r="CD282" s="46">
        <v>0</v>
      </c>
      <c r="CE282" s="46">
        <f t="shared" si="515"/>
        <v>0</v>
      </c>
      <c r="CF282" s="46">
        <v>0</v>
      </c>
      <c r="CG282" s="46">
        <f t="shared" si="516"/>
        <v>0</v>
      </c>
      <c r="CH282" s="46">
        <v>0</v>
      </c>
      <c r="CI282" s="46">
        <f t="shared" si="517"/>
        <v>0</v>
      </c>
      <c r="CJ282" s="46">
        <v>0</v>
      </c>
      <c r="CK282" s="46">
        <f t="shared" si="518"/>
        <v>0</v>
      </c>
      <c r="CL282" s="46">
        <v>0</v>
      </c>
      <c r="CM282" s="46">
        <f t="shared" si="519"/>
        <v>0</v>
      </c>
      <c r="CN282" s="46">
        <v>0</v>
      </c>
      <c r="CO282" s="46">
        <f t="shared" si="520"/>
        <v>0</v>
      </c>
      <c r="CP282" s="46">
        <v>0</v>
      </c>
      <c r="CQ282" s="46">
        <f t="shared" si="521"/>
        <v>0</v>
      </c>
      <c r="CR282" s="46">
        <v>0</v>
      </c>
      <c r="CS282" s="46">
        <f t="shared" si="522"/>
        <v>0</v>
      </c>
      <c r="CT282" s="46">
        <v>0</v>
      </c>
      <c r="CU282" s="46">
        <f t="shared" si="523"/>
        <v>0</v>
      </c>
      <c r="CV282" s="46">
        <v>0</v>
      </c>
      <c r="CW282" s="46">
        <f t="shared" si="524"/>
        <v>0</v>
      </c>
      <c r="CX282" s="46">
        <v>0</v>
      </c>
      <c r="CY282" s="46">
        <f t="shared" si="525"/>
        <v>0</v>
      </c>
      <c r="CZ282" s="46">
        <v>0</v>
      </c>
      <c r="DA282" s="46">
        <f t="shared" si="526"/>
        <v>0</v>
      </c>
      <c r="DB282" s="47">
        <v>0</v>
      </c>
      <c r="DC282" s="46">
        <f t="shared" si="527"/>
        <v>0</v>
      </c>
      <c r="DD282" s="48">
        <v>0</v>
      </c>
      <c r="DE282" s="46">
        <f t="shared" si="528"/>
        <v>0</v>
      </c>
      <c r="DF282" s="49">
        <v>60</v>
      </c>
      <c r="DG282" s="50">
        <f t="shared" si="540"/>
        <v>10529.72378</v>
      </c>
      <c r="DH282" s="51">
        <f t="shared" si="549"/>
        <v>231653.92316000001</v>
      </c>
      <c r="DI282" s="52"/>
      <c r="DJ282" s="52"/>
      <c r="DK282" s="52">
        <f>$DG282</f>
        <v>10529.72378</v>
      </c>
      <c r="DL282" s="52">
        <f>$DG282</f>
        <v>10529.72378</v>
      </c>
      <c r="DM282" s="52">
        <f t="shared" si="586"/>
        <v>10529.72378</v>
      </c>
      <c r="DN282" s="52">
        <f t="shared" si="586"/>
        <v>10529.72378</v>
      </c>
      <c r="DO282" s="52">
        <f t="shared" si="586"/>
        <v>10529.72378</v>
      </c>
      <c r="DP282" s="52">
        <f t="shared" si="585"/>
        <v>10529.72378</v>
      </c>
      <c r="DQ282" s="52">
        <f t="shared" si="573"/>
        <v>10529.72378</v>
      </c>
      <c r="DR282" s="52">
        <f t="shared" si="573"/>
        <v>10529.72378</v>
      </c>
      <c r="DS282" s="52">
        <f t="shared" si="573"/>
        <v>10529.72378</v>
      </c>
      <c r="DT282" s="52">
        <f t="shared" si="577"/>
        <v>10529.72378</v>
      </c>
      <c r="DU282" s="52">
        <f t="shared" si="577"/>
        <v>10529.72378</v>
      </c>
      <c r="DV282" s="52">
        <f t="shared" si="580"/>
        <v>10529.72378</v>
      </c>
      <c r="DW282" s="52">
        <f t="shared" si="580"/>
        <v>10529.72378</v>
      </c>
      <c r="DX282" s="52">
        <f t="shared" si="583"/>
        <v>10529.72378</v>
      </c>
      <c r="DY282" s="52">
        <f t="shared" si="584"/>
        <v>10529.72378</v>
      </c>
      <c r="DZ282" s="52">
        <f t="shared" si="584"/>
        <v>10529.72378</v>
      </c>
      <c r="EA282" s="52">
        <f t="shared" si="584"/>
        <v>10529.72378</v>
      </c>
      <c r="EB282" s="52">
        <f t="shared" si="584"/>
        <v>10529.72378</v>
      </c>
      <c r="EC282" s="52">
        <f t="shared" si="584"/>
        <v>10529.72378</v>
      </c>
      <c r="ED282" s="52">
        <f t="shared" si="584"/>
        <v>10529.72378</v>
      </c>
      <c r="EE282" s="52">
        <f t="shared" si="584"/>
        <v>10529.72378</v>
      </c>
      <c r="EF282" s="52">
        <f t="shared" si="584"/>
        <v>10529.72378</v>
      </c>
      <c r="EG282" s="54">
        <f t="shared" si="550"/>
        <v>400129.50364000001</v>
      </c>
      <c r="EH282" s="55">
        <f t="shared" si="551"/>
        <v>22</v>
      </c>
      <c r="EI282" s="55">
        <f t="shared" si="552"/>
        <v>38</v>
      </c>
      <c r="EJ282" s="56" t="s">
        <v>1177</v>
      </c>
      <c r="EK282" s="57">
        <f t="shared" si="565"/>
        <v>484701.51</v>
      </c>
      <c r="EL282" s="57">
        <f t="shared" si="566"/>
        <v>631783.42680000002</v>
      </c>
      <c r="EM282" s="57">
        <f t="shared" si="567"/>
        <v>621253.70302000002</v>
      </c>
      <c r="EN282" s="57">
        <f t="shared" si="568"/>
        <v>610723.97924000002</v>
      </c>
      <c r="EO282" s="57">
        <f t="shared" si="569"/>
        <v>600194.25546000001</v>
      </c>
      <c r="EP282" s="57">
        <f t="shared" si="570"/>
        <v>589664.53168000001</v>
      </c>
      <c r="EQ282" s="58">
        <f t="shared" si="561"/>
        <v>5816.4181200000003</v>
      </c>
      <c r="ER282" s="58">
        <f t="shared" si="562"/>
        <v>7581.4011215999999</v>
      </c>
      <c r="ES282" s="58">
        <f t="shared" si="563"/>
        <v>8076.2981392599995</v>
      </c>
      <c r="ET282" s="58">
        <f t="shared" si="564"/>
        <v>8550.13570936</v>
      </c>
    </row>
    <row r="283" spans="1:150" x14ac:dyDescent="0.25">
      <c r="A283" s="30" t="s">
        <v>1202</v>
      </c>
      <c r="B283" s="65">
        <v>1722702</v>
      </c>
      <c r="C283" s="67" t="s">
        <v>1203</v>
      </c>
      <c r="D283" s="32" t="s">
        <v>1165</v>
      </c>
      <c r="E283" s="56"/>
      <c r="F283" s="33"/>
      <c r="G283" s="33"/>
      <c r="H283" s="288">
        <f t="shared" si="559"/>
        <v>161231.04320000001</v>
      </c>
      <c r="I283" s="288">
        <f t="shared" si="560"/>
        <v>166453.03320000001</v>
      </c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4" t="s">
        <v>478</v>
      </c>
      <c r="AI283" s="34" t="s">
        <v>463</v>
      </c>
      <c r="AJ283" s="34" t="s">
        <v>54</v>
      </c>
      <c r="AK283" s="34" t="s">
        <v>490</v>
      </c>
      <c r="AL283" s="34" t="s">
        <v>119</v>
      </c>
      <c r="AM283" s="34" t="s">
        <v>491</v>
      </c>
      <c r="AN283" s="34" t="s">
        <v>617</v>
      </c>
      <c r="AO283" s="36">
        <v>1.04</v>
      </c>
      <c r="AP283" s="69" t="s">
        <v>586</v>
      </c>
      <c r="AQ283" s="69" t="s">
        <v>30</v>
      </c>
      <c r="AR283" s="37" t="s">
        <v>493</v>
      </c>
      <c r="AS283" s="38">
        <v>2021</v>
      </c>
      <c r="AT283" s="39" t="s">
        <v>1183</v>
      </c>
      <c r="AU283" s="37" t="s">
        <v>493</v>
      </c>
      <c r="AV283" s="39" t="s">
        <v>494</v>
      </c>
      <c r="AW283" s="39" t="s">
        <v>495</v>
      </c>
      <c r="AX283" s="39" t="s">
        <v>550</v>
      </c>
      <c r="AY283" s="40" t="s">
        <v>1184</v>
      </c>
      <c r="AZ283" s="40" t="s">
        <v>504</v>
      </c>
      <c r="BA283" s="274">
        <v>5221.99</v>
      </c>
      <c r="BB283" s="42"/>
      <c r="BC283" s="43">
        <v>168968.16000000003</v>
      </c>
      <c r="BD283" s="43">
        <v>0</v>
      </c>
      <c r="BE283" s="43"/>
      <c r="BF283" s="43">
        <v>0</v>
      </c>
      <c r="BG283" s="44"/>
      <c r="BH283" s="45">
        <f t="shared" si="574"/>
        <v>158506.16000000003</v>
      </c>
      <c r="BI283" s="45">
        <f t="shared" si="575"/>
        <v>161231.04320000001</v>
      </c>
      <c r="BJ283" s="45">
        <f t="shared" si="548"/>
        <v>166453.03320000001</v>
      </c>
      <c r="BK283" s="256">
        <f>68122.08+22262</f>
        <v>90384.08</v>
      </c>
      <c r="BL283" s="46">
        <v>68122.080000000016</v>
      </c>
      <c r="BM283" s="46">
        <f t="shared" si="477"/>
        <v>70846.963200000013</v>
      </c>
      <c r="BN283" s="46">
        <v>0</v>
      </c>
      <c r="BO283" s="46">
        <f t="shared" si="512"/>
        <v>0</v>
      </c>
      <c r="BP283" s="46">
        <v>0</v>
      </c>
      <c r="BQ283" s="46">
        <f t="shared" si="478"/>
        <v>0</v>
      </c>
      <c r="BR283" s="46">
        <v>0</v>
      </c>
      <c r="BS283" s="46">
        <f t="shared" si="479"/>
        <v>0</v>
      </c>
      <c r="BT283" s="46">
        <v>0</v>
      </c>
      <c r="BU283" s="46">
        <f t="shared" si="480"/>
        <v>0</v>
      </c>
      <c r="BV283" s="46">
        <v>0</v>
      </c>
      <c r="BW283" s="46">
        <f t="shared" si="481"/>
        <v>0</v>
      </c>
      <c r="BX283" s="46">
        <v>0</v>
      </c>
      <c r="BY283" s="46">
        <f t="shared" si="482"/>
        <v>0</v>
      </c>
      <c r="BZ283" s="46">
        <v>0</v>
      </c>
      <c r="CA283" s="46">
        <f t="shared" si="513"/>
        <v>0</v>
      </c>
      <c r="CB283" s="46">
        <v>0</v>
      </c>
      <c r="CC283" s="46">
        <f t="shared" si="514"/>
        <v>0</v>
      </c>
      <c r="CD283" s="46">
        <v>0</v>
      </c>
      <c r="CE283" s="46">
        <f t="shared" si="515"/>
        <v>0</v>
      </c>
      <c r="CF283" s="46">
        <v>0</v>
      </c>
      <c r="CG283" s="46">
        <f t="shared" si="516"/>
        <v>0</v>
      </c>
      <c r="CH283" s="46">
        <v>0</v>
      </c>
      <c r="CI283" s="46">
        <f t="shared" si="517"/>
        <v>0</v>
      </c>
      <c r="CJ283" s="46">
        <v>0</v>
      </c>
      <c r="CK283" s="46">
        <f t="shared" si="518"/>
        <v>0</v>
      </c>
      <c r="CL283" s="46">
        <v>0</v>
      </c>
      <c r="CM283" s="46">
        <f t="shared" si="519"/>
        <v>0</v>
      </c>
      <c r="CN283" s="46">
        <v>0</v>
      </c>
      <c r="CO283" s="46">
        <f t="shared" si="520"/>
        <v>0</v>
      </c>
      <c r="CP283" s="46">
        <v>0</v>
      </c>
      <c r="CQ283" s="46">
        <f t="shared" si="521"/>
        <v>0</v>
      </c>
      <c r="CR283" s="46">
        <v>0</v>
      </c>
      <c r="CS283" s="46">
        <f t="shared" si="522"/>
        <v>0</v>
      </c>
      <c r="CT283" s="46">
        <v>0</v>
      </c>
      <c r="CU283" s="46">
        <f t="shared" si="523"/>
        <v>0</v>
      </c>
      <c r="CV283" s="46">
        <v>0</v>
      </c>
      <c r="CW283" s="46">
        <f t="shared" si="524"/>
        <v>0</v>
      </c>
      <c r="CX283" s="46">
        <v>0</v>
      </c>
      <c r="CY283" s="46">
        <f t="shared" si="525"/>
        <v>0</v>
      </c>
      <c r="CZ283" s="46">
        <v>0</v>
      </c>
      <c r="DA283" s="46">
        <f t="shared" si="526"/>
        <v>0</v>
      </c>
      <c r="DB283" s="47">
        <v>0</v>
      </c>
      <c r="DC283" s="46">
        <f t="shared" si="527"/>
        <v>0</v>
      </c>
      <c r="DD283" s="48">
        <v>0</v>
      </c>
      <c r="DE283" s="46">
        <f t="shared" si="528"/>
        <v>0</v>
      </c>
      <c r="DF283" s="49">
        <v>15</v>
      </c>
      <c r="DG283" s="50">
        <f t="shared" si="540"/>
        <v>11096.86888</v>
      </c>
      <c r="DH283" s="51">
        <f t="shared" si="549"/>
        <v>166453.03319999995</v>
      </c>
      <c r="DI283" s="52"/>
      <c r="DJ283" s="52"/>
      <c r="DK283" s="52">
        <f>$DG283</f>
        <v>11096.86888</v>
      </c>
      <c r="DL283" s="52">
        <f>$DG283</f>
        <v>11096.86888</v>
      </c>
      <c r="DM283" s="52">
        <f t="shared" si="586"/>
        <v>11096.86888</v>
      </c>
      <c r="DN283" s="52">
        <f t="shared" si="586"/>
        <v>11096.86888</v>
      </c>
      <c r="DO283" s="52">
        <f t="shared" si="586"/>
        <v>11096.86888</v>
      </c>
      <c r="DP283" s="52">
        <f t="shared" si="585"/>
        <v>11096.86888</v>
      </c>
      <c r="DQ283" s="52">
        <f t="shared" si="573"/>
        <v>11096.86888</v>
      </c>
      <c r="DR283" s="52">
        <f t="shared" si="573"/>
        <v>11096.86888</v>
      </c>
      <c r="DS283" s="52">
        <f t="shared" si="573"/>
        <v>11096.86888</v>
      </c>
      <c r="DT283" s="52">
        <f t="shared" si="577"/>
        <v>11096.86888</v>
      </c>
      <c r="DU283" s="52">
        <f t="shared" si="577"/>
        <v>11096.86888</v>
      </c>
      <c r="DV283" s="52">
        <f t="shared" si="580"/>
        <v>11096.86888</v>
      </c>
      <c r="DW283" s="52">
        <f t="shared" si="580"/>
        <v>11096.86888</v>
      </c>
      <c r="DX283" s="52">
        <f t="shared" si="583"/>
        <v>11096.86888</v>
      </c>
      <c r="DY283" s="52">
        <f t="shared" ref="DY283:DY304" si="587">$DG283</f>
        <v>11096.86888</v>
      </c>
      <c r="DZ283" s="52"/>
      <c r="EA283" s="52"/>
      <c r="EB283" s="52"/>
      <c r="EC283" s="52"/>
      <c r="ED283" s="52"/>
      <c r="EE283" s="52"/>
      <c r="EF283" s="52"/>
      <c r="EG283" s="54">
        <f t="shared" si="550"/>
        <v>0</v>
      </c>
      <c r="EH283" s="55">
        <f t="shared" si="551"/>
        <v>15</v>
      </c>
      <c r="EI283" s="55">
        <f t="shared" si="552"/>
        <v>0</v>
      </c>
      <c r="EJ283" s="56" t="s">
        <v>1177</v>
      </c>
      <c r="EK283" s="57">
        <f t="shared" si="565"/>
        <v>95606.07</v>
      </c>
      <c r="EL283" s="57">
        <f t="shared" si="566"/>
        <v>166453.03320000001</v>
      </c>
      <c r="EM283" s="57">
        <f t="shared" si="567"/>
        <v>155356.16432000001</v>
      </c>
      <c r="EN283" s="57">
        <f t="shared" si="568"/>
        <v>144259.29544000002</v>
      </c>
      <c r="EO283" s="57">
        <f t="shared" si="569"/>
        <v>133162.42656000002</v>
      </c>
      <c r="EP283" s="57">
        <f t="shared" si="570"/>
        <v>122065.55768000003</v>
      </c>
      <c r="EQ283" s="58">
        <f t="shared" si="561"/>
        <v>1147.2728400000001</v>
      </c>
      <c r="ER283" s="58">
        <f t="shared" si="562"/>
        <v>1997.4363984000001</v>
      </c>
      <c r="ES283" s="58">
        <f t="shared" si="563"/>
        <v>2019.6301361600001</v>
      </c>
      <c r="ET283" s="58">
        <f t="shared" si="564"/>
        <v>2019.6301361600003</v>
      </c>
    </row>
    <row r="284" spans="1:150" x14ac:dyDescent="0.25">
      <c r="A284" s="30" t="s">
        <v>1204</v>
      </c>
      <c r="B284" s="65">
        <v>1722703</v>
      </c>
      <c r="C284" s="67" t="s">
        <v>1205</v>
      </c>
      <c r="D284" s="32" t="s">
        <v>1165</v>
      </c>
      <c r="E284" s="56"/>
      <c r="F284" s="33"/>
      <c r="G284" s="33"/>
      <c r="H284" s="288">
        <f t="shared" si="559"/>
        <v>2845100.12</v>
      </c>
      <c r="I284" s="288">
        <f t="shared" si="560"/>
        <v>2936915.8000000003</v>
      </c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4" t="s">
        <v>478</v>
      </c>
      <c r="AI284" s="34" t="s">
        <v>463</v>
      </c>
      <c r="AJ284" s="34" t="s">
        <v>54</v>
      </c>
      <c r="AK284" s="34" t="s">
        <v>490</v>
      </c>
      <c r="AL284" s="34" t="s">
        <v>66</v>
      </c>
      <c r="AM284" s="34" t="s">
        <v>728</v>
      </c>
      <c r="AN284" s="34" t="s">
        <v>617</v>
      </c>
      <c r="AO284" s="36">
        <v>1.04</v>
      </c>
      <c r="AP284" s="69" t="s">
        <v>586</v>
      </c>
      <c r="AQ284" s="69" t="s">
        <v>30</v>
      </c>
      <c r="AR284" s="37" t="s">
        <v>469</v>
      </c>
      <c r="AS284" s="38">
        <v>2021</v>
      </c>
      <c r="AT284" s="39" t="s">
        <v>1183</v>
      </c>
      <c r="AU284" s="37" t="s">
        <v>686</v>
      </c>
      <c r="AV284" s="39" t="s">
        <v>494</v>
      </c>
      <c r="AW284" s="39" t="s">
        <v>495</v>
      </c>
      <c r="AX284" s="39" t="s">
        <v>687</v>
      </c>
      <c r="AY284" s="40" t="s">
        <v>1184</v>
      </c>
      <c r="AZ284" s="40" t="s">
        <v>504</v>
      </c>
      <c r="BA284" s="274">
        <v>91815.679999999993</v>
      </c>
      <c r="BB284" s="42" t="s">
        <v>505</v>
      </c>
      <c r="BC284" s="43">
        <v>2841816.19</v>
      </c>
      <c r="BD284" s="43">
        <v>0</v>
      </c>
      <c r="BE284" s="43"/>
      <c r="BF284" s="43">
        <v>0</v>
      </c>
      <c r="BG284" s="44"/>
      <c r="BH284" s="45">
        <f t="shared" si="574"/>
        <v>2755240</v>
      </c>
      <c r="BI284" s="45">
        <f t="shared" si="575"/>
        <v>2845100.12</v>
      </c>
      <c r="BJ284" s="45">
        <f t="shared" si="548"/>
        <v>2936915.8000000003</v>
      </c>
      <c r="BK284" s="256">
        <f>300000+208737</f>
        <v>508737</v>
      </c>
      <c r="BL284" s="46">
        <v>650000</v>
      </c>
      <c r="BM284" s="46">
        <f t="shared" si="477"/>
        <v>676000</v>
      </c>
      <c r="BN284" s="46">
        <v>623251</v>
      </c>
      <c r="BO284" s="46">
        <f t="shared" si="512"/>
        <v>648181.04</v>
      </c>
      <c r="BP284" s="73">
        <v>636626</v>
      </c>
      <c r="BQ284" s="46">
        <f t="shared" si="478"/>
        <v>662091.04</v>
      </c>
      <c r="BR284" s="46">
        <v>336626</v>
      </c>
      <c r="BS284" s="46">
        <f t="shared" si="479"/>
        <v>350091.04000000004</v>
      </c>
      <c r="BT284" s="46">
        <v>0</v>
      </c>
      <c r="BU284" s="46">
        <f t="shared" si="480"/>
        <v>0</v>
      </c>
      <c r="BV284" s="46">
        <v>0</v>
      </c>
      <c r="BW284" s="46">
        <f t="shared" si="481"/>
        <v>0</v>
      </c>
      <c r="BX284" s="46">
        <v>0</v>
      </c>
      <c r="BY284" s="46">
        <f t="shared" si="482"/>
        <v>0</v>
      </c>
      <c r="BZ284" s="46">
        <v>0</v>
      </c>
      <c r="CA284" s="46">
        <f t="shared" si="513"/>
        <v>0</v>
      </c>
      <c r="CB284" s="46">
        <v>0</v>
      </c>
      <c r="CC284" s="46">
        <f t="shared" si="514"/>
        <v>0</v>
      </c>
      <c r="CD284" s="46">
        <v>0</v>
      </c>
      <c r="CE284" s="46">
        <f t="shared" si="515"/>
        <v>0</v>
      </c>
      <c r="CF284" s="46">
        <v>0</v>
      </c>
      <c r="CG284" s="46">
        <f t="shared" si="516"/>
        <v>0</v>
      </c>
      <c r="CH284" s="46">
        <v>0</v>
      </c>
      <c r="CI284" s="46">
        <f t="shared" si="517"/>
        <v>0</v>
      </c>
      <c r="CJ284" s="46">
        <v>0</v>
      </c>
      <c r="CK284" s="46">
        <f t="shared" si="518"/>
        <v>0</v>
      </c>
      <c r="CL284" s="46">
        <v>0</v>
      </c>
      <c r="CM284" s="46">
        <f t="shared" si="519"/>
        <v>0</v>
      </c>
      <c r="CN284" s="46">
        <v>0</v>
      </c>
      <c r="CO284" s="46">
        <f t="shared" si="520"/>
        <v>0</v>
      </c>
      <c r="CP284" s="46">
        <v>0</v>
      </c>
      <c r="CQ284" s="46">
        <f t="shared" si="521"/>
        <v>0</v>
      </c>
      <c r="CR284" s="46">
        <v>0</v>
      </c>
      <c r="CS284" s="46">
        <f t="shared" si="522"/>
        <v>0</v>
      </c>
      <c r="CT284" s="46">
        <v>0</v>
      </c>
      <c r="CU284" s="46">
        <f t="shared" si="523"/>
        <v>0</v>
      </c>
      <c r="CV284" s="46">
        <v>0</v>
      </c>
      <c r="CW284" s="46">
        <f t="shared" si="524"/>
        <v>0</v>
      </c>
      <c r="CX284" s="46">
        <v>0</v>
      </c>
      <c r="CY284" s="46">
        <f t="shared" si="525"/>
        <v>0</v>
      </c>
      <c r="CZ284" s="46">
        <v>0</v>
      </c>
      <c r="DA284" s="46">
        <f t="shared" si="526"/>
        <v>0</v>
      </c>
      <c r="DB284" s="47">
        <v>0</v>
      </c>
      <c r="DC284" s="46">
        <f t="shared" si="527"/>
        <v>0</v>
      </c>
      <c r="DD284" s="48">
        <v>0</v>
      </c>
      <c r="DE284" s="46">
        <f t="shared" si="528"/>
        <v>0</v>
      </c>
      <c r="DF284" s="49">
        <v>60</v>
      </c>
      <c r="DG284" s="50">
        <f t="shared" si="540"/>
        <v>48948.596666666672</v>
      </c>
      <c r="DH284" s="51">
        <f t="shared" si="549"/>
        <v>930023.33666666679</v>
      </c>
      <c r="DI284" s="52"/>
      <c r="DJ284" s="52"/>
      <c r="DK284" s="53"/>
      <c r="DL284" s="53"/>
      <c r="DM284" s="53"/>
      <c r="DN284" s="52">
        <f t="shared" ref="DN284:DO296" si="588">$DG284</f>
        <v>48948.596666666672</v>
      </c>
      <c r="DO284" s="52">
        <f t="shared" si="588"/>
        <v>48948.596666666672</v>
      </c>
      <c r="DP284" s="52">
        <f t="shared" si="585"/>
        <v>48948.596666666672</v>
      </c>
      <c r="DQ284" s="52">
        <f t="shared" si="573"/>
        <v>48948.596666666672</v>
      </c>
      <c r="DR284" s="52">
        <f t="shared" si="573"/>
        <v>48948.596666666672</v>
      </c>
      <c r="DS284" s="52">
        <f t="shared" si="573"/>
        <v>48948.596666666672</v>
      </c>
      <c r="DT284" s="52">
        <f t="shared" si="577"/>
        <v>48948.596666666672</v>
      </c>
      <c r="DU284" s="52">
        <f t="shared" si="577"/>
        <v>48948.596666666672</v>
      </c>
      <c r="DV284" s="52">
        <f t="shared" si="580"/>
        <v>48948.596666666672</v>
      </c>
      <c r="DW284" s="52">
        <f t="shared" si="580"/>
        <v>48948.596666666672</v>
      </c>
      <c r="DX284" s="52">
        <f t="shared" si="583"/>
        <v>48948.596666666672</v>
      </c>
      <c r="DY284" s="52">
        <f t="shared" si="587"/>
        <v>48948.596666666672</v>
      </c>
      <c r="DZ284" s="52">
        <f t="shared" ref="DZ284:EF287" si="589">$DG284</f>
        <v>48948.596666666672</v>
      </c>
      <c r="EA284" s="52">
        <f t="shared" si="589"/>
        <v>48948.596666666672</v>
      </c>
      <c r="EB284" s="52">
        <f t="shared" si="589"/>
        <v>48948.596666666672</v>
      </c>
      <c r="EC284" s="52">
        <f t="shared" si="589"/>
        <v>48948.596666666672</v>
      </c>
      <c r="ED284" s="52">
        <f t="shared" si="589"/>
        <v>48948.596666666672</v>
      </c>
      <c r="EE284" s="52">
        <f t="shared" si="589"/>
        <v>48948.596666666672</v>
      </c>
      <c r="EF284" s="52">
        <f t="shared" si="589"/>
        <v>48948.596666666672</v>
      </c>
      <c r="EG284" s="54">
        <f t="shared" si="550"/>
        <v>2006892.4633333334</v>
      </c>
      <c r="EH284" s="55">
        <f t="shared" si="551"/>
        <v>19</v>
      </c>
      <c r="EI284" s="55">
        <f t="shared" si="552"/>
        <v>41</v>
      </c>
      <c r="EJ284" s="56" t="s">
        <v>1177</v>
      </c>
      <c r="EK284" s="57">
        <f t="shared" si="565"/>
        <v>600552.67999999993</v>
      </c>
      <c r="EL284" s="57">
        <f t="shared" si="566"/>
        <v>1276552.68</v>
      </c>
      <c r="EM284" s="57">
        <f t="shared" si="567"/>
        <v>1924733.72</v>
      </c>
      <c r="EN284" s="57">
        <f t="shared" si="568"/>
        <v>2586824.7599999998</v>
      </c>
      <c r="EO284" s="57">
        <f t="shared" si="569"/>
        <v>2936915.8</v>
      </c>
      <c r="EP284" s="57">
        <f t="shared" si="570"/>
        <v>2887967.2033333331</v>
      </c>
      <c r="EQ284" s="58">
        <f t="shared" si="561"/>
        <v>7206.6321599999992</v>
      </c>
      <c r="ER284" s="58">
        <f t="shared" si="562"/>
        <v>15318.632159999999</v>
      </c>
      <c r="ES284" s="58">
        <f t="shared" si="563"/>
        <v>25021.538359999999</v>
      </c>
      <c r="ET284" s="58">
        <f t="shared" si="564"/>
        <v>36215.54664</v>
      </c>
    </row>
    <row r="285" spans="1:150" x14ac:dyDescent="0.25">
      <c r="A285" s="30" t="s">
        <v>1206</v>
      </c>
      <c r="B285" s="65">
        <v>1722707</v>
      </c>
      <c r="C285" s="67" t="s">
        <v>1207</v>
      </c>
      <c r="D285" s="32" t="s">
        <v>1165</v>
      </c>
      <c r="E285" s="56"/>
      <c r="F285" s="33"/>
      <c r="G285" s="33"/>
      <c r="H285" s="288">
        <f t="shared" si="559"/>
        <v>408657</v>
      </c>
      <c r="I285" s="288">
        <f t="shared" si="560"/>
        <v>668886.01</v>
      </c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4" t="s">
        <v>548</v>
      </c>
      <c r="AI285" s="34" t="s">
        <v>463</v>
      </c>
      <c r="AJ285" s="34" t="s">
        <v>54</v>
      </c>
      <c r="AK285" s="34" t="s">
        <v>490</v>
      </c>
      <c r="AL285" s="34" t="s">
        <v>78</v>
      </c>
      <c r="AM285" s="34" t="s">
        <v>491</v>
      </c>
      <c r="AN285" s="34" t="s">
        <v>617</v>
      </c>
      <c r="AO285" s="36">
        <v>1.04</v>
      </c>
      <c r="AP285" s="69">
        <v>2022</v>
      </c>
      <c r="AQ285" s="69" t="s">
        <v>58</v>
      </c>
      <c r="AR285" s="37" t="s">
        <v>493</v>
      </c>
      <c r="AS285" s="38">
        <v>2018</v>
      </c>
      <c r="AT285" s="39" t="s">
        <v>1183</v>
      </c>
      <c r="AU285" s="37" t="s">
        <v>686</v>
      </c>
      <c r="AV285" s="39" t="s">
        <v>494</v>
      </c>
      <c r="AW285" s="39" t="s">
        <v>495</v>
      </c>
      <c r="AX285" s="39" t="s">
        <v>687</v>
      </c>
      <c r="AY285" s="40" t="s">
        <v>1195</v>
      </c>
      <c r="AZ285" s="40" t="s">
        <v>504</v>
      </c>
      <c r="BA285" s="274">
        <v>260229.01</v>
      </c>
      <c r="BB285" s="42"/>
      <c r="BC285" s="43">
        <v>668885.93000000005</v>
      </c>
      <c r="BD285" s="43">
        <v>0</v>
      </c>
      <c r="BE285" s="43"/>
      <c r="BF285" s="43">
        <v>0</v>
      </c>
      <c r="BG285" s="44"/>
      <c r="BH285" s="45">
        <f t="shared" si="574"/>
        <v>408657</v>
      </c>
      <c r="BI285" s="45">
        <f t="shared" si="575"/>
        <v>408657</v>
      </c>
      <c r="BJ285" s="45">
        <f t="shared" si="548"/>
        <v>668886.01</v>
      </c>
      <c r="BK285" s="256">
        <f>353600+55057</f>
        <v>408657</v>
      </c>
      <c r="BL285" s="46">
        <v>0</v>
      </c>
      <c r="BM285" s="46">
        <f t="shared" si="477"/>
        <v>0</v>
      </c>
      <c r="BN285" s="46">
        <v>0</v>
      </c>
      <c r="BO285" s="46">
        <f t="shared" si="512"/>
        <v>0</v>
      </c>
      <c r="BP285" s="46">
        <v>0</v>
      </c>
      <c r="BQ285" s="46">
        <f t="shared" si="478"/>
        <v>0</v>
      </c>
      <c r="BR285" s="46">
        <v>0</v>
      </c>
      <c r="BS285" s="46">
        <f t="shared" si="479"/>
        <v>0</v>
      </c>
      <c r="BT285" s="46">
        <v>0</v>
      </c>
      <c r="BU285" s="46">
        <f t="shared" si="480"/>
        <v>0</v>
      </c>
      <c r="BV285" s="46">
        <v>0</v>
      </c>
      <c r="BW285" s="46">
        <f t="shared" si="481"/>
        <v>0</v>
      </c>
      <c r="BX285" s="46">
        <v>0</v>
      </c>
      <c r="BY285" s="46">
        <f t="shared" si="482"/>
        <v>0</v>
      </c>
      <c r="BZ285" s="46">
        <v>0</v>
      </c>
      <c r="CA285" s="46">
        <f t="shared" si="513"/>
        <v>0</v>
      </c>
      <c r="CB285" s="46">
        <v>0</v>
      </c>
      <c r="CC285" s="46">
        <f t="shared" si="514"/>
        <v>0</v>
      </c>
      <c r="CD285" s="46">
        <v>0</v>
      </c>
      <c r="CE285" s="46">
        <f t="shared" si="515"/>
        <v>0</v>
      </c>
      <c r="CF285" s="46">
        <v>0</v>
      </c>
      <c r="CG285" s="46">
        <f t="shared" si="516"/>
        <v>0</v>
      </c>
      <c r="CH285" s="46">
        <v>0</v>
      </c>
      <c r="CI285" s="46">
        <f t="shared" si="517"/>
        <v>0</v>
      </c>
      <c r="CJ285" s="46">
        <v>0</v>
      </c>
      <c r="CK285" s="46">
        <f t="shared" si="518"/>
        <v>0</v>
      </c>
      <c r="CL285" s="46">
        <v>0</v>
      </c>
      <c r="CM285" s="46">
        <f t="shared" si="519"/>
        <v>0</v>
      </c>
      <c r="CN285" s="46">
        <v>0</v>
      </c>
      <c r="CO285" s="46">
        <f t="shared" si="520"/>
        <v>0</v>
      </c>
      <c r="CP285" s="46">
        <v>0</v>
      </c>
      <c r="CQ285" s="46">
        <f t="shared" si="521"/>
        <v>0</v>
      </c>
      <c r="CR285" s="46">
        <v>0</v>
      </c>
      <c r="CS285" s="46">
        <f t="shared" si="522"/>
        <v>0</v>
      </c>
      <c r="CT285" s="46">
        <v>0</v>
      </c>
      <c r="CU285" s="46">
        <f t="shared" si="523"/>
        <v>0</v>
      </c>
      <c r="CV285" s="46">
        <v>0</v>
      </c>
      <c r="CW285" s="46">
        <f t="shared" si="524"/>
        <v>0</v>
      </c>
      <c r="CX285" s="46">
        <v>0</v>
      </c>
      <c r="CY285" s="46">
        <f t="shared" si="525"/>
        <v>0</v>
      </c>
      <c r="CZ285" s="46">
        <v>0</v>
      </c>
      <c r="DA285" s="46">
        <f t="shared" si="526"/>
        <v>0</v>
      </c>
      <c r="DB285" s="47">
        <v>0</v>
      </c>
      <c r="DC285" s="46">
        <f t="shared" si="527"/>
        <v>0</v>
      </c>
      <c r="DD285" s="48">
        <v>0</v>
      </c>
      <c r="DE285" s="46">
        <f t="shared" si="528"/>
        <v>0</v>
      </c>
      <c r="DF285" s="49">
        <v>40</v>
      </c>
      <c r="DG285" s="50">
        <f t="shared" si="540"/>
        <v>16722.150249999999</v>
      </c>
      <c r="DH285" s="51">
        <f t="shared" si="549"/>
        <v>384609.45575000008</v>
      </c>
      <c r="DI285" s="52"/>
      <c r="DJ285" s="52">
        <f t="shared" ref="DJ285:DM287" si="590">$DG285</f>
        <v>16722.150249999999</v>
      </c>
      <c r="DK285" s="52">
        <f t="shared" si="590"/>
        <v>16722.150249999999</v>
      </c>
      <c r="DL285" s="52">
        <f t="shared" si="590"/>
        <v>16722.150249999999</v>
      </c>
      <c r="DM285" s="52">
        <f t="shared" si="590"/>
        <v>16722.150249999999</v>
      </c>
      <c r="DN285" s="52">
        <f t="shared" si="588"/>
        <v>16722.150249999999</v>
      </c>
      <c r="DO285" s="52">
        <f t="shared" si="588"/>
        <v>16722.150249999999</v>
      </c>
      <c r="DP285" s="52">
        <f t="shared" si="585"/>
        <v>16722.150249999999</v>
      </c>
      <c r="DQ285" s="52">
        <f t="shared" ref="DQ285:DS304" si="591">$DG285</f>
        <v>16722.150249999999</v>
      </c>
      <c r="DR285" s="52">
        <f t="shared" si="591"/>
        <v>16722.150249999999</v>
      </c>
      <c r="DS285" s="52">
        <f t="shared" si="591"/>
        <v>16722.150249999999</v>
      </c>
      <c r="DT285" s="52">
        <f t="shared" si="577"/>
        <v>16722.150249999999</v>
      </c>
      <c r="DU285" s="52">
        <f t="shared" si="577"/>
        <v>16722.150249999999</v>
      </c>
      <c r="DV285" s="52">
        <f t="shared" si="580"/>
        <v>16722.150249999999</v>
      </c>
      <c r="DW285" s="52">
        <f t="shared" si="580"/>
        <v>16722.150249999999</v>
      </c>
      <c r="DX285" s="52">
        <f t="shared" si="583"/>
        <v>16722.150249999999</v>
      </c>
      <c r="DY285" s="52">
        <f t="shared" si="587"/>
        <v>16722.150249999999</v>
      </c>
      <c r="DZ285" s="52">
        <f t="shared" si="589"/>
        <v>16722.150249999999</v>
      </c>
      <c r="EA285" s="52">
        <f t="shared" si="589"/>
        <v>16722.150249999999</v>
      </c>
      <c r="EB285" s="52">
        <f t="shared" si="589"/>
        <v>16722.150249999999</v>
      </c>
      <c r="EC285" s="52">
        <f t="shared" si="589"/>
        <v>16722.150249999999</v>
      </c>
      <c r="ED285" s="52">
        <f t="shared" si="589"/>
        <v>16722.150249999999</v>
      </c>
      <c r="EE285" s="52">
        <f t="shared" si="589"/>
        <v>16722.150249999999</v>
      </c>
      <c r="EF285" s="52">
        <f t="shared" si="589"/>
        <v>16722.150249999999</v>
      </c>
      <c r="EG285" s="54">
        <f t="shared" si="550"/>
        <v>284276.55424999993</v>
      </c>
      <c r="EH285" s="55">
        <f t="shared" si="551"/>
        <v>23</v>
      </c>
      <c r="EI285" s="55">
        <f t="shared" si="552"/>
        <v>17</v>
      </c>
      <c r="EJ285" s="56" t="s">
        <v>1177</v>
      </c>
      <c r="EK285" s="57">
        <f t="shared" si="565"/>
        <v>668886.01</v>
      </c>
      <c r="EL285" s="57">
        <f t="shared" si="566"/>
        <v>652163.85975000006</v>
      </c>
      <c r="EM285" s="57">
        <f t="shared" si="567"/>
        <v>635441.70950000011</v>
      </c>
      <c r="EN285" s="57">
        <f t="shared" si="568"/>
        <v>618719.55925000017</v>
      </c>
      <c r="EO285" s="57">
        <f t="shared" si="569"/>
        <v>601997.40900000022</v>
      </c>
      <c r="EP285" s="57">
        <f t="shared" si="570"/>
        <v>585275.25875000027</v>
      </c>
      <c r="EQ285" s="58">
        <f t="shared" si="561"/>
        <v>8026.6321200000002</v>
      </c>
      <c r="ER285" s="58">
        <f t="shared" si="562"/>
        <v>7825.9663170000013</v>
      </c>
      <c r="ES285" s="58">
        <f t="shared" si="563"/>
        <v>8260.7422235000013</v>
      </c>
      <c r="ET285" s="58">
        <f t="shared" si="564"/>
        <v>8662.0738295000028</v>
      </c>
    </row>
    <row r="286" spans="1:150" x14ac:dyDescent="0.25">
      <c r="A286" s="30" t="s">
        <v>1208</v>
      </c>
      <c r="B286" s="65">
        <v>1722708</v>
      </c>
      <c r="C286" s="67" t="s">
        <v>1209</v>
      </c>
      <c r="D286" s="32" t="s">
        <v>1165</v>
      </c>
      <c r="E286" s="56"/>
      <c r="F286" s="33"/>
      <c r="G286" s="33"/>
      <c r="H286" s="288">
        <f t="shared" si="559"/>
        <v>48259</v>
      </c>
      <c r="I286" s="288">
        <f t="shared" si="560"/>
        <v>48259</v>
      </c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4" t="s">
        <v>548</v>
      </c>
      <c r="AI286" s="34" t="s">
        <v>463</v>
      </c>
      <c r="AJ286" s="34" t="s">
        <v>54</v>
      </c>
      <c r="AK286" s="34" t="s">
        <v>490</v>
      </c>
      <c r="AL286" s="34" t="s">
        <v>100</v>
      </c>
      <c r="AM286" s="34" t="s">
        <v>491</v>
      </c>
      <c r="AN286" s="34" t="s">
        <v>617</v>
      </c>
      <c r="AO286" s="36">
        <v>1.04</v>
      </c>
      <c r="AP286" s="69" t="s">
        <v>586</v>
      </c>
      <c r="AQ286" s="69" t="s">
        <v>58</v>
      </c>
      <c r="AR286" s="37" t="s">
        <v>493</v>
      </c>
      <c r="AS286" s="38">
        <v>2020</v>
      </c>
      <c r="AT286" s="39" t="s">
        <v>1183</v>
      </c>
      <c r="AU286" s="37" t="s">
        <v>493</v>
      </c>
      <c r="AV286" s="39" t="s">
        <v>494</v>
      </c>
      <c r="AW286" s="39" t="s">
        <v>495</v>
      </c>
      <c r="AX286" s="39" t="s">
        <v>550</v>
      </c>
      <c r="AY286" s="40" t="s">
        <v>1195</v>
      </c>
      <c r="AZ286" s="40" t="s">
        <v>504</v>
      </c>
      <c r="BA286" s="274">
        <v>0</v>
      </c>
      <c r="BB286" s="42"/>
      <c r="BC286" s="43">
        <v>48258.720000000001</v>
      </c>
      <c r="BD286" s="43">
        <v>0</v>
      </c>
      <c r="BE286" s="43"/>
      <c r="BF286" s="43">
        <v>0</v>
      </c>
      <c r="BG286" s="44"/>
      <c r="BH286" s="45">
        <f t="shared" si="574"/>
        <v>48259</v>
      </c>
      <c r="BI286" s="45">
        <f t="shared" si="575"/>
        <v>48259</v>
      </c>
      <c r="BJ286" s="45">
        <f t="shared" si="548"/>
        <v>48259</v>
      </c>
      <c r="BK286" s="256">
        <v>48259</v>
      </c>
      <c r="BL286" s="46">
        <v>0</v>
      </c>
      <c r="BM286" s="46">
        <f t="shared" si="477"/>
        <v>0</v>
      </c>
      <c r="BN286" s="46">
        <v>0</v>
      </c>
      <c r="BO286" s="46">
        <f t="shared" si="512"/>
        <v>0</v>
      </c>
      <c r="BP286" s="46">
        <v>0</v>
      </c>
      <c r="BQ286" s="46">
        <f t="shared" si="478"/>
        <v>0</v>
      </c>
      <c r="BR286" s="46">
        <v>0</v>
      </c>
      <c r="BS286" s="46">
        <f t="shared" si="479"/>
        <v>0</v>
      </c>
      <c r="BT286" s="46">
        <v>0</v>
      </c>
      <c r="BU286" s="46">
        <f t="shared" si="480"/>
        <v>0</v>
      </c>
      <c r="BV286" s="46">
        <v>0</v>
      </c>
      <c r="BW286" s="46">
        <f t="shared" si="481"/>
        <v>0</v>
      </c>
      <c r="BX286" s="46">
        <v>0</v>
      </c>
      <c r="BY286" s="46">
        <f t="shared" si="482"/>
        <v>0</v>
      </c>
      <c r="BZ286" s="46">
        <v>0</v>
      </c>
      <c r="CA286" s="46">
        <f t="shared" si="513"/>
        <v>0</v>
      </c>
      <c r="CB286" s="46">
        <v>0</v>
      </c>
      <c r="CC286" s="46">
        <f t="shared" si="514"/>
        <v>0</v>
      </c>
      <c r="CD286" s="46">
        <v>0</v>
      </c>
      <c r="CE286" s="46">
        <f t="shared" si="515"/>
        <v>0</v>
      </c>
      <c r="CF286" s="46">
        <v>0</v>
      </c>
      <c r="CG286" s="46">
        <f t="shared" si="516"/>
        <v>0</v>
      </c>
      <c r="CH286" s="46">
        <v>0</v>
      </c>
      <c r="CI286" s="46">
        <f t="shared" si="517"/>
        <v>0</v>
      </c>
      <c r="CJ286" s="46">
        <v>0</v>
      </c>
      <c r="CK286" s="46">
        <f t="shared" si="518"/>
        <v>0</v>
      </c>
      <c r="CL286" s="46">
        <v>0</v>
      </c>
      <c r="CM286" s="46">
        <f t="shared" si="519"/>
        <v>0</v>
      </c>
      <c r="CN286" s="46">
        <v>0</v>
      </c>
      <c r="CO286" s="46">
        <f t="shared" si="520"/>
        <v>0</v>
      </c>
      <c r="CP286" s="46">
        <v>0</v>
      </c>
      <c r="CQ286" s="46">
        <f t="shared" si="521"/>
        <v>0</v>
      </c>
      <c r="CR286" s="46">
        <v>0</v>
      </c>
      <c r="CS286" s="46">
        <f t="shared" si="522"/>
        <v>0</v>
      </c>
      <c r="CT286" s="46">
        <v>0</v>
      </c>
      <c r="CU286" s="46">
        <f t="shared" si="523"/>
        <v>0</v>
      </c>
      <c r="CV286" s="46">
        <v>0</v>
      </c>
      <c r="CW286" s="46">
        <f t="shared" si="524"/>
        <v>0</v>
      </c>
      <c r="CX286" s="46">
        <v>0</v>
      </c>
      <c r="CY286" s="46">
        <f t="shared" si="525"/>
        <v>0</v>
      </c>
      <c r="CZ286" s="46">
        <v>0</v>
      </c>
      <c r="DA286" s="46">
        <f t="shared" si="526"/>
        <v>0</v>
      </c>
      <c r="DB286" s="47">
        <v>0</v>
      </c>
      <c r="DC286" s="46">
        <f t="shared" si="527"/>
        <v>0</v>
      </c>
      <c r="DD286" s="48">
        <v>0</v>
      </c>
      <c r="DE286" s="46">
        <f t="shared" si="528"/>
        <v>0</v>
      </c>
      <c r="DF286" s="49">
        <v>40</v>
      </c>
      <c r="DG286" s="50">
        <f t="shared" si="540"/>
        <v>1206.4749999999999</v>
      </c>
      <c r="DH286" s="51">
        <f t="shared" si="549"/>
        <v>27748.924999999988</v>
      </c>
      <c r="DI286" s="52"/>
      <c r="DJ286" s="52">
        <f t="shared" si="590"/>
        <v>1206.4749999999999</v>
      </c>
      <c r="DK286" s="52">
        <f t="shared" si="590"/>
        <v>1206.4749999999999</v>
      </c>
      <c r="DL286" s="52">
        <f t="shared" si="590"/>
        <v>1206.4749999999999</v>
      </c>
      <c r="DM286" s="52">
        <f t="shared" si="590"/>
        <v>1206.4749999999999</v>
      </c>
      <c r="DN286" s="52">
        <f t="shared" si="588"/>
        <v>1206.4749999999999</v>
      </c>
      <c r="DO286" s="52">
        <f t="shared" si="588"/>
        <v>1206.4749999999999</v>
      </c>
      <c r="DP286" s="52">
        <f t="shared" si="585"/>
        <v>1206.4749999999999</v>
      </c>
      <c r="DQ286" s="52">
        <f t="shared" si="591"/>
        <v>1206.4749999999999</v>
      </c>
      <c r="DR286" s="52">
        <f t="shared" si="591"/>
        <v>1206.4749999999999</v>
      </c>
      <c r="DS286" s="52">
        <f t="shared" si="591"/>
        <v>1206.4749999999999</v>
      </c>
      <c r="DT286" s="52">
        <f t="shared" si="577"/>
        <v>1206.4749999999999</v>
      </c>
      <c r="DU286" s="52">
        <f t="shared" si="577"/>
        <v>1206.4749999999999</v>
      </c>
      <c r="DV286" s="52">
        <f t="shared" si="580"/>
        <v>1206.4749999999999</v>
      </c>
      <c r="DW286" s="52">
        <f t="shared" si="580"/>
        <v>1206.4749999999999</v>
      </c>
      <c r="DX286" s="52">
        <f t="shared" si="583"/>
        <v>1206.4749999999999</v>
      </c>
      <c r="DY286" s="52">
        <f t="shared" si="587"/>
        <v>1206.4749999999999</v>
      </c>
      <c r="DZ286" s="52">
        <f t="shared" si="589"/>
        <v>1206.4749999999999</v>
      </c>
      <c r="EA286" s="52">
        <f t="shared" si="589"/>
        <v>1206.4749999999999</v>
      </c>
      <c r="EB286" s="52">
        <f t="shared" si="589"/>
        <v>1206.4749999999999</v>
      </c>
      <c r="EC286" s="52">
        <f t="shared" si="589"/>
        <v>1206.4749999999999</v>
      </c>
      <c r="ED286" s="52">
        <f t="shared" si="589"/>
        <v>1206.4749999999999</v>
      </c>
      <c r="EE286" s="52">
        <f t="shared" si="589"/>
        <v>1206.4749999999999</v>
      </c>
      <c r="EF286" s="52">
        <f t="shared" si="589"/>
        <v>1206.4749999999999</v>
      </c>
      <c r="EG286" s="54">
        <f t="shared" si="550"/>
        <v>20510.075000000012</v>
      </c>
      <c r="EH286" s="55">
        <f t="shared" si="551"/>
        <v>23</v>
      </c>
      <c r="EI286" s="55">
        <f t="shared" si="552"/>
        <v>17</v>
      </c>
      <c r="EJ286" s="56" t="s">
        <v>1177</v>
      </c>
      <c r="EK286" s="57">
        <f t="shared" si="565"/>
        <v>48259</v>
      </c>
      <c r="EL286" s="57">
        <f t="shared" si="566"/>
        <v>47052.525000000001</v>
      </c>
      <c r="EM286" s="57">
        <f t="shared" si="567"/>
        <v>45846.05</v>
      </c>
      <c r="EN286" s="57">
        <f t="shared" si="568"/>
        <v>44639.575000000004</v>
      </c>
      <c r="EO286" s="57">
        <f t="shared" si="569"/>
        <v>43433.100000000006</v>
      </c>
      <c r="EP286" s="57">
        <f t="shared" si="570"/>
        <v>42226.625000000007</v>
      </c>
      <c r="EQ286" s="58">
        <f t="shared" si="561"/>
        <v>579.10800000000006</v>
      </c>
      <c r="ER286" s="58">
        <f t="shared" si="562"/>
        <v>564.63030000000003</v>
      </c>
      <c r="ES286" s="58">
        <f t="shared" si="563"/>
        <v>595.99865</v>
      </c>
      <c r="ET286" s="58">
        <f t="shared" si="564"/>
        <v>624.95405000000005</v>
      </c>
    </row>
    <row r="287" spans="1:150" x14ac:dyDescent="0.25">
      <c r="A287" s="30" t="s">
        <v>1210</v>
      </c>
      <c r="B287" s="65">
        <v>1722709</v>
      </c>
      <c r="C287" s="67" t="s">
        <v>1211</v>
      </c>
      <c r="D287" s="32" t="s">
        <v>1165</v>
      </c>
      <c r="E287" s="56"/>
      <c r="F287" s="33"/>
      <c r="G287" s="33"/>
      <c r="H287" s="288">
        <f t="shared" si="559"/>
        <v>42861</v>
      </c>
      <c r="I287" s="288">
        <f t="shared" si="560"/>
        <v>45921.84</v>
      </c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4" t="s">
        <v>548</v>
      </c>
      <c r="AI287" s="34" t="s">
        <v>463</v>
      </c>
      <c r="AJ287" s="34" t="s">
        <v>54</v>
      </c>
      <c r="AK287" s="34" t="s">
        <v>490</v>
      </c>
      <c r="AL287" s="34" t="s">
        <v>112</v>
      </c>
      <c r="AM287" s="34" t="s">
        <v>491</v>
      </c>
      <c r="AN287" s="34" t="s">
        <v>617</v>
      </c>
      <c r="AO287" s="36">
        <v>1.04</v>
      </c>
      <c r="AP287" s="69" t="s">
        <v>586</v>
      </c>
      <c r="AQ287" s="69" t="s">
        <v>30</v>
      </c>
      <c r="AR287" s="37" t="s">
        <v>493</v>
      </c>
      <c r="AS287" s="38">
        <v>2020</v>
      </c>
      <c r="AT287" s="39" t="s">
        <v>1183</v>
      </c>
      <c r="AU287" s="37" t="s">
        <v>493</v>
      </c>
      <c r="AV287" s="39" t="s">
        <v>494</v>
      </c>
      <c r="AW287" s="39" t="s">
        <v>495</v>
      </c>
      <c r="AX287" s="39" t="s">
        <v>550</v>
      </c>
      <c r="AY287" s="40" t="s">
        <v>1184</v>
      </c>
      <c r="AZ287" s="40" t="s">
        <v>504</v>
      </c>
      <c r="BA287" s="274">
        <v>3060.84</v>
      </c>
      <c r="BB287" s="42"/>
      <c r="BC287" s="43">
        <v>45921.599999999999</v>
      </c>
      <c r="BD287" s="43">
        <v>0</v>
      </c>
      <c r="BE287" s="43"/>
      <c r="BF287" s="43">
        <v>0</v>
      </c>
      <c r="BG287" s="44"/>
      <c r="BH287" s="45">
        <f t="shared" si="574"/>
        <v>42861</v>
      </c>
      <c r="BI287" s="45">
        <f t="shared" si="575"/>
        <v>42861</v>
      </c>
      <c r="BJ287" s="45">
        <f t="shared" si="548"/>
        <v>45921.84</v>
      </c>
      <c r="BK287" s="46">
        <v>42861</v>
      </c>
      <c r="BL287" s="46">
        <v>0</v>
      </c>
      <c r="BM287" s="46">
        <f t="shared" si="477"/>
        <v>0</v>
      </c>
      <c r="BN287" s="46">
        <v>0</v>
      </c>
      <c r="BO287" s="46">
        <f t="shared" si="512"/>
        <v>0</v>
      </c>
      <c r="BP287" s="46">
        <v>0</v>
      </c>
      <c r="BQ287" s="46">
        <f t="shared" si="478"/>
        <v>0</v>
      </c>
      <c r="BR287" s="46">
        <v>0</v>
      </c>
      <c r="BS287" s="46">
        <f t="shared" si="479"/>
        <v>0</v>
      </c>
      <c r="BT287" s="46">
        <v>0</v>
      </c>
      <c r="BU287" s="46">
        <f t="shared" si="480"/>
        <v>0</v>
      </c>
      <c r="BV287" s="46">
        <v>0</v>
      </c>
      <c r="BW287" s="46">
        <f t="shared" si="481"/>
        <v>0</v>
      </c>
      <c r="BX287" s="46">
        <v>0</v>
      </c>
      <c r="BY287" s="46">
        <f t="shared" si="482"/>
        <v>0</v>
      </c>
      <c r="BZ287" s="46">
        <v>0</v>
      </c>
      <c r="CA287" s="46">
        <f t="shared" si="513"/>
        <v>0</v>
      </c>
      <c r="CB287" s="46">
        <v>0</v>
      </c>
      <c r="CC287" s="46">
        <f t="shared" si="514"/>
        <v>0</v>
      </c>
      <c r="CD287" s="46">
        <v>0</v>
      </c>
      <c r="CE287" s="46">
        <f t="shared" si="515"/>
        <v>0</v>
      </c>
      <c r="CF287" s="46">
        <v>0</v>
      </c>
      <c r="CG287" s="46">
        <f t="shared" si="516"/>
        <v>0</v>
      </c>
      <c r="CH287" s="46">
        <v>0</v>
      </c>
      <c r="CI287" s="46">
        <f t="shared" si="517"/>
        <v>0</v>
      </c>
      <c r="CJ287" s="46">
        <v>0</v>
      </c>
      <c r="CK287" s="46">
        <f t="shared" si="518"/>
        <v>0</v>
      </c>
      <c r="CL287" s="46">
        <v>0</v>
      </c>
      <c r="CM287" s="46">
        <f t="shared" si="519"/>
        <v>0</v>
      </c>
      <c r="CN287" s="46">
        <v>0</v>
      </c>
      <c r="CO287" s="46">
        <f t="shared" si="520"/>
        <v>0</v>
      </c>
      <c r="CP287" s="46">
        <v>0</v>
      </c>
      <c r="CQ287" s="46">
        <f t="shared" si="521"/>
        <v>0</v>
      </c>
      <c r="CR287" s="46">
        <v>0</v>
      </c>
      <c r="CS287" s="46">
        <f t="shared" si="522"/>
        <v>0</v>
      </c>
      <c r="CT287" s="46">
        <v>0</v>
      </c>
      <c r="CU287" s="46">
        <f t="shared" si="523"/>
        <v>0</v>
      </c>
      <c r="CV287" s="46">
        <v>0</v>
      </c>
      <c r="CW287" s="46">
        <f t="shared" si="524"/>
        <v>0</v>
      </c>
      <c r="CX287" s="46">
        <v>0</v>
      </c>
      <c r="CY287" s="46">
        <f t="shared" si="525"/>
        <v>0</v>
      </c>
      <c r="CZ287" s="46">
        <v>0</v>
      </c>
      <c r="DA287" s="46">
        <f t="shared" si="526"/>
        <v>0</v>
      </c>
      <c r="DB287" s="47">
        <v>0</v>
      </c>
      <c r="DC287" s="46">
        <f t="shared" si="527"/>
        <v>0</v>
      </c>
      <c r="DD287" s="48">
        <v>0</v>
      </c>
      <c r="DE287" s="46">
        <f t="shared" si="528"/>
        <v>0</v>
      </c>
      <c r="DF287" s="49">
        <v>40</v>
      </c>
      <c r="DG287" s="50">
        <f t="shared" si="540"/>
        <v>1148.0459999999998</v>
      </c>
      <c r="DH287" s="51">
        <f t="shared" si="549"/>
        <v>26405.05799999999</v>
      </c>
      <c r="DI287" s="52"/>
      <c r="DJ287" s="52">
        <f t="shared" si="590"/>
        <v>1148.0459999999998</v>
      </c>
      <c r="DK287" s="52">
        <f t="shared" si="590"/>
        <v>1148.0459999999998</v>
      </c>
      <c r="DL287" s="52">
        <f t="shared" si="590"/>
        <v>1148.0459999999998</v>
      </c>
      <c r="DM287" s="52">
        <f t="shared" si="590"/>
        <v>1148.0459999999998</v>
      </c>
      <c r="DN287" s="52">
        <f t="shared" si="588"/>
        <v>1148.0459999999998</v>
      </c>
      <c r="DO287" s="52">
        <f t="shared" si="588"/>
        <v>1148.0459999999998</v>
      </c>
      <c r="DP287" s="52">
        <f t="shared" si="585"/>
        <v>1148.0459999999998</v>
      </c>
      <c r="DQ287" s="52">
        <f t="shared" si="591"/>
        <v>1148.0459999999998</v>
      </c>
      <c r="DR287" s="52">
        <f t="shared" si="591"/>
        <v>1148.0459999999998</v>
      </c>
      <c r="DS287" s="52">
        <f t="shared" si="591"/>
        <v>1148.0459999999998</v>
      </c>
      <c r="DT287" s="52">
        <f t="shared" si="577"/>
        <v>1148.0459999999998</v>
      </c>
      <c r="DU287" s="52">
        <f t="shared" si="577"/>
        <v>1148.0459999999998</v>
      </c>
      <c r="DV287" s="52">
        <f t="shared" si="580"/>
        <v>1148.0459999999998</v>
      </c>
      <c r="DW287" s="52">
        <f t="shared" si="580"/>
        <v>1148.0459999999998</v>
      </c>
      <c r="DX287" s="52">
        <f t="shared" si="583"/>
        <v>1148.0459999999998</v>
      </c>
      <c r="DY287" s="52">
        <f t="shared" si="587"/>
        <v>1148.0459999999998</v>
      </c>
      <c r="DZ287" s="52">
        <f t="shared" si="589"/>
        <v>1148.0459999999998</v>
      </c>
      <c r="EA287" s="52">
        <f t="shared" si="589"/>
        <v>1148.0459999999998</v>
      </c>
      <c r="EB287" s="52">
        <f t="shared" si="589"/>
        <v>1148.0459999999998</v>
      </c>
      <c r="EC287" s="52">
        <f t="shared" si="589"/>
        <v>1148.0459999999998</v>
      </c>
      <c r="ED287" s="52">
        <f t="shared" si="589"/>
        <v>1148.0459999999998</v>
      </c>
      <c r="EE287" s="52">
        <f t="shared" si="589"/>
        <v>1148.0459999999998</v>
      </c>
      <c r="EF287" s="52">
        <f t="shared" si="589"/>
        <v>1148.0459999999998</v>
      </c>
      <c r="EG287" s="54">
        <f t="shared" si="550"/>
        <v>19516.782000000007</v>
      </c>
      <c r="EH287" s="55">
        <f t="shared" si="551"/>
        <v>23</v>
      </c>
      <c r="EI287" s="55">
        <f t="shared" si="552"/>
        <v>17</v>
      </c>
      <c r="EJ287" s="56" t="s">
        <v>1177</v>
      </c>
      <c r="EK287" s="57">
        <f t="shared" si="565"/>
        <v>45921.84</v>
      </c>
      <c r="EL287" s="57">
        <f t="shared" si="566"/>
        <v>44773.793999999994</v>
      </c>
      <c r="EM287" s="57">
        <f t="shared" si="567"/>
        <v>43625.747999999992</v>
      </c>
      <c r="EN287" s="57">
        <f t="shared" si="568"/>
        <v>42477.70199999999</v>
      </c>
      <c r="EO287" s="57">
        <f t="shared" si="569"/>
        <v>41329.655999999988</v>
      </c>
      <c r="EP287" s="57">
        <f t="shared" si="570"/>
        <v>40181.609999999986</v>
      </c>
      <c r="EQ287" s="58">
        <f t="shared" si="561"/>
        <v>551.06207999999992</v>
      </c>
      <c r="ER287" s="58">
        <f t="shared" si="562"/>
        <v>537.285528</v>
      </c>
      <c r="ES287" s="58">
        <f t="shared" si="563"/>
        <v>567.13472399999989</v>
      </c>
      <c r="ET287" s="58">
        <f t="shared" si="564"/>
        <v>594.68782799999985</v>
      </c>
    </row>
    <row r="288" spans="1:150" x14ac:dyDescent="0.25">
      <c r="A288" s="30" t="s">
        <v>1212</v>
      </c>
      <c r="B288" s="65">
        <v>1722710</v>
      </c>
      <c r="C288" s="67" t="s">
        <v>1213</v>
      </c>
      <c r="D288" s="32" t="s">
        <v>1165</v>
      </c>
      <c r="E288" s="56"/>
      <c r="F288" s="33"/>
      <c r="G288" s="33"/>
      <c r="H288" s="288">
        <f t="shared" si="559"/>
        <v>137422.77119999999</v>
      </c>
      <c r="I288" s="288">
        <f t="shared" si="560"/>
        <v>137422.77119999999</v>
      </c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4" t="s">
        <v>478</v>
      </c>
      <c r="AI288" s="34" t="s">
        <v>463</v>
      </c>
      <c r="AJ288" s="34" t="s">
        <v>54</v>
      </c>
      <c r="AK288" s="34" t="s">
        <v>490</v>
      </c>
      <c r="AL288" s="34" t="s">
        <v>100</v>
      </c>
      <c r="AM288" s="34" t="s">
        <v>491</v>
      </c>
      <c r="AN288" s="34" t="s">
        <v>744</v>
      </c>
      <c r="AO288" s="36">
        <v>1.04</v>
      </c>
      <c r="AP288" s="69" t="s">
        <v>586</v>
      </c>
      <c r="AQ288" s="69" t="s">
        <v>30</v>
      </c>
      <c r="AR288" s="37" t="s">
        <v>493</v>
      </c>
      <c r="AS288" s="38">
        <v>2022</v>
      </c>
      <c r="AT288" s="39" t="s">
        <v>470</v>
      </c>
      <c r="AU288" s="37" t="s">
        <v>493</v>
      </c>
      <c r="AV288" s="39" t="s">
        <v>494</v>
      </c>
      <c r="AW288" s="39" t="s">
        <v>495</v>
      </c>
      <c r="AX288" s="39" t="s">
        <v>550</v>
      </c>
      <c r="AY288" s="40" t="s">
        <v>1184</v>
      </c>
      <c r="AZ288" s="40" t="s">
        <v>504</v>
      </c>
      <c r="BA288" s="274">
        <v>0</v>
      </c>
      <c r="BB288" s="42"/>
      <c r="BC288" s="43">
        <v>133161.60000000001</v>
      </c>
      <c r="BD288" s="43">
        <v>0</v>
      </c>
      <c r="BE288" s="43"/>
      <c r="BF288" s="43">
        <v>0</v>
      </c>
      <c r="BG288" s="44"/>
      <c r="BH288" s="45">
        <f t="shared" si="574"/>
        <v>133161.60000000001</v>
      </c>
      <c r="BI288" s="45">
        <f t="shared" si="575"/>
        <v>137422.77119999999</v>
      </c>
      <c r="BJ288" s="45">
        <f t="shared" si="548"/>
        <v>137422.77119999999</v>
      </c>
      <c r="BK288" s="46">
        <v>26632.32</v>
      </c>
      <c r="BL288" s="46">
        <v>106529.28</v>
      </c>
      <c r="BM288" s="46">
        <f t="shared" si="477"/>
        <v>110790.4512</v>
      </c>
      <c r="BN288" s="46">
        <v>0</v>
      </c>
      <c r="BO288" s="46">
        <f t="shared" si="512"/>
        <v>0</v>
      </c>
      <c r="BP288" s="46">
        <v>0</v>
      </c>
      <c r="BQ288" s="46">
        <f t="shared" si="478"/>
        <v>0</v>
      </c>
      <c r="BR288" s="46">
        <v>0</v>
      </c>
      <c r="BS288" s="46">
        <f t="shared" si="479"/>
        <v>0</v>
      </c>
      <c r="BT288" s="46">
        <v>0</v>
      </c>
      <c r="BU288" s="46">
        <f t="shared" si="480"/>
        <v>0</v>
      </c>
      <c r="BV288" s="46">
        <v>0</v>
      </c>
      <c r="BW288" s="46">
        <f t="shared" si="481"/>
        <v>0</v>
      </c>
      <c r="BX288" s="46">
        <v>0</v>
      </c>
      <c r="BY288" s="46">
        <f t="shared" si="482"/>
        <v>0</v>
      </c>
      <c r="BZ288" s="46">
        <v>0</v>
      </c>
      <c r="CA288" s="46">
        <f t="shared" si="513"/>
        <v>0</v>
      </c>
      <c r="CB288" s="46">
        <v>0</v>
      </c>
      <c r="CC288" s="46">
        <f t="shared" si="514"/>
        <v>0</v>
      </c>
      <c r="CD288" s="46">
        <v>0</v>
      </c>
      <c r="CE288" s="46">
        <f t="shared" si="515"/>
        <v>0</v>
      </c>
      <c r="CF288" s="46">
        <v>0</v>
      </c>
      <c r="CG288" s="46">
        <f t="shared" si="516"/>
        <v>0</v>
      </c>
      <c r="CH288" s="46">
        <v>0</v>
      </c>
      <c r="CI288" s="46">
        <f t="shared" si="517"/>
        <v>0</v>
      </c>
      <c r="CJ288" s="46">
        <v>0</v>
      </c>
      <c r="CK288" s="46">
        <f t="shared" si="518"/>
        <v>0</v>
      </c>
      <c r="CL288" s="46">
        <v>0</v>
      </c>
      <c r="CM288" s="46">
        <f t="shared" si="519"/>
        <v>0</v>
      </c>
      <c r="CN288" s="46">
        <v>0</v>
      </c>
      <c r="CO288" s="46">
        <f t="shared" si="520"/>
        <v>0</v>
      </c>
      <c r="CP288" s="46">
        <v>0</v>
      </c>
      <c r="CQ288" s="46">
        <f t="shared" si="521"/>
        <v>0</v>
      </c>
      <c r="CR288" s="46">
        <v>0</v>
      </c>
      <c r="CS288" s="46">
        <f t="shared" si="522"/>
        <v>0</v>
      </c>
      <c r="CT288" s="46">
        <v>0</v>
      </c>
      <c r="CU288" s="46">
        <f t="shared" si="523"/>
        <v>0</v>
      </c>
      <c r="CV288" s="46">
        <v>0</v>
      </c>
      <c r="CW288" s="46">
        <f t="shared" si="524"/>
        <v>0</v>
      </c>
      <c r="CX288" s="46">
        <v>0</v>
      </c>
      <c r="CY288" s="46">
        <f t="shared" si="525"/>
        <v>0</v>
      </c>
      <c r="CZ288" s="46">
        <v>0</v>
      </c>
      <c r="DA288" s="46">
        <f t="shared" si="526"/>
        <v>0</v>
      </c>
      <c r="DB288" s="47">
        <v>0</v>
      </c>
      <c r="DC288" s="46">
        <f t="shared" si="527"/>
        <v>0</v>
      </c>
      <c r="DD288" s="48">
        <v>0</v>
      </c>
      <c r="DE288" s="46">
        <f t="shared" si="528"/>
        <v>0</v>
      </c>
      <c r="DF288" s="49">
        <v>15</v>
      </c>
      <c r="DG288" s="50">
        <f t="shared" si="540"/>
        <v>9161.5180799999998</v>
      </c>
      <c r="DH288" s="51">
        <f t="shared" si="549"/>
        <v>137422.77119999996</v>
      </c>
      <c r="DI288" s="52"/>
      <c r="DJ288" s="52"/>
      <c r="DK288" s="52">
        <f>$DG288</f>
        <v>9161.5180799999998</v>
      </c>
      <c r="DL288" s="52">
        <f>$DG288</f>
        <v>9161.5180799999998</v>
      </c>
      <c r="DM288" s="52">
        <f>$DG288</f>
        <v>9161.5180799999998</v>
      </c>
      <c r="DN288" s="52">
        <f t="shared" si="588"/>
        <v>9161.5180799999998</v>
      </c>
      <c r="DO288" s="52">
        <f t="shared" si="588"/>
        <v>9161.5180799999998</v>
      </c>
      <c r="DP288" s="52">
        <f t="shared" si="585"/>
        <v>9161.5180799999998</v>
      </c>
      <c r="DQ288" s="52">
        <f t="shared" si="591"/>
        <v>9161.5180799999998</v>
      </c>
      <c r="DR288" s="52">
        <f t="shared" si="591"/>
        <v>9161.5180799999998</v>
      </c>
      <c r="DS288" s="52">
        <f t="shared" si="591"/>
        <v>9161.5180799999998</v>
      </c>
      <c r="DT288" s="52">
        <f t="shared" si="577"/>
        <v>9161.5180799999998</v>
      </c>
      <c r="DU288" s="52">
        <f t="shared" si="577"/>
        <v>9161.5180799999998</v>
      </c>
      <c r="DV288" s="52">
        <f t="shared" si="580"/>
        <v>9161.5180799999998</v>
      </c>
      <c r="DW288" s="52">
        <f t="shared" si="580"/>
        <v>9161.5180799999998</v>
      </c>
      <c r="DX288" s="52">
        <f t="shared" si="583"/>
        <v>9161.5180799999998</v>
      </c>
      <c r="DY288" s="52">
        <f t="shared" si="587"/>
        <v>9161.5180799999998</v>
      </c>
      <c r="DZ288" s="52"/>
      <c r="EA288" s="52"/>
      <c r="EB288" s="53"/>
      <c r="EC288" s="53"/>
      <c r="ED288" s="53"/>
      <c r="EE288" s="53"/>
      <c r="EF288" s="53"/>
      <c r="EG288" s="54">
        <f t="shared" si="550"/>
        <v>0</v>
      </c>
      <c r="EH288" s="55">
        <f t="shared" si="551"/>
        <v>15</v>
      </c>
      <c r="EI288" s="55">
        <f t="shared" si="552"/>
        <v>0</v>
      </c>
      <c r="EJ288" s="56" t="s">
        <v>1177</v>
      </c>
      <c r="EK288" s="57">
        <f t="shared" si="565"/>
        <v>26632.32</v>
      </c>
      <c r="EL288" s="57">
        <f t="shared" si="566"/>
        <v>137422.77119999999</v>
      </c>
      <c r="EM288" s="57">
        <f t="shared" si="567"/>
        <v>128261.25311999999</v>
      </c>
      <c r="EN288" s="57">
        <f t="shared" si="568"/>
        <v>119099.73504</v>
      </c>
      <c r="EO288" s="57">
        <f t="shared" si="569"/>
        <v>109938.21696000001</v>
      </c>
      <c r="EP288" s="57">
        <f t="shared" si="570"/>
        <v>100776.69888000001</v>
      </c>
      <c r="EQ288" s="58">
        <f t="shared" si="561"/>
        <v>319.58784000000003</v>
      </c>
      <c r="ER288" s="58">
        <f t="shared" si="562"/>
        <v>1649.0732544</v>
      </c>
      <c r="ES288" s="58">
        <f t="shared" si="563"/>
        <v>1667.3962905599999</v>
      </c>
      <c r="ET288" s="58">
        <f t="shared" si="564"/>
        <v>1667.3962905600001</v>
      </c>
    </row>
    <row r="289" spans="1:150" x14ac:dyDescent="0.25">
      <c r="A289" s="30" t="s">
        <v>1214</v>
      </c>
      <c r="B289" s="65">
        <v>1722711</v>
      </c>
      <c r="C289" s="67" t="s">
        <v>1215</v>
      </c>
      <c r="D289" s="32" t="s">
        <v>1165</v>
      </c>
      <c r="E289" s="56"/>
      <c r="F289" s="33"/>
      <c r="G289" s="33"/>
      <c r="H289" s="288">
        <f t="shared" si="559"/>
        <v>772653.77280000004</v>
      </c>
      <c r="I289" s="288">
        <f t="shared" si="560"/>
        <v>772653.77280000004</v>
      </c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4" t="s">
        <v>478</v>
      </c>
      <c r="AI289" s="34" t="s">
        <v>463</v>
      </c>
      <c r="AJ289" s="34" t="s">
        <v>54</v>
      </c>
      <c r="AK289" s="34" t="s">
        <v>490</v>
      </c>
      <c r="AL289" s="34" t="s">
        <v>112</v>
      </c>
      <c r="AM289" s="34" t="s">
        <v>491</v>
      </c>
      <c r="AN289" s="34" t="s">
        <v>617</v>
      </c>
      <c r="AO289" s="36">
        <v>1.04</v>
      </c>
      <c r="AP289" s="69" t="s">
        <v>586</v>
      </c>
      <c r="AQ289" s="69" t="s">
        <v>30</v>
      </c>
      <c r="AR289" s="37" t="s">
        <v>493</v>
      </c>
      <c r="AS289" s="38">
        <v>2022</v>
      </c>
      <c r="AT289" s="39" t="s">
        <v>1183</v>
      </c>
      <c r="AU289" s="37" t="s">
        <v>493</v>
      </c>
      <c r="AV289" s="39" t="s">
        <v>494</v>
      </c>
      <c r="AW289" s="39" t="s">
        <v>495</v>
      </c>
      <c r="AX289" s="39" t="s">
        <v>550</v>
      </c>
      <c r="AY289" s="40" t="s">
        <v>1184</v>
      </c>
      <c r="AZ289" s="40" t="s">
        <v>504</v>
      </c>
      <c r="BA289" s="274">
        <v>0</v>
      </c>
      <c r="BB289" s="42"/>
      <c r="BC289" s="43">
        <v>745804.80000000005</v>
      </c>
      <c r="BD289" s="43">
        <v>0</v>
      </c>
      <c r="BE289" s="43"/>
      <c r="BF289" s="43">
        <v>0</v>
      </c>
      <c r="BG289" s="44"/>
      <c r="BH289" s="45">
        <f t="shared" si="574"/>
        <v>745804.80000000005</v>
      </c>
      <c r="BI289" s="45">
        <f t="shared" si="575"/>
        <v>772653.77280000004</v>
      </c>
      <c r="BJ289" s="45">
        <f t="shared" si="548"/>
        <v>772653.77280000004</v>
      </c>
      <c r="BK289" s="46">
        <v>74580.479999999996</v>
      </c>
      <c r="BL289" s="46">
        <v>335612.16000000003</v>
      </c>
      <c r="BM289" s="46">
        <f t="shared" si="477"/>
        <v>349036.64640000003</v>
      </c>
      <c r="BN289" s="46">
        <v>335612.16000000003</v>
      </c>
      <c r="BO289" s="46">
        <f t="shared" si="512"/>
        <v>349036.64640000003</v>
      </c>
      <c r="BP289" s="46">
        <v>0</v>
      </c>
      <c r="BQ289" s="46">
        <f t="shared" si="478"/>
        <v>0</v>
      </c>
      <c r="BR289" s="46">
        <v>0</v>
      </c>
      <c r="BS289" s="46">
        <f t="shared" si="479"/>
        <v>0</v>
      </c>
      <c r="BT289" s="46">
        <v>0</v>
      </c>
      <c r="BU289" s="46">
        <f t="shared" si="480"/>
        <v>0</v>
      </c>
      <c r="BV289" s="46">
        <v>0</v>
      </c>
      <c r="BW289" s="46">
        <f t="shared" si="481"/>
        <v>0</v>
      </c>
      <c r="BX289" s="46">
        <v>0</v>
      </c>
      <c r="BY289" s="46">
        <f t="shared" si="482"/>
        <v>0</v>
      </c>
      <c r="BZ289" s="46">
        <v>0</v>
      </c>
      <c r="CA289" s="46">
        <f t="shared" si="513"/>
        <v>0</v>
      </c>
      <c r="CB289" s="46">
        <v>0</v>
      </c>
      <c r="CC289" s="46">
        <f t="shared" si="514"/>
        <v>0</v>
      </c>
      <c r="CD289" s="46">
        <v>0</v>
      </c>
      <c r="CE289" s="46">
        <f t="shared" si="515"/>
        <v>0</v>
      </c>
      <c r="CF289" s="46">
        <v>0</v>
      </c>
      <c r="CG289" s="46">
        <f t="shared" si="516"/>
        <v>0</v>
      </c>
      <c r="CH289" s="46">
        <v>0</v>
      </c>
      <c r="CI289" s="46">
        <f t="shared" si="517"/>
        <v>0</v>
      </c>
      <c r="CJ289" s="46">
        <v>0</v>
      </c>
      <c r="CK289" s="46">
        <f t="shared" si="518"/>
        <v>0</v>
      </c>
      <c r="CL289" s="46">
        <v>0</v>
      </c>
      <c r="CM289" s="46">
        <f t="shared" si="519"/>
        <v>0</v>
      </c>
      <c r="CN289" s="46">
        <v>0</v>
      </c>
      <c r="CO289" s="46">
        <f t="shared" si="520"/>
        <v>0</v>
      </c>
      <c r="CP289" s="46">
        <v>0</v>
      </c>
      <c r="CQ289" s="46">
        <f t="shared" si="521"/>
        <v>0</v>
      </c>
      <c r="CR289" s="46">
        <v>0</v>
      </c>
      <c r="CS289" s="46">
        <f t="shared" si="522"/>
        <v>0</v>
      </c>
      <c r="CT289" s="46">
        <v>0</v>
      </c>
      <c r="CU289" s="46">
        <f t="shared" si="523"/>
        <v>0</v>
      </c>
      <c r="CV289" s="46">
        <v>0</v>
      </c>
      <c r="CW289" s="46">
        <f t="shared" si="524"/>
        <v>0</v>
      </c>
      <c r="CX289" s="46">
        <v>0</v>
      </c>
      <c r="CY289" s="46">
        <f t="shared" si="525"/>
        <v>0</v>
      </c>
      <c r="CZ289" s="46">
        <v>0</v>
      </c>
      <c r="DA289" s="46">
        <f t="shared" si="526"/>
        <v>0</v>
      </c>
      <c r="DB289" s="47">
        <v>0</v>
      </c>
      <c r="DC289" s="46">
        <f t="shared" si="527"/>
        <v>0</v>
      </c>
      <c r="DD289" s="48">
        <v>0</v>
      </c>
      <c r="DE289" s="46">
        <f t="shared" si="528"/>
        <v>0</v>
      </c>
      <c r="DF289" s="49">
        <v>60</v>
      </c>
      <c r="DG289" s="50">
        <f t="shared" si="540"/>
        <v>12877.562880000001</v>
      </c>
      <c r="DH289" s="51">
        <f t="shared" si="549"/>
        <v>270428.82048000011</v>
      </c>
      <c r="DI289" s="52"/>
      <c r="DJ289" s="52"/>
      <c r="DK289" s="53"/>
      <c r="DL289" s="52">
        <f>$DG289</f>
        <v>12877.562880000001</v>
      </c>
      <c r="DM289" s="52">
        <f>$DG289</f>
        <v>12877.562880000001</v>
      </c>
      <c r="DN289" s="52">
        <f t="shared" si="588"/>
        <v>12877.562880000001</v>
      </c>
      <c r="DO289" s="52">
        <f t="shared" si="588"/>
        <v>12877.562880000001</v>
      </c>
      <c r="DP289" s="52">
        <f t="shared" si="585"/>
        <v>12877.562880000001</v>
      </c>
      <c r="DQ289" s="52">
        <f t="shared" si="591"/>
        <v>12877.562880000001</v>
      </c>
      <c r="DR289" s="52">
        <f t="shared" si="591"/>
        <v>12877.562880000001</v>
      </c>
      <c r="DS289" s="52">
        <f t="shared" si="591"/>
        <v>12877.562880000001</v>
      </c>
      <c r="DT289" s="52">
        <f t="shared" si="577"/>
        <v>12877.562880000001</v>
      </c>
      <c r="DU289" s="52">
        <f t="shared" si="577"/>
        <v>12877.562880000001</v>
      </c>
      <c r="DV289" s="52">
        <f t="shared" si="580"/>
        <v>12877.562880000001</v>
      </c>
      <c r="DW289" s="52">
        <f t="shared" si="580"/>
        <v>12877.562880000001</v>
      </c>
      <c r="DX289" s="52">
        <f t="shared" si="583"/>
        <v>12877.562880000001</v>
      </c>
      <c r="DY289" s="52">
        <f t="shared" si="587"/>
        <v>12877.562880000001</v>
      </c>
      <c r="DZ289" s="52">
        <f t="shared" ref="DZ289:EF289" si="592">$DG289</f>
        <v>12877.562880000001</v>
      </c>
      <c r="EA289" s="52">
        <f t="shared" si="592"/>
        <v>12877.562880000001</v>
      </c>
      <c r="EB289" s="52">
        <f t="shared" si="592"/>
        <v>12877.562880000001</v>
      </c>
      <c r="EC289" s="52">
        <f t="shared" si="592"/>
        <v>12877.562880000001</v>
      </c>
      <c r="ED289" s="52">
        <f t="shared" si="592"/>
        <v>12877.562880000001</v>
      </c>
      <c r="EE289" s="52">
        <f t="shared" si="592"/>
        <v>12877.562880000001</v>
      </c>
      <c r="EF289" s="52">
        <f t="shared" si="592"/>
        <v>12877.562880000001</v>
      </c>
      <c r="EG289" s="54">
        <f t="shared" si="550"/>
        <v>502224.95231999992</v>
      </c>
      <c r="EH289" s="55">
        <f t="shared" si="551"/>
        <v>21</v>
      </c>
      <c r="EI289" s="55">
        <f t="shared" si="552"/>
        <v>39</v>
      </c>
      <c r="EJ289" s="56" t="s">
        <v>1177</v>
      </c>
      <c r="EK289" s="57">
        <f t="shared" si="565"/>
        <v>74580.479999999996</v>
      </c>
      <c r="EL289" s="57">
        <f t="shared" si="566"/>
        <v>423617.12640000001</v>
      </c>
      <c r="EM289" s="57">
        <f t="shared" si="567"/>
        <v>772653.77280000004</v>
      </c>
      <c r="EN289" s="57">
        <f t="shared" si="568"/>
        <v>759776.20992000005</v>
      </c>
      <c r="EO289" s="57">
        <f t="shared" si="569"/>
        <v>746898.64704000007</v>
      </c>
      <c r="EP289" s="57">
        <f t="shared" si="570"/>
        <v>734021.08416000009</v>
      </c>
      <c r="EQ289" s="58">
        <f t="shared" si="561"/>
        <v>894.96575999999993</v>
      </c>
      <c r="ER289" s="58">
        <f t="shared" si="562"/>
        <v>5083.4055168000004</v>
      </c>
      <c r="ES289" s="58">
        <f t="shared" si="563"/>
        <v>10044.4990464</v>
      </c>
      <c r="ET289" s="58">
        <f t="shared" si="564"/>
        <v>10636.866938880001</v>
      </c>
    </row>
    <row r="290" spans="1:150" x14ac:dyDescent="0.25">
      <c r="A290" s="30" t="s">
        <v>1216</v>
      </c>
      <c r="B290" s="65">
        <v>1722712</v>
      </c>
      <c r="C290" s="67" t="s">
        <v>1203</v>
      </c>
      <c r="D290" s="32" t="s">
        <v>1165</v>
      </c>
      <c r="E290" s="56"/>
      <c r="F290" s="33"/>
      <c r="G290" s="33"/>
      <c r="H290" s="288">
        <f t="shared" si="559"/>
        <v>215600.48640000002</v>
      </c>
      <c r="I290" s="288">
        <f t="shared" si="560"/>
        <v>215600.48640000002</v>
      </c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4" t="s">
        <v>478</v>
      </c>
      <c r="AI290" s="34" t="s">
        <v>463</v>
      </c>
      <c r="AJ290" s="34" t="s">
        <v>54</v>
      </c>
      <c r="AK290" s="34" t="s">
        <v>490</v>
      </c>
      <c r="AL290" s="34" t="s">
        <v>112</v>
      </c>
      <c r="AM290" s="34" t="s">
        <v>491</v>
      </c>
      <c r="AN290" s="34" t="s">
        <v>617</v>
      </c>
      <c r="AO290" s="36">
        <v>1.04</v>
      </c>
      <c r="AP290" s="69" t="s">
        <v>586</v>
      </c>
      <c r="AQ290" s="69" t="s">
        <v>30</v>
      </c>
      <c r="AR290" s="37" t="s">
        <v>493</v>
      </c>
      <c r="AS290" s="38">
        <v>2022</v>
      </c>
      <c r="AT290" s="39" t="s">
        <v>1183</v>
      </c>
      <c r="AU290" s="37" t="s">
        <v>493</v>
      </c>
      <c r="AV290" s="39" t="s">
        <v>494</v>
      </c>
      <c r="AW290" s="39" t="s">
        <v>495</v>
      </c>
      <c r="AX290" s="39" t="s">
        <v>550</v>
      </c>
      <c r="AY290" s="40" t="s">
        <v>1184</v>
      </c>
      <c r="AZ290" s="40" t="s">
        <v>504</v>
      </c>
      <c r="BA290" s="274">
        <v>0</v>
      </c>
      <c r="BB290" s="42"/>
      <c r="BC290" s="43">
        <v>208915.20000000001</v>
      </c>
      <c r="BD290" s="43">
        <v>0</v>
      </c>
      <c r="BE290" s="43"/>
      <c r="BF290" s="43">
        <v>0</v>
      </c>
      <c r="BG290" s="44"/>
      <c r="BH290" s="45">
        <f t="shared" si="574"/>
        <v>208915.20000000001</v>
      </c>
      <c r="BI290" s="45">
        <f t="shared" si="575"/>
        <v>215600.48640000002</v>
      </c>
      <c r="BJ290" s="45">
        <f t="shared" si="548"/>
        <v>215600.48640000002</v>
      </c>
      <c r="BK290" s="46">
        <v>41783.040000000001</v>
      </c>
      <c r="BL290" s="46">
        <v>83566.080000000002</v>
      </c>
      <c r="BM290" s="46">
        <f t="shared" ref="BM290:BM353" si="593">AO290*BL290</f>
        <v>86908.723200000008</v>
      </c>
      <c r="BN290" s="46">
        <v>83566.080000000002</v>
      </c>
      <c r="BO290" s="46">
        <f t="shared" si="512"/>
        <v>86908.723200000008</v>
      </c>
      <c r="BP290" s="46">
        <v>0</v>
      </c>
      <c r="BQ290" s="46">
        <f t="shared" ref="BQ290:BQ353" si="594">$AO290*BP290</f>
        <v>0</v>
      </c>
      <c r="BR290" s="46">
        <v>0</v>
      </c>
      <c r="BS290" s="46">
        <f t="shared" ref="BS290:BS353" si="595">$AO290*BR290</f>
        <v>0</v>
      </c>
      <c r="BT290" s="46">
        <v>0</v>
      </c>
      <c r="BU290" s="46">
        <f t="shared" ref="BU290:BU353" si="596">$AO290*BT290</f>
        <v>0</v>
      </c>
      <c r="BV290" s="46">
        <v>0</v>
      </c>
      <c r="BW290" s="46">
        <f t="shared" ref="BW290:BW353" si="597">$AO290*BV290</f>
        <v>0</v>
      </c>
      <c r="BX290" s="46">
        <v>0</v>
      </c>
      <c r="BY290" s="46">
        <f t="shared" ref="BY290:BY353" si="598">$AO290*BX290</f>
        <v>0</v>
      </c>
      <c r="BZ290" s="46">
        <v>0</v>
      </c>
      <c r="CA290" s="46">
        <f t="shared" si="513"/>
        <v>0</v>
      </c>
      <c r="CB290" s="46">
        <v>0</v>
      </c>
      <c r="CC290" s="46">
        <f t="shared" si="514"/>
        <v>0</v>
      </c>
      <c r="CD290" s="46">
        <v>0</v>
      </c>
      <c r="CE290" s="46">
        <f t="shared" si="515"/>
        <v>0</v>
      </c>
      <c r="CF290" s="46">
        <v>0</v>
      </c>
      <c r="CG290" s="46">
        <f t="shared" si="516"/>
        <v>0</v>
      </c>
      <c r="CH290" s="46">
        <v>0</v>
      </c>
      <c r="CI290" s="46">
        <f t="shared" si="517"/>
        <v>0</v>
      </c>
      <c r="CJ290" s="46">
        <v>0</v>
      </c>
      <c r="CK290" s="46">
        <f t="shared" si="518"/>
        <v>0</v>
      </c>
      <c r="CL290" s="46">
        <v>0</v>
      </c>
      <c r="CM290" s="46">
        <f t="shared" si="519"/>
        <v>0</v>
      </c>
      <c r="CN290" s="46">
        <v>0</v>
      </c>
      <c r="CO290" s="46">
        <f t="shared" si="520"/>
        <v>0</v>
      </c>
      <c r="CP290" s="46">
        <v>0</v>
      </c>
      <c r="CQ290" s="46">
        <f t="shared" si="521"/>
        <v>0</v>
      </c>
      <c r="CR290" s="46">
        <v>0</v>
      </c>
      <c r="CS290" s="46">
        <f t="shared" si="522"/>
        <v>0</v>
      </c>
      <c r="CT290" s="46">
        <v>0</v>
      </c>
      <c r="CU290" s="46">
        <f t="shared" si="523"/>
        <v>0</v>
      </c>
      <c r="CV290" s="46">
        <v>0</v>
      </c>
      <c r="CW290" s="46">
        <f t="shared" si="524"/>
        <v>0</v>
      </c>
      <c r="CX290" s="46">
        <v>0</v>
      </c>
      <c r="CY290" s="46">
        <f t="shared" si="525"/>
        <v>0</v>
      </c>
      <c r="CZ290" s="46">
        <v>0</v>
      </c>
      <c r="DA290" s="46">
        <f t="shared" si="526"/>
        <v>0</v>
      </c>
      <c r="DB290" s="47">
        <v>0</v>
      </c>
      <c r="DC290" s="46">
        <f t="shared" si="527"/>
        <v>0</v>
      </c>
      <c r="DD290" s="48">
        <v>0</v>
      </c>
      <c r="DE290" s="46">
        <f t="shared" si="528"/>
        <v>0</v>
      </c>
      <c r="DF290" s="49">
        <v>15</v>
      </c>
      <c r="DG290" s="50">
        <f t="shared" si="540"/>
        <v>14373.365760000002</v>
      </c>
      <c r="DH290" s="51">
        <f t="shared" si="549"/>
        <v>215600.48640000011</v>
      </c>
      <c r="DI290" s="52"/>
      <c r="DJ290" s="52"/>
      <c r="DK290" s="53"/>
      <c r="DL290" s="52">
        <f>$DG290</f>
        <v>14373.365760000002</v>
      </c>
      <c r="DM290" s="52">
        <f>$DG290</f>
        <v>14373.365760000002</v>
      </c>
      <c r="DN290" s="52">
        <f t="shared" si="588"/>
        <v>14373.365760000002</v>
      </c>
      <c r="DO290" s="52">
        <f t="shared" si="588"/>
        <v>14373.365760000002</v>
      </c>
      <c r="DP290" s="52">
        <f t="shared" si="585"/>
        <v>14373.365760000002</v>
      </c>
      <c r="DQ290" s="52">
        <f t="shared" si="591"/>
        <v>14373.365760000002</v>
      </c>
      <c r="DR290" s="52">
        <f t="shared" si="591"/>
        <v>14373.365760000002</v>
      </c>
      <c r="DS290" s="52">
        <f t="shared" si="591"/>
        <v>14373.365760000002</v>
      </c>
      <c r="DT290" s="52">
        <f t="shared" ref="DT290:DU304" si="599">$DG290</f>
        <v>14373.365760000002</v>
      </c>
      <c r="DU290" s="52">
        <f t="shared" si="599"/>
        <v>14373.365760000002</v>
      </c>
      <c r="DV290" s="52">
        <f t="shared" si="580"/>
        <v>14373.365760000002</v>
      </c>
      <c r="DW290" s="52">
        <f t="shared" si="580"/>
        <v>14373.365760000002</v>
      </c>
      <c r="DX290" s="52">
        <f t="shared" si="583"/>
        <v>14373.365760000002</v>
      </c>
      <c r="DY290" s="52">
        <f t="shared" si="587"/>
        <v>14373.365760000002</v>
      </c>
      <c r="DZ290" s="52">
        <f t="shared" ref="DZ290:DZ304" si="600">$DG290</f>
        <v>14373.365760000002</v>
      </c>
      <c r="EA290" s="52"/>
      <c r="EB290" s="53"/>
      <c r="EC290" s="53"/>
      <c r="ED290" s="53"/>
      <c r="EE290" s="53"/>
      <c r="EF290" s="53"/>
      <c r="EG290" s="54">
        <f t="shared" si="550"/>
        <v>0</v>
      </c>
      <c r="EH290" s="55">
        <f t="shared" si="551"/>
        <v>15</v>
      </c>
      <c r="EI290" s="55">
        <f t="shared" si="552"/>
        <v>0</v>
      </c>
      <c r="EJ290" s="56" t="s">
        <v>1177</v>
      </c>
      <c r="EK290" s="57">
        <f t="shared" si="565"/>
        <v>41783.040000000001</v>
      </c>
      <c r="EL290" s="57">
        <f t="shared" si="566"/>
        <v>128691.76320000002</v>
      </c>
      <c r="EM290" s="57">
        <f t="shared" si="567"/>
        <v>215600.48640000002</v>
      </c>
      <c r="EN290" s="57">
        <f t="shared" si="568"/>
        <v>201227.12064000001</v>
      </c>
      <c r="EO290" s="57">
        <f t="shared" si="569"/>
        <v>186853.75487999999</v>
      </c>
      <c r="EP290" s="57">
        <f t="shared" si="570"/>
        <v>172480.38911999998</v>
      </c>
      <c r="EQ290" s="58">
        <f t="shared" si="561"/>
        <v>501.39648</v>
      </c>
      <c r="ER290" s="58">
        <f t="shared" si="562"/>
        <v>1544.3011584000003</v>
      </c>
      <c r="ES290" s="58">
        <f t="shared" si="563"/>
        <v>2802.8063232</v>
      </c>
      <c r="ET290" s="58">
        <f t="shared" si="564"/>
        <v>2817.17968896</v>
      </c>
    </row>
    <row r="291" spans="1:150" x14ac:dyDescent="0.25">
      <c r="A291" s="30" t="s">
        <v>1217</v>
      </c>
      <c r="B291" s="65">
        <v>1722713</v>
      </c>
      <c r="C291" s="67" t="s">
        <v>1218</v>
      </c>
      <c r="D291" s="32" t="s">
        <v>1165</v>
      </c>
      <c r="E291" s="56"/>
      <c r="F291" s="33"/>
      <c r="G291" s="33"/>
      <c r="H291" s="288">
        <f t="shared" si="559"/>
        <v>599272.12800000014</v>
      </c>
      <c r="I291" s="288">
        <f t="shared" si="560"/>
        <v>599272.12800000014</v>
      </c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4" t="s">
        <v>478</v>
      </c>
      <c r="AI291" s="34" t="s">
        <v>463</v>
      </c>
      <c r="AJ291" s="34" t="s">
        <v>54</v>
      </c>
      <c r="AK291" s="34" t="s">
        <v>490</v>
      </c>
      <c r="AL291" s="34" t="s">
        <v>100</v>
      </c>
      <c r="AM291" s="34" t="s">
        <v>491</v>
      </c>
      <c r="AN291" s="34" t="s">
        <v>617</v>
      </c>
      <c r="AO291" s="36">
        <v>1.04</v>
      </c>
      <c r="AP291" s="69" t="s">
        <v>586</v>
      </c>
      <c r="AQ291" s="69" t="s">
        <v>30</v>
      </c>
      <c r="AR291" s="37" t="s">
        <v>493</v>
      </c>
      <c r="AS291" s="38">
        <v>2022</v>
      </c>
      <c r="AT291" s="39" t="s">
        <v>1183</v>
      </c>
      <c r="AU291" s="37" t="s">
        <v>493</v>
      </c>
      <c r="AV291" s="39" t="s">
        <v>494</v>
      </c>
      <c r="AW291" s="39" t="s">
        <v>495</v>
      </c>
      <c r="AX291" s="39" t="s">
        <v>550</v>
      </c>
      <c r="AY291" s="40" t="s">
        <v>1184</v>
      </c>
      <c r="AZ291" s="40" t="s">
        <v>504</v>
      </c>
      <c r="BA291" s="274">
        <v>0</v>
      </c>
      <c r="BB291" s="42"/>
      <c r="BC291" s="43">
        <v>578448.00000000012</v>
      </c>
      <c r="BD291" s="43">
        <v>0</v>
      </c>
      <c r="BE291" s="43"/>
      <c r="BF291" s="43">
        <v>0</v>
      </c>
      <c r="BG291" s="44"/>
      <c r="BH291" s="45">
        <f t="shared" si="574"/>
        <v>578448.00000000012</v>
      </c>
      <c r="BI291" s="45">
        <f t="shared" si="575"/>
        <v>599272.12800000014</v>
      </c>
      <c r="BJ291" s="45">
        <f t="shared" si="548"/>
        <v>599272.12800000014</v>
      </c>
      <c r="BK291" s="46">
        <v>57844.80000000001</v>
      </c>
      <c r="BL291" s="46">
        <v>260301.60000000006</v>
      </c>
      <c r="BM291" s="46">
        <f t="shared" si="593"/>
        <v>270713.66400000005</v>
      </c>
      <c r="BN291" s="46">
        <v>130150.80000000003</v>
      </c>
      <c r="BO291" s="46">
        <f t="shared" si="512"/>
        <v>135356.83200000002</v>
      </c>
      <c r="BP291" s="46">
        <v>130150.80000000003</v>
      </c>
      <c r="BQ291" s="46">
        <f t="shared" si="594"/>
        <v>135356.83200000002</v>
      </c>
      <c r="BR291" s="46">
        <v>0</v>
      </c>
      <c r="BS291" s="46">
        <f t="shared" si="595"/>
        <v>0</v>
      </c>
      <c r="BT291" s="46">
        <v>0</v>
      </c>
      <c r="BU291" s="46">
        <f t="shared" si="596"/>
        <v>0</v>
      </c>
      <c r="BV291" s="46">
        <v>0</v>
      </c>
      <c r="BW291" s="46">
        <f t="shared" si="597"/>
        <v>0</v>
      </c>
      <c r="BX291" s="46">
        <v>0</v>
      </c>
      <c r="BY291" s="46">
        <f t="shared" si="598"/>
        <v>0</v>
      </c>
      <c r="BZ291" s="46">
        <v>0</v>
      </c>
      <c r="CA291" s="46">
        <f t="shared" si="513"/>
        <v>0</v>
      </c>
      <c r="CB291" s="46">
        <v>0</v>
      </c>
      <c r="CC291" s="46">
        <f t="shared" si="514"/>
        <v>0</v>
      </c>
      <c r="CD291" s="46">
        <v>0</v>
      </c>
      <c r="CE291" s="46">
        <f t="shared" si="515"/>
        <v>0</v>
      </c>
      <c r="CF291" s="46">
        <v>0</v>
      </c>
      <c r="CG291" s="46">
        <f t="shared" si="516"/>
        <v>0</v>
      </c>
      <c r="CH291" s="46">
        <v>0</v>
      </c>
      <c r="CI291" s="46">
        <f t="shared" si="517"/>
        <v>0</v>
      </c>
      <c r="CJ291" s="46">
        <v>0</v>
      </c>
      <c r="CK291" s="46">
        <f t="shared" si="518"/>
        <v>0</v>
      </c>
      <c r="CL291" s="46">
        <v>0</v>
      </c>
      <c r="CM291" s="46">
        <f t="shared" si="519"/>
        <v>0</v>
      </c>
      <c r="CN291" s="46">
        <v>0</v>
      </c>
      <c r="CO291" s="46">
        <f t="shared" si="520"/>
        <v>0</v>
      </c>
      <c r="CP291" s="46">
        <v>0</v>
      </c>
      <c r="CQ291" s="46">
        <f t="shared" si="521"/>
        <v>0</v>
      </c>
      <c r="CR291" s="46">
        <v>0</v>
      </c>
      <c r="CS291" s="46">
        <f t="shared" si="522"/>
        <v>0</v>
      </c>
      <c r="CT291" s="46">
        <v>0</v>
      </c>
      <c r="CU291" s="46">
        <f t="shared" si="523"/>
        <v>0</v>
      </c>
      <c r="CV291" s="46">
        <v>0</v>
      </c>
      <c r="CW291" s="46">
        <f t="shared" si="524"/>
        <v>0</v>
      </c>
      <c r="CX291" s="46">
        <v>0</v>
      </c>
      <c r="CY291" s="46">
        <f t="shared" si="525"/>
        <v>0</v>
      </c>
      <c r="CZ291" s="46">
        <v>0</v>
      </c>
      <c r="DA291" s="46">
        <f t="shared" si="526"/>
        <v>0</v>
      </c>
      <c r="DB291" s="47">
        <v>0</v>
      </c>
      <c r="DC291" s="46">
        <f t="shared" si="527"/>
        <v>0</v>
      </c>
      <c r="DD291" s="48">
        <v>0</v>
      </c>
      <c r="DE291" s="46">
        <f t="shared" si="528"/>
        <v>0</v>
      </c>
      <c r="DF291" s="49">
        <v>40</v>
      </c>
      <c r="DG291" s="50">
        <f t="shared" si="540"/>
        <v>14981.803200000004</v>
      </c>
      <c r="DH291" s="51">
        <f t="shared" si="549"/>
        <v>299636.06400000007</v>
      </c>
      <c r="DI291" s="52"/>
      <c r="DJ291" s="52"/>
      <c r="DK291" s="53"/>
      <c r="DL291" s="53"/>
      <c r="DM291" s="52">
        <f t="shared" ref="DM291:DM296" si="601">$DG291</f>
        <v>14981.803200000004</v>
      </c>
      <c r="DN291" s="52">
        <f t="shared" si="588"/>
        <v>14981.803200000004</v>
      </c>
      <c r="DO291" s="52">
        <f t="shared" si="588"/>
        <v>14981.803200000004</v>
      </c>
      <c r="DP291" s="52">
        <f t="shared" si="585"/>
        <v>14981.803200000004</v>
      </c>
      <c r="DQ291" s="52">
        <f t="shared" si="591"/>
        <v>14981.803200000004</v>
      </c>
      <c r="DR291" s="52">
        <f t="shared" si="591"/>
        <v>14981.803200000004</v>
      </c>
      <c r="DS291" s="52">
        <f t="shared" si="591"/>
        <v>14981.803200000004</v>
      </c>
      <c r="DT291" s="52">
        <f t="shared" si="599"/>
        <v>14981.803200000004</v>
      </c>
      <c r="DU291" s="52">
        <f t="shared" si="599"/>
        <v>14981.803200000004</v>
      </c>
      <c r="DV291" s="52">
        <f t="shared" si="580"/>
        <v>14981.803200000004</v>
      </c>
      <c r="DW291" s="52">
        <f t="shared" si="580"/>
        <v>14981.803200000004</v>
      </c>
      <c r="DX291" s="52">
        <f t="shared" si="583"/>
        <v>14981.803200000004</v>
      </c>
      <c r="DY291" s="52">
        <f t="shared" si="587"/>
        <v>14981.803200000004</v>
      </c>
      <c r="DZ291" s="52">
        <f t="shared" si="600"/>
        <v>14981.803200000004</v>
      </c>
      <c r="EA291" s="52">
        <f t="shared" ref="EA291:EF304" si="602">$DG291</f>
        <v>14981.803200000004</v>
      </c>
      <c r="EB291" s="52">
        <f t="shared" si="602"/>
        <v>14981.803200000004</v>
      </c>
      <c r="EC291" s="52">
        <f t="shared" si="602"/>
        <v>14981.803200000004</v>
      </c>
      <c r="ED291" s="52">
        <f t="shared" si="602"/>
        <v>14981.803200000004</v>
      </c>
      <c r="EE291" s="52">
        <f t="shared" si="602"/>
        <v>14981.803200000004</v>
      </c>
      <c r="EF291" s="52">
        <f t="shared" si="602"/>
        <v>14981.803200000004</v>
      </c>
      <c r="EG291" s="54">
        <f t="shared" si="550"/>
        <v>299636.06400000007</v>
      </c>
      <c r="EH291" s="55">
        <f t="shared" si="551"/>
        <v>20</v>
      </c>
      <c r="EI291" s="55">
        <f t="shared" si="552"/>
        <v>20</v>
      </c>
      <c r="EJ291" s="56" t="s">
        <v>1177</v>
      </c>
      <c r="EK291" s="57">
        <f t="shared" si="565"/>
        <v>57844.80000000001</v>
      </c>
      <c r="EL291" s="57">
        <f t="shared" si="566"/>
        <v>328558.46400000004</v>
      </c>
      <c r="EM291" s="57">
        <f t="shared" si="567"/>
        <v>463915.29600000009</v>
      </c>
      <c r="EN291" s="57">
        <f t="shared" si="568"/>
        <v>599272.12800000014</v>
      </c>
      <c r="EO291" s="57">
        <f t="shared" si="569"/>
        <v>584290.32480000018</v>
      </c>
      <c r="EP291" s="57">
        <f t="shared" si="570"/>
        <v>569308.52160000021</v>
      </c>
      <c r="EQ291" s="58">
        <f t="shared" si="561"/>
        <v>694.13760000000013</v>
      </c>
      <c r="ER291" s="58">
        <f t="shared" si="562"/>
        <v>3942.7015680000004</v>
      </c>
      <c r="ES291" s="58">
        <f t="shared" si="563"/>
        <v>6030.8988480000007</v>
      </c>
      <c r="ET291" s="58">
        <f t="shared" si="564"/>
        <v>8389.8097920000018</v>
      </c>
    </row>
    <row r="292" spans="1:150" x14ac:dyDescent="0.25">
      <c r="A292" s="30" t="s">
        <v>1219</v>
      </c>
      <c r="B292" s="65">
        <v>1722714</v>
      </c>
      <c r="C292" s="67" t="s">
        <v>1220</v>
      </c>
      <c r="D292" s="32" t="s">
        <v>1165</v>
      </c>
      <c r="E292" s="56"/>
      <c r="F292" s="33"/>
      <c r="G292" s="33"/>
      <c r="H292" s="288">
        <f t="shared" si="559"/>
        <v>934399.06559999997</v>
      </c>
      <c r="I292" s="288">
        <f t="shared" si="560"/>
        <v>934399.06559999997</v>
      </c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4" t="s">
        <v>478</v>
      </c>
      <c r="AI292" s="34" t="s">
        <v>463</v>
      </c>
      <c r="AJ292" s="34" t="s">
        <v>54</v>
      </c>
      <c r="AK292" s="34" t="s">
        <v>490</v>
      </c>
      <c r="AL292" s="34" t="s">
        <v>112</v>
      </c>
      <c r="AM292" s="34" t="s">
        <v>491</v>
      </c>
      <c r="AN292" s="34" t="s">
        <v>617</v>
      </c>
      <c r="AO292" s="36">
        <v>1.04</v>
      </c>
      <c r="AP292" s="69" t="s">
        <v>586</v>
      </c>
      <c r="AQ292" s="69" t="s">
        <v>30</v>
      </c>
      <c r="AR292" s="37" t="s">
        <v>493</v>
      </c>
      <c r="AS292" s="38">
        <v>2022</v>
      </c>
      <c r="AT292" s="39" t="s">
        <v>1183</v>
      </c>
      <c r="AU292" s="37" t="s">
        <v>493</v>
      </c>
      <c r="AV292" s="39" t="s">
        <v>494</v>
      </c>
      <c r="AW292" s="39" t="s">
        <v>495</v>
      </c>
      <c r="AX292" s="39" t="s">
        <v>550</v>
      </c>
      <c r="AY292" s="40" t="s">
        <v>1184</v>
      </c>
      <c r="AZ292" s="40" t="s">
        <v>504</v>
      </c>
      <c r="BA292" s="274">
        <v>0</v>
      </c>
      <c r="BB292" s="42"/>
      <c r="BC292" s="43">
        <v>901929.60000000009</v>
      </c>
      <c r="BD292" s="43">
        <v>0</v>
      </c>
      <c r="BE292" s="43"/>
      <c r="BF292" s="43">
        <v>0</v>
      </c>
      <c r="BG292" s="44"/>
      <c r="BH292" s="45">
        <f t="shared" si="574"/>
        <v>901929.60000000009</v>
      </c>
      <c r="BI292" s="45">
        <f t="shared" si="575"/>
        <v>934399.06559999997</v>
      </c>
      <c r="BJ292" s="45">
        <f t="shared" si="548"/>
        <v>934399.06559999997</v>
      </c>
      <c r="BK292" s="46">
        <v>90192.960000000006</v>
      </c>
      <c r="BL292" s="46">
        <v>405868.32</v>
      </c>
      <c r="BM292" s="46">
        <f t="shared" si="593"/>
        <v>422103.0528</v>
      </c>
      <c r="BN292" s="46">
        <v>202934.16</v>
      </c>
      <c r="BO292" s="46">
        <f t="shared" si="512"/>
        <v>211051.5264</v>
      </c>
      <c r="BP292" s="46">
        <v>202934.16</v>
      </c>
      <c r="BQ292" s="46">
        <f t="shared" si="594"/>
        <v>211051.5264</v>
      </c>
      <c r="BR292" s="46">
        <v>0</v>
      </c>
      <c r="BS292" s="46">
        <f t="shared" si="595"/>
        <v>0</v>
      </c>
      <c r="BT292" s="46">
        <v>0</v>
      </c>
      <c r="BU292" s="46">
        <f t="shared" si="596"/>
        <v>0</v>
      </c>
      <c r="BV292" s="46">
        <v>0</v>
      </c>
      <c r="BW292" s="46">
        <f t="shared" si="597"/>
        <v>0</v>
      </c>
      <c r="BX292" s="46">
        <v>0</v>
      </c>
      <c r="BY292" s="46">
        <f t="shared" si="598"/>
        <v>0</v>
      </c>
      <c r="BZ292" s="46">
        <v>0</v>
      </c>
      <c r="CA292" s="46">
        <f t="shared" si="513"/>
        <v>0</v>
      </c>
      <c r="CB292" s="46">
        <v>0</v>
      </c>
      <c r="CC292" s="46">
        <f t="shared" si="514"/>
        <v>0</v>
      </c>
      <c r="CD292" s="46">
        <v>0</v>
      </c>
      <c r="CE292" s="46">
        <f t="shared" si="515"/>
        <v>0</v>
      </c>
      <c r="CF292" s="46">
        <v>0</v>
      </c>
      <c r="CG292" s="46">
        <f t="shared" si="516"/>
        <v>0</v>
      </c>
      <c r="CH292" s="46">
        <v>0</v>
      </c>
      <c r="CI292" s="46">
        <f t="shared" si="517"/>
        <v>0</v>
      </c>
      <c r="CJ292" s="46">
        <v>0</v>
      </c>
      <c r="CK292" s="46">
        <f t="shared" si="518"/>
        <v>0</v>
      </c>
      <c r="CL292" s="46">
        <v>0</v>
      </c>
      <c r="CM292" s="46">
        <f t="shared" si="519"/>
        <v>0</v>
      </c>
      <c r="CN292" s="46">
        <v>0</v>
      </c>
      <c r="CO292" s="46">
        <f t="shared" si="520"/>
        <v>0</v>
      </c>
      <c r="CP292" s="46">
        <v>0</v>
      </c>
      <c r="CQ292" s="46">
        <f t="shared" si="521"/>
        <v>0</v>
      </c>
      <c r="CR292" s="46">
        <v>0</v>
      </c>
      <c r="CS292" s="46">
        <f t="shared" si="522"/>
        <v>0</v>
      </c>
      <c r="CT292" s="46">
        <v>0</v>
      </c>
      <c r="CU292" s="46">
        <f t="shared" si="523"/>
        <v>0</v>
      </c>
      <c r="CV292" s="46">
        <v>0</v>
      </c>
      <c r="CW292" s="46">
        <f t="shared" si="524"/>
        <v>0</v>
      </c>
      <c r="CX292" s="46">
        <v>0</v>
      </c>
      <c r="CY292" s="46">
        <f t="shared" si="525"/>
        <v>0</v>
      </c>
      <c r="CZ292" s="46">
        <v>0</v>
      </c>
      <c r="DA292" s="46">
        <f t="shared" si="526"/>
        <v>0</v>
      </c>
      <c r="DB292" s="47">
        <v>0</v>
      </c>
      <c r="DC292" s="46">
        <f t="shared" si="527"/>
        <v>0</v>
      </c>
      <c r="DD292" s="48">
        <v>0</v>
      </c>
      <c r="DE292" s="46">
        <f t="shared" si="528"/>
        <v>0</v>
      </c>
      <c r="DF292" s="49">
        <v>60</v>
      </c>
      <c r="DG292" s="50">
        <f t="shared" si="540"/>
        <v>15573.31776</v>
      </c>
      <c r="DH292" s="51">
        <f t="shared" si="549"/>
        <v>311466.35520000005</v>
      </c>
      <c r="DI292" s="52"/>
      <c r="DJ292" s="52"/>
      <c r="DK292" s="53"/>
      <c r="DL292" s="53"/>
      <c r="DM292" s="52">
        <f t="shared" si="601"/>
        <v>15573.31776</v>
      </c>
      <c r="DN292" s="52">
        <f t="shared" si="588"/>
        <v>15573.31776</v>
      </c>
      <c r="DO292" s="52">
        <f t="shared" si="588"/>
        <v>15573.31776</v>
      </c>
      <c r="DP292" s="52">
        <f t="shared" si="585"/>
        <v>15573.31776</v>
      </c>
      <c r="DQ292" s="52">
        <f t="shared" si="591"/>
        <v>15573.31776</v>
      </c>
      <c r="DR292" s="52">
        <f t="shared" si="591"/>
        <v>15573.31776</v>
      </c>
      <c r="DS292" s="52">
        <f t="shared" si="591"/>
        <v>15573.31776</v>
      </c>
      <c r="DT292" s="52">
        <f t="shared" si="599"/>
        <v>15573.31776</v>
      </c>
      <c r="DU292" s="52">
        <f t="shared" si="599"/>
        <v>15573.31776</v>
      </c>
      <c r="DV292" s="52">
        <f t="shared" si="580"/>
        <v>15573.31776</v>
      </c>
      <c r="DW292" s="52">
        <f t="shared" si="580"/>
        <v>15573.31776</v>
      </c>
      <c r="DX292" s="52">
        <f t="shared" si="583"/>
        <v>15573.31776</v>
      </c>
      <c r="DY292" s="52">
        <f t="shared" si="587"/>
        <v>15573.31776</v>
      </c>
      <c r="DZ292" s="52">
        <f t="shared" si="600"/>
        <v>15573.31776</v>
      </c>
      <c r="EA292" s="52">
        <f t="shared" si="602"/>
        <v>15573.31776</v>
      </c>
      <c r="EB292" s="52">
        <f t="shared" si="602"/>
        <v>15573.31776</v>
      </c>
      <c r="EC292" s="52">
        <f t="shared" si="602"/>
        <v>15573.31776</v>
      </c>
      <c r="ED292" s="52">
        <f t="shared" si="602"/>
        <v>15573.31776</v>
      </c>
      <c r="EE292" s="52">
        <f t="shared" si="602"/>
        <v>15573.31776</v>
      </c>
      <c r="EF292" s="52">
        <f t="shared" si="602"/>
        <v>15573.31776</v>
      </c>
      <c r="EG292" s="54">
        <f t="shared" si="550"/>
        <v>622932.71039999998</v>
      </c>
      <c r="EH292" s="55">
        <f t="shared" si="551"/>
        <v>20</v>
      </c>
      <c r="EI292" s="55">
        <f t="shared" si="552"/>
        <v>40</v>
      </c>
      <c r="EJ292" s="56" t="s">
        <v>1177</v>
      </c>
      <c r="EK292" s="57">
        <f t="shared" ref="EK292:EK323" si="603">BA292+BK292</f>
        <v>90192.960000000006</v>
      </c>
      <c r="EL292" s="57">
        <f t="shared" ref="EL292:EL323" si="604">EK292+BM292-DJ292</f>
        <v>512296.01280000003</v>
      </c>
      <c r="EM292" s="57">
        <f t="shared" ref="EM292:EM323" si="605">EL292+BO292-DK292</f>
        <v>723347.5392</v>
      </c>
      <c r="EN292" s="57">
        <f t="shared" ref="EN292:EN323" si="606">EM292+BQ292-DL292</f>
        <v>934399.06559999997</v>
      </c>
      <c r="EO292" s="57">
        <f t="shared" si="569"/>
        <v>918825.74783999997</v>
      </c>
      <c r="EP292" s="57">
        <f t="shared" si="570"/>
        <v>903252.43007999996</v>
      </c>
      <c r="EQ292" s="58">
        <f t="shared" si="561"/>
        <v>1082.3155200000001</v>
      </c>
      <c r="ER292" s="58">
        <f t="shared" si="562"/>
        <v>6147.5521536000006</v>
      </c>
      <c r="ES292" s="58">
        <f t="shared" si="563"/>
        <v>9403.5180096000004</v>
      </c>
      <c r="ET292" s="58">
        <f t="shared" si="564"/>
        <v>13081.5869184</v>
      </c>
    </row>
    <row r="293" spans="1:150" x14ac:dyDescent="0.25">
      <c r="A293" s="30" t="s">
        <v>1221</v>
      </c>
      <c r="B293" s="65">
        <v>1722715</v>
      </c>
      <c r="C293" s="67" t="s">
        <v>1222</v>
      </c>
      <c r="D293" s="32">
        <v>0</v>
      </c>
      <c r="E293" s="56"/>
      <c r="F293" s="33"/>
      <c r="G293" s="33"/>
      <c r="H293" s="288">
        <f t="shared" si="559"/>
        <v>170408</v>
      </c>
      <c r="I293" s="288">
        <f t="shared" si="560"/>
        <v>170408</v>
      </c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4" t="s">
        <v>478</v>
      </c>
      <c r="AI293" s="34" t="s">
        <v>597</v>
      </c>
      <c r="AJ293" s="34" t="s">
        <v>939</v>
      </c>
      <c r="AK293" s="34" t="s">
        <v>490</v>
      </c>
      <c r="AL293" s="34" t="s">
        <v>78</v>
      </c>
      <c r="AM293" s="34" t="s">
        <v>692</v>
      </c>
      <c r="AN293" s="34" t="s">
        <v>617</v>
      </c>
      <c r="AO293" s="36">
        <v>1.04</v>
      </c>
      <c r="AP293" s="69">
        <v>0</v>
      </c>
      <c r="AQ293" s="69" t="s">
        <v>30</v>
      </c>
      <c r="AR293" s="37" t="s">
        <v>493</v>
      </c>
      <c r="AS293" s="38">
        <v>2024</v>
      </c>
      <c r="AT293" s="39" t="s">
        <v>1183</v>
      </c>
      <c r="AU293" s="37" t="s">
        <v>493</v>
      </c>
      <c r="AV293" s="39" t="s">
        <v>494</v>
      </c>
      <c r="AW293" s="39" t="s">
        <v>495</v>
      </c>
      <c r="AX293" s="39" t="s">
        <v>550</v>
      </c>
      <c r="AY293" s="40" t="s">
        <v>1176</v>
      </c>
      <c r="AZ293" s="40" t="s">
        <v>504</v>
      </c>
      <c r="BA293" s="274">
        <v>0</v>
      </c>
      <c r="BB293" s="42" t="s">
        <v>505</v>
      </c>
      <c r="BC293" s="43">
        <v>118164</v>
      </c>
      <c r="BD293" s="43">
        <v>0</v>
      </c>
      <c r="BE293" s="43"/>
      <c r="BF293" s="43">
        <v>0</v>
      </c>
      <c r="BG293" s="44"/>
      <c r="BH293" s="45">
        <f t="shared" si="574"/>
        <v>170408</v>
      </c>
      <c r="BI293" s="45">
        <f t="shared" si="575"/>
        <v>170408</v>
      </c>
      <c r="BJ293" s="45">
        <f t="shared" si="548"/>
        <v>170408</v>
      </c>
      <c r="BK293" s="256">
        <f>146164+24244</f>
        <v>170408</v>
      </c>
      <c r="BL293" s="70">
        <v>0</v>
      </c>
      <c r="BM293" s="46">
        <f t="shared" si="593"/>
        <v>0</v>
      </c>
      <c r="BN293" s="46">
        <v>0</v>
      </c>
      <c r="BO293" s="46">
        <f t="shared" si="512"/>
        <v>0</v>
      </c>
      <c r="BP293" s="46">
        <v>0</v>
      </c>
      <c r="BQ293" s="46">
        <f t="shared" si="594"/>
        <v>0</v>
      </c>
      <c r="BR293" s="46">
        <v>0</v>
      </c>
      <c r="BS293" s="46">
        <f t="shared" si="595"/>
        <v>0</v>
      </c>
      <c r="BT293" s="46">
        <v>0</v>
      </c>
      <c r="BU293" s="46">
        <f t="shared" si="596"/>
        <v>0</v>
      </c>
      <c r="BV293" s="46">
        <v>0</v>
      </c>
      <c r="BW293" s="46">
        <f t="shared" si="597"/>
        <v>0</v>
      </c>
      <c r="BX293" s="46">
        <v>0</v>
      </c>
      <c r="BY293" s="46">
        <f t="shared" si="598"/>
        <v>0</v>
      </c>
      <c r="BZ293" s="46">
        <v>0</v>
      </c>
      <c r="CA293" s="46">
        <f t="shared" si="513"/>
        <v>0</v>
      </c>
      <c r="CB293" s="46">
        <v>0</v>
      </c>
      <c r="CC293" s="46">
        <f t="shared" si="514"/>
        <v>0</v>
      </c>
      <c r="CD293" s="46">
        <v>0</v>
      </c>
      <c r="CE293" s="46">
        <f t="shared" si="515"/>
        <v>0</v>
      </c>
      <c r="CF293" s="46">
        <v>0</v>
      </c>
      <c r="CG293" s="46">
        <f t="shared" si="516"/>
        <v>0</v>
      </c>
      <c r="CH293" s="46">
        <v>0</v>
      </c>
      <c r="CI293" s="46">
        <f t="shared" si="517"/>
        <v>0</v>
      </c>
      <c r="CJ293" s="46">
        <v>0</v>
      </c>
      <c r="CK293" s="46">
        <f t="shared" si="518"/>
        <v>0</v>
      </c>
      <c r="CL293" s="46">
        <v>0</v>
      </c>
      <c r="CM293" s="46">
        <f t="shared" si="519"/>
        <v>0</v>
      </c>
      <c r="CN293" s="46">
        <v>0</v>
      </c>
      <c r="CO293" s="46">
        <f t="shared" si="520"/>
        <v>0</v>
      </c>
      <c r="CP293" s="46">
        <v>0</v>
      </c>
      <c r="CQ293" s="46">
        <f t="shared" si="521"/>
        <v>0</v>
      </c>
      <c r="CR293" s="46">
        <v>0</v>
      </c>
      <c r="CS293" s="46">
        <f t="shared" si="522"/>
        <v>0</v>
      </c>
      <c r="CT293" s="46">
        <v>0</v>
      </c>
      <c r="CU293" s="46">
        <f t="shared" si="523"/>
        <v>0</v>
      </c>
      <c r="CV293" s="46">
        <v>0</v>
      </c>
      <c r="CW293" s="46">
        <f t="shared" si="524"/>
        <v>0</v>
      </c>
      <c r="CX293" s="46">
        <v>0</v>
      </c>
      <c r="CY293" s="46">
        <f t="shared" si="525"/>
        <v>0</v>
      </c>
      <c r="CZ293" s="46">
        <v>0</v>
      </c>
      <c r="DA293" s="46">
        <f t="shared" si="526"/>
        <v>0</v>
      </c>
      <c r="DB293" s="47">
        <v>0</v>
      </c>
      <c r="DC293" s="46">
        <f t="shared" si="527"/>
        <v>0</v>
      </c>
      <c r="DD293" s="48">
        <v>0</v>
      </c>
      <c r="DE293" s="46">
        <f t="shared" si="528"/>
        <v>0</v>
      </c>
      <c r="DF293" s="49">
        <v>60</v>
      </c>
      <c r="DG293" s="50">
        <f t="shared" si="540"/>
        <v>2840.1333333333332</v>
      </c>
      <c r="DH293" s="51">
        <f t="shared" si="549"/>
        <v>65323.066666666637</v>
      </c>
      <c r="DI293" s="52"/>
      <c r="DJ293" s="52">
        <f t="shared" ref="DJ293:DL296" si="607">$DG293</f>
        <v>2840.1333333333332</v>
      </c>
      <c r="DK293" s="52">
        <f t="shared" si="607"/>
        <v>2840.1333333333332</v>
      </c>
      <c r="DL293" s="52">
        <f t="shared" si="607"/>
        <v>2840.1333333333332</v>
      </c>
      <c r="DM293" s="52">
        <f t="shared" si="601"/>
        <v>2840.1333333333332</v>
      </c>
      <c r="DN293" s="52">
        <f t="shared" si="588"/>
        <v>2840.1333333333332</v>
      </c>
      <c r="DO293" s="52">
        <f t="shared" si="588"/>
        <v>2840.1333333333332</v>
      </c>
      <c r="DP293" s="52">
        <f t="shared" si="585"/>
        <v>2840.1333333333332</v>
      </c>
      <c r="DQ293" s="52">
        <f t="shared" si="591"/>
        <v>2840.1333333333332</v>
      </c>
      <c r="DR293" s="52">
        <f t="shared" si="591"/>
        <v>2840.1333333333332</v>
      </c>
      <c r="DS293" s="52">
        <f t="shared" si="591"/>
        <v>2840.1333333333332</v>
      </c>
      <c r="DT293" s="52">
        <f t="shared" si="599"/>
        <v>2840.1333333333332</v>
      </c>
      <c r="DU293" s="52">
        <f t="shared" si="599"/>
        <v>2840.1333333333332</v>
      </c>
      <c r="DV293" s="52">
        <f t="shared" ref="DV293:DW304" si="608">$DG293</f>
        <v>2840.1333333333332</v>
      </c>
      <c r="DW293" s="52">
        <f t="shared" si="608"/>
        <v>2840.1333333333332</v>
      </c>
      <c r="DX293" s="52">
        <f t="shared" si="583"/>
        <v>2840.1333333333332</v>
      </c>
      <c r="DY293" s="52">
        <f t="shared" si="587"/>
        <v>2840.1333333333332</v>
      </c>
      <c r="DZ293" s="52">
        <f t="shared" si="600"/>
        <v>2840.1333333333332</v>
      </c>
      <c r="EA293" s="52">
        <f t="shared" si="602"/>
        <v>2840.1333333333332</v>
      </c>
      <c r="EB293" s="52">
        <f t="shared" si="602"/>
        <v>2840.1333333333332</v>
      </c>
      <c r="EC293" s="52">
        <f t="shared" si="602"/>
        <v>2840.1333333333332</v>
      </c>
      <c r="ED293" s="52">
        <f t="shared" si="602"/>
        <v>2840.1333333333332</v>
      </c>
      <c r="EE293" s="52">
        <f t="shared" si="602"/>
        <v>2840.1333333333332</v>
      </c>
      <c r="EF293" s="52">
        <f t="shared" si="602"/>
        <v>2840.1333333333332</v>
      </c>
      <c r="EG293" s="54">
        <f t="shared" si="550"/>
        <v>105084.93333333336</v>
      </c>
      <c r="EH293" s="55">
        <f t="shared" si="551"/>
        <v>23</v>
      </c>
      <c r="EI293" s="55">
        <f t="shared" si="552"/>
        <v>37</v>
      </c>
      <c r="EJ293" s="56" t="s">
        <v>1177</v>
      </c>
      <c r="EK293" s="57">
        <f t="shared" si="603"/>
        <v>170408</v>
      </c>
      <c r="EL293" s="57">
        <f t="shared" si="604"/>
        <v>167567.86666666667</v>
      </c>
      <c r="EM293" s="57">
        <f t="shared" si="605"/>
        <v>164727.73333333334</v>
      </c>
      <c r="EN293" s="57">
        <f t="shared" si="606"/>
        <v>161887.6</v>
      </c>
      <c r="EO293" s="57">
        <f t="shared" si="569"/>
        <v>159047.46666666667</v>
      </c>
      <c r="EP293" s="57">
        <f t="shared" si="570"/>
        <v>156207.33333333334</v>
      </c>
      <c r="EQ293" s="58">
        <f t="shared" si="561"/>
        <v>2044.896</v>
      </c>
      <c r="ER293" s="58">
        <f t="shared" si="562"/>
        <v>2010.8144</v>
      </c>
      <c r="ES293" s="58">
        <f t="shared" si="563"/>
        <v>2141.4605333333334</v>
      </c>
      <c r="ET293" s="58">
        <f t="shared" si="564"/>
        <v>2266.4264000000003</v>
      </c>
    </row>
    <row r="294" spans="1:150" x14ac:dyDescent="0.25">
      <c r="A294" s="30" t="s">
        <v>1223</v>
      </c>
      <c r="B294" s="65">
        <v>1722716</v>
      </c>
      <c r="C294" s="67" t="s">
        <v>1224</v>
      </c>
      <c r="D294" s="32" t="s">
        <v>1165</v>
      </c>
      <c r="E294" s="56"/>
      <c r="F294" s="33"/>
      <c r="G294" s="33"/>
      <c r="H294" s="288">
        <f t="shared" si="559"/>
        <v>380033</v>
      </c>
      <c r="I294" s="288">
        <f t="shared" si="560"/>
        <v>475000.46</v>
      </c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4" t="s">
        <v>478</v>
      </c>
      <c r="AI294" s="34" t="s">
        <v>463</v>
      </c>
      <c r="AJ294" s="34" t="s">
        <v>54</v>
      </c>
      <c r="AK294" s="34" t="s">
        <v>490</v>
      </c>
      <c r="AL294" s="34" t="s">
        <v>119</v>
      </c>
      <c r="AM294" s="34" t="s">
        <v>491</v>
      </c>
      <c r="AN294" s="34" t="s">
        <v>617</v>
      </c>
      <c r="AO294" s="36">
        <v>1.04</v>
      </c>
      <c r="AP294" s="69" t="s">
        <v>586</v>
      </c>
      <c r="AQ294" s="69" t="s">
        <v>30</v>
      </c>
      <c r="AR294" s="37" t="s">
        <v>493</v>
      </c>
      <c r="AS294" s="38">
        <v>2023</v>
      </c>
      <c r="AT294" s="39" t="s">
        <v>1183</v>
      </c>
      <c r="AU294" s="37" t="s">
        <v>493</v>
      </c>
      <c r="AV294" s="39" t="s">
        <v>494</v>
      </c>
      <c r="AW294" s="39" t="s">
        <v>495</v>
      </c>
      <c r="AX294" s="39" t="s">
        <v>550</v>
      </c>
      <c r="AY294" s="40" t="s">
        <v>1176</v>
      </c>
      <c r="AZ294" s="40" t="s">
        <v>504</v>
      </c>
      <c r="BA294" s="274">
        <v>94967.46</v>
      </c>
      <c r="BB294" s="42"/>
      <c r="BC294" s="43">
        <v>475000</v>
      </c>
      <c r="BD294" s="43">
        <v>0</v>
      </c>
      <c r="BE294" s="43"/>
      <c r="BF294" s="43">
        <v>0</v>
      </c>
      <c r="BG294" s="44"/>
      <c r="BH294" s="45">
        <f t="shared" si="574"/>
        <v>380033</v>
      </c>
      <c r="BI294" s="45">
        <f t="shared" si="575"/>
        <v>380033</v>
      </c>
      <c r="BJ294" s="45">
        <f t="shared" si="548"/>
        <v>475000.46</v>
      </c>
      <c r="BK294" s="256">
        <v>380033</v>
      </c>
      <c r="BL294" s="46">
        <v>0</v>
      </c>
      <c r="BM294" s="46">
        <f t="shared" si="593"/>
        <v>0</v>
      </c>
      <c r="BN294" s="46">
        <v>0</v>
      </c>
      <c r="BO294" s="46">
        <f t="shared" si="512"/>
        <v>0</v>
      </c>
      <c r="BP294" s="46">
        <v>0</v>
      </c>
      <c r="BQ294" s="46">
        <f t="shared" si="594"/>
        <v>0</v>
      </c>
      <c r="BR294" s="46">
        <v>0</v>
      </c>
      <c r="BS294" s="46">
        <f t="shared" si="595"/>
        <v>0</v>
      </c>
      <c r="BT294" s="46">
        <v>0</v>
      </c>
      <c r="BU294" s="46">
        <f t="shared" si="596"/>
        <v>0</v>
      </c>
      <c r="BV294" s="46">
        <v>0</v>
      </c>
      <c r="BW294" s="46">
        <f t="shared" si="597"/>
        <v>0</v>
      </c>
      <c r="BX294" s="46">
        <v>0</v>
      </c>
      <c r="BY294" s="46">
        <f t="shared" si="598"/>
        <v>0</v>
      </c>
      <c r="BZ294" s="46">
        <v>0</v>
      </c>
      <c r="CA294" s="46">
        <f t="shared" si="513"/>
        <v>0</v>
      </c>
      <c r="CB294" s="46">
        <v>0</v>
      </c>
      <c r="CC294" s="46">
        <f t="shared" si="514"/>
        <v>0</v>
      </c>
      <c r="CD294" s="46">
        <v>0</v>
      </c>
      <c r="CE294" s="46">
        <f t="shared" si="515"/>
        <v>0</v>
      </c>
      <c r="CF294" s="46">
        <v>0</v>
      </c>
      <c r="CG294" s="46">
        <f t="shared" si="516"/>
        <v>0</v>
      </c>
      <c r="CH294" s="46">
        <v>0</v>
      </c>
      <c r="CI294" s="46">
        <f t="shared" si="517"/>
        <v>0</v>
      </c>
      <c r="CJ294" s="46">
        <v>0</v>
      </c>
      <c r="CK294" s="46">
        <f t="shared" si="518"/>
        <v>0</v>
      </c>
      <c r="CL294" s="46">
        <v>0</v>
      </c>
      <c r="CM294" s="46">
        <f t="shared" si="519"/>
        <v>0</v>
      </c>
      <c r="CN294" s="46">
        <v>0</v>
      </c>
      <c r="CO294" s="46">
        <f t="shared" si="520"/>
        <v>0</v>
      </c>
      <c r="CP294" s="46">
        <v>0</v>
      </c>
      <c r="CQ294" s="46">
        <f t="shared" si="521"/>
        <v>0</v>
      </c>
      <c r="CR294" s="46">
        <v>0</v>
      </c>
      <c r="CS294" s="46">
        <f t="shared" si="522"/>
        <v>0</v>
      </c>
      <c r="CT294" s="46">
        <v>0</v>
      </c>
      <c r="CU294" s="46">
        <f t="shared" si="523"/>
        <v>0</v>
      </c>
      <c r="CV294" s="46">
        <v>0</v>
      </c>
      <c r="CW294" s="46">
        <f t="shared" si="524"/>
        <v>0</v>
      </c>
      <c r="CX294" s="46">
        <v>0</v>
      </c>
      <c r="CY294" s="46">
        <f t="shared" si="525"/>
        <v>0</v>
      </c>
      <c r="CZ294" s="46">
        <v>0</v>
      </c>
      <c r="DA294" s="46">
        <f t="shared" si="526"/>
        <v>0</v>
      </c>
      <c r="DB294" s="47">
        <v>0</v>
      </c>
      <c r="DC294" s="46">
        <f t="shared" si="527"/>
        <v>0</v>
      </c>
      <c r="DD294" s="48">
        <v>0</v>
      </c>
      <c r="DE294" s="46">
        <f t="shared" si="528"/>
        <v>0</v>
      </c>
      <c r="DF294" s="49">
        <v>60</v>
      </c>
      <c r="DG294" s="106">
        <f t="shared" si="540"/>
        <v>7916.6743333333334</v>
      </c>
      <c r="DH294" s="51">
        <f t="shared" si="549"/>
        <v>182083.50966666662</v>
      </c>
      <c r="DI294" s="90"/>
      <c r="DJ294" s="53">
        <f t="shared" si="607"/>
        <v>7916.6743333333334</v>
      </c>
      <c r="DK294" s="53">
        <f t="shared" si="607"/>
        <v>7916.6743333333334</v>
      </c>
      <c r="DL294" s="53">
        <f t="shared" si="607"/>
        <v>7916.6743333333334</v>
      </c>
      <c r="DM294" s="53">
        <f t="shared" si="601"/>
        <v>7916.6743333333334</v>
      </c>
      <c r="DN294" s="53">
        <f t="shared" si="588"/>
        <v>7916.6743333333334</v>
      </c>
      <c r="DO294" s="53">
        <f t="shared" si="588"/>
        <v>7916.6743333333334</v>
      </c>
      <c r="DP294" s="53">
        <f t="shared" si="585"/>
        <v>7916.6743333333334</v>
      </c>
      <c r="DQ294" s="53">
        <f t="shared" si="591"/>
        <v>7916.6743333333334</v>
      </c>
      <c r="DR294" s="53">
        <f t="shared" si="591"/>
        <v>7916.6743333333334</v>
      </c>
      <c r="DS294" s="53">
        <f t="shared" si="591"/>
        <v>7916.6743333333334</v>
      </c>
      <c r="DT294" s="53">
        <f t="shared" si="599"/>
        <v>7916.6743333333334</v>
      </c>
      <c r="DU294" s="53">
        <f t="shared" si="599"/>
        <v>7916.6743333333334</v>
      </c>
      <c r="DV294" s="53">
        <f t="shared" si="608"/>
        <v>7916.6743333333334</v>
      </c>
      <c r="DW294" s="53">
        <f t="shared" si="608"/>
        <v>7916.6743333333334</v>
      </c>
      <c r="DX294" s="53">
        <f t="shared" si="583"/>
        <v>7916.6743333333334</v>
      </c>
      <c r="DY294" s="53">
        <f t="shared" si="587"/>
        <v>7916.6743333333334</v>
      </c>
      <c r="DZ294" s="53">
        <f t="shared" si="600"/>
        <v>7916.6743333333334</v>
      </c>
      <c r="EA294" s="53">
        <f t="shared" si="602"/>
        <v>7916.6743333333334</v>
      </c>
      <c r="EB294" s="53">
        <f t="shared" si="602"/>
        <v>7916.6743333333334</v>
      </c>
      <c r="EC294" s="53">
        <f t="shared" si="602"/>
        <v>7916.6743333333334</v>
      </c>
      <c r="ED294" s="53">
        <f t="shared" si="602"/>
        <v>7916.6743333333334</v>
      </c>
      <c r="EE294" s="53">
        <f t="shared" si="602"/>
        <v>7916.6743333333334</v>
      </c>
      <c r="EF294" s="53">
        <f t="shared" si="602"/>
        <v>7916.6743333333334</v>
      </c>
      <c r="EG294" s="54">
        <f t="shared" si="550"/>
        <v>292916.9503333334</v>
      </c>
      <c r="EH294" s="55">
        <f t="shared" si="551"/>
        <v>23</v>
      </c>
      <c r="EI294" s="55">
        <f t="shared" si="552"/>
        <v>37</v>
      </c>
      <c r="EJ294" s="56" t="s">
        <v>1177</v>
      </c>
      <c r="EK294" s="57">
        <f t="shared" si="603"/>
        <v>475000.46</v>
      </c>
      <c r="EL294" s="57">
        <f t="shared" si="604"/>
        <v>467083.78566666669</v>
      </c>
      <c r="EM294" s="57">
        <f t="shared" si="605"/>
        <v>459167.11133333336</v>
      </c>
      <c r="EN294" s="57">
        <f t="shared" si="606"/>
        <v>451250.43700000003</v>
      </c>
      <c r="EO294" s="57">
        <f t="shared" si="569"/>
        <v>443333.76266666671</v>
      </c>
      <c r="EP294" s="57">
        <f t="shared" si="570"/>
        <v>435417.08833333338</v>
      </c>
      <c r="EQ294" s="58">
        <f t="shared" si="561"/>
        <v>5700.0055200000006</v>
      </c>
      <c r="ER294" s="58">
        <f t="shared" si="562"/>
        <v>5605.0054280000004</v>
      </c>
      <c r="ES294" s="58">
        <f t="shared" si="563"/>
        <v>5969.1724473333334</v>
      </c>
      <c r="ET294" s="58">
        <f t="shared" si="564"/>
        <v>6317.5061180000002</v>
      </c>
    </row>
    <row r="295" spans="1:150" x14ac:dyDescent="0.25">
      <c r="A295" s="30" t="s">
        <v>1225</v>
      </c>
      <c r="B295" s="65">
        <v>1722717</v>
      </c>
      <c r="C295" s="67" t="s">
        <v>1226</v>
      </c>
      <c r="D295" s="32" t="s">
        <v>1165</v>
      </c>
      <c r="E295" s="56"/>
      <c r="F295" s="33"/>
      <c r="G295" s="33"/>
      <c r="H295" s="288">
        <f t="shared" si="559"/>
        <v>771292</v>
      </c>
      <c r="I295" s="288">
        <f t="shared" si="560"/>
        <v>1115999.8</v>
      </c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4" t="s">
        <v>478</v>
      </c>
      <c r="AI295" s="34" t="s">
        <v>463</v>
      </c>
      <c r="AJ295" s="34" t="s">
        <v>54</v>
      </c>
      <c r="AK295" s="34" t="s">
        <v>490</v>
      </c>
      <c r="AL295" s="34" t="s">
        <v>119</v>
      </c>
      <c r="AM295" s="34" t="s">
        <v>491</v>
      </c>
      <c r="AN295" s="34" t="s">
        <v>617</v>
      </c>
      <c r="AO295" s="36">
        <v>1.04</v>
      </c>
      <c r="AP295" s="69" t="s">
        <v>586</v>
      </c>
      <c r="AQ295" s="69" t="s">
        <v>30</v>
      </c>
      <c r="AR295" s="37" t="s">
        <v>493</v>
      </c>
      <c r="AS295" s="38">
        <v>2023</v>
      </c>
      <c r="AT295" s="39" t="s">
        <v>1183</v>
      </c>
      <c r="AU295" s="37" t="s">
        <v>493</v>
      </c>
      <c r="AV295" s="39" t="s">
        <v>494</v>
      </c>
      <c r="AW295" s="39" t="s">
        <v>495</v>
      </c>
      <c r="AX295" s="39" t="s">
        <v>550</v>
      </c>
      <c r="AY295" s="40" t="s">
        <v>1176</v>
      </c>
      <c r="AZ295" s="40" t="s">
        <v>504</v>
      </c>
      <c r="BA295" s="274">
        <v>344707.8</v>
      </c>
      <c r="BB295" s="42"/>
      <c r="BC295" s="43">
        <v>1116000</v>
      </c>
      <c r="BD295" s="43">
        <v>0</v>
      </c>
      <c r="BE295" s="43"/>
      <c r="BF295" s="43">
        <v>0</v>
      </c>
      <c r="BG295" s="44"/>
      <c r="BH295" s="45">
        <f t="shared" si="574"/>
        <v>771292</v>
      </c>
      <c r="BI295" s="45">
        <f t="shared" si="575"/>
        <v>771292</v>
      </c>
      <c r="BJ295" s="45">
        <f t="shared" si="548"/>
        <v>1115999.8</v>
      </c>
      <c r="BK295" s="256">
        <f>416000+355292</f>
        <v>771292</v>
      </c>
      <c r="BL295" s="46">
        <v>0</v>
      </c>
      <c r="BM295" s="46">
        <f t="shared" si="593"/>
        <v>0</v>
      </c>
      <c r="BN295" s="46">
        <v>0</v>
      </c>
      <c r="BO295" s="46">
        <f t="shared" si="512"/>
        <v>0</v>
      </c>
      <c r="BP295" s="46">
        <v>0</v>
      </c>
      <c r="BQ295" s="46">
        <f t="shared" si="594"/>
        <v>0</v>
      </c>
      <c r="BR295" s="46">
        <v>0</v>
      </c>
      <c r="BS295" s="46">
        <f t="shared" si="595"/>
        <v>0</v>
      </c>
      <c r="BT295" s="46">
        <v>0</v>
      </c>
      <c r="BU295" s="46">
        <f t="shared" si="596"/>
        <v>0</v>
      </c>
      <c r="BV295" s="46">
        <v>0</v>
      </c>
      <c r="BW295" s="46">
        <f t="shared" si="597"/>
        <v>0</v>
      </c>
      <c r="BX295" s="46">
        <v>0</v>
      </c>
      <c r="BY295" s="46">
        <f t="shared" si="598"/>
        <v>0</v>
      </c>
      <c r="BZ295" s="46">
        <v>0</v>
      </c>
      <c r="CA295" s="46">
        <f t="shared" si="513"/>
        <v>0</v>
      </c>
      <c r="CB295" s="46">
        <v>0</v>
      </c>
      <c r="CC295" s="46">
        <f t="shared" si="514"/>
        <v>0</v>
      </c>
      <c r="CD295" s="46">
        <v>0</v>
      </c>
      <c r="CE295" s="46">
        <f t="shared" si="515"/>
        <v>0</v>
      </c>
      <c r="CF295" s="46">
        <v>0</v>
      </c>
      <c r="CG295" s="46">
        <f t="shared" si="516"/>
        <v>0</v>
      </c>
      <c r="CH295" s="46">
        <v>0</v>
      </c>
      <c r="CI295" s="46">
        <f t="shared" si="517"/>
        <v>0</v>
      </c>
      <c r="CJ295" s="46">
        <v>0</v>
      </c>
      <c r="CK295" s="46">
        <f t="shared" si="518"/>
        <v>0</v>
      </c>
      <c r="CL295" s="46">
        <v>0</v>
      </c>
      <c r="CM295" s="46">
        <f t="shared" si="519"/>
        <v>0</v>
      </c>
      <c r="CN295" s="46">
        <v>0</v>
      </c>
      <c r="CO295" s="46">
        <f t="shared" si="520"/>
        <v>0</v>
      </c>
      <c r="CP295" s="46">
        <v>0</v>
      </c>
      <c r="CQ295" s="46">
        <f t="shared" si="521"/>
        <v>0</v>
      </c>
      <c r="CR295" s="46">
        <v>0</v>
      </c>
      <c r="CS295" s="46">
        <f t="shared" si="522"/>
        <v>0</v>
      </c>
      <c r="CT295" s="46">
        <v>0</v>
      </c>
      <c r="CU295" s="46">
        <f t="shared" si="523"/>
        <v>0</v>
      </c>
      <c r="CV295" s="46">
        <v>0</v>
      </c>
      <c r="CW295" s="46">
        <f t="shared" si="524"/>
        <v>0</v>
      </c>
      <c r="CX295" s="46">
        <v>0</v>
      </c>
      <c r="CY295" s="46">
        <f t="shared" si="525"/>
        <v>0</v>
      </c>
      <c r="CZ295" s="46">
        <v>0</v>
      </c>
      <c r="DA295" s="46">
        <f t="shared" si="526"/>
        <v>0</v>
      </c>
      <c r="DB295" s="47">
        <v>0</v>
      </c>
      <c r="DC295" s="46">
        <f t="shared" si="527"/>
        <v>0</v>
      </c>
      <c r="DD295" s="48">
        <v>0</v>
      </c>
      <c r="DE295" s="46">
        <f t="shared" si="528"/>
        <v>0</v>
      </c>
      <c r="DF295" s="49">
        <v>60</v>
      </c>
      <c r="DG295" s="50">
        <f t="shared" si="540"/>
        <v>18599.996666666666</v>
      </c>
      <c r="DH295" s="51">
        <f t="shared" si="549"/>
        <v>427799.92333333322</v>
      </c>
      <c r="DI295" s="52"/>
      <c r="DJ295" s="52">
        <f t="shared" si="607"/>
        <v>18599.996666666666</v>
      </c>
      <c r="DK295" s="52">
        <f t="shared" si="607"/>
        <v>18599.996666666666</v>
      </c>
      <c r="DL295" s="52">
        <f t="shared" si="607"/>
        <v>18599.996666666666</v>
      </c>
      <c r="DM295" s="52">
        <f t="shared" si="601"/>
        <v>18599.996666666666</v>
      </c>
      <c r="DN295" s="52">
        <f t="shared" si="588"/>
        <v>18599.996666666666</v>
      </c>
      <c r="DO295" s="52">
        <f t="shared" si="588"/>
        <v>18599.996666666666</v>
      </c>
      <c r="DP295" s="52">
        <f t="shared" si="585"/>
        <v>18599.996666666666</v>
      </c>
      <c r="DQ295" s="52">
        <f t="shared" si="591"/>
        <v>18599.996666666666</v>
      </c>
      <c r="DR295" s="52">
        <f t="shared" si="591"/>
        <v>18599.996666666666</v>
      </c>
      <c r="DS295" s="52">
        <f t="shared" si="591"/>
        <v>18599.996666666666</v>
      </c>
      <c r="DT295" s="52">
        <f t="shared" si="599"/>
        <v>18599.996666666666</v>
      </c>
      <c r="DU295" s="52">
        <f t="shared" si="599"/>
        <v>18599.996666666666</v>
      </c>
      <c r="DV295" s="52">
        <f t="shared" si="608"/>
        <v>18599.996666666666</v>
      </c>
      <c r="DW295" s="52">
        <f t="shared" si="608"/>
        <v>18599.996666666666</v>
      </c>
      <c r="DX295" s="52">
        <f t="shared" si="583"/>
        <v>18599.996666666666</v>
      </c>
      <c r="DY295" s="52">
        <f t="shared" si="587"/>
        <v>18599.996666666666</v>
      </c>
      <c r="DZ295" s="52">
        <f t="shared" si="600"/>
        <v>18599.996666666666</v>
      </c>
      <c r="EA295" s="52">
        <f t="shared" si="602"/>
        <v>18599.996666666666</v>
      </c>
      <c r="EB295" s="52">
        <f t="shared" si="602"/>
        <v>18599.996666666666</v>
      </c>
      <c r="EC295" s="52">
        <f t="shared" si="602"/>
        <v>18599.996666666666</v>
      </c>
      <c r="ED295" s="52">
        <f t="shared" si="602"/>
        <v>18599.996666666666</v>
      </c>
      <c r="EE295" s="52">
        <f t="shared" si="602"/>
        <v>18599.996666666666</v>
      </c>
      <c r="EF295" s="52">
        <f t="shared" si="602"/>
        <v>18599.996666666666</v>
      </c>
      <c r="EG295" s="54">
        <f t="shared" si="550"/>
        <v>688199.87666666682</v>
      </c>
      <c r="EH295" s="55">
        <f t="shared" si="551"/>
        <v>23</v>
      </c>
      <c r="EI295" s="55">
        <f t="shared" si="552"/>
        <v>37</v>
      </c>
      <c r="EJ295" s="56" t="s">
        <v>1177</v>
      </c>
      <c r="EK295" s="57">
        <f t="shared" si="603"/>
        <v>1115999.8</v>
      </c>
      <c r="EL295" s="57">
        <f t="shared" si="604"/>
        <v>1097399.8033333335</v>
      </c>
      <c r="EM295" s="57">
        <f t="shared" si="605"/>
        <v>1078799.8066666669</v>
      </c>
      <c r="EN295" s="57">
        <f t="shared" si="606"/>
        <v>1060199.8100000003</v>
      </c>
      <c r="EO295" s="57">
        <f t="shared" si="569"/>
        <v>1041599.8133333336</v>
      </c>
      <c r="EP295" s="57">
        <f t="shared" si="570"/>
        <v>1022999.8166666669</v>
      </c>
      <c r="EQ295" s="58">
        <f t="shared" si="561"/>
        <v>13391.997600000001</v>
      </c>
      <c r="ER295" s="58">
        <f t="shared" si="562"/>
        <v>13168.797640000003</v>
      </c>
      <c r="ES295" s="58">
        <f t="shared" si="563"/>
        <v>14024.397486666669</v>
      </c>
      <c r="ET295" s="58">
        <f t="shared" si="564"/>
        <v>14842.797340000005</v>
      </c>
    </row>
    <row r="296" spans="1:150" x14ac:dyDescent="0.25">
      <c r="A296" s="30" t="s">
        <v>1227</v>
      </c>
      <c r="B296" s="65">
        <v>1722718</v>
      </c>
      <c r="C296" s="67" t="s">
        <v>1228</v>
      </c>
      <c r="D296" s="32" t="s">
        <v>1165</v>
      </c>
      <c r="E296" s="56"/>
      <c r="F296" s="33"/>
      <c r="G296" s="33"/>
      <c r="H296" s="288">
        <f t="shared" si="559"/>
        <v>280926</v>
      </c>
      <c r="I296" s="288">
        <f t="shared" si="560"/>
        <v>635200.19999999995</v>
      </c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4" t="s">
        <v>685</v>
      </c>
      <c r="AI296" s="34" t="s">
        <v>463</v>
      </c>
      <c r="AJ296" s="34" t="s">
        <v>54</v>
      </c>
      <c r="AK296" s="34" t="s">
        <v>490</v>
      </c>
      <c r="AL296" s="34" t="s">
        <v>119</v>
      </c>
      <c r="AM296" s="34" t="s">
        <v>491</v>
      </c>
      <c r="AN296" s="34" t="s">
        <v>617</v>
      </c>
      <c r="AO296" s="36">
        <v>1.04</v>
      </c>
      <c r="AP296" s="69" t="s">
        <v>586</v>
      </c>
      <c r="AQ296" s="69" t="s">
        <v>58</v>
      </c>
      <c r="AR296" s="37" t="s">
        <v>471</v>
      </c>
      <c r="AS296" s="38">
        <v>2023</v>
      </c>
      <c r="AT296" s="39" t="s">
        <v>1183</v>
      </c>
      <c r="AU296" s="37" t="s">
        <v>471</v>
      </c>
      <c r="AV296" s="39" t="s">
        <v>494</v>
      </c>
      <c r="AW296" s="39" t="s">
        <v>495</v>
      </c>
      <c r="AX296" s="39" t="s">
        <v>550</v>
      </c>
      <c r="AY296" s="40" t="s">
        <v>1229</v>
      </c>
      <c r="AZ296" s="40" t="s">
        <v>504</v>
      </c>
      <c r="BA296" s="274">
        <v>354274.2</v>
      </c>
      <c r="BB296" s="42"/>
      <c r="BC296" s="43">
        <v>635200</v>
      </c>
      <c r="BD296" s="43">
        <v>0</v>
      </c>
      <c r="BE296" s="43"/>
      <c r="BF296" s="43">
        <v>0</v>
      </c>
      <c r="BG296" s="44"/>
      <c r="BH296" s="45">
        <f t="shared" si="574"/>
        <v>280926</v>
      </c>
      <c r="BI296" s="45">
        <f t="shared" si="575"/>
        <v>280926</v>
      </c>
      <c r="BJ296" s="45">
        <f t="shared" si="548"/>
        <v>635200.19999999995</v>
      </c>
      <c r="BK296" s="256">
        <f>135200+145726</f>
        <v>280926</v>
      </c>
      <c r="BL296" s="46">
        <v>0</v>
      </c>
      <c r="BM296" s="46">
        <f t="shared" si="593"/>
        <v>0</v>
      </c>
      <c r="BN296" s="46">
        <v>0</v>
      </c>
      <c r="BO296" s="46">
        <f t="shared" si="512"/>
        <v>0</v>
      </c>
      <c r="BP296" s="46">
        <v>0</v>
      </c>
      <c r="BQ296" s="46">
        <f t="shared" si="594"/>
        <v>0</v>
      </c>
      <c r="BR296" s="46">
        <v>0</v>
      </c>
      <c r="BS296" s="46">
        <f t="shared" si="595"/>
        <v>0</v>
      </c>
      <c r="BT296" s="46">
        <v>0</v>
      </c>
      <c r="BU296" s="46">
        <f t="shared" si="596"/>
        <v>0</v>
      </c>
      <c r="BV296" s="46">
        <v>0</v>
      </c>
      <c r="BW296" s="46">
        <f t="shared" si="597"/>
        <v>0</v>
      </c>
      <c r="BX296" s="46">
        <v>0</v>
      </c>
      <c r="BY296" s="46">
        <f t="shared" si="598"/>
        <v>0</v>
      </c>
      <c r="BZ296" s="46">
        <v>0</v>
      </c>
      <c r="CA296" s="46">
        <f t="shared" si="513"/>
        <v>0</v>
      </c>
      <c r="CB296" s="46">
        <v>0</v>
      </c>
      <c r="CC296" s="46">
        <f t="shared" si="514"/>
        <v>0</v>
      </c>
      <c r="CD296" s="46">
        <v>0</v>
      </c>
      <c r="CE296" s="46">
        <f t="shared" si="515"/>
        <v>0</v>
      </c>
      <c r="CF296" s="46">
        <v>0</v>
      </c>
      <c r="CG296" s="46">
        <f t="shared" si="516"/>
        <v>0</v>
      </c>
      <c r="CH296" s="46">
        <v>0</v>
      </c>
      <c r="CI296" s="46">
        <f t="shared" si="517"/>
        <v>0</v>
      </c>
      <c r="CJ296" s="46">
        <v>0</v>
      </c>
      <c r="CK296" s="46">
        <f t="shared" si="518"/>
        <v>0</v>
      </c>
      <c r="CL296" s="46">
        <v>0</v>
      </c>
      <c r="CM296" s="46">
        <f t="shared" si="519"/>
        <v>0</v>
      </c>
      <c r="CN296" s="46">
        <v>0</v>
      </c>
      <c r="CO296" s="46">
        <f t="shared" si="520"/>
        <v>0</v>
      </c>
      <c r="CP296" s="46">
        <v>0</v>
      </c>
      <c r="CQ296" s="46">
        <f t="shared" si="521"/>
        <v>0</v>
      </c>
      <c r="CR296" s="46">
        <v>0</v>
      </c>
      <c r="CS296" s="46">
        <f t="shared" si="522"/>
        <v>0</v>
      </c>
      <c r="CT296" s="46">
        <v>0</v>
      </c>
      <c r="CU296" s="46">
        <f t="shared" si="523"/>
        <v>0</v>
      </c>
      <c r="CV296" s="46">
        <v>0</v>
      </c>
      <c r="CW296" s="46">
        <f t="shared" si="524"/>
        <v>0</v>
      </c>
      <c r="CX296" s="46">
        <v>0</v>
      </c>
      <c r="CY296" s="46">
        <f t="shared" si="525"/>
        <v>0</v>
      </c>
      <c r="CZ296" s="46">
        <v>0</v>
      </c>
      <c r="DA296" s="46">
        <f t="shared" si="526"/>
        <v>0</v>
      </c>
      <c r="DB296" s="47">
        <v>0</v>
      </c>
      <c r="DC296" s="46">
        <f t="shared" si="527"/>
        <v>0</v>
      </c>
      <c r="DD296" s="48">
        <v>0</v>
      </c>
      <c r="DE296" s="46">
        <f t="shared" si="528"/>
        <v>0</v>
      </c>
      <c r="DF296" s="49">
        <v>40</v>
      </c>
      <c r="DG296" s="50">
        <f t="shared" si="540"/>
        <v>15880.004999999999</v>
      </c>
      <c r="DH296" s="51">
        <f t="shared" si="549"/>
        <v>365240.11500000005</v>
      </c>
      <c r="DI296" s="52"/>
      <c r="DJ296" s="52">
        <f t="shared" si="607"/>
        <v>15880.004999999999</v>
      </c>
      <c r="DK296" s="52">
        <f t="shared" si="607"/>
        <v>15880.004999999999</v>
      </c>
      <c r="DL296" s="52">
        <f t="shared" si="607"/>
        <v>15880.004999999999</v>
      </c>
      <c r="DM296" s="52">
        <f t="shared" si="601"/>
        <v>15880.004999999999</v>
      </c>
      <c r="DN296" s="52">
        <f t="shared" si="588"/>
        <v>15880.004999999999</v>
      </c>
      <c r="DO296" s="52">
        <f t="shared" si="588"/>
        <v>15880.004999999999</v>
      </c>
      <c r="DP296" s="52">
        <f t="shared" si="585"/>
        <v>15880.004999999999</v>
      </c>
      <c r="DQ296" s="52">
        <f t="shared" si="591"/>
        <v>15880.004999999999</v>
      </c>
      <c r="DR296" s="52">
        <f t="shared" si="591"/>
        <v>15880.004999999999</v>
      </c>
      <c r="DS296" s="52">
        <f t="shared" si="591"/>
        <v>15880.004999999999</v>
      </c>
      <c r="DT296" s="52">
        <f t="shared" si="599"/>
        <v>15880.004999999999</v>
      </c>
      <c r="DU296" s="52">
        <f t="shared" si="599"/>
        <v>15880.004999999999</v>
      </c>
      <c r="DV296" s="52">
        <f t="shared" si="608"/>
        <v>15880.004999999999</v>
      </c>
      <c r="DW296" s="52">
        <f t="shared" si="608"/>
        <v>15880.004999999999</v>
      </c>
      <c r="DX296" s="52">
        <f t="shared" si="583"/>
        <v>15880.004999999999</v>
      </c>
      <c r="DY296" s="52">
        <f t="shared" si="587"/>
        <v>15880.004999999999</v>
      </c>
      <c r="DZ296" s="52">
        <f t="shared" si="600"/>
        <v>15880.004999999999</v>
      </c>
      <c r="EA296" s="52">
        <f t="shared" si="602"/>
        <v>15880.004999999999</v>
      </c>
      <c r="EB296" s="52">
        <f t="shared" si="602"/>
        <v>15880.004999999999</v>
      </c>
      <c r="EC296" s="52">
        <f t="shared" si="602"/>
        <v>15880.004999999999</v>
      </c>
      <c r="ED296" s="52">
        <f t="shared" si="602"/>
        <v>15880.004999999999</v>
      </c>
      <c r="EE296" s="52">
        <f t="shared" si="602"/>
        <v>15880.004999999999</v>
      </c>
      <c r="EF296" s="52">
        <f t="shared" si="602"/>
        <v>15880.004999999999</v>
      </c>
      <c r="EG296" s="54">
        <f t="shared" si="550"/>
        <v>269960.0849999999</v>
      </c>
      <c r="EH296" s="55">
        <f t="shared" si="551"/>
        <v>23</v>
      </c>
      <c r="EI296" s="55">
        <f t="shared" si="552"/>
        <v>17</v>
      </c>
      <c r="EJ296" s="56" t="s">
        <v>1177</v>
      </c>
      <c r="EK296" s="57">
        <f t="shared" si="603"/>
        <v>635200.19999999995</v>
      </c>
      <c r="EL296" s="57">
        <f t="shared" si="604"/>
        <v>619320.19499999995</v>
      </c>
      <c r="EM296" s="57">
        <f t="shared" si="605"/>
        <v>603440.18999999994</v>
      </c>
      <c r="EN296" s="57">
        <f t="shared" si="606"/>
        <v>587560.18499999994</v>
      </c>
      <c r="EO296" s="57">
        <f t="shared" si="569"/>
        <v>571680.17999999993</v>
      </c>
      <c r="EP296" s="57">
        <f t="shared" si="570"/>
        <v>555800.17499999993</v>
      </c>
      <c r="EQ296" s="58">
        <f t="shared" si="561"/>
        <v>7622.4023999999999</v>
      </c>
      <c r="ER296" s="58">
        <f t="shared" si="562"/>
        <v>7431.8423399999992</v>
      </c>
      <c r="ES296" s="58">
        <f t="shared" si="563"/>
        <v>7844.7224699999988</v>
      </c>
      <c r="ET296" s="58">
        <f t="shared" si="564"/>
        <v>8225.8425900000002</v>
      </c>
    </row>
    <row r="297" spans="1:150" x14ac:dyDescent="0.25">
      <c r="A297" s="30" t="s">
        <v>1196</v>
      </c>
      <c r="B297" s="65">
        <v>1722719</v>
      </c>
      <c r="C297" s="67" t="s">
        <v>1230</v>
      </c>
      <c r="D297" s="32" t="s">
        <v>1165</v>
      </c>
      <c r="E297" s="56"/>
      <c r="F297" s="33"/>
      <c r="G297" s="33"/>
      <c r="H297" s="288">
        <f t="shared" si="559"/>
        <v>0</v>
      </c>
      <c r="I297" s="288">
        <f t="shared" si="560"/>
        <v>0</v>
      </c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4" t="s">
        <v>478</v>
      </c>
      <c r="AI297" s="34" t="s">
        <v>463</v>
      </c>
      <c r="AJ297" s="34" t="s">
        <v>54</v>
      </c>
      <c r="AK297" s="34" t="s">
        <v>490</v>
      </c>
      <c r="AL297" s="34" t="s">
        <v>35</v>
      </c>
      <c r="AM297" s="34" t="s">
        <v>695</v>
      </c>
      <c r="AN297" s="34" t="s">
        <v>617</v>
      </c>
      <c r="AO297" s="36">
        <v>1.04</v>
      </c>
      <c r="AP297" s="69" t="s">
        <v>586</v>
      </c>
      <c r="AQ297" s="69" t="s">
        <v>30</v>
      </c>
      <c r="AR297" s="37" t="s">
        <v>471</v>
      </c>
      <c r="AS297" s="38">
        <v>2021</v>
      </c>
      <c r="AT297" s="39" t="s">
        <v>1183</v>
      </c>
      <c r="AU297" s="37" t="s">
        <v>686</v>
      </c>
      <c r="AV297" s="39" t="s">
        <v>494</v>
      </c>
      <c r="AW297" s="39" t="s">
        <v>495</v>
      </c>
      <c r="AX297" s="39" t="s">
        <v>687</v>
      </c>
      <c r="AY297" s="40" t="s">
        <v>1184</v>
      </c>
      <c r="AZ297" s="40" t="s">
        <v>504</v>
      </c>
      <c r="BA297" s="274"/>
      <c r="BB297" s="42" t="s">
        <v>505</v>
      </c>
      <c r="BC297" s="43">
        <v>688701</v>
      </c>
      <c r="BD297" s="43">
        <v>0</v>
      </c>
      <c r="BE297" s="43"/>
      <c r="BF297" s="43">
        <v>0</v>
      </c>
      <c r="BG297" s="44"/>
      <c r="BH297" s="45"/>
      <c r="BI297" s="45"/>
      <c r="BJ297" s="45">
        <f t="shared" si="548"/>
        <v>0</v>
      </c>
      <c r="BK297" s="73"/>
      <c r="BL297" s="73"/>
      <c r="BM297" s="46">
        <f t="shared" si="593"/>
        <v>0</v>
      </c>
      <c r="BN297" s="73"/>
      <c r="BO297" s="46">
        <f t="shared" si="512"/>
        <v>0</v>
      </c>
      <c r="BP297" s="46"/>
      <c r="BQ297" s="46">
        <f t="shared" si="594"/>
        <v>0</v>
      </c>
      <c r="BR297" s="46"/>
      <c r="BS297" s="46">
        <f t="shared" si="595"/>
        <v>0</v>
      </c>
      <c r="BT297" s="46"/>
      <c r="BU297" s="46">
        <f t="shared" si="596"/>
        <v>0</v>
      </c>
      <c r="BV297" s="46"/>
      <c r="BW297" s="46">
        <f t="shared" si="597"/>
        <v>0</v>
      </c>
      <c r="BX297" s="46">
        <v>0</v>
      </c>
      <c r="BY297" s="46">
        <f t="shared" si="598"/>
        <v>0</v>
      </c>
      <c r="BZ297" s="46">
        <v>0</v>
      </c>
      <c r="CA297" s="46">
        <f t="shared" si="513"/>
        <v>0</v>
      </c>
      <c r="CB297" s="46">
        <v>0</v>
      </c>
      <c r="CC297" s="46">
        <f t="shared" si="514"/>
        <v>0</v>
      </c>
      <c r="CD297" s="46">
        <v>0</v>
      </c>
      <c r="CE297" s="46">
        <f t="shared" si="515"/>
        <v>0</v>
      </c>
      <c r="CF297" s="46">
        <v>0</v>
      </c>
      <c r="CG297" s="46">
        <f t="shared" si="516"/>
        <v>0</v>
      </c>
      <c r="CH297" s="46">
        <v>0</v>
      </c>
      <c r="CI297" s="46">
        <f t="shared" si="517"/>
        <v>0</v>
      </c>
      <c r="CJ297" s="46">
        <v>0</v>
      </c>
      <c r="CK297" s="46">
        <f t="shared" si="518"/>
        <v>0</v>
      </c>
      <c r="CL297" s="46">
        <v>0</v>
      </c>
      <c r="CM297" s="46">
        <f t="shared" si="519"/>
        <v>0</v>
      </c>
      <c r="CN297" s="46">
        <v>0</v>
      </c>
      <c r="CO297" s="46">
        <f t="shared" si="520"/>
        <v>0</v>
      </c>
      <c r="CP297" s="46">
        <v>0</v>
      </c>
      <c r="CQ297" s="46">
        <f t="shared" si="521"/>
        <v>0</v>
      </c>
      <c r="CR297" s="46">
        <v>0</v>
      </c>
      <c r="CS297" s="46">
        <f t="shared" si="522"/>
        <v>0</v>
      </c>
      <c r="CT297" s="46">
        <v>0</v>
      </c>
      <c r="CU297" s="46">
        <f t="shared" si="523"/>
        <v>0</v>
      </c>
      <c r="CV297" s="46">
        <v>0</v>
      </c>
      <c r="CW297" s="46">
        <f t="shared" si="524"/>
        <v>0</v>
      </c>
      <c r="CX297" s="46">
        <v>0</v>
      </c>
      <c r="CY297" s="46">
        <f t="shared" si="525"/>
        <v>0</v>
      </c>
      <c r="CZ297" s="46">
        <v>0</v>
      </c>
      <c r="DA297" s="46">
        <f t="shared" si="526"/>
        <v>0</v>
      </c>
      <c r="DB297" s="47">
        <v>0</v>
      </c>
      <c r="DC297" s="46">
        <f t="shared" si="527"/>
        <v>0</v>
      </c>
      <c r="DD297" s="48">
        <v>0</v>
      </c>
      <c r="DE297" s="46">
        <f t="shared" si="528"/>
        <v>0</v>
      </c>
      <c r="DF297" s="49">
        <v>60</v>
      </c>
      <c r="DG297" s="50">
        <f t="shared" si="540"/>
        <v>0</v>
      </c>
      <c r="DH297" s="297">
        <f t="shared" si="549"/>
        <v>0</v>
      </c>
      <c r="DI297" s="52"/>
      <c r="DJ297" s="52"/>
      <c r="DK297" s="53"/>
      <c r="DL297" s="53"/>
      <c r="DM297" s="53"/>
      <c r="DN297" s="53"/>
      <c r="DO297" s="53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4">
        <f t="shared" si="550"/>
        <v>0</v>
      </c>
      <c r="EH297" s="55">
        <f t="shared" si="551"/>
        <v>0</v>
      </c>
      <c r="EI297" s="55">
        <f t="shared" si="552"/>
        <v>60</v>
      </c>
      <c r="EJ297" s="56" t="s">
        <v>1177</v>
      </c>
      <c r="EK297" s="57">
        <f t="shared" si="603"/>
        <v>0</v>
      </c>
      <c r="EL297" s="57">
        <f t="shared" si="604"/>
        <v>0</v>
      </c>
      <c r="EM297" s="57">
        <f t="shared" si="605"/>
        <v>0</v>
      </c>
      <c r="EN297" s="57">
        <f t="shared" si="606"/>
        <v>0</v>
      </c>
      <c r="EO297" s="57">
        <f t="shared" si="569"/>
        <v>0</v>
      </c>
      <c r="EP297" s="57">
        <f t="shared" si="570"/>
        <v>0</v>
      </c>
      <c r="EQ297" s="58">
        <f t="shared" si="561"/>
        <v>0</v>
      </c>
      <c r="ER297" s="58">
        <f t="shared" si="562"/>
        <v>0</v>
      </c>
      <c r="ES297" s="58">
        <f t="shared" si="563"/>
        <v>0</v>
      </c>
      <c r="ET297" s="58">
        <f t="shared" si="564"/>
        <v>0</v>
      </c>
    </row>
    <row r="298" spans="1:150" x14ac:dyDescent="0.25">
      <c r="A298" s="30" t="s">
        <v>1196</v>
      </c>
      <c r="B298" s="65">
        <v>1722720</v>
      </c>
      <c r="C298" s="67" t="s">
        <v>1231</v>
      </c>
      <c r="D298" s="32" t="s">
        <v>1165</v>
      </c>
      <c r="E298" s="56"/>
      <c r="F298" s="33"/>
      <c r="G298" s="33"/>
      <c r="H298" s="288">
        <f t="shared" si="559"/>
        <v>0</v>
      </c>
      <c r="I298" s="288">
        <f t="shared" si="560"/>
        <v>0</v>
      </c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4" t="s">
        <v>478</v>
      </c>
      <c r="AI298" s="34" t="s">
        <v>463</v>
      </c>
      <c r="AJ298" s="34" t="s">
        <v>54</v>
      </c>
      <c r="AK298" s="34" t="s">
        <v>490</v>
      </c>
      <c r="AL298" s="34" t="s">
        <v>35</v>
      </c>
      <c r="AM298" s="34" t="s">
        <v>695</v>
      </c>
      <c r="AN298" s="34" t="s">
        <v>617</v>
      </c>
      <c r="AO298" s="36">
        <v>1.04</v>
      </c>
      <c r="AP298" s="69" t="s">
        <v>586</v>
      </c>
      <c r="AQ298" s="69" t="s">
        <v>30</v>
      </c>
      <c r="AR298" s="37" t="s">
        <v>471</v>
      </c>
      <c r="AS298" s="38">
        <v>2021</v>
      </c>
      <c r="AT298" s="39" t="s">
        <v>1183</v>
      </c>
      <c r="AU298" s="37" t="s">
        <v>686</v>
      </c>
      <c r="AV298" s="39" t="s">
        <v>494</v>
      </c>
      <c r="AW298" s="39" t="s">
        <v>495</v>
      </c>
      <c r="AX298" s="39" t="s">
        <v>687</v>
      </c>
      <c r="AY298" s="40" t="s">
        <v>1184</v>
      </c>
      <c r="AZ298" s="40" t="s">
        <v>504</v>
      </c>
      <c r="BA298" s="274"/>
      <c r="BB298" s="42" t="s">
        <v>505</v>
      </c>
      <c r="BC298" s="43">
        <f>1147838-750000</f>
        <v>397838</v>
      </c>
      <c r="BD298" s="43">
        <v>0</v>
      </c>
      <c r="BE298" s="43"/>
      <c r="BF298" s="43">
        <v>0</v>
      </c>
      <c r="BG298" s="44"/>
      <c r="BH298" s="45"/>
      <c r="BI298" s="45"/>
      <c r="BJ298" s="45">
        <f t="shared" si="548"/>
        <v>0</v>
      </c>
      <c r="BK298" s="73"/>
      <c r="BL298" s="73"/>
      <c r="BM298" s="46">
        <f t="shared" si="593"/>
        <v>0</v>
      </c>
      <c r="BN298" s="73"/>
      <c r="BO298" s="46">
        <f t="shared" si="512"/>
        <v>0</v>
      </c>
      <c r="BP298" s="46"/>
      <c r="BQ298" s="46">
        <f t="shared" si="594"/>
        <v>0</v>
      </c>
      <c r="BR298" s="46"/>
      <c r="BS298" s="46">
        <f t="shared" si="595"/>
        <v>0</v>
      </c>
      <c r="BT298" s="46"/>
      <c r="BU298" s="46">
        <f t="shared" si="596"/>
        <v>0</v>
      </c>
      <c r="BV298" s="46"/>
      <c r="BW298" s="46">
        <f t="shared" si="597"/>
        <v>0</v>
      </c>
      <c r="BX298" s="46">
        <v>0</v>
      </c>
      <c r="BY298" s="46">
        <f t="shared" si="598"/>
        <v>0</v>
      </c>
      <c r="BZ298" s="46">
        <v>0</v>
      </c>
      <c r="CA298" s="46">
        <f t="shared" si="513"/>
        <v>0</v>
      </c>
      <c r="CB298" s="46">
        <v>0</v>
      </c>
      <c r="CC298" s="46">
        <f t="shared" si="514"/>
        <v>0</v>
      </c>
      <c r="CD298" s="46">
        <v>0</v>
      </c>
      <c r="CE298" s="46">
        <f t="shared" si="515"/>
        <v>0</v>
      </c>
      <c r="CF298" s="46">
        <v>0</v>
      </c>
      <c r="CG298" s="46">
        <f t="shared" si="516"/>
        <v>0</v>
      </c>
      <c r="CH298" s="46">
        <v>0</v>
      </c>
      <c r="CI298" s="46">
        <f t="shared" si="517"/>
        <v>0</v>
      </c>
      <c r="CJ298" s="46">
        <v>0</v>
      </c>
      <c r="CK298" s="46">
        <f t="shared" si="518"/>
        <v>0</v>
      </c>
      <c r="CL298" s="46">
        <v>0</v>
      </c>
      <c r="CM298" s="46">
        <f t="shared" si="519"/>
        <v>0</v>
      </c>
      <c r="CN298" s="46">
        <v>0</v>
      </c>
      <c r="CO298" s="46">
        <f t="shared" si="520"/>
        <v>0</v>
      </c>
      <c r="CP298" s="46">
        <v>0</v>
      </c>
      <c r="CQ298" s="46">
        <f t="shared" si="521"/>
        <v>0</v>
      </c>
      <c r="CR298" s="46">
        <v>0</v>
      </c>
      <c r="CS298" s="46">
        <f t="shared" si="522"/>
        <v>0</v>
      </c>
      <c r="CT298" s="46">
        <v>0</v>
      </c>
      <c r="CU298" s="46">
        <f t="shared" si="523"/>
        <v>0</v>
      </c>
      <c r="CV298" s="46">
        <v>0</v>
      </c>
      <c r="CW298" s="46">
        <f t="shared" si="524"/>
        <v>0</v>
      </c>
      <c r="CX298" s="46">
        <v>0</v>
      </c>
      <c r="CY298" s="46">
        <f t="shared" si="525"/>
        <v>0</v>
      </c>
      <c r="CZ298" s="46">
        <v>0</v>
      </c>
      <c r="DA298" s="46">
        <f t="shared" si="526"/>
        <v>0</v>
      </c>
      <c r="DB298" s="47">
        <v>0</v>
      </c>
      <c r="DC298" s="46">
        <f t="shared" si="527"/>
        <v>0</v>
      </c>
      <c r="DD298" s="48">
        <v>0</v>
      </c>
      <c r="DE298" s="46">
        <f t="shared" si="528"/>
        <v>0</v>
      </c>
      <c r="DF298" s="49">
        <v>60</v>
      </c>
      <c r="DG298" s="50">
        <f t="shared" si="540"/>
        <v>0</v>
      </c>
      <c r="DH298" s="297">
        <f t="shared" si="549"/>
        <v>0</v>
      </c>
      <c r="DI298" s="52"/>
      <c r="DJ298" s="52"/>
      <c r="DK298" s="53"/>
      <c r="DL298" s="53"/>
      <c r="DM298" s="53"/>
      <c r="DN298" s="53"/>
      <c r="DO298" s="53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4">
        <f t="shared" si="550"/>
        <v>0</v>
      </c>
      <c r="EH298" s="55">
        <f t="shared" si="551"/>
        <v>0</v>
      </c>
      <c r="EI298" s="55">
        <f t="shared" si="552"/>
        <v>60</v>
      </c>
      <c r="EJ298" s="56" t="s">
        <v>1177</v>
      </c>
      <c r="EK298" s="57">
        <f t="shared" si="603"/>
        <v>0</v>
      </c>
      <c r="EL298" s="57">
        <f t="shared" si="604"/>
        <v>0</v>
      </c>
      <c r="EM298" s="57">
        <f t="shared" si="605"/>
        <v>0</v>
      </c>
      <c r="EN298" s="57">
        <f t="shared" si="606"/>
        <v>0</v>
      </c>
      <c r="EO298" s="57">
        <f t="shared" si="569"/>
        <v>0</v>
      </c>
      <c r="EP298" s="57">
        <f t="shared" si="570"/>
        <v>0</v>
      </c>
      <c r="EQ298" s="58">
        <f t="shared" si="561"/>
        <v>0</v>
      </c>
      <c r="ER298" s="58">
        <f t="shared" si="562"/>
        <v>0</v>
      </c>
      <c r="ES298" s="58">
        <f t="shared" si="563"/>
        <v>0</v>
      </c>
      <c r="ET298" s="58">
        <f t="shared" si="564"/>
        <v>0</v>
      </c>
    </row>
    <row r="299" spans="1:150" x14ac:dyDescent="0.25">
      <c r="A299" s="30" t="s">
        <v>1232</v>
      </c>
      <c r="B299" s="65">
        <v>1722721</v>
      </c>
      <c r="C299" s="67" t="s">
        <v>1233</v>
      </c>
      <c r="D299" s="32" t="s">
        <v>1165</v>
      </c>
      <c r="E299" s="56"/>
      <c r="F299" s="33"/>
      <c r="G299" s="33"/>
      <c r="H299" s="288">
        <f t="shared" si="559"/>
        <v>655200</v>
      </c>
      <c r="I299" s="288">
        <f t="shared" si="560"/>
        <v>655200</v>
      </c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4" t="s">
        <v>685</v>
      </c>
      <c r="AI299" s="34" t="s">
        <v>463</v>
      </c>
      <c r="AJ299" s="34" t="s">
        <v>54</v>
      </c>
      <c r="AK299" s="34" t="s">
        <v>490</v>
      </c>
      <c r="AL299" s="34" t="s">
        <v>119</v>
      </c>
      <c r="AM299" s="34" t="s">
        <v>491</v>
      </c>
      <c r="AN299" s="34" t="s">
        <v>617</v>
      </c>
      <c r="AO299" s="36">
        <v>1.04</v>
      </c>
      <c r="AP299" s="69" t="s">
        <v>586</v>
      </c>
      <c r="AQ299" s="69" t="s">
        <v>58</v>
      </c>
      <c r="AR299" s="37" t="s">
        <v>469</v>
      </c>
      <c r="AS299" s="38">
        <v>2023</v>
      </c>
      <c r="AT299" s="39" t="s">
        <v>1183</v>
      </c>
      <c r="AU299" s="37" t="s">
        <v>471</v>
      </c>
      <c r="AV299" s="39" t="s">
        <v>494</v>
      </c>
      <c r="AW299" s="39" t="s">
        <v>495</v>
      </c>
      <c r="AX299" s="39" t="s">
        <v>550</v>
      </c>
      <c r="AY299" s="40" t="s">
        <v>1229</v>
      </c>
      <c r="AZ299" s="40" t="s">
        <v>504</v>
      </c>
      <c r="BA299" s="274">
        <v>0</v>
      </c>
      <c r="BB299" s="42"/>
      <c r="BC299" s="43">
        <v>655200</v>
      </c>
      <c r="BD299" s="43">
        <v>0</v>
      </c>
      <c r="BE299" s="43"/>
      <c r="BF299" s="43">
        <v>0</v>
      </c>
      <c r="BG299" s="44"/>
      <c r="BH299" s="45">
        <f t="shared" ref="BH299:BH304" si="609">BK299+BL299+BN299+BP299+BR299+BT299+BV299+BX299+BZ299+CB299+CD299+CJ299+CF299+CH299+CL299+CN299+CP299+CR299+CT299+CV299+CX299+CZ299+DB299+DD299</f>
        <v>655200</v>
      </c>
      <c r="BI299" s="45">
        <f t="shared" ref="BI299:BI304" si="610">BK299+BM299+BO299+BQ299+BS299+BU299+BW299+BY299+CA299+CC299+CE299+CK299+CG299+CI299+CM299+CO299+CQ299+CS299+CU299+CW299+CY299+DA299+DC299+DE299</f>
        <v>655200</v>
      </c>
      <c r="BJ299" s="45">
        <f t="shared" si="548"/>
        <v>655200</v>
      </c>
      <c r="BK299" s="46">
        <v>655200</v>
      </c>
      <c r="BL299" s="46">
        <v>0</v>
      </c>
      <c r="BM299" s="46">
        <f t="shared" si="593"/>
        <v>0</v>
      </c>
      <c r="BN299" s="46">
        <v>0</v>
      </c>
      <c r="BO299" s="46">
        <f t="shared" si="512"/>
        <v>0</v>
      </c>
      <c r="BP299" s="46">
        <v>0</v>
      </c>
      <c r="BQ299" s="46">
        <f t="shared" si="594"/>
        <v>0</v>
      </c>
      <c r="BR299" s="46">
        <v>0</v>
      </c>
      <c r="BS299" s="46">
        <f t="shared" si="595"/>
        <v>0</v>
      </c>
      <c r="BT299" s="46">
        <v>0</v>
      </c>
      <c r="BU299" s="46">
        <f t="shared" si="596"/>
        <v>0</v>
      </c>
      <c r="BV299" s="46">
        <v>0</v>
      </c>
      <c r="BW299" s="46">
        <f t="shared" si="597"/>
        <v>0</v>
      </c>
      <c r="BX299" s="46">
        <v>0</v>
      </c>
      <c r="BY299" s="46">
        <f t="shared" si="598"/>
        <v>0</v>
      </c>
      <c r="BZ299" s="46">
        <v>0</v>
      </c>
      <c r="CA299" s="46">
        <f t="shared" si="513"/>
        <v>0</v>
      </c>
      <c r="CB299" s="46">
        <v>0</v>
      </c>
      <c r="CC299" s="46">
        <f t="shared" si="514"/>
        <v>0</v>
      </c>
      <c r="CD299" s="46">
        <v>0</v>
      </c>
      <c r="CE299" s="46">
        <f t="shared" si="515"/>
        <v>0</v>
      </c>
      <c r="CF299" s="46">
        <v>0</v>
      </c>
      <c r="CG299" s="46">
        <f t="shared" si="516"/>
        <v>0</v>
      </c>
      <c r="CH299" s="46">
        <v>0</v>
      </c>
      <c r="CI299" s="46">
        <f t="shared" si="517"/>
        <v>0</v>
      </c>
      <c r="CJ299" s="46">
        <v>0</v>
      </c>
      <c r="CK299" s="46">
        <f t="shared" si="518"/>
        <v>0</v>
      </c>
      <c r="CL299" s="46">
        <v>0</v>
      </c>
      <c r="CM299" s="46">
        <f t="shared" si="519"/>
        <v>0</v>
      </c>
      <c r="CN299" s="46">
        <v>0</v>
      </c>
      <c r="CO299" s="46">
        <f t="shared" si="520"/>
        <v>0</v>
      </c>
      <c r="CP299" s="46">
        <v>0</v>
      </c>
      <c r="CQ299" s="46">
        <f t="shared" si="521"/>
        <v>0</v>
      </c>
      <c r="CR299" s="46">
        <v>0</v>
      </c>
      <c r="CS299" s="46">
        <f t="shared" si="522"/>
        <v>0</v>
      </c>
      <c r="CT299" s="46">
        <v>0</v>
      </c>
      <c r="CU299" s="46">
        <f t="shared" si="523"/>
        <v>0</v>
      </c>
      <c r="CV299" s="46">
        <v>0</v>
      </c>
      <c r="CW299" s="46">
        <f t="shared" si="524"/>
        <v>0</v>
      </c>
      <c r="CX299" s="46">
        <v>0</v>
      </c>
      <c r="CY299" s="46">
        <f t="shared" si="525"/>
        <v>0</v>
      </c>
      <c r="CZ299" s="46">
        <v>0</v>
      </c>
      <c r="DA299" s="46">
        <f t="shared" si="526"/>
        <v>0</v>
      </c>
      <c r="DB299" s="47">
        <v>0</v>
      </c>
      <c r="DC299" s="46">
        <f t="shared" si="527"/>
        <v>0</v>
      </c>
      <c r="DD299" s="48">
        <v>0</v>
      </c>
      <c r="DE299" s="46">
        <f t="shared" si="528"/>
        <v>0</v>
      </c>
      <c r="DF299" s="49">
        <v>40</v>
      </c>
      <c r="DG299" s="50">
        <f t="shared" si="540"/>
        <v>16380</v>
      </c>
      <c r="DH299" s="51">
        <f t="shared" si="549"/>
        <v>376740</v>
      </c>
      <c r="DI299" s="52"/>
      <c r="DJ299" s="52">
        <f t="shared" ref="DJ299:DO299" si="611">$DG299</f>
        <v>16380</v>
      </c>
      <c r="DK299" s="52">
        <f t="shared" si="611"/>
        <v>16380</v>
      </c>
      <c r="DL299" s="52">
        <f t="shared" si="611"/>
        <v>16380</v>
      </c>
      <c r="DM299" s="52">
        <f t="shared" si="611"/>
        <v>16380</v>
      </c>
      <c r="DN299" s="52">
        <f t="shared" si="611"/>
        <v>16380</v>
      </c>
      <c r="DO299" s="52">
        <f t="shared" si="611"/>
        <v>16380</v>
      </c>
      <c r="DP299" s="52">
        <f t="shared" si="585"/>
        <v>16380</v>
      </c>
      <c r="DQ299" s="52">
        <f t="shared" si="591"/>
        <v>16380</v>
      </c>
      <c r="DR299" s="52">
        <f t="shared" si="591"/>
        <v>16380</v>
      </c>
      <c r="DS299" s="52">
        <f t="shared" si="591"/>
        <v>16380</v>
      </c>
      <c r="DT299" s="52">
        <f t="shared" si="599"/>
        <v>16380</v>
      </c>
      <c r="DU299" s="52">
        <f t="shared" si="599"/>
        <v>16380</v>
      </c>
      <c r="DV299" s="52">
        <f t="shared" si="608"/>
        <v>16380</v>
      </c>
      <c r="DW299" s="52">
        <f t="shared" si="608"/>
        <v>16380</v>
      </c>
      <c r="DX299" s="52">
        <f t="shared" si="583"/>
        <v>16380</v>
      </c>
      <c r="DY299" s="52">
        <f t="shared" si="587"/>
        <v>16380</v>
      </c>
      <c r="DZ299" s="52">
        <f t="shared" si="600"/>
        <v>16380</v>
      </c>
      <c r="EA299" s="52">
        <f t="shared" si="602"/>
        <v>16380</v>
      </c>
      <c r="EB299" s="52">
        <f t="shared" si="602"/>
        <v>16380</v>
      </c>
      <c r="EC299" s="52">
        <f t="shared" si="602"/>
        <v>16380</v>
      </c>
      <c r="ED299" s="52">
        <f t="shared" si="602"/>
        <v>16380</v>
      </c>
      <c r="EE299" s="52">
        <f t="shared" si="602"/>
        <v>16380</v>
      </c>
      <c r="EF299" s="52">
        <f t="shared" si="602"/>
        <v>16380</v>
      </c>
      <c r="EG299" s="54">
        <f t="shared" si="550"/>
        <v>278460</v>
      </c>
      <c r="EH299" s="55">
        <f t="shared" si="551"/>
        <v>23</v>
      </c>
      <c r="EI299" s="55">
        <f t="shared" si="552"/>
        <v>17</v>
      </c>
      <c r="EJ299" s="56" t="s">
        <v>1177</v>
      </c>
      <c r="EK299" s="57">
        <f t="shared" si="603"/>
        <v>655200</v>
      </c>
      <c r="EL299" s="57">
        <f t="shared" si="604"/>
        <v>638820</v>
      </c>
      <c r="EM299" s="57">
        <f t="shared" si="605"/>
        <v>622440</v>
      </c>
      <c r="EN299" s="57">
        <f t="shared" si="606"/>
        <v>606060</v>
      </c>
      <c r="EO299" s="57">
        <f t="shared" si="569"/>
        <v>589680</v>
      </c>
      <c r="EP299" s="57">
        <f t="shared" si="570"/>
        <v>573300</v>
      </c>
      <c r="EQ299" s="58">
        <f t="shared" si="561"/>
        <v>7862.4000000000005</v>
      </c>
      <c r="ER299" s="58">
        <f t="shared" si="562"/>
        <v>7665.84</v>
      </c>
      <c r="ES299" s="58">
        <f t="shared" si="563"/>
        <v>8091.7199999999993</v>
      </c>
      <c r="ET299" s="58">
        <f t="shared" si="564"/>
        <v>8484.84</v>
      </c>
    </row>
    <row r="300" spans="1:150" x14ac:dyDescent="0.25">
      <c r="A300" s="30" t="s">
        <v>1234</v>
      </c>
      <c r="B300" s="65">
        <v>1722722</v>
      </c>
      <c r="C300" s="67" t="s">
        <v>1235</v>
      </c>
      <c r="D300" s="32" t="s">
        <v>1165</v>
      </c>
      <c r="E300" s="56"/>
      <c r="F300" s="33"/>
      <c r="G300" s="33"/>
      <c r="H300" s="288">
        <f t="shared" si="559"/>
        <v>681408</v>
      </c>
      <c r="I300" s="288">
        <f t="shared" si="560"/>
        <v>681408</v>
      </c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4" t="s">
        <v>685</v>
      </c>
      <c r="AI300" s="34" t="s">
        <v>463</v>
      </c>
      <c r="AJ300" s="34" t="s">
        <v>54</v>
      </c>
      <c r="AK300" s="34" t="s">
        <v>490</v>
      </c>
      <c r="AL300" s="34" t="s">
        <v>119</v>
      </c>
      <c r="AM300" s="34" t="s">
        <v>491</v>
      </c>
      <c r="AN300" s="34" t="s">
        <v>617</v>
      </c>
      <c r="AO300" s="36">
        <v>1.04</v>
      </c>
      <c r="AP300" s="69" t="s">
        <v>586</v>
      </c>
      <c r="AQ300" s="69" t="s">
        <v>58</v>
      </c>
      <c r="AR300" s="37" t="s">
        <v>469</v>
      </c>
      <c r="AS300" s="38">
        <v>2023</v>
      </c>
      <c r="AT300" s="39" t="s">
        <v>1183</v>
      </c>
      <c r="AU300" s="37" t="s">
        <v>471</v>
      </c>
      <c r="AV300" s="39" t="s">
        <v>494</v>
      </c>
      <c r="AW300" s="39" t="s">
        <v>495</v>
      </c>
      <c r="AX300" s="39" t="s">
        <v>550</v>
      </c>
      <c r="AY300" s="40" t="s">
        <v>1229</v>
      </c>
      <c r="AZ300" s="40" t="s">
        <v>504</v>
      </c>
      <c r="BA300" s="274">
        <v>0</v>
      </c>
      <c r="BB300" s="42"/>
      <c r="BC300" s="43">
        <v>655200</v>
      </c>
      <c r="BD300" s="43">
        <v>0</v>
      </c>
      <c r="BE300" s="43"/>
      <c r="BF300" s="43">
        <v>0</v>
      </c>
      <c r="BG300" s="44"/>
      <c r="BH300" s="45">
        <f t="shared" si="609"/>
        <v>655200</v>
      </c>
      <c r="BI300" s="45">
        <f t="shared" si="610"/>
        <v>681408</v>
      </c>
      <c r="BJ300" s="45">
        <f t="shared" si="548"/>
        <v>681408</v>
      </c>
      <c r="BK300" s="46">
        <v>0</v>
      </c>
      <c r="BL300" s="46">
        <v>655200</v>
      </c>
      <c r="BM300" s="46">
        <f t="shared" si="593"/>
        <v>681408</v>
      </c>
      <c r="BN300" s="46">
        <v>0</v>
      </c>
      <c r="BO300" s="46">
        <f t="shared" si="512"/>
        <v>0</v>
      </c>
      <c r="BP300" s="46">
        <v>0</v>
      </c>
      <c r="BQ300" s="46">
        <f t="shared" si="594"/>
        <v>0</v>
      </c>
      <c r="BR300" s="46">
        <v>0</v>
      </c>
      <c r="BS300" s="46">
        <f t="shared" si="595"/>
        <v>0</v>
      </c>
      <c r="BT300" s="46">
        <v>0</v>
      </c>
      <c r="BU300" s="46">
        <f t="shared" si="596"/>
        <v>0</v>
      </c>
      <c r="BV300" s="46">
        <v>0</v>
      </c>
      <c r="BW300" s="46">
        <f t="shared" si="597"/>
        <v>0</v>
      </c>
      <c r="BX300" s="46">
        <v>0</v>
      </c>
      <c r="BY300" s="46">
        <f t="shared" si="598"/>
        <v>0</v>
      </c>
      <c r="BZ300" s="46">
        <v>0</v>
      </c>
      <c r="CA300" s="46">
        <f t="shared" si="513"/>
        <v>0</v>
      </c>
      <c r="CB300" s="46">
        <v>0</v>
      </c>
      <c r="CC300" s="46">
        <f t="shared" si="514"/>
        <v>0</v>
      </c>
      <c r="CD300" s="46">
        <v>0</v>
      </c>
      <c r="CE300" s="46">
        <f t="shared" si="515"/>
        <v>0</v>
      </c>
      <c r="CF300" s="46">
        <v>0</v>
      </c>
      <c r="CG300" s="46">
        <f t="shared" si="516"/>
        <v>0</v>
      </c>
      <c r="CH300" s="46">
        <v>0</v>
      </c>
      <c r="CI300" s="46">
        <f t="shared" si="517"/>
        <v>0</v>
      </c>
      <c r="CJ300" s="46">
        <v>0</v>
      </c>
      <c r="CK300" s="46">
        <f t="shared" si="518"/>
        <v>0</v>
      </c>
      <c r="CL300" s="46">
        <v>0</v>
      </c>
      <c r="CM300" s="46">
        <f t="shared" si="519"/>
        <v>0</v>
      </c>
      <c r="CN300" s="46">
        <v>0</v>
      </c>
      <c r="CO300" s="46">
        <f t="shared" si="520"/>
        <v>0</v>
      </c>
      <c r="CP300" s="46">
        <v>0</v>
      </c>
      <c r="CQ300" s="46">
        <f t="shared" si="521"/>
        <v>0</v>
      </c>
      <c r="CR300" s="46">
        <v>0</v>
      </c>
      <c r="CS300" s="46">
        <f t="shared" si="522"/>
        <v>0</v>
      </c>
      <c r="CT300" s="46">
        <v>0</v>
      </c>
      <c r="CU300" s="46">
        <f t="shared" si="523"/>
        <v>0</v>
      </c>
      <c r="CV300" s="46">
        <v>0</v>
      </c>
      <c r="CW300" s="46">
        <f t="shared" si="524"/>
        <v>0</v>
      </c>
      <c r="CX300" s="46">
        <v>0</v>
      </c>
      <c r="CY300" s="46">
        <f t="shared" si="525"/>
        <v>0</v>
      </c>
      <c r="CZ300" s="46">
        <v>0</v>
      </c>
      <c r="DA300" s="46">
        <f t="shared" si="526"/>
        <v>0</v>
      </c>
      <c r="DB300" s="47">
        <v>0</v>
      </c>
      <c r="DC300" s="46">
        <f t="shared" si="527"/>
        <v>0</v>
      </c>
      <c r="DD300" s="48">
        <v>0</v>
      </c>
      <c r="DE300" s="46">
        <f t="shared" si="528"/>
        <v>0</v>
      </c>
      <c r="DF300" s="49">
        <v>40</v>
      </c>
      <c r="DG300" s="50">
        <f t="shared" si="540"/>
        <v>17035.2</v>
      </c>
      <c r="DH300" s="51">
        <f t="shared" si="549"/>
        <v>374774.40000000014</v>
      </c>
      <c r="DI300" s="52"/>
      <c r="DJ300" s="52"/>
      <c r="DK300" s="52">
        <f>$DG300</f>
        <v>17035.2</v>
      </c>
      <c r="DL300" s="52">
        <f>$DG300</f>
        <v>17035.2</v>
      </c>
      <c r="DM300" s="52">
        <f>$DG300</f>
        <v>17035.2</v>
      </c>
      <c r="DN300" s="52">
        <f>$DG300</f>
        <v>17035.2</v>
      </c>
      <c r="DO300" s="52">
        <f>$DG300</f>
        <v>17035.2</v>
      </c>
      <c r="DP300" s="52">
        <f t="shared" si="585"/>
        <v>17035.2</v>
      </c>
      <c r="DQ300" s="52">
        <f t="shared" si="591"/>
        <v>17035.2</v>
      </c>
      <c r="DR300" s="52">
        <f t="shared" si="591"/>
        <v>17035.2</v>
      </c>
      <c r="DS300" s="52">
        <f t="shared" si="591"/>
        <v>17035.2</v>
      </c>
      <c r="DT300" s="52">
        <f t="shared" si="599"/>
        <v>17035.2</v>
      </c>
      <c r="DU300" s="52">
        <f t="shared" si="599"/>
        <v>17035.2</v>
      </c>
      <c r="DV300" s="52">
        <f t="shared" si="608"/>
        <v>17035.2</v>
      </c>
      <c r="DW300" s="52">
        <f t="shared" si="608"/>
        <v>17035.2</v>
      </c>
      <c r="DX300" s="52">
        <f t="shared" si="583"/>
        <v>17035.2</v>
      </c>
      <c r="DY300" s="52">
        <f t="shared" si="587"/>
        <v>17035.2</v>
      </c>
      <c r="DZ300" s="52">
        <f t="shared" si="600"/>
        <v>17035.2</v>
      </c>
      <c r="EA300" s="52">
        <f t="shared" si="602"/>
        <v>17035.2</v>
      </c>
      <c r="EB300" s="52">
        <f t="shared" si="602"/>
        <v>17035.2</v>
      </c>
      <c r="EC300" s="52">
        <f t="shared" si="602"/>
        <v>17035.2</v>
      </c>
      <c r="ED300" s="52">
        <f t="shared" si="602"/>
        <v>17035.2</v>
      </c>
      <c r="EE300" s="52">
        <f t="shared" si="602"/>
        <v>17035.2</v>
      </c>
      <c r="EF300" s="52">
        <f t="shared" si="602"/>
        <v>17035.2</v>
      </c>
      <c r="EG300" s="54">
        <f t="shared" si="550"/>
        <v>306633.59999999986</v>
      </c>
      <c r="EH300" s="55">
        <f t="shared" si="551"/>
        <v>22</v>
      </c>
      <c r="EI300" s="55">
        <f t="shared" si="552"/>
        <v>18</v>
      </c>
      <c r="EJ300" s="56" t="s">
        <v>1177</v>
      </c>
      <c r="EK300" s="57">
        <f t="shared" si="603"/>
        <v>0</v>
      </c>
      <c r="EL300" s="57">
        <f t="shared" si="604"/>
        <v>681408</v>
      </c>
      <c r="EM300" s="57">
        <f t="shared" si="605"/>
        <v>664372.80000000005</v>
      </c>
      <c r="EN300" s="57">
        <f t="shared" si="606"/>
        <v>647337.60000000009</v>
      </c>
      <c r="EO300" s="57">
        <f t="shared" si="569"/>
        <v>630302.40000000014</v>
      </c>
      <c r="EP300" s="57">
        <f t="shared" si="570"/>
        <v>613267.20000000019</v>
      </c>
      <c r="EQ300" s="58">
        <f t="shared" si="561"/>
        <v>0</v>
      </c>
      <c r="ER300" s="58">
        <f t="shared" si="562"/>
        <v>8176.8959999999997</v>
      </c>
      <c r="ES300" s="58">
        <f t="shared" si="563"/>
        <v>8636.8464000000004</v>
      </c>
      <c r="ET300" s="58">
        <f t="shared" si="564"/>
        <v>9062.7264000000014</v>
      </c>
    </row>
    <row r="301" spans="1:150" x14ac:dyDescent="0.25">
      <c r="A301" s="30" t="s">
        <v>1236</v>
      </c>
      <c r="B301" s="65">
        <v>1722723</v>
      </c>
      <c r="C301" s="67" t="s">
        <v>1237</v>
      </c>
      <c r="D301" s="32" t="s">
        <v>1165</v>
      </c>
      <c r="E301" s="56"/>
      <c r="F301" s="33"/>
      <c r="G301" s="33"/>
      <c r="H301" s="288">
        <f t="shared" si="559"/>
        <v>613267.20000000007</v>
      </c>
      <c r="I301" s="288">
        <f t="shared" si="560"/>
        <v>613267.20000000007</v>
      </c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4" t="s">
        <v>685</v>
      </c>
      <c r="AI301" s="34" t="s">
        <v>463</v>
      </c>
      <c r="AJ301" s="34" t="s">
        <v>54</v>
      </c>
      <c r="AK301" s="34" t="s">
        <v>490</v>
      </c>
      <c r="AL301" s="34" t="s">
        <v>119</v>
      </c>
      <c r="AM301" s="34" t="s">
        <v>491</v>
      </c>
      <c r="AN301" s="34" t="s">
        <v>617</v>
      </c>
      <c r="AO301" s="36">
        <v>1.04</v>
      </c>
      <c r="AP301" s="69" t="s">
        <v>468</v>
      </c>
      <c r="AQ301" s="69" t="s">
        <v>58</v>
      </c>
      <c r="AR301" s="37" t="s">
        <v>469</v>
      </c>
      <c r="AS301" s="38">
        <v>2023</v>
      </c>
      <c r="AT301" s="39" t="s">
        <v>1183</v>
      </c>
      <c r="AU301" s="37" t="s">
        <v>471</v>
      </c>
      <c r="AV301" s="39" t="s">
        <v>494</v>
      </c>
      <c r="AW301" s="39" t="s">
        <v>495</v>
      </c>
      <c r="AX301" s="39" t="s">
        <v>550</v>
      </c>
      <c r="AY301" s="40" t="s">
        <v>1229</v>
      </c>
      <c r="AZ301" s="40" t="s">
        <v>504</v>
      </c>
      <c r="BA301" s="274">
        <v>0</v>
      </c>
      <c r="BB301" s="42"/>
      <c r="BC301" s="43">
        <v>589680</v>
      </c>
      <c r="BD301" s="43">
        <v>0</v>
      </c>
      <c r="BE301" s="43"/>
      <c r="BF301" s="43">
        <v>0</v>
      </c>
      <c r="BG301" s="44"/>
      <c r="BH301" s="45">
        <f t="shared" si="609"/>
        <v>589680</v>
      </c>
      <c r="BI301" s="45">
        <f t="shared" si="610"/>
        <v>613267.20000000007</v>
      </c>
      <c r="BJ301" s="45">
        <f t="shared" si="548"/>
        <v>613267.20000000007</v>
      </c>
      <c r="BK301" s="46">
        <v>0</v>
      </c>
      <c r="BL301" s="46">
        <v>0</v>
      </c>
      <c r="BM301" s="46">
        <f t="shared" si="593"/>
        <v>0</v>
      </c>
      <c r="BN301" s="46">
        <v>589680</v>
      </c>
      <c r="BO301" s="46">
        <f t="shared" si="512"/>
        <v>613267.20000000007</v>
      </c>
      <c r="BP301" s="46">
        <v>0</v>
      </c>
      <c r="BQ301" s="46">
        <f t="shared" si="594"/>
        <v>0</v>
      </c>
      <c r="BR301" s="46">
        <v>0</v>
      </c>
      <c r="BS301" s="46">
        <f t="shared" si="595"/>
        <v>0</v>
      </c>
      <c r="BT301" s="46">
        <v>0</v>
      </c>
      <c r="BU301" s="46">
        <f t="shared" si="596"/>
        <v>0</v>
      </c>
      <c r="BV301" s="46">
        <v>0</v>
      </c>
      <c r="BW301" s="46">
        <f t="shared" si="597"/>
        <v>0</v>
      </c>
      <c r="BX301" s="46">
        <v>0</v>
      </c>
      <c r="BY301" s="46">
        <f t="shared" si="598"/>
        <v>0</v>
      </c>
      <c r="BZ301" s="46">
        <v>0</v>
      </c>
      <c r="CA301" s="46">
        <f t="shared" si="513"/>
        <v>0</v>
      </c>
      <c r="CB301" s="46">
        <v>0</v>
      </c>
      <c r="CC301" s="46">
        <f t="shared" si="514"/>
        <v>0</v>
      </c>
      <c r="CD301" s="46">
        <v>0</v>
      </c>
      <c r="CE301" s="46">
        <f t="shared" si="515"/>
        <v>0</v>
      </c>
      <c r="CF301" s="46">
        <v>0</v>
      </c>
      <c r="CG301" s="46">
        <f t="shared" si="516"/>
        <v>0</v>
      </c>
      <c r="CH301" s="46">
        <v>0</v>
      </c>
      <c r="CI301" s="46">
        <f t="shared" si="517"/>
        <v>0</v>
      </c>
      <c r="CJ301" s="46">
        <v>0</v>
      </c>
      <c r="CK301" s="46">
        <f t="shared" si="518"/>
        <v>0</v>
      </c>
      <c r="CL301" s="46">
        <v>0</v>
      </c>
      <c r="CM301" s="46">
        <f t="shared" si="519"/>
        <v>0</v>
      </c>
      <c r="CN301" s="46">
        <v>0</v>
      </c>
      <c r="CO301" s="46">
        <f t="shared" si="520"/>
        <v>0</v>
      </c>
      <c r="CP301" s="46">
        <v>0</v>
      </c>
      <c r="CQ301" s="46">
        <f t="shared" si="521"/>
        <v>0</v>
      </c>
      <c r="CR301" s="46">
        <v>0</v>
      </c>
      <c r="CS301" s="46">
        <f t="shared" si="522"/>
        <v>0</v>
      </c>
      <c r="CT301" s="46">
        <v>0</v>
      </c>
      <c r="CU301" s="46">
        <f t="shared" si="523"/>
        <v>0</v>
      </c>
      <c r="CV301" s="46">
        <v>0</v>
      </c>
      <c r="CW301" s="46">
        <f t="shared" si="524"/>
        <v>0</v>
      </c>
      <c r="CX301" s="46">
        <v>0</v>
      </c>
      <c r="CY301" s="46">
        <f t="shared" si="525"/>
        <v>0</v>
      </c>
      <c r="CZ301" s="46">
        <v>0</v>
      </c>
      <c r="DA301" s="46">
        <f t="shared" si="526"/>
        <v>0</v>
      </c>
      <c r="DB301" s="47">
        <v>0</v>
      </c>
      <c r="DC301" s="46">
        <f t="shared" si="527"/>
        <v>0</v>
      </c>
      <c r="DD301" s="48">
        <v>0</v>
      </c>
      <c r="DE301" s="46">
        <f t="shared" si="528"/>
        <v>0</v>
      </c>
      <c r="DF301" s="49">
        <v>40</v>
      </c>
      <c r="DG301" s="50">
        <f t="shared" si="540"/>
        <v>15331.680000000002</v>
      </c>
      <c r="DH301" s="51">
        <f t="shared" si="549"/>
        <v>321965.27999999997</v>
      </c>
      <c r="DI301" s="52"/>
      <c r="DJ301" s="52"/>
      <c r="DK301" s="53"/>
      <c r="DL301" s="52">
        <f t="shared" ref="DL301:DO304" si="612">$DG301</f>
        <v>15331.680000000002</v>
      </c>
      <c r="DM301" s="52">
        <f t="shared" si="612"/>
        <v>15331.680000000002</v>
      </c>
      <c r="DN301" s="52">
        <f t="shared" si="612"/>
        <v>15331.680000000002</v>
      </c>
      <c r="DO301" s="52">
        <f t="shared" si="612"/>
        <v>15331.680000000002</v>
      </c>
      <c r="DP301" s="52">
        <f t="shared" si="585"/>
        <v>15331.680000000002</v>
      </c>
      <c r="DQ301" s="52">
        <f t="shared" si="591"/>
        <v>15331.680000000002</v>
      </c>
      <c r="DR301" s="52">
        <f t="shared" si="591"/>
        <v>15331.680000000002</v>
      </c>
      <c r="DS301" s="52">
        <f t="shared" si="591"/>
        <v>15331.680000000002</v>
      </c>
      <c r="DT301" s="52">
        <f t="shared" si="599"/>
        <v>15331.680000000002</v>
      </c>
      <c r="DU301" s="52">
        <f t="shared" si="599"/>
        <v>15331.680000000002</v>
      </c>
      <c r="DV301" s="52">
        <f t="shared" si="608"/>
        <v>15331.680000000002</v>
      </c>
      <c r="DW301" s="52">
        <f t="shared" si="608"/>
        <v>15331.680000000002</v>
      </c>
      <c r="DX301" s="52">
        <f t="shared" si="583"/>
        <v>15331.680000000002</v>
      </c>
      <c r="DY301" s="52">
        <f t="shared" si="587"/>
        <v>15331.680000000002</v>
      </c>
      <c r="DZ301" s="52">
        <f t="shared" si="600"/>
        <v>15331.680000000002</v>
      </c>
      <c r="EA301" s="52">
        <f t="shared" si="602"/>
        <v>15331.680000000002</v>
      </c>
      <c r="EB301" s="52">
        <f t="shared" si="602"/>
        <v>15331.680000000002</v>
      </c>
      <c r="EC301" s="52">
        <f t="shared" si="602"/>
        <v>15331.680000000002</v>
      </c>
      <c r="ED301" s="52">
        <f t="shared" si="602"/>
        <v>15331.680000000002</v>
      </c>
      <c r="EE301" s="52">
        <f t="shared" si="602"/>
        <v>15331.680000000002</v>
      </c>
      <c r="EF301" s="52">
        <f t="shared" si="602"/>
        <v>15331.680000000002</v>
      </c>
      <c r="EG301" s="54">
        <f t="shared" si="550"/>
        <v>291301.9200000001</v>
      </c>
      <c r="EH301" s="55">
        <f t="shared" si="551"/>
        <v>21</v>
      </c>
      <c r="EI301" s="55">
        <f t="shared" si="552"/>
        <v>19</v>
      </c>
      <c r="EJ301" s="56" t="s">
        <v>1177</v>
      </c>
      <c r="EK301" s="57">
        <f t="shared" si="603"/>
        <v>0</v>
      </c>
      <c r="EL301" s="57">
        <f t="shared" si="604"/>
        <v>0</v>
      </c>
      <c r="EM301" s="57">
        <f t="shared" si="605"/>
        <v>613267.20000000007</v>
      </c>
      <c r="EN301" s="57">
        <f t="shared" si="606"/>
        <v>597935.52</v>
      </c>
      <c r="EO301" s="57">
        <f t="shared" si="569"/>
        <v>582603.84</v>
      </c>
      <c r="EP301" s="57">
        <f t="shared" si="570"/>
        <v>567272.15999999992</v>
      </c>
      <c r="EQ301" s="58">
        <f t="shared" si="561"/>
        <v>0</v>
      </c>
      <c r="ER301" s="58">
        <f t="shared" si="562"/>
        <v>0</v>
      </c>
      <c r="ES301" s="58">
        <f t="shared" si="563"/>
        <v>7972.4736000000003</v>
      </c>
      <c r="ET301" s="58">
        <f t="shared" si="564"/>
        <v>8371.09728</v>
      </c>
    </row>
    <row r="302" spans="1:150" x14ac:dyDescent="0.25">
      <c r="A302" s="30" t="s">
        <v>1238</v>
      </c>
      <c r="B302" s="65">
        <v>1722724</v>
      </c>
      <c r="C302" s="67" t="s">
        <v>1239</v>
      </c>
      <c r="D302" s="32" t="s">
        <v>1165</v>
      </c>
      <c r="E302" s="56"/>
      <c r="F302" s="33"/>
      <c r="G302" s="33"/>
      <c r="H302" s="288">
        <f t="shared" si="559"/>
        <v>1144000</v>
      </c>
      <c r="I302" s="288">
        <f t="shared" si="560"/>
        <v>1144000</v>
      </c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4" t="s">
        <v>478</v>
      </c>
      <c r="AI302" s="34" t="s">
        <v>463</v>
      </c>
      <c r="AJ302" s="34" t="s">
        <v>54</v>
      </c>
      <c r="AK302" s="34" t="s">
        <v>490</v>
      </c>
      <c r="AL302" s="34" t="s">
        <v>119</v>
      </c>
      <c r="AM302" s="34" t="s">
        <v>491</v>
      </c>
      <c r="AN302" s="34" t="s">
        <v>617</v>
      </c>
      <c r="AO302" s="36">
        <v>1.04</v>
      </c>
      <c r="AP302" s="69" t="s">
        <v>586</v>
      </c>
      <c r="AQ302" s="69" t="s">
        <v>30</v>
      </c>
      <c r="AR302" s="37" t="s">
        <v>493</v>
      </c>
      <c r="AS302" s="38">
        <v>2023</v>
      </c>
      <c r="AT302" s="39" t="s">
        <v>1183</v>
      </c>
      <c r="AU302" s="37" t="s">
        <v>493</v>
      </c>
      <c r="AV302" s="39" t="s">
        <v>494</v>
      </c>
      <c r="AW302" s="39" t="s">
        <v>495</v>
      </c>
      <c r="AX302" s="39" t="s">
        <v>550</v>
      </c>
      <c r="AY302" s="40" t="s">
        <v>1176</v>
      </c>
      <c r="AZ302" s="40" t="s">
        <v>504</v>
      </c>
      <c r="BA302" s="274">
        <v>0</v>
      </c>
      <c r="BB302" s="42"/>
      <c r="BC302" s="43">
        <v>1144000</v>
      </c>
      <c r="BD302" s="43">
        <v>0</v>
      </c>
      <c r="BE302" s="43"/>
      <c r="BF302" s="43">
        <v>0</v>
      </c>
      <c r="BG302" s="44"/>
      <c r="BH302" s="45">
        <f t="shared" si="609"/>
        <v>1144000</v>
      </c>
      <c r="BI302" s="45">
        <f t="shared" si="610"/>
        <v>1144000</v>
      </c>
      <c r="BJ302" s="45">
        <f t="shared" si="548"/>
        <v>1144000</v>
      </c>
      <c r="BK302" s="46">
        <v>1144000</v>
      </c>
      <c r="BL302" s="46">
        <v>0</v>
      </c>
      <c r="BM302" s="46">
        <f t="shared" si="593"/>
        <v>0</v>
      </c>
      <c r="BN302" s="46">
        <v>0</v>
      </c>
      <c r="BO302" s="46">
        <f t="shared" si="512"/>
        <v>0</v>
      </c>
      <c r="BP302" s="46">
        <v>0</v>
      </c>
      <c r="BQ302" s="46">
        <f t="shared" si="594"/>
        <v>0</v>
      </c>
      <c r="BR302" s="46">
        <v>0</v>
      </c>
      <c r="BS302" s="46">
        <f t="shared" si="595"/>
        <v>0</v>
      </c>
      <c r="BT302" s="46">
        <v>0</v>
      </c>
      <c r="BU302" s="46">
        <f t="shared" si="596"/>
        <v>0</v>
      </c>
      <c r="BV302" s="46">
        <v>0</v>
      </c>
      <c r="BW302" s="46">
        <f t="shared" si="597"/>
        <v>0</v>
      </c>
      <c r="BX302" s="46">
        <v>0</v>
      </c>
      <c r="BY302" s="46">
        <f t="shared" si="598"/>
        <v>0</v>
      </c>
      <c r="BZ302" s="46">
        <v>0</v>
      </c>
      <c r="CA302" s="46">
        <f t="shared" si="513"/>
        <v>0</v>
      </c>
      <c r="CB302" s="46">
        <v>0</v>
      </c>
      <c r="CC302" s="46">
        <f t="shared" si="514"/>
        <v>0</v>
      </c>
      <c r="CD302" s="46">
        <v>0</v>
      </c>
      <c r="CE302" s="46">
        <f t="shared" si="515"/>
        <v>0</v>
      </c>
      <c r="CF302" s="46">
        <v>0</v>
      </c>
      <c r="CG302" s="46">
        <f t="shared" si="516"/>
        <v>0</v>
      </c>
      <c r="CH302" s="46">
        <v>0</v>
      </c>
      <c r="CI302" s="46">
        <f t="shared" si="517"/>
        <v>0</v>
      </c>
      <c r="CJ302" s="46">
        <v>0</v>
      </c>
      <c r="CK302" s="46">
        <f t="shared" si="518"/>
        <v>0</v>
      </c>
      <c r="CL302" s="46">
        <v>0</v>
      </c>
      <c r="CM302" s="46">
        <f t="shared" si="519"/>
        <v>0</v>
      </c>
      <c r="CN302" s="46">
        <v>0</v>
      </c>
      <c r="CO302" s="46">
        <f t="shared" si="520"/>
        <v>0</v>
      </c>
      <c r="CP302" s="46">
        <v>0</v>
      </c>
      <c r="CQ302" s="46">
        <f t="shared" si="521"/>
        <v>0</v>
      </c>
      <c r="CR302" s="46">
        <v>0</v>
      </c>
      <c r="CS302" s="46">
        <f t="shared" si="522"/>
        <v>0</v>
      </c>
      <c r="CT302" s="46">
        <v>0</v>
      </c>
      <c r="CU302" s="46">
        <f t="shared" si="523"/>
        <v>0</v>
      </c>
      <c r="CV302" s="46">
        <v>0</v>
      </c>
      <c r="CW302" s="46">
        <f t="shared" si="524"/>
        <v>0</v>
      </c>
      <c r="CX302" s="46">
        <v>0</v>
      </c>
      <c r="CY302" s="46">
        <f t="shared" si="525"/>
        <v>0</v>
      </c>
      <c r="CZ302" s="46">
        <v>0</v>
      </c>
      <c r="DA302" s="46">
        <f t="shared" si="526"/>
        <v>0</v>
      </c>
      <c r="DB302" s="47">
        <v>0</v>
      </c>
      <c r="DC302" s="46">
        <f t="shared" si="527"/>
        <v>0</v>
      </c>
      <c r="DD302" s="48">
        <v>0</v>
      </c>
      <c r="DE302" s="46">
        <f t="shared" si="528"/>
        <v>0</v>
      </c>
      <c r="DF302" s="49">
        <v>60</v>
      </c>
      <c r="DG302" s="50">
        <f t="shared" si="540"/>
        <v>19066.666666666668</v>
      </c>
      <c r="DH302" s="51">
        <f t="shared" si="549"/>
        <v>438533.33333333349</v>
      </c>
      <c r="DI302" s="52"/>
      <c r="DJ302" s="52">
        <f>$DG302</f>
        <v>19066.666666666668</v>
      </c>
      <c r="DK302" s="52">
        <f>$DG302</f>
        <v>19066.666666666668</v>
      </c>
      <c r="DL302" s="52">
        <f t="shared" si="612"/>
        <v>19066.666666666668</v>
      </c>
      <c r="DM302" s="52">
        <f t="shared" si="612"/>
        <v>19066.666666666668</v>
      </c>
      <c r="DN302" s="52">
        <f t="shared" si="612"/>
        <v>19066.666666666668</v>
      </c>
      <c r="DO302" s="52">
        <f t="shared" si="612"/>
        <v>19066.666666666668</v>
      </c>
      <c r="DP302" s="52">
        <f t="shared" si="585"/>
        <v>19066.666666666668</v>
      </c>
      <c r="DQ302" s="52">
        <f t="shared" si="591"/>
        <v>19066.666666666668</v>
      </c>
      <c r="DR302" s="52">
        <f t="shared" si="591"/>
        <v>19066.666666666668</v>
      </c>
      <c r="DS302" s="52">
        <f t="shared" si="591"/>
        <v>19066.666666666668</v>
      </c>
      <c r="DT302" s="52">
        <f t="shared" si="599"/>
        <v>19066.666666666668</v>
      </c>
      <c r="DU302" s="52">
        <f t="shared" si="599"/>
        <v>19066.666666666668</v>
      </c>
      <c r="DV302" s="52">
        <f t="shared" si="608"/>
        <v>19066.666666666668</v>
      </c>
      <c r="DW302" s="52">
        <f t="shared" si="608"/>
        <v>19066.666666666668</v>
      </c>
      <c r="DX302" s="52">
        <f t="shared" si="583"/>
        <v>19066.666666666668</v>
      </c>
      <c r="DY302" s="52">
        <f t="shared" si="587"/>
        <v>19066.666666666668</v>
      </c>
      <c r="DZ302" s="52">
        <f t="shared" si="600"/>
        <v>19066.666666666668</v>
      </c>
      <c r="EA302" s="52">
        <f t="shared" si="602"/>
        <v>19066.666666666668</v>
      </c>
      <c r="EB302" s="52">
        <f t="shared" si="602"/>
        <v>19066.666666666668</v>
      </c>
      <c r="EC302" s="52">
        <f t="shared" si="602"/>
        <v>19066.666666666668</v>
      </c>
      <c r="ED302" s="52">
        <f t="shared" si="602"/>
        <v>19066.666666666668</v>
      </c>
      <c r="EE302" s="52">
        <f t="shared" si="602"/>
        <v>19066.666666666668</v>
      </c>
      <c r="EF302" s="52">
        <f t="shared" si="602"/>
        <v>19066.666666666668</v>
      </c>
      <c r="EG302" s="54">
        <f t="shared" si="550"/>
        <v>705466.66666666651</v>
      </c>
      <c r="EH302" s="55">
        <f t="shared" si="551"/>
        <v>23</v>
      </c>
      <c r="EI302" s="55">
        <f t="shared" si="552"/>
        <v>37</v>
      </c>
      <c r="EJ302" s="56" t="s">
        <v>1177</v>
      </c>
      <c r="EK302" s="57">
        <f t="shared" si="603"/>
        <v>1144000</v>
      </c>
      <c r="EL302" s="57">
        <f t="shared" si="604"/>
        <v>1124933.3333333333</v>
      </c>
      <c r="EM302" s="57">
        <f t="shared" si="605"/>
        <v>1105866.6666666665</v>
      </c>
      <c r="EN302" s="57">
        <f t="shared" si="606"/>
        <v>1086799.9999999998</v>
      </c>
      <c r="EO302" s="57">
        <f t="shared" si="569"/>
        <v>1067733.333333333</v>
      </c>
      <c r="EP302" s="57">
        <f t="shared" si="570"/>
        <v>1048666.6666666663</v>
      </c>
      <c r="EQ302" s="58">
        <f t="shared" si="561"/>
        <v>13728</v>
      </c>
      <c r="ER302" s="58">
        <f t="shared" si="562"/>
        <v>13499.199999999999</v>
      </c>
      <c r="ES302" s="58">
        <f t="shared" si="563"/>
        <v>14376.266666666665</v>
      </c>
      <c r="ET302" s="58">
        <f t="shared" si="564"/>
        <v>15215.199999999997</v>
      </c>
    </row>
    <row r="303" spans="1:150" x14ac:dyDescent="0.25">
      <c r="A303" s="30" t="s">
        <v>1240</v>
      </c>
      <c r="B303" s="65">
        <v>1722725</v>
      </c>
      <c r="C303" s="67" t="s">
        <v>1241</v>
      </c>
      <c r="D303" s="32" t="s">
        <v>1165</v>
      </c>
      <c r="E303" s="56"/>
      <c r="F303" s="33"/>
      <c r="G303" s="33"/>
      <c r="H303" s="288">
        <f t="shared" si="559"/>
        <v>1189760</v>
      </c>
      <c r="I303" s="288">
        <f t="shared" si="560"/>
        <v>1189760</v>
      </c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4" t="s">
        <v>478</v>
      </c>
      <c r="AI303" s="34" t="s">
        <v>463</v>
      </c>
      <c r="AJ303" s="34" t="s">
        <v>54</v>
      </c>
      <c r="AK303" s="34" t="s">
        <v>490</v>
      </c>
      <c r="AL303" s="34" t="s">
        <v>119</v>
      </c>
      <c r="AM303" s="34" t="s">
        <v>491</v>
      </c>
      <c r="AN303" s="34" t="s">
        <v>617</v>
      </c>
      <c r="AO303" s="36">
        <v>1.04</v>
      </c>
      <c r="AP303" s="69" t="s">
        <v>586</v>
      </c>
      <c r="AQ303" s="69" t="s">
        <v>30</v>
      </c>
      <c r="AR303" s="37" t="s">
        <v>493</v>
      </c>
      <c r="AS303" s="38">
        <v>2023</v>
      </c>
      <c r="AT303" s="39" t="s">
        <v>1183</v>
      </c>
      <c r="AU303" s="37" t="s">
        <v>493</v>
      </c>
      <c r="AV303" s="39" t="s">
        <v>494</v>
      </c>
      <c r="AW303" s="39" t="s">
        <v>495</v>
      </c>
      <c r="AX303" s="39" t="s">
        <v>550</v>
      </c>
      <c r="AY303" s="40" t="s">
        <v>1176</v>
      </c>
      <c r="AZ303" s="40" t="s">
        <v>504</v>
      </c>
      <c r="BA303" s="274">
        <v>0</v>
      </c>
      <c r="BB303" s="42"/>
      <c r="BC303" s="43">
        <v>1144000</v>
      </c>
      <c r="BD303" s="43">
        <v>0</v>
      </c>
      <c r="BE303" s="43"/>
      <c r="BF303" s="43">
        <v>0</v>
      </c>
      <c r="BG303" s="44"/>
      <c r="BH303" s="45">
        <f t="shared" si="609"/>
        <v>1144000</v>
      </c>
      <c r="BI303" s="45">
        <f t="shared" si="610"/>
        <v>1189760</v>
      </c>
      <c r="BJ303" s="45">
        <f t="shared" si="548"/>
        <v>1189760</v>
      </c>
      <c r="BK303" s="46">
        <v>0</v>
      </c>
      <c r="BL303" s="46">
        <v>1144000</v>
      </c>
      <c r="BM303" s="46">
        <f t="shared" si="593"/>
        <v>1189760</v>
      </c>
      <c r="BN303" s="46">
        <v>0</v>
      </c>
      <c r="BO303" s="46">
        <f t="shared" ref="BO303:BO366" si="613">$AO303*BN303</f>
        <v>0</v>
      </c>
      <c r="BP303" s="46">
        <v>0</v>
      </c>
      <c r="BQ303" s="46">
        <f t="shared" si="594"/>
        <v>0</v>
      </c>
      <c r="BR303" s="46">
        <v>0</v>
      </c>
      <c r="BS303" s="46">
        <f t="shared" si="595"/>
        <v>0</v>
      </c>
      <c r="BT303" s="46">
        <v>0</v>
      </c>
      <c r="BU303" s="46">
        <f t="shared" si="596"/>
        <v>0</v>
      </c>
      <c r="BV303" s="46">
        <v>0</v>
      </c>
      <c r="BW303" s="46">
        <f t="shared" si="597"/>
        <v>0</v>
      </c>
      <c r="BX303" s="46">
        <v>0</v>
      </c>
      <c r="BY303" s="46">
        <f t="shared" si="598"/>
        <v>0</v>
      </c>
      <c r="BZ303" s="46">
        <v>0</v>
      </c>
      <c r="CA303" s="46">
        <f t="shared" ref="CA303:CA366" si="614">$AO303*BZ303</f>
        <v>0</v>
      </c>
      <c r="CB303" s="46">
        <v>0</v>
      </c>
      <c r="CC303" s="46">
        <f t="shared" ref="CC303:CC366" si="615">$AO303*CB303</f>
        <v>0</v>
      </c>
      <c r="CD303" s="46">
        <v>0</v>
      </c>
      <c r="CE303" s="46">
        <f t="shared" ref="CE303:CE366" si="616">$AO303*CD303</f>
        <v>0</v>
      </c>
      <c r="CF303" s="46">
        <v>0</v>
      </c>
      <c r="CG303" s="46">
        <f t="shared" ref="CG303:CG366" si="617">$AO303*CF303</f>
        <v>0</v>
      </c>
      <c r="CH303" s="46">
        <v>0</v>
      </c>
      <c r="CI303" s="46">
        <f t="shared" ref="CI303:CI366" si="618">$AO303*CH303</f>
        <v>0</v>
      </c>
      <c r="CJ303" s="46">
        <v>0</v>
      </c>
      <c r="CK303" s="46">
        <f t="shared" ref="CK303:CK366" si="619">$AO303*CJ303</f>
        <v>0</v>
      </c>
      <c r="CL303" s="46">
        <v>0</v>
      </c>
      <c r="CM303" s="46">
        <f t="shared" ref="CM303:CM366" si="620">$AO303*CL303</f>
        <v>0</v>
      </c>
      <c r="CN303" s="46">
        <v>0</v>
      </c>
      <c r="CO303" s="46">
        <f t="shared" ref="CO303:CO366" si="621">$AO303*CN303</f>
        <v>0</v>
      </c>
      <c r="CP303" s="46">
        <v>0</v>
      </c>
      <c r="CQ303" s="46">
        <f t="shared" ref="CQ303:CQ366" si="622">$AO303*CP303</f>
        <v>0</v>
      </c>
      <c r="CR303" s="46">
        <v>0</v>
      </c>
      <c r="CS303" s="46">
        <f t="shared" ref="CS303:CS366" si="623">$AO303*CR303</f>
        <v>0</v>
      </c>
      <c r="CT303" s="46">
        <v>0</v>
      </c>
      <c r="CU303" s="46">
        <f t="shared" ref="CU303:CU366" si="624">$AO303*CT303</f>
        <v>0</v>
      </c>
      <c r="CV303" s="46">
        <v>0</v>
      </c>
      <c r="CW303" s="46">
        <f t="shared" ref="CW303:CW366" si="625">$AO303*CV303</f>
        <v>0</v>
      </c>
      <c r="CX303" s="46">
        <v>0</v>
      </c>
      <c r="CY303" s="46">
        <f t="shared" ref="CY303:CY366" si="626">$AO303*CX303</f>
        <v>0</v>
      </c>
      <c r="CZ303" s="46">
        <v>0</v>
      </c>
      <c r="DA303" s="46">
        <f t="shared" ref="DA303:DA366" si="627">$AO303*CZ303</f>
        <v>0</v>
      </c>
      <c r="DB303" s="47">
        <v>0</v>
      </c>
      <c r="DC303" s="46">
        <f t="shared" ref="DC303:DC366" si="628">$AO303*DB303</f>
        <v>0</v>
      </c>
      <c r="DD303" s="48">
        <v>0</v>
      </c>
      <c r="DE303" s="46">
        <f t="shared" ref="DE303:DE366" si="629">$AO303*DD303</f>
        <v>0</v>
      </c>
      <c r="DF303" s="49">
        <v>60</v>
      </c>
      <c r="DG303" s="50">
        <f t="shared" si="540"/>
        <v>19829.333333333332</v>
      </c>
      <c r="DH303" s="51">
        <f t="shared" si="549"/>
        <v>436245.3333333332</v>
      </c>
      <c r="DI303" s="52"/>
      <c r="DJ303" s="52"/>
      <c r="DK303" s="52">
        <f>$DG303</f>
        <v>19829.333333333332</v>
      </c>
      <c r="DL303" s="52">
        <f t="shared" si="612"/>
        <v>19829.333333333332</v>
      </c>
      <c r="DM303" s="52">
        <f t="shared" si="612"/>
        <v>19829.333333333332</v>
      </c>
      <c r="DN303" s="52">
        <f t="shared" si="612"/>
        <v>19829.333333333332</v>
      </c>
      <c r="DO303" s="52">
        <f t="shared" si="612"/>
        <v>19829.333333333332</v>
      </c>
      <c r="DP303" s="52">
        <f t="shared" si="585"/>
        <v>19829.333333333332</v>
      </c>
      <c r="DQ303" s="52">
        <f t="shared" si="591"/>
        <v>19829.333333333332</v>
      </c>
      <c r="DR303" s="52">
        <f t="shared" si="591"/>
        <v>19829.333333333332</v>
      </c>
      <c r="DS303" s="52">
        <f t="shared" si="591"/>
        <v>19829.333333333332</v>
      </c>
      <c r="DT303" s="52">
        <f t="shared" si="599"/>
        <v>19829.333333333332</v>
      </c>
      <c r="DU303" s="52">
        <f t="shared" si="599"/>
        <v>19829.333333333332</v>
      </c>
      <c r="DV303" s="52">
        <f t="shared" si="608"/>
        <v>19829.333333333332</v>
      </c>
      <c r="DW303" s="52">
        <f t="shared" si="608"/>
        <v>19829.333333333332</v>
      </c>
      <c r="DX303" s="52">
        <f t="shared" si="583"/>
        <v>19829.333333333332</v>
      </c>
      <c r="DY303" s="52">
        <f t="shared" si="587"/>
        <v>19829.333333333332</v>
      </c>
      <c r="DZ303" s="52">
        <f t="shared" si="600"/>
        <v>19829.333333333332</v>
      </c>
      <c r="EA303" s="52">
        <f t="shared" si="602"/>
        <v>19829.333333333332</v>
      </c>
      <c r="EB303" s="52">
        <f t="shared" si="602"/>
        <v>19829.333333333332</v>
      </c>
      <c r="EC303" s="52">
        <f t="shared" si="602"/>
        <v>19829.333333333332</v>
      </c>
      <c r="ED303" s="52">
        <f t="shared" si="602"/>
        <v>19829.333333333332</v>
      </c>
      <c r="EE303" s="52">
        <f t="shared" si="602"/>
        <v>19829.333333333332</v>
      </c>
      <c r="EF303" s="52">
        <f t="shared" si="602"/>
        <v>19829.333333333332</v>
      </c>
      <c r="EG303" s="54">
        <f t="shared" si="550"/>
        <v>753514.66666666674</v>
      </c>
      <c r="EH303" s="55">
        <f t="shared" si="551"/>
        <v>22</v>
      </c>
      <c r="EI303" s="55">
        <f t="shared" si="552"/>
        <v>38</v>
      </c>
      <c r="EJ303" s="56" t="s">
        <v>1177</v>
      </c>
      <c r="EK303" s="57">
        <f t="shared" si="603"/>
        <v>0</v>
      </c>
      <c r="EL303" s="57">
        <f t="shared" si="604"/>
        <v>1189760</v>
      </c>
      <c r="EM303" s="57">
        <f t="shared" si="605"/>
        <v>1169930.6666666667</v>
      </c>
      <c r="EN303" s="57">
        <f t="shared" si="606"/>
        <v>1150101.3333333335</v>
      </c>
      <c r="EO303" s="57">
        <f t="shared" si="569"/>
        <v>1130272.0000000002</v>
      </c>
      <c r="EP303" s="57">
        <f t="shared" si="570"/>
        <v>1110442.666666667</v>
      </c>
      <c r="EQ303" s="58">
        <f t="shared" si="561"/>
        <v>0</v>
      </c>
      <c r="ER303" s="58">
        <f t="shared" si="562"/>
        <v>14277.12</v>
      </c>
      <c r="ES303" s="58">
        <f t="shared" si="563"/>
        <v>15209.098666666667</v>
      </c>
      <c r="ET303" s="58">
        <f t="shared" si="564"/>
        <v>16101.418666666668</v>
      </c>
    </row>
    <row r="304" spans="1:150" x14ac:dyDescent="0.25">
      <c r="A304" s="30" t="s">
        <v>1242</v>
      </c>
      <c r="B304" s="65">
        <v>1722726</v>
      </c>
      <c r="C304" s="67" t="s">
        <v>1243</v>
      </c>
      <c r="D304" s="32" t="s">
        <v>1165</v>
      </c>
      <c r="E304" s="56"/>
      <c r="F304" s="33"/>
      <c r="G304" s="33"/>
      <c r="H304" s="288">
        <f t="shared" si="559"/>
        <v>3407040</v>
      </c>
      <c r="I304" s="288">
        <f t="shared" si="560"/>
        <v>3407040</v>
      </c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4" t="s">
        <v>478</v>
      </c>
      <c r="AI304" s="34" t="s">
        <v>463</v>
      </c>
      <c r="AJ304" s="34" t="s">
        <v>54</v>
      </c>
      <c r="AK304" s="34" t="s">
        <v>490</v>
      </c>
      <c r="AL304" s="34" t="s">
        <v>119</v>
      </c>
      <c r="AM304" s="34" t="s">
        <v>491</v>
      </c>
      <c r="AN304" s="34" t="s">
        <v>617</v>
      </c>
      <c r="AO304" s="36">
        <v>1.04</v>
      </c>
      <c r="AP304" s="69" t="s">
        <v>468</v>
      </c>
      <c r="AQ304" s="69" t="s">
        <v>30</v>
      </c>
      <c r="AR304" s="37" t="s">
        <v>493</v>
      </c>
      <c r="AS304" s="38">
        <v>2023</v>
      </c>
      <c r="AT304" s="39" t="s">
        <v>1183</v>
      </c>
      <c r="AU304" s="37" t="s">
        <v>493</v>
      </c>
      <c r="AV304" s="39" t="s">
        <v>494</v>
      </c>
      <c r="AW304" s="39" t="s">
        <v>495</v>
      </c>
      <c r="AX304" s="39" t="s">
        <v>550</v>
      </c>
      <c r="AY304" s="40" t="s">
        <v>1176</v>
      </c>
      <c r="AZ304" s="40" t="s">
        <v>504</v>
      </c>
      <c r="BA304" s="274">
        <v>0</v>
      </c>
      <c r="BB304" s="42"/>
      <c r="BC304" s="43">
        <v>3276000</v>
      </c>
      <c r="BD304" s="43">
        <v>0</v>
      </c>
      <c r="BE304" s="43"/>
      <c r="BF304" s="43">
        <v>0</v>
      </c>
      <c r="BG304" s="44"/>
      <c r="BH304" s="45">
        <f t="shared" si="609"/>
        <v>3276000</v>
      </c>
      <c r="BI304" s="45">
        <f t="shared" si="610"/>
        <v>3407040</v>
      </c>
      <c r="BJ304" s="45">
        <f t="shared" si="548"/>
        <v>3407040</v>
      </c>
      <c r="BK304" s="46">
        <v>0</v>
      </c>
      <c r="BL304" s="46">
        <v>0</v>
      </c>
      <c r="BM304" s="46">
        <f t="shared" si="593"/>
        <v>0</v>
      </c>
      <c r="BN304" s="46">
        <v>3276000</v>
      </c>
      <c r="BO304" s="46">
        <f t="shared" si="613"/>
        <v>3407040</v>
      </c>
      <c r="BP304" s="46">
        <v>0</v>
      </c>
      <c r="BQ304" s="46">
        <f t="shared" si="594"/>
        <v>0</v>
      </c>
      <c r="BR304" s="46">
        <v>0</v>
      </c>
      <c r="BS304" s="46">
        <f t="shared" si="595"/>
        <v>0</v>
      </c>
      <c r="BT304" s="46">
        <v>0</v>
      </c>
      <c r="BU304" s="46">
        <f t="shared" si="596"/>
        <v>0</v>
      </c>
      <c r="BV304" s="46">
        <v>0</v>
      </c>
      <c r="BW304" s="46">
        <f t="shared" si="597"/>
        <v>0</v>
      </c>
      <c r="BX304" s="46">
        <v>0</v>
      </c>
      <c r="BY304" s="46">
        <f t="shared" si="598"/>
        <v>0</v>
      </c>
      <c r="BZ304" s="46">
        <v>0</v>
      </c>
      <c r="CA304" s="46">
        <f t="shared" si="614"/>
        <v>0</v>
      </c>
      <c r="CB304" s="46">
        <v>0</v>
      </c>
      <c r="CC304" s="46">
        <f t="shared" si="615"/>
        <v>0</v>
      </c>
      <c r="CD304" s="46">
        <v>0</v>
      </c>
      <c r="CE304" s="46">
        <f t="shared" si="616"/>
        <v>0</v>
      </c>
      <c r="CF304" s="46">
        <v>0</v>
      </c>
      <c r="CG304" s="46">
        <f t="shared" si="617"/>
        <v>0</v>
      </c>
      <c r="CH304" s="46">
        <v>0</v>
      </c>
      <c r="CI304" s="46">
        <f t="shared" si="618"/>
        <v>0</v>
      </c>
      <c r="CJ304" s="46">
        <v>0</v>
      </c>
      <c r="CK304" s="46">
        <f t="shared" si="619"/>
        <v>0</v>
      </c>
      <c r="CL304" s="46">
        <v>0</v>
      </c>
      <c r="CM304" s="46">
        <f t="shared" si="620"/>
        <v>0</v>
      </c>
      <c r="CN304" s="46">
        <v>0</v>
      </c>
      <c r="CO304" s="46">
        <f t="shared" si="621"/>
        <v>0</v>
      </c>
      <c r="CP304" s="46">
        <v>0</v>
      </c>
      <c r="CQ304" s="46">
        <f t="shared" si="622"/>
        <v>0</v>
      </c>
      <c r="CR304" s="46">
        <v>0</v>
      </c>
      <c r="CS304" s="46">
        <f t="shared" si="623"/>
        <v>0</v>
      </c>
      <c r="CT304" s="46">
        <v>0</v>
      </c>
      <c r="CU304" s="46">
        <f t="shared" si="624"/>
        <v>0</v>
      </c>
      <c r="CV304" s="46">
        <v>0</v>
      </c>
      <c r="CW304" s="46">
        <f t="shared" si="625"/>
        <v>0</v>
      </c>
      <c r="CX304" s="46">
        <v>0</v>
      </c>
      <c r="CY304" s="46">
        <f t="shared" si="626"/>
        <v>0</v>
      </c>
      <c r="CZ304" s="46">
        <v>0</v>
      </c>
      <c r="DA304" s="46">
        <f t="shared" si="627"/>
        <v>0</v>
      </c>
      <c r="DB304" s="47">
        <v>0</v>
      </c>
      <c r="DC304" s="46">
        <f t="shared" si="628"/>
        <v>0</v>
      </c>
      <c r="DD304" s="48">
        <v>0</v>
      </c>
      <c r="DE304" s="46">
        <f t="shared" si="629"/>
        <v>0</v>
      </c>
      <c r="DF304" s="49">
        <v>60</v>
      </c>
      <c r="DG304" s="50">
        <f t="shared" si="540"/>
        <v>56784</v>
      </c>
      <c r="DH304" s="51">
        <f t="shared" si="549"/>
        <v>1192464</v>
      </c>
      <c r="DI304" s="52"/>
      <c r="DJ304" s="52"/>
      <c r="DK304" s="53"/>
      <c r="DL304" s="52">
        <f t="shared" si="612"/>
        <v>56784</v>
      </c>
      <c r="DM304" s="52">
        <f t="shared" si="612"/>
        <v>56784</v>
      </c>
      <c r="DN304" s="52">
        <f t="shared" si="612"/>
        <v>56784</v>
      </c>
      <c r="DO304" s="52">
        <f t="shared" si="612"/>
        <v>56784</v>
      </c>
      <c r="DP304" s="52">
        <f t="shared" si="585"/>
        <v>56784</v>
      </c>
      <c r="DQ304" s="52">
        <f t="shared" si="591"/>
        <v>56784</v>
      </c>
      <c r="DR304" s="52">
        <f t="shared" si="591"/>
        <v>56784</v>
      </c>
      <c r="DS304" s="52">
        <f t="shared" si="591"/>
        <v>56784</v>
      </c>
      <c r="DT304" s="52">
        <f t="shared" si="599"/>
        <v>56784</v>
      </c>
      <c r="DU304" s="52">
        <f t="shared" si="599"/>
        <v>56784</v>
      </c>
      <c r="DV304" s="52">
        <f t="shared" si="608"/>
        <v>56784</v>
      </c>
      <c r="DW304" s="52">
        <f t="shared" si="608"/>
        <v>56784</v>
      </c>
      <c r="DX304" s="52">
        <f t="shared" si="583"/>
        <v>56784</v>
      </c>
      <c r="DY304" s="52">
        <f t="shared" si="587"/>
        <v>56784</v>
      </c>
      <c r="DZ304" s="52">
        <f t="shared" si="600"/>
        <v>56784</v>
      </c>
      <c r="EA304" s="52">
        <f t="shared" si="602"/>
        <v>56784</v>
      </c>
      <c r="EB304" s="52">
        <f t="shared" si="602"/>
        <v>56784</v>
      </c>
      <c r="EC304" s="52">
        <f t="shared" si="602"/>
        <v>56784</v>
      </c>
      <c r="ED304" s="52">
        <f t="shared" si="602"/>
        <v>56784</v>
      </c>
      <c r="EE304" s="52">
        <f t="shared" si="602"/>
        <v>56784</v>
      </c>
      <c r="EF304" s="52">
        <f t="shared" si="602"/>
        <v>56784</v>
      </c>
      <c r="EG304" s="54">
        <f t="shared" si="550"/>
        <v>2214576</v>
      </c>
      <c r="EH304" s="55">
        <f t="shared" si="551"/>
        <v>21</v>
      </c>
      <c r="EI304" s="55">
        <f t="shared" si="552"/>
        <v>39</v>
      </c>
      <c r="EJ304" s="56" t="s">
        <v>1177</v>
      </c>
      <c r="EK304" s="57">
        <f t="shared" si="603"/>
        <v>0</v>
      </c>
      <c r="EL304" s="57">
        <f t="shared" si="604"/>
        <v>0</v>
      </c>
      <c r="EM304" s="57">
        <f t="shared" si="605"/>
        <v>3407040</v>
      </c>
      <c r="EN304" s="57">
        <f t="shared" si="606"/>
        <v>3350256</v>
      </c>
      <c r="EO304" s="57">
        <f t="shared" si="569"/>
        <v>3293472</v>
      </c>
      <c r="EP304" s="57">
        <f t="shared" si="570"/>
        <v>3236688</v>
      </c>
      <c r="EQ304" s="58">
        <f t="shared" si="561"/>
        <v>0</v>
      </c>
      <c r="ER304" s="58">
        <f t="shared" si="562"/>
        <v>0</v>
      </c>
      <c r="ES304" s="58">
        <f t="shared" si="563"/>
        <v>44291.519999999997</v>
      </c>
      <c r="ET304" s="58">
        <f t="shared" si="564"/>
        <v>46903.584000000003</v>
      </c>
    </row>
    <row r="305" spans="1:150" x14ac:dyDescent="0.25">
      <c r="A305" s="30" t="s">
        <v>1196</v>
      </c>
      <c r="B305" s="65">
        <v>1722727</v>
      </c>
      <c r="C305" s="67" t="s">
        <v>1244</v>
      </c>
      <c r="D305" s="32" t="s">
        <v>1165</v>
      </c>
      <c r="E305" s="56"/>
      <c r="F305" s="33"/>
      <c r="G305" s="33"/>
      <c r="H305" s="288">
        <f t="shared" si="559"/>
        <v>0</v>
      </c>
      <c r="I305" s="288">
        <f t="shared" si="560"/>
        <v>0</v>
      </c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4" t="s">
        <v>478</v>
      </c>
      <c r="AI305" s="34" t="s">
        <v>463</v>
      </c>
      <c r="AJ305" s="34" t="s">
        <v>54</v>
      </c>
      <c r="AK305" s="34" t="s">
        <v>490</v>
      </c>
      <c r="AL305" s="34" t="s">
        <v>277</v>
      </c>
      <c r="AM305" s="34" t="s">
        <v>695</v>
      </c>
      <c r="AN305" s="34" t="s">
        <v>617</v>
      </c>
      <c r="AO305" s="36">
        <v>1.04</v>
      </c>
      <c r="AP305" s="69" t="s">
        <v>586</v>
      </c>
      <c r="AQ305" s="69" t="s">
        <v>30</v>
      </c>
      <c r="AR305" s="37" t="s">
        <v>471</v>
      </c>
      <c r="AS305" s="38">
        <v>2024</v>
      </c>
      <c r="AT305" s="39" t="s">
        <v>1183</v>
      </c>
      <c r="AU305" s="37" t="s">
        <v>686</v>
      </c>
      <c r="AV305" s="39" t="s">
        <v>494</v>
      </c>
      <c r="AW305" s="39" t="s">
        <v>495</v>
      </c>
      <c r="AX305" s="39" t="s">
        <v>687</v>
      </c>
      <c r="AY305" s="40" t="s">
        <v>1184</v>
      </c>
      <c r="AZ305" s="40" t="s">
        <v>504</v>
      </c>
      <c r="BA305" s="274"/>
      <c r="BB305" s="42" t="s">
        <v>505</v>
      </c>
      <c r="BC305" s="43">
        <v>750000</v>
      </c>
      <c r="BD305" s="43">
        <v>0</v>
      </c>
      <c r="BE305" s="43"/>
      <c r="BF305" s="43">
        <v>0</v>
      </c>
      <c r="BG305" s="44"/>
      <c r="BH305" s="45"/>
      <c r="BI305" s="45"/>
      <c r="BJ305" s="45">
        <f t="shared" si="548"/>
        <v>0</v>
      </c>
      <c r="BK305" s="73"/>
      <c r="BL305" s="73"/>
      <c r="BM305" s="46">
        <f t="shared" si="593"/>
        <v>0</v>
      </c>
      <c r="BN305" s="73"/>
      <c r="BO305" s="46">
        <f t="shared" si="613"/>
        <v>0</v>
      </c>
      <c r="BP305" s="46"/>
      <c r="BQ305" s="46">
        <f t="shared" si="594"/>
        <v>0</v>
      </c>
      <c r="BR305" s="46"/>
      <c r="BS305" s="46">
        <f t="shared" si="595"/>
        <v>0</v>
      </c>
      <c r="BT305" s="46"/>
      <c r="BU305" s="46">
        <f t="shared" si="596"/>
        <v>0</v>
      </c>
      <c r="BV305" s="46"/>
      <c r="BW305" s="46">
        <f t="shared" si="597"/>
        <v>0</v>
      </c>
      <c r="BX305" s="46">
        <v>0</v>
      </c>
      <c r="BY305" s="46">
        <f t="shared" si="598"/>
        <v>0</v>
      </c>
      <c r="BZ305" s="46">
        <v>0</v>
      </c>
      <c r="CA305" s="46">
        <f t="shared" si="614"/>
        <v>0</v>
      </c>
      <c r="CB305" s="46">
        <v>0</v>
      </c>
      <c r="CC305" s="46">
        <f t="shared" si="615"/>
        <v>0</v>
      </c>
      <c r="CD305" s="46">
        <v>0</v>
      </c>
      <c r="CE305" s="46">
        <f t="shared" si="616"/>
        <v>0</v>
      </c>
      <c r="CF305" s="46">
        <v>0</v>
      </c>
      <c r="CG305" s="46">
        <f t="shared" si="617"/>
        <v>0</v>
      </c>
      <c r="CH305" s="46">
        <v>0</v>
      </c>
      <c r="CI305" s="46">
        <f t="shared" si="618"/>
        <v>0</v>
      </c>
      <c r="CJ305" s="46">
        <v>0</v>
      </c>
      <c r="CK305" s="46">
        <f t="shared" si="619"/>
        <v>0</v>
      </c>
      <c r="CL305" s="46">
        <v>0</v>
      </c>
      <c r="CM305" s="46">
        <f t="shared" si="620"/>
        <v>0</v>
      </c>
      <c r="CN305" s="46">
        <v>0</v>
      </c>
      <c r="CO305" s="46">
        <f t="shared" si="621"/>
        <v>0</v>
      </c>
      <c r="CP305" s="46">
        <v>0</v>
      </c>
      <c r="CQ305" s="46">
        <f t="shared" si="622"/>
        <v>0</v>
      </c>
      <c r="CR305" s="46">
        <v>0</v>
      </c>
      <c r="CS305" s="46">
        <f t="shared" si="623"/>
        <v>0</v>
      </c>
      <c r="CT305" s="46">
        <v>0</v>
      </c>
      <c r="CU305" s="46">
        <f t="shared" si="624"/>
        <v>0</v>
      </c>
      <c r="CV305" s="46">
        <v>0</v>
      </c>
      <c r="CW305" s="46">
        <f t="shared" si="625"/>
        <v>0</v>
      </c>
      <c r="CX305" s="46">
        <v>0</v>
      </c>
      <c r="CY305" s="46">
        <f t="shared" si="626"/>
        <v>0</v>
      </c>
      <c r="CZ305" s="46">
        <v>0</v>
      </c>
      <c r="DA305" s="46">
        <f t="shared" si="627"/>
        <v>0</v>
      </c>
      <c r="DB305" s="47">
        <v>0</v>
      </c>
      <c r="DC305" s="46">
        <f t="shared" si="628"/>
        <v>0</v>
      </c>
      <c r="DD305" s="48">
        <v>0</v>
      </c>
      <c r="DE305" s="46">
        <f t="shared" si="629"/>
        <v>0</v>
      </c>
      <c r="DF305" s="49">
        <v>60</v>
      </c>
      <c r="DG305" s="50">
        <f t="shared" si="540"/>
        <v>0</v>
      </c>
      <c r="DH305" s="297">
        <f t="shared" si="549"/>
        <v>0</v>
      </c>
      <c r="DI305" s="52"/>
      <c r="DJ305" s="52"/>
      <c r="DK305" s="53"/>
      <c r="DL305" s="53"/>
      <c r="DM305" s="53"/>
      <c r="DN305" s="53"/>
      <c r="DO305" s="53"/>
      <c r="DP305" s="52"/>
      <c r="DQ305" s="52"/>
      <c r="DR305" s="52"/>
      <c r="DS305" s="52"/>
      <c r="DT305" s="52"/>
      <c r="DU305" s="52"/>
      <c r="DV305" s="52"/>
      <c r="DW305" s="52"/>
      <c r="DX305" s="52"/>
      <c r="DY305" s="52"/>
      <c r="DZ305" s="52"/>
      <c r="EA305" s="52"/>
      <c r="EB305" s="52"/>
      <c r="EC305" s="52"/>
      <c r="ED305" s="52"/>
      <c r="EE305" s="52"/>
      <c r="EF305" s="52"/>
      <c r="EG305" s="54">
        <f t="shared" si="550"/>
        <v>0</v>
      </c>
      <c r="EH305" s="55">
        <f t="shared" si="551"/>
        <v>0</v>
      </c>
      <c r="EI305" s="55">
        <f t="shared" si="552"/>
        <v>60</v>
      </c>
      <c r="EJ305" s="56" t="s">
        <v>1177</v>
      </c>
      <c r="EK305" s="57">
        <f t="shared" si="603"/>
        <v>0</v>
      </c>
      <c r="EL305" s="57">
        <f t="shared" si="604"/>
        <v>0</v>
      </c>
      <c r="EM305" s="57">
        <f t="shared" si="605"/>
        <v>0</v>
      </c>
      <c r="EN305" s="57">
        <f t="shared" si="606"/>
        <v>0</v>
      </c>
      <c r="EO305" s="57">
        <f t="shared" si="569"/>
        <v>0</v>
      </c>
      <c r="EP305" s="57">
        <f t="shared" si="570"/>
        <v>0</v>
      </c>
      <c r="EQ305" s="58">
        <f t="shared" si="561"/>
        <v>0</v>
      </c>
      <c r="ER305" s="58">
        <f t="shared" si="562"/>
        <v>0</v>
      </c>
      <c r="ES305" s="58">
        <f t="shared" si="563"/>
        <v>0</v>
      </c>
      <c r="ET305" s="58">
        <f t="shared" si="564"/>
        <v>0</v>
      </c>
    </row>
    <row r="306" spans="1:150" x14ac:dyDescent="0.25">
      <c r="A306" s="30" t="s">
        <v>1245</v>
      </c>
      <c r="B306" s="65">
        <v>1724018</v>
      </c>
      <c r="C306" s="67" t="s">
        <v>1246</v>
      </c>
      <c r="D306" s="32" t="s">
        <v>1247</v>
      </c>
      <c r="E306" s="56"/>
      <c r="F306" s="33"/>
      <c r="G306" s="33"/>
      <c r="H306" s="288">
        <f t="shared" si="559"/>
        <v>0</v>
      </c>
      <c r="I306" s="288">
        <f t="shared" si="560"/>
        <v>0</v>
      </c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4" t="s">
        <v>675</v>
      </c>
      <c r="AI306" s="34" t="s">
        <v>1248</v>
      </c>
      <c r="AJ306" s="34" t="s">
        <v>677</v>
      </c>
      <c r="AK306" s="34" t="s">
        <v>678</v>
      </c>
      <c r="AL306" s="34" t="s">
        <v>213</v>
      </c>
      <c r="AM306" s="34" t="s">
        <v>529</v>
      </c>
      <c r="AN306" s="34" t="s">
        <v>679</v>
      </c>
      <c r="AO306" s="36">
        <v>1.04</v>
      </c>
      <c r="AP306" s="69" t="s">
        <v>680</v>
      </c>
      <c r="AQ306" s="69" t="s">
        <v>30</v>
      </c>
      <c r="AR306" s="37" t="s">
        <v>469</v>
      </c>
      <c r="AS306" s="38">
        <v>2018</v>
      </c>
      <c r="AT306" s="39" t="s">
        <v>470</v>
      </c>
      <c r="AU306" s="37" t="s">
        <v>469</v>
      </c>
      <c r="AV306" s="39" t="s">
        <v>494</v>
      </c>
      <c r="AW306" s="39" t="s">
        <v>495</v>
      </c>
      <c r="AX306" s="39" t="s">
        <v>496</v>
      </c>
      <c r="AY306" s="79" t="s">
        <v>681</v>
      </c>
      <c r="AZ306" s="40" t="s">
        <v>680</v>
      </c>
      <c r="BA306" s="274">
        <v>0</v>
      </c>
      <c r="BB306" s="42"/>
      <c r="BC306" s="43">
        <v>25900</v>
      </c>
      <c r="BD306" s="43">
        <v>0</v>
      </c>
      <c r="BE306" s="43"/>
      <c r="BF306" s="43">
        <v>0</v>
      </c>
      <c r="BG306" s="44"/>
      <c r="BH306" s="45">
        <f t="shared" ref="BH306:BH369" si="630">BK306+BL306+BN306+BP306+BR306+BT306+BV306+BX306+BZ306+CB306+CD306+CJ306+CF306+CH306+CL306+CN306+CP306+CR306+CT306+CV306+CX306+CZ306+DB306+DD306</f>
        <v>0</v>
      </c>
      <c r="BI306" s="45">
        <f t="shared" ref="BI306:BI369" si="631">BK306+BM306+BO306+BQ306+BS306+BU306+BW306+BY306+CA306+CC306+CE306+CK306+CG306+CI306+CM306+CO306+CQ306+CS306+CU306+CW306+CY306+DA306+DC306+DE306</f>
        <v>0</v>
      </c>
      <c r="BJ306" s="45">
        <f t="shared" si="548"/>
        <v>0</v>
      </c>
      <c r="BK306" s="80">
        <v>0</v>
      </c>
      <c r="BL306" s="46">
        <v>0</v>
      </c>
      <c r="BM306" s="46">
        <f t="shared" si="593"/>
        <v>0</v>
      </c>
      <c r="BN306" s="46">
        <v>0</v>
      </c>
      <c r="BO306" s="46">
        <f t="shared" si="613"/>
        <v>0</v>
      </c>
      <c r="BP306" s="46">
        <v>0</v>
      </c>
      <c r="BQ306" s="46">
        <f t="shared" si="594"/>
        <v>0</v>
      </c>
      <c r="BR306" s="46">
        <v>0</v>
      </c>
      <c r="BS306" s="46">
        <f t="shared" si="595"/>
        <v>0</v>
      </c>
      <c r="BT306" s="46">
        <v>0</v>
      </c>
      <c r="BU306" s="46">
        <f t="shared" si="596"/>
        <v>0</v>
      </c>
      <c r="BV306" s="46">
        <v>0</v>
      </c>
      <c r="BW306" s="46">
        <f t="shared" si="597"/>
        <v>0</v>
      </c>
      <c r="BX306" s="46">
        <v>0</v>
      </c>
      <c r="BY306" s="46">
        <f t="shared" si="598"/>
        <v>0</v>
      </c>
      <c r="BZ306" s="46">
        <v>0</v>
      </c>
      <c r="CA306" s="46">
        <f t="shared" si="614"/>
        <v>0</v>
      </c>
      <c r="CB306" s="46">
        <v>0</v>
      </c>
      <c r="CC306" s="46">
        <f t="shared" si="615"/>
        <v>0</v>
      </c>
      <c r="CD306" s="46">
        <v>0</v>
      </c>
      <c r="CE306" s="46">
        <f t="shared" si="616"/>
        <v>0</v>
      </c>
      <c r="CF306" s="46">
        <v>0</v>
      </c>
      <c r="CG306" s="46">
        <f t="shared" si="617"/>
        <v>0</v>
      </c>
      <c r="CH306" s="46">
        <v>0</v>
      </c>
      <c r="CI306" s="46">
        <f t="shared" si="618"/>
        <v>0</v>
      </c>
      <c r="CJ306" s="46">
        <v>0</v>
      </c>
      <c r="CK306" s="46">
        <f t="shared" si="619"/>
        <v>0</v>
      </c>
      <c r="CL306" s="46">
        <v>0</v>
      </c>
      <c r="CM306" s="46">
        <f t="shared" si="620"/>
        <v>0</v>
      </c>
      <c r="CN306" s="46">
        <v>0</v>
      </c>
      <c r="CO306" s="46">
        <f t="shared" si="621"/>
        <v>0</v>
      </c>
      <c r="CP306" s="46">
        <v>0</v>
      </c>
      <c r="CQ306" s="46">
        <f t="shared" si="622"/>
        <v>0</v>
      </c>
      <c r="CR306" s="46">
        <v>0</v>
      </c>
      <c r="CS306" s="46">
        <f t="shared" si="623"/>
        <v>0</v>
      </c>
      <c r="CT306" s="46">
        <v>0</v>
      </c>
      <c r="CU306" s="46">
        <f t="shared" si="624"/>
        <v>0</v>
      </c>
      <c r="CV306" s="46">
        <v>0</v>
      </c>
      <c r="CW306" s="46">
        <f t="shared" si="625"/>
        <v>0</v>
      </c>
      <c r="CX306" s="46">
        <v>0</v>
      </c>
      <c r="CY306" s="46">
        <f t="shared" si="626"/>
        <v>0</v>
      </c>
      <c r="CZ306" s="46">
        <v>0</v>
      </c>
      <c r="DA306" s="46">
        <f t="shared" si="627"/>
        <v>0</v>
      </c>
      <c r="DB306" s="47">
        <v>0</v>
      </c>
      <c r="DC306" s="46">
        <f t="shared" si="628"/>
        <v>0</v>
      </c>
      <c r="DD306" s="48">
        <v>0</v>
      </c>
      <c r="DE306" s="46">
        <f t="shared" si="629"/>
        <v>0</v>
      </c>
      <c r="DF306" s="81">
        <v>4</v>
      </c>
      <c r="DG306" s="50">
        <f t="shared" si="540"/>
        <v>0</v>
      </c>
      <c r="DH306" s="297">
        <f t="shared" si="549"/>
        <v>0</v>
      </c>
      <c r="DI306" s="83"/>
      <c r="DJ306" s="83"/>
      <c r="DK306" s="83"/>
      <c r="DL306" s="83"/>
      <c r="DM306" s="84"/>
      <c r="DN306" s="84"/>
      <c r="DO306" s="84"/>
      <c r="DP306" s="84"/>
      <c r="DQ306" s="84"/>
      <c r="DR306" s="84"/>
      <c r="DS306" s="84"/>
      <c r="DT306" s="84"/>
      <c r="DU306" s="84"/>
      <c r="DV306" s="84"/>
      <c r="DW306" s="84"/>
      <c r="DX306" s="84"/>
      <c r="DY306" s="84"/>
      <c r="DZ306" s="84"/>
      <c r="EA306" s="84"/>
      <c r="EB306" s="84"/>
      <c r="EC306" s="84"/>
      <c r="ED306" s="84"/>
      <c r="EE306" s="84"/>
      <c r="EF306" s="84"/>
      <c r="EG306" s="54">
        <f t="shared" si="550"/>
        <v>0</v>
      </c>
      <c r="EH306" s="55">
        <f t="shared" si="551"/>
        <v>0</v>
      </c>
      <c r="EI306" s="55">
        <f t="shared" si="552"/>
        <v>4</v>
      </c>
      <c r="EJ306" s="56" t="s">
        <v>1249</v>
      </c>
      <c r="EK306" s="57">
        <f t="shared" si="603"/>
        <v>0</v>
      </c>
      <c r="EL306" s="57">
        <f t="shared" si="604"/>
        <v>0</v>
      </c>
      <c r="EM306" s="57">
        <f t="shared" si="605"/>
        <v>0</v>
      </c>
      <c r="EN306" s="57">
        <f t="shared" si="606"/>
        <v>0</v>
      </c>
      <c r="EO306" s="57">
        <f t="shared" si="569"/>
        <v>0</v>
      </c>
      <c r="EP306" s="57">
        <f t="shared" si="570"/>
        <v>0</v>
      </c>
      <c r="EQ306" s="58">
        <f t="shared" si="561"/>
        <v>0</v>
      </c>
      <c r="ER306" s="58">
        <f t="shared" si="562"/>
        <v>0</v>
      </c>
      <c r="ES306" s="58">
        <f t="shared" si="563"/>
        <v>0</v>
      </c>
      <c r="ET306" s="58">
        <f t="shared" si="564"/>
        <v>0</v>
      </c>
    </row>
    <row r="307" spans="1:150" x14ac:dyDescent="0.25">
      <c r="A307" s="30" t="s">
        <v>1250</v>
      </c>
      <c r="B307" s="65">
        <v>1730002</v>
      </c>
      <c r="C307" s="67" t="s">
        <v>1251</v>
      </c>
      <c r="D307" s="32" t="s">
        <v>489</v>
      </c>
      <c r="E307" s="56"/>
      <c r="F307" s="33"/>
      <c r="G307" s="33"/>
      <c r="H307" s="288">
        <f t="shared" si="559"/>
        <v>328006</v>
      </c>
      <c r="I307" s="288">
        <f t="shared" si="560"/>
        <v>334876.59999999998</v>
      </c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4" t="s">
        <v>675</v>
      </c>
      <c r="AI307" s="34" t="s">
        <v>463</v>
      </c>
      <c r="AJ307" s="34" t="s">
        <v>722</v>
      </c>
      <c r="AK307" s="34" t="s">
        <v>704</v>
      </c>
      <c r="AL307" s="34" t="s">
        <v>94</v>
      </c>
      <c r="AM307" s="34" t="s">
        <v>529</v>
      </c>
      <c r="AN307" s="34" t="s">
        <v>679</v>
      </c>
      <c r="AO307" s="36">
        <v>1.04</v>
      </c>
      <c r="AP307" s="69" t="s">
        <v>586</v>
      </c>
      <c r="AQ307" s="69" t="s">
        <v>30</v>
      </c>
      <c r="AR307" s="37" t="s">
        <v>493</v>
      </c>
      <c r="AS307" s="38">
        <v>2021</v>
      </c>
      <c r="AT307" s="39" t="s">
        <v>1171</v>
      </c>
      <c r="AU307" s="37" t="s">
        <v>686</v>
      </c>
      <c r="AV307" s="39" t="s">
        <v>494</v>
      </c>
      <c r="AW307" s="39" t="s">
        <v>495</v>
      </c>
      <c r="AX307" s="39" t="s">
        <v>687</v>
      </c>
      <c r="AY307" s="40" t="s">
        <v>705</v>
      </c>
      <c r="AZ307" s="40" t="s">
        <v>504</v>
      </c>
      <c r="BA307" s="274">
        <v>6870.6</v>
      </c>
      <c r="BB307" s="42" t="s">
        <v>505</v>
      </c>
      <c r="BC307" s="43">
        <v>334877.31</v>
      </c>
      <c r="BD307" s="43">
        <v>0</v>
      </c>
      <c r="BE307" s="43"/>
      <c r="BF307" s="43">
        <v>0</v>
      </c>
      <c r="BG307" s="44"/>
      <c r="BH307" s="45">
        <f t="shared" si="630"/>
        <v>328006</v>
      </c>
      <c r="BI307" s="45">
        <f t="shared" si="631"/>
        <v>328006</v>
      </c>
      <c r="BJ307" s="45">
        <f t="shared" si="548"/>
        <v>334876.59999999998</v>
      </c>
      <c r="BK307" s="256">
        <v>328006</v>
      </c>
      <c r="BL307" s="46">
        <v>0</v>
      </c>
      <c r="BM307" s="46">
        <f t="shared" si="593"/>
        <v>0</v>
      </c>
      <c r="BN307" s="46">
        <v>0</v>
      </c>
      <c r="BO307" s="46">
        <f t="shared" si="613"/>
        <v>0</v>
      </c>
      <c r="BP307" s="46">
        <v>0</v>
      </c>
      <c r="BQ307" s="46">
        <f t="shared" si="594"/>
        <v>0</v>
      </c>
      <c r="BR307" s="46">
        <v>0</v>
      </c>
      <c r="BS307" s="46">
        <f t="shared" si="595"/>
        <v>0</v>
      </c>
      <c r="BT307" s="46">
        <v>0</v>
      </c>
      <c r="BU307" s="46">
        <f t="shared" si="596"/>
        <v>0</v>
      </c>
      <c r="BV307" s="46">
        <v>0</v>
      </c>
      <c r="BW307" s="46">
        <f t="shared" si="597"/>
        <v>0</v>
      </c>
      <c r="BX307" s="46">
        <v>0</v>
      </c>
      <c r="BY307" s="46">
        <f t="shared" si="598"/>
        <v>0</v>
      </c>
      <c r="BZ307" s="46">
        <v>0</v>
      </c>
      <c r="CA307" s="46">
        <f t="shared" si="614"/>
        <v>0</v>
      </c>
      <c r="CB307" s="46">
        <v>0</v>
      </c>
      <c r="CC307" s="46">
        <f t="shared" si="615"/>
        <v>0</v>
      </c>
      <c r="CD307" s="46">
        <v>0</v>
      </c>
      <c r="CE307" s="46">
        <f t="shared" si="616"/>
        <v>0</v>
      </c>
      <c r="CF307" s="46">
        <v>0</v>
      </c>
      <c r="CG307" s="46">
        <f t="shared" si="617"/>
        <v>0</v>
      </c>
      <c r="CH307" s="46">
        <v>0</v>
      </c>
      <c r="CI307" s="46">
        <f t="shared" si="618"/>
        <v>0</v>
      </c>
      <c r="CJ307" s="46">
        <v>0</v>
      </c>
      <c r="CK307" s="46">
        <f t="shared" si="619"/>
        <v>0</v>
      </c>
      <c r="CL307" s="46">
        <v>0</v>
      </c>
      <c r="CM307" s="46">
        <f t="shared" si="620"/>
        <v>0</v>
      </c>
      <c r="CN307" s="46">
        <v>0</v>
      </c>
      <c r="CO307" s="46">
        <f t="shared" si="621"/>
        <v>0</v>
      </c>
      <c r="CP307" s="46">
        <v>0</v>
      </c>
      <c r="CQ307" s="46">
        <f t="shared" si="622"/>
        <v>0</v>
      </c>
      <c r="CR307" s="46">
        <v>0</v>
      </c>
      <c r="CS307" s="46">
        <f t="shared" si="623"/>
        <v>0</v>
      </c>
      <c r="CT307" s="46">
        <v>0</v>
      </c>
      <c r="CU307" s="46">
        <f t="shared" si="624"/>
        <v>0</v>
      </c>
      <c r="CV307" s="46">
        <v>0</v>
      </c>
      <c r="CW307" s="46">
        <f t="shared" si="625"/>
        <v>0</v>
      </c>
      <c r="CX307" s="46">
        <v>0</v>
      </c>
      <c r="CY307" s="46">
        <f t="shared" si="626"/>
        <v>0</v>
      </c>
      <c r="CZ307" s="46">
        <v>0</v>
      </c>
      <c r="DA307" s="46">
        <f t="shared" si="627"/>
        <v>0</v>
      </c>
      <c r="DB307" s="47">
        <v>0</v>
      </c>
      <c r="DC307" s="46">
        <f t="shared" si="628"/>
        <v>0</v>
      </c>
      <c r="DD307" s="48">
        <v>0</v>
      </c>
      <c r="DE307" s="46">
        <f t="shared" si="629"/>
        <v>0</v>
      </c>
      <c r="DF307" s="49">
        <v>10</v>
      </c>
      <c r="DG307" s="50">
        <f t="shared" si="540"/>
        <v>33487.659999999996</v>
      </c>
      <c r="DH307" s="51">
        <f t="shared" si="549"/>
        <v>334876.59999999992</v>
      </c>
      <c r="DI307" s="52"/>
      <c r="DJ307" s="52">
        <f t="shared" ref="DJ307:DS307" si="632">$DG307</f>
        <v>33487.659999999996</v>
      </c>
      <c r="DK307" s="52">
        <f t="shared" si="632"/>
        <v>33487.659999999996</v>
      </c>
      <c r="DL307" s="52">
        <f t="shared" si="632"/>
        <v>33487.659999999996</v>
      </c>
      <c r="DM307" s="52">
        <f t="shared" si="632"/>
        <v>33487.659999999996</v>
      </c>
      <c r="DN307" s="52">
        <f t="shared" si="632"/>
        <v>33487.659999999996</v>
      </c>
      <c r="DO307" s="52">
        <f t="shared" si="632"/>
        <v>33487.659999999996</v>
      </c>
      <c r="DP307" s="52">
        <f t="shared" si="632"/>
        <v>33487.659999999996</v>
      </c>
      <c r="DQ307" s="52">
        <f t="shared" si="632"/>
        <v>33487.659999999996</v>
      </c>
      <c r="DR307" s="52">
        <f t="shared" si="632"/>
        <v>33487.659999999996</v>
      </c>
      <c r="DS307" s="52">
        <f t="shared" si="632"/>
        <v>33487.659999999996</v>
      </c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4">
        <f t="shared" si="550"/>
        <v>0</v>
      </c>
      <c r="EH307" s="55">
        <f t="shared" si="551"/>
        <v>10</v>
      </c>
      <c r="EI307" s="55">
        <f t="shared" si="552"/>
        <v>0</v>
      </c>
      <c r="EJ307" s="56" t="s">
        <v>756</v>
      </c>
      <c r="EK307" s="57">
        <f t="shared" si="603"/>
        <v>334876.59999999998</v>
      </c>
      <c r="EL307" s="57">
        <f t="shared" si="604"/>
        <v>301388.94</v>
      </c>
      <c r="EM307" s="57">
        <f t="shared" si="605"/>
        <v>267901.28000000003</v>
      </c>
      <c r="EN307" s="57">
        <f t="shared" si="606"/>
        <v>234413.62000000002</v>
      </c>
      <c r="EO307" s="57">
        <f t="shared" si="569"/>
        <v>200925.96000000002</v>
      </c>
      <c r="EP307" s="57">
        <f t="shared" si="570"/>
        <v>167438.30000000002</v>
      </c>
      <c r="EQ307" s="58">
        <f t="shared" si="561"/>
        <v>4018.5191999999997</v>
      </c>
      <c r="ER307" s="58">
        <f t="shared" si="562"/>
        <v>3616.6672800000001</v>
      </c>
      <c r="ES307" s="58">
        <f t="shared" si="563"/>
        <v>3482.7166400000001</v>
      </c>
      <c r="ET307" s="58">
        <f t="shared" si="564"/>
        <v>3281.7906800000005</v>
      </c>
    </row>
    <row r="308" spans="1:150" x14ac:dyDescent="0.25">
      <c r="A308" s="30" t="s">
        <v>1252</v>
      </c>
      <c r="B308" s="65">
        <v>1730003</v>
      </c>
      <c r="C308" s="67" t="s">
        <v>1253</v>
      </c>
      <c r="D308" s="32" t="s">
        <v>489</v>
      </c>
      <c r="E308" s="56"/>
      <c r="F308" s="33"/>
      <c r="G308" s="33"/>
      <c r="H308" s="288">
        <f t="shared" si="559"/>
        <v>49935.6</v>
      </c>
      <c r="I308" s="288">
        <f t="shared" si="560"/>
        <v>49935.6</v>
      </c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4" t="s">
        <v>675</v>
      </c>
      <c r="AI308" s="34" t="s">
        <v>534</v>
      </c>
      <c r="AJ308" s="34" t="s">
        <v>722</v>
      </c>
      <c r="AK308" s="34" t="s">
        <v>704</v>
      </c>
      <c r="AL308" s="34" t="s">
        <v>94</v>
      </c>
      <c r="AM308" s="34" t="s">
        <v>529</v>
      </c>
      <c r="AN308" s="34" t="s">
        <v>492</v>
      </c>
      <c r="AO308" s="36">
        <v>1.04</v>
      </c>
      <c r="AP308" s="69">
        <v>2022</v>
      </c>
      <c r="AQ308" s="69" t="s">
        <v>30</v>
      </c>
      <c r="AR308" s="37" t="s">
        <v>493</v>
      </c>
      <c r="AS308" s="38">
        <v>2021</v>
      </c>
      <c r="AT308" s="39" t="s">
        <v>1171</v>
      </c>
      <c r="AU308" s="37" t="s">
        <v>686</v>
      </c>
      <c r="AV308" s="39" t="s">
        <v>494</v>
      </c>
      <c r="AW308" s="39" t="s">
        <v>495</v>
      </c>
      <c r="AX308" s="39" t="s">
        <v>687</v>
      </c>
      <c r="AY308" s="40" t="s">
        <v>834</v>
      </c>
      <c r="AZ308" s="40">
        <v>2022</v>
      </c>
      <c r="BA308" s="274">
        <v>0</v>
      </c>
      <c r="BB308" s="42"/>
      <c r="BC308" s="43">
        <v>49935.6</v>
      </c>
      <c r="BD308" s="43">
        <v>0</v>
      </c>
      <c r="BE308" s="43"/>
      <c r="BF308" s="43">
        <v>0</v>
      </c>
      <c r="BG308" s="44"/>
      <c r="BH308" s="45">
        <f t="shared" si="630"/>
        <v>49935.6</v>
      </c>
      <c r="BI308" s="45">
        <f t="shared" si="631"/>
        <v>49935.6</v>
      </c>
      <c r="BJ308" s="45">
        <f t="shared" si="548"/>
        <v>49935.6</v>
      </c>
      <c r="BK308" s="46">
        <v>49935.6</v>
      </c>
      <c r="BL308" s="46">
        <v>0</v>
      </c>
      <c r="BM308" s="46">
        <f t="shared" si="593"/>
        <v>0</v>
      </c>
      <c r="BN308" s="46">
        <v>0</v>
      </c>
      <c r="BO308" s="46">
        <f t="shared" si="613"/>
        <v>0</v>
      </c>
      <c r="BP308" s="46">
        <v>0</v>
      </c>
      <c r="BQ308" s="46">
        <f t="shared" si="594"/>
        <v>0</v>
      </c>
      <c r="BR308" s="46">
        <v>0</v>
      </c>
      <c r="BS308" s="46">
        <f t="shared" si="595"/>
        <v>0</v>
      </c>
      <c r="BT308" s="46">
        <v>0</v>
      </c>
      <c r="BU308" s="46">
        <f t="shared" si="596"/>
        <v>0</v>
      </c>
      <c r="BV308" s="46">
        <v>0</v>
      </c>
      <c r="BW308" s="46">
        <f t="shared" si="597"/>
        <v>0</v>
      </c>
      <c r="BX308" s="46">
        <v>0</v>
      </c>
      <c r="BY308" s="46">
        <f t="shared" si="598"/>
        <v>0</v>
      </c>
      <c r="BZ308" s="46">
        <v>0</v>
      </c>
      <c r="CA308" s="46">
        <f t="shared" si="614"/>
        <v>0</v>
      </c>
      <c r="CB308" s="46">
        <v>0</v>
      </c>
      <c r="CC308" s="46">
        <f t="shared" si="615"/>
        <v>0</v>
      </c>
      <c r="CD308" s="46">
        <v>0</v>
      </c>
      <c r="CE308" s="46">
        <f t="shared" si="616"/>
        <v>0</v>
      </c>
      <c r="CF308" s="46">
        <v>0</v>
      </c>
      <c r="CG308" s="46">
        <f t="shared" si="617"/>
        <v>0</v>
      </c>
      <c r="CH308" s="46">
        <v>0</v>
      </c>
      <c r="CI308" s="46">
        <f t="shared" si="618"/>
        <v>0</v>
      </c>
      <c r="CJ308" s="46">
        <v>0</v>
      </c>
      <c r="CK308" s="46">
        <f t="shared" si="619"/>
        <v>0</v>
      </c>
      <c r="CL308" s="46">
        <v>0</v>
      </c>
      <c r="CM308" s="46">
        <f t="shared" si="620"/>
        <v>0</v>
      </c>
      <c r="CN308" s="46">
        <v>0</v>
      </c>
      <c r="CO308" s="46">
        <f t="shared" si="621"/>
        <v>0</v>
      </c>
      <c r="CP308" s="46">
        <v>0</v>
      </c>
      <c r="CQ308" s="46">
        <f t="shared" si="622"/>
        <v>0</v>
      </c>
      <c r="CR308" s="46">
        <v>0</v>
      </c>
      <c r="CS308" s="46">
        <f t="shared" si="623"/>
        <v>0</v>
      </c>
      <c r="CT308" s="46">
        <v>0</v>
      </c>
      <c r="CU308" s="46">
        <f t="shared" si="624"/>
        <v>0</v>
      </c>
      <c r="CV308" s="46">
        <v>0</v>
      </c>
      <c r="CW308" s="46">
        <f t="shared" si="625"/>
        <v>0</v>
      </c>
      <c r="CX308" s="46">
        <v>0</v>
      </c>
      <c r="CY308" s="46">
        <f t="shared" si="626"/>
        <v>0</v>
      </c>
      <c r="CZ308" s="46">
        <v>0</v>
      </c>
      <c r="DA308" s="46">
        <f t="shared" si="627"/>
        <v>0</v>
      </c>
      <c r="DB308" s="47">
        <v>0</v>
      </c>
      <c r="DC308" s="46">
        <f t="shared" si="628"/>
        <v>0</v>
      </c>
      <c r="DD308" s="48">
        <v>0</v>
      </c>
      <c r="DE308" s="46">
        <f t="shared" si="629"/>
        <v>0</v>
      </c>
      <c r="DF308" s="49">
        <v>6</v>
      </c>
      <c r="DG308" s="50">
        <f t="shared" si="540"/>
        <v>8322.6</v>
      </c>
      <c r="DH308" s="51">
        <f t="shared" si="549"/>
        <v>49935.6</v>
      </c>
      <c r="DI308" s="52"/>
      <c r="DJ308" s="52">
        <f t="shared" ref="DJ308:DO316" si="633">$DG308</f>
        <v>8322.6</v>
      </c>
      <c r="DK308" s="52">
        <f t="shared" si="633"/>
        <v>8322.6</v>
      </c>
      <c r="DL308" s="52">
        <f t="shared" si="633"/>
        <v>8322.6</v>
      </c>
      <c r="DM308" s="52">
        <f t="shared" si="633"/>
        <v>8322.6</v>
      </c>
      <c r="DN308" s="52">
        <f t="shared" si="633"/>
        <v>8322.6</v>
      </c>
      <c r="DO308" s="52">
        <f t="shared" si="633"/>
        <v>8322.6</v>
      </c>
      <c r="DP308" s="52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4">
        <f t="shared" si="550"/>
        <v>0</v>
      </c>
      <c r="EH308" s="55">
        <f t="shared" si="551"/>
        <v>6</v>
      </c>
      <c r="EI308" s="55">
        <f t="shared" si="552"/>
        <v>0</v>
      </c>
      <c r="EJ308" s="56" t="s">
        <v>756</v>
      </c>
      <c r="EK308" s="57">
        <f t="shared" si="603"/>
        <v>49935.6</v>
      </c>
      <c r="EL308" s="57">
        <f t="shared" si="604"/>
        <v>41613</v>
      </c>
      <c r="EM308" s="57">
        <f t="shared" si="605"/>
        <v>33290.400000000001</v>
      </c>
      <c r="EN308" s="57">
        <f t="shared" si="606"/>
        <v>24967.800000000003</v>
      </c>
      <c r="EO308" s="57">
        <f t="shared" si="569"/>
        <v>16645.200000000004</v>
      </c>
      <c r="EP308" s="57">
        <f t="shared" si="570"/>
        <v>8322.600000000004</v>
      </c>
      <c r="EQ308" s="58">
        <f t="shared" si="561"/>
        <v>599.22720000000004</v>
      </c>
      <c r="ER308" s="58">
        <f t="shared" si="562"/>
        <v>499.35599999999999</v>
      </c>
      <c r="ES308" s="58">
        <f t="shared" si="563"/>
        <v>432.77519999999998</v>
      </c>
      <c r="ET308" s="58">
        <f t="shared" si="564"/>
        <v>349.54920000000004</v>
      </c>
    </row>
    <row r="309" spans="1:150" x14ac:dyDescent="0.25">
      <c r="A309" s="30" t="s">
        <v>1254</v>
      </c>
      <c r="B309" s="65">
        <v>1730004</v>
      </c>
      <c r="C309" s="67" t="s">
        <v>1255</v>
      </c>
      <c r="D309" s="32" t="s">
        <v>1165</v>
      </c>
      <c r="E309" s="56"/>
      <c r="F309" s="33"/>
      <c r="G309" s="33"/>
      <c r="H309" s="288">
        <f t="shared" si="559"/>
        <v>938597.92</v>
      </c>
      <c r="I309" s="288">
        <f t="shared" si="560"/>
        <v>938597.92</v>
      </c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4" t="s">
        <v>478</v>
      </c>
      <c r="AI309" s="34" t="s">
        <v>534</v>
      </c>
      <c r="AJ309" s="34" t="s">
        <v>722</v>
      </c>
      <c r="AK309" s="34" t="s">
        <v>1256</v>
      </c>
      <c r="AL309" s="34" t="s">
        <v>103</v>
      </c>
      <c r="AM309" s="34" t="s">
        <v>491</v>
      </c>
      <c r="AN309" s="34" t="s">
        <v>492</v>
      </c>
      <c r="AO309" s="36">
        <v>1.04</v>
      </c>
      <c r="AP309" s="69" t="s">
        <v>586</v>
      </c>
      <c r="AQ309" s="69" t="s">
        <v>58</v>
      </c>
      <c r="AR309" s="37" t="s">
        <v>471</v>
      </c>
      <c r="AS309" s="38">
        <v>2022</v>
      </c>
      <c r="AT309" s="39" t="s">
        <v>1171</v>
      </c>
      <c r="AU309" s="37" t="s">
        <v>493</v>
      </c>
      <c r="AV309" s="39" t="s">
        <v>494</v>
      </c>
      <c r="AW309" s="39" t="s">
        <v>495</v>
      </c>
      <c r="AX309" s="39" t="s">
        <v>791</v>
      </c>
      <c r="AY309" s="40" t="s">
        <v>834</v>
      </c>
      <c r="AZ309" s="40" t="s">
        <v>485</v>
      </c>
      <c r="BA309" s="274">
        <v>0</v>
      </c>
      <c r="BB309" s="42"/>
      <c r="BC309" s="43">
        <v>938597.92</v>
      </c>
      <c r="BD309" s="43">
        <v>0</v>
      </c>
      <c r="BE309" s="43"/>
      <c r="BF309" s="43">
        <v>0</v>
      </c>
      <c r="BG309" s="44"/>
      <c r="BH309" s="45">
        <f t="shared" si="630"/>
        <v>938597.92</v>
      </c>
      <c r="BI309" s="45">
        <f t="shared" si="631"/>
        <v>938597.92</v>
      </c>
      <c r="BJ309" s="45">
        <f t="shared" si="548"/>
        <v>938597.92</v>
      </c>
      <c r="BK309" s="46">
        <v>938597.92</v>
      </c>
      <c r="BL309" s="46">
        <v>0</v>
      </c>
      <c r="BM309" s="46">
        <f t="shared" si="593"/>
        <v>0</v>
      </c>
      <c r="BN309" s="46">
        <v>0</v>
      </c>
      <c r="BO309" s="46">
        <f t="shared" si="613"/>
        <v>0</v>
      </c>
      <c r="BP309" s="46">
        <v>0</v>
      </c>
      <c r="BQ309" s="46">
        <f t="shared" si="594"/>
        <v>0</v>
      </c>
      <c r="BR309" s="46">
        <v>0</v>
      </c>
      <c r="BS309" s="46">
        <f t="shared" si="595"/>
        <v>0</v>
      </c>
      <c r="BT309" s="46">
        <v>0</v>
      </c>
      <c r="BU309" s="46">
        <f t="shared" si="596"/>
        <v>0</v>
      </c>
      <c r="BV309" s="46">
        <v>0</v>
      </c>
      <c r="BW309" s="46">
        <f t="shared" si="597"/>
        <v>0</v>
      </c>
      <c r="BX309" s="46">
        <v>0</v>
      </c>
      <c r="BY309" s="46">
        <f t="shared" si="598"/>
        <v>0</v>
      </c>
      <c r="BZ309" s="46">
        <v>0</v>
      </c>
      <c r="CA309" s="46">
        <f t="shared" si="614"/>
        <v>0</v>
      </c>
      <c r="CB309" s="46">
        <v>0</v>
      </c>
      <c r="CC309" s="46">
        <f t="shared" si="615"/>
        <v>0</v>
      </c>
      <c r="CD309" s="46">
        <v>0</v>
      </c>
      <c r="CE309" s="46">
        <f t="shared" si="616"/>
        <v>0</v>
      </c>
      <c r="CF309" s="46">
        <v>0</v>
      </c>
      <c r="CG309" s="46">
        <f t="shared" si="617"/>
        <v>0</v>
      </c>
      <c r="CH309" s="46">
        <v>0</v>
      </c>
      <c r="CI309" s="46">
        <f t="shared" si="618"/>
        <v>0</v>
      </c>
      <c r="CJ309" s="46">
        <v>0</v>
      </c>
      <c r="CK309" s="46">
        <f t="shared" si="619"/>
        <v>0</v>
      </c>
      <c r="CL309" s="46">
        <v>0</v>
      </c>
      <c r="CM309" s="46">
        <f t="shared" si="620"/>
        <v>0</v>
      </c>
      <c r="CN309" s="46">
        <v>0</v>
      </c>
      <c r="CO309" s="46">
        <f t="shared" si="621"/>
        <v>0</v>
      </c>
      <c r="CP309" s="46">
        <v>0</v>
      </c>
      <c r="CQ309" s="46">
        <f t="shared" si="622"/>
        <v>0</v>
      </c>
      <c r="CR309" s="46">
        <v>0</v>
      </c>
      <c r="CS309" s="46">
        <f t="shared" si="623"/>
        <v>0</v>
      </c>
      <c r="CT309" s="46">
        <v>0</v>
      </c>
      <c r="CU309" s="46">
        <f t="shared" si="624"/>
        <v>0</v>
      </c>
      <c r="CV309" s="46">
        <v>0</v>
      </c>
      <c r="CW309" s="46">
        <f t="shared" si="625"/>
        <v>0</v>
      </c>
      <c r="CX309" s="46">
        <v>0</v>
      </c>
      <c r="CY309" s="46">
        <f t="shared" si="626"/>
        <v>0</v>
      </c>
      <c r="CZ309" s="46">
        <v>0</v>
      </c>
      <c r="DA309" s="46">
        <f t="shared" si="627"/>
        <v>0</v>
      </c>
      <c r="DB309" s="47">
        <v>0</v>
      </c>
      <c r="DC309" s="46">
        <f t="shared" si="628"/>
        <v>0</v>
      </c>
      <c r="DD309" s="48">
        <v>0</v>
      </c>
      <c r="DE309" s="46">
        <f t="shared" si="629"/>
        <v>0</v>
      </c>
      <c r="DF309" s="49">
        <v>12</v>
      </c>
      <c r="DG309" s="50">
        <f t="shared" si="540"/>
        <v>78216.493333333332</v>
      </c>
      <c r="DH309" s="51">
        <f t="shared" si="549"/>
        <v>938597.91999999981</v>
      </c>
      <c r="DI309" s="52"/>
      <c r="DJ309" s="52">
        <f t="shared" si="633"/>
        <v>78216.493333333332</v>
      </c>
      <c r="DK309" s="52">
        <f t="shared" si="633"/>
        <v>78216.493333333332</v>
      </c>
      <c r="DL309" s="52">
        <f t="shared" si="633"/>
        <v>78216.493333333332</v>
      </c>
      <c r="DM309" s="52">
        <f t="shared" si="633"/>
        <v>78216.493333333332</v>
      </c>
      <c r="DN309" s="52">
        <f t="shared" si="633"/>
        <v>78216.493333333332</v>
      </c>
      <c r="DO309" s="52">
        <f t="shared" si="633"/>
        <v>78216.493333333332</v>
      </c>
      <c r="DP309" s="52">
        <f t="shared" ref="DP309:DU310" si="634">$DG309</f>
        <v>78216.493333333332</v>
      </c>
      <c r="DQ309" s="52">
        <f t="shared" si="634"/>
        <v>78216.493333333332</v>
      </c>
      <c r="DR309" s="52">
        <f t="shared" si="634"/>
        <v>78216.493333333332</v>
      </c>
      <c r="DS309" s="52">
        <f t="shared" si="634"/>
        <v>78216.493333333332</v>
      </c>
      <c r="DT309" s="52">
        <f t="shared" si="634"/>
        <v>78216.493333333332</v>
      </c>
      <c r="DU309" s="52">
        <f t="shared" si="634"/>
        <v>78216.493333333332</v>
      </c>
      <c r="DV309" s="52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4">
        <f t="shared" si="550"/>
        <v>0</v>
      </c>
      <c r="EH309" s="55">
        <f t="shared" si="551"/>
        <v>12</v>
      </c>
      <c r="EI309" s="55">
        <f t="shared" si="552"/>
        <v>0</v>
      </c>
      <c r="EJ309" s="56" t="s">
        <v>756</v>
      </c>
      <c r="EK309" s="57">
        <f t="shared" si="603"/>
        <v>938597.92</v>
      </c>
      <c r="EL309" s="57">
        <f t="shared" si="604"/>
        <v>860381.42666666675</v>
      </c>
      <c r="EM309" s="57">
        <f t="shared" si="605"/>
        <v>782164.93333333347</v>
      </c>
      <c r="EN309" s="57">
        <f t="shared" si="606"/>
        <v>703948.44000000018</v>
      </c>
      <c r="EO309" s="57">
        <f t="shared" si="569"/>
        <v>625731.94666666689</v>
      </c>
      <c r="EP309" s="57">
        <f t="shared" si="570"/>
        <v>547515.4533333336</v>
      </c>
      <c r="EQ309" s="58">
        <f t="shared" si="561"/>
        <v>11263.17504</v>
      </c>
      <c r="ER309" s="58">
        <f t="shared" si="562"/>
        <v>10324.577120000002</v>
      </c>
      <c r="ES309" s="58">
        <f t="shared" si="563"/>
        <v>10168.144133333335</v>
      </c>
      <c r="ET309" s="58">
        <f t="shared" si="564"/>
        <v>9855.2781600000035</v>
      </c>
    </row>
    <row r="310" spans="1:150" x14ac:dyDescent="0.25">
      <c r="A310" s="30" t="s">
        <v>1257</v>
      </c>
      <c r="B310" s="65">
        <v>1730005</v>
      </c>
      <c r="C310" s="67" t="s">
        <v>1258</v>
      </c>
      <c r="D310" s="32" t="s">
        <v>1165</v>
      </c>
      <c r="E310" s="56"/>
      <c r="F310" s="33"/>
      <c r="G310" s="33"/>
      <c r="H310" s="288">
        <f t="shared" si="559"/>
        <v>457666</v>
      </c>
      <c r="I310" s="288">
        <f t="shared" si="560"/>
        <v>538542.51</v>
      </c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4" t="s">
        <v>478</v>
      </c>
      <c r="AI310" s="34" t="s">
        <v>534</v>
      </c>
      <c r="AJ310" s="34" t="s">
        <v>722</v>
      </c>
      <c r="AK310" s="34" t="s">
        <v>1256</v>
      </c>
      <c r="AL310" s="34" t="s">
        <v>103</v>
      </c>
      <c r="AM310" s="34" t="s">
        <v>491</v>
      </c>
      <c r="AN310" s="34" t="s">
        <v>492</v>
      </c>
      <c r="AO310" s="36">
        <v>1.04</v>
      </c>
      <c r="AP310" s="69">
        <v>2022</v>
      </c>
      <c r="AQ310" s="69" t="s">
        <v>58</v>
      </c>
      <c r="AR310" s="37" t="s">
        <v>471</v>
      </c>
      <c r="AS310" s="38">
        <v>2022</v>
      </c>
      <c r="AT310" s="39" t="s">
        <v>1171</v>
      </c>
      <c r="AU310" s="37" t="s">
        <v>686</v>
      </c>
      <c r="AV310" s="39" t="s">
        <v>494</v>
      </c>
      <c r="AW310" s="39" t="s">
        <v>495</v>
      </c>
      <c r="AX310" s="39" t="s">
        <v>687</v>
      </c>
      <c r="AY310" s="40" t="s">
        <v>834</v>
      </c>
      <c r="AZ310" s="40" t="s">
        <v>485</v>
      </c>
      <c r="BA310" s="274">
        <v>80876.509999999995</v>
      </c>
      <c r="BB310" s="42"/>
      <c r="BC310" s="43">
        <v>538543.44000000006</v>
      </c>
      <c r="BD310" s="43">
        <v>0</v>
      </c>
      <c r="BE310" s="43"/>
      <c r="BF310" s="43">
        <v>0</v>
      </c>
      <c r="BG310" s="44"/>
      <c r="BH310" s="45">
        <f t="shared" si="630"/>
        <v>457666</v>
      </c>
      <c r="BI310" s="45">
        <f t="shared" si="631"/>
        <v>457666</v>
      </c>
      <c r="BJ310" s="45">
        <f t="shared" si="548"/>
        <v>538542.51</v>
      </c>
      <c r="BK310" s="46">
        <v>457666</v>
      </c>
      <c r="BL310" s="46">
        <v>0</v>
      </c>
      <c r="BM310" s="46">
        <f t="shared" si="593"/>
        <v>0</v>
      </c>
      <c r="BN310" s="46">
        <v>0</v>
      </c>
      <c r="BO310" s="46">
        <f t="shared" si="613"/>
        <v>0</v>
      </c>
      <c r="BP310" s="46">
        <v>0</v>
      </c>
      <c r="BQ310" s="46">
        <f t="shared" si="594"/>
        <v>0</v>
      </c>
      <c r="BR310" s="46">
        <v>0</v>
      </c>
      <c r="BS310" s="46">
        <f t="shared" si="595"/>
        <v>0</v>
      </c>
      <c r="BT310" s="46">
        <v>0</v>
      </c>
      <c r="BU310" s="46">
        <f t="shared" si="596"/>
        <v>0</v>
      </c>
      <c r="BV310" s="46">
        <v>0</v>
      </c>
      <c r="BW310" s="46">
        <f t="shared" si="597"/>
        <v>0</v>
      </c>
      <c r="BX310" s="46">
        <v>0</v>
      </c>
      <c r="BY310" s="46">
        <f t="shared" si="598"/>
        <v>0</v>
      </c>
      <c r="BZ310" s="46">
        <v>0</v>
      </c>
      <c r="CA310" s="46">
        <f t="shared" si="614"/>
        <v>0</v>
      </c>
      <c r="CB310" s="46">
        <v>0</v>
      </c>
      <c r="CC310" s="46">
        <f t="shared" si="615"/>
        <v>0</v>
      </c>
      <c r="CD310" s="46">
        <v>0</v>
      </c>
      <c r="CE310" s="46">
        <f t="shared" si="616"/>
        <v>0</v>
      </c>
      <c r="CF310" s="46">
        <v>0</v>
      </c>
      <c r="CG310" s="46">
        <f t="shared" si="617"/>
        <v>0</v>
      </c>
      <c r="CH310" s="46">
        <v>0</v>
      </c>
      <c r="CI310" s="46">
        <f t="shared" si="618"/>
        <v>0</v>
      </c>
      <c r="CJ310" s="46">
        <v>0</v>
      </c>
      <c r="CK310" s="46">
        <f t="shared" si="619"/>
        <v>0</v>
      </c>
      <c r="CL310" s="46">
        <v>0</v>
      </c>
      <c r="CM310" s="46">
        <f t="shared" si="620"/>
        <v>0</v>
      </c>
      <c r="CN310" s="46">
        <v>0</v>
      </c>
      <c r="CO310" s="46">
        <f t="shared" si="621"/>
        <v>0</v>
      </c>
      <c r="CP310" s="46">
        <v>0</v>
      </c>
      <c r="CQ310" s="46">
        <f t="shared" si="622"/>
        <v>0</v>
      </c>
      <c r="CR310" s="46">
        <v>0</v>
      </c>
      <c r="CS310" s="46">
        <f t="shared" si="623"/>
        <v>0</v>
      </c>
      <c r="CT310" s="46">
        <v>0</v>
      </c>
      <c r="CU310" s="46">
        <f t="shared" si="624"/>
        <v>0</v>
      </c>
      <c r="CV310" s="46">
        <v>0</v>
      </c>
      <c r="CW310" s="46">
        <f t="shared" si="625"/>
        <v>0</v>
      </c>
      <c r="CX310" s="46">
        <v>0</v>
      </c>
      <c r="CY310" s="46">
        <f t="shared" si="626"/>
        <v>0</v>
      </c>
      <c r="CZ310" s="46">
        <v>0</v>
      </c>
      <c r="DA310" s="46">
        <f t="shared" si="627"/>
        <v>0</v>
      </c>
      <c r="DB310" s="47">
        <v>0</v>
      </c>
      <c r="DC310" s="46">
        <f t="shared" si="628"/>
        <v>0</v>
      </c>
      <c r="DD310" s="48">
        <v>0</v>
      </c>
      <c r="DE310" s="46">
        <f t="shared" si="629"/>
        <v>0</v>
      </c>
      <c r="DF310" s="49">
        <v>30</v>
      </c>
      <c r="DG310" s="50">
        <f t="shared" si="540"/>
        <v>17951.417000000001</v>
      </c>
      <c r="DH310" s="51">
        <f t="shared" si="549"/>
        <v>412882.59100000025</v>
      </c>
      <c r="DI310" s="52"/>
      <c r="DJ310" s="52">
        <f t="shared" si="633"/>
        <v>17951.417000000001</v>
      </c>
      <c r="DK310" s="52">
        <f t="shared" si="633"/>
        <v>17951.417000000001</v>
      </c>
      <c r="DL310" s="52">
        <f t="shared" si="633"/>
        <v>17951.417000000001</v>
      </c>
      <c r="DM310" s="52">
        <f t="shared" si="633"/>
        <v>17951.417000000001</v>
      </c>
      <c r="DN310" s="52">
        <f t="shared" si="633"/>
        <v>17951.417000000001</v>
      </c>
      <c r="DO310" s="52">
        <f t="shared" si="633"/>
        <v>17951.417000000001</v>
      </c>
      <c r="DP310" s="52">
        <f t="shared" si="634"/>
        <v>17951.417000000001</v>
      </c>
      <c r="DQ310" s="52">
        <f t="shared" si="634"/>
        <v>17951.417000000001</v>
      </c>
      <c r="DR310" s="52">
        <f t="shared" si="634"/>
        <v>17951.417000000001</v>
      </c>
      <c r="DS310" s="52">
        <f t="shared" si="634"/>
        <v>17951.417000000001</v>
      </c>
      <c r="DT310" s="52">
        <f t="shared" si="634"/>
        <v>17951.417000000001</v>
      </c>
      <c r="DU310" s="52">
        <f t="shared" si="634"/>
        <v>17951.417000000001</v>
      </c>
      <c r="DV310" s="52">
        <f t="shared" ref="DV310:EF310" si="635">$DG310</f>
        <v>17951.417000000001</v>
      </c>
      <c r="DW310" s="52">
        <f t="shared" si="635"/>
        <v>17951.417000000001</v>
      </c>
      <c r="DX310" s="52">
        <f t="shared" si="635"/>
        <v>17951.417000000001</v>
      </c>
      <c r="DY310" s="52">
        <f t="shared" si="635"/>
        <v>17951.417000000001</v>
      </c>
      <c r="DZ310" s="52">
        <f t="shared" si="635"/>
        <v>17951.417000000001</v>
      </c>
      <c r="EA310" s="52">
        <f t="shared" si="635"/>
        <v>17951.417000000001</v>
      </c>
      <c r="EB310" s="52">
        <f t="shared" si="635"/>
        <v>17951.417000000001</v>
      </c>
      <c r="EC310" s="52">
        <f t="shared" si="635"/>
        <v>17951.417000000001</v>
      </c>
      <c r="ED310" s="52">
        <f t="shared" si="635"/>
        <v>17951.417000000001</v>
      </c>
      <c r="EE310" s="52">
        <f t="shared" si="635"/>
        <v>17951.417000000001</v>
      </c>
      <c r="EF310" s="52">
        <f t="shared" si="635"/>
        <v>17951.417000000001</v>
      </c>
      <c r="EG310" s="54">
        <f t="shared" si="550"/>
        <v>125659.91899999976</v>
      </c>
      <c r="EH310" s="55">
        <f t="shared" si="551"/>
        <v>23</v>
      </c>
      <c r="EI310" s="55">
        <f t="shared" si="552"/>
        <v>7</v>
      </c>
      <c r="EJ310" s="56" t="s">
        <v>756</v>
      </c>
      <c r="EK310" s="57">
        <f t="shared" si="603"/>
        <v>538542.51</v>
      </c>
      <c r="EL310" s="57">
        <f t="shared" si="604"/>
        <v>520591.09299999999</v>
      </c>
      <c r="EM310" s="57">
        <f t="shared" si="605"/>
        <v>502639.67599999998</v>
      </c>
      <c r="EN310" s="57">
        <f t="shared" si="606"/>
        <v>484688.25899999996</v>
      </c>
      <c r="EO310" s="57">
        <f t="shared" si="569"/>
        <v>466736.84199999995</v>
      </c>
      <c r="EP310" s="57">
        <f t="shared" si="570"/>
        <v>448785.42499999993</v>
      </c>
      <c r="EQ310" s="58">
        <f t="shared" si="561"/>
        <v>6462.5101199999999</v>
      </c>
      <c r="ER310" s="58">
        <f t="shared" si="562"/>
        <v>6247.093116</v>
      </c>
      <c r="ES310" s="58">
        <f t="shared" si="563"/>
        <v>6534.315787999999</v>
      </c>
      <c r="ET310" s="58">
        <f t="shared" si="564"/>
        <v>6785.6356259999993</v>
      </c>
    </row>
    <row r="311" spans="1:150" x14ac:dyDescent="0.25">
      <c r="A311" s="30" t="s">
        <v>1259</v>
      </c>
      <c r="B311" s="65">
        <v>1730006</v>
      </c>
      <c r="C311" s="67" t="s">
        <v>1260</v>
      </c>
      <c r="D311" s="32" t="s">
        <v>1165</v>
      </c>
      <c r="E311" s="56"/>
      <c r="F311" s="33"/>
      <c r="G311" s="33"/>
      <c r="H311" s="288">
        <f t="shared" si="559"/>
        <v>26922.48</v>
      </c>
      <c r="I311" s="288">
        <f t="shared" si="560"/>
        <v>89660.98</v>
      </c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4" t="s">
        <v>478</v>
      </c>
      <c r="AI311" s="34" t="s">
        <v>534</v>
      </c>
      <c r="AJ311" s="34" t="s">
        <v>722</v>
      </c>
      <c r="AK311" s="34" t="s">
        <v>1256</v>
      </c>
      <c r="AL311" s="34" t="s">
        <v>103</v>
      </c>
      <c r="AM311" s="34" t="s">
        <v>491</v>
      </c>
      <c r="AN311" s="34" t="s">
        <v>492</v>
      </c>
      <c r="AO311" s="36">
        <v>1.04</v>
      </c>
      <c r="AP311" s="69">
        <v>2022</v>
      </c>
      <c r="AQ311" s="69" t="s">
        <v>58</v>
      </c>
      <c r="AR311" s="37" t="s">
        <v>471</v>
      </c>
      <c r="AS311" s="38">
        <v>2022</v>
      </c>
      <c r="AT311" s="39" t="s">
        <v>1171</v>
      </c>
      <c r="AU311" s="37" t="s">
        <v>493</v>
      </c>
      <c r="AV311" s="39" t="s">
        <v>494</v>
      </c>
      <c r="AW311" s="39" t="s">
        <v>495</v>
      </c>
      <c r="AX311" s="39" t="s">
        <v>1187</v>
      </c>
      <c r="AY311" s="40" t="s">
        <v>834</v>
      </c>
      <c r="AZ311" s="40">
        <v>2022</v>
      </c>
      <c r="BA311" s="274">
        <v>62738.5</v>
      </c>
      <c r="BB311" s="42"/>
      <c r="BC311" s="43">
        <v>89660.479999999996</v>
      </c>
      <c r="BD311" s="43">
        <v>0</v>
      </c>
      <c r="BE311" s="43"/>
      <c r="BF311" s="43">
        <v>0</v>
      </c>
      <c r="BG311" s="44"/>
      <c r="BH311" s="45">
        <f t="shared" si="630"/>
        <v>26922.48</v>
      </c>
      <c r="BI311" s="45">
        <f t="shared" si="631"/>
        <v>26922.48</v>
      </c>
      <c r="BJ311" s="45">
        <f t="shared" si="548"/>
        <v>89660.98</v>
      </c>
      <c r="BK311" s="46">
        <v>26922.48</v>
      </c>
      <c r="BL311" s="46">
        <v>0</v>
      </c>
      <c r="BM311" s="46">
        <f t="shared" si="593"/>
        <v>0</v>
      </c>
      <c r="BN311" s="46">
        <v>0</v>
      </c>
      <c r="BO311" s="46">
        <f t="shared" si="613"/>
        <v>0</v>
      </c>
      <c r="BP311" s="46">
        <v>0</v>
      </c>
      <c r="BQ311" s="46">
        <f t="shared" si="594"/>
        <v>0</v>
      </c>
      <c r="BR311" s="46">
        <v>0</v>
      </c>
      <c r="BS311" s="46">
        <f t="shared" si="595"/>
        <v>0</v>
      </c>
      <c r="BT311" s="46">
        <v>0</v>
      </c>
      <c r="BU311" s="46">
        <f t="shared" si="596"/>
        <v>0</v>
      </c>
      <c r="BV311" s="46">
        <v>0</v>
      </c>
      <c r="BW311" s="46">
        <f t="shared" si="597"/>
        <v>0</v>
      </c>
      <c r="BX311" s="46">
        <v>0</v>
      </c>
      <c r="BY311" s="46">
        <f t="shared" si="598"/>
        <v>0</v>
      </c>
      <c r="BZ311" s="46">
        <v>0</v>
      </c>
      <c r="CA311" s="46">
        <f t="shared" si="614"/>
        <v>0</v>
      </c>
      <c r="CB311" s="46">
        <v>0</v>
      </c>
      <c r="CC311" s="46">
        <f t="shared" si="615"/>
        <v>0</v>
      </c>
      <c r="CD311" s="46">
        <v>0</v>
      </c>
      <c r="CE311" s="46">
        <f t="shared" si="616"/>
        <v>0</v>
      </c>
      <c r="CF311" s="46">
        <v>0</v>
      </c>
      <c r="CG311" s="46">
        <f t="shared" si="617"/>
        <v>0</v>
      </c>
      <c r="CH311" s="46">
        <v>0</v>
      </c>
      <c r="CI311" s="46">
        <f t="shared" si="618"/>
        <v>0</v>
      </c>
      <c r="CJ311" s="46">
        <v>0</v>
      </c>
      <c r="CK311" s="46">
        <f t="shared" si="619"/>
        <v>0</v>
      </c>
      <c r="CL311" s="46">
        <v>0</v>
      </c>
      <c r="CM311" s="46">
        <f t="shared" si="620"/>
        <v>0</v>
      </c>
      <c r="CN311" s="46">
        <v>0</v>
      </c>
      <c r="CO311" s="46">
        <f t="shared" si="621"/>
        <v>0</v>
      </c>
      <c r="CP311" s="46">
        <v>0</v>
      </c>
      <c r="CQ311" s="46">
        <f t="shared" si="622"/>
        <v>0</v>
      </c>
      <c r="CR311" s="46">
        <v>0</v>
      </c>
      <c r="CS311" s="46">
        <f t="shared" si="623"/>
        <v>0</v>
      </c>
      <c r="CT311" s="46">
        <v>0</v>
      </c>
      <c r="CU311" s="46">
        <f t="shared" si="624"/>
        <v>0</v>
      </c>
      <c r="CV311" s="46">
        <v>0</v>
      </c>
      <c r="CW311" s="46">
        <f t="shared" si="625"/>
        <v>0</v>
      </c>
      <c r="CX311" s="46">
        <v>0</v>
      </c>
      <c r="CY311" s="46">
        <f t="shared" si="626"/>
        <v>0</v>
      </c>
      <c r="CZ311" s="46">
        <v>0</v>
      </c>
      <c r="DA311" s="46">
        <f t="shared" si="627"/>
        <v>0</v>
      </c>
      <c r="DB311" s="47">
        <v>0</v>
      </c>
      <c r="DC311" s="46">
        <f t="shared" si="628"/>
        <v>0</v>
      </c>
      <c r="DD311" s="48">
        <v>0</v>
      </c>
      <c r="DE311" s="46">
        <f t="shared" si="629"/>
        <v>0</v>
      </c>
      <c r="DF311" s="49">
        <v>10</v>
      </c>
      <c r="DG311" s="50">
        <f t="shared" si="540"/>
        <v>8966.098</v>
      </c>
      <c r="DH311" s="51">
        <f t="shared" si="549"/>
        <v>89660.98</v>
      </c>
      <c r="DI311" s="52"/>
      <c r="DJ311" s="52">
        <f t="shared" si="633"/>
        <v>8966.098</v>
      </c>
      <c r="DK311" s="52">
        <f t="shared" si="633"/>
        <v>8966.098</v>
      </c>
      <c r="DL311" s="52">
        <f t="shared" si="633"/>
        <v>8966.098</v>
      </c>
      <c r="DM311" s="52">
        <f t="shared" si="633"/>
        <v>8966.098</v>
      </c>
      <c r="DN311" s="52">
        <f t="shared" si="633"/>
        <v>8966.098</v>
      </c>
      <c r="DO311" s="52">
        <f t="shared" si="633"/>
        <v>8966.098</v>
      </c>
      <c r="DP311" s="52">
        <f t="shared" ref="DP311:DS330" si="636">$DG311</f>
        <v>8966.098</v>
      </c>
      <c r="DQ311" s="52">
        <f t="shared" si="636"/>
        <v>8966.098</v>
      </c>
      <c r="DR311" s="52">
        <f t="shared" si="636"/>
        <v>8966.098</v>
      </c>
      <c r="DS311" s="52">
        <f t="shared" si="636"/>
        <v>8966.098</v>
      </c>
      <c r="DT311" s="52"/>
      <c r="DU311" s="52"/>
      <c r="DV311" s="52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4">
        <f t="shared" si="550"/>
        <v>0</v>
      </c>
      <c r="EH311" s="55">
        <f t="shared" si="551"/>
        <v>10</v>
      </c>
      <c r="EI311" s="55">
        <f t="shared" si="552"/>
        <v>0</v>
      </c>
      <c r="EJ311" s="56" t="s">
        <v>756</v>
      </c>
      <c r="EK311" s="57">
        <f t="shared" si="603"/>
        <v>89660.98</v>
      </c>
      <c r="EL311" s="57">
        <f t="shared" si="604"/>
        <v>80694.881999999998</v>
      </c>
      <c r="EM311" s="57">
        <f t="shared" si="605"/>
        <v>71728.784</v>
      </c>
      <c r="EN311" s="57">
        <f t="shared" si="606"/>
        <v>62762.686000000002</v>
      </c>
      <c r="EO311" s="57">
        <f t="shared" si="569"/>
        <v>53796.588000000003</v>
      </c>
      <c r="EP311" s="57">
        <f t="shared" si="570"/>
        <v>44830.490000000005</v>
      </c>
      <c r="EQ311" s="58">
        <f t="shared" si="561"/>
        <v>1075.9317599999999</v>
      </c>
      <c r="ER311" s="58">
        <f t="shared" si="562"/>
        <v>968.33858399999997</v>
      </c>
      <c r="ES311" s="58">
        <f t="shared" si="563"/>
        <v>932.4741919999999</v>
      </c>
      <c r="ET311" s="58">
        <f t="shared" si="564"/>
        <v>878.67760400000009</v>
      </c>
    </row>
    <row r="312" spans="1:150" x14ac:dyDescent="0.25">
      <c r="A312" s="30" t="s">
        <v>1261</v>
      </c>
      <c r="B312" s="65">
        <v>1730007</v>
      </c>
      <c r="C312" s="67" t="s">
        <v>1262</v>
      </c>
      <c r="D312" s="32" t="s">
        <v>1165</v>
      </c>
      <c r="E312" s="56"/>
      <c r="F312" s="33"/>
      <c r="G312" s="33"/>
      <c r="H312" s="288">
        <f t="shared" si="559"/>
        <v>500000</v>
      </c>
      <c r="I312" s="288">
        <f t="shared" si="560"/>
        <v>1766956.07</v>
      </c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4" t="s">
        <v>478</v>
      </c>
      <c r="AI312" s="34" t="s">
        <v>534</v>
      </c>
      <c r="AJ312" s="34" t="s">
        <v>722</v>
      </c>
      <c r="AK312" s="34" t="s">
        <v>1256</v>
      </c>
      <c r="AL312" s="34" t="s">
        <v>103</v>
      </c>
      <c r="AM312" s="34" t="s">
        <v>491</v>
      </c>
      <c r="AN312" s="34" t="s">
        <v>492</v>
      </c>
      <c r="AO312" s="36">
        <v>1.04</v>
      </c>
      <c r="AP312" s="69">
        <v>2022</v>
      </c>
      <c r="AQ312" s="69" t="s">
        <v>58</v>
      </c>
      <c r="AR312" s="37" t="s">
        <v>471</v>
      </c>
      <c r="AS312" s="38">
        <v>2022</v>
      </c>
      <c r="AT312" s="39" t="s">
        <v>1171</v>
      </c>
      <c r="AU312" s="37" t="s">
        <v>686</v>
      </c>
      <c r="AV312" s="39" t="s">
        <v>494</v>
      </c>
      <c r="AW312" s="39" t="s">
        <v>495</v>
      </c>
      <c r="AX312" s="39" t="s">
        <v>687</v>
      </c>
      <c r="AY312" s="40" t="s">
        <v>834</v>
      </c>
      <c r="AZ312" s="40">
        <v>2022</v>
      </c>
      <c r="BA312" s="274">
        <v>1266956.07</v>
      </c>
      <c r="BB312" s="42"/>
      <c r="BC312" s="43">
        <v>2261149.4300000002</v>
      </c>
      <c r="BD312" s="43">
        <v>0</v>
      </c>
      <c r="BE312" s="43"/>
      <c r="BF312" s="43"/>
      <c r="BG312" s="44"/>
      <c r="BH312" s="45">
        <f t="shared" si="630"/>
        <v>500000</v>
      </c>
      <c r="BI312" s="45">
        <f t="shared" si="631"/>
        <v>500000</v>
      </c>
      <c r="BJ312" s="45">
        <f t="shared" si="548"/>
        <v>1766956.07</v>
      </c>
      <c r="BK312" s="91">
        <v>500000</v>
      </c>
      <c r="BL312" s="91">
        <v>0</v>
      </c>
      <c r="BM312" s="46">
        <f t="shared" si="593"/>
        <v>0</v>
      </c>
      <c r="BN312" s="46">
        <v>0</v>
      </c>
      <c r="BO312" s="46">
        <f t="shared" si="613"/>
        <v>0</v>
      </c>
      <c r="BP312" s="46">
        <v>0</v>
      </c>
      <c r="BQ312" s="46">
        <f t="shared" si="594"/>
        <v>0</v>
      </c>
      <c r="BR312" s="46">
        <v>0</v>
      </c>
      <c r="BS312" s="46">
        <f t="shared" si="595"/>
        <v>0</v>
      </c>
      <c r="BT312" s="46">
        <v>0</v>
      </c>
      <c r="BU312" s="46">
        <f t="shared" si="596"/>
        <v>0</v>
      </c>
      <c r="BV312" s="46">
        <v>0</v>
      </c>
      <c r="BW312" s="46">
        <f t="shared" si="597"/>
        <v>0</v>
      </c>
      <c r="BX312" s="46">
        <v>0</v>
      </c>
      <c r="BY312" s="46">
        <f t="shared" si="598"/>
        <v>0</v>
      </c>
      <c r="BZ312" s="46">
        <v>0</v>
      </c>
      <c r="CA312" s="46">
        <f t="shared" si="614"/>
        <v>0</v>
      </c>
      <c r="CB312" s="46">
        <v>0</v>
      </c>
      <c r="CC312" s="46">
        <f t="shared" si="615"/>
        <v>0</v>
      </c>
      <c r="CD312" s="46">
        <v>0</v>
      </c>
      <c r="CE312" s="46">
        <f t="shared" si="616"/>
        <v>0</v>
      </c>
      <c r="CF312" s="46">
        <v>0</v>
      </c>
      <c r="CG312" s="46">
        <f t="shared" si="617"/>
        <v>0</v>
      </c>
      <c r="CH312" s="46">
        <v>0</v>
      </c>
      <c r="CI312" s="46">
        <f t="shared" si="618"/>
        <v>0</v>
      </c>
      <c r="CJ312" s="46">
        <v>0</v>
      </c>
      <c r="CK312" s="46">
        <f t="shared" si="619"/>
        <v>0</v>
      </c>
      <c r="CL312" s="46">
        <v>0</v>
      </c>
      <c r="CM312" s="46">
        <f t="shared" si="620"/>
        <v>0</v>
      </c>
      <c r="CN312" s="46">
        <v>0</v>
      </c>
      <c r="CO312" s="46">
        <f t="shared" si="621"/>
        <v>0</v>
      </c>
      <c r="CP312" s="46">
        <v>0</v>
      </c>
      <c r="CQ312" s="46">
        <f t="shared" si="622"/>
        <v>0</v>
      </c>
      <c r="CR312" s="46">
        <v>0</v>
      </c>
      <c r="CS312" s="46">
        <f t="shared" si="623"/>
        <v>0</v>
      </c>
      <c r="CT312" s="46">
        <v>0</v>
      </c>
      <c r="CU312" s="46">
        <f t="shared" si="624"/>
        <v>0</v>
      </c>
      <c r="CV312" s="46">
        <v>0</v>
      </c>
      <c r="CW312" s="46">
        <f t="shared" si="625"/>
        <v>0</v>
      </c>
      <c r="CX312" s="46">
        <v>0</v>
      </c>
      <c r="CY312" s="46">
        <f t="shared" si="626"/>
        <v>0</v>
      </c>
      <c r="CZ312" s="46">
        <v>0</v>
      </c>
      <c r="DA312" s="46">
        <f t="shared" si="627"/>
        <v>0</v>
      </c>
      <c r="DB312" s="47">
        <v>0</v>
      </c>
      <c r="DC312" s="46">
        <f t="shared" si="628"/>
        <v>0</v>
      </c>
      <c r="DD312" s="48">
        <v>0</v>
      </c>
      <c r="DE312" s="46">
        <f t="shared" si="629"/>
        <v>0</v>
      </c>
      <c r="DF312" s="49">
        <v>12</v>
      </c>
      <c r="DG312" s="50">
        <f t="shared" ref="DG312:DG375" si="637">(BJ312-BD312)/DF312</f>
        <v>147246.33916666667</v>
      </c>
      <c r="DH312" s="51">
        <f t="shared" si="549"/>
        <v>1766956.0699999996</v>
      </c>
      <c r="DI312" s="52"/>
      <c r="DJ312" s="52">
        <f t="shared" si="633"/>
        <v>147246.33916666667</v>
      </c>
      <c r="DK312" s="52">
        <f t="shared" si="633"/>
        <v>147246.33916666667</v>
      </c>
      <c r="DL312" s="52">
        <f t="shared" si="633"/>
        <v>147246.33916666667</v>
      </c>
      <c r="DM312" s="52">
        <f t="shared" si="633"/>
        <v>147246.33916666667</v>
      </c>
      <c r="DN312" s="52">
        <f t="shared" si="633"/>
        <v>147246.33916666667</v>
      </c>
      <c r="DO312" s="52">
        <f t="shared" si="633"/>
        <v>147246.33916666667</v>
      </c>
      <c r="DP312" s="52">
        <f t="shared" si="636"/>
        <v>147246.33916666667</v>
      </c>
      <c r="DQ312" s="52">
        <f t="shared" si="636"/>
        <v>147246.33916666667</v>
      </c>
      <c r="DR312" s="52">
        <f t="shared" si="636"/>
        <v>147246.33916666667</v>
      </c>
      <c r="DS312" s="52">
        <f t="shared" si="636"/>
        <v>147246.33916666667</v>
      </c>
      <c r="DT312" s="52">
        <f>$DG312</f>
        <v>147246.33916666667</v>
      </c>
      <c r="DU312" s="52">
        <f>$DG312</f>
        <v>147246.33916666667</v>
      </c>
      <c r="DV312" s="52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4">
        <f t="shared" si="550"/>
        <v>0</v>
      </c>
      <c r="EH312" s="55">
        <f t="shared" si="551"/>
        <v>12</v>
      </c>
      <c r="EI312" s="55">
        <f t="shared" si="552"/>
        <v>0</v>
      </c>
      <c r="EJ312" s="56" t="s">
        <v>756</v>
      </c>
      <c r="EK312" s="57">
        <f t="shared" si="603"/>
        <v>1766956.07</v>
      </c>
      <c r="EL312" s="57">
        <f t="shared" si="604"/>
        <v>1619709.7308333335</v>
      </c>
      <c r="EM312" s="57">
        <f t="shared" si="605"/>
        <v>1472463.3916666668</v>
      </c>
      <c r="EN312" s="57">
        <f t="shared" si="606"/>
        <v>1325217.0525000002</v>
      </c>
      <c r="EO312" s="57">
        <f t="shared" si="569"/>
        <v>1177970.7133333336</v>
      </c>
      <c r="EP312" s="57">
        <f t="shared" si="570"/>
        <v>1030724.374166667</v>
      </c>
      <c r="EQ312" s="58">
        <f t="shared" si="561"/>
        <v>21203.472840000002</v>
      </c>
      <c r="ER312" s="58">
        <f t="shared" si="562"/>
        <v>19436.516770000002</v>
      </c>
      <c r="ES312" s="58">
        <f t="shared" si="563"/>
        <v>19142.024091666666</v>
      </c>
      <c r="ET312" s="58">
        <f t="shared" si="564"/>
        <v>18553.038735000002</v>
      </c>
    </row>
    <row r="313" spans="1:150" x14ac:dyDescent="0.25">
      <c r="A313" s="30" t="s">
        <v>1264</v>
      </c>
      <c r="B313" s="65">
        <v>1730008</v>
      </c>
      <c r="C313" s="67" t="s">
        <v>1265</v>
      </c>
      <c r="D313" s="32" t="s">
        <v>1165</v>
      </c>
      <c r="E313" s="56"/>
      <c r="F313" s="33"/>
      <c r="G313" s="33"/>
      <c r="H313" s="288">
        <f t="shared" si="559"/>
        <v>1826030</v>
      </c>
      <c r="I313" s="288">
        <f t="shared" si="560"/>
        <v>2199661.0699999998</v>
      </c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4" t="s">
        <v>478</v>
      </c>
      <c r="AI313" s="34" t="s">
        <v>534</v>
      </c>
      <c r="AJ313" s="34" t="s">
        <v>722</v>
      </c>
      <c r="AK313" s="34" t="s">
        <v>1256</v>
      </c>
      <c r="AL313" s="34" t="s">
        <v>103</v>
      </c>
      <c r="AM313" s="34" t="s">
        <v>491</v>
      </c>
      <c r="AN313" s="34" t="s">
        <v>492</v>
      </c>
      <c r="AO313" s="36">
        <v>1.04</v>
      </c>
      <c r="AP313" s="69">
        <v>2022</v>
      </c>
      <c r="AQ313" s="69" t="s">
        <v>58</v>
      </c>
      <c r="AR313" s="37" t="s">
        <v>471</v>
      </c>
      <c r="AS313" s="38">
        <v>2022</v>
      </c>
      <c r="AT313" s="39" t="s">
        <v>1171</v>
      </c>
      <c r="AU313" s="37" t="s">
        <v>493</v>
      </c>
      <c r="AV313" s="39" t="s">
        <v>494</v>
      </c>
      <c r="AW313" s="39" t="s">
        <v>495</v>
      </c>
      <c r="AX313" s="39" t="s">
        <v>1187</v>
      </c>
      <c r="AY313" s="40" t="s">
        <v>834</v>
      </c>
      <c r="AZ313" s="40">
        <v>2022</v>
      </c>
      <c r="BA313" s="274">
        <v>373631.07</v>
      </c>
      <c r="BB313" s="42"/>
      <c r="BC313" s="43">
        <v>2202216.7199999997</v>
      </c>
      <c r="BD313" s="43">
        <v>0</v>
      </c>
      <c r="BE313" s="43"/>
      <c r="BF313" s="43">
        <v>0</v>
      </c>
      <c r="BG313" s="44"/>
      <c r="BH313" s="45">
        <f t="shared" si="630"/>
        <v>1826030</v>
      </c>
      <c r="BI313" s="45">
        <f t="shared" si="631"/>
        <v>1826030</v>
      </c>
      <c r="BJ313" s="45">
        <f t="shared" si="548"/>
        <v>2199661.0699999998</v>
      </c>
      <c r="BK313" s="46">
        <v>1826030</v>
      </c>
      <c r="BL313" s="46">
        <v>0</v>
      </c>
      <c r="BM313" s="46">
        <f t="shared" si="593"/>
        <v>0</v>
      </c>
      <c r="BN313" s="46">
        <v>0</v>
      </c>
      <c r="BO313" s="46">
        <f t="shared" si="613"/>
        <v>0</v>
      </c>
      <c r="BP313" s="46">
        <v>0</v>
      </c>
      <c r="BQ313" s="46">
        <f t="shared" si="594"/>
        <v>0</v>
      </c>
      <c r="BR313" s="46">
        <v>0</v>
      </c>
      <c r="BS313" s="46">
        <f t="shared" si="595"/>
        <v>0</v>
      </c>
      <c r="BT313" s="46">
        <v>0</v>
      </c>
      <c r="BU313" s="46">
        <f t="shared" si="596"/>
        <v>0</v>
      </c>
      <c r="BV313" s="46">
        <v>0</v>
      </c>
      <c r="BW313" s="46">
        <f t="shared" si="597"/>
        <v>0</v>
      </c>
      <c r="BX313" s="46">
        <v>0</v>
      </c>
      <c r="BY313" s="46">
        <f t="shared" si="598"/>
        <v>0</v>
      </c>
      <c r="BZ313" s="46">
        <v>0</v>
      </c>
      <c r="CA313" s="46">
        <f t="shared" si="614"/>
        <v>0</v>
      </c>
      <c r="CB313" s="46">
        <v>0</v>
      </c>
      <c r="CC313" s="46">
        <f t="shared" si="615"/>
        <v>0</v>
      </c>
      <c r="CD313" s="46">
        <v>0</v>
      </c>
      <c r="CE313" s="46">
        <f t="shared" si="616"/>
        <v>0</v>
      </c>
      <c r="CF313" s="46">
        <v>0</v>
      </c>
      <c r="CG313" s="46">
        <f t="shared" si="617"/>
        <v>0</v>
      </c>
      <c r="CH313" s="46">
        <v>0</v>
      </c>
      <c r="CI313" s="46">
        <f t="shared" si="618"/>
        <v>0</v>
      </c>
      <c r="CJ313" s="46">
        <v>0</v>
      </c>
      <c r="CK313" s="46">
        <f t="shared" si="619"/>
        <v>0</v>
      </c>
      <c r="CL313" s="46">
        <v>0</v>
      </c>
      <c r="CM313" s="46">
        <f t="shared" si="620"/>
        <v>0</v>
      </c>
      <c r="CN313" s="46">
        <v>0</v>
      </c>
      <c r="CO313" s="46">
        <f t="shared" si="621"/>
        <v>0</v>
      </c>
      <c r="CP313" s="46">
        <v>0</v>
      </c>
      <c r="CQ313" s="46">
        <f t="shared" si="622"/>
        <v>0</v>
      </c>
      <c r="CR313" s="46">
        <v>0</v>
      </c>
      <c r="CS313" s="46">
        <f t="shared" si="623"/>
        <v>0</v>
      </c>
      <c r="CT313" s="46">
        <v>0</v>
      </c>
      <c r="CU313" s="46">
        <f t="shared" si="624"/>
        <v>0</v>
      </c>
      <c r="CV313" s="46">
        <v>0</v>
      </c>
      <c r="CW313" s="46">
        <f t="shared" si="625"/>
        <v>0</v>
      </c>
      <c r="CX313" s="46">
        <v>0</v>
      </c>
      <c r="CY313" s="46">
        <f t="shared" si="626"/>
        <v>0</v>
      </c>
      <c r="CZ313" s="46">
        <v>0</v>
      </c>
      <c r="DA313" s="46">
        <f t="shared" si="627"/>
        <v>0</v>
      </c>
      <c r="DB313" s="47">
        <v>0</v>
      </c>
      <c r="DC313" s="46">
        <f t="shared" si="628"/>
        <v>0</v>
      </c>
      <c r="DD313" s="48">
        <v>0</v>
      </c>
      <c r="DE313" s="46">
        <f t="shared" si="629"/>
        <v>0</v>
      </c>
      <c r="DF313" s="49">
        <v>12</v>
      </c>
      <c r="DG313" s="50">
        <f t="shared" si="637"/>
        <v>183305.08916666664</v>
      </c>
      <c r="DH313" s="51">
        <f t="shared" si="549"/>
        <v>2199661.0699999998</v>
      </c>
      <c r="DI313" s="52"/>
      <c r="DJ313" s="52">
        <f t="shared" si="633"/>
        <v>183305.08916666664</v>
      </c>
      <c r="DK313" s="52">
        <f t="shared" si="633"/>
        <v>183305.08916666664</v>
      </c>
      <c r="DL313" s="52">
        <f t="shared" si="633"/>
        <v>183305.08916666664</v>
      </c>
      <c r="DM313" s="52">
        <f t="shared" si="633"/>
        <v>183305.08916666664</v>
      </c>
      <c r="DN313" s="52">
        <f t="shared" si="633"/>
        <v>183305.08916666664</v>
      </c>
      <c r="DO313" s="52">
        <f t="shared" si="633"/>
        <v>183305.08916666664</v>
      </c>
      <c r="DP313" s="52">
        <f t="shared" si="636"/>
        <v>183305.08916666664</v>
      </c>
      <c r="DQ313" s="52">
        <f t="shared" si="636"/>
        <v>183305.08916666664</v>
      </c>
      <c r="DR313" s="52">
        <f t="shared" si="636"/>
        <v>183305.08916666664</v>
      </c>
      <c r="DS313" s="52">
        <f t="shared" si="636"/>
        <v>183305.08916666664</v>
      </c>
      <c r="DT313" s="52">
        <f>$DG313</f>
        <v>183305.08916666664</v>
      </c>
      <c r="DU313" s="52">
        <f>$DG313</f>
        <v>183305.08916666664</v>
      </c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4">
        <f t="shared" si="550"/>
        <v>0</v>
      </c>
      <c r="EH313" s="55">
        <f t="shared" si="551"/>
        <v>12</v>
      </c>
      <c r="EI313" s="55">
        <f t="shared" si="552"/>
        <v>0</v>
      </c>
      <c r="EJ313" s="56" t="s">
        <v>756</v>
      </c>
      <c r="EK313" s="57">
        <f t="shared" si="603"/>
        <v>2199661.0699999998</v>
      </c>
      <c r="EL313" s="57">
        <f t="shared" si="604"/>
        <v>2016355.9808333332</v>
      </c>
      <c r="EM313" s="57">
        <f t="shared" si="605"/>
        <v>1833050.8916666666</v>
      </c>
      <c r="EN313" s="57">
        <f t="shared" si="606"/>
        <v>1649745.8025</v>
      </c>
      <c r="EO313" s="57">
        <f t="shared" si="569"/>
        <v>1466440.7133333334</v>
      </c>
      <c r="EP313" s="57">
        <f t="shared" si="570"/>
        <v>1283135.6241666668</v>
      </c>
      <c r="EQ313" s="58">
        <f t="shared" si="561"/>
        <v>26395.932839999998</v>
      </c>
      <c r="ER313" s="58">
        <f t="shared" si="562"/>
        <v>24196.271769999999</v>
      </c>
      <c r="ES313" s="58">
        <f t="shared" si="563"/>
        <v>23829.661591666663</v>
      </c>
      <c r="ET313" s="58">
        <f t="shared" si="564"/>
        <v>23096.441235000002</v>
      </c>
    </row>
    <row r="314" spans="1:150" x14ac:dyDescent="0.25">
      <c r="A314" s="30" t="s">
        <v>1266</v>
      </c>
      <c r="B314" s="65">
        <v>1730009</v>
      </c>
      <c r="C314" s="67" t="s">
        <v>1267</v>
      </c>
      <c r="D314" s="32" t="s">
        <v>1165</v>
      </c>
      <c r="E314" s="56"/>
      <c r="F314" s="33"/>
      <c r="G314" s="33"/>
      <c r="H314" s="288">
        <f t="shared" si="559"/>
        <v>307100</v>
      </c>
      <c r="I314" s="288">
        <f t="shared" si="560"/>
        <v>307100</v>
      </c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4" t="s">
        <v>478</v>
      </c>
      <c r="AI314" s="34" t="s">
        <v>534</v>
      </c>
      <c r="AJ314" s="34" t="s">
        <v>722</v>
      </c>
      <c r="AK314" s="34" t="s">
        <v>1256</v>
      </c>
      <c r="AL314" s="34" t="s">
        <v>94</v>
      </c>
      <c r="AM314" s="34" t="s">
        <v>491</v>
      </c>
      <c r="AN314" s="34" t="s">
        <v>492</v>
      </c>
      <c r="AO314" s="36">
        <v>1.04</v>
      </c>
      <c r="AP314" s="69">
        <v>2022</v>
      </c>
      <c r="AQ314" s="69" t="s">
        <v>58</v>
      </c>
      <c r="AR314" s="37" t="s">
        <v>471</v>
      </c>
      <c r="AS314" s="38">
        <v>2022</v>
      </c>
      <c r="AT314" s="39" t="s">
        <v>1171</v>
      </c>
      <c r="AU314" s="37" t="s">
        <v>493</v>
      </c>
      <c r="AV314" s="39" t="s">
        <v>494</v>
      </c>
      <c r="AW314" s="39" t="s">
        <v>495</v>
      </c>
      <c r="AX314" s="39" t="s">
        <v>791</v>
      </c>
      <c r="AY314" s="40" t="s">
        <v>834</v>
      </c>
      <c r="AZ314" s="40" t="s">
        <v>485</v>
      </c>
      <c r="BA314" s="274">
        <v>0</v>
      </c>
      <c r="BB314" s="42" t="s">
        <v>498</v>
      </c>
      <c r="BC314" s="43">
        <v>307100</v>
      </c>
      <c r="BD314" s="43">
        <v>0</v>
      </c>
      <c r="BE314" s="43"/>
      <c r="BF314" s="43">
        <v>0</v>
      </c>
      <c r="BG314" s="44"/>
      <c r="BH314" s="45">
        <f t="shared" si="630"/>
        <v>307100</v>
      </c>
      <c r="BI314" s="45">
        <f t="shared" si="631"/>
        <v>307100</v>
      </c>
      <c r="BJ314" s="45">
        <f t="shared" si="548"/>
        <v>307100</v>
      </c>
      <c r="BK314" s="46">
        <v>307100</v>
      </c>
      <c r="BL314" s="46">
        <v>0</v>
      </c>
      <c r="BM314" s="46">
        <f t="shared" si="593"/>
        <v>0</v>
      </c>
      <c r="BN314" s="46">
        <v>0</v>
      </c>
      <c r="BO314" s="46">
        <f t="shared" si="613"/>
        <v>0</v>
      </c>
      <c r="BP314" s="46">
        <v>0</v>
      </c>
      <c r="BQ314" s="46">
        <f t="shared" si="594"/>
        <v>0</v>
      </c>
      <c r="BR314" s="46">
        <v>0</v>
      </c>
      <c r="BS314" s="46">
        <f t="shared" si="595"/>
        <v>0</v>
      </c>
      <c r="BT314" s="46">
        <v>0</v>
      </c>
      <c r="BU314" s="46">
        <f t="shared" si="596"/>
        <v>0</v>
      </c>
      <c r="BV314" s="46">
        <v>0</v>
      </c>
      <c r="BW314" s="46">
        <f t="shared" si="597"/>
        <v>0</v>
      </c>
      <c r="BX314" s="46">
        <v>0</v>
      </c>
      <c r="BY314" s="46">
        <f t="shared" si="598"/>
        <v>0</v>
      </c>
      <c r="BZ314" s="46">
        <v>0</v>
      </c>
      <c r="CA314" s="46">
        <f t="shared" si="614"/>
        <v>0</v>
      </c>
      <c r="CB314" s="46">
        <v>0</v>
      </c>
      <c r="CC314" s="46">
        <f t="shared" si="615"/>
        <v>0</v>
      </c>
      <c r="CD314" s="46">
        <v>0</v>
      </c>
      <c r="CE314" s="46">
        <f t="shared" si="616"/>
        <v>0</v>
      </c>
      <c r="CF314" s="46">
        <v>0</v>
      </c>
      <c r="CG314" s="46">
        <f t="shared" si="617"/>
        <v>0</v>
      </c>
      <c r="CH314" s="46">
        <v>0</v>
      </c>
      <c r="CI314" s="46">
        <f t="shared" si="618"/>
        <v>0</v>
      </c>
      <c r="CJ314" s="46">
        <v>0</v>
      </c>
      <c r="CK314" s="46">
        <f t="shared" si="619"/>
        <v>0</v>
      </c>
      <c r="CL314" s="46">
        <v>0</v>
      </c>
      <c r="CM314" s="46">
        <f t="shared" si="620"/>
        <v>0</v>
      </c>
      <c r="CN314" s="46">
        <v>0</v>
      </c>
      <c r="CO314" s="46">
        <f t="shared" si="621"/>
        <v>0</v>
      </c>
      <c r="CP314" s="46">
        <v>0</v>
      </c>
      <c r="CQ314" s="46">
        <f t="shared" si="622"/>
        <v>0</v>
      </c>
      <c r="CR314" s="46">
        <v>0</v>
      </c>
      <c r="CS314" s="46">
        <f t="shared" si="623"/>
        <v>0</v>
      </c>
      <c r="CT314" s="46">
        <v>0</v>
      </c>
      <c r="CU314" s="46">
        <f t="shared" si="624"/>
        <v>0</v>
      </c>
      <c r="CV314" s="46">
        <v>0</v>
      </c>
      <c r="CW314" s="46">
        <f t="shared" si="625"/>
        <v>0</v>
      </c>
      <c r="CX314" s="46">
        <v>0</v>
      </c>
      <c r="CY314" s="46">
        <f t="shared" si="626"/>
        <v>0</v>
      </c>
      <c r="CZ314" s="46">
        <v>0</v>
      </c>
      <c r="DA314" s="46">
        <f t="shared" si="627"/>
        <v>0</v>
      </c>
      <c r="DB314" s="47">
        <v>0</v>
      </c>
      <c r="DC314" s="46">
        <f t="shared" si="628"/>
        <v>0</v>
      </c>
      <c r="DD314" s="48">
        <v>0</v>
      </c>
      <c r="DE314" s="46">
        <f t="shared" si="629"/>
        <v>0</v>
      </c>
      <c r="DF314" s="49">
        <v>10</v>
      </c>
      <c r="DG314" s="50">
        <f t="shared" si="637"/>
        <v>30710</v>
      </c>
      <c r="DH314" s="51">
        <f t="shared" si="549"/>
        <v>307100</v>
      </c>
      <c r="DI314" s="52"/>
      <c r="DJ314" s="52">
        <f t="shared" si="633"/>
        <v>30710</v>
      </c>
      <c r="DK314" s="52">
        <f t="shared" si="633"/>
        <v>30710</v>
      </c>
      <c r="DL314" s="52">
        <f t="shared" si="633"/>
        <v>30710</v>
      </c>
      <c r="DM314" s="52">
        <f t="shared" si="633"/>
        <v>30710</v>
      </c>
      <c r="DN314" s="52">
        <f t="shared" si="633"/>
        <v>30710</v>
      </c>
      <c r="DO314" s="52">
        <f t="shared" si="633"/>
        <v>30710</v>
      </c>
      <c r="DP314" s="52">
        <f t="shared" si="636"/>
        <v>30710</v>
      </c>
      <c r="DQ314" s="52">
        <f t="shared" si="636"/>
        <v>30710</v>
      </c>
      <c r="DR314" s="52">
        <f t="shared" si="636"/>
        <v>30710</v>
      </c>
      <c r="DS314" s="52">
        <f t="shared" si="636"/>
        <v>30710</v>
      </c>
      <c r="DT314" s="52"/>
      <c r="DU314" s="52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4">
        <f t="shared" si="550"/>
        <v>0</v>
      </c>
      <c r="EH314" s="55">
        <f t="shared" si="551"/>
        <v>10</v>
      </c>
      <c r="EI314" s="55">
        <f t="shared" si="552"/>
        <v>0</v>
      </c>
      <c r="EJ314" s="56" t="s">
        <v>756</v>
      </c>
      <c r="EK314" s="57">
        <f t="shared" si="603"/>
        <v>307100</v>
      </c>
      <c r="EL314" s="57">
        <f t="shared" si="604"/>
        <v>276390</v>
      </c>
      <c r="EM314" s="57">
        <f t="shared" si="605"/>
        <v>245680</v>
      </c>
      <c r="EN314" s="57">
        <f t="shared" si="606"/>
        <v>214970</v>
      </c>
      <c r="EO314" s="57">
        <f t="shared" si="569"/>
        <v>184260</v>
      </c>
      <c r="EP314" s="57">
        <f t="shared" si="570"/>
        <v>153550</v>
      </c>
      <c r="EQ314" s="58">
        <f t="shared" si="561"/>
        <v>3685.2000000000003</v>
      </c>
      <c r="ER314" s="58">
        <f t="shared" si="562"/>
        <v>3316.6800000000003</v>
      </c>
      <c r="ES314" s="58">
        <f t="shared" si="563"/>
        <v>3193.8399999999997</v>
      </c>
      <c r="ET314" s="58">
        <f t="shared" si="564"/>
        <v>3009.58</v>
      </c>
    </row>
    <row r="315" spans="1:150" x14ac:dyDescent="0.25">
      <c r="A315" s="30" t="s">
        <v>1268</v>
      </c>
      <c r="B315" s="65">
        <v>1730010</v>
      </c>
      <c r="C315" s="67" t="s">
        <v>1269</v>
      </c>
      <c r="D315" s="32">
        <v>0</v>
      </c>
      <c r="E315" s="56"/>
      <c r="F315" s="33"/>
      <c r="G315" s="33"/>
      <c r="H315" s="288">
        <f t="shared" si="559"/>
        <v>365000</v>
      </c>
      <c r="I315" s="288">
        <f t="shared" si="560"/>
        <v>365000</v>
      </c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4" t="s">
        <v>685</v>
      </c>
      <c r="AI315" s="34" t="s">
        <v>534</v>
      </c>
      <c r="AJ315" s="34" t="s">
        <v>1270</v>
      </c>
      <c r="AK315" s="34" t="s">
        <v>704</v>
      </c>
      <c r="AL315" s="34" t="s">
        <v>94</v>
      </c>
      <c r="AM315" s="34" t="s">
        <v>529</v>
      </c>
      <c r="AN315" s="34" t="s">
        <v>492</v>
      </c>
      <c r="AO315" s="36">
        <v>1.04</v>
      </c>
      <c r="AP315" s="69" t="s">
        <v>680</v>
      </c>
      <c r="AQ315" s="69" t="s">
        <v>30</v>
      </c>
      <c r="AR315" s="37" t="s">
        <v>493</v>
      </c>
      <c r="AS315" s="38">
        <v>2020</v>
      </c>
      <c r="AT315" s="39" t="s">
        <v>1171</v>
      </c>
      <c r="AU315" s="37" t="s">
        <v>469</v>
      </c>
      <c r="AV315" s="39" t="s">
        <v>494</v>
      </c>
      <c r="AW315" s="39" t="s">
        <v>495</v>
      </c>
      <c r="AX315" s="39" t="s">
        <v>496</v>
      </c>
      <c r="AY315" s="40" t="s">
        <v>834</v>
      </c>
      <c r="AZ315" s="40" t="s">
        <v>680</v>
      </c>
      <c r="BA315" s="274">
        <v>0</v>
      </c>
      <c r="BB315" s="42"/>
      <c r="BC315" s="43">
        <v>370783</v>
      </c>
      <c r="BD315" s="43">
        <v>0</v>
      </c>
      <c r="BE315" s="43"/>
      <c r="BF315" s="43">
        <v>0</v>
      </c>
      <c r="BG315" s="44"/>
      <c r="BH315" s="45">
        <f t="shared" si="630"/>
        <v>365000</v>
      </c>
      <c r="BI315" s="45">
        <f t="shared" si="631"/>
        <v>365000</v>
      </c>
      <c r="BJ315" s="45">
        <f t="shared" si="548"/>
        <v>365000</v>
      </c>
      <c r="BK315" s="91">
        <v>365000</v>
      </c>
      <c r="BL315" s="46">
        <v>0</v>
      </c>
      <c r="BM315" s="46">
        <f t="shared" si="593"/>
        <v>0</v>
      </c>
      <c r="BN315" s="46">
        <v>0</v>
      </c>
      <c r="BO315" s="46">
        <f t="shared" si="613"/>
        <v>0</v>
      </c>
      <c r="BP315" s="46">
        <v>0</v>
      </c>
      <c r="BQ315" s="46">
        <f t="shared" si="594"/>
        <v>0</v>
      </c>
      <c r="BR315" s="46">
        <v>0</v>
      </c>
      <c r="BS315" s="46">
        <f t="shared" si="595"/>
        <v>0</v>
      </c>
      <c r="BT315" s="46">
        <v>0</v>
      </c>
      <c r="BU315" s="46">
        <f t="shared" si="596"/>
        <v>0</v>
      </c>
      <c r="BV315" s="46">
        <v>0</v>
      </c>
      <c r="BW315" s="46">
        <f t="shared" si="597"/>
        <v>0</v>
      </c>
      <c r="BX315" s="46">
        <v>0</v>
      </c>
      <c r="BY315" s="46">
        <f t="shared" si="598"/>
        <v>0</v>
      </c>
      <c r="BZ315" s="46">
        <v>0</v>
      </c>
      <c r="CA315" s="46">
        <f t="shared" si="614"/>
        <v>0</v>
      </c>
      <c r="CB315" s="46">
        <v>0</v>
      </c>
      <c r="CC315" s="46">
        <f t="shared" si="615"/>
        <v>0</v>
      </c>
      <c r="CD315" s="46">
        <v>0</v>
      </c>
      <c r="CE315" s="46">
        <f t="shared" si="616"/>
        <v>0</v>
      </c>
      <c r="CF315" s="46">
        <v>0</v>
      </c>
      <c r="CG315" s="46">
        <f t="shared" si="617"/>
        <v>0</v>
      </c>
      <c r="CH315" s="46">
        <v>0</v>
      </c>
      <c r="CI315" s="46">
        <f t="shared" si="618"/>
        <v>0</v>
      </c>
      <c r="CJ315" s="46">
        <v>0</v>
      </c>
      <c r="CK315" s="46">
        <f t="shared" si="619"/>
        <v>0</v>
      </c>
      <c r="CL315" s="46">
        <v>0</v>
      </c>
      <c r="CM315" s="46">
        <f t="shared" si="620"/>
        <v>0</v>
      </c>
      <c r="CN315" s="46">
        <v>0</v>
      </c>
      <c r="CO315" s="46">
        <f t="shared" si="621"/>
        <v>0</v>
      </c>
      <c r="CP315" s="46">
        <v>0</v>
      </c>
      <c r="CQ315" s="46">
        <f t="shared" si="622"/>
        <v>0</v>
      </c>
      <c r="CR315" s="46">
        <v>0</v>
      </c>
      <c r="CS315" s="46">
        <f t="shared" si="623"/>
        <v>0</v>
      </c>
      <c r="CT315" s="46">
        <v>0</v>
      </c>
      <c r="CU315" s="46">
        <f t="shared" si="624"/>
        <v>0</v>
      </c>
      <c r="CV315" s="46">
        <v>0</v>
      </c>
      <c r="CW315" s="46">
        <f t="shared" si="625"/>
        <v>0</v>
      </c>
      <c r="CX315" s="46">
        <v>0</v>
      </c>
      <c r="CY315" s="46">
        <f t="shared" si="626"/>
        <v>0</v>
      </c>
      <c r="CZ315" s="46">
        <v>0</v>
      </c>
      <c r="DA315" s="46">
        <f t="shared" si="627"/>
        <v>0</v>
      </c>
      <c r="DB315" s="47">
        <v>0</v>
      </c>
      <c r="DC315" s="46">
        <f t="shared" si="628"/>
        <v>0</v>
      </c>
      <c r="DD315" s="48">
        <v>0</v>
      </c>
      <c r="DE315" s="46">
        <f t="shared" si="629"/>
        <v>0</v>
      </c>
      <c r="DF315" s="49">
        <v>10</v>
      </c>
      <c r="DG315" s="50">
        <f t="shared" si="637"/>
        <v>36500</v>
      </c>
      <c r="DH315" s="51">
        <f t="shared" si="549"/>
        <v>365000</v>
      </c>
      <c r="DI315" s="52"/>
      <c r="DJ315" s="52">
        <f t="shared" si="633"/>
        <v>36500</v>
      </c>
      <c r="DK315" s="52">
        <f t="shared" si="633"/>
        <v>36500</v>
      </c>
      <c r="DL315" s="52">
        <f t="shared" si="633"/>
        <v>36500</v>
      </c>
      <c r="DM315" s="52">
        <f t="shared" si="633"/>
        <v>36500</v>
      </c>
      <c r="DN315" s="52">
        <f t="shared" si="633"/>
        <v>36500</v>
      </c>
      <c r="DO315" s="52">
        <f t="shared" si="633"/>
        <v>36500</v>
      </c>
      <c r="DP315" s="52">
        <f t="shared" si="636"/>
        <v>36500</v>
      </c>
      <c r="DQ315" s="52">
        <f t="shared" si="636"/>
        <v>36500</v>
      </c>
      <c r="DR315" s="52">
        <f t="shared" si="636"/>
        <v>36500</v>
      </c>
      <c r="DS315" s="52">
        <f t="shared" si="636"/>
        <v>36500</v>
      </c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4">
        <f t="shared" si="550"/>
        <v>0</v>
      </c>
      <c r="EH315" s="55">
        <f t="shared" si="551"/>
        <v>10</v>
      </c>
      <c r="EI315" s="55">
        <f t="shared" si="552"/>
        <v>0</v>
      </c>
      <c r="EJ315" s="56" t="s">
        <v>756</v>
      </c>
      <c r="EK315" s="57">
        <f t="shared" si="603"/>
        <v>365000</v>
      </c>
      <c r="EL315" s="57">
        <f t="shared" si="604"/>
        <v>328500</v>
      </c>
      <c r="EM315" s="57">
        <f t="shared" si="605"/>
        <v>292000</v>
      </c>
      <c r="EN315" s="57">
        <f t="shared" si="606"/>
        <v>255500</v>
      </c>
      <c r="EO315" s="57">
        <f t="shared" si="569"/>
        <v>219000</v>
      </c>
      <c r="EP315" s="57">
        <f t="shared" si="570"/>
        <v>182500</v>
      </c>
      <c r="EQ315" s="58">
        <f t="shared" si="561"/>
        <v>4380</v>
      </c>
      <c r="ER315" s="58">
        <f t="shared" si="562"/>
        <v>3942</v>
      </c>
      <c r="ES315" s="58">
        <f t="shared" si="563"/>
        <v>3796</v>
      </c>
      <c r="ET315" s="58">
        <f t="shared" si="564"/>
        <v>3577</v>
      </c>
    </row>
    <row r="316" spans="1:150" x14ac:dyDescent="0.25">
      <c r="A316" s="30" t="s">
        <v>1271</v>
      </c>
      <c r="B316" s="65">
        <v>1730011</v>
      </c>
      <c r="C316" s="67" t="s">
        <v>1272</v>
      </c>
      <c r="D316" s="32">
        <v>0</v>
      </c>
      <c r="E316" s="56"/>
      <c r="F316" s="33"/>
      <c r="G316" s="33"/>
      <c r="H316" s="288">
        <f t="shared" si="559"/>
        <v>375000</v>
      </c>
      <c r="I316" s="288">
        <f t="shared" si="560"/>
        <v>375000</v>
      </c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4" t="s">
        <v>685</v>
      </c>
      <c r="AI316" s="34" t="s">
        <v>534</v>
      </c>
      <c r="AJ316" s="34" t="s">
        <v>722</v>
      </c>
      <c r="AK316" s="34" t="s">
        <v>704</v>
      </c>
      <c r="AL316" s="34" t="s">
        <v>94</v>
      </c>
      <c r="AM316" s="34" t="s">
        <v>529</v>
      </c>
      <c r="AN316" s="34" t="s">
        <v>492</v>
      </c>
      <c r="AO316" s="36">
        <v>1.04</v>
      </c>
      <c r="AP316" s="69" t="s">
        <v>680</v>
      </c>
      <c r="AQ316" s="69" t="s">
        <v>30</v>
      </c>
      <c r="AR316" s="37" t="s">
        <v>493</v>
      </c>
      <c r="AS316" s="38">
        <v>2020</v>
      </c>
      <c r="AT316" s="39" t="s">
        <v>1171</v>
      </c>
      <c r="AU316" s="37" t="s">
        <v>469</v>
      </c>
      <c r="AV316" s="39" t="s">
        <v>494</v>
      </c>
      <c r="AW316" s="39" t="s">
        <v>495</v>
      </c>
      <c r="AX316" s="39" t="s">
        <v>496</v>
      </c>
      <c r="AY316" s="40" t="s">
        <v>834</v>
      </c>
      <c r="AZ316" s="40" t="s">
        <v>680</v>
      </c>
      <c r="BA316" s="274">
        <v>0</v>
      </c>
      <c r="BB316" s="42"/>
      <c r="BC316" s="43">
        <v>370783</v>
      </c>
      <c r="BD316" s="43">
        <v>0</v>
      </c>
      <c r="BE316" s="43"/>
      <c r="BF316" s="43">
        <v>0</v>
      </c>
      <c r="BG316" s="44"/>
      <c r="BH316" s="45">
        <f t="shared" si="630"/>
        <v>375000</v>
      </c>
      <c r="BI316" s="45">
        <f t="shared" si="631"/>
        <v>375000</v>
      </c>
      <c r="BJ316" s="45">
        <f t="shared" si="548"/>
        <v>375000</v>
      </c>
      <c r="BK316" s="91">
        <v>375000</v>
      </c>
      <c r="BL316" s="46">
        <v>0</v>
      </c>
      <c r="BM316" s="46">
        <f t="shared" si="593"/>
        <v>0</v>
      </c>
      <c r="BN316" s="46">
        <v>0</v>
      </c>
      <c r="BO316" s="46">
        <f t="shared" si="613"/>
        <v>0</v>
      </c>
      <c r="BP316" s="46">
        <v>0</v>
      </c>
      <c r="BQ316" s="46">
        <f t="shared" si="594"/>
        <v>0</v>
      </c>
      <c r="BR316" s="46">
        <v>0</v>
      </c>
      <c r="BS316" s="46">
        <f t="shared" si="595"/>
        <v>0</v>
      </c>
      <c r="BT316" s="46">
        <v>0</v>
      </c>
      <c r="BU316" s="46">
        <f t="shared" si="596"/>
        <v>0</v>
      </c>
      <c r="BV316" s="46">
        <v>0</v>
      </c>
      <c r="BW316" s="46">
        <f t="shared" si="597"/>
        <v>0</v>
      </c>
      <c r="BX316" s="46">
        <v>0</v>
      </c>
      <c r="BY316" s="46">
        <f t="shared" si="598"/>
        <v>0</v>
      </c>
      <c r="BZ316" s="46">
        <v>0</v>
      </c>
      <c r="CA316" s="46">
        <f t="shared" si="614"/>
        <v>0</v>
      </c>
      <c r="CB316" s="46">
        <v>0</v>
      </c>
      <c r="CC316" s="46">
        <f t="shared" si="615"/>
        <v>0</v>
      </c>
      <c r="CD316" s="46">
        <v>0</v>
      </c>
      <c r="CE316" s="46">
        <f t="shared" si="616"/>
        <v>0</v>
      </c>
      <c r="CF316" s="46">
        <v>0</v>
      </c>
      <c r="CG316" s="46">
        <f t="shared" si="617"/>
        <v>0</v>
      </c>
      <c r="CH316" s="46">
        <v>0</v>
      </c>
      <c r="CI316" s="46">
        <f t="shared" si="618"/>
        <v>0</v>
      </c>
      <c r="CJ316" s="46">
        <v>0</v>
      </c>
      <c r="CK316" s="46">
        <f t="shared" si="619"/>
        <v>0</v>
      </c>
      <c r="CL316" s="46">
        <v>0</v>
      </c>
      <c r="CM316" s="46">
        <f t="shared" si="620"/>
        <v>0</v>
      </c>
      <c r="CN316" s="46">
        <v>0</v>
      </c>
      <c r="CO316" s="46">
        <f t="shared" si="621"/>
        <v>0</v>
      </c>
      <c r="CP316" s="46">
        <v>0</v>
      </c>
      <c r="CQ316" s="46">
        <f t="shared" si="622"/>
        <v>0</v>
      </c>
      <c r="CR316" s="46">
        <v>0</v>
      </c>
      <c r="CS316" s="46">
        <f t="shared" si="623"/>
        <v>0</v>
      </c>
      <c r="CT316" s="46">
        <v>0</v>
      </c>
      <c r="CU316" s="46">
        <f t="shared" si="624"/>
        <v>0</v>
      </c>
      <c r="CV316" s="46">
        <v>0</v>
      </c>
      <c r="CW316" s="46">
        <f t="shared" si="625"/>
        <v>0</v>
      </c>
      <c r="CX316" s="46">
        <v>0</v>
      </c>
      <c r="CY316" s="46">
        <f t="shared" si="626"/>
        <v>0</v>
      </c>
      <c r="CZ316" s="46">
        <v>0</v>
      </c>
      <c r="DA316" s="46">
        <f t="shared" si="627"/>
        <v>0</v>
      </c>
      <c r="DB316" s="47">
        <v>0</v>
      </c>
      <c r="DC316" s="46">
        <f t="shared" si="628"/>
        <v>0</v>
      </c>
      <c r="DD316" s="48">
        <v>0</v>
      </c>
      <c r="DE316" s="46">
        <f t="shared" si="629"/>
        <v>0</v>
      </c>
      <c r="DF316" s="49">
        <v>10</v>
      </c>
      <c r="DG316" s="50">
        <f t="shared" si="637"/>
        <v>37500</v>
      </c>
      <c r="DH316" s="51">
        <f t="shared" si="549"/>
        <v>375000</v>
      </c>
      <c r="DI316" s="52"/>
      <c r="DJ316" s="52">
        <f t="shared" si="633"/>
        <v>37500</v>
      </c>
      <c r="DK316" s="52">
        <f t="shared" si="633"/>
        <v>37500</v>
      </c>
      <c r="DL316" s="52">
        <f t="shared" si="633"/>
        <v>37500</v>
      </c>
      <c r="DM316" s="52">
        <f t="shared" si="633"/>
        <v>37500</v>
      </c>
      <c r="DN316" s="52">
        <f t="shared" si="633"/>
        <v>37500</v>
      </c>
      <c r="DO316" s="52">
        <f t="shared" si="633"/>
        <v>37500</v>
      </c>
      <c r="DP316" s="52">
        <f t="shared" si="636"/>
        <v>37500</v>
      </c>
      <c r="DQ316" s="52">
        <f t="shared" si="636"/>
        <v>37500</v>
      </c>
      <c r="DR316" s="52">
        <f t="shared" si="636"/>
        <v>37500</v>
      </c>
      <c r="DS316" s="52">
        <f t="shared" si="636"/>
        <v>37500</v>
      </c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4">
        <f t="shared" si="550"/>
        <v>0</v>
      </c>
      <c r="EH316" s="55">
        <f t="shared" si="551"/>
        <v>10</v>
      </c>
      <c r="EI316" s="55">
        <f t="shared" si="552"/>
        <v>0</v>
      </c>
      <c r="EJ316" s="56" t="s">
        <v>756</v>
      </c>
      <c r="EK316" s="57">
        <f t="shared" si="603"/>
        <v>375000</v>
      </c>
      <c r="EL316" s="57">
        <f t="shared" si="604"/>
        <v>337500</v>
      </c>
      <c r="EM316" s="57">
        <f t="shared" si="605"/>
        <v>300000</v>
      </c>
      <c r="EN316" s="57">
        <f t="shared" si="606"/>
        <v>262500</v>
      </c>
      <c r="EO316" s="57">
        <f t="shared" si="569"/>
        <v>225000</v>
      </c>
      <c r="EP316" s="57">
        <f t="shared" si="570"/>
        <v>187500</v>
      </c>
      <c r="EQ316" s="58">
        <f t="shared" si="561"/>
        <v>4500</v>
      </c>
      <c r="ER316" s="58">
        <f t="shared" si="562"/>
        <v>4050</v>
      </c>
      <c r="ES316" s="58">
        <f t="shared" si="563"/>
        <v>3900</v>
      </c>
      <c r="ET316" s="58">
        <f t="shared" si="564"/>
        <v>3675</v>
      </c>
    </row>
    <row r="317" spans="1:150" x14ac:dyDescent="0.25">
      <c r="A317" s="30" t="s">
        <v>1273</v>
      </c>
      <c r="B317" s="65">
        <v>1730012</v>
      </c>
      <c r="C317" s="67" t="s">
        <v>1274</v>
      </c>
      <c r="D317" s="32" t="s">
        <v>833</v>
      </c>
      <c r="E317" s="56"/>
      <c r="F317" s="33"/>
      <c r="G317" s="33"/>
      <c r="H317" s="288">
        <f t="shared" si="559"/>
        <v>340704</v>
      </c>
      <c r="I317" s="288">
        <f t="shared" si="560"/>
        <v>340704</v>
      </c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4" t="s">
        <v>478</v>
      </c>
      <c r="AI317" s="34" t="s">
        <v>534</v>
      </c>
      <c r="AJ317" s="34" t="s">
        <v>722</v>
      </c>
      <c r="AK317" s="34" t="s">
        <v>704</v>
      </c>
      <c r="AL317" s="34" t="s">
        <v>103</v>
      </c>
      <c r="AM317" s="34" t="s">
        <v>491</v>
      </c>
      <c r="AN317" s="34" t="s">
        <v>492</v>
      </c>
      <c r="AO317" s="36">
        <v>1.04</v>
      </c>
      <c r="AP317" s="69" t="s">
        <v>544</v>
      </c>
      <c r="AQ317" s="69" t="s">
        <v>30</v>
      </c>
      <c r="AR317" s="37" t="s">
        <v>493</v>
      </c>
      <c r="AS317" s="38">
        <v>2023</v>
      </c>
      <c r="AT317" s="39" t="s">
        <v>30</v>
      </c>
      <c r="AU317" s="37" t="s">
        <v>471</v>
      </c>
      <c r="AV317" s="39" t="s">
        <v>523</v>
      </c>
      <c r="AW317" s="39" t="s">
        <v>524</v>
      </c>
      <c r="AX317" s="39" t="s">
        <v>606</v>
      </c>
      <c r="AY317" s="40" t="s">
        <v>834</v>
      </c>
      <c r="AZ317" s="40" t="s">
        <v>530</v>
      </c>
      <c r="BA317" s="274">
        <v>0</v>
      </c>
      <c r="BB317" s="42"/>
      <c r="BC317" s="43">
        <v>327600</v>
      </c>
      <c r="BD317" s="43">
        <v>0</v>
      </c>
      <c r="BE317" s="43"/>
      <c r="BF317" s="43">
        <v>0</v>
      </c>
      <c r="BG317" s="44"/>
      <c r="BH317" s="45">
        <f t="shared" si="630"/>
        <v>327600</v>
      </c>
      <c r="BI317" s="45">
        <f t="shared" si="631"/>
        <v>340704</v>
      </c>
      <c r="BJ317" s="45">
        <f t="shared" si="548"/>
        <v>340704</v>
      </c>
      <c r="BK317" s="46">
        <v>0</v>
      </c>
      <c r="BL317" s="46">
        <v>0</v>
      </c>
      <c r="BM317" s="46">
        <f t="shared" si="593"/>
        <v>0</v>
      </c>
      <c r="BN317" s="46">
        <v>327600</v>
      </c>
      <c r="BO317" s="46">
        <f t="shared" si="613"/>
        <v>340704</v>
      </c>
      <c r="BP317" s="46">
        <v>0</v>
      </c>
      <c r="BQ317" s="46">
        <f t="shared" si="594"/>
        <v>0</v>
      </c>
      <c r="BR317" s="46">
        <v>0</v>
      </c>
      <c r="BS317" s="46">
        <f t="shared" si="595"/>
        <v>0</v>
      </c>
      <c r="BT317" s="46">
        <v>0</v>
      </c>
      <c r="BU317" s="46">
        <f t="shared" si="596"/>
        <v>0</v>
      </c>
      <c r="BV317" s="46">
        <v>0</v>
      </c>
      <c r="BW317" s="46">
        <f t="shared" si="597"/>
        <v>0</v>
      </c>
      <c r="BX317" s="46">
        <v>0</v>
      </c>
      <c r="BY317" s="46">
        <f t="shared" si="598"/>
        <v>0</v>
      </c>
      <c r="BZ317" s="46">
        <v>0</v>
      </c>
      <c r="CA317" s="46">
        <f t="shared" si="614"/>
        <v>0</v>
      </c>
      <c r="CB317" s="46">
        <v>0</v>
      </c>
      <c r="CC317" s="46">
        <f t="shared" si="615"/>
        <v>0</v>
      </c>
      <c r="CD317" s="46">
        <v>0</v>
      </c>
      <c r="CE317" s="46">
        <f t="shared" si="616"/>
        <v>0</v>
      </c>
      <c r="CF317" s="46">
        <v>0</v>
      </c>
      <c r="CG317" s="46">
        <f t="shared" si="617"/>
        <v>0</v>
      </c>
      <c r="CH317" s="46">
        <v>0</v>
      </c>
      <c r="CI317" s="46">
        <f t="shared" si="618"/>
        <v>0</v>
      </c>
      <c r="CJ317" s="46">
        <v>0</v>
      </c>
      <c r="CK317" s="46">
        <f t="shared" si="619"/>
        <v>0</v>
      </c>
      <c r="CL317" s="46">
        <v>0</v>
      </c>
      <c r="CM317" s="46">
        <f t="shared" si="620"/>
        <v>0</v>
      </c>
      <c r="CN317" s="46">
        <v>0</v>
      </c>
      <c r="CO317" s="46">
        <f t="shared" si="621"/>
        <v>0</v>
      </c>
      <c r="CP317" s="46">
        <v>0</v>
      </c>
      <c r="CQ317" s="46">
        <f t="shared" si="622"/>
        <v>0</v>
      </c>
      <c r="CR317" s="46">
        <v>0</v>
      </c>
      <c r="CS317" s="46">
        <f t="shared" si="623"/>
        <v>0</v>
      </c>
      <c r="CT317" s="46">
        <v>0</v>
      </c>
      <c r="CU317" s="46">
        <f t="shared" si="624"/>
        <v>0</v>
      </c>
      <c r="CV317" s="46">
        <v>0</v>
      </c>
      <c r="CW317" s="46">
        <f t="shared" si="625"/>
        <v>0</v>
      </c>
      <c r="CX317" s="46">
        <v>0</v>
      </c>
      <c r="CY317" s="46">
        <f t="shared" si="626"/>
        <v>0</v>
      </c>
      <c r="CZ317" s="46">
        <v>0</v>
      </c>
      <c r="DA317" s="46">
        <f t="shared" si="627"/>
        <v>0</v>
      </c>
      <c r="DB317" s="47">
        <v>0</v>
      </c>
      <c r="DC317" s="46">
        <f t="shared" si="628"/>
        <v>0</v>
      </c>
      <c r="DD317" s="48">
        <v>0</v>
      </c>
      <c r="DE317" s="46">
        <f t="shared" si="629"/>
        <v>0</v>
      </c>
      <c r="DF317" s="49">
        <v>12</v>
      </c>
      <c r="DG317" s="50">
        <f t="shared" si="637"/>
        <v>28392</v>
      </c>
      <c r="DH317" s="51">
        <f t="shared" si="549"/>
        <v>340704</v>
      </c>
      <c r="DI317" s="52"/>
      <c r="DJ317" s="52"/>
      <c r="DK317" s="53"/>
      <c r="DL317" s="52">
        <f t="shared" ref="DL317:EA331" si="638">$DG317</f>
        <v>28392</v>
      </c>
      <c r="DM317" s="52">
        <f t="shared" si="638"/>
        <v>28392</v>
      </c>
      <c r="DN317" s="52">
        <f t="shared" si="638"/>
        <v>28392</v>
      </c>
      <c r="DO317" s="52">
        <f t="shared" si="638"/>
        <v>28392</v>
      </c>
      <c r="DP317" s="52">
        <f t="shared" si="636"/>
        <v>28392</v>
      </c>
      <c r="DQ317" s="52">
        <f t="shared" si="636"/>
        <v>28392</v>
      </c>
      <c r="DR317" s="52">
        <f t="shared" si="636"/>
        <v>28392</v>
      </c>
      <c r="DS317" s="52">
        <f t="shared" si="636"/>
        <v>28392</v>
      </c>
      <c r="DT317" s="52">
        <f>$DG317</f>
        <v>28392</v>
      </c>
      <c r="DU317" s="52">
        <f>$DG317</f>
        <v>28392</v>
      </c>
      <c r="DV317" s="52">
        <f>$DG317</f>
        <v>28392</v>
      </c>
      <c r="DW317" s="52">
        <f>$DG317</f>
        <v>28392</v>
      </c>
      <c r="DX317" s="53"/>
      <c r="DY317" s="53"/>
      <c r="DZ317" s="53"/>
      <c r="EA317" s="53"/>
      <c r="EB317" s="53"/>
      <c r="EC317" s="53"/>
      <c r="ED317" s="53"/>
      <c r="EE317" s="53"/>
      <c r="EF317" s="53"/>
      <c r="EG317" s="54">
        <f t="shared" si="550"/>
        <v>0</v>
      </c>
      <c r="EH317" s="55">
        <f t="shared" si="551"/>
        <v>12</v>
      </c>
      <c r="EI317" s="55">
        <f t="shared" si="552"/>
        <v>0</v>
      </c>
      <c r="EJ317" s="56" t="s">
        <v>756</v>
      </c>
      <c r="EK317" s="57">
        <f t="shared" si="603"/>
        <v>0</v>
      </c>
      <c r="EL317" s="57">
        <f t="shared" si="604"/>
        <v>0</v>
      </c>
      <c r="EM317" s="57">
        <f t="shared" si="605"/>
        <v>340704</v>
      </c>
      <c r="EN317" s="57">
        <f t="shared" si="606"/>
        <v>312312</v>
      </c>
      <c r="EO317" s="57">
        <f t="shared" si="569"/>
        <v>283920</v>
      </c>
      <c r="EP317" s="57">
        <f t="shared" si="570"/>
        <v>255528</v>
      </c>
      <c r="EQ317" s="58">
        <f t="shared" si="561"/>
        <v>0</v>
      </c>
      <c r="ER317" s="58">
        <f t="shared" si="562"/>
        <v>0</v>
      </c>
      <c r="ES317" s="58">
        <f t="shared" si="563"/>
        <v>4429.152</v>
      </c>
      <c r="ET317" s="58">
        <f t="shared" si="564"/>
        <v>4372.3680000000004</v>
      </c>
    </row>
    <row r="318" spans="1:150" x14ac:dyDescent="0.25">
      <c r="A318" s="30" t="s">
        <v>1275</v>
      </c>
      <c r="B318" s="65">
        <v>1730013</v>
      </c>
      <c r="C318" s="67" t="s">
        <v>1276</v>
      </c>
      <c r="D318" s="32" t="s">
        <v>833</v>
      </c>
      <c r="E318" s="56"/>
      <c r="F318" s="33"/>
      <c r="G318" s="33"/>
      <c r="H318" s="288">
        <f t="shared" si="559"/>
        <v>302848</v>
      </c>
      <c r="I318" s="288">
        <f t="shared" si="560"/>
        <v>302848</v>
      </c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4" t="s">
        <v>478</v>
      </c>
      <c r="AI318" s="34" t="s">
        <v>534</v>
      </c>
      <c r="AJ318" s="34" t="s">
        <v>722</v>
      </c>
      <c r="AK318" s="34" t="s">
        <v>704</v>
      </c>
      <c r="AL318" s="34" t="s">
        <v>94</v>
      </c>
      <c r="AM318" s="34" t="s">
        <v>491</v>
      </c>
      <c r="AN318" s="34" t="s">
        <v>492</v>
      </c>
      <c r="AO318" s="36">
        <v>1.04</v>
      </c>
      <c r="AP318" s="69" t="s">
        <v>586</v>
      </c>
      <c r="AQ318" s="69" t="s">
        <v>30</v>
      </c>
      <c r="AR318" s="37" t="s">
        <v>493</v>
      </c>
      <c r="AS318" s="38">
        <v>2023</v>
      </c>
      <c r="AT318" s="39" t="s">
        <v>30</v>
      </c>
      <c r="AU318" s="37" t="s">
        <v>469</v>
      </c>
      <c r="AV318" s="39" t="s">
        <v>494</v>
      </c>
      <c r="AW318" s="39" t="s">
        <v>495</v>
      </c>
      <c r="AX318" s="39" t="s">
        <v>496</v>
      </c>
      <c r="AY318" s="40" t="s">
        <v>834</v>
      </c>
      <c r="AZ318" s="40" t="s">
        <v>680</v>
      </c>
      <c r="BA318" s="274">
        <v>0</v>
      </c>
      <c r="BB318" s="42"/>
      <c r="BC318" s="43">
        <v>291200</v>
      </c>
      <c r="BD318" s="43">
        <v>0</v>
      </c>
      <c r="BE318" s="43"/>
      <c r="BF318" s="43">
        <v>0</v>
      </c>
      <c r="BG318" s="44"/>
      <c r="BH318" s="45">
        <f t="shared" si="630"/>
        <v>291200</v>
      </c>
      <c r="BI318" s="45">
        <f t="shared" si="631"/>
        <v>302848</v>
      </c>
      <c r="BJ318" s="45">
        <f t="shared" si="548"/>
        <v>302848</v>
      </c>
      <c r="BK318" s="46">
        <v>0</v>
      </c>
      <c r="BL318" s="46">
        <v>291200</v>
      </c>
      <c r="BM318" s="46">
        <f t="shared" si="593"/>
        <v>302848</v>
      </c>
      <c r="BN318" s="46">
        <v>0</v>
      </c>
      <c r="BO318" s="46">
        <f t="shared" si="613"/>
        <v>0</v>
      </c>
      <c r="BP318" s="46">
        <v>0</v>
      </c>
      <c r="BQ318" s="46">
        <f t="shared" si="594"/>
        <v>0</v>
      </c>
      <c r="BR318" s="46">
        <v>0</v>
      </c>
      <c r="BS318" s="46">
        <f t="shared" si="595"/>
        <v>0</v>
      </c>
      <c r="BT318" s="46">
        <v>0</v>
      </c>
      <c r="BU318" s="46">
        <f t="shared" si="596"/>
        <v>0</v>
      </c>
      <c r="BV318" s="46">
        <v>0</v>
      </c>
      <c r="BW318" s="46">
        <f t="shared" si="597"/>
        <v>0</v>
      </c>
      <c r="BX318" s="46">
        <v>0</v>
      </c>
      <c r="BY318" s="46">
        <f t="shared" si="598"/>
        <v>0</v>
      </c>
      <c r="BZ318" s="46">
        <v>0</v>
      </c>
      <c r="CA318" s="46">
        <f t="shared" si="614"/>
        <v>0</v>
      </c>
      <c r="CB318" s="46">
        <v>0</v>
      </c>
      <c r="CC318" s="46">
        <f t="shared" si="615"/>
        <v>0</v>
      </c>
      <c r="CD318" s="46">
        <v>0</v>
      </c>
      <c r="CE318" s="46">
        <f t="shared" si="616"/>
        <v>0</v>
      </c>
      <c r="CF318" s="46">
        <v>0</v>
      </c>
      <c r="CG318" s="46">
        <f t="shared" si="617"/>
        <v>0</v>
      </c>
      <c r="CH318" s="46">
        <v>0</v>
      </c>
      <c r="CI318" s="46">
        <f t="shared" si="618"/>
        <v>0</v>
      </c>
      <c r="CJ318" s="46">
        <v>0</v>
      </c>
      <c r="CK318" s="46">
        <f t="shared" si="619"/>
        <v>0</v>
      </c>
      <c r="CL318" s="46">
        <v>0</v>
      </c>
      <c r="CM318" s="46">
        <f t="shared" si="620"/>
        <v>0</v>
      </c>
      <c r="CN318" s="46">
        <v>0</v>
      </c>
      <c r="CO318" s="46">
        <f t="shared" si="621"/>
        <v>0</v>
      </c>
      <c r="CP318" s="46">
        <v>0</v>
      </c>
      <c r="CQ318" s="46">
        <f t="shared" si="622"/>
        <v>0</v>
      </c>
      <c r="CR318" s="46">
        <v>0</v>
      </c>
      <c r="CS318" s="46">
        <f t="shared" si="623"/>
        <v>0</v>
      </c>
      <c r="CT318" s="46">
        <v>0</v>
      </c>
      <c r="CU318" s="46">
        <f t="shared" si="624"/>
        <v>0</v>
      </c>
      <c r="CV318" s="46">
        <v>0</v>
      </c>
      <c r="CW318" s="46">
        <f t="shared" si="625"/>
        <v>0</v>
      </c>
      <c r="CX318" s="46">
        <v>0</v>
      </c>
      <c r="CY318" s="46">
        <f t="shared" si="626"/>
        <v>0</v>
      </c>
      <c r="CZ318" s="46">
        <v>0</v>
      </c>
      <c r="DA318" s="46">
        <f t="shared" si="627"/>
        <v>0</v>
      </c>
      <c r="DB318" s="47">
        <v>0</v>
      </c>
      <c r="DC318" s="46">
        <f t="shared" si="628"/>
        <v>0</v>
      </c>
      <c r="DD318" s="48">
        <v>0</v>
      </c>
      <c r="DE318" s="46">
        <f t="shared" si="629"/>
        <v>0</v>
      </c>
      <c r="DF318" s="49">
        <v>10</v>
      </c>
      <c r="DG318" s="50">
        <f t="shared" si="637"/>
        <v>30284.799999999999</v>
      </c>
      <c r="DH318" s="51">
        <f t="shared" si="549"/>
        <v>302847.99999999994</v>
      </c>
      <c r="DI318" s="52"/>
      <c r="DJ318" s="52"/>
      <c r="DK318" s="52">
        <f t="shared" ref="DK318:DK325" si="639">$DG318</f>
        <v>30284.799999999999</v>
      </c>
      <c r="DL318" s="52">
        <f t="shared" si="638"/>
        <v>30284.799999999999</v>
      </c>
      <c r="DM318" s="52">
        <f t="shared" si="638"/>
        <v>30284.799999999999</v>
      </c>
      <c r="DN318" s="52">
        <f t="shared" si="638"/>
        <v>30284.799999999999</v>
      </c>
      <c r="DO318" s="52">
        <f t="shared" si="638"/>
        <v>30284.799999999999</v>
      </c>
      <c r="DP318" s="52">
        <f t="shared" si="636"/>
        <v>30284.799999999999</v>
      </c>
      <c r="DQ318" s="52">
        <f t="shared" si="636"/>
        <v>30284.799999999999</v>
      </c>
      <c r="DR318" s="52">
        <f t="shared" si="636"/>
        <v>30284.799999999999</v>
      </c>
      <c r="DS318" s="52">
        <f t="shared" si="636"/>
        <v>30284.799999999999</v>
      </c>
      <c r="DT318" s="52">
        <f>$DG318</f>
        <v>30284.799999999999</v>
      </c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4">
        <f t="shared" si="550"/>
        <v>0</v>
      </c>
      <c r="EH318" s="55">
        <f t="shared" si="551"/>
        <v>10</v>
      </c>
      <c r="EI318" s="55">
        <f t="shared" si="552"/>
        <v>0</v>
      </c>
      <c r="EJ318" s="56" t="s">
        <v>756</v>
      </c>
      <c r="EK318" s="57">
        <f t="shared" si="603"/>
        <v>0</v>
      </c>
      <c r="EL318" s="57">
        <f t="shared" si="604"/>
        <v>302848</v>
      </c>
      <c r="EM318" s="57">
        <f t="shared" si="605"/>
        <v>272563.20000000001</v>
      </c>
      <c r="EN318" s="57">
        <f t="shared" si="606"/>
        <v>242278.40000000002</v>
      </c>
      <c r="EO318" s="57">
        <f t="shared" si="569"/>
        <v>211993.60000000003</v>
      </c>
      <c r="EP318" s="57">
        <f t="shared" si="570"/>
        <v>181708.80000000005</v>
      </c>
      <c r="EQ318" s="58">
        <f t="shared" si="561"/>
        <v>0</v>
      </c>
      <c r="ER318" s="58">
        <f t="shared" si="562"/>
        <v>3634.1759999999999</v>
      </c>
      <c r="ES318" s="58">
        <f t="shared" si="563"/>
        <v>3543.3215999999998</v>
      </c>
      <c r="ET318" s="58">
        <f t="shared" si="564"/>
        <v>3391.8976000000002</v>
      </c>
    </row>
    <row r="319" spans="1:150" x14ac:dyDescent="0.25">
      <c r="A319" s="30" t="s">
        <v>1277</v>
      </c>
      <c r="B319" s="65">
        <v>1730014</v>
      </c>
      <c r="C319" s="67" t="s">
        <v>1278</v>
      </c>
      <c r="D319" s="32" t="s">
        <v>833</v>
      </c>
      <c r="E319" s="56"/>
      <c r="F319" s="33"/>
      <c r="G319" s="33"/>
      <c r="H319" s="288">
        <f t="shared" si="559"/>
        <v>49753.599999999999</v>
      </c>
      <c r="I319" s="288">
        <f t="shared" si="560"/>
        <v>49753.599999999999</v>
      </c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4" t="s">
        <v>478</v>
      </c>
      <c r="AI319" s="34" t="s">
        <v>534</v>
      </c>
      <c r="AJ319" s="34" t="s">
        <v>722</v>
      </c>
      <c r="AK319" s="34" t="s">
        <v>704</v>
      </c>
      <c r="AL319" s="34" t="s">
        <v>94</v>
      </c>
      <c r="AM319" s="34" t="s">
        <v>491</v>
      </c>
      <c r="AN319" s="34" t="s">
        <v>492</v>
      </c>
      <c r="AO319" s="36">
        <v>1.04</v>
      </c>
      <c r="AP319" s="69" t="s">
        <v>586</v>
      </c>
      <c r="AQ319" s="69" t="s">
        <v>30</v>
      </c>
      <c r="AR319" s="37" t="s">
        <v>493</v>
      </c>
      <c r="AS319" s="38">
        <v>2023</v>
      </c>
      <c r="AT319" s="39" t="s">
        <v>58</v>
      </c>
      <c r="AU319" s="37" t="s">
        <v>469</v>
      </c>
      <c r="AV319" s="39" t="s">
        <v>494</v>
      </c>
      <c r="AW319" s="39" t="s">
        <v>495</v>
      </c>
      <c r="AX319" s="39" t="s">
        <v>496</v>
      </c>
      <c r="AY319" s="40" t="s">
        <v>705</v>
      </c>
      <c r="AZ319" s="40" t="s">
        <v>680</v>
      </c>
      <c r="BA319" s="274">
        <v>0</v>
      </c>
      <c r="BB319" s="42"/>
      <c r="BC319" s="43">
        <v>47840</v>
      </c>
      <c r="BD319" s="43">
        <v>0</v>
      </c>
      <c r="BE319" s="43"/>
      <c r="BF319" s="43">
        <v>0</v>
      </c>
      <c r="BG319" s="44"/>
      <c r="BH319" s="45">
        <f t="shared" si="630"/>
        <v>47840</v>
      </c>
      <c r="BI319" s="45">
        <f t="shared" si="631"/>
        <v>49753.599999999999</v>
      </c>
      <c r="BJ319" s="45">
        <f t="shared" si="548"/>
        <v>49753.599999999999</v>
      </c>
      <c r="BK319" s="46">
        <v>0</v>
      </c>
      <c r="BL319" s="46">
        <v>47840</v>
      </c>
      <c r="BM319" s="46">
        <f t="shared" si="593"/>
        <v>49753.599999999999</v>
      </c>
      <c r="BN319" s="46">
        <v>0</v>
      </c>
      <c r="BO319" s="46">
        <f t="shared" si="613"/>
        <v>0</v>
      </c>
      <c r="BP319" s="46">
        <v>0</v>
      </c>
      <c r="BQ319" s="46">
        <f t="shared" si="594"/>
        <v>0</v>
      </c>
      <c r="BR319" s="46">
        <v>0</v>
      </c>
      <c r="BS319" s="46">
        <f t="shared" si="595"/>
        <v>0</v>
      </c>
      <c r="BT319" s="46">
        <v>0</v>
      </c>
      <c r="BU319" s="46">
        <f t="shared" si="596"/>
        <v>0</v>
      </c>
      <c r="BV319" s="46">
        <v>0</v>
      </c>
      <c r="BW319" s="46">
        <f t="shared" si="597"/>
        <v>0</v>
      </c>
      <c r="BX319" s="46">
        <v>0</v>
      </c>
      <c r="BY319" s="46">
        <f t="shared" si="598"/>
        <v>0</v>
      </c>
      <c r="BZ319" s="46">
        <v>0</v>
      </c>
      <c r="CA319" s="46">
        <f t="shared" si="614"/>
        <v>0</v>
      </c>
      <c r="CB319" s="46">
        <v>0</v>
      </c>
      <c r="CC319" s="46">
        <f t="shared" si="615"/>
        <v>0</v>
      </c>
      <c r="CD319" s="46">
        <v>0</v>
      </c>
      <c r="CE319" s="46">
        <f t="shared" si="616"/>
        <v>0</v>
      </c>
      <c r="CF319" s="46">
        <v>0</v>
      </c>
      <c r="CG319" s="46">
        <f t="shared" si="617"/>
        <v>0</v>
      </c>
      <c r="CH319" s="46">
        <v>0</v>
      </c>
      <c r="CI319" s="46">
        <f t="shared" si="618"/>
        <v>0</v>
      </c>
      <c r="CJ319" s="46">
        <v>0</v>
      </c>
      <c r="CK319" s="46">
        <f t="shared" si="619"/>
        <v>0</v>
      </c>
      <c r="CL319" s="46">
        <v>0</v>
      </c>
      <c r="CM319" s="46">
        <f t="shared" si="620"/>
        <v>0</v>
      </c>
      <c r="CN319" s="46">
        <v>0</v>
      </c>
      <c r="CO319" s="46">
        <f t="shared" si="621"/>
        <v>0</v>
      </c>
      <c r="CP319" s="46">
        <v>0</v>
      </c>
      <c r="CQ319" s="46">
        <f t="shared" si="622"/>
        <v>0</v>
      </c>
      <c r="CR319" s="46">
        <v>0</v>
      </c>
      <c r="CS319" s="46">
        <f t="shared" si="623"/>
        <v>0</v>
      </c>
      <c r="CT319" s="46">
        <v>0</v>
      </c>
      <c r="CU319" s="46">
        <f t="shared" si="624"/>
        <v>0</v>
      </c>
      <c r="CV319" s="46">
        <v>0</v>
      </c>
      <c r="CW319" s="46">
        <f t="shared" si="625"/>
        <v>0</v>
      </c>
      <c r="CX319" s="46">
        <v>0</v>
      </c>
      <c r="CY319" s="46">
        <f t="shared" si="626"/>
        <v>0</v>
      </c>
      <c r="CZ319" s="46">
        <v>0</v>
      </c>
      <c r="DA319" s="46">
        <f t="shared" si="627"/>
        <v>0</v>
      </c>
      <c r="DB319" s="47">
        <v>0</v>
      </c>
      <c r="DC319" s="46">
        <f t="shared" si="628"/>
        <v>0</v>
      </c>
      <c r="DD319" s="48">
        <v>0</v>
      </c>
      <c r="DE319" s="46">
        <f t="shared" si="629"/>
        <v>0</v>
      </c>
      <c r="DF319" s="49">
        <v>10</v>
      </c>
      <c r="DG319" s="50">
        <f t="shared" si="637"/>
        <v>4975.3599999999997</v>
      </c>
      <c r="DH319" s="51">
        <f t="shared" si="549"/>
        <v>49753.599999999999</v>
      </c>
      <c r="DI319" s="52"/>
      <c r="DJ319" s="52"/>
      <c r="DK319" s="52">
        <f t="shared" si="639"/>
        <v>4975.3599999999997</v>
      </c>
      <c r="DL319" s="52">
        <f t="shared" si="638"/>
        <v>4975.3599999999997</v>
      </c>
      <c r="DM319" s="52">
        <f t="shared" si="638"/>
        <v>4975.3599999999997</v>
      </c>
      <c r="DN319" s="52">
        <f t="shared" si="638"/>
        <v>4975.3599999999997</v>
      </c>
      <c r="DO319" s="52">
        <f t="shared" si="638"/>
        <v>4975.3599999999997</v>
      </c>
      <c r="DP319" s="52">
        <f t="shared" si="636"/>
        <v>4975.3599999999997</v>
      </c>
      <c r="DQ319" s="52">
        <f t="shared" si="636"/>
        <v>4975.3599999999997</v>
      </c>
      <c r="DR319" s="52">
        <f t="shared" si="636"/>
        <v>4975.3599999999997</v>
      </c>
      <c r="DS319" s="52">
        <f t="shared" si="636"/>
        <v>4975.3599999999997</v>
      </c>
      <c r="DT319" s="52">
        <f>$DG319</f>
        <v>4975.3599999999997</v>
      </c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4">
        <f t="shared" si="550"/>
        <v>0</v>
      </c>
      <c r="EH319" s="55">
        <f t="shared" si="551"/>
        <v>10</v>
      </c>
      <c r="EI319" s="55">
        <f t="shared" si="552"/>
        <v>0</v>
      </c>
      <c r="EJ319" s="56" t="s">
        <v>756</v>
      </c>
      <c r="EK319" s="57">
        <f t="shared" si="603"/>
        <v>0</v>
      </c>
      <c r="EL319" s="57">
        <f t="shared" si="604"/>
        <v>49753.599999999999</v>
      </c>
      <c r="EM319" s="57">
        <f t="shared" si="605"/>
        <v>44778.239999999998</v>
      </c>
      <c r="EN319" s="57">
        <f t="shared" si="606"/>
        <v>39802.879999999997</v>
      </c>
      <c r="EO319" s="57">
        <f t="shared" si="569"/>
        <v>34827.519999999997</v>
      </c>
      <c r="EP319" s="57">
        <f t="shared" si="570"/>
        <v>29852.159999999996</v>
      </c>
      <c r="EQ319" s="58">
        <f t="shared" si="561"/>
        <v>0</v>
      </c>
      <c r="ER319" s="58">
        <f t="shared" si="562"/>
        <v>597.04319999999996</v>
      </c>
      <c r="ES319" s="58">
        <f t="shared" si="563"/>
        <v>582.11712</v>
      </c>
      <c r="ET319" s="58">
        <f t="shared" si="564"/>
        <v>557.24032</v>
      </c>
    </row>
    <row r="320" spans="1:150" x14ac:dyDescent="0.25">
      <c r="A320" s="30" t="s">
        <v>1279</v>
      </c>
      <c r="B320" s="65">
        <v>1730015</v>
      </c>
      <c r="C320" s="67" t="s">
        <v>1280</v>
      </c>
      <c r="D320" s="32" t="s">
        <v>833</v>
      </c>
      <c r="E320" s="56"/>
      <c r="F320" s="33"/>
      <c r="G320" s="33"/>
      <c r="H320" s="288">
        <f t="shared" si="559"/>
        <v>49753.599999999999</v>
      </c>
      <c r="I320" s="288">
        <f t="shared" si="560"/>
        <v>49753.599999999999</v>
      </c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4" t="s">
        <v>478</v>
      </c>
      <c r="AI320" s="34" t="s">
        <v>534</v>
      </c>
      <c r="AJ320" s="34" t="s">
        <v>722</v>
      </c>
      <c r="AK320" s="34" t="s">
        <v>704</v>
      </c>
      <c r="AL320" s="34" t="s">
        <v>94</v>
      </c>
      <c r="AM320" s="34" t="s">
        <v>491</v>
      </c>
      <c r="AN320" s="34" t="s">
        <v>492</v>
      </c>
      <c r="AO320" s="36">
        <v>1.04</v>
      </c>
      <c r="AP320" s="69" t="s">
        <v>586</v>
      </c>
      <c r="AQ320" s="69" t="s">
        <v>30</v>
      </c>
      <c r="AR320" s="37" t="s">
        <v>493</v>
      </c>
      <c r="AS320" s="38">
        <v>2023</v>
      </c>
      <c r="AT320" s="39" t="s">
        <v>58</v>
      </c>
      <c r="AU320" s="37" t="s">
        <v>469</v>
      </c>
      <c r="AV320" s="39" t="s">
        <v>494</v>
      </c>
      <c r="AW320" s="39" t="s">
        <v>495</v>
      </c>
      <c r="AX320" s="39" t="s">
        <v>496</v>
      </c>
      <c r="AY320" s="40" t="s">
        <v>705</v>
      </c>
      <c r="AZ320" s="40" t="s">
        <v>680</v>
      </c>
      <c r="BA320" s="274">
        <v>0</v>
      </c>
      <c r="BB320" s="42"/>
      <c r="BC320" s="43">
        <v>47840</v>
      </c>
      <c r="BD320" s="43">
        <v>0</v>
      </c>
      <c r="BE320" s="43"/>
      <c r="BF320" s="43">
        <v>0</v>
      </c>
      <c r="BG320" s="44"/>
      <c r="BH320" s="45">
        <f t="shared" si="630"/>
        <v>47840</v>
      </c>
      <c r="BI320" s="45">
        <f t="shared" si="631"/>
        <v>49753.599999999999</v>
      </c>
      <c r="BJ320" s="45">
        <f t="shared" si="548"/>
        <v>49753.599999999999</v>
      </c>
      <c r="BK320" s="46">
        <v>0</v>
      </c>
      <c r="BL320" s="46">
        <v>47840</v>
      </c>
      <c r="BM320" s="46">
        <f t="shared" si="593"/>
        <v>49753.599999999999</v>
      </c>
      <c r="BN320" s="46">
        <v>0</v>
      </c>
      <c r="BO320" s="46">
        <f t="shared" si="613"/>
        <v>0</v>
      </c>
      <c r="BP320" s="46">
        <v>0</v>
      </c>
      <c r="BQ320" s="46">
        <f t="shared" si="594"/>
        <v>0</v>
      </c>
      <c r="BR320" s="46">
        <v>0</v>
      </c>
      <c r="BS320" s="46">
        <f t="shared" si="595"/>
        <v>0</v>
      </c>
      <c r="BT320" s="46">
        <v>0</v>
      </c>
      <c r="BU320" s="46">
        <f t="shared" si="596"/>
        <v>0</v>
      </c>
      <c r="BV320" s="46">
        <v>0</v>
      </c>
      <c r="BW320" s="46">
        <f t="shared" si="597"/>
        <v>0</v>
      </c>
      <c r="BX320" s="46">
        <v>0</v>
      </c>
      <c r="BY320" s="46">
        <f t="shared" si="598"/>
        <v>0</v>
      </c>
      <c r="BZ320" s="46">
        <v>0</v>
      </c>
      <c r="CA320" s="46">
        <f t="shared" si="614"/>
        <v>0</v>
      </c>
      <c r="CB320" s="46">
        <v>0</v>
      </c>
      <c r="CC320" s="46">
        <f t="shared" si="615"/>
        <v>0</v>
      </c>
      <c r="CD320" s="46">
        <v>0</v>
      </c>
      <c r="CE320" s="46">
        <f t="shared" si="616"/>
        <v>0</v>
      </c>
      <c r="CF320" s="46">
        <v>0</v>
      </c>
      <c r="CG320" s="46">
        <f t="shared" si="617"/>
        <v>0</v>
      </c>
      <c r="CH320" s="46">
        <v>0</v>
      </c>
      <c r="CI320" s="46">
        <f t="shared" si="618"/>
        <v>0</v>
      </c>
      <c r="CJ320" s="46">
        <v>0</v>
      </c>
      <c r="CK320" s="46">
        <f t="shared" si="619"/>
        <v>0</v>
      </c>
      <c r="CL320" s="46">
        <v>0</v>
      </c>
      <c r="CM320" s="46">
        <f t="shared" si="620"/>
        <v>0</v>
      </c>
      <c r="CN320" s="46">
        <v>0</v>
      </c>
      <c r="CO320" s="46">
        <f t="shared" si="621"/>
        <v>0</v>
      </c>
      <c r="CP320" s="46">
        <v>0</v>
      </c>
      <c r="CQ320" s="46">
        <f t="shared" si="622"/>
        <v>0</v>
      </c>
      <c r="CR320" s="46">
        <v>0</v>
      </c>
      <c r="CS320" s="46">
        <f t="shared" si="623"/>
        <v>0</v>
      </c>
      <c r="CT320" s="46">
        <v>0</v>
      </c>
      <c r="CU320" s="46">
        <f t="shared" si="624"/>
        <v>0</v>
      </c>
      <c r="CV320" s="46">
        <v>0</v>
      </c>
      <c r="CW320" s="46">
        <f t="shared" si="625"/>
        <v>0</v>
      </c>
      <c r="CX320" s="46">
        <v>0</v>
      </c>
      <c r="CY320" s="46">
        <f t="shared" si="626"/>
        <v>0</v>
      </c>
      <c r="CZ320" s="46">
        <v>0</v>
      </c>
      <c r="DA320" s="46">
        <f t="shared" si="627"/>
        <v>0</v>
      </c>
      <c r="DB320" s="47">
        <v>0</v>
      </c>
      <c r="DC320" s="46">
        <f t="shared" si="628"/>
        <v>0</v>
      </c>
      <c r="DD320" s="48">
        <v>0</v>
      </c>
      <c r="DE320" s="46">
        <f t="shared" si="629"/>
        <v>0</v>
      </c>
      <c r="DF320" s="49">
        <v>10</v>
      </c>
      <c r="DG320" s="50">
        <f t="shared" si="637"/>
        <v>4975.3599999999997</v>
      </c>
      <c r="DH320" s="51">
        <f t="shared" si="549"/>
        <v>49753.599999999999</v>
      </c>
      <c r="DI320" s="52"/>
      <c r="DJ320" s="52"/>
      <c r="DK320" s="52">
        <f t="shared" si="639"/>
        <v>4975.3599999999997</v>
      </c>
      <c r="DL320" s="52">
        <f t="shared" si="638"/>
        <v>4975.3599999999997</v>
      </c>
      <c r="DM320" s="52">
        <f t="shared" si="638"/>
        <v>4975.3599999999997</v>
      </c>
      <c r="DN320" s="52">
        <f t="shared" si="638"/>
        <v>4975.3599999999997</v>
      </c>
      <c r="DO320" s="52">
        <f t="shared" si="638"/>
        <v>4975.3599999999997</v>
      </c>
      <c r="DP320" s="52">
        <f t="shared" si="636"/>
        <v>4975.3599999999997</v>
      </c>
      <c r="DQ320" s="52">
        <f t="shared" si="636"/>
        <v>4975.3599999999997</v>
      </c>
      <c r="DR320" s="52">
        <f t="shared" si="636"/>
        <v>4975.3599999999997</v>
      </c>
      <c r="DS320" s="52">
        <f t="shared" si="636"/>
        <v>4975.3599999999997</v>
      </c>
      <c r="DT320" s="52">
        <f>$DG320</f>
        <v>4975.3599999999997</v>
      </c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4">
        <f t="shared" si="550"/>
        <v>0</v>
      </c>
      <c r="EH320" s="55">
        <f t="shared" si="551"/>
        <v>10</v>
      </c>
      <c r="EI320" s="55">
        <f t="shared" si="552"/>
        <v>0</v>
      </c>
      <c r="EJ320" s="56" t="s">
        <v>756</v>
      </c>
      <c r="EK320" s="57">
        <f t="shared" si="603"/>
        <v>0</v>
      </c>
      <c r="EL320" s="57">
        <f t="shared" si="604"/>
        <v>49753.599999999999</v>
      </c>
      <c r="EM320" s="57">
        <f t="shared" si="605"/>
        <v>44778.239999999998</v>
      </c>
      <c r="EN320" s="57">
        <f t="shared" si="606"/>
        <v>39802.879999999997</v>
      </c>
      <c r="EO320" s="57">
        <f t="shared" si="569"/>
        <v>34827.519999999997</v>
      </c>
      <c r="EP320" s="57">
        <f t="shared" si="570"/>
        <v>29852.159999999996</v>
      </c>
      <c r="EQ320" s="58">
        <f t="shared" si="561"/>
        <v>0</v>
      </c>
      <c r="ER320" s="58">
        <f t="shared" si="562"/>
        <v>597.04319999999996</v>
      </c>
      <c r="ES320" s="58">
        <f t="shared" si="563"/>
        <v>582.11712</v>
      </c>
      <c r="ET320" s="58">
        <f t="shared" si="564"/>
        <v>557.24032</v>
      </c>
    </row>
    <row r="321" spans="1:150" x14ac:dyDescent="0.25">
      <c r="A321" s="30" t="s">
        <v>1281</v>
      </c>
      <c r="B321" s="65">
        <v>1730016</v>
      </c>
      <c r="C321" s="67" t="s">
        <v>1282</v>
      </c>
      <c r="D321" s="32" t="s">
        <v>833</v>
      </c>
      <c r="E321" s="56"/>
      <c r="F321" s="33"/>
      <c r="G321" s="33"/>
      <c r="H321" s="288">
        <f t="shared" si="559"/>
        <v>10400</v>
      </c>
      <c r="I321" s="288">
        <f t="shared" si="560"/>
        <v>10400</v>
      </c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4" t="s">
        <v>478</v>
      </c>
      <c r="AI321" s="34" t="s">
        <v>534</v>
      </c>
      <c r="AJ321" s="34" t="s">
        <v>722</v>
      </c>
      <c r="AK321" s="34" t="s">
        <v>704</v>
      </c>
      <c r="AL321" s="34" t="s">
        <v>221</v>
      </c>
      <c r="AM321" s="34" t="s">
        <v>491</v>
      </c>
      <c r="AN321" s="34" t="s">
        <v>492</v>
      </c>
      <c r="AO321" s="36">
        <v>1.04</v>
      </c>
      <c r="AP321" s="69" t="s">
        <v>586</v>
      </c>
      <c r="AQ321" s="69" t="s">
        <v>30</v>
      </c>
      <c r="AR321" s="37" t="s">
        <v>493</v>
      </c>
      <c r="AS321" s="38">
        <v>2023</v>
      </c>
      <c r="AT321" s="39" t="s">
        <v>30</v>
      </c>
      <c r="AU321" s="37" t="s">
        <v>469</v>
      </c>
      <c r="AV321" s="39" t="s">
        <v>494</v>
      </c>
      <c r="AW321" s="39" t="s">
        <v>495</v>
      </c>
      <c r="AX321" s="39" t="s">
        <v>496</v>
      </c>
      <c r="AY321" s="40" t="s">
        <v>834</v>
      </c>
      <c r="AZ321" s="40" t="s">
        <v>680</v>
      </c>
      <c r="BA321" s="274">
        <v>0</v>
      </c>
      <c r="BB321" s="42"/>
      <c r="BC321" s="43">
        <v>10400</v>
      </c>
      <c r="BD321" s="43">
        <v>0</v>
      </c>
      <c r="BE321" s="43"/>
      <c r="BF321" s="43">
        <v>0</v>
      </c>
      <c r="BG321" s="44"/>
      <c r="BH321" s="45">
        <f t="shared" si="630"/>
        <v>10400</v>
      </c>
      <c r="BI321" s="45">
        <f t="shared" si="631"/>
        <v>10400</v>
      </c>
      <c r="BJ321" s="45">
        <f t="shared" si="548"/>
        <v>10400</v>
      </c>
      <c r="BK321" s="46">
        <v>10400</v>
      </c>
      <c r="BL321" s="46">
        <v>0</v>
      </c>
      <c r="BM321" s="46">
        <f t="shared" si="593"/>
        <v>0</v>
      </c>
      <c r="BN321" s="46">
        <v>0</v>
      </c>
      <c r="BO321" s="46">
        <f t="shared" si="613"/>
        <v>0</v>
      </c>
      <c r="BP321" s="46">
        <v>0</v>
      </c>
      <c r="BQ321" s="46">
        <f t="shared" si="594"/>
        <v>0</v>
      </c>
      <c r="BR321" s="46">
        <v>0</v>
      </c>
      <c r="BS321" s="46">
        <f t="shared" si="595"/>
        <v>0</v>
      </c>
      <c r="BT321" s="46">
        <v>0</v>
      </c>
      <c r="BU321" s="46">
        <f t="shared" si="596"/>
        <v>0</v>
      </c>
      <c r="BV321" s="46">
        <v>0</v>
      </c>
      <c r="BW321" s="46">
        <f t="shared" si="597"/>
        <v>0</v>
      </c>
      <c r="BX321" s="46">
        <v>0</v>
      </c>
      <c r="BY321" s="46">
        <f t="shared" si="598"/>
        <v>0</v>
      </c>
      <c r="BZ321" s="46">
        <v>0</v>
      </c>
      <c r="CA321" s="46">
        <f t="shared" si="614"/>
        <v>0</v>
      </c>
      <c r="CB321" s="46">
        <v>0</v>
      </c>
      <c r="CC321" s="46">
        <f t="shared" si="615"/>
        <v>0</v>
      </c>
      <c r="CD321" s="46">
        <v>0</v>
      </c>
      <c r="CE321" s="46">
        <f t="shared" si="616"/>
        <v>0</v>
      </c>
      <c r="CF321" s="46">
        <v>0</v>
      </c>
      <c r="CG321" s="46">
        <f t="shared" si="617"/>
        <v>0</v>
      </c>
      <c r="CH321" s="46">
        <v>0</v>
      </c>
      <c r="CI321" s="46">
        <f t="shared" si="618"/>
        <v>0</v>
      </c>
      <c r="CJ321" s="46">
        <v>0</v>
      </c>
      <c r="CK321" s="46">
        <f t="shared" si="619"/>
        <v>0</v>
      </c>
      <c r="CL321" s="46">
        <v>0</v>
      </c>
      <c r="CM321" s="46">
        <f t="shared" si="620"/>
        <v>0</v>
      </c>
      <c r="CN321" s="46">
        <v>0</v>
      </c>
      <c r="CO321" s="46">
        <f t="shared" si="621"/>
        <v>0</v>
      </c>
      <c r="CP321" s="46">
        <v>0</v>
      </c>
      <c r="CQ321" s="46">
        <f t="shared" si="622"/>
        <v>0</v>
      </c>
      <c r="CR321" s="46">
        <v>0</v>
      </c>
      <c r="CS321" s="46">
        <f t="shared" si="623"/>
        <v>0</v>
      </c>
      <c r="CT321" s="46">
        <v>0</v>
      </c>
      <c r="CU321" s="46">
        <f t="shared" si="624"/>
        <v>0</v>
      </c>
      <c r="CV321" s="46">
        <v>0</v>
      </c>
      <c r="CW321" s="46">
        <f t="shared" si="625"/>
        <v>0</v>
      </c>
      <c r="CX321" s="46">
        <v>0</v>
      </c>
      <c r="CY321" s="46">
        <f t="shared" si="626"/>
        <v>0</v>
      </c>
      <c r="CZ321" s="46">
        <v>0</v>
      </c>
      <c r="DA321" s="46">
        <f t="shared" si="627"/>
        <v>0</v>
      </c>
      <c r="DB321" s="47">
        <v>0</v>
      </c>
      <c r="DC321" s="46">
        <f t="shared" si="628"/>
        <v>0</v>
      </c>
      <c r="DD321" s="48">
        <v>0</v>
      </c>
      <c r="DE321" s="46">
        <f t="shared" si="629"/>
        <v>0</v>
      </c>
      <c r="DF321" s="49">
        <v>10</v>
      </c>
      <c r="DG321" s="50">
        <f t="shared" si="637"/>
        <v>1040</v>
      </c>
      <c r="DH321" s="51">
        <f t="shared" si="549"/>
        <v>10400</v>
      </c>
      <c r="DI321" s="52"/>
      <c r="DJ321" s="52">
        <f>$DG321</f>
        <v>1040</v>
      </c>
      <c r="DK321" s="52">
        <f t="shared" si="639"/>
        <v>1040</v>
      </c>
      <c r="DL321" s="52">
        <f t="shared" si="638"/>
        <v>1040</v>
      </c>
      <c r="DM321" s="52">
        <f t="shared" si="638"/>
        <v>1040</v>
      </c>
      <c r="DN321" s="52">
        <f t="shared" si="638"/>
        <v>1040</v>
      </c>
      <c r="DO321" s="52">
        <f t="shared" si="638"/>
        <v>1040</v>
      </c>
      <c r="DP321" s="52">
        <f t="shared" si="636"/>
        <v>1040</v>
      </c>
      <c r="DQ321" s="52">
        <f t="shared" si="636"/>
        <v>1040</v>
      </c>
      <c r="DR321" s="52">
        <f t="shared" si="636"/>
        <v>1040</v>
      </c>
      <c r="DS321" s="52">
        <f t="shared" si="636"/>
        <v>1040</v>
      </c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4">
        <f t="shared" si="550"/>
        <v>0</v>
      </c>
      <c r="EH321" s="55">
        <f t="shared" si="551"/>
        <v>10</v>
      </c>
      <c r="EI321" s="55">
        <f t="shared" si="552"/>
        <v>0</v>
      </c>
      <c r="EJ321" s="56" t="s">
        <v>756</v>
      </c>
      <c r="EK321" s="57">
        <f t="shared" si="603"/>
        <v>10400</v>
      </c>
      <c r="EL321" s="57">
        <f t="shared" si="604"/>
        <v>9360</v>
      </c>
      <c r="EM321" s="57">
        <f t="shared" si="605"/>
        <v>8320</v>
      </c>
      <c r="EN321" s="57">
        <f t="shared" si="606"/>
        <v>7280</v>
      </c>
      <c r="EO321" s="57">
        <f t="shared" si="569"/>
        <v>6240</v>
      </c>
      <c r="EP321" s="57">
        <f t="shared" si="570"/>
        <v>5200</v>
      </c>
      <c r="EQ321" s="58">
        <f t="shared" si="561"/>
        <v>124.8</v>
      </c>
      <c r="ER321" s="58">
        <f t="shared" si="562"/>
        <v>112.32000000000001</v>
      </c>
      <c r="ES321" s="58">
        <f t="shared" si="563"/>
        <v>108.16</v>
      </c>
      <c r="ET321" s="58">
        <f t="shared" si="564"/>
        <v>101.92</v>
      </c>
    </row>
    <row r="322" spans="1:150" x14ac:dyDescent="0.25">
      <c r="A322" s="30" t="s">
        <v>1283</v>
      </c>
      <c r="B322" s="65">
        <v>1730017</v>
      </c>
      <c r="C322" s="67" t="s">
        <v>1284</v>
      </c>
      <c r="D322" s="32" t="s">
        <v>833</v>
      </c>
      <c r="E322" s="56"/>
      <c r="F322" s="33"/>
      <c r="G322" s="33"/>
      <c r="H322" s="288">
        <f t="shared" si="559"/>
        <v>21840</v>
      </c>
      <c r="I322" s="288">
        <f t="shared" si="560"/>
        <v>21840</v>
      </c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4" t="s">
        <v>478</v>
      </c>
      <c r="AI322" s="34" t="s">
        <v>534</v>
      </c>
      <c r="AJ322" s="34" t="s">
        <v>722</v>
      </c>
      <c r="AK322" s="34" t="s">
        <v>704</v>
      </c>
      <c r="AL322" s="34" t="s">
        <v>221</v>
      </c>
      <c r="AM322" s="34" t="s">
        <v>491</v>
      </c>
      <c r="AN322" s="34" t="s">
        <v>492</v>
      </c>
      <c r="AO322" s="36">
        <v>1.04</v>
      </c>
      <c r="AP322" s="69" t="s">
        <v>586</v>
      </c>
      <c r="AQ322" s="69" t="s">
        <v>30</v>
      </c>
      <c r="AR322" s="37" t="s">
        <v>493</v>
      </c>
      <c r="AS322" s="38">
        <v>2023</v>
      </c>
      <c r="AT322" s="39" t="s">
        <v>30</v>
      </c>
      <c r="AU322" s="37" t="s">
        <v>469</v>
      </c>
      <c r="AV322" s="39" t="s">
        <v>494</v>
      </c>
      <c r="AW322" s="39" t="s">
        <v>495</v>
      </c>
      <c r="AX322" s="39" t="s">
        <v>496</v>
      </c>
      <c r="AY322" s="40" t="s">
        <v>834</v>
      </c>
      <c r="AZ322" s="40" t="s">
        <v>680</v>
      </c>
      <c r="BA322" s="274">
        <v>0</v>
      </c>
      <c r="BB322" s="42"/>
      <c r="BC322" s="43">
        <v>21840</v>
      </c>
      <c r="BD322" s="43">
        <v>0</v>
      </c>
      <c r="BE322" s="43"/>
      <c r="BF322" s="43">
        <v>0</v>
      </c>
      <c r="BG322" s="44"/>
      <c r="BH322" s="45">
        <f t="shared" si="630"/>
        <v>21840</v>
      </c>
      <c r="BI322" s="45">
        <f t="shared" si="631"/>
        <v>21840</v>
      </c>
      <c r="BJ322" s="45">
        <f t="shared" ref="BJ322:BJ385" si="640">BI322+BA322</f>
        <v>21840</v>
      </c>
      <c r="BK322" s="46">
        <v>21840</v>
      </c>
      <c r="BL322" s="46">
        <v>0</v>
      </c>
      <c r="BM322" s="46">
        <f t="shared" si="593"/>
        <v>0</v>
      </c>
      <c r="BN322" s="46">
        <v>0</v>
      </c>
      <c r="BO322" s="46">
        <f t="shared" si="613"/>
        <v>0</v>
      </c>
      <c r="BP322" s="46">
        <v>0</v>
      </c>
      <c r="BQ322" s="46">
        <f t="shared" si="594"/>
        <v>0</v>
      </c>
      <c r="BR322" s="46">
        <v>0</v>
      </c>
      <c r="BS322" s="46">
        <f t="shared" si="595"/>
        <v>0</v>
      </c>
      <c r="BT322" s="46">
        <v>0</v>
      </c>
      <c r="BU322" s="46">
        <f t="shared" si="596"/>
        <v>0</v>
      </c>
      <c r="BV322" s="46">
        <v>0</v>
      </c>
      <c r="BW322" s="46">
        <f t="shared" si="597"/>
        <v>0</v>
      </c>
      <c r="BX322" s="46">
        <v>0</v>
      </c>
      <c r="BY322" s="46">
        <f t="shared" si="598"/>
        <v>0</v>
      </c>
      <c r="BZ322" s="46">
        <v>0</v>
      </c>
      <c r="CA322" s="46">
        <f t="shared" si="614"/>
        <v>0</v>
      </c>
      <c r="CB322" s="46">
        <v>0</v>
      </c>
      <c r="CC322" s="46">
        <f t="shared" si="615"/>
        <v>0</v>
      </c>
      <c r="CD322" s="46">
        <v>0</v>
      </c>
      <c r="CE322" s="46">
        <f t="shared" si="616"/>
        <v>0</v>
      </c>
      <c r="CF322" s="46">
        <v>0</v>
      </c>
      <c r="CG322" s="46">
        <f t="shared" si="617"/>
        <v>0</v>
      </c>
      <c r="CH322" s="46">
        <v>0</v>
      </c>
      <c r="CI322" s="46">
        <f t="shared" si="618"/>
        <v>0</v>
      </c>
      <c r="CJ322" s="46">
        <v>0</v>
      </c>
      <c r="CK322" s="46">
        <f t="shared" si="619"/>
        <v>0</v>
      </c>
      <c r="CL322" s="46">
        <v>0</v>
      </c>
      <c r="CM322" s="46">
        <f t="shared" si="620"/>
        <v>0</v>
      </c>
      <c r="CN322" s="46">
        <v>0</v>
      </c>
      <c r="CO322" s="46">
        <f t="shared" si="621"/>
        <v>0</v>
      </c>
      <c r="CP322" s="46">
        <v>0</v>
      </c>
      <c r="CQ322" s="46">
        <f t="shared" si="622"/>
        <v>0</v>
      </c>
      <c r="CR322" s="46">
        <v>0</v>
      </c>
      <c r="CS322" s="46">
        <f t="shared" si="623"/>
        <v>0</v>
      </c>
      <c r="CT322" s="46">
        <v>0</v>
      </c>
      <c r="CU322" s="46">
        <f t="shared" si="624"/>
        <v>0</v>
      </c>
      <c r="CV322" s="46">
        <v>0</v>
      </c>
      <c r="CW322" s="46">
        <f t="shared" si="625"/>
        <v>0</v>
      </c>
      <c r="CX322" s="46">
        <v>0</v>
      </c>
      <c r="CY322" s="46">
        <f t="shared" si="626"/>
        <v>0</v>
      </c>
      <c r="CZ322" s="46">
        <v>0</v>
      </c>
      <c r="DA322" s="46">
        <f t="shared" si="627"/>
        <v>0</v>
      </c>
      <c r="DB322" s="47">
        <v>0</v>
      </c>
      <c r="DC322" s="46">
        <f t="shared" si="628"/>
        <v>0</v>
      </c>
      <c r="DD322" s="48">
        <v>0</v>
      </c>
      <c r="DE322" s="46">
        <f t="shared" si="629"/>
        <v>0</v>
      </c>
      <c r="DF322" s="49">
        <v>10</v>
      </c>
      <c r="DG322" s="50">
        <f t="shared" si="637"/>
        <v>2184</v>
      </c>
      <c r="DH322" s="51">
        <f t="shared" ref="DH322:DH385" si="641">SUM(DI322:EF322)</f>
        <v>21840</v>
      </c>
      <c r="DI322" s="52"/>
      <c r="DJ322" s="52">
        <f>$DG322</f>
        <v>2184</v>
      </c>
      <c r="DK322" s="52">
        <f t="shared" si="639"/>
        <v>2184</v>
      </c>
      <c r="DL322" s="52">
        <f t="shared" si="638"/>
        <v>2184</v>
      </c>
      <c r="DM322" s="52">
        <f t="shared" si="638"/>
        <v>2184</v>
      </c>
      <c r="DN322" s="52">
        <f t="shared" si="638"/>
        <v>2184</v>
      </c>
      <c r="DO322" s="52">
        <f t="shared" si="638"/>
        <v>2184</v>
      </c>
      <c r="DP322" s="52">
        <f t="shared" si="636"/>
        <v>2184</v>
      </c>
      <c r="DQ322" s="52">
        <f t="shared" si="636"/>
        <v>2184</v>
      </c>
      <c r="DR322" s="52">
        <f t="shared" si="636"/>
        <v>2184</v>
      </c>
      <c r="DS322" s="52">
        <f t="shared" si="636"/>
        <v>2184</v>
      </c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4">
        <f t="shared" ref="EG322:EG385" si="642">BJ322-DH322</f>
        <v>0</v>
      </c>
      <c r="EH322" s="55">
        <f t="shared" ref="EH322:EH385" si="643">COUNT(DI322:EF322)</f>
        <v>10</v>
      </c>
      <c r="EI322" s="55">
        <f t="shared" ref="EI322:EI385" si="644">DF322-EH322</f>
        <v>0</v>
      </c>
      <c r="EJ322" s="56" t="s">
        <v>756</v>
      </c>
      <c r="EK322" s="57">
        <f t="shared" si="603"/>
        <v>21840</v>
      </c>
      <c r="EL322" s="57">
        <f t="shared" si="604"/>
        <v>19656</v>
      </c>
      <c r="EM322" s="57">
        <f t="shared" si="605"/>
        <v>17472</v>
      </c>
      <c r="EN322" s="57">
        <f t="shared" si="606"/>
        <v>15288</v>
      </c>
      <c r="EO322" s="57">
        <f t="shared" si="569"/>
        <v>13104</v>
      </c>
      <c r="EP322" s="57">
        <f t="shared" si="570"/>
        <v>10920</v>
      </c>
      <c r="EQ322" s="58">
        <f t="shared" si="561"/>
        <v>262.08</v>
      </c>
      <c r="ER322" s="58">
        <f t="shared" si="562"/>
        <v>235.87200000000001</v>
      </c>
      <c r="ES322" s="58">
        <f t="shared" si="563"/>
        <v>227.136</v>
      </c>
      <c r="ET322" s="58">
        <f t="shared" si="564"/>
        <v>214.03200000000001</v>
      </c>
    </row>
    <row r="323" spans="1:150" x14ac:dyDescent="0.25">
      <c r="A323" s="30" t="s">
        <v>1285</v>
      </c>
      <c r="B323" s="65">
        <v>1730018</v>
      </c>
      <c r="C323" s="67" t="s">
        <v>1286</v>
      </c>
      <c r="D323" s="32" t="s">
        <v>833</v>
      </c>
      <c r="E323" s="56"/>
      <c r="F323" s="33"/>
      <c r="G323" s="33"/>
      <c r="H323" s="288">
        <f t="shared" ref="H323:H386" si="645">BI323</f>
        <v>60320</v>
      </c>
      <c r="I323" s="288">
        <f t="shared" ref="I323:I386" si="646">BJ323</f>
        <v>60320</v>
      </c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4" t="s">
        <v>478</v>
      </c>
      <c r="AI323" s="34" t="s">
        <v>534</v>
      </c>
      <c r="AJ323" s="34" t="s">
        <v>722</v>
      </c>
      <c r="AK323" s="34" t="s">
        <v>704</v>
      </c>
      <c r="AL323" s="34" t="s">
        <v>221</v>
      </c>
      <c r="AM323" s="34" t="s">
        <v>491</v>
      </c>
      <c r="AN323" s="34" t="s">
        <v>492</v>
      </c>
      <c r="AO323" s="36">
        <v>1.04</v>
      </c>
      <c r="AP323" s="69" t="s">
        <v>586</v>
      </c>
      <c r="AQ323" s="69" t="s">
        <v>30</v>
      </c>
      <c r="AR323" s="37" t="s">
        <v>493</v>
      </c>
      <c r="AS323" s="38">
        <v>2023</v>
      </c>
      <c r="AT323" s="39" t="s">
        <v>30</v>
      </c>
      <c r="AU323" s="37" t="s">
        <v>469</v>
      </c>
      <c r="AV323" s="39" t="s">
        <v>494</v>
      </c>
      <c r="AW323" s="39" t="s">
        <v>495</v>
      </c>
      <c r="AX323" s="39" t="s">
        <v>496</v>
      </c>
      <c r="AY323" s="40" t="s">
        <v>834</v>
      </c>
      <c r="AZ323" s="40" t="s">
        <v>680</v>
      </c>
      <c r="BA323" s="274">
        <v>0</v>
      </c>
      <c r="BB323" s="42"/>
      <c r="BC323" s="43">
        <v>60320</v>
      </c>
      <c r="BD323" s="43">
        <v>0</v>
      </c>
      <c r="BE323" s="43"/>
      <c r="BF323" s="43">
        <v>0</v>
      </c>
      <c r="BG323" s="44"/>
      <c r="BH323" s="45">
        <f t="shared" si="630"/>
        <v>60320</v>
      </c>
      <c r="BI323" s="45">
        <f t="shared" si="631"/>
        <v>60320</v>
      </c>
      <c r="BJ323" s="45">
        <f t="shared" si="640"/>
        <v>60320</v>
      </c>
      <c r="BK323" s="46">
        <v>60320</v>
      </c>
      <c r="BL323" s="46">
        <v>0</v>
      </c>
      <c r="BM323" s="46">
        <f t="shared" si="593"/>
        <v>0</v>
      </c>
      <c r="BN323" s="46">
        <v>0</v>
      </c>
      <c r="BO323" s="46">
        <f t="shared" si="613"/>
        <v>0</v>
      </c>
      <c r="BP323" s="46">
        <v>0</v>
      </c>
      <c r="BQ323" s="46">
        <f t="shared" si="594"/>
        <v>0</v>
      </c>
      <c r="BR323" s="46">
        <v>0</v>
      </c>
      <c r="BS323" s="46">
        <f t="shared" si="595"/>
        <v>0</v>
      </c>
      <c r="BT323" s="46">
        <v>0</v>
      </c>
      <c r="BU323" s="46">
        <f t="shared" si="596"/>
        <v>0</v>
      </c>
      <c r="BV323" s="46">
        <v>0</v>
      </c>
      <c r="BW323" s="46">
        <f t="shared" si="597"/>
        <v>0</v>
      </c>
      <c r="BX323" s="46">
        <v>0</v>
      </c>
      <c r="BY323" s="46">
        <f t="shared" si="598"/>
        <v>0</v>
      </c>
      <c r="BZ323" s="46">
        <v>0</v>
      </c>
      <c r="CA323" s="46">
        <f t="shared" si="614"/>
        <v>0</v>
      </c>
      <c r="CB323" s="46">
        <v>0</v>
      </c>
      <c r="CC323" s="46">
        <f t="shared" si="615"/>
        <v>0</v>
      </c>
      <c r="CD323" s="46">
        <v>0</v>
      </c>
      <c r="CE323" s="46">
        <f t="shared" si="616"/>
        <v>0</v>
      </c>
      <c r="CF323" s="46">
        <v>0</v>
      </c>
      <c r="CG323" s="46">
        <f t="shared" si="617"/>
        <v>0</v>
      </c>
      <c r="CH323" s="46">
        <v>0</v>
      </c>
      <c r="CI323" s="46">
        <f t="shared" si="618"/>
        <v>0</v>
      </c>
      <c r="CJ323" s="46">
        <v>0</v>
      </c>
      <c r="CK323" s="46">
        <f t="shared" si="619"/>
        <v>0</v>
      </c>
      <c r="CL323" s="46">
        <v>0</v>
      </c>
      <c r="CM323" s="46">
        <f t="shared" si="620"/>
        <v>0</v>
      </c>
      <c r="CN323" s="46">
        <v>0</v>
      </c>
      <c r="CO323" s="46">
        <f t="shared" si="621"/>
        <v>0</v>
      </c>
      <c r="CP323" s="46">
        <v>0</v>
      </c>
      <c r="CQ323" s="46">
        <f t="shared" si="622"/>
        <v>0</v>
      </c>
      <c r="CR323" s="46">
        <v>0</v>
      </c>
      <c r="CS323" s="46">
        <f t="shared" si="623"/>
        <v>0</v>
      </c>
      <c r="CT323" s="46">
        <v>0</v>
      </c>
      <c r="CU323" s="46">
        <f t="shared" si="624"/>
        <v>0</v>
      </c>
      <c r="CV323" s="46">
        <v>0</v>
      </c>
      <c r="CW323" s="46">
        <f t="shared" si="625"/>
        <v>0</v>
      </c>
      <c r="CX323" s="46">
        <v>0</v>
      </c>
      <c r="CY323" s="46">
        <f t="shared" si="626"/>
        <v>0</v>
      </c>
      <c r="CZ323" s="46">
        <v>0</v>
      </c>
      <c r="DA323" s="46">
        <f t="shared" si="627"/>
        <v>0</v>
      </c>
      <c r="DB323" s="47">
        <v>0</v>
      </c>
      <c r="DC323" s="46">
        <f t="shared" si="628"/>
        <v>0</v>
      </c>
      <c r="DD323" s="48">
        <v>0</v>
      </c>
      <c r="DE323" s="46">
        <f t="shared" si="629"/>
        <v>0</v>
      </c>
      <c r="DF323" s="49">
        <v>10</v>
      </c>
      <c r="DG323" s="50">
        <f t="shared" si="637"/>
        <v>6032</v>
      </c>
      <c r="DH323" s="51">
        <f t="shared" si="641"/>
        <v>60320</v>
      </c>
      <c r="DI323" s="52"/>
      <c r="DJ323" s="52">
        <f>$DG323</f>
        <v>6032</v>
      </c>
      <c r="DK323" s="52">
        <f t="shared" si="639"/>
        <v>6032</v>
      </c>
      <c r="DL323" s="52">
        <f t="shared" si="638"/>
        <v>6032</v>
      </c>
      <c r="DM323" s="52">
        <f t="shared" si="638"/>
        <v>6032</v>
      </c>
      <c r="DN323" s="52">
        <f t="shared" si="638"/>
        <v>6032</v>
      </c>
      <c r="DO323" s="52">
        <f t="shared" si="638"/>
        <v>6032</v>
      </c>
      <c r="DP323" s="52">
        <f t="shared" si="636"/>
        <v>6032</v>
      </c>
      <c r="DQ323" s="52">
        <f t="shared" si="636"/>
        <v>6032</v>
      </c>
      <c r="DR323" s="52">
        <f t="shared" si="636"/>
        <v>6032</v>
      </c>
      <c r="DS323" s="52">
        <f t="shared" si="636"/>
        <v>6032</v>
      </c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4">
        <f t="shared" si="642"/>
        <v>0</v>
      </c>
      <c r="EH323" s="55">
        <f t="shared" si="643"/>
        <v>10</v>
      </c>
      <c r="EI323" s="55">
        <f t="shared" si="644"/>
        <v>0</v>
      </c>
      <c r="EJ323" s="56" t="s">
        <v>756</v>
      </c>
      <c r="EK323" s="57">
        <f t="shared" si="603"/>
        <v>60320</v>
      </c>
      <c r="EL323" s="57">
        <f t="shared" si="604"/>
        <v>54288</v>
      </c>
      <c r="EM323" s="57">
        <f t="shared" si="605"/>
        <v>48256</v>
      </c>
      <c r="EN323" s="57">
        <f t="shared" si="606"/>
        <v>42224</v>
      </c>
      <c r="EO323" s="57">
        <f t="shared" ref="EO323:EO386" si="647">EN323+BS323-DM323</f>
        <v>36192</v>
      </c>
      <c r="EP323" s="57">
        <f t="shared" ref="EP323:EP386" si="648">EO323+BU323-DN323</f>
        <v>30160</v>
      </c>
      <c r="EQ323" s="58">
        <f t="shared" ref="EQ323:EQ386" si="649">EK323*$EQ$755</f>
        <v>723.84</v>
      </c>
      <c r="ER323" s="58">
        <f t="shared" ref="ER323:ER386" si="650">EL323*$EQ$756</f>
        <v>651.45600000000002</v>
      </c>
      <c r="ES323" s="58">
        <f t="shared" ref="ES323:ES386" si="651">EM323*$EQ$757</f>
        <v>627.32799999999997</v>
      </c>
      <c r="ET323" s="58">
        <f t="shared" ref="ET323:ET386" si="652">EN323*$EQ$758</f>
        <v>591.13599999999997</v>
      </c>
    </row>
    <row r="324" spans="1:150" x14ac:dyDescent="0.25">
      <c r="A324" s="30" t="s">
        <v>1287</v>
      </c>
      <c r="B324" s="65">
        <v>1730019</v>
      </c>
      <c r="C324" s="67" t="s">
        <v>1288</v>
      </c>
      <c r="D324" s="32" t="s">
        <v>833</v>
      </c>
      <c r="E324" s="56"/>
      <c r="F324" s="33"/>
      <c r="G324" s="33"/>
      <c r="H324" s="288">
        <f t="shared" si="645"/>
        <v>46800</v>
      </c>
      <c r="I324" s="288">
        <f t="shared" si="646"/>
        <v>46800</v>
      </c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4" t="s">
        <v>478</v>
      </c>
      <c r="AI324" s="34" t="s">
        <v>534</v>
      </c>
      <c r="AJ324" s="34" t="s">
        <v>722</v>
      </c>
      <c r="AK324" s="34" t="s">
        <v>704</v>
      </c>
      <c r="AL324" s="34" t="s">
        <v>221</v>
      </c>
      <c r="AM324" s="34" t="s">
        <v>491</v>
      </c>
      <c r="AN324" s="34" t="s">
        <v>492</v>
      </c>
      <c r="AO324" s="36">
        <v>1.04</v>
      </c>
      <c r="AP324" s="69" t="s">
        <v>586</v>
      </c>
      <c r="AQ324" s="69" t="s">
        <v>30</v>
      </c>
      <c r="AR324" s="37" t="s">
        <v>493</v>
      </c>
      <c r="AS324" s="38">
        <v>2023</v>
      </c>
      <c r="AT324" s="39" t="s">
        <v>30</v>
      </c>
      <c r="AU324" s="37" t="s">
        <v>469</v>
      </c>
      <c r="AV324" s="39" t="s">
        <v>494</v>
      </c>
      <c r="AW324" s="39" t="s">
        <v>495</v>
      </c>
      <c r="AX324" s="39" t="s">
        <v>496</v>
      </c>
      <c r="AY324" s="40" t="s">
        <v>834</v>
      </c>
      <c r="AZ324" s="40" t="s">
        <v>680</v>
      </c>
      <c r="BA324" s="274">
        <v>0</v>
      </c>
      <c r="BB324" s="42"/>
      <c r="BC324" s="43">
        <v>46800</v>
      </c>
      <c r="BD324" s="43">
        <v>0</v>
      </c>
      <c r="BE324" s="43"/>
      <c r="BF324" s="43">
        <v>0</v>
      </c>
      <c r="BG324" s="44"/>
      <c r="BH324" s="45">
        <f t="shared" si="630"/>
        <v>46800</v>
      </c>
      <c r="BI324" s="45">
        <f t="shared" si="631"/>
        <v>46800</v>
      </c>
      <c r="BJ324" s="45">
        <f t="shared" si="640"/>
        <v>46800</v>
      </c>
      <c r="BK324" s="46">
        <v>46800</v>
      </c>
      <c r="BL324" s="46">
        <v>0</v>
      </c>
      <c r="BM324" s="46">
        <f t="shared" si="593"/>
        <v>0</v>
      </c>
      <c r="BN324" s="46">
        <v>0</v>
      </c>
      <c r="BO324" s="46">
        <f t="shared" si="613"/>
        <v>0</v>
      </c>
      <c r="BP324" s="46">
        <v>0</v>
      </c>
      <c r="BQ324" s="46">
        <f t="shared" si="594"/>
        <v>0</v>
      </c>
      <c r="BR324" s="46">
        <v>0</v>
      </c>
      <c r="BS324" s="46">
        <f t="shared" si="595"/>
        <v>0</v>
      </c>
      <c r="BT324" s="46">
        <v>0</v>
      </c>
      <c r="BU324" s="46">
        <f t="shared" si="596"/>
        <v>0</v>
      </c>
      <c r="BV324" s="46">
        <v>0</v>
      </c>
      <c r="BW324" s="46">
        <f t="shared" si="597"/>
        <v>0</v>
      </c>
      <c r="BX324" s="46">
        <v>0</v>
      </c>
      <c r="BY324" s="46">
        <f t="shared" si="598"/>
        <v>0</v>
      </c>
      <c r="BZ324" s="46">
        <v>0</v>
      </c>
      <c r="CA324" s="46">
        <f t="shared" si="614"/>
        <v>0</v>
      </c>
      <c r="CB324" s="46">
        <v>0</v>
      </c>
      <c r="CC324" s="46">
        <f t="shared" si="615"/>
        <v>0</v>
      </c>
      <c r="CD324" s="46">
        <v>0</v>
      </c>
      <c r="CE324" s="46">
        <f t="shared" si="616"/>
        <v>0</v>
      </c>
      <c r="CF324" s="46">
        <v>0</v>
      </c>
      <c r="CG324" s="46">
        <f t="shared" si="617"/>
        <v>0</v>
      </c>
      <c r="CH324" s="46">
        <v>0</v>
      </c>
      <c r="CI324" s="46">
        <f t="shared" si="618"/>
        <v>0</v>
      </c>
      <c r="CJ324" s="46">
        <v>0</v>
      </c>
      <c r="CK324" s="46">
        <f t="shared" si="619"/>
        <v>0</v>
      </c>
      <c r="CL324" s="46">
        <v>0</v>
      </c>
      <c r="CM324" s="46">
        <f t="shared" si="620"/>
        <v>0</v>
      </c>
      <c r="CN324" s="46">
        <v>0</v>
      </c>
      <c r="CO324" s="46">
        <f t="shared" si="621"/>
        <v>0</v>
      </c>
      <c r="CP324" s="46">
        <v>0</v>
      </c>
      <c r="CQ324" s="46">
        <f t="shared" si="622"/>
        <v>0</v>
      </c>
      <c r="CR324" s="46">
        <v>0</v>
      </c>
      <c r="CS324" s="46">
        <f t="shared" si="623"/>
        <v>0</v>
      </c>
      <c r="CT324" s="46">
        <v>0</v>
      </c>
      <c r="CU324" s="46">
        <f t="shared" si="624"/>
        <v>0</v>
      </c>
      <c r="CV324" s="46">
        <v>0</v>
      </c>
      <c r="CW324" s="46">
        <f t="shared" si="625"/>
        <v>0</v>
      </c>
      <c r="CX324" s="46">
        <v>0</v>
      </c>
      <c r="CY324" s="46">
        <f t="shared" si="626"/>
        <v>0</v>
      </c>
      <c r="CZ324" s="46">
        <v>0</v>
      </c>
      <c r="DA324" s="46">
        <f t="shared" si="627"/>
        <v>0</v>
      </c>
      <c r="DB324" s="47">
        <v>0</v>
      </c>
      <c r="DC324" s="46">
        <f t="shared" si="628"/>
        <v>0</v>
      </c>
      <c r="DD324" s="48">
        <v>0</v>
      </c>
      <c r="DE324" s="46">
        <f t="shared" si="629"/>
        <v>0</v>
      </c>
      <c r="DF324" s="49">
        <v>10</v>
      </c>
      <c r="DG324" s="50">
        <f t="shared" si="637"/>
        <v>4680</v>
      </c>
      <c r="DH324" s="51">
        <f t="shared" si="641"/>
        <v>46800</v>
      </c>
      <c r="DI324" s="52"/>
      <c r="DJ324" s="52">
        <f>$DG324</f>
        <v>4680</v>
      </c>
      <c r="DK324" s="52">
        <f t="shared" si="639"/>
        <v>4680</v>
      </c>
      <c r="DL324" s="52">
        <f t="shared" si="638"/>
        <v>4680</v>
      </c>
      <c r="DM324" s="52">
        <f t="shared" si="638"/>
        <v>4680</v>
      </c>
      <c r="DN324" s="52">
        <f t="shared" si="638"/>
        <v>4680</v>
      </c>
      <c r="DO324" s="52">
        <f t="shared" si="638"/>
        <v>4680</v>
      </c>
      <c r="DP324" s="52">
        <f t="shared" si="636"/>
        <v>4680</v>
      </c>
      <c r="DQ324" s="52">
        <f t="shared" si="636"/>
        <v>4680</v>
      </c>
      <c r="DR324" s="52">
        <f t="shared" si="636"/>
        <v>4680</v>
      </c>
      <c r="DS324" s="52">
        <f t="shared" si="636"/>
        <v>4680</v>
      </c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4">
        <f t="shared" si="642"/>
        <v>0</v>
      </c>
      <c r="EH324" s="55">
        <f t="shared" si="643"/>
        <v>10</v>
      </c>
      <c r="EI324" s="55">
        <f t="shared" si="644"/>
        <v>0</v>
      </c>
      <c r="EJ324" s="56" t="s">
        <v>756</v>
      </c>
      <c r="EK324" s="57">
        <f t="shared" ref="EK324:EK331" si="653">BA324+BK324</f>
        <v>46800</v>
      </c>
      <c r="EL324" s="57">
        <f t="shared" ref="EL324:EL331" si="654">EK324+BM324-DJ324</f>
        <v>42120</v>
      </c>
      <c r="EM324" s="57">
        <f t="shared" ref="EM324:EM331" si="655">EL324+BO324-DK324</f>
        <v>37440</v>
      </c>
      <c r="EN324" s="57">
        <f t="shared" ref="EN324:EN331" si="656">EM324+BQ324-DL324</f>
        <v>32760</v>
      </c>
      <c r="EO324" s="57">
        <f t="shared" si="647"/>
        <v>28080</v>
      </c>
      <c r="EP324" s="57">
        <f t="shared" si="648"/>
        <v>23400</v>
      </c>
      <c r="EQ324" s="58">
        <f t="shared" si="649"/>
        <v>561.6</v>
      </c>
      <c r="ER324" s="58">
        <f t="shared" si="650"/>
        <v>505.44</v>
      </c>
      <c r="ES324" s="58">
        <f t="shared" si="651"/>
        <v>486.71999999999997</v>
      </c>
      <c r="ET324" s="58">
        <f t="shared" si="652"/>
        <v>458.64</v>
      </c>
    </row>
    <row r="325" spans="1:150" x14ac:dyDescent="0.25">
      <c r="A325" s="30" t="s">
        <v>1289</v>
      </c>
      <c r="B325" s="65">
        <v>1730020</v>
      </c>
      <c r="C325" s="67" t="s">
        <v>1290</v>
      </c>
      <c r="D325" s="32" t="s">
        <v>833</v>
      </c>
      <c r="E325" s="56"/>
      <c r="F325" s="33"/>
      <c r="G325" s="33"/>
      <c r="H325" s="288">
        <f t="shared" si="645"/>
        <v>62732.800000000003</v>
      </c>
      <c r="I325" s="288">
        <f t="shared" si="646"/>
        <v>62732.800000000003</v>
      </c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4" t="s">
        <v>478</v>
      </c>
      <c r="AI325" s="34" t="s">
        <v>534</v>
      </c>
      <c r="AJ325" s="34" t="s">
        <v>722</v>
      </c>
      <c r="AK325" s="34" t="s">
        <v>704</v>
      </c>
      <c r="AL325" s="34" t="s">
        <v>221</v>
      </c>
      <c r="AM325" s="34" t="s">
        <v>491</v>
      </c>
      <c r="AN325" s="34" t="s">
        <v>492</v>
      </c>
      <c r="AO325" s="36">
        <v>1.04</v>
      </c>
      <c r="AP325" s="69" t="s">
        <v>586</v>
      </c>
      <c r="AQ325" s="69" t="s">
        <v>30</v>
      </c>
      <c r="AR325" s="37" t="s">
        <v>493</v>
      </c>
      <c r="AS325" s="38">
        <v>2023</v>
      </c>
      <c r="AT325" s="39" t="s">
        <v>30</v>
      </c>
      <c r="AU325" s="37" t="s">
        <v>469</v>
      </c>
      <c r="AV325" s="39" t="s">
        <v>494</v>
      </c>
      <c r="AW325" s="39" t="s">
        <v>495</v>
      </c>
      <c r="AX325" s="39" t="s">
        <v>496</v>
      </c>
      <c r="AY325" s="40" t="s">
        <v>834</v>
      </c>
      <c r="AZ325" s="40" t="s">
        <v>680</v>
      </c>
      <c r="BA325" s="274">
        <v>0</v>
      </c>
      <c r="BB325" s="42"/>
      <c r="BC325" s="43">
        <v>60320</v>
      </c>
      <c r="BD325" s="43">
        <v>0</v>
      </c>
      <c r="BE325" s="43"/>
      <c r="BF325" s="43">
        <v>0</v>
      </c>
      <c r="BG325" s="44"/>
      <c r="BH325" s="45">
        <f t="shared" si="630"/>
        <v>60320</v>
      </c>
      <c r="BI325" s="45">
        <f t="shared" si="631"/>
        <v>62732.800000000003</v>
      </c>
      <c r="BJ325" s="45">
        <f t="shared" si="640"/>
        <v>62732.800000000003</v>
      </c>
      <c r="BK325" s="46">
        <v>0</v>
      </c>
      <c r="BL325" s="46">
        <v>60320</v>
      </c>
      <c r="BM325" s="46">
        <f t="shared" si="593"/>
        <v>62732.800000000003</v>
      </c>
      <c r="BN325" s="46">
        <v>0</v>
      </c>
      <c r="BO325" s="46">
        <f t="shared" si="613"/>
        <v>0</v>
      </c>
      <c r="BP325" s="46">
        <v>0</v>
      </c>
      <c r="BQ325" s="46">
        <f t="shared" si="594"/>
        <v>0</v>
      </c>
      <c r="BR325" s="46">
        <v>0</v>
      </c>
      <c r="BS325" s="46">
        <f t="shared" si="595"/>
        <v>0</v>
      </c>
      <c r="BT325" s="46">
        <v>0</v>
      </c>
      <c r="BU325" s="46">
        <f t="shared" si="596"/>
        <v>0</v>
      </c>
      <c r="BV325" s="46">
        <v>0</v>
      </c>
      <c r="BW325" s="46">
        <f t="shared" si="597"/>
        <v>0</v>
      </c>
      <c r="BX325" s="46">
        <v>0</v>
      </c>
      <c r="BY325" s="46">
        <f t="shared" si="598"/>
        <v>0</v>
      </c>
      <c r="BZ325" s="46">
        <v>0</v>
      </c>
      <c r="CA325" s="46">
        <f t="shared" si="614"/>
        <v>0</v>
      </c>
      <c r="CB325" s="46">
        <v>0</v>
      </c>
      <c r="CC325" s="46">
        <f t="shared" si="615"/>
        <v>0</v>
      </c>
      <c r="CD325" s="46">
        <v>0</v>
      </c>
      <c r="CE325" s="46">
        <f t="shared" si="616"/>
        <v>0</v>
      </c>
      <c r="CF325" s="46">
        <v>0</v>
      </c>
      <c r="CG325" s="46">
        <f t="shared" si="617"/>
        <v>0</v>
      </c>
      <c r="CH325" s="46">
        <v>0</v>
      </c>
      <c r="CI325" s="46">
        <f t="shared" si="618"/>
        <v>0</v>
      </c>
      <c r="CJ325" s="46">
        <v>0</v>
      </c>
      <c r="CK325" s="46">
        <f t="shared" si="619"/>
        <v>0</v>
      </c>
      <c r="CL325" s="46">
        <v>0</v>
      </c>
      <c r="CM325" s="46">
        <f t="shared" si="620"/>
        <v>0</v>
      </c>
      <c r="CN325" s="46">
        <v>0</v>
      </c>
      <c r="CO325" s="46">
        <f t="shared" si="621"/>
        <v>0</v>
      </c>
      <c r="CP325" s="46">
        <v>0</v>
      </c>
      <c r="CQ325" s="46">
        <f t="shared" si="622"/>
        <v>0</v>
      </c>
      <c r="CR325" s="46">
        <v>0</v>
      </c>
      <c r="CS325" s="46">
        <f t="shared" si="623"/>
        <v>0</v>
      </c>
      <c r="CT325" s="46">
        <v>0</v>
      </c>
      <c r="CU325" s="46">
        <f t="shared" si="624"/>
        <v>0</v>
      </c>
      <c r="CV325" s="46">
        <v>0</v>
      </c>
      <c r="CW325" s="46">
        <f t="shared" si="625"/>
        <v>0</v>
      </c>
      <c r="CX325" s="46">
        <v>0</v>
      </c>
      <c r="CY325" s="46">
        <f t="shared" si="626"/>
        <v>0</v>
      </c>
      <c r="CZ325" s="46">
        <v>0</v>
      </c>
      <c r="DA325" s="46">
        <f t="shared" si="627"/>
        <v>0</v>
      </c>
      <c r="DB325" s="47">
        <v>0</v>
      </c>
      <c r="DC325" s="46">
        <f t="shared" si="628"/>
        <v>0</v>
      </c>
      <c r="DD325" s="48">
        <v>0</v>
      </c>
      <c r="DE325" s="46">
        <f t="shared" si="629"/>
        <v>0</v>
      </c>
      <c r="DF325" s="49">
        <v>10</v>
      </c>
      <c r="DG325" s="50">
        <f t="shared" si="637"/>
        <v>6273.2800000000007</v>
      </c>
      <c r="DH325" s="51">
        <f t="shared" si="641"/>
        <v>62732.799999999996</v>
      </c>
      <c r="DI325" s="52"/>
      <c r="DJ325" s="52"/>
      <c r="DK325" s="52">
        <f t="shared" si="639"/>
        <v>6273.2800000000007</v>
      </c>
      <c r="DL325" s="52">
        <f t="shared" si="638"/>
        <v>6273.2800000000007</v>
      </c>
      <c r="DM325" s="52">
        <f t="shared" si="638"/>
        <v>6273.2800000000007</v>
      </c>
      <c r="DN325" s="52">
        <f t="shared" si="638"/>
        <v>6273.2800000000007</v>
      </c>
      <c r="DO325" s="52">
        <f t="shared" si="638"/>
        <v>6273.2800000000007</v>
      </c>
      <c r="DP325" s="52">
        <f t="shared" si="636"/>
        <v>6273.2800000000007</v>
      </c>
      <c r="DQ325" s="52">
        <f t="shared" si="636"/>
        <v>6273.2800000000007</v>
      </c>
      <c r="DR325" s="52">
        <f t="shared" si="636"/>
        <v>6273.2800000000007</v>
      </c>
      <c r="DS325" s="52">
        <f t="shared" si="636"/>
        <v>6273.2800000000007</v>
      </c>
      <c r="DT325" s="52">
        <f>$DG325</f>
        <v>6273.2800000000007</v>
      </c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4">
        <f t="shared" si="642"/>
        <v>0</v>
      </c>
      <c r="EH325" s="55">
        <f t="shared" si="643"/>
        <v>10</v>
      </c>
      <c r="EI325" s="55">
        <f t="shared" si="644"/>
        <v>0</v>
      </c>
      <c r="EJ325" s="56" t="s">
        <v>756</v>
      </c>
      <c r="EK325" s="57">
        <f t="shared" si="653"/>
        <v>0</v>
      </c>
      <c r="EL325" s="57">
        <f t="shared" si="654"/>
        <v>62732.800000000003</v>
      </c>
      <c r="EM325" s="57">
        <f t="shared" si="655"/>
        <v>56459.520000000004</v>
      </c>
      <c r="EN325" s="57">
        <f t="shared" si="656"/>
        <v>50186.240000000005</v>
      </c>
      <c r="EO325" s="57">
        <f t="shared" si="647"/>
        <v>43912.960000000006</v>
      </c>
      <c r="EP325" s="57">
        <f t="shared" si="648"/>
        <v>37639.680000000008</v>
      </c>
      <c r="EQ325" s="58">
        <f t="shared" si="649"/>
        <v>0</v>
      </c>
      <c r="ER325" s="58">
        <f t="shared" si="650"/>
        <v>752.79360000000008</v>
      </c>
      <c r="ES325" s="58">
        <f t="shared" si="651"/>
        <v>733.97375999999997</v>
      </c>
      <c r="ET325" s="58">
        <f t="shared" si="652"/>
        <v>702.60736000000009</v>
      </c>
    </row>
    <row r="326" spans="1:150" x14ac:dyDescent="0.25">
      <c r="A326" s="30" t="s">
        <v>1291</v>
      </c>
      <c r="B326" s="65">
        <v>1730021</v>
      </c>
      <c r="C326" s="67" t="s">
        <v>1292</v>
      </c>
      <c r="D326" s="32" t="s">
        <v>833</v>
      </c>
      <c r="E326" s="56"/>
      <c r="F326" s="33"/>
      <c r="G326" s="33"/>
      <c r="H326" s="288">
        <f t="shared" si="645"/>
        <v>49753.599999999999</v>
      </c>
      <c r="I326" s="288">
        <f t="shared" si="646"/>
        <v>49753.599999999999</v>
      </c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4" t="s">
        <v>478</v>
      </c>
      <c r="AI326" s="34" t="s">
        <v>463</v>
      </c>
      <c r="AJ326" s="34" t="s">
        <v>722</v>
      </c>
      <c r="AK326" s="34" t="s">
        <v>704</v>
      </c>
      <c r="AL326" s="34" t="s">
        <v>94</v>
      </c>
      <c r="AM326" s="34" t="s">
        <v>491</v>
      </c>
      <c r="AN326" s="34" t="s">
        <v>492</v>
      </c>
      <c r="AO326" s="36">
        <v>1.04</v>
      </c>
      <c r="AP326" s="69" t="s">
        <v>468</v>
      </c>
      <c r="AQ326" s="69" t="s">
        <v>30</v>
      </c>
      <c r="AR326" s="37" t="s">
        <v>493</v>
      </c>
      <c r="AS326" s="38">
        <v>2023</v>
      </c>
      <c r="AT326" s="39" t="s">
        <v>58</v>
      </c>
      <c r="AU326" s="37" t="s">
        <v>469</v>
      </c>
      <c r="AV326" s="39" t="s">
        <v>494</v>
      </c>
      <c r="AW326" s="39" t="s">
        <v>495</v>
      </c>
      <c r="AX326" s="39" t="s">
        <v>496</v>
      </c>
      <c r="AY326" s="40" t="s">
        <v>705</v>
      </c>
      <c r="AZ326" s="40" t="s">
        <v>680</v>
      </c>
      <c r="BA326" s="274">
        <v>0</v>
      </c>
      <c r="BB326" s="42"/>
      <c r="BC326" s="43">
        <v>47840</v>
      </c>
      <c r="BD326" s="43">
        <v>0</v>
      </c>
      <c r="BE326" s="43"/>
      <c r="BF326" s="43">
        <v>0</v>
      </c>
      <c r="BG326" s="44"/>
      <c r="BH326" s="45">
        <f t="shared" si="630"/>
        <v>47840</v>
      </c>
      <c r="BI326" s="45">
        <f t="shared" si="631"/>
        <v>49753.599999999999</v>
      </c>
      <c r="BJ326" s="45">
        <f t="shared" si="640"/>
        <v>49753.599999999999</v>
      </c>
      <c r="BK326" s="46">
        <v>0</v>
      </c>
      <c r="BL326" s="46">
        <v>0</v>
      </c>
      <c r="BM326" s="46">
        <f t="shared" si="593"/>
        <v>0</v>
      </c>
      <c r="BN326" s="46">
        <v>47840</v>
      </c>
      <c r="BO326" s="46">
        <f t="shared" si="613"/>
        <v>49753.599999999999</v>
      </c>
      <c r="BP326" s="46">
        <v>0</v>
      </c>
      <c r="BQ326" s="46">
        <f t="shared" si="594"/>
        <v>0</v>
      </c>
      <c r="BR326" s="46">
        <v>0</v>
      </c>
      <c r="BS326" s="46">
        <f t="shared" si="595"/>
        <v>0</v>
      </c>
      <c r="BT326" s="46">
        <v>0</v>
      </c>
      <c r="BU326" s="46">
        <f t="shared" si="596"/>
        <v>0</v>
      </c>
      <c r="BV326" s="46">
        <v>0</v>
      </c>
      <c r="BW326" s="46">
        <f t="shared" si="597"/>
        <v>0</v>
      </c>
      <c r="BX326" s="46">
        <v>0</v>
      </c>
      <c r="BY326" s="46">
        <f t="shared" si="598"/>
        <v>0</v>
      </c>
      <c r="BZ326" s="46">
        <v>0</v>
      </c>
      <c r="CA326" s="46">
        <f t="shared" si="614"/>
        <v>0</v>
      </c>
      <c r="CB326" s="46">
        <v>0</v>
      </c>
      <c r="CC326" s="46">
        <f t="shared" si="615"/>
        <v>0</v>
      </c>
      <c r="CD326" s="46">
        <v>0</v>
      </c>
      <c r="CE326" s="46">
        <f t="shared" si="616"/>
        <v>0</v>
      </c>
      <c r="CF326" s="46">
        <v>0</v>
      </c>
      <c r="CG326" s="46">
        <f t="shared" si="617"/>
        <v>0</v>
      </c>
      <c r="CH326" s="46">
        <v>0</v>
      </c>
      <c r="CI326" s="46">
        <f t="shared" si="618"/>
        <v>0</v>
      </c>
      <c r="CJ326" s="46">
        <v>0</v>
      </c>
      <c r="CK326" s="46">
        <f t="shared" si="619"/>
        <v>0</v>
      </c>
      <c r="CL326" s="46">
        <v>0</v>
      </c>
      <c r="CM326" s="46">
        <f t="shared" si="620"/>
        <v>0</v>
      </c>
      <c r="CN326" s="46">
        <v>0</v>
      </c>
      <c r="CO326" s="46">
        <f t="shared" si="621"/>
        <v>0</v>
      </c>
      <c r="CP326" s="46">
        <v>0</v>
      </c>
      <c r="CQ326" s="46">
        <f t="shared" si="622"/>
        <v>0</v>
      </c>
      <c r="CR326" s="46">
        <v>0</v>
      </c>
      <c r="CS326" s="46">
        <f t="shared" si="623"/>
        <v>0</v>
      </c>
      <c r="CT326" s="46">
        <v>0</v>
      </c>
      <c r="CU326" s="46">
        <f t="shared" si="624"/>
        <v>0</v>
      </c>
      <c r="CV326" s="46">
        <v>0</v>
      </c>
      <c r="CW326" s="46">
        <f t="shared" si="625"/>
        <v>0</v>
      </c>
      <c r="CX326" s="46">
        <v>0</v>
      </c>
      <c r="CY326" s="46">
        <f t="shared" si="626"/>
        <v>0</v>
      </c>
      <c r="CZ326" s="46">
        <v>0</v>
      </c>
      <c r="DA326" s="46">
        <f t="shared" si="627"/>
        <v>0</v>
      </c>
      <c r="DB326" s="47">
        <v>0</v>
      </c>
      <c r="DC326" s="46">
        <f t="shared" si="628"/>
        <v>0</v>
      </c>
      <c r="DD326" s="48">
        <v>0</v>
      </c>
      <c r="DE326" s="46">
        <f t="shared" si="629"/>
        <v>0</v>
      </c>
      <c r="DF326" s="49">
        <v>10</v>
      </c>
      <c r="DG326" s="50">
        <f t="shared" si="637"/>
        <v>4975.3599999999997</v>
      </c>
      <c r="DH326" s="51">
        <f t="shared" si="641"/>
        <v>49753.599999999999</v>
      </c>
      <c r="DI326" s="52"/>
      <c r="DJ326" s="52"/>
      <c r="DK326" s="53"/>
      <c r="DL326" s="52">
        <f t="shared" si="638"/>
        <v>4975.3599999999997</v>
      </c>
      <c r="DM326" s="52">
        <f t="shared" si="638"/>
        <v>4975.3599999999997</v>
      </c>
      <c r="DN326" s="52">
        <f t="shared" si="638"/>
        <v>4975.3599999999997</v>
      </c>
      <c r="DO326" s="52">
        <f t="shared" si="638"/>
        <v>4975.3599999999997</v>
      </c>
      <c r="DP326" s="52">
        <f t="shared" si="636"/>
        <v>4975.3599999999997</v>
      </c>
      <c r="DQ326" s="52">
        <f t="shared" si="636"/>
        <v>4975.3599999999997</v>
      </c>
      <c r="DR326" s="52">
        <f t="shared" si="636"/>
        <v>4975.3599999999997</v>
      </c>
      <c r="DS326" s="52">
        <f t="shared" si="636"/>
        <v>4975.3599999999997</v>
      </c>
      <c r="DT326" s="52">
        <f>$DG326</f>
        <v>4975.3599999999997</v>
      </c>
      <c r="DU326" s="52">
        <f>$DG326</f>
        <v>4975.3599999999997</v>
      </c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4">
        <f t="shared" si="642"/>
        <v>0</v>
      </c>
      <c r="EH326" s="55">
        <f t="shared" si="643"/>
        <v>10</v>
      </c>
      <c r="EI326" s="55">
        <f t="shared" si="644"/>
        <v>0</v>
      </c>
      <c r="EJ326" s="56" t="s">
        <v>756</v>
      </c>
      <c r="EK326" s="57">
        <f t="shared" si="653"/>
        <v>0</v>
      </c>
      <c r="EL326" s="57">
        <f t="shared" si="654"/>
        <v>0</v>
      </c>
      <c r="EM326" s="57">
        <f t="shared" si="655"/>
        <v>49753.599999999999</v>
      </c>
      <c r="EN326" s="57">
        <f t="shared" si="656"/>
        <v>44778.239999999998</v>
      </c>
      <c r="EO326" s="57">
        <f t="shared" si="647"/>
        <v>39802.879999999997</v>
      </c>
      <c r="EP326" s="57">
        <f t="shared" si="648"/>
        <v>34827.519999999997</v>
      </c>
      <c r="EQ326" s="58">
        <f t="shared" si="649"/>
        <v>0</v>
      </c>
      <c r="ER326" s="58">
        <f t="shared" si="650"/>
        <v>0</v>
      </c>
      <c r="ES326" s="58">
        <f t="shared" si="651"/>
        <v>646.79679999999996</v>
      </c>
      <c r="ET326" s="58">
        <f t="shared" si="652"/>
        <v>626.89535999999998</v>
      </c>
    </row>
    <row r="327" spans="1:150" x14ac:dyDescent="0.25">
      <c r="A327" s="30" t="s">
        <v>1293</v>
      </c>
      <c r="B327" s="65">
        <v>1730022</v>
      </c>
      <c r="C327" s="67" t="s">
        <v>1294</v>
      </c>
      <c r="D327" s="32" t="s">
        <v>833</v>
      </c>
      <c r="E327" s="56"/>
      <c r="F327" s="33"/>
      <c r="G327" s="33"/>
      <c r="H327" s="288">
        <f t="shared" si="645"/>
        <v>51376</v>
      </c>
      <c r="I327" s="288">
        <f t="shared" si="646"/>
        <v>51376</v>
      </c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4" t="s">
        <v>478</v>
      </c>
      <c r="AI327" s="34" t="s">
        <v>463</v>
      </c>
      <c r="AJ327" s="34" t="s">
        <v>722</v>
      </c>
      <c r="AK327" s="34" t="s">
        <v>704</v>
      </c>
      <c r="AL327" s="34" t="s">
        <v>94</v>
      </c>
      <c r="AM327" s="34" t="s">
        <v>491</v>
      </c>
      <c r="AN327" s="34" t="s">
        <v>492</v>
      </c>
      <c r="AO327" s="36">
        <v>1.04</v>
      </c>
      <c r="AP327" s="69" t="s">
        <v>468</v>
      </c>
      <c r="AQ327" s="69" t="s">
        <v>30</v>
      </c>
      <c r="AR327" s="37" t="s">
        <v>493</v>
      </c>
      <c r="AS327" s="38">
        <v>2023</v>
      </c>
      <c r="AT327" s="39" t="s">
        <v>58</v>
      </c>
      <c r="AU327" s="37" t="s">
        <v>469</v>
      </c>
      <c r="AV327" s="39" t="s">
        <v>494</v>
      </c>
      <c r="AW327" s="39" t="s">
        <v>495</v>
      </c>
      <c r="AX327" s="39" t="s">
        <v>496</v>
      </c>
      <c r="AY327" s="40" t="s">
        <v>705</v>
      </c>
      <c r="AZ327" s="40" t="s">
        <v>680</v>
      </c>
      <c r="BA327" s="274">
        <v>0</v>
      </c>
      <c r="BB327" s="42"/>
      <c r="BC327" s="43">
        <v>49400</v>
      </c>
      <c r="BD327" s="43">
        <v>0</v>
      </c>
      <c r="BE327" s="43"/>
      <c r="BF327" s="43">
        <v>0</v>
      </c>
      <c r="BG327" s="44"/>
      <c r="BH327" s="45">
        <f t="shared" si="630"/>
        <v>49400</v>
      </c>
      <c r="BI327" s="45">
        <f t="shared" si="631"/>
        <v>51376</v>
      </c>
      <c r="BJ327" s="45">
        <f t="shared" si="640"/>
        <v>51376</v>
      </c>
      <c r="BK327" s="46">
        <v>0</v>
      </c>
      <c r="BL327" s="46">
        <v>0</v>
      </c>
      <c r="BM327" s="46">
        <f t="shared" si="593"/>
        <v>0</v>
      </c>
      <c r="BN327" s="46">
        <v>49400</v>
      </c>
      <c r="BO327" s="46">
        <f t="shared" si="613"/>
        <v>51376</v>
      </c>
      <c r="BP327" s="46">
        <v>0</v>
      </c>
      <c r="BQ327" s="46">
        <f t="shared" si="594"/>
        <v>0</v>
      </c>
      <c r="BR327" s="46">
        <v>0</v>
      </c>
      <c r="BS327" s="46">
        <f t="shared" si="595"/>
        <v>0</v>
      </c>
      <c r="BT327" s="46">
        <v>0</v>
      </c>
      <c r="BU327" s="46">
        <f t="shared" si="596"/>
        <v>0</v>
      </c>
      <c r="BV327" s="46">
        <v>0</v>
      </c>
      <c r="BW327" s="46">
        <f t="shared" si="597"/>
        <v>0</v>
      </c>
      <c r="BX327" s="46">
        <v>0</v>
      </c>
      <c r="BY327" s="46">
        <f t="shared" si="598"/>
        <v>0</v>
      </c>
      <c r="BZ327" s="46">
        <v>0</v>
      </c>
      <c r="CA327" s="46">
        <f t="shared" si="614"/>
        <v>0</v>
      </c>
      <c r="CB327" s="46">
        <v>0</v>
      </c>
      <c r="CC327" s="46">
        <f t="shared" si="615"/>
        <v>0</v>
      </c>
      <c r="CD327" s="46">
        <v>0</v>
      </c>
      <c r="CE327" s="46">
        <f t="shared" si="616"/>
        <v>0</v>
      </c>
      <c r="CF327" s="46">
        <v>0</v>
      </c>
      <c r="CG327" s="46">
        <f t="shared" si="617"/>
        <v>0</v>
      </c>
      <c r="CH327" s="46">
        <v>0</v>
      </c>
      <c r="CI327" s="46">
        <f t="shared" si="618"/>
        <v>0</v>
      </c>
      <c r="CJ327" s="46">
        <v>0</v>
      </c>
      <c r="CK327" s="46">
        <f t="shared" si="619"/>
        <v>0</v>
      </c>
      <c r="CL327" s="46">
        <v>0</v>
      </c>
      <c r="CM327" s="46">
        <f t="shared" si="620"/>
        <v>0</v>
      </c>
      <c r="CN327" s="46">
        <v>0</v>
      </c>
      <c r="CO327" s="46">
        <f t="shared" si="621"/>
        <v>0</v>
      </c>
      <c r="CP327" s="46">
        <v>0</v>
      </c>
      <c r="CQ327" s="46">
        <f t="shared" si="622"/>
        <v>0</v>
      </c>
      <c r="CR327" s="46">
        <v>0</v>
      </c>
      <c r="CS327" s="46">
        <f t="shared" si="623"/>
        <v>0</v>
      </c>
      <c r="CT327" s="46">
        <v>0</v>
      </c>
      <c r="CU327" s="46">
        <f t="shared" si="624"/>
        <v>0</v>
      </c>
      <c r="CV327" s="46">
        <v>0</v>
      </c>
      <c r="CW327" s="46">
        <f t="shared" si="625"/>
        <v>0</v>
      </c>
      <c r="CX327" s="46">
        <v>0</v>
      </c>
      <c r="CY327" s="46">
        <f t="shared" si="626"/>
        <v>0</v>
      </c>
      <c r="CZ327" s="46">
        <v>0</v>
      </c>
      <c r="DA327" s="46">
        <f t="shared" si="627"/>
        <v>0</v>
      </c>
      <c r="DB327" s="47">
        <v>0</v>
      </c>
      <c r="DC327" s="46">
        <f t="shared" si="628"/>
        <v>0</v>
      </c>
      <c r="DD327" s="48">
        <v>0</v>
      </c>
      <c r="DE327" s="46">
        <f t="shared" si="629"/>
        <v>0</v>
      </c>
      <c r="DF327" s="49">
        <v>10</v>
      </c>
      <c r="DG327" s="50">
        <f t="shared" si="637"/>
        <v>5137.6000000000004</v>
      </c>
      <c r="DH327" s="51">
        <f t="shared" si="641"/>
        <v>51375.999999999993</v>
      </c>
      <c r="DI327" s="52"/>
      <c r="DJ327" s="52"/>
      <c r="DK327" s="53"/>
      <c r="DL327" s="52">
        <f t="shared" si="638"/>
        <v>5137.6000000000004</v>
      </c>
      <c r="DM327" s="52">
        <f t="shared" si="638"/>
        <v>5137.6000000000004</v>
      </c>
      <c r="DN327" s="52">
        <f t="shared" si="638"/>
        <v>5137.6000000000004</v>
      </c>
      <c r="DO327" s="52">
        <f t="shared" si="638"/>
        <v>5137.6000000000004</v>
      </c>
      <c r="DP327" s="52">
        <f t="shared" si="636"/>
        <v>5137.6000000000004</v>
      </c>
      <c r="DQ327" s="52">
        <f t="shared" si="636"/>
        <v>5137.6000000000004</v>
      </c>
      <c r="DR327" s="52">
        <f t="shared" si="636"/>
        <v>5137.6000000000004</v>
      </c>
      <c r="DS327" s="52">
        <f t="shared" si="636"/>
        <v>5137.6000000000004</v>
      </c>
      <c r="DT327" s="52">
        <f>$DG327</f>
        <v>5137.6000000000004</v>
      </c>
      <c r="DU327" s="52">
        <f>$DG327</f>
        <v>5137.6000000000004</v>
      </c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4">
        <f t="shared" si="642"/>
        <v>0</v>
      </c>
      <c r="EH327" s="55">
        <f t="shared" si="643"/>
        <v>10</v>
      </c>
      <c r="EI327" s="55">
        <f t="shared" si="644"/>
        <v>0</v>
      </c>
      <c r="EJ327" s="56" t="s">
        <v>706</v>
      </c>
      <c r="EK327" s="57">
        <f t="shared" si="653"/>
        <v>0</v>
      </c>
      <c r="EL327" s="57">
        <f t="shared" si="654"/>
        <v>0</v>
      </c>
      <c r="EM327" s="57">
        <f t="shared" si="655"/>
        <v>51376</v>
      </c>
      <c r="EN327" s="57">
        <f t="shared" si="656"/>
        <v>46238.400000000001</v>
      </c>
      <c r="EO327" s="57">
        <f t="shared" si="647"/>
        <v>41100.800000000003</v>
      </c>
      <c r="EP327" s="57">
        <f t="shared" si="648"/>
        <v>35963.200000000004</v>
      </c>
      <c r="EQ327" s="58">
        <f t="shared" si="649"/>
        <v>0</v>
      </c>
      <c r="ER327" s="58">
        <f t="shared" si="650"/>
        <v>0</v>
      </c>
      <c r="ES327" s="58">
        <f t="shared" si="651"/>
        <v>667.88799999999992</v>
      </c>
      <c r="ET327" s="58">
        <f t="shared" si="652"/>
        <v>647.33760000000007</v>
      </c>
    </row>
    <row r="328" spans="1:150" x14ac:dyDescent="0.25">
      <c r="A328" s="30" t="s">
        <v>1295</v>
      </c>
      <c r="B328" s="65">
        <v>1730023</v>
      </c>
      <c r="C328" s="67" t="s">
        <v>1296</v>
      </c>
      <c r="D328" s="32" t="s">
        <v>833</v>
      </c>
      <c r="E328" s="56"/>
      <c r="F328" s="33"/>
      <c r="G328" s="33"/>
      <c r="H328" s="288">
        <f t="shared" si="645"/>
        <v>38937.599999999999</v>
      </c>
      <c r="I328" s="288">
        <f t="shared" si="646"/>
        <v>38937.599999999999</v>
      </c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4" t="s">
        <v>863</v>
      </c>
      <c r="AI328" s="34" t="s">
        <v>463</v>
      </c>
      <c r="AJ328" s="34" t="s">
        <v>722</v>
      </c>
      <c r="AK328" s="34" t="s">
        <v>704</v>
      </c>
      <c r="AL328" s="34" t="s">
        <v>94</v>
      </c>
      <c r="AM328" s="34" t="s">
        <v>491</v>
      </c>
      <c r="AN328" s="34" t="s">
        <v>492</v>
      </c>
      <c r="AO328" s="36">
        <v>1.04</v>
      </c>
      <c r="AP328" s="69" t="s">
        <v>468</v>
      </c>
      <c r="AQ328" s="69" t="s">
        <v>30</v>
      </c>
      <c r="AR328" s="37" t="s">
        <v>493</v>
      </c>
      <c r="AS328" s="38">
        <v>2023</v>
      </c>
      <c r="AT328" s="39" t="s">
        <v>58</v>
      </c>
      <c r="AU328" s="37" t="s">
        <v>469</v>
      </c>
      <c r="AV328" s="39" t="s">
        <v>494</v>
      </c>
      <c r="AW328" s="39" t="s">
        <v>495</v>
      </c>
      <c r="AX328" s="39" t="s">
        <v>496</v>
      </c>
      <c r="AY328" s="40" t="s">
        <v>1297</v>
      </c>
      <c r="AZ328" s="40" t="s">
        <v>680</v>
      </c>
      <c r="BA328" s="274">
        <v>0</v>
      </c>
      <c r="BB328" s="42"/>
      <c r="BC328" s="43">
        <v>37440</v>
      </c>
      <c r="BD328" s="43">
        <v>0</v>
      </c>
      <c r="BE328" s="43"/>
      <c r="BF328" s="43">
        <v>0</v>
      </c>
      <c r="BG328" s="44"/>
      <c r="BH328" s="45">
        <f t="shared" si="630"/>
        <v>37440</v>
      </c>
      <c r="BI328" s="45">
        <f t="shared" si="631"/>
        <v>38937.599999999999</v>
      </c>
      <c r="BJ328" s="45">
        <f t="shared" si="640"/>
        <v>38937.599999999999</v>
      </c>
      <c r="BK328" s="46">
        <v>0</v>
      </c>
      <c r="BL328" s="46">
        <v>0</v>
      </c>
      <c r="BM328" s="46">
        <f t="shared" si="593"/>
        <v>0</v>
      </c>
      <c r="BN328" s="46">
        <v>37440</v>
      </c>
      <c r="BO328" s="46">
        <f t="shared" si="613"/>
        <v>38937.599999999999</v>
      </c>
      <c r="BP328" s="46">
        <v>0</v>
      </c>
      <c r="BQ328" s="46">
        <f t="shared" si="594"/>
        <v>0</v>
      </c>
      <c r="BR328" s="46">
        <v>0</v>
      </c>
      <c r="BS328" s="46">
        <f t="shared" si="595"/>
        <v>0</v>
      </c>
      <c r="BT328" s="46">
        <v>0</v>
      </c>
      <c r="BU328" s="46">
        <f t="shared" si="596"/>
        <v>0</v>
      </c>
      <c r="BV328" s="46">
        <v>0</v>
      </c>
      <c r="BW328" s="46">
        <f t="shared" si="597"/>
        <v>0</v>
      </c>
      <c r="BX328" s="46">
        <v>0</v>
      </c>
      <c r="BY328" s="46">
        <f t="shared" si="598"/>
        <v>0</v>
      </c>
      <c r="BZ328" s="46">
        <v>0</v>
      </c>
      <c r="CA328" s="46">
        <f t="shared" si="614"/>
        <v>0</v>
      </c>
      <c r="CB328" s="46">
        <v>0</v>
      </c>
      <c r="CC328" s="46">
        <f t="shared" si="615"/>
        <v>0</v>
      </c>
      <c r="CD328" s="46">
        <v>0</v>
      </c>
      <c r="CE328" s="46">
        <f t="shared" si="616"/>
        <v>0</v>
      </c>
      <c r="CF328" s="46">
        <v>0</v>
      </c>
      <c r="CG328" s="46">
        <f t="shared" si="617"/>
        <v>0</v>
      </c>
      <c r="CH328" s="46">
        <v>0</v>
      </c>
      <c r="CI328" s="46">
        <f t="shared" si="618"/>
        <v>0</v>
      </c>
      <c r="CJ328" s="46">
        <v>0</v>
      </c>
      <c r="CK328" s="46">
        <f t="shared" si="619"/>
        <v>0</v>
      </c>
      <c r="CL328" s="46">
        <v>0</v>
      </c>
      <c r="CM328" s="46">
        <f t="shared" si="620"/>
        <v>0</v>
      </c>
      <c r="CN328" s="46">
        <v>0</v>
      </c>
      <c r="CO328" s="46">
        <f t="shared" si="621"/>
        <v>0</v>
      </c>
      <c r="CP328" s="46">
        <v>0</v>
      </c>
      <c r="CQ328" s="46">
        <f t="shared" si="622"/>
        <v>0</v>
      </c>
      <c r="CR328" s="46">
        <v>0</v>
      </c>
      <c r="CS328" s="46">
        <f t="shared" si="623"/>
        <v>0</v>
      </c>
      <c r="CT328" s="46">
        <v>0</v>
      </c>
      <c r="CU328" s="46">
        <f t="shared" si="624"/>
        <v>0</v>
      </c>
      <c r="CV328" s="46">
        <v>0</v>
      </c>
      <c r="CW328" s="46">
        <f t="shared" si="625"/>
        <v>0</v>
      </c>
      <c r="CX328" s="46">
        <v>0</v>
      </c>
      <c r="CY328" s="46">
        <f t="shared" si="626"/>
        <v>0</v>
      </c>
      <c r="CZ328" s="46">
        <v>0</v>
      </c>
      <c r="DA328" s="46">
        <f t="shared" si="627"/>
        <v>0</v>
      </c>
      <c r="DB328" s="47">
        <v>0</v>
      </c>
      <c r="DC328" s="46">
        <f t="shared" si="628"/>
        <v>0</v>
      </c>
      <c r="DD328" s="48">
        <v>0</v>
      </c>
      <c r="DE328" s="46">
        <f t="shared" si="629"/>
        <v>0</v>
      </c>
      <c r="DF328" s="49">
        <v>10</v>
      </c>
      <c r="DG328" s="50">
        <f t="shared" si="637"/>
        <v>3893.7599999999998</v>
      </c>
      <c r="DH328" s="51">
        <f t="shared" si="641"/>
        <v>38937.599999999999</v>
      </c>
      <c r="DI328" s="52"/>
      <c r="DJ328" s="52"/>
      <c r="DK328" s="53"/>
      <c r="DL328" s="52">
        <f t="shared" si="638"/>
        <v>3893.7599999999998</v>
      </c>
      <c r="DM328" s="52">
        <f t="shared" si="638"/>
        <v>3893.7599999999998</v>
      </c>
      <c r="DN328" s="52">
        <f t="shared" si="638"/>
        <v>3893.7599999999998</v>
      </c>
      <c r="DO328" s="52">
        <f t="shared" si="638"/>
        <v>3893.7599999999998</v>
      </c>
      <c r="DP328" s="52">
        <f t="shared" si="636"/>
        <v>3893.7599999999998</v>
      </c>
      <c r="DQ328" s="52">
        <f t="shared" si="636"/>
        <v>3893.7599999999998</v>
      </c>
      <c r="DR328" s="52">
        <f t="shared" si="636"/>
        <v>3893.7599999999998</v>
      </c>
      <c r="DS328" s="52">
        <f t="shared" si="636"/>
        <v>3893.7599999999998</v>
      </c>
      <c r="DT328" s="52">
        <f>$DG328</f>
        <v>3893.7599999999998</v>
      </c>
      <c r="DU328" s="52">
        <f>$DG328</f>
        <v>3893.7599999999998</v>
      </c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4">
        <f t="shared" si="642"/>
        <v>0</v>
      </c>
      <c r="EH328" s="55">
        <f t="shared" si="643"/>
        <v>10</v>
      </c>
      <c r="EI328" s="55">
        <f t="shared" si="644"/>
        <v>0</v>
      </c>
      <c r="EJ328" s="56" t="s">
        <v>756</v>
      </c>
      <c r="EK328" s="57">
        <f t="shared" si="653"/>
        <v>0</v>
      </c>
      <c r="EL328" s="57">
        <f t="shared" si="654"/>
        <v>0</v>
      </c>
      <c r="EM328" s="57">
        <f t="shared" si="655"/>
        <v>38937.599999999999</v>
      </c>
      <c r="EN328" s="57">
        <f t="shared" si="656"/>
        <v>35043.839999999997</v>
      </c>
      <c r="EO328" s="57">
        <f t="shared" si="647"/>
        <v>31150.079999999998</v>
      </c>
      <c r="EP328" s="57">
        <f t="shared" si="648"/>
        <v>27256.32</v>
      </c>
      <c r="EQ328" s="58">
        <f t="shared" si="649"/>
        <v>0</v>
      </c>
      <c r="ER328" s="58">
        <f t="shared" si="650"/>
        <v>0</v>
      </c>
      <c r="ES328" s="58">
        <f t="shared" si="651"/>
        <v>506.18879999999996</v>
      </c>
      <c r="ET328" s="58">
        <f t="shared" si="652"/>
        <v>490.61375999999996</v>
      </c>
    </row>
    <row r="329" spans="1:150" x14ac:dyDescent="0.25">
      <c r="A329" s="30" t="s">
        <v>1298</v>
      </c>
      <c r="B329" s="65">
        <v>1730024</v>
      </c>
      <c r="C329" s="67" t="s">
        <v>1299</v>
      </c>
      <c r="D329" s="32" t="s">
        <v>833</v>
      </c>
      <c r="E329" s="56"/>
      <c r="F329" s="33"/>
      <c r="G329" s="33"/>
      <c r="H329" s="288">
        <f t="shared" si="645"/>
        <v>36400</v>
      </c>
      <c r="I329" s="288">
        <f t="shared" si="646"/>
        <v>36400</v>
      </c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4" t="s">
        <v>863</v>
      </c>
      <c r="AI329" s="34" t="s">
        <v>534</v>
      </c>
      <c r="AJ329" s="34" t="s">
        <v>722</v>
      </c>
      <c r="AK329" s="34" t="s">
        <v>704</v>
      </c>
      <c r="AL329" s="34" t="s">
        <v>221</v>
      </c>
      <c r="AM329" s="34" t="s">
        <v>491</v>
      </c>
      <c r="AN329" s="34" t="s">
        <v>492</v>
      </c>
      <c r="AO329" s="36">
        <v>1.04</v>
      </c>
      <c r="AP329" s="69" t="s">
        <v>544</v>
      </c>
      <c r="AQ329" s="69" t="s">
        <v>30</v>
      </c>
      <c r="AR329" s="37" t="s">
        <v>493</v>
      </c>
      <c r="AS329" s="38">
        <v>2023</v>
      </c>
      <c r="AT329" s="39" t="s">
        <v>30</v>
      </c>
      <c r="AU329" s="37" t="s">
        <v>469</v>
      </c>
      <c r="AV329" s="39" t="s">
        <v>494</v>
      </c>
      <c r="AW329" s="39" t="s">
        <v>495</v>
      </c>
      <c r="AX329" s="39" t="s">
        <v>496</v>
      </c>
      <c r="AY329" s="40" t="s">
        <v>834</v>
      </c>
      <c r="AZ329" s="40" t="s">
        <v>680</v>
      </c>
      <c r="BA329" s="274">
        <v>0</v>
      </c>
      <c r="BB329" s="42"/>
      <c r="BC329" s="43">
        <v>36400</v>
      </c>
      <c r="BD329" s="43">
        <v>0</v>
      </c>
      <c r="BE329" s="43"/>
      <c r="BF329" s="43">
        <v>0</v>
      </c>
      <c r="BG329" s="44"/>
      <c r="BH329" s="45">
        <f t="shared" si="630"/>
        <v>36400</v>
      </c>
      <c r="BI329" s="45">
        <f t="shared" si="631"/>
        <v>36400</v>
      </c>
      <c r="BJ329" s="45">
        <f t="shared" si="640"/>
        <v>36400</v>
      </c>
      <c r="BK329" s="46">
        <v>36400</v>
      </c>
      <c r="BL329" s="46">
        <v>0</v>
      </c>
      <c r="BM329" s="46">
        <f t="shared" si="593"/>
        <v>0</v>
      </c>
      <c r="BN329" s="46">
        <v>0</v>
      </c>
      <c r="BO329" s="46">
        <f t="shared" si="613"/>
        <v>0</v>
      </c>
      <c r="BP329" s="46">
        <v>0</v>
      </c>
      <c r="BQ329" s="46">
        <f t="shared" si="594"/>
        <v>0</v>
      </c>
      <c r="BR329" s="46">
        <v>0</v>
      </c>
      <c r="BS329" s="46">
        <f t="shared" si="595"/>
        <v>0</v>
      </c>
      <c r="BT329" s="46">
        <v>0</v>
      </c>
      <c r="BU329" s="46">
        <f t="shared" si="596"/>
        <v>0</v>
      </c>
      <c r="BV329" s="46">
        <v>0</v>
      </c>
      <c r="BW329" s="46">
        <f t="shared" si="597"/>
        <v>0</v>
      </c>
      <c r="BX329" s="46">
        <v>0</v>
      </c>
      <c r="BY329" s="46">
        <f t="shared" si="598"/>
        <v>0</v>
      </c>
      <c r="BZ329" s="46">
        <v>0</v>
      </c>
      <c r="CA329" s="46">
        <f t="shared" si="614"/>
        <v>0</v>
      </c>
      <c r="CB329" s="46">
        <v>0</v>
      </c>
      <c r="CC329" s="46">
        <f t="shared" si="615"/>
        <v>0</v>
      </c>
      <c r="CD329" s="46">
        <v>0</v>
      </c>
      <c r="CE329" s="46">
        <f t="shared" si="616"/>
        <v>0</v>
      </c>
      <c r="CF329" s="46">
        <v>0</v>
      </c>
      <c r="CG329" s="46">
        <f t="shared" si="617"/>
        <v>0</v>
      </c>
      <c r="CH329" s="46">
        <v>0</v>
      </c>
      <c r="CI329" s="46">
        <f t="shared" si="618"/>
        <v>0</v>
      </c>
      <c r="CJ329" s="46">
        <v>0</v>
      </c>
      <c r="CK329" s="46">
        <f t="shared" si="619"/>
        <v>0</v>
      </c>
      <c r="CL329" s="46">
        <v>0</v>
      </c>
      <c r="CM329" s="46">
        <f t="shared" si="620"/>
        <v>0</v>
      </c>
      <c r="CN329" s="46">
        <v>0</v>
      </c>
      <c r="CO329" s="46">
        <f t="shared" si="621"/>
        <v>0</v>
      </c>
      <c r="CP329" s="46">
        <v>0</v>
      </c>
      <c r="CQ329" s="46">
        <f t="shared" si="622"/>
        <v>0</v>
      </c>
      <c r="CR329" s="46">
        <v>0</v>
      </c>
      <c r="CS329" s="46">
        <f t="shared" si="623"/>
        <v>0</v>
      </c>
      <c r="CT329" s="46">
        <v>0</v>
      </c>
      <c r="CU329" s="46">
        <f t="shared" si="624"/>
        <v>0</v>
      </c>
      <c r="CV329" s="46">
        <v>0</v>
      </c>
      <c r="CW329" s="46">
        <f t="shared" si="625"/>
        <v>0</v>
      </c>
      <c r="CX329" s="46">
        <v>0</v>
      </c>
      <c r="CY329" s="46">
        <f t="shared" si="626"/>
        <v>0</v>
      </c>
      <c r="CZ329" s="46">
        <v>0</v>
      </c>
      <c r="DA329" s="46">
        <f t="shared" si="627"/>
        <v>0</v>
      </c>
      <c r="DB329" s="47">
        <v>0</v>
      </c>
      <c r="DC329" s="46">
        <f t="shared" si="628"/>
        <v>0</v>
      </c>
      <c r="DD329" s="48">
        <v>0</v>
      </c>
      <c r="DE329" s="46">
        <f t="shared" si="629"/>
        <v>0</v>
      </c>
      <c r="DF329" s="49">
        <v>10</v>
      </c>
      <c r="DG329" s="50">
        <f t="shared" si="637"/>
        <v>3640</v>
      </c>
      <c r="DH329" s="51">
        <f t="shared" si="641"/>
        <v>36400</v>
      </c>
      <c r="DI329" s="52"/>
      <c r="DJ329" s="52">
        <f>$DG329</f>
        <v>3640</v>
      </c>
      <c r="DK329" s="52">
        <f>$DG329</f>
        <v>3640</v>
      </c>
      <c r="DL329" s="52">
        <f t="shared" si="638"/>
        <v>3640</v>
      </c>
      <c r="DM329" s="52">
        <f t="shared" si="638"/>
        <v>3640</v>
      </c>
      <c r="DN329" s="52">
        <f t="shared" si="638"/>
        <v>3640</v>
      </c>
      <c r="DO329" s="52">
        <f t="shared" si="638"/>
        <v>3640</v>
      </c>
      <c r="DP329" s="52">
        <f t="shared" si="636"/>
        <v>3640</v>
      </c>
      <c r="DQ329" s="52">
        <f t="shared" si="636"/>
        <v>3640</v>
      </c>
      <c r="DR329" s="52">
        <f t="shared" si="636"/>
        <v>3640</v>
      </c>
      <c r="DS329" s="52">
        <f t="shared" si="636"/>
        <v>3640</v>
      </c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4">
        <f t="shared" si="642"/>
        <v>0</v>
      </c>
      <c r="EH329" s="55">
        <f t="shared" si="643"/>
        <v>10</v>
      </c>
      <c r="EI329" s="55">
        <f t="shared" si="644"/>
        <v>0</v>
      </c>
      <c r="EJ329" s="56" t="s">
        <v>756</v>
      </c>
      <c r="EK329" s="57">
        <f t="shared" si="653"/>
        <v>36400</v>
      </c>
      <c r="EL329" s="57">
        <f t="shared" si="654"/>
        <v>32760</v>
      </c>
      <c r="EM329" s="57">
        <f t="shared" si="655"/>
        <v>29120</v>
      </c>
      <c r="EN329" s="57">
        <f t="shared" si="656"/>
        <v>25480</v>
      </c>
      <c r="EO329" s="57">
        <f t="shared" si="647"/>
        <v>21840</v>
      </c>
      <c r="EP329" s="57">
        <f t="shared" si="648"/>
        <v>18200</v>
      </c>
      <c r="EQ329" s="58">
        <f t="shared" si="649"/>
        <v>436.8</v>
      </c>
      <c r="ER329" s="58">
        <f t="shared" si="650"/>
        <v>393.12</v>
      </c>
      <c r="ES329" s="58">
        <f t="shared" si="651"/>
        <v>378.56</v>
      </c>
      <c r="ET329" s="58">
        <f t="shared" si="652"/>
        <v>356.72</v>
      </c>
    </row>
    <row r="330" spans="1:150" x14ac:dyDescent="0.25">
      <c r="A330" s="30" t="s">
        <v>1300</v>
      </c>
      <c r="B330" s="65">
        <v>1730025</v>
      </c>
      <c r="C330" s="67" t="s">
        <v>1301</v>
      </c>
      <c r="D330" s="32" t="s">
        <v>833</v>
      </c>
      <c r="E330" s="56"/>
      <c r="F330" s="33"/>
      <c r="G330" s="33"/>
      <c r="H330" s="288">
        <f t="shared" si="645"/>
        <v>129792</v>
      </c>
      <c r="I330" s="288">
        <f t="shared" si="646"/>
        <v>129792</v>
      </c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4" t="s">
        <v>478</v>
      </c>
      <c r="AI330" s="34" t="s">
        <v>534</v>
      </c>
      <c r="AJ330" s="34" t="s">
        <v>722</v>
      </c>
      <c r="AK330" s="34" t="s">
        <v>704</v>
      </c>
      <c r="AL330" s="34" t="s">
        <v>221</v>
      </c>
      <c r="AM330" s="34" t="s">
        <v>491</v>
      </c>
      <c r="AN330" s="34" t="s">
        <v>492</v>
      </c>
      <c r="AO330" s="36">
        <v>1.04</v>
      </c>
      <c r="AP330" s="69" t="s">
        <v>468</v>
      </c>
      <c r="AQ330" s="69" t="s">
        <v>30</v>
      </c>
      <c r="AR330" s="37" t="s">
        <v>493</v>
      </c>
      <c r="AS330" s="38">
        <v>2023</v>
      </c>
      <c r="AT330" s="39" t="s">
        <v>30</v>
      </c>
      <c r="AU330" s="37" t="s">
        <v>469</v>
      </c>
      <c r="AV330" s="39" t="s">
        <v>494</v>
      </c>
      <c r="AW330" s="39" t="s">
        <v>495</v>
      </c>
      <c r="AX330" s="39" t="s">
        <v>496</v>
      </c>
      <c r="AY330" s="40" t="s">
        <v>834</v>
      </c>
      <c r="AZ330" s="40" t="s">
        <v>680</v>
      </c>
      <c r="BA330" s="274">
        <v>0</v>
      </c>
      <c r="BB330" s="42"/>
      <c r="BC330" s="43">
        <v>124800</v>
      </c>
      <c r="BD330" s="43">
        <v>0</v>
      </c>
      <c r="BE330" s="43"/>
      <c r="BF330" s="43">
        <v>0</v>
      </c>
      <c r="BG330" s="44"/>
      <c r="BH330" s="45">
        <f t="shared" si="630"/>
        <v>124800</v>
      </c>
      <c r="BI330" s="45">
        <f t="shared" si="631"/>
        <v>129792</v>
      </c>
      <c r="BJ330" s="45">
        <f t="shared" si="640"/>
        <v>129792</v>
      </c>
      <c r="BK330" s="46">
        <v>0</v>
      </c>
      <c r="BL330" s="46">
        <v>0</v>
      </c>
      <c r="BM330" s="46">
        <f t="shared" si="593"/>
        <v>0</v>
      </c>
      <c r="BN330" s="46">
        <v>124800</v>
      </c>
      <c r="BO330" s="46">
        <f t="shared" si="613"/>
        <v>129792</v>
      </c>
      <c r="BP330" s="46">
        <v>0</v>
      </c>
      <c r="BQ330" s="46">
        <f t="shared" si="594"/>
        <v>0</v>
      </c>
      <c r="BR330" s="46">
        <v>0</v>
      </c>
      <c r="BS330" s="46">
        <f t="shared" si="595"/>
        <v>0</v>
      </c>
      <c r="BT330" s="46">
        <v>0</v>
      </c>
      <c r="BU330" s="46">
        <f t="shared" si="596"/>
        <v>0</v>
      </c>
      <c r="BV330" s="46">
        <v>0</v>
      </c>
      <c r="BW330" s="46">
        <f t="shared" si="597"/>
        <v>0</v>
      </c>
      <c r="BX330" s="46">
        <v>0</v>
      </c>
      <c r="BY330" s="46">
        <f t="shared" si="598"/>
        <v>0</v>
      </c>
      <c r="BZ330" s="46">
        <v>0</v>
      </c>
      <c r="CA330" s="46">
        <f t="shared" si="614"/>
        <v>0</v>
      </c>
      <c r="CB330" s="46">
        <v>0</v>
      </c>
      <c r="CC330" s="46">
        <f t="shared" si="615"/>
        <v>0</v>
      </c>
      <c r="CD330" s="46">
        <v>0</v>
      </c>
      <c r="CE330" s="46">
        <f t="shared" si="616"/>
        <v>0</v>
      </c>
      <c r="CF330" s="46">
        <v>0</v>
      </c>
      <c r="CG330" s="46">
        <f t="shared" si="617"/>
        <v>0</v>
      </c>
      <c r="CH330" s="46">
        <v>0</v>
      </c>
      <c r="CI330" s="46">
        <f t="shared" si="618"/>
        <v>0</v>
      </c>
      <c r="CJ330" s="46">
        <v>0</v>
      </c>
      <c r="CK330" s="46">
        <f t="shared" si="619"/>
        <v>0</v>
      </c>
      <c r="CL330" s="46">
        <v>0</v>
      </c>
      <c r="CM330" s="46">
        <f t="shared" si="620"/>
        <v>0</v>
      </c>
      <c r="CN330" s="46">
        <v>0</v>
      </c>
      <c r="CO330" s="46">
        <f t="shared" si="621"/>
        <v>0</v>
      </c>
      <c r="CP330" s="46">
        <v>0</v>
      </c>
      <c r="CQ330" s="46">
        <f t="shared" si="622"/>
        <v>0</v>
      </c>
      <c r="CR330" s="46">
        <v>0</v>
      </c>
      <c r="CS330" s="46">
        <f t="shared" si="623"/>
        <v>0</v>
      </c>
      <c r="CT330" s="46">
        <v>0</v>
      </c>
      <c r="CU330" s="46">
        <f t="shared" si="624"/>
        <v>0</v>
      </c>
      <c r="CV330" s="46">
        <v>0</v>
      </c>
      <c r="CW330" s="46">
        <f t="shared" si="625"/>
        <v>0</v>
      </c>
      <c r="CX330" s="46">
        <v>0</v>
      </c>
      <c r="CY330" s="46">
        <f t="shared" si="626"/>
        <v>0</v>
      </c>
      <c r="CZ330" s="46">
        <v>0</v>
      </c>
      <c r="DA330" s="46">
        <f t="shared" si="627"/>
        <v>0</v>
      </c>
      <c r="DB330" s="47">
        <v>0</v>
      </c>
      <c r="DC330" s="46">
        <f t="shared" si="628"/>
        <v>0</v>
      </c>
      <c r="DD330" s="48">
        <v>0</v>
      </c>
      <c r="DE330" s="46">
        <f t="shared" si="629"/>
        <v>0</v>
      </c>
      <c r="DF330" s="49">
        <v>10</v>
      </c>
      <c r="DG330" s="50">
        <f t="shared" si="637"/>
        <v>12979.2</v>
      </c>
      <c r="DH330" s="51">
        <f t="shared" si="641"/>
        <v>129791.99999999999</v>
      </c>
      <c r="DI330" s="52"/>
      <c r="DJ330" s="52"/>
      <c r="DK330" s="53"/>
      <c r="DL330" s="52">
        <f t="shared" si="638"/>
        <v>12979.2</v>
      </c>
      <c r="DM330" s="52">
        <f t="shared" si="638"/>
        <v>12979.2</v>
      </c>
      <c r="DN330" s="52">
        <f t="shared" si="638"/>
        <v>12979.2</v>
      </c>
      <c r="DO330" s="52">
        <f t="shared" si="638"/>
        <v>12979.2</v>
      </c>
      <c r="DP330" s="52">
        <f t="shared" si="636"/>
        <v>12979.2</v>
      </c>
      <c r="DQ330" s="52">
        <f t="shared" si="636"/>
        <v>12979.2</v>
      </c>
      <c r="DR330" s="52">
        <f t="shared" si="636"/>
        <v>12979.2</v>
      </c>
      <c r="DS330" s="52">
        <f t="shared" si="636"/>
        <v>12979.2</v>
      </c>
      <c r="DT330" s="52">
        <f>$DG330</f>
        <v>12979.2</v>
      </c>
      <c r="DU330" s="52">
        <f>$DG330</f>
        <v>12979.2</v>
      </c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4">
        <f t="shared" si="642"/>
        <v>0</v>
      </c>
      <c r="EH330" s="55">
        <f t="shared" si="643"/>
        <v>10</v>
      </c>
      <c r="EI330" s="55">
        <f t="shared" si="644"/>
        <v>0</v>
      </c>
      <c r="EJ330" s="56" t="s">
        <v>756</v>
      </c>
      <c r="EK330" s="57">
        <f t="shared" si="653"/>
        <v>0</v>
      </c>
      <c r="EL330" s="57">
        <f t="shared" si="654"/>
        <v>0</v>
      </c>
      <c r="EM330" s="57">
        <f t="shared" si="655"/>
        <v>129792</v>
      </c>
      <c r="EN330" s="57">
        <f t="shared" si="656"/>
        <v>116812.8</v>
      </c>
      <c r="EO330" s="57">
        <f t="shared" si="647"/>
        <v>103833.60000000001</v>
      </c>
      <c r="EP330" s="57">
        <f t="shared" si="648"/>
        <v>90854.400000000009</v>
      </c>
      <c r="EQ330" s="58">
        <f t="shared" si="649"/>
        <v>0</v>
      </c>
      <c r="ER330" s="58">
        <f t="shared" si="650"/>
        <v>0</v>
      </c>
      <c r="ES330" s="58">
        <f t="shared" si="651"/>
        <v>1687.2959999999998</v>
      </c>
      <c r="ET330" s="58">
        <f t="shared" si="652"/>
        <v>1635.3792000000001</v>
      </c>
    </row>
    <row r="331" spans="1:150" x14ac:dyDescent="0.25">
      <c r="A331" s="30" t="s">
        <v>1302</v>
      </c>
      <c r="B331" s="65">
        <v>1740001</v>
      </c>
      <c r="C331" s="67" t="s">
        <v>1303</v>
      </c>
      <c r="D331" s="32">
        <v>0</v>
      </c>
      <c r="E331" s="56"/>
      <c r="F331" s="33"/>
      <c r="G331" s="33"/>
      <c r="H331" s="288">
        <f t="shared" si="645"/>
        <v>-22894</v>
      </c>
      <c r="I331" s="288">
        <f t="shared" si="646"/>
        <v>-51189.56</v>
      </c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4" t="s">
        <v>685</v>
      </c>
      <c r="AI331" s="34" t="s">
        <v>479</v>
      </c>
      <c r="AJ331" s="34" t="s">
        <v>54</v>
      </c>
      <c r="AK331" s="34" t="s">
        <v>490</v>
      </c>
      <c r="AL331" s="34" t="s">
        <v>86</v>
      </c>
      <c r="AM331" s="34" t="s">
        <v>529</v>
      </c>
      <c r="AN331" s="34" t="s">
        <v>467</v>
      </c>
      <c r="AO331" s="36">
        <v>1.04</v>
      </c>
      <c r="AP331" s="69" t="s">
        <v>586</v>
      </c>
      <c r="AQ331" s="69" t="s">
        <v>58</v>
      </c>
      <c r="AR331" s="37" t="s">
        <v>471</v>
      </c>
      <c r="AS331" s="38">
        <v>2018</v>
      </c>
      <c r="AT331" s="39" t="s">
        <v>470</v>
      </c>
      <c r="AU331" s="37" t="s">
        <v>686</v>
      </c>
      <c r="AV331" s="39" t="s">
        <v>494</v>
      </c>
      <c r="AW331" s="39" t="s">
        <v>495</v>
      </c>
      <c r="AX331" s="39" t="s">
        <v>687</v>
      </c>
      <c r="AY331" s="40" t="s">
        <v>688</v>
      </c>
      <c r="AZ331" s="40" t="s">
        <v>474</v>
      </c>
      <c r="BA331" s="274">
        <v>-28295.56</v>
      </c>
      <c r="BB331" s="42"/>
      <c r="BC331" s="35">
        <f>1262445.248+1163046-2425491</f>
        <v>0.24799999967217445</v>
      </c>
      <c r="BD331" s="43">
        <f>168457-168457</f>
        <v>0</v>
      </c>
      <c r="BE331" s="43"/>
      <c r="BF331" s="43">
        <v>0</v>
      </c>
      <c r="BG331" s="44"/>
      <c r="BH331" s="45">
        <f t="shared" si="630"/>
        <v>-22894</v>
      </c>
      <c r="BI331" s="45">
        <f t="shared" si="631"/>
        <v>-22894</v>
      </c>
      <c r="BJ331" s="45">
        <f t="shared" si="640"/>
        <v>-51189.56</v>
      </c>
      <c r="BK331" s="46">
        <v>-22894</v>
      </c>
      <c r="BL331" s="46"/>
      <c r="BM331" s="46">
        <f t="shared" si="593"/>
        <v>0</v>
      </c>
      <c r="BN331" s="46">
        <v>0</v>
      </c>
      <c r="BO331" s="46">
        <f t="shared" si="613"/>
        <v>0</v>
      </c>
      <c r="BP331" s="46">
        <v>0</v>
      </c>
      <c r="BQ331" s="46">
        <f t="shared" si="594"/>
        <v>0</v>
      </c>
      <c r="BR331" s="46">
        <v>0</v>
      </c>
      <c r="BS331" s="46">
        <f t="shared" si="595"/>
        <v>0</v>
      </c>
      <c r="BT331" s="46">
        <v>0</v>
      </c>
      <c r="BU331" s="46">
        <f t="shared" si="596"/>
        <v>0</v>
      </c>
      <c r="BV331" s="46">
        <v>0</v>
      </c>
      <c r="BW331" s="46">
        <f t="shared" si="597"/>
        <v>0</v>
      </c>
      <c r="BX331" s="46">
        <v>0</v>
      </c>
      <c r="BY331" s="46">
        <f t="shared" si="598"/>
        <v>0</v>
      </c>
      <c r="BZ331" s="46">
        <v>0</v>
      </c>
      <c r="CA331" s="46">
        <f t="shared" si="614"/>
        <v>0</v>
      </c>
      <c r="CB331" s="46">
        <v>0</v>
      </c>
      <c r="CC331" s="46">
        <f t="shared" si="615"/>
        <v>0</v>
      </c>
      <c r="CD331" s="46">
        <v>0</v>
      </c>
      <c r="CE331" s="46">
        <f t="shared" si="616"/>
        <v>0</v>
      </c>
      <c r="CF331" s="46">
        <v>0</v>
      </c>
      <c r="CG331" s="46">
        <f t="shared" si="617"/>
        <v>0</v>
      </c>
      <c r="CH331" s="46">
        <v>0</v>
      </c>
      <c r="CI331" s="46">
        <f t="shared" si="618"/>
        <v>0</v>
      </c>
      <c r="CJ331" s="46">
        <v>0</v>
      </c>
      <c r="CK331" s="46">
        <f t="shared" si="619"/>
        <v>0</v>
      </c>
      <c r="CL331" s="46">
        <v>0</v>
      </c>
      <c r="CM331" s="46">
        <f t="shared" si="620"/>
        <v>0</v>
      </c>
      <c r="CN331" s="46">
        <v>0</v>
      </c>
      <c r="CO331" s="46">
        <f t="shared" si="621"/>
        <v>0</v>
      </c>
      <c r="CP331" s="46">
        <v>0</v>
      </c>
      <c r="CQ331" s="46">
        <f t="shared" si="622"/>
        <v>0</v>
      </c>
      <c r="CR331" s="46">
        <v>0</v>
      </c>
      <c r="CS331" s="46">
        <f t="shared" si="623"/>
        <v>0</v>
      </c>
      <c r="CT331" s="46">
        <v>0</v>
      </c>
      <c r="CU331" s="46">
        <f t="shared" si="624"/>
        <v>0</v>
      </c>
      <c r="CV331" s="46">
        <v>0</v>
      </c>
      <c r="CW331" s="46">
        <f t="shared" si="625"/>
        <v>0</v>
      </c>
      <c r="CX331" s="46">
        <v>0</v>
      </c>
      <c r="CY331" s="46">
        <f t="shared" si="626"/>
        <v>0</v>
      </c>
      <c r="CZ331" s="46">
        <v>0</v>
      </c>
      <c r="DA331" s="46">
        <f t="shared" si="627"/>
        <v>0</v>
      </c>
      <c r="DB331" s="47">
        <v>0</v>
      </c>
      <c r="DC331" s="46">
        <f t="shared" si="628"/>
        <v>0</v>
      </c>
      <c r="DD331" s="48">
        <v>0</v>
      </c>
      <c r="DE331" s="46">
        <f t="shared" si="629"/>
        <v>0</v>
      </c>
      <c r="DF331" s="49">
        <v>20</v>
      </c>
      <c r="DG331" s="137">
        <f t="shared" si="637"/>
        <v>-2559.4780000000001</v>
      </c>
      <c r="DH331" s="297">
        <f t="shared" si="641"/>
        <v>-51189.560000000012</v>
      </c>
      <c r="DI331" s="52"/>
      <c r="DJ331" s="52">
        <f>$DG331</f>
        <v>-2559.4780000000001</v>
      </c>
      <c r="DK331" s="52">
        <f t="shared" ref="DK331" si="657">$DG331</f>
        <v>-2559.4780000000001</v>
      </c>
      <c r="DL331" s="52">
        <f t="shared" si="638"/>
        <v>-2559.4780000000001</v>
      </c>
      <c r="DM331" s="52">
        <f t="shared" si="638"/>
        <v>-2559.4780000000001</v>
      </c>
      <c r="DN331" s="52">
        <f t="shared" si="638"/>
        <v>-2559.4780000000001</v>
      </c>
      <c r="DO331" s="52">
        <f t="shared" si="638"/>
        <v>-2559.4780000000001</v>
      </c>
      <c r="DP331" s="52">
        <f t="shared" si="638"/>
        <v>-2559.4780000000001</v>
      </c>
      <c r="DQ331" s="52">
        <f t="shared" si="638"/>
        <v>-2559.4780000000001</v>
      </c>
      <c r="DR331" s="52">
        <f t="shared" si="638"/>
        <v>-2559.4780000000001</v>
      </c>
      <c r="DS331" s="52">
        <f t="shared" si="638"/>
        <v>-2559.4780000000001</v>
      </c>
      <c r="DT331" s="52">
        <f t="shared" si="638"/>
        <v>-2559.4780000000001</v>
      </c>
      <c r="DU331" s="52">
        <f t="shared" si="638"/>
        <v>-2559.4780000000001</v>
      </c>
      <c r="DV331" s="52">
        <f t="shared" si="638"/>
        <v>-2559.4780000000001</v>
      </c>
      <c r="DW331" s="52">
        <f t="shared" si="638"/>
        <v>-2559.4780000000001</v>
      </c>
      <c r="DX331" s="52">
        <f t="shared" si="638"/>
        <v>-2559.4780000000001</v>
      </c>
      <c r="DY331" s="52">
        <f t="shared" si="638"/>
        <v>-2559.4780000000001</v>
      </c>
      <c r="DZ331" s="52">
        <f t="shared" si="638"/>
        <v>-2559.4780000000001</v>
      </c>
      <c r="EA331" s="52">
        <f t="shared" si="638"/>
        <v>-2559.4780000000001</v>
      </c>
      <c r="EB331" s="52">
        <f t="shared" ref="EB331:EC331" si="658">$DG331</f>
        <v>-2559.4780000000001</v>
      </c>
      <c r="EC331" s="52">
        <f t="shared" si="658"/>
        <v>-2559.4780000000001</v>
      </c>
      <c r="ED331" s="52"/>
      <c r="EE331" s="53"/>
      <c r="EF331" s="53"/>
      <c r="EG331" s="54">
        <f t="shared" si="642"/>
        <v>0</v>
      </c>
      <c r="EH331" s="55">
        <f t="shared" si="643"/>
        <v>20</v>
      </c>
      <c r="EI331" s="55">
        <f t="shared" si="644"/>
        <v>0</v>
      </c>
      <c r="EJ331" s="56" t="s">
        <v>689</v>
      </c>
      <c r="EK331" s="57">
        <f t="shared" si="653"/>
        <v>-51189.56</v>
      </c>
      <c r="EL331" s="57">
        <f t="shared" si="654"/>
        <v>-48630.081999999995</v>
      </c>
      <c r="EM331" s="57">
        <f t="shared" si="655"/>
        <v>-46070.603999999992</v>
      </c>
      <c r="EN331" s="57">
        <f t="shared" si="656"/>
        <v>-43511.125999999989</v>
      </c>
      <c r="EO331" s="57">
        <f t="shared" si="647"/>
        <v>-40951.647999999986</v>
      </c>
      <c r="EP331" s="57">
        <f t="shared" si="648"/>
        <v>-38392.169999999984</v>
      </c>
      <c r="EQ331" s="58">
        <f t="shared" si="649"/>
        <v>-614.27472</v>
      </c>
      <c r="ER331" s="58">
        <f t="shared" si="650"/>
        <v>-583.56098399999996</v>
      </c>
      <c r="ES331" s="58">
        <f t="shared" si="651"/>
        <v>-598.91785199999993</v>
      </c>
      <c r="ET331" s="58">
        <f t="shared" si="652"/>
        <v>-609.15576399999986</v>
      </c>
    </row>
    <row r="332" spans="1:150" x14ac:dyDescent="0.25">
      <c r="A332" s="30" t="s">
        <v>1304</v>
      </c>
      <c r="B332" s="65">
        <v>1740003</v>
      </c>
      <c r="C332" s="67" t="s">
        <v>1305</v>
      </c>
      <c r="D332" s="32">
        <v>0</v>
      </c>
      <c r="E332" s="56"/>
      <c r="F332" s="33"/>
      <c r="G332" s="33"/>
      <c r="H332" s="288">
        <f t="shared" si="645"/>
        <v>612785.68000000005</v>
      </c>
      <c r="I332" s="288">
        <f t="shared" si="646"/>
        <v>1449952.06</v>
      </c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4" t="s">
        <v>685</v>
      </c>
      <c r="AI332" s="34" t="s">
        <v>479</v>
      </c>
      <c r="AJ332" s="34" t="s">
        <v>51</v>
      </c>
      <c r="AK332" s="34" t="s">
        <v>940</v>
      </c>
      <c r="AL332" s="34" t="s">
        <v>40</v>
      </c>
      <c r="AM332" s="34" t="s">
        <v>529</v>
      </c>
      <c r="AN332" s="34" t="s">
        <v>467</v>
      </c>
      <c r="AO332" s="36">
        <v>1.04</v>
      </c>
      <c r="AP332" s="69" t="s">
        <v>586</v>
      </c>
      <c r="AQ332" s="69" t="s">
        <v>58</v>
      </c>
      <c r="AR332" s="37" t="s">
        <v>469</v>
      </c>
      <c r="AS332" s="38">
        <v>2021</v>
      </c>
      <c r="AT332" s="39" t="s">
        <v>30</v>
      </c>
      <c r="AU332" s="37" t="s">
        <v>686</v>
      </c>
      <c r="AV332" s="39" t="s">
        <v>494</v>
      </c>
      <c r="AW332" s="39" t="s">
        <v>495</v>
      </c>
      <c r="AX332" s="39" t="s">
        <v>687</v>
      </c>
      <c r="AY332" s="40" t="s">
        <v>905</v>
      </c>
      <c r="AZ332" s="40">
        <v>2022</v>
      </c>
      <c r="BA332" s="274">
        <v>837166.38</v>
      </c>
      <c r="BB332" s="42"/>
      <c r="BC332" s="43">
        <v>841296.49</v>
      </c>
      <c r="BD332" s="43">
        <v>800000</v>
      </c>
      <c r="BE332" s="43"/>
      <c r="BF332" s="43">
        <v>800000</v>
      </c>
      <c r="BG332" s="44"/>
      <c r="BH332" s="45">
        <f t="shared" si="630"/>
        <v>612785.68000000005</v>
      </c>
      <c r="BI332" s="45">
        <f t="shared" si="631"/>
        <v>612785.68000000005</v>
      </c>
      <c r="BJ332" s="45">
        <f t="shared" si="640"/>
        <v>1449952.06</v>
      </c>
      <c r="BK332" s="46">
        <v>612785.68000000005</v>
      </c>
      <c r="BL332" s="46">
        <v>0</v>
      </c>
      <c r="BM332" s="46">
        <f t="shared" si="593"/>
        <v>0</v>
      </c>
      <c r="BN332" s="46">
        <v>0</v>
      </c>
      <c r="BO332" s="46">
        <f t="shared" si="613"/>
        <v>0</v>
      </c>
      <c r="BP332" s="46">
        <v>0</v>
      </c>
      <c r="BQ332" s="46">
        <f t="shared" si="594"/>
        <v>0</v>
      </c>
      <c r="BR332" s="46">
        <v>0</v>
      </c>
      <c r="BS332" s="46">
        <f t="shared" si="595"/>
        <v>0</v>
      </c>
      <c r="BT332" s="46">
        <v>0</v>
      </c>
      <c r="BU332" s="46">
        <f t="shared" si="596"/>
        <v>0</v>
      </c>
      <c r="BV332" s="46">
        <v>0</v>
      </c>
      <c r="BW332" s="46">
        <f t="shared" si="597"/>
        <v>0</v>
      </c>
      <c r="BX332" s="46">
        <v>0</v>
      </c>
      <c r="BY332" s="46">
        <f t="shared" si="598"/>
        <v>0</v>
      </c>
      <c r="BZ332" s="46">
        <v>0</v>
      </c>
      <c r="CA332" s="46">
        <f t="shared" si="614"/>
        <v>0</v>
      </c>
      <c r="CB332" s="46">
        <v>0</v>
      </c>
      <c r="CC332" s="46">
        <f t="shared" si="615"/>
        <v>0</v>
      </c>
      <c r="CD332" s="46">
        <v>0</v>
      </c>
      <c r="CE332" s="46">
        <f t="shared" si="616"/>
        <v>0</v>
      </c>
      <c r="CF332" s="46">
        <v>0</v>
      </c>
      <c r="CG332" s="46">
        <f t="shared" si="617"/>
        <v>0</v>
      </c>
      <c r="CH332" s="46">
        <v>0</v>
      </c>
      <c r="CI332" s="46">
        <f t="shared" si="618"/>
        <v>0</v>
      </c>
      <c r="CJ332" s="46">
        <v>0</v>
      </c>
      <c r="CK332" s="46">
        <f t="shared" si="619"/>
        <v>0</v>
      </c>
      <c r="CL332" s="46">
        <v>0</v>
      </c>
      <c r="CM332" s="46">
        <f t="shared" si="620"/>
        <v>0</v>
      </c>
      <c r="CN332" s="46">
        <v>0</v>
      </c>
      <c r="CO332" s="46">
        <f t="shared" si="621"/>
        <v>0</v>
      </c>
      <c r="CP332" s="46">
        <v>0</v>
      </c>
      <c r="CQ332" s="46">
        <f t="shared" si="622"/>
        <v>0</v>
      </c>
      <c r="CR332" s="46">
        <v>0</v>
      </c>
      <c r="CS332" s="46">
        <f t="shared" si="623"/>
        <v>0</v>
      </c>
      <c r="CT332" s="46">
        <v>0</v>
      </c>
      <c r="CU332" s="46">
        <f t="shared" si="624"/>
        <v>0</v>
      </c>
      <c r="CV332" s="46">
        <v>0</v>
      </c>
      <c r="CW332" s="46">
        <f t="shared" si="625"/>
        <v>0</v>
      </c>
      <c r="CX332" s="46">
        <v>0</v>
      </c>
      <c r="CY332" s="46">
        <f t="shared" si="626"/>
        <v>0</v>
      </c>
      <c r="CZ332" s="46">
        <v>0</v>
      </c>
      <c r="DA332" s="46">
        <f t="shared" si="627"/>
        <v>0</v>
      </c>
      <c r="DB332" s="47">
        <v>0</v>
      </c>
      <c r="DC332" s="46">
        <f t="shared" si="628"/>
        <v>0</v>
      </c>
      <c r="DD332" s="48">
        <v>0</v>
      </c>
      <c r="DE332" s="46">
        <f t="shared" si="629"/>
        <v>0</v>
      </c>
      <c r="DF332" s="49">
        <v>40</v>
      </c>
      <c r="DG332" s="50">
        <f t="shared" si="637"/>
        <v>16248.801500000001</v>
      </c>
      <c r="DH332" s="51">
        <f t="shared" si="641"/>
        <v>373722.43450000003</v>
      </c>
      <c r="DI332" s="52"/>
      <c r="DJ332" s="52">
        <f t="shared" ref="DJ332:EF332" si="659">$DG332</f>
        <v>16248.801500000001</v>
      </c>
      <c r="DK332" s="52">
        <f t="shared" si="659"/>
        <v>16248.801500000001</v>
      </c>
      <c r="DL332" s="52">
        <f t="shared" si="659"/>
        <v>16248.801500000001</v>
      </c>
      <c r="DM332" s="52">
        <f t="shared" si="659"/>
        <v>16248.801500000001</v>
      </c>
      <c r="DN332" s="52">
        <f t="shared" si="659"/>
        <v>16248.801500000001</v>
      </c>
      <c r="DO332" s="52">
        <f t="shared" si="659"/>
        <v>16248.801500000001</v>
      </c>
      <c r="DP332" s="52">
        <f t="shared" si="659"/>
        <v>16248.801500000001</v>
      </c>
      <c r="DQ332" s="52">
        <f t="shared" si="659"/>
        <v>16248.801500000001</v>
      </c>
      <c r="DR332" s="52">
        <f t="shared" si="659"/>
        <v>16248.801500000001</v>
      </c>
      <c r="DS332" s="52">
        <f t="shared" si="659"/>
        <v>16248.801500000001</v>
      </c>
      <c r="DT332" s="52">
        <f t="shared" si="659"/>
        <v>16248.801500000001</v>
      </c>
      <c r="DU332" s="52">
        <f t="shared" si="659"/>
        <v>16248.801500000001</v>
      </c>
      <c r="DV332" s="52">
        <f t="shared" si="659"/>
        <v>16248.801500000001</v>
      </c>
      <c r="DW332" s="52">
        <f t="shared" si="659"/>
        <v>16248.801500000001</v>
      </c>
      <c r="DX332" s="52">
        <f t="shared" si="659"/>
        <v>16248.801500000001</v>
      </c>
      <c r="DY332" s="52">
        <f t="shared" si="659"/>
        <v>16248.801500000001</v>
      </c>
      <c r="DZ332" s="52">
        <f t="shared" si="659"/>
        <v>16248.801500000001</v>
      </c>
      <c r="EA332" s="52">
        <f t="shared" si="659"/>
        <v>16248.801500000001</v>
      </c>
      <c r="EB332" s="52">
        <f t="shared" si="659"/>
        <v>16248.801500000001</v>
      </c>
      <c r="EC332" s="52">
        <f t="shared" si="659"/>
        <v>16248.801500000001</v>
      </c>
      <c r="ED332" s="52">
        <f t="shared" si="659"/>
        <v>16248.801500000001</v>
      </c>
      <c r="EE332" s="52">
        <f t="shared" si="659"/>
        <v>16248.801500000001</v>
      </c>
      <c r="EF332" s="52">
        <f t="shared" si="659"/>
        <v>16248.801500000001</v>
      </c>
      <c r="EG332" s="54">
        <f t="shared" si="642"/>
        <v>1076229.6255000001</v>
      </c>
      <c r="EH332" s="55">
        <f t="shared" si="643"/>
        <v>23</v>
      </c>
      <c r="EI332" s="55">
        <f t="shared" si="644"/>
        <v>17</v>
      </c>
      <c r="EJ332" s="326" t="s">
        <v>1306</v>
      </c>
      <c r="EK332" s="327">
        <f>BA332+BK332-(BD332/BJ332*BK332)</f>
        <v>1111852.2306856432</v>
      </c>
      <c r="EL332" s="57">
        <f>EK332+BM332-(BD332/BJ332*BM332)-DJ332</f>
        <v>1095603.4291856431</v>
      </c>
      <c r="EM332" s="57">
        <f>EL332+BO332-(BD332/BJ332*BO332)-DK332</f>
        <v>1079354.627685643</v>
      </c>
      <c r="EN332" s="57">
        <f>EM332+BQ332-(BD332/BJ332*BQ332)-DL332</f>
        <v>1063105.826185643</v>
      </c>
      <c r="EO332" s="57">
        <f>EN332+BS332-(BD332/BJ332*BS332)-DM332</f>
        <v>1046857.0246856429</v>
      </c>
      <c r="EP332" s="57">
        <f>EO332+BU332-(BD332/BJ332*BS332)-DN332</f>
        <v>1030608.2231856429</v>
      </c>
      <c r="EQ332" s="58">
        <f t="shared" si="649"/>
        <v>13342.226768227718</v>
      </c>
      <c r="ER332" s="58">
        <f t="shared" si="650"/>
        <v>13147.241150227717</v>
      </c>
      <c r="ES332" s="58">
        <f t="shared" si="651"/>
        <v>14031.610159913358</v>
      </c>
      <c r="ET332" s="58">
        <f t="shared" si="652"/>
        <v>14883.481566599003</v>
      </c>
    </row>
    <row r="333" spans="1:150" x14ac:dyDescent="0.25">
      <c r="A333" s="30" t="s">
        <v>1307</v>
      </c>
      <c r="B333" s="65">
        <v>1740004</v>
      </c>
      <c r="C333" s="67" t="s">
        <v>1308</v>
      </c>
      <c r="D333" s="32" t="s">
        <v>1247</v>
      </c>
      <c r="E333" s="56"/>
      <c r="F333" s="33"/>
      <c r="G333" s="33"/>
      <c r="H333" s="288">
        <f t="shared" si="645"/>
        <v>973440</v>
      </c>
      <c r="I333" s="288">
        <f t="shared" si="646"/>
        <v>973440</v>
      </c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4" t="s">
        <v>478</v>
      </c>
      <c r="AI333" s="34" t="s">
        <v>479</v>
      </c>
      <c r="AJ333" s="34" t="s">
        <v>54</v>
      </c>
      <c r="AK333" s="34" t="s">
        <v>490</v>
      </c>
      <c r="AL333" s="34" t="s">
        <v>86</v>
      </c>
      <c r="AM333" s="34" t="s">
        <v>529</v>
      </c>
      <c r="AN333" s="34" t="s">
        <v>467</v>
      </c>
      <c r="AO333" s="36">
        <v>1.04</v>
      </c>
      <c r="AP333" s="69" t="s">
        <v>468</v>
      </c>
      <c r="AQ333" s="69" t="s">
        <v>58</v>
      </c>
      <c r="AR333" s="37" t="s">
        <v>493</v>
      </c>
      <c r="AS333" s="38">
        <v>2023</v>
      </c>
      <c r="AT333" s="39" t="s">
        <v>470</v>
      </c>
      <c r="AU333" s="37" t="s">
        <v>471</v>
      </c>
      <c r="AV333" s="39" t="s">
        <v>523</v>
      </c>
      <c r="AW333" s="39" t="s">
        <v>524</v>
      </c>
      <c r="AX333" s="39" t="s">
        <v>729</v>
      </c>
      <c r="AY333" s="40" t="s">
        <v>688</v>
      </c>
      <c r="AZ333" s="40" t="s">
        <v>474</v>
      </c>
      <c r="BA333" s="274">
        <v>0</v>
      </c>
      <c r="BB333" s="42"/>
      <c r="BC333" s="35">
        <f>1800000-149500</f>
        <v>1650500</v>
      </c>
      <c r="BD333" s="43">
        <v>0</v>
      </c>
      <c r="BE333" s="43"/>
      <c r="BF333" s="43">
        <v>0</v>
      </c>
      <c r="BG333" s="44"/>
      <c r="BH333" s="45">
        <f t="shared" si="630"/>
        <v>936000</v>
      </c>
      <c r="BI333" s="45">
        <f t="shared" si="631"/>
        <v>973440</v>
      </c>
      <c r="BJ333" s="45">
        <f t="shared" si="640"/>
        <v>973440</v>
      </c>
      <c r="BK333" s="46">
        <v>0</v>
      </c>
      <c r="BL333" s="46">
        <v>0</v>
      </c>
      <c r="BM333" s="46">
        <f t="shared" si="593"/>
        <v>0</v>
      </c>
      <c r="BN333" s="46">
        <v>936000</v>
      </c>
      <c r="BO333" s="46">
        <f t="shared" si="613"/>
        <v>973440</v>
      </c>
      <c r="BP333" s="46">
        <v>0</v>
      </c>
      <c r="BQ333" s="46">
        <f t="shared" si="594"/>
        <v>0</v>
      </c>
      <c r="BR333" s="46">
        <v>0</v>
      </c>
      <c r="BS333" s="46">
        <f t="shared" si="595"/>
        <v>0</v>
      </c>
      <c r="BT333" s="46">
        <v>0</v>
      </c>
      <c r="BU333" s="46">
        <f t="shared" si="596"/>
        <v>0</v>
      </c>
      <c r="BV333" s="46">
        <v>0</v>
      </c>
      <c r="BW333" s="46">
        <f t="shared" si="597"/>
        <v>0</v>
      </c>
      <c r="BX333" s="46">
        <v>0</v>
      </c>
      <c r="BY333" s="46">
        <f t="shared" si="598"/>
        <v>0</v>
      </c>
      <c r="BZ333" s="46">
        <v>0</v>
      </c>
      <c r="CA333" s="46">
        <f t="shared" si="614"/>
        <v>0</v>
      </c>
      <c r="CB333" s="46">
        <v>0</v>
      </c>
      <c r="CC333" s="46">
        <f t="shared" si="615"/>
        <v>0</v>
      </c>
      <c r="CD333" s="46">
        <v>0</v>
      </c>
      <c r="CE333" s="46">
        <f t="shared" si="616"/>
        <v>0</v>
      </c>
      <c r="CF333" s="46">
        <v>0</v>
      </c>
      <c r="CG333" s="46">
        <f t="shared" si="617"/>
        <v>0</v>
      </c>
      <c r="CH333" s="46">
        <v>0</v>
      </c>
      <c r="CI333" s="46">
        <f t="shared" si="618"/>
        <v>0</v>
      </c>
      <c r="CJ333" s="46">
        <v>0</v>
      </c>
      <c r="CK333" s="46">
        <f t="shared" si="619"/>
        <v>0</v>
      </c>
      <c r="CL333" s="46">
        <v>0</v>
      </c>
      <c r="CM333" s="46">
        <f t="shared" si="620"/>
        <v>0</v>
      </c>
      <c r="CN333" s="46">
        <v>0</v>
      </c>
      <c r="CO333" s="46">
        <f t="shared" si="621"/>
        <v>0</v>
      </c>
      <c r="CP333" s="46">
        <v>0</v>
      </c>
      <c r="CQ333" s="46">
        <f t="shared" si="622"/>
        <v>0</v>
      </c>
      <c r="CR333" s="46">
        <v>0</v>
      </c>
      <c r="CS333" s="46">
        <f t="shared" si="623"/>
        <v>0</v>
      </c>
      <c r="CT333" s="46">
        <v>0</v>
      </c>
      <c r="CU333" s="46">
        <f t="shared" si="624"/>
        <v>0</v>
      </c>
      <c r="CV333" s="46">
        <v>0</v>
      </c>
      <c r="CW333" s="46">
        <f t="shared" si="625"/>
        <v>0</v>
      </c>
      <c r="CX333" s="46">
        <v>0</v>
      </c>
      <c r="CY333" s="46">
        <f t="shared" si="626"/>
        <v>0</v>
      </c>
      <c r="CZ333" s="46">
        <v>0</v>
      </c>
      <c r="DA333" s="46">
        <f t="shared" si="627"/>
        <v>0</v>
      </c>
      <c r="DB333" s="47">
        <v>0</v>
      </c>
      <c r="DC333" s="46">
        <f t="shared" si="628"/>
        <v>0</v>
      </c>
      <c r="DD333" s="48">
        <v>0</v>
      </c>
      <c r="DE333" s="46">
        <f t="shared" si="629"/>
        <v>0</v>
      </c>
      <c r="DF333" s="49">
        <v>20</v>
      </c>
      <c r="DG333" s="50">
        <f t="shared" si="637"/>
        <v>48672</v>
      </c>
      <c r="DH333" s="51">
        <f t="shared" si="641"/>
        <v>973440</v>
      </c>
      <c r="DI333" s="52"/>
      <c r="DJ333" s="52"/>
      <c r="DK333" s="53"/>
      <c r="DL333" s="52">
        <f t="shared" ref="DL333:EE333" si="660">$DG333</f>
        <v>48672</v>
      </c>
      <c r="DM333" s="52">
        <f t="shared" si="660"/>
        <v>48672</v>
      </c>
      <c r="DN333" s="52">
        <f t="shared" si="660"/>
        <v>48672</v>
      </c>
      <c r="DO333" s="52">
        <f t="shared" si="660"/>
        <v>48672</v>
      </c>
      <c r="DP333" s="52">
        <f t="shared" si="660"/>
        <v>48672</v>
      </c>
      <c r="DQ333" s="52">
        <f t="shared" si="660"/>
        <v>48672</v>
      </c>
      <c r="DR333" s="52">
        <f t="shared" si="660"/>
        <v>48672</v>
      </c>
      <c r="DS333" s="52">
        <f t="shared" si="660"/>
        <v>48672</v>
      </c>
      <c r="DT333" s="52">
        <f t="shared" si="660"/>
        <v>48672</v>
      </c>
      <c r="DU333" s="52">
        <f t="shared" si="660"/>
        <v>48672</v>
      </c>
      <c r="DV333" s="52">
        <f t="shared" si="660"/>
        <v>48672</v>
      </c>
      <c r="DW333" s="52">
        <f t="shared" si="660"/>
        <v>48672</v>
      </c>
      <c r="DX333" s="52">
        <f t="shared" si="660"/>
        <v>48672</v>
      </c>
      <c r="DY333" s="52">
        <f t="shared" si="660"/>
        <v>48672</v>
      </c>
      <c r="DZ333" s="52">
        <f t="shared" si="660"/>
        <v>48672</v>
      </c>
      <c r="EA333" s="52">
        <f t="shared" si="660"/>
        <v>48672</v>
      </c>
      <c r="EB333" s="52">
        <f t="shared" si="660"/>
        <v>48672</v>
      </c>
      <c r="EC333" s="52">
        <f t="shared" si="660"/>
        <v>48672</v>
      </c>
      <c r="ED333" s="52">
        <f t="shared" si="660"/>
        <v>48672</v>
      </c>
      <c r="EE333" s="52">
        <f t="shared" si="660"/>
        <v>48672</v>
      </c>
      <c r="EF333" s="52"/>
      <c r="EG333" s="54">
        <f t="shared" si="642"/>
        <v>0</v>
      </c>
      <c r="EH333" s="55">
        <f t="shared" si="643"/>
        <v>20</v>
      </c>
      <c r="EI333" s="55">
        <f t="shared" si="644"/>
        <v>0</v>
      </c>
      <c r="EJ333" s="56" t="s">
        <v>689</v>
      </c>
      <c r="EK333" s="57">
        <f>BA333+BK333</f>
        <v>0</v>
      </c>
      <c r="EL333" s="57">
        <f>EK333+BM333-DJ333</f>
        <v>0</v>
      </c>
      <c r="EM333" s="57">
        <f>EL333+BO333-DK333</f>
        <v>973440</v>
      </c>
      <c r="EN333" s="57">
        <f>EM333+BQ333-DL333</f>
        <v>924768</v>
      </c>
      <c r="EO333" s="57">
        <f t="shared" si="647"/>
        <v>876096</v>
      </c>
      <c r="EP333" s="57">
        <f t="shared" si="648"/>
        <v>827424</v>
      </c>
      <c r="EQ333" s="58">
        <f t="shared" si="649"/>
        <v>0</v>
      </c>
      <c r="ER333" s="58">
        <f t="shared" si="650"/>
        <v>0</v>
      </c>
      <c r="ES333" s="58">
        <f t="shared" si="651"/>
        <v>12654.72</v>
      </c>
      <c r="ET333" s="58">
        <f t="shared" si="652"/>
        <v>12946.752</v>
      </c>
    </row>
    <row r="334" spans="1:150" x14ac:dyDescent="0.25">
      <c r="A334" s="30" t="s">
        <v>1309</v>
      </c>
      <c r="B334" s="65">
        <v>1740005</v>
      </c>
      <c r="C334" s="67" t="s">
        <v>1310</v>
      </c>
      <c r="D334" s="32">
        <v>0</v>
      </c>
      <c r="E334" s="56"/>
      <c r="F334" s="33"/>
      <c r="G334" s="33"/>
      <c r="H334" s="288">
        <f t="shared" si="645"/>
        <v>10218</v>
      </c>
      <c r="I334" s="288">
        <f t="shared" si="646"/>
        <v>277100.31</v>
      </c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4"/>
      <c r="AI334" s="34"/>
      <c r="AJ334" s="34"/>
      <c r="AK334" s="34" t="s">
        <v>940</v>
      </c>
      <c r="AL334" s="34" t="s">
        <v>40</v>
      </c>
      <c r="AM334" s="34"/>
      <c r="AN334" s="34" t="s">
        <v>467</v>
      </c>
      <c r="AO334" s="36">
        <v>1.04</v>
      </c>
      <c r="AP334" s="69"/>
      <c r="AQ334" s="69" t="s">
        <v>58</v>
      </c>
      <c r="AR334" s="37" t="s">
        <v>471</v>
      </c>
      <c r="AS334" s="38">
        <v>2024</v>
      </c>
      <c r="AT334" s="39" t="s">
        <v>470</v>
      </c>
      <c r="AU334" s="37" t="s">
        <v>686</v>
      </c>
      <c r="AV334" s="39" t="s">
        <v>494</v>
      </c>
      <c r="AW334" s="39" t="s">
        <v>495</v>
      </c>
      <c r="AX334" s="39" t="s">
        <v>687</v>
      </c>
      <c r="AY334" s="40" t="s">
        <v>688</v>
      </c>
      <c r="AZ334" s="40" t="s">
        <v>474</v>
      </c>
      <c r="BA334" s="274">
        <v>266882.31</v>
      </c>
      <c r="BB334" s="42"/>
      <c r="BC334" s="35">
        <v>300600</v>
      </c>
      <c r="BD334" s="43">
        <v>23500</v>
      </c>
      <c r="BE334" s="43"/>
      <c r="BF334" s="43">
        <v>0</v>
      </c>
      <c r="BG334" s="44"/>
      <c r="BH334" s="45">
        <f t="shared" si="630"/>
        <v>10218</v>
      </c>
      <c r="BI334" s="45">
        <f t="shared" si="631"/>
        <v>10218</v>
      </c>
      <c r="BJ334" s="45">
        <f t="shared" si="640"/>
        <v>277100.31</v>
      </c>
      <c r="BK334" s="46">
        <v>10218</v>
      </c>
      <c r="BL334" s="46"/>
      <c r="BM334" s="46">
        <f t="shared" si="593"/>
        <v>0</v>
      </c>
      <c r="BN334" s="46">
        <v>0</v>
      </c>
      <c r="BO334" s="46">
        <f t="shared" si="613"/>
        <v>0</v>
      </c>
      <c r="BP334" s="46">
        <v>0</v>
      </c>
      <c r="BQ334" s="46">
        <f t="shared" si="594"/>
        <v>0</v>
      </c>
      <c r="BR334" s="46">
        <v>0</v>
      </c>
      <c r="BS334" s="46">
        <f t="shared" si="595"/>
        <v>0</v>
      </c>
      <c r="BT334" s="46">
        <v>0</v>
      </c>
      <c r="BU334" s="46">
        <f t="shared" si="596"/>
        <v>0</v>
      </c>
      <c r="BV334" s="46">
        <v>0</v>
      </c>
      <c r="BW334" s="46">
        <f t="shared" si="597"/>
        <v>0</v>
      </c>
      <c r="BX334" s="46">
        <v>0</v>
      </c>
      <c r="BY334" s="46">
        <f t="shared" si="598"/>
        <v>0</v>
      </c>
      <c r="BZ334" s="46">
        <v>0</v>
      </c>
      <c r="CA334" s="46">
        <f t="shared" si="614"/>
        <v>0</v>
      </c>
      <c r="CB334" s="46">
        <v>0</v>
      </c>
      <c r="CC334" s="46">
        <f t="shared" si="615"/>
        <v>0</v>
      </c>
      <c r="CD334" s="46">
        <v>0</v>
      </c>
      <c r="CE334" s="46">
        <f t="shared" si="616"/>
        <v>0</v>
      </c>
      <c r="CF334" s="46">
        <v>0</v>
      </c>
      <c r="CG334" s="46">
        <f t="shared" si="617"/>
        <v>0</v>
      </c>
      <c r="CH334" s="46">
        <v>0</v>
      </c>
      <c r="CI334" s="46">
        <f t="shared" si="618"/>
        <v>0</v>
      </c>
      <c r="CJ334" s="46">
        <v>0</v>
      </c>
      <c r="CK334" s="46">
        <f t="shared" si="619"/>
        <v>0</v>
      </c>
      <c r="CL334" s="46">
        <v>0</v>
      </c>
      <c r="CM334" s="46">
        <f t="shared" si="620"/>
        <v>0</v>
      </c>
      <c r="CN334" s="46">
        <v>0</v>
      </c>
      <c r="CO334" s="46">
        <f t="shared" si="621"/>
        <v>0</v>
      </c>
      <c r="CP334" s="46">
        <v>0</v>
      </c>
      <c r="CQ334" s="46">
        <f t="shared" si="622"/>
        <v>0</v>
      </c>
      <c r="CR334" s="46">
        <v>0</v>
      </c>
      <c r="CS334" s="46">
        <f t="shared" si="623"/>
        <v>0</v>
      </c>
      <c r="CT334" s="46">
        <v>0</v>
      </c>
      <c r="CU334" s="46">
        <f t="shared" si="624"/>
        <v>0</v>
      </c>
      <c r="CV334" s="46">
        <v>0</v>
      </c>
      <c r="CW334" s="46">
        <f t="shared" si="625"/>
        <v>0</v>
      </c>
      <c r="CX334" s="46">
        <v>0</v>
      </c>
      <c r="CY334" s="46">
        <f t="shared" si="626"/>
        <v>0</v>
      </c>
      <c r="CZ334" s="46">
        <v>0</v>
      </c>
      <c r="DA334" s="46">
        <f t="shared" si="627"/>
        <v>0</v>
      </c>
      <c r="DB334" s="47">
        <v>0</v>
      </c>
      <c r="DC334" s="46">
        <f t="shared" si="628"/>
        <v>0</v>
      </c>
      <c r="DD334" s="48">
        <v>0</v>
      </c>
      <c r="DE334" s="46">
        <f t="shared" si="629"/>
        <v>0</v>
      </c>
      <c r="DF334" s="49">
        <v>20</v>
      </c>
      <c r="DG334" s="50">
        <f t="shared" si="637"/>
        <v>12680.0155</v>
      </c>
      <c r="DH334" s="51">
        <f t="shared" si="641"/>
        <v>253600.31000000006</v>
      </c>
      <c r="DI334" s="52"/>
      <c r="DJ334" s="52">
        <f t="shared" ref="DJ334:EC334" si="661">$DG334</f>
        <v>12680.0155</v>
      </c>
      <c r="DK334" s="52">
        <f t="shared" si="661"/>
        <v>12680.0155</v>
      </c>
      <c r="DL334" s="52">
        <f t="shared" si="661"/>
        <v>12680.0155</v>
      </c>
      <c r="DM334" s="52">
        <f t="shared" si="661"/>
        <v>12680.0155</v>
      </c>
      <c r="DN334" s="52">
        <f t="shared" si="661"/>
        <v>12680.0155</v>
      </c>
      <c r="DO334" s="52">
        <f t="shared" si="661"/>
        <v>12680.0155</v>
      </c>
      <c r="DP334" s="52">
        <f t="shared" si="661"/>
        <v>12680.0155</v>
      </c>
      <c r="DQ334" s="52">
        <f t="shared" si="661"/>
        <v>12680.0155</v>
      </c>
      <c r="DR334" s="52">
        <f t="shared" si="661"/>
        <v>12680.0155</v>
      </c>
      <c r="DS334" s="52">
        <f t="shared" si="661"/>
        <v>12680.0155</v>
      </c>
      <c r="DT334" s="52">
        <f t="shared" si="661"/>
        <v>12680.0155</v>
      </c>
      <c r="DU334" s="52">
        <f t="shared" si="661"/>
        <v>12680.0155</v>
      </c>
      <c r="DV334" s="52">
        <f t="shared" si="661"/>
        <v>12680.0155</v>
      </c>
      <c r="DW334" s="52">
        <f t="shared" si="661"/>
        <v>12680.0155</v>
      </c>
      <c r="DX334" s="52">
        <f t="shared" si="661"/>
        <v>12680.0155</v>
      </c>
      <c r="DY334" s="52">
        <f t="shared" si="661"/>
        <v>12680.0155</v>
      </c>
      <c r="DZ334" s="52">
        <f t="shared" si="661"/>
        <v>12680.0155</v>
      </c>
      <c r="EA334" s="52">
        <f t="shared" si="661"/>
        <v>12680.0155</v>
      </c>
      <c r="EB334" s="52">
        <f t="shared" si="661"/>
        <v>12680.0155</v>
      </c>
      <c r="EC334" s="52">
        <f t="shared" si="661"/>
        <v>12680.0155</v>
      </c>
      <c r="ED334" s="52"/>
      <c r="EE334" s="53"/>
      <c r="EF334" s="53"/>
      <c r="EG334" s="54">
        <f t="shared" si="642"/>
        <v>23499.999999999942</v>
      </c>
      <c r="EH334" s="55">
        <f t="shared" si="643"/>
        <v>20</v>
      </c>
      <c r="EI334" s="55">
        <f t="shared" si="644"/>
        <v>0</v>
      </c>
      <c r="EJ334" s="326" t="s">
        <v>689</v>
      </c>
      <c r="EK334" s="327">
        <f>BA334+BK334-(BD334/BJ334*BK334)</f>
        <v>276233.75376987527</v>
      </c>
      <c r="EL334" s="57">
        <f>EK334+BM334-(BD334/BJ334*BM334)-DJ334</f>
        <v>263553.73826987529</v>
      </c>
      <c r="EM334" s="57">
        <f>EL334+BO334-(BD334/BJ334*BO334)-DK334</f>
        <v>250873.72276987528</v>
      </c>
      <c r="EN334" s="57">
        <f>EM334+BQ334-(BD334/BJ334*BQ334)-DL334</f>
        <v>238193.70726987527</v>
      </c>
      <c r="EO334" s="57">
        <f>EN334+BS334-(BD334/BJ334*BS334)-DM334</f>
        <v>225513.69176987527</v>
      </c>
      <c r="EP334" s="57">
        <f>EO334+BU334-(BD334/BJ334*BS334)-DN334</f>
        <v>212833.67626987526</v>
      </c>
      <c r="EQ334" s="58">
        <f t="shared" si="649"/>
        <v>3314.8050452385032</v>
      </c>
      <c r="ER334" s="58">
        <f t="shared" si="650"/>
        <v>3162.6448592385036</v>
      </c>
      <c r="ES334" s="58">
        <f t="shared" si="651"/>
        <v>3261.3583960083783</v>
      </c>
      <c r="ET334" s="58">
        <f t="shared" si="652"/>
        <v>3334.7119017782538</v>
      </c>
    </row>
    <row r="335" spans="1:150" x14ac:dyDescent="0.25">
      <c r="A335" s="30" t="s">
        <v>1311</v>
      </c>
      <c r="B335" s="65">
        <v>1810265</v>
      </c>
      <c r="C335" s="67" t="s">
        <v>1312</v>
      </c>
      <c r="D335" s="32" t="s">
        <v>1033</v>
      </c>
      <c r="E335" s="56"/>
      <c r="F335" s="33"/>
      <c r="G335" s="33"/>
      <c r="H335" s="288">
        <f t="shared" si="645"/>
        <v>0</v>
      </c>
      <c r="I335" s="288">
        <f t="shared" si="646"/>
        <v>0</v>
      </c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4" t="s">
        <v>863</v>
      </c>
      <c r="AI335" s="34" t="s">
        <v>1248</v>
      </c>
      <c r="AJ335" s="34" t="s">
        <v>228</v>
      </c>
      <c r="AK335" s="34" t="s">
        <v>678</v>
      </c>
      <c r="AL335" s="34" t="s">
        <v>228</v>
      </c>
      <c r="AM335" s="34" t="s">
        <v>529</v>
      </c>
      <c r="AN335" s="34" t="s">
        <v>679</v>
      </c>
      <c r="AO335" s="36">
        <v>1.04</v>
      </c>
      <c r="AP335" s="69" t="s">
        <v>680</v>
      </c>
      <c r="AQ335" s="69" t="s">
        <v>30</v>
      </c>
      <c r="AR335" s="37" t="s">
        <v>493</v>
      </c>
      <c r="AS335" s="38">
        <v>2023</v>
      </c>
      <c r="AT335" s="39" t="s">
        <v>470</v>
      </c>
      <c r="AU335" s="37" t="s">
        <v>469</v>
      </c>
      <c r="AV335" s="39" t="s">
        <v>494</v>
      </c>
      <c r="AW335" s="39" t="s">
        <v>495</v>
      </c>
      <c r="AX335" s="39" t="s">
        <v>496</v>
      </c>
      <c r="AY335" s="79" t="s">
        <v>681</v>
      </c>
      <c r="AZ335" s="40" t="s">
        <v>504</v>
      </c>
      <c r="BA335" s="274">
        <v>0</v>
      </c>
      <c r="BB335" s="42"/>
      <c r="BC335" s="43">
        <v>105000</v>
      </c>
      <c r="BD335" s="43">
        <v>0</v>
      </c>
      <c r="BE335" s="43"/>
      <c r="BF335" s="43">
        <v>0</v>
      </c>
      <c r="BG335" s="44"/>
      <c r="BH335" s="45">
        <f t="shared" si="630"/>
        <v>0</v>
      </c>
      <c r="BI335" s="45">
        <f t="shared" si="631"/>
        <v>0</v>
      </c>
      <c r="BJ335" s="45">
        <f t="shared" si="640"/>
        <v>0</v>
      </c>
      <c r="BK335" s="80">
        <v>0</v>
      </c>
      <c r="BL335" s="46">
        <v>0</v>
      </c>
      <c r="BM335" s="46">
        <f t="shared" si="593"/>
        <v>0</v>
      </c>
      <c r="BN335" s="46">
        <v>0</v>
      </c>
      <c r="BO335" s="46">
        <f t="shared" si="613"/>
        <v>0</v>
      </c>
      <c r="BP335" s="46">
        <v>0</v>
      </c>
      <c r="BQ335" s="46">
        <f t="shared" si="594"/>
        <v>0</v>
      </c>
      <c r="BR335" s="46">
        <v>0</v>
      </c>
      <c r="BS335" s="46">
        <f t="shared" si="595"/>
        <v>0</v>
      </c>
      <c r="BT335" s="46">
        <v>0</v>
      </c>
      <c r="BU335" s="46">
        <f t="shared" si="596"/>
        <v>0</v>
      </c>
      <c r="BV335" s="46">
        <v>0</v>
      </c>
      <c r="BW335" s="46">
        <f t="shared" si="597"/>
        <v>0</v>
      </c>
      <c r="BX335" s="46">
        <v>0</v>
      </c>
      <c r="BY335" s="46">
        <f t="shared" si="598"/>
        <v>0</v>
      </c>
      <c r="BZ335" s="46">
        <v>0</v>
      </c>
      <c r="CA335" s="46">
        <f t="shared" si="614"/>
        <v>0</v>
      </c>
      <c r="CB335" s="46">
        <v>0</v>
      </c>
      <c r="CC335" s="46">
        <f t="shared" si="615"/>
        <v>0</v>
      </c>
      <c r="CD335" s="46">
        <v>0</v>
      </c>
      <c r="CE335" s="46">
        <f t="shared" si="616"/>
        <v>0</v>
      </c>
      <c r="CF335" s="46">
        <v>0</v>
      </c>
      <c r="CG335" s="46">
        <f t="shared" si="617"/>
        <v>0</v>
      </c>
      <c r="CH335" s="46">
        <v>0</v>
      </c>
      <c r="CI335" s="46">
        <f t="shared" si="618"/>
        <v>0</v>
      </c>
      <c r="CJ335" s="46">
        <v>0</v>
      </c>
      <c r="CK335" s="46">
        <f t="shared" si="619"/>
        <v>0</v>
      </c>
      <c r="CL335" s="46">
        <v>0</v>
      </c>
      <c r="CM335" s="46">
        <f t="shared" si="620"/>
        <v>0</v>
      </c>
      <c r="CN335" s="46">
        <v>0</v>
      </c>
      <c r="CO335" s="46">
        <f t="shared" si="621"/>
        <v>0</v>
      </c>
      <c r="CP335" s="46">
        <v>0</v>
      </c>
      <c r="CQ335" s="46">
        <f t="shared" si="622"/>
        <v>0</v>
      </c>
      <c r="CR335" s="46">
        <v>0</v>
      </c>
      <c r="CS335" s="46">
        <f t="shared" si="623"/>
        <v>0</v>
      </c>
      <c r="CT335" s="46">
        <v>0</v>
      </c>
      <c r="CU335" s="46">
        <f t="shared" si="624"/>
        <v>0</v>
      </c>
      <c r="CV335" s="46">
        <v>0</v>
      </c>
      <c r="CW335" s="46">
        <f t="shared" si="625"/>
        <v>0</v>
      </c>
      <c r="CX335" s="46">
        <v>0</v>
      </c>
      <c r="CY335" s="46">
        <f t="shared" si="626"/>
        <v>0</v>
      </c>
      <c r="CZ335" s="46">
        <v>0</v>
      </c>
      <c r="DA335" s="46">
        <f t="shared" si="627"/>
        <v>0</v>
      </c>
      <c r="DB335" s="47">
        <v>0</v>
      </c>
      <c r="DC335" s="46">
        <f t="shared" si="628"/>
        <v>0</v>
      </c>
      <c r="DD335" s="48">
        <v>0</v>
      </c>
      <c r="DE335" s="46">
        <f t="shared" si="629"/>
        <v>0</v>
      </c>
      <c r="DF335" s="81">
        <v>4</v>
      </c>
      <c r="DG335" s="50">
        <f t="shared" si="637"/>
        <v>0</v>
      </c>
      <c r="DH335" s="297">
        <f t="shared" si="641"/>
        <v>0</v>
      </c>
      <c r="DI335" s="83"/>
      <c r="DJ335" s="83"/>
      <c r="DK335" s="83"/>
      <c r="DL335" s="83"/>
      <c r="DM335" s="84"/>
      <c r="DN335" s="84"/>
      <c r="DO335" s="84"/>
      <c r="DP335" s="84"/>
      <c r="DQ335" s="84"/>
      <c r="DR335" s="84"/>
      <c r="DS335" s="84"/>
      <c r="DT335" s="84"/>
      <c r="DU335" s="84"/>
      <c r="DV335" s="84"/>
      <c r="DW335" s="84"/>
      <c r="DX335" s="84"/>
      <c r="DY335" s="84"/>
      <c r="DZ335" s="84"/>
      <c r="EA335" s="84"/>
      <c r="EB335" s="84"/>
      <c r="EC335" s="84"/>
      <c r="ED335" s="84"/>
      <c r="EE335" s="84"/>
      <c r="EF335" s="84"/>
      <c r="EG335" s="54">
        <f t="shared" si="642"/>
        <v>0</v>
      </c>
      <c r="EH335" s="55">
        <f t="shared" si="643"/>
        <v>0</v>
      </c>
      <c r="EI335" s="55">
        <f t="shared" si="644"/>
        <v>4</v>
      </c>
      <c r="EJ335" s="56" t="s">
        <v>1313</v>
      </c>
      <c r="EK335" s="57">
        <f t="shared" ref="EK335:EK398" si="662">BA335+BK335</f>
        <v>0</v>
      </c>
      <c r="EL335" s="57">
        <f t="shared" ref="EL335:EL398" si="663">EK335+BM335-DJ335</f>
        <v>0</v>
      </c>
      <c r="EM335" s="57">
        <f t="shared" ref="EM335:EM398" si="664">EL335+BO335-DK335</f>
        <v>0</v>
      </c>
      <c r="EN335" s="57">
        <f t="shared" ref="EN335:EN398" si="665">EM335+BQ335-DL335</f>
        <v>0</v>
      </c>
      <c r="EO335" s="57">
        <f t="shared" si="647"/>
        <v>0</v>
      </c>
      <c r="EP335" s="57">
        <f t="shared" si="648"/>
        <v>0</v>
      </c>
      <c r="EQ335" s="58">
        <f t="shared" si="649"/>
        <v>0</v>
      </c>
      <c r="ER335" s="58">
        <f t="shared" si="650"/>
        <v>0</v>
      </c>
      <c r="ES335" s="58">
        <f t="shared" si="651"/>
        <v>0</v>
      </c>
      <c r="ET335" s="58">
        <f t="shared" si="652"/>
        <v>0</v>
      </c>
    </row>
    <row r="336" spans="1:150" x14ac:dyDescent="0.25">
      <c r="A336" s="30" t="s">
        <v>1314</v>
      </c>
      <c r="B336" s="65">
        <v>2023100</v>
      </c>
      <c r="C336" s="67" t="s">
        <v>1315</v>
      </c>
      <c r="D336" s="32" t="s">
        <v>489</v>
      </c>
      <c r="E336" s="56"/>
      <c r="F336" s="33"/>
      <c r="G336" s="33"/>
      <c r="H336" s="288">
        <f t="shared" si="645"/>
        <v>194688</v>
      </c>
      <c r="I336" s="288">
        <f t="shared" si="646"/>
        <v>194688</v>
      </c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4" t="s">
        <v>616</v>
      </c>
      <c r="AI336" s="34" t="s">
        <v>463</v>
      </c>
      <c r="AJ336" s="34" t="s">
        <v>54</v>
      </c>
      <c r="AK336" s="34" t="s">
        <v>490</v>
      </c>
      <c r="AL336" s="34" t="s">
        <v>114</v>
      </c>
      <c r="AM336" s="34" t="s">
        <v>491</v>
      </c>
      <c r="AN336" s="34" t="s">
        <v>649</v>
      </c>
      <c r="AO336" s="36">
        <v>1.04</v>
      </c>
      <c r="AP336" s="69" t="s">
        <v>544</v>
      </c>
      <c r="AQ336" s="69" t="s">
        <v>30</v>
      </c>
      <c r="AR336" s="37" t="s">
        <v>493</v>
      </c>
      <c r="AS336" s="38">
        <v>2023</v>
      </c>
      <c r="AT336" s="39" t="s">
        <v>58</v>
      </c>
      <c r="AU336" s="37" t="s">
        <v>471</v>
      </c>
      <c r="AV336" s="39" t="s">
        <v>523</v>
      </c>
      <c r="AW336" s="39" t="s">
        <v>524</v>
      </c>
      <c r="AX336" s="39" t="s">
        <v>606</v>
      </c>
      <c r="AY336" s="40" t="s">
        <v>650</v>
      </c>
      <c r="AZ336" s="40" t="s">
        <v>530</v>
      </c>
      <c r="BA336" s="274">
        <v>0</v>
      </c>
      <c r="BB336" s="42"/>
      <c r="BC336" s="43">
        <v>187200</v>
      </c>
      <c r="BD336" s="43">
        <v>0</v>
      </c>
      <c r="BE336" s="43"/>
      <c r="BF336" s="43">
        <v>0</v>
      </c>
      <c r="BG336" s="44"/>
      <c r="BH336" s="45">
        <f t="shared" si="630"/>
        <v>187200</v>
      </c>
      <c r="BI336" s="45">
        <f t="shared" si="631"/>
        <v>194688</v>
      </c>
      <c r="BJ336" s="45">
        <f t="shared" si="640"/>
        <v>194688</v>
      </c>
      <c r="BK336" s="46">
        <v>0</v>
      </c>
      <c r="BL336" s="46">
        <v>0</v>
      </c>
      <c r="BM336" s="46">
        <f t="shared" si="593"/>
        <v>0</v>
      </c>
      <c r="BN336" s="46">
        <v>0</v>
      </c>
      <c r="BO336" s="46">
        <f t="shared" si="613"/>
        <v>0</v>
      </c>
      <c r="BP336" s="46">
        <v>0</v>
      </c>
      <c r="BQ336" s="46">
        <f t="shared" si="594"/>
        <v>0</v>
      </c>
      <c r="BR336" s="46">
        <v>0</v>
      </c>
      <c r="BS336" s="46">
        <f t="shared" si="595"/>
        <v>0</v>
      </c>
      <c r="BT336" s="46">
        <v>0</v>
      </c>
      <c r="BU336" s="46">
        <f t="shared" si="596"/>
        <v>0</v>
      </c>
      <c r="BV336" s="46">
        <v>0</v>
      </c>
      <c r="BW336" s="46">
        <f t="shared" si="597"/>
        <v>0</v>
      </c>
      <c r="BX336" s="46">
        <v>0</v>
      </c>
      <c r="BY336" s="46">
        <f t="shared" si="598"/>
        <v>0</v>
      </c>
      <c r="BZ336" s="46">
        <v>0</v>
      </c>
      <c r="CA336" s="46">
        <f t="shared" si="614"/>
        <v>0</v>
      </c>
      <c r="CB336" s="46">
        <v>0</v>
      </c>
      <c r="CC336" s="46">
        <f t="shared" si="615"/>
        <v>0</v>
      </c>
      <c r="CD336" s="46">
        <v>0</v>
      </c>
      <c r="CE336" s="46">
        <f t="shared" si="616"/>
        <v>0</v>
      </c>
      <c r="CF336" s="46">
        <v>0</v>
      </c>
      <c r="CG336" s="46">
        <f t="shared" si="617"/>
        <v>0</v>
      </c>
      <c r="CH336" s="46">
        <v>0</v>
      </c>
      <c r="CI336" s="46">
        <f t="shared" si="618"/>
        <v>0</v>
      </c>
      <c r="CJ336" s="46">
        <v>0</v>
      </c>
      <c r="CK336" s="46">
        <f t="shared" si="619"/>
        <v>0</v>
      </c>
      <c r="CL336" s="46">
        <v>0</v>
      </c>
      <c r="CM336" s="46">
        <f t="shared" si="620"/>
        <v>0</v>
      </c>
      <c r="CN336" s="46">
        <v>187200</v>
      </c>
      <c r="CO336" s="46">
        <f t="shared" si="621"/>
        <v>194688</v>
      </c>
      <c r="CP336" s="46">
        <v>0</v>
      </c>
      <c r="CQ336" s="46">
        <f t="shared" si="622"/>
        <v>0</v>
      </c>
      <c r="CR336" s="46">
        <v>0</v>
      </c>
      <c r="CS336" s="46">
        <f t="shared" si="623"/>
        <v>0</v>
      </c>
      <c r="CT336" s="46">
        <v>0</v>
      </c>
      <c r="CU336" s="46">
        <f t="shared" si="624"/>
        <v>0</v>
      </c>
      <c r="CV336" s="46">
        <v>0</v>
      </c>
      <c r="CW336" s="46">
        <f t="shared" si="625"/>
        <v>0</v>
      </c>
      <c r="CX336" s="46">
        <v>0</v>
      </c>
      <c r="CY336" s="46">
        <f t="shared" si="626"/>
        <v>0</v>
      </c>
      <c r="CZ336" s="46">
        <v>0</v>
      </c>
      <c r="DA336" s="46">
        <f t="shared" si="627"/>
        <v>0</v>
      </c>
      <c r="DB336" s="47">
        <v>0</v>
      </c>
      <c r="DC336" s="46">
        <f t="shared" si="628"/>
        <v>0</v>
      </c>
      <c r="DD336" s="48">
        <v>0</v>
      </c>
      <c r="DE336" s="46">
        <f t="shared" si="629"/>
        <v>0</v>
      </c>
      <c r="DF336" s="49">
        <v>20</v>
      </c>
      <c r="DG336" s="50">
        <f t="shared" si="637"/>
        <v>9734.4</v>
      </c>
      <c r="DH336" s="51">
        <f t="shared" si="641"/>
        <v>77875.199999999997</v>
      </c>
      <c r="DI336" s="52"/>
      <c r="DJ336" s="52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2">
        <f t="shared" ref="DY336:EF336" si="666">$DG336</f>
        <v>9734.4</v>
      </c>
      <c r="DZ336" s="52">
        <f t="shared" si="666"/>
        <v>9734.4</v>
      </c>
      <c r="EA336" s="52">
        <f t="shared" si="666"/>
        <v>9734.4</v>
      </c>
      <c r="EB336" s="52">
        <f t="shared" si="666"/>
        <v>9734.4</v>
      </c>
      <c r="EC336" s="52">
        <f t="shared" si="666"/>
        <v>9734.4</v>
      </c>
      <c r="ED336" s="52">
        <f t="shared" si="666"/>
        <v>9734.4</v>
      </c>
      <c r="EE336" s="52">
        <f t="shared" si="666"/>
        <v>9734.4</v>
      </c>
      <c r="EF336" s="52">
        <f t="shared" si="666"/>
        <v>9734.4</v>
      </c>
      <c r="EG336" s="54">
        <f t="shared" si="642"/>
        <v>116812.8</v>
      </c>
      <c r="EH336" s="55">
        <f t="shared" si="643"/>
        <v>8</v>
      </c>
      <c r="EI336" s="55">
        <f t="shared" si="644"/>
        <v>12</v>
      </c>
      <c r="EJ336" s="56" t="s">
        <v>620</v>
      </c>
      <c r="EK336" s="57">
        <f t="shared" si="662"/>
        <v>0</v>
      </c>
      <c r="EL336" s="57">
        <f t="shared" si="663"/>
        <v>0</v>
      </c>
      <c r="EM336" s="57">
        <f t="shared" si="664"/>
        <v>0</v>
      </c>
      <c r="EN336" s="57">
        <f t="shared" si="665"/>
        <v>0</v>
      </c>
      <c r="EO336" s="57">
        <f t="shared" si="647"/>
        <v>0</v>
      </c>
      <c r="EP336" s="57">
        <f t="shared" si="648"/>
        <v>0</v>
      </c>
      <c r="EQ336" s="58">
        <f t="shared" si="649"/>
        <v>0</v>
      </c>
      <c r="ER336" s="58">
        <f t="shared" si="650"/>
        <v>0</v>
      </c>
      <c r="ES336" s="58">
        <f t="shared" si="651"/>
        <v>0</v>
      </c>
      <c r="ET336" s="58">
        <f t="shared" si="652"/>
        <v>0</v>
      </c>
    </row>
    <row r="337" spans="1:150" x14ac:dyDescent="0.25">
      <c r="A337" s="30" t="s">
        <v>1316</v>
      </c>
      <c r="B337" s="65">
        <v>2023101</v>
      </c>
      <c r="C337" s="67" t="s">
        <v>1317</v>
      </c>
      <c r="D337" s="32" t="s">
        <v>489</v>
      </c>
      <c r="E337" s="56"/>
      <c r="F337" s="33"/>
      <c r="G337" s="33"/>
      <c r="H337" s="288">
        <f t="shared" si="645"/>
        <v>194688</v>
      </c>
      <c r="I337" s="288">
        <f t="shared" si="646"/>
        <v>194688</v>
      </c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4" t="s">
        <v>616</v>
      </c>
      <c r="AI337" s="34" t="s">
        <v>463</v>
      </c>
      <c r="AJ337" s="34" t="s">
        <v>54</v>
      </c>
      <c r="AK337" s="34" t="s">
        <v>490</v>
      </c>
      <c r="AL337" s="34" t="s">
        <v>114</v>
      </c>
      <c r="AM337" s="34" t="s">
        <v>491</v>
      </c>
      <c r="AN337" s="34" t="s">
        <v>649</v>
      </c>
      <c r="AO337" s="36">
        <v>1.04</v>
      </c>
      <c r="AP337" s="69" t="s">
        <v>544</v>
      </c>
      <c r="AQ337" s="69" t="s">
        <v>30</v>
      </c>
      <c r="AR337" s="37" t="s">
        <v>493</v>
      </c>
      <c r="AS337" s="38">
        <v>2023</v>
      </c>
      <c r="AT337" s="39" t="s">
        <v>58</v>
      </c>
      <c r="AU337" s="37" t="s">
        <v>471</v>
      </c>
      <c r="AV337" s="39" t="s">
        <v>523</v>
      </c>
      <c r="AW337" s="39" t="s">
        <v>524</v>
      </c>
      <c r="AX337" s="39" t="s">
        <v>606</v>
      </c>
      <c r="AY337" s="40" t="s">
        <v>650</v>
      </c>
      <c r="AZ337" s="40" t="s">
        <v>530</v>
      </c>
      <c r="BA337" s="274">
        <v>0</v>
      </c>
      <c r="BB337" s="42"/>
      <c r="BC337" s="43">
        <v>187200</v>
      </c>
      <c r="BD337" s="43">
        <v>0</v>
      </c>
      <c r="BE337" s="43"/>
      <c r="BF337" s="43">
        <v>0</v>
      </c>
      <c r="BG337" s="44"/>
      <c r="BH337" s="45">
        <f t="shared" si="630"/>
        <v>187200</v>
      </c>
      <c r="BI337" s="45">
        <f t="shared" si="631"/>
        <v>194688</v>
      </c>
      <c r="BJ337" s="45">
        <f t="shared" si="640"/>
        <v>194688</v>
      </c>
      <c r="BK337" s="46">
        <v>0</v>
      </c>
      <c r="BL337" s="46">
        <v>0</v>
      </c>
      <c r="BM337" s="46">
        <f t="shared" si="593"/>
        <v>0</v>
      </c>
      <c r="BN337" s="46">
        <v>0</v>
      </c>
      <c r="BO337" s="46">
        <f t="shared" si="613"/>
        <v>0</v>
      </c>
      <c r="BP337" s="46">
        <v>0</v>
      </c>
      <c r="BQ337" s="46">
        <f t="shared" si="594"/>
        <v>0</v>
      </c>
      <c r="BR337" s="46">
        <v>0</v>
      </c>
      <c r="BS337" s="46">
        <f t="shared" si="595"/>
        <v>0</v>
      </c>
      <c r="BT337" s="46">
        <v>0</v>
      </c>
      <c r="BU337" s="46">
        <f t="shared" si="596"/>
        <v>0</v>
      </c>
      <c r="BV337" s="46">
        <v>0</v>
      </c>
      <c r="BW337" s="46">
        <f t="shared" si="597"/>
        <v>0</v>
      </c>
      <c r="BX337" s="46">
        <v>0</v>
      </c>
      <c r="BY337" s="46">
        <f t="shared" si="598"/>
        <v>0</v>
      </c>
      <c r="BZ337" s="46">
        <v>0</v>
      </c>
      <c r="CA337" s="46">
        <f t="shared" si="614"/>
        <v>0</v>
      </c>
      <c r="CB337" s="46">
        <v>0</v>
      </c>
      <c r="CC337" s="46">
        <f t="shared" si="615"/>
        <v>0</v>
      </c>
      <c r="CD337" s="46">
        <v>0</v>
      </c>
      <c r="CE337" s="46">
        <f t="shared" si="616"/>
        <v>0</v>
      </c>
      <c r="CF337" s="46">
        <v>0</v>
      </c>
      <c r="CG337" s="46">
        <f t="shared" si="617"/>
        <v>0</v>
      </c>
      <c r="CH337" s="46">
        <v>0</v>
      </c>
      <c r="CI337" s="46">
        <f t="shared" si="618"/>
        <v>0</v>
      </c>
      <c r="CJ337" s="46">
        <v>0</v>
      </c>
      <c r="CK337" s="46">
        <f t="shared" si="619"/>
        <v>0</v>
      </c>
      <c r="CL337" s="46">
        <v>0</v>
      </c>
      <c r="CM337" s="46">
        <f t="shared" si="620"/>
        <v>0</v>
      </c>
      <c r="CN337" s="46">
        <v>0</v>
      </c>
      <c r="CO337" s="46">
        <f t="shared" si="621"/>
        <v>0</v>
      </c>
      <c r="CP337" s="46">
        <v>187200</v>
      </c>
      <c r="CQ337" s="46">
        <f t="shared" si="622"/>
        <v>194688</v>
      </c>
      <c r="CR337" s="46">
        <v>0</v>
      </c>
      <c r="CS337" s="46">
        <f t="shared" si="623"/>
        <v>0</v>
      </c>
      <c r="CT337" s="46">
        <v>0</v>
      </c>
      <c r="CU337" s="46">
        <f t="shared" si="624"/>
        <v>0</v>
      </c>
      <c r="CV337" s="46">
        <v>0</v>
      </c>
      <c r="CW337" s="46">
        <f t="shared" si="625"/>
        <v>0</v>
      </c>
      <c r="CX337" s="46">
        <v>0</v>
      </c>
      <c r="CY337" s="46">
        <f t="shared" si="626"/>
        <v>0</v>
      </c>
      <c r="CZ337" s="46">
        <v>0</v>
      </c>
      <c r="DA337" s="46">
        <f t="shared" si="627"/>
        <v>0</v>
      </c>
      <c r="DB337" s="47">
        <v>0</v>
      </c>
      <c r="DC337" s="46">
        <f t="shared" si="628"/>
        <v>0</v>
      </c>
      <c r="DD337" s="48">
        <v>0</v>
      </c>
      <c r="DE337" s="46">
        <f t="shared" si="629"/>
        <v>0</v>
      </c>
      <c r="DF337" s="49">
        <v>20</v>
      </c>
      <c r="DG337" s="50">
        <f t="shared" si="637"/>
        <v>9734.4</v>
      </c>
      <c r="DH337" s="51">
        <f t="shared" si="641"/>
        <v>68140.800000000003</v>
      </c>
      <c r="DI337" s="52"/>
      <c r="DJ337" s="52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2">
        <f t="shared" ref="DZ337:EF342" si="667">$DG337</f>
        <v>9734.4</v>
      </c>
      <c r="EA337" s="52">
        <f t="shared" si="667"/>
        <v>9734.4</v>
      </c>
      <c r="EB337" s="52">
        <f t="shared" si="667"/>
        <v>9734.4</v>
      </c>
      <c r="EC337" s="52">
        <f t="shared" si="667"/>
        <v>9734.4</v>
      </c>
      <c r="ED337" s="52">
        <f t="shared" si="667"/>
        <v>9734.4</v>
      </c>
      <c r="EE337" s="52">
        <f t="shared" si="667"/>
        <v>9734.4</v>
      </c>
      <c r="EF337" s="52">
        <f t="shared" si="667"/>
        <v>9734.4</v>
      </c>
      <c r="EG337" s="54">
        <f t="shared" si="642"/>
        <v>126547.2</v>
      </c>
      <c r="EH337" s="55">
        <f t="shared" si="643"/>
        <v>7</v>
      </c>
      <c r="EI337" s="55">
        <f t="shared" si="644"/>
        <v>13</v>
      </c>
      <c r="EJ337" s="56" t="s">
        <v>620</v>
      </c>
      <c r="EK337" s="57">
        <f t="shared" si="662"/>
        <v>0</v>
      </c>
      <c r="EL337" s="57">
        <f t="shared" si="663"/>
        <v>0</v>
      </c>
      <c r="EM337" s="57">
        <f t="shared" si="664"/>
        <v>0</v>
      </c>
      <c r="EN337" s="57">
        <f t="shared" si="665"/>
        <v>0</v>
      </c>
      <c r="EO337" s="57">
        <f t="shared" si="647"/>
        <v>0</v>
      </c>
      <c r="EP337" s="57">
        <f t="shared" si="648"/>
        <v>0</v>
      </c>
      <c r="EQ337" s="58">
        <f t="shared" si="649"/>
        <v>0</v>
      </c>
      <c r="ER337" s="58">
        <f t="shared" si="650"/>
        <v>0</v>
      </c>
      <c r="ES337" s="58">
        <f t="shared" si="651"/>
        <v>0</v>
      </c>
      <c r="ET337" s="58">
        <f t="shared" si="652"/>
        <v>0</v>
      </c>
    </row>
    <row r="338" spans="1:150" x14ac:dyDescent="0.25">
      <c r="A338" s="30" t="s">
        <v>1318</v>
      </c>
      <c r="B338" s="65">
        <v>2023103</v>
      </c>
      <c r="C338" s="67" t="s">
        <v>1319</v>
      </c>
      <c r="D338" s="32" t="s">
        <v>489</v>
      </c>
      <c r="E338" s="56"/>
      <c r="F338" s="33"/>
      <c r="G338" s="33"/>
      <c r="H338" s="288">
        <f t="shared" si="645"/>
        <v>2077515.648</v>
      </c>
      <c r="I338" s="288">
        <f t="shared" si="646"/>
        <v>2077515.648</v>
      </c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4" t="s">
        <v>616</v>
      </c>
      <c r="AI338" s="34" t="s">
        <v>463</v>
      </c>
      <c r="AJ338" s="34" t="s">
        <v>54</v>
      </c>
      <c r="AK338" s="34" t="s">
        <v>490</v>
      </c>
      <c r="AL338" s="34" t="s">
        <v>82</v>
      </c>
      <c r="AM338" s="34" t="s">
        <v>491</v>
      </c>
      <c r="AN338" s="34" t="s">
        <v>617</v>
      </c>
      <c r="AO338" s="36">
        <v>1.04</v>
      </c>
      <c r="AP338" s="69" t="s">
        <v>468</v>
      </c>
      <c r="AQ338" s="69" t="s">
        <v>58</v>
      </c>
      <c r="AR338" s="37" t="s">
        <v>469</v>
      </c>
      <c r="AS338" s="38">
        <v>2023</v>
      </c>
      <c r="AT338" s="39" t="s">
        <v>470</v>
      </c>
      <c r="AU338" s="37" t="s">
        <v>471</v>
      </c>
      <c r="AV338" s="39" t="s">
        <v>494</v>
      </c>
      <c r="AW338" s="39" t="s">
        <v>495</v>
      </c>
      <c r="AX338" s="39" t="s">
        <v>550</v>
      </c>
      <c r="AY338" s="40" t="s">
        <v>775</v>
      </c>
      <c r="AZ338" s="40" t="s">
        <v>504</v>
      </c>
      <c r="BA338" s="274">
        <v>0</v>
      </c>
      <c r="BB338" s="42"/>
      <c r="BC338" s="43">
        <v>1997611.2000000002</v>
      </c>
      <c r="BD338" s="43">
        <v>0</v>
      </c>
      <c r="BE338" s="43"/>
      <c r="BF338" s="43">
        <v>0</v>
      </c>
      <c r="BG338" s="44"/>
      <c r="BH338" s="45">
        <f t="shared" si="630"/>
        <v>1997611.2000000002</v>
      </c>
      <c r="BI338" s="45">
        <f t="shared" si="631"/>
        <v>2077515.648</v>
      </c>
      <c r="BJ338" s="45">
        <f t="shared" si="640"/>
        <v>2077515.648</v>
      </c>
      <c r="BK338" s="46">
        <v>0</v>
      </c>
      <c r="BL338" s="46">
        <v>0</v>
      </c>
      <c r="BM338" s="46">
        <f t="shared" si="593"/>
        <v>0</v>
      </c>
      <c r="BN338" s="46">
        <v>0</v>
      </c>
      <c r="BO338" s="46">
        <f t="shared" si="613"/>
        <v>0</v>
      </c>
      <c r="BP338" s="46">
        <v>1456000</v>
      </c>
      <c r="BQ338" s="46">
        <f t="shared" si="594"/>
        <v>1514240</v>
      </c>
      <c r="BR338" s="46">
        <v>541611.20000000007</v>
      </c>
      <c r="BS338" s="46">
        <f t="shared" si="595"/>
        <v>563275.64800000004</v>
      </c>
      <c r="BT338" s="46">
        <v>0</v>
      </c>
      <c r="BU338" s="46">
        <f t="shared" si="596"/>
        <v>0</v>
      </c>
      <c r="BV338" s="46">
        <v>0</v>
      </c>
      <c r="BW338" s="46">
        <f t="shared" si="597"/>
        <v>0</v>
      </c>
      <c r="BX338" s="46">
        <v>0</v>
      </c>
      <c r="BY338" s="46">
        <f t="shared" si="598"/>
        <v>0</v>
      </c>
      <c r="BZ338" s="46">
        <v>0</v>
      </c>
      <c r="CA338" s="46">
        <f t="shared" si="614"/>
        <v>0</v>
      </c>
      <c r="CB338" s="46">
        <v>0</v>
      </c>
      <c r="CC338" s="46">
        <f t="shared" si="615"/>
        <v>0</v>
      </c>
      <c r="CD338" s="46">
        <v>0</v>
      </c>
      <c r="CE338" s="46">
        <f t="shared" si="616"/>
        <v>0</v>
      </c>
      <c r="CF338" s="46">
        <v>0</v>
      </c>
      <c r="CG338" s="46">
        <f t="shared" si="617"/>
        <v>0</v>
      </c>
      <c r="CH338" s="46">
        <v>0</v>
      </c>
      <c r="CI338" s="46">
        <f t="shared" si="618"/>
        <v>0</v>
      </c>
      <c r="CJ338" s="46">
        <v>0</v>
      </c>
      <c r="CK338" s="46">
        <f t="shared" si="619"/>
        <v>0</v>
      </c>
      <c r="CL338" s="46">
        <v>0</v>
      </c>
      <c r="CM338" s="46">
        <f t="shared" si="620"/>
        <v>0</v>
      </c>
      <c r="CN338" s="46">
        <v>0</v>
      </c>
      <c r="CO338" s="46">
        <f t="shared" si="621"/>
        <v>0</v>
      </c>
      <c r="CP338" s="46">
        <v>0</v>
      </c>
      <c r="CQ338" s="46">
        <f t="shared" si="622"/>
        <v>0</v>
      </c>
      <c r="CR338" s="46">
        <v>0</v>
      </c>
      <c r="CS338" s="46">
        <f t="shared" si="623"/>
        <v>0</v>
      </c>
      <c r="CT338" s="46">
        <v>0</v>
      </c>
      <c r="CU338" s="46">
        <f t="shared" si="624"/>
        <v>0</v>
      </c>
      <c r="CV338" s="46">
        <v>0</v>
      </c>
      <c r="CW338" s="46">
        <f t="shared" si="625"/>
        <v>0</v>
      </c>
      <c r="CX338" s="46">
        <v>0</v>
      </c>
      <c r="CY338" s="46">
        <f t="shared" si="626"/>
        <v>0</v>
      </c>
      <c r="CZ338" s="46">
        <v>0</v>
      </c>
      <c r="DA338" s="46">
        <f t="shared" si="627"/>
        <v>0</v>
      </c>
      <c r="DB338" s="47">
        <v>0</v>
      </c>
      <c r="DC338" s="46">
        <f t="shared" si="628"/>
        <v>0</v>
      </c>
      <c r="DD338" s="48">
        <v>0</v>
      </c>
      <c r="DE338" s="46">
        <f t="shared" si="629"/>
        <v>0</v>
      </c>
      <c r="DF338" s="49">
        <v>60</v>
      </c>
      <c r="DG338" s="50">
        <f t="shared" si="637"/>
        <v>34625.260800000004</v>
      </c>
      <c r="DH338" s="51">
        <f t="shared" si="641"/>
        <v>657879.95520000008</v>
      </c>
      <c r="DI338" s="52"/>
      <c r="DJ338" s="52"/>
      <c r="DK338" s="53"/>
      <c r="DL338" s="53"/>
      <c r="DM338" s="53"/>
      <c r="DN338" s="52">
        <f t="shared" ref="DN338:DY338" si="668">$DG338</f>
        <v>34625.260800000004</v>
      </c>
      <c r="DO338" s="52">
        <f t="shared" si="668"/>
        <v>34625.260800000004</v>
      </c>
      <c r="DP338" s="52">
        <f t="shared" si="668"/>
        <v>34625.260800000004</v>
      </c>
      <c r="DQ338" s="52">
        <f t="shared" si="668"/>
        <v>34625.260800000004</v>
      </c>
      <c r="DR338" s="52">
        <f t="shared" si="668"/>
        <v>34625.260800000004</v>
      </c>
      <c r="DS338" s="52">
        <f t="shared" si="668"/>
        <v>34625.260800000004</v>
      </c>
      <c r="DT338" s="52">
        <f t="shared" si="668"/>
        <v>34625.260800000004</v>
      </c>
      <c r="DU338" s="52">
        <f t="shared" si="668"/>
        <v>34625.260800000004</v>
      </c>
      <c r="DV338" s="52">
        <f t="shared" si="668"/>
        <v>34625.260800000004</v>
      </c>
      <c r="DW338" s="52">
        <f t="shared" si="668"/>
        <v>34625.260800000004</v>
      </c>
      <c r="DX338" s="52">
        <f t="shared" si="668"/>
        <v>34625.260800000004</v>
      </c>
      <c r="DY338" s="52">
        <f t="shared" si="668"/>
        <v>34625.260800000004</v>
      </c>
      <c r="DZ338" s="52">
        <f t="shared" si="667"/>
        <v>34625.260800000004</v>
      </c>
      <c r="EA338" s="52">
        <f t="shared" si="667"/>
        <v>34625.260800000004</v>
      </c>
      <c r="EB338" s="52">
        <f t="shared" si="667"/>
        <v>34625.260800000004</v>
      </c>
      <c r="EC338" s="52">
        <f t="shared" si="667"/>
        <v>34625.260800000004</v>
      </c>
      <c r="ED338" s="52">
        <f t="shared" si="667"/>
        <v>34625.260800000004</v>
      </c>
      <c r="EE338" s="52">
        <f t="shared" si="667"/>
        <v>34625.260800000004</v>
      </c>
      <c r="EF338" s="52">
        <f t="shared" si="667"/>
        <v>34625.260800000004</v>
      </c>
      <c r="EG338" s="54">
        <f t="shared" si="642"/>
        <v>1419635.6927999998</v>
      </c>
      <c r="EH338" s="55">
        <f t="shared" si="643"/>
        <v>19</v>
      </c>
      <c r="EI338" s="55">
        <f t="shared" si="644"/>
        <v>41</v>
      </c>
      <c r="EJ338" s="56" t="s">
        <v>723</v>
      </c>
      <c r="EK338" s="57">
        <f t="shared" si="662"/>
        <v>0</v>
      </c>
      <c r="EL338" s="57">
        <f t="shared" si="663"/>
        <v>0</v>
      </c>
      <c r="EM338" s="57">
        <f t="shared" si="664"/>
        <v>0</v>
      </c>
      <c r="EN338" s="57">
        <f t="shared" si="665"/>
        <v>1514240</v>
      </c>
      <c r="EO338" s="57">
        <f t="shared" si="647"/>
        <v>2077515.648</v>
      </c>
      <c r="EP338" s="57">
        <f t="shared" si="648"/>
        <v>2042890.3872</v>
      </c>
      <c r="EQ338" s="58">
        <f t="shared" si="649"/>
        <v>0</v>
      </c>
      <c r="ER338" s="58">
        <f t="shared" si="650"/>
        <v>0</v>
      </c>
      <c r="ES338" s="58">
        <f t="shared" si="651"/>
        <v>0</v>
      </c>
      <c r="ET338" s="58">
        <f t="shared" si="652"/>
        <v>21199.360000000001</v>
      </c>
    </row>
    <row r="339" spans="1:150" x14ac:dyDescent="0.25">
      <c r="A339" s="30" t="s">
        <v>1320</v>
      </c>
      <c r="B339" s="65">
        <v>2023104</v>
      </c>
      <c r="C339" s="67" t="s">
        <v>1321</v>
      </c>
      <c r="D339" s="32" t="s">
        <v>489</v>
      </c>
      <c r="E339" s="56"/>
      <c r="F339" s="33"/>
      <c r="G339" s="33"/>
      <c r="H339" s="288">
        <f t="shared" si="645"/>
        <v>2077515.648</v>
      </c>
      <c r="I339" s="288">
        <f t="shared" si="646"/>
        <v>2077515.648</v>
      </c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4" t="s">
        <v>616</v>
      </c>
      <c r="AI339" s="34" t="s">
        <v>463</v>
      </c>
      <c r="AJ339" s="34" t="s">
        <v>54</v>
      </c>
      <c r="AK339" s="34" t="s">
        <v>490</v>
      </c>
      <c r="AL339" s="34" t="s">
        <v>82</v>
      </c>
      <c r="AM339" s="34" t="s">
        <v>491</v>
      </c>
      <c r="AN339" s="34" t="s">
        <v>617</v>
      </c>
      <c r="AO339" s="36">
        <v>1.04</v>
      </c>
      <c r="AP339" s="69" t="s">
        <v>468</v>
      </c>
      <c r="AQ339" s="69" t="s">
        <v>58</v>
      </c>
      <c r="AR339" s="37" t="s">
        <v>469</v>
      </c>
      <c r="AS339" s="38">
        <v>2023</v>
      </c>
      <c r="AT339" s="39" t="s">
        <v>470</v>
      </c>
      <c r="AU339" s="37" t="s">
        <v>471</v>
      </c>
      <c r="AV339" s="39" t="s">
        <v>494</v>
      </c>
      <c r="AW339" s="39" t="s">
        <v>495</v>
      </c>
      <c r="AX339" s="39" t="s">
        <v>550</v>
      </c>
      <c r="AY339" s="40" t="s">
        <v>775</v>
      </c>
      <c r="AZ339" s="40" t="s">
        <v>504</v>
      </c>
      <c r="BA339" s="274">
        <v>0</v>
      </c>
      <c r="BB339" s="42"/>
      <c r="BC339" s="43">
        <v>1997611.2000000002</v>
      </c>
      <c r="BD339" s="43">
        <v>0</v>
      </c>
      <c r="BE339" s="43"/>
      <c r="BF339" s="43">
        <v>0</v>
      </c>
      <c r="BG339" s="44"/>
      <c r="BH339" s="45">
        <f t="shared" si="630"/>
        <v>1997611.2000000002</v>
      </c>
      <c r="BI339" s="45">
        <f t="shared" si="631"/>
        <v>2077515.648</v>
      </c>
      <c r="BJ339" s="45">
        <f t="shared" si="640"/>
        <v>2077515.648</v>
      </c>
      <c r="BK339" s="46">
        <v>0</v>
      </c>
      <c r="BL339" s="46">
        <v>0</v>
      </c>
      <c r="BM339" s="46">
        <f t="shared" si="593"/>
        <v>0</v>
      </c>
      <c r="BN339" s="46">
        <v>0</v>
      </c>
      <c r="BO339" s="46">
        <f t="shared" si="613"/>
        <v>0</v>
      </c>
      <c r="BP339" s="46">
        <v>0</v>
      </c>
      <c r="BQ339" s="46">
        <f t="shared" si="594"/>
        <v>0</v>
      </c>
      <c r="BR339" s="46">
        <v>957611.20000000007</v>
      </c>
      <c r="BS339" s="46">
        <f t="shared" si="595"/>
        <v>995915.64800000016</v>
      </c>
      <c r="BT339" s="46">
        <v>1040000</v>
      </c>
      <c r="BU339" s="46">
        <f t="shared" si="596"/>
        <v>1081600</v>
      </c>
      <c r="BV339" s="46">
        <v>0</v>
      </c>
      <c r="BW339" s="46">
        <f t="shared" si="597"/>
        <v>0</v>
      </c>
      <c r="BX339" s="46">
        <v>0</v>
      </c>
      <c r="BY339" s="46">
        <f t="shared" si="598"/>
        <v>0</v>
      </c>
      <c r="BZ339" s="46">
        <v>0</v>
      </c>
      <c r="CA339" s="46">
        <f t="shared" si="614"/>
        <v>0</v>
      </c>
      <c r="CB339" s="46">
        <v>0</v>
      </c>
      <c r="CC339" s="46">
        <f t="shared" si="615"/>
        <v>0</v>
      </c>
      <c r="CD339" s="46">
        <v>0</v>
      </c>
      <c r="CE339" s="46">
        <f t="shared" si="616"/>
        <v>0</v>
      </c>
      <c r="CF339" s="46">
        <v>0</v>
      </c>
      <c r="CG339" s="46">
        <f t="shared" si="617"/>
        <v>0</v>
      </c>
      <c r="CH339" s="46">
        <v>0</v>
      </c>
      <c r="CI339" s="46">
        <f t="shared" si="618"/>
        <v>0</v>
      </c>
      <c r="CJ339" s="46">
        <v>0</v>
      </c>
      <c r="CK339" s="46">
        <f t="shared" si="619"/>
        <v>0</v>
      </c>
      <c r="CL339" s="46">
        <v>0</v>
      </c>
      <c r="CM339" s="46">
        <f t="shared" si="620"/>
        <v>0</v>
      </c>
      <c r="CN339" s="46">
        <v>0</v>
      </c>
      <c r="CO339" s="46">
        <f t="shared" si="621"/>
        <v>0</v>
      </c>
      <c r="CP339" s="46">
        <v>0</v>
      </c>
      <c r="CQ339" s="46">
        <f t="shared" si="622"/>
        <v>0</v>
      </c>
      <c r="CR339" s="46">
        <v>0</v>
      </c>
      <c r="CS339" s="46">
        <f t="shared" si="623"/>
        <v>0</v>
      </c>
      <c r="CT339" s="46">
        <v>0</v>
      </c>
      <c r="CU339" s="46">
        <f t="shared" si="624"/>
        <v>0</v>
      </c>
      <c r="CV339" s="46">
        <v>0</v>
      </c>
      <c r="CW339" s="46">
        <f t="shared" si="625"/>
        <v>0</v>
      </c>
      <c r="CX339" s="46">
        <v>0</v>
      </c>
      <c r="CY339" s="46">
        <f t="shared" si="626"/>
        <v>0</v>
      </c>
      <c r="CZ339" s="46">
        <v>0</v>
      </c>
      <c r="DA339" s="46">
        <f t="shared" si="627"/>
        <v>0</v>
      </c>
      <c r="DB339" s="47">
        <v>0</v>
      </c>
      <c r="DC339" s="46">
        <f t="shared" si="628"/>
        <v>0</v>
      </c>
      <c r="DD339" s="48">
        <v>0</v>
      </c>
      <c r="DE339" s="46">
        <f t="shared" si="629"/>
        <v>0</v>
      </c>
      <c r="DF339" s="49">
        <v>60</v>
      </c>
      <c r="DG339" s="50">
        <f t="shared" si="637"/>
        <v>34625.260800000004</v>
      </c>
      <c r="DH339" s="51">
        <f t="shared" si="641"/>
        <v>623254.69440000004</v>
      </c>
      <c r="DI339" s="52"/>
      <c r="DJ339" s="52"/>
      <c r="DK339" s="53"/>
      <c r="DL339" s="53"/>
      <c r="DM339" s="53"/>
      <c r="DN339" s="53"/>
      <c r="DO339" s="52">
        <f t="shared" ref="DO339:DY339" si="669">$DG339</f>
        <v>34625.260800000004</v>
      </c>
      <c r="DP339" s="52">
        <f t="shared" si="669"/>
        <v>34625.260800000004</v>
      </c>
      <c r="DQ339" s="52">
        <f t="shared" si="669"/>
        <v>34625.260800000004</v>
      </c>
      <c r="DR339" s="52">
        <f t="shared" si="669"/>
        <v>34625.260800000004</v>
      </c>
      <c r="DS339" s="52">
        <f t="shared" si="669"/>
        <v>34625.260800000004</v>
      </c>
      <c r="DT339" s="52">
        <f t="shared" si="669"/>
        <v>34625.260800000004</v>
      </c>
      <c r="DU339" s="52">
        <f t="shared" si="669"/>
        <v>34625.260800000004</v>
      </c>
      <c r="DV339" s="52">
        <f t="shared" si="669"/>
        <v>34625.260800000004</v>
      </c>
      <c r="DW339" s="52">
        <f t="shared" si="669"/>
        <v>34625.260800000004</v>
      </c>
      <c r="DX339" s="52">
        <f t="shared" si="669"/>
        <v>34625.260800000004</v>
      </c>
      <c r="DY339" s="52">
        <f t="shared" si="669"/>
        <v>34625.260800000004</v>
      </c>
      <c r="DZ339" s="52">
        <f t="shared" si="667"/>
        <v>34625.260800000004</v>
      </c>
      <c r="EA339" s="52">
        <f t="shared" si="667"/>
        <v>34625.260800000004</v>
      </c>
      <c r="EB339" s="52">
        <f t="shared" si="667"/>
        <v>34625.260800000004</v>
      </c>
      <c r="EC339" s="52">
        <f t="shared" si="667"/>
        <v>34625.260800000004</v>
      </c>
      <c r="ED339" s="52">
        <f t="shared" si="667"/>
        <v>34625.260800000004</v>
      </c>
      <c r="EE339" s="52">
        <f t="shared" si="667"/>
        <v>34625.260800000004</v>
      </c>
      <c r="EF339" s="52">
        <f t="shared" si="667"/>
        <v>34625.260800000004</v>
      </c>
      <c r="EG339" s="54">
        <f t="shared" si="642"/>
        <v>1454260.9536000001</v>
      </c>
      <c r="EH339" s="55">
        <f t="shared" si="643"/>
        <v>18</v>
      </c>
      <c r="EI339" s="55">
        <f t="shared" si="644"/>
        <v>42</v>
      </c>
      <c r="EJ339" s="56" t="s">
        <v>723</v>
      </c>
      <c r="EK339" s="57">
        <f t="shared" si="662"/>
        <v>0</v>
      </c>
      <c r="EL339" s="57">
        <f t="shared" si="663"/>
        <v>0</v>
      </c>
      <c r="EM339" s="57">
        <f t="shared" si="664"/>
        <v>0</v>
      </c>
      <c r="EN339" s="57">
        <f t="shared" si="665"/>
        <v>0</v>
      </c>
      <c r="EO339" s="57">
        <f t="shared" si="647"/>
        <v>995915.64800000016</v>
      </c>
      <c r="EP339" s="57">
        <f t="shared" si="648"/>
        <v>2077515.648</v>
      </c>
      <c r="EQ339" s="58">
        <f t="shared" si="649"/>
        <v>0</v>
      </c>
      <c r="ER339" s="58">
        <f t="shared" si="650"/>
        <v>0</v>
      </c>
      <c r="ES339" s="58">
        <f t="shared" si="651"/>
        <v>0</v>
      </c>
      <c r="ET339" s="58">
        <f t="shared" si="652"/>
        <v>0</v>
      </c>
    </row>
    <row r="340" spans="1:150" x14ac:dyDescent="0.25">
      <c r="A340" s="30" t="s">
        <v>1322</v>
      </c>
      <c r="B340" s="65">
        <v>2023105</v>
      </c>
      <c r="C340" s="67" t="s">
        <v>1323</v>
      </c>
      <c r="D340" s="32" t="s">
        <v>489</v>
      </c>
      <c r="E340" s="56"/>
      <c r="F340" s="33"/>
      <c r="G340" s="33"/>
      <c r="H340" s="288">
        <f t="shared" si="645"/>
        <v>2077515.648</v>
      </c>
      <c r="I340" s="288">
        <f t="shared" si="646"/>
        <v>2077515.648</v>
      </c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4" t="s">
        <v>616</v>
      </c>
      <c r="AI340" s="34" t="s">
        <v>463</v>
      </c>
      <c r="AJ340" s="34" t="s">
        <v>54</v>
      </c>
      <c r="AK340" s="34" t="s">
        <v>490</v>
      </c>
      <c r="AL340" s="34" t="s">
        <v>82</v>
      </c>
      <c r="AM340" s="34" t="s">
        <v>491</v>
      </c>
      <c r="AN340" s="34" t="s">
        <v>617</v>
      </c>
      <c r="AO340" s="36">
        <v>1.04</v>
      </c>
      <c r="AP340" s="69" t="s">
        <v>468</v>
      </c>
      <c r="AQ340" s="69" t="s">
        <v>58</v>
      </c>
      <c r="AR340" s="37" t="s">
        <v>469</v>
      </c>
      <c r="AS340" s="38">
        <v>2023</v>
      </c>
      <c r="AT340" s="39" t="s">
        <v>470</v>
      </c>
      <c r="AU340" s="37" t="s">
        <v>471</v>
      </c>
      <c r="AV340" s="39" t="s">
        <v>494</v>
      </c>
      <c r="AW340" s="39" t="s">
        <v>495</v>
      </c>
      <c r="AX340" s="39" t="s">
        <v>550</v>
      </c>
      <c r="AY340" s="40" t="s">
        <v>775</v>
      </c>
      <c r="AZ340" s="40" t="s">
        <v>504</v>
      </c>
      <c r="BA340" s="274">
        <v>0</v>
      </c>
      <c r="BB340" s="42"/>
      <c r="BC340" s="43">
        <v>1997611.2</v>
      </c>
      <c r="BD340" s="43">
        <v>0</v>
      </c>
      <c r="BE340" s="43"/>
      <c r="BF340" s="43">
        <v>0</v>
      </c>
      <c r="BG340" s="44"/>
      <c r="BH340" s="45">
        <f t="shared" si="630"/>
        <v>1997611.2</v>
      </c>
      <c r="BI340" s="45">
        <f t="shared" si="631"/>
        <v>2077515.648</v>
      </c>
      <c r="BJ340" s="45">
        <f t="shared" si="640"/>
        <v>2077515.648</v>
      </c>
      <c r="BK340" s="46">
        <v>0</v>
      </c>
      <c r="BL340" s="46">
        <v>0</v>
      </c>
      <c r="BM340" s="46">
        <f t="shared" si="593"/>
        <v>0</v>
      </c>
      <c r="BN340" s="46">
        <v>0</v>
      </c>
      <c r="BO340" s="46">
        <f t="shared" si="613"/>
        <v>0</v>
      </c>
      <c r="BP340" s="46">
        <v>0</v>
      </c>
      <c r="BQ340" s="46">
        <f t="shared" si="594"/>
        <v>0</v>
      </c>
      <c r="BR340" s="46">
        <v>0</v>
      </c>
      <c r="BS340" s="46">
        <f t="shared" si="595"/>
        <v>0</v>
      </c>
      <c r="BT340" s="46">
        <v>1477611.2</v>
      </c>
      <c r="BU340" s="46">
        <f t="shared" si="596"/>
        <v>1536715.648</v>
      </c>
      <c r="BV340" s="46">
        <v>520000</v>
      </c>
      <c r="BW340" s="46">
        <f t="shared" si="597"/>
        <v>540800</v>
      </c>
      <c r="BX340" s="46">
        <v>0</v>
      </c>
      <c r="BY340" s="46">
        <f t="shared" si="598"/>
        <v>0</v>
      </c>
      <c r="BZ340" s="46">
        <v>0</v>
      </c>
      <c r="CA340" s="46">
        <f t="shared" si="614"/>
        <v>0</v>
      </c>
      <c r="CB340" s="46">
        <v>0</v>
      </c>
      <c r="CC340" s="46">
        <f t="shared" si="615"/>
        <v>0</v>
      </c>
      <c r="CD340" s="46">
        <v>0</v>
      </c>
      <c r="CE340" s="46">
        <f t="shared" si="616"/>
        <v>0</v>
      </c>
      <c r="CF340" s="46">
        <v>0</v>
      </c>
      <c r="CG340" s="46">
        <f t="shared" si="617"/>
        <v>0</v>
      </c>
      <c r="CH340" s="46">
        <v>0</v>
      </c>
      <c r="CI340" s="46">
        <f t="shared" si="618"/>
        <v>0</v>
      </c>
      <c r="CJ340" s="46">
        <v>0</v>
      </c>
      <c r="CK340" s="46">
        <f t="shared" si="619"/>
        <v>0</v>
      </c>
      <c r="CL340" s="46">
        <v>0</v>
      </c>
      <c r="CM340" s="46">
        <f t="shared" si="620"/>
        <v>0</v>
      </c>
      <c r="CN340" s="46">
        <v>0</v>
      </c>
      <c r="CO340" s="46">
        <f t="shared" si="621"/>
        <v>0</v>
      </c>
      <c r="CP340" s="46">
        <v>0</v>
      </c>
      <c r="CQ340" s="46">
        <f t="shared" si="622"/>
        <v>0</v>
      </c>
      <c r="CR340" s="46">
        <v>0</v>
      </c>
      <c r="CS340" s="46">
        <f t="shared" si="623"/>
        <v>0</v>
      </c>
      <c r="CT340" s="46">
        <v>0</v>
      </c>
      <c r="CU340" s="46">
        <f t="shared" si="624"/>
        <v>0</v>
      </c>
      <c r="CV340" s="46">
        <v>0</v>
      </c>
      <c r="CW340" s="46">
        <f t="shared" si="625"/>
        <v>0</v>
      </c>
      <c r="CX340" s="46">
        <v>0</v>
      </c>
      <c r="CY340" s="46">
        <f t="shared" si="626"/>
        <v>0</v>
      </c>
      <c r="CZ340" s="46">
        <v>0</v>
      </c>
      <c r="DA340" s="46">
        <f t="shared" si="627"/>
        <v>0</v>
      </c>
      <c r="DB340" s="47">
        <v>0</v>
      </c>
      <c r="DC340" s="46">
        <f t="shared" si="628"/>
        <v>0</v>
      </c>
      <c r="DD340" s="48">
        <v>0</v>
      </c>
      <c r="DE340" s="46">
        <f t="shared" si="629"/>
        <v>0</v>
      </c>
      <c r="DF340" s="49">
        <v>60</v>
      </c>
      <c r="DG340" s="50">
        <f t="shared" si="637"/>
        <v>34625.260800000004</v>
      </c>
      <c r="DH340" s="51">
        <f t="shared" si="641"/>
        <v>588629.43359999999</v>
      </c>
      <c r="DI340" s="52"/>
      <c r="DJ340" s="52"/>
      <c r="DK340" s="53"/>
      <c r="DL340" s="53"/>
      <c r="DM340" s="53"/>
      <c r="DN340" s="53"/>
      <c r="DO340" s="53"/>
      <c r="DP340" s="52">
        <f t="shared" ref="DP340:DY341" si="670">$DG340</f>
        <v>34625.260800000004</v>
      </c>
      <c r="DQ340" s="52">
        <f t="shared" si="670"/>
        <v>34625.260800000004</v>
      </c>
      <c r="DR340" s="52">
        <f t="shared" si="670"/>
        <v>34625.260800000004</v>
      </c>
      <c r="DS340" s="52">
        <f t="shared" si="670"/>
        <v>34625.260800000004</v>
      </c>
      <c r="DT340" s="52">
        <f t="shared" si="670"/>
        <v>34625.260800000004</v>
      </c>
      <c r="DU340" s="52">
        <f t="shared" si="670"/>
        <v>34625.260800000004</v>
      </c>
      <c r="DV340" s="52">
        <f t="shared" si="670"/>
        <v>34625.260800000004</v>
      </c>
      <c r="DW340" s="52">
        <f t="shared" si="670"/>
        <v>34625.260800000004</v>
      </c>
      <c r="DX340" s="52">
        <f t="shared" si="670"/>
        <v>34625.260800000004</v>
      </c>
      <c r="DY340" s="52">
        <f t="shared" si="670"/>
        <v>34625.260800000004</v>
      </c>
      <c r="DZ340" s="52">
        <f t="shared" si="667"/>
        <v>34625.260800000004</v>
      </c>
      <c r="EA340" s="52">
        <f t="shared" si="667"/>
        <v>34625.260800000004</v>
      </c>
      <c r="EB340" s="52">
        <f t="shared" si="667"/>
        <v>34625.260800000004</v>
      </c>
      <c r="EC340" s="52">
        <f t="shared" si="667"/>
        <v>34625.260800000004</v>
      </c>
      <c r="ED340" s="52">
        <f t="shared" si="667"/>
        <v>34625.260800000004</v>
      </c>
      <c r="EE340" s="52">
        <f t="shared" si="667"/>
        <v>34625.260800000004</v>
      </c>
      <c r="EF340" s="52">
        <f t="shared" si="667"/>
        <v>34625.260800000004</v>
      </c>
      <c r="EG340" s="54">
        <f t="shared" si="642"/>
        <v>1488886.2143999999</v>
      </c>
      <c r="EH340" s="55">
        <f t="shared" si="643"/>
        <v>17</v>
      </c>
      <c r="EI340" s="55">
        <f t="shared" si="644"/>
        <v>43</v>
      </c>
      <c r="EJ340" s="56" t="s">
        <v>723</v>
      </c>
      <c r="EK340" s="57">
        <f t="shared" si="662"/>
        <v>0</v>
      </c>
      <c r="EL340" s="57">
        <f t="shared" si="663"/>
        <v>0</v>
      </c>
      <c r="EM340" s="57">
        <f t="shared" si="664"/>
        <v>0</v>
      </c>
      <c r="EN340" s="57">
        <f t="shared" si="665"/>
        <v>0</v>
      </c>
      <c r="EO340" s="57">
        <f t="shared" si="647"/>
        <v>0</v>
      </c>
      <c r="EP340" s="57">
        <f t="shared" si="648"/>
        <v>1536715.648</v>
      </c>
      <c r="EQ340" s="58">
        <f t="shared" si="649"/>
        <v>0</v>
      </c>
      <c r="ER340" s="58">
        <f t="shared" si="650"/>
        <v>0</v>
      </c>
      <c r="ES340" s="58">
        <f t="shared" si="651"/>
        <v>0</v>
      </c>
      <c r="ET340" s="58">
        <f t="shared" si="652"/>
        <v>0</v>
      </c>
    </row>
    <row r="341" spans="1:150" x14ac:dyDescent="0.25">
      <c r="A341" s="30" t="s">
        <v>1324</v>
      </c>
      <c r="B341" s="65">
        <v>2023106</v>
      </c>
      <c r="C341" s="67" t="s">
        <v>1325</v>
      </c>
      <c r="D341" s="32" t="s">
        <v>489</v>
      </c>
      <c r="E341" s="56"/>
      <c r="F341" s="33"/>
      <c r="G341" s="33"/>
      <c r="H341" s="288">
        <f t="shared" si="645"/>
        <v>2077515.648</v>
      </c>
      <c r="I341" s="288">
        <f t="shared" si="646"/>
        <v>2077515.648</v>
      </c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4" t="s">
        <v>616</v>
      </c>
      <c r="AI341" s="34" t="s">
        <v>463</v>
      </c>
      <c r="AJ341" s="34" t="s">
        <v>54</v>
      </c>
      <c r="AK341" s="34" t="s">
        <v>490</v>
      </c>
      <c r="AL341" s="34" t="s">
        <v>82</v>
      </c>
      <c r="AM341" s="34" t="s">
        <v>491</v>
      </c>
      <c r="AN341" s="34" t="s">
        <v>617</v>
      </c>
      <c r="AO341" s="36">
        <v>1.04</v>
      </c>
      <c r="AP341" s="69" t="s">
        <v>468</v>
      </c>
      <c r="AQ341" s="69" t="s">
        <v>58</v>
      </c>
      <c r="AR341" s="37" t="s">
        <v>469</v>
      </c>
      <c r="AS341" s="38">
        <v>2023</v>
      </c>
      <c r="AT341" s="39" t="s">
        <v>470</v>
      </c>
      <c r="AU341" s="37" t="s">
        <v>471</v>
      </c>
      <c r="AV341" s="39" t="s">
        <v>494</v>
      </c>
      <c r="AW341" s="39" t="s">
        <v>495</v>
      </c>
      <c r="AX341" s="39" t="s">
        <v>550</v>
      </c>
      <c r="AY341" s="40" t="s">
        <v>775</v>
      </c>
      <c r="AZ341" s="40" t="s">
        <v>504</v>
      </c>
      <c r="BA341" s="274">
        <v>0</v>
      </c>
      <c r="BB341" s="42"/>
      <c r="BC341" s="43">
        <v>1997611.2</v>
      </c>
      <c r="BD341" s="43">
        <v>0</v>
      </c>
      <c r="BE341" s="43"/>
      <c r="BF341" s="43">
        <v>0</v>
      </c>
      <c r="BG341" s="44"/>
      <c r="BH341" s="45">
        <f t="shared" si="630"/>
        <v>1997611.2</v>
      </c>
      <c r="BI341" s="45">
        <f t="shared" si="631"/>
        <v>2077515.648</v>
      </c>
      <c r="BJ341" s="45">
        <f t="shared" si="640"/>
        <v>2077515.648</v>
      </c>
      <c r="BK341" s="46">
        <v>0</v>
      </c>
      <c r="BL341" s="46">
        <v>0</v>
      </c>
      <c r="BM341" s="46">
        <f t="shared" si="593"/>
        <v>0</v>
      </c>
      <c r="BN341" s="46">
        <v>0</v>
      </c>
      <c r="BO341" s="46">
        <f t="shared" si="613"/>
        <v>0</v>
      </c>
      <c r="BP341" s="46">
        <v>0</v>
      </c>
      <c r="BQ341" s="46">
        <f t="shared" si="594"/>
        <v>0</v>
      </c>
      <c r="BR341" s="46">
        <v>0</v>
      </c>
      <c r="BS341" s="46">
        <f t="shared" si="595"/>
        <v>0</v>
      </c>
      <c r="BT341" s="46">
        <v>0</v>
      </c>
      <c r="BU341" s="46">
        <f t="shared" si="596"/>
        <v>0</v>
      </c>
      <c r="BV341" s="46">
        <v>1997611.2</v>
      </c>
      <c r="BW341" s="46">
        <f t="shared" si="597"/>
        <v>2077515.648</v>
      </c>
      <c r="BX341" s="46">
        <v>0</v>
      </c>
      <c r="BY341" s="46">
        <f t="shared" si="598"/>
        <v>0</v>
      </c>
      <c r="BZ341" s="46">
        <v>0</v>
      </c>
      <c r="CA341" s="46">
        <f t="shared" si="614"/>
        <v>0</v>
      </c>
      <c r="CB341" s="46">
        <v>0</v>
      </c>
      <c r="CC341" s="46">
        <f t="shared" si="615"/>
        <v>0</v>
      </c>
      <c r="CD341" s="46">
        <v>0</v>
      </c>
      <c r="CE341" s="46">
        <f t="shared" si="616"/>
        <v>0</v>
      </c>
      <c r="CF341" s="46">
        <v>0</v>
      </c>
      <c r="CG341" s="46">
        <f t="shared" si="617"/>
        <v>0</v>
      </c>
      <c r="CH341" s="46">
        <v>0</v>
      </c>
      <c r="CI341" s="46">
        <f t="shared" si="618"/>
        <v>0</v>
      </c>
      <c r="CJ341" s="46">
        <v>0</v>
      </c>
      <c r="CK341" s="46">
        <f t="shared" si="619"/>
        <v>0</v>
      </c>
      <c r="CL341" s="46">
        <v>0</v>
      </c>
      <c r="CM341" s="46">
        <f t="shared" si="620"/>
        <v>0</v>
      </c>
      <c r="CN341" s="46">
        <v>0</v>
      </c>
      <c r="CO341" s="46">
        <f t="shared" si="621"/>
        <v>0</v>
      </c>
      <c r="CP341" s="46">
        <v>0</v>
      </c>
      <c r="CQ341" s="46">
        <f t="shared" si="622"/>
        <v>0</v>
      </c>
      <c r="CR341" s="46">
        <v>0</v>
      </c>
      <c r="CS341" s="46">
        <f t="shared" si="623"/>
        <v>0</v>
      </c>
      <c r="CT341" s="46">
        <v>0</v>
      </c>
      <c r="CU341" s="46">
        <f t="shared" si="624"/>
        <v>0</v>
      </c>
      <c r="CV341" s="46">
        <v>0</v>
      </c>
      <c r="CW341" s="46">
        <f t="shared" si="625"/>
        <v>0</v>
      </c>
      <c r="CX341" s="46">
        <v>0</v>
      </c>
      <c r="CY341" s="46">
        <f t="shared" si="626"/>
        <v>0</v>
      </c>
      <c r="CZ341" s="46">
        <v>0</v>
      </c>
      <c r="DA341" s="46">
        <f t="shared" si="627"/>
        <v>0</v>
      </c>
      <c r="DB341" s="47">
        <v>0</v>
      </c>
      <c r="DC341" s="46">
        <f t="shared" si="628"/>
        <v>0</v>
      </c>
      <c r="DD341" s="48">
        <v>0</v>
      </c>
      <c r="DE341" s="46">
        <f t="shared" si="629"/>
        <v>0</v>
      </c>
      <c r="DF341" s="49">
        <v>60</v>
      </c>
      <c r="DG341" s="50">
        <f t="shared" si="637"/>
        <v>34625.260800000004</v>
      </c>
      <c r="DH341" s="51">
        <f t="shared" si="641"/>
        <v>588629.43359999999</v>
      </c>
      <c r="DI341" s="52"/>
      <c r="DJ341" s="52"/>
      <c r="DK341" s="53"/>
      <c r="DL341" s="53"/>
      <c r="DM341" s="53"/>
      <c r="DN341" s="53"/>
      <c r="DO341" s="53"/>
      <c r="DP341" s="52">
        <f t="shared" si="670"/>
        <v>34625.260800000004</v>
      </c>
      <c r="DQ341" s="52">
        <f t="shared" si="670"/>
        <v>34625.260800000004</v>
      </c>
      <c r="DR341" s="52">
        <f t="shared" si="670"/>
        <v>34625.260800000004</v>
      </c>
      <c r="DS341" s="52">
        <f t="shared" si="670"/>
        <v>34625.260800000004</v>
      </c>
      <c r="DT341" s="52">
        <f t="shared" si="670"/>
        <v>34625.260800000004</v>
      </c>
      <c r="DU341" s="52">
        <f t="shared" si="670"/>
        <v>34625.260800000004</v>
      </c>
      <c r="DV341" s="52">
        <f t="shared" si="670"/>
        <v>34625.260800000004</v>
      </c>
      <c r="DW341" s="52">
        <f t="shared" si="670"/>
        <v>34625.260800000004</v>
      </c>
      <c r="DX341" s="52">
        <f t="shared" si="670"/>
        <v>34625.260800000004</v>
      </c>
      <c r="DY341" s="52">
        <f t="shared" si="670"/>
        <v>34625.260800000004</v>
      </c>
      <c r="DZ341" s="52">
        <f t="shared" si="667"/>
        <v>34625.260800000004</v>
      </c>
      <c r="EA341" s="52">
        <f t="shared" si="667"/>
        <v>34625.260800000004</v>
      </c>
      <c r="EB341" s="52">
        <f t="shared" si="667"/>
        <v>34625.260800000004</v>
      </c>
      <c r="EC341" s="52">
        <f t="shared" si="667"/>
        <v>34625.260800000004</v>
      </c>
      <c r="ED341" s="52">
        <f t="shared" si="667"/>
        <v>34625.260800000004</v>
      </c>
      <c r="EE341" s="52">
        <f t="shared" si="667"/>
        <v>34625.260800000004</v>
      </c>
      <c r="EF341" s="52">
        <f t="shared" si="667"/>
        <v>34625.260800000004</v>
      </c>
      <c r="EG341" s="54">
        <f t="shared" si="642"/>
        <v>1488886.2143999999</v>
      </c>
      <c r="EH341" s="55">
        <f t="shared" si="643"/>
        <v>17</v>
      </c>
      <c r="EI341" s="55">
        <f t="shared" si="644"/>
        <v>43</v>
      </c>
      <c r="EJ341" s="56" t="s">
        <v>723</v>
      </c>
      <c r="EK341" s="57">
        <f t="shared" si="662"/>
        <v>0</v>
      </c>
      <c r="EL341" s="57">
        <f t="shared" si="663"/>
        <v>0</v>
      </c>
      <c r="EM341" s="57">
        <f t="shared" si="664"/>
        <v>0</v>
      </c>
      <c r="EN341" s="57">
        <f t="shared" si="665"/>
        <v>0</v>
      </c>
      <c r="EO341" s="57">
        <f t="shared" si="647"/>
        <v>0</v>
      </c>
      <c r="EP341" s="57">
        <f t="shared" si="648"/>
        <v>0</v>
      </c>
      <c r="EQ341" s="58">
        <f t="shared" si="649"/>
        <v>0</v>
      </c>
      <c r="ER341" s="58">
        <f t="shared" si="650"/>
        <v>0</v>
      </c>
      <c r="ES341" s="58">
        <f t="shared" si="651"/>
        <v>0</v>
      </c>
      <c r="ET341" s="58">
        <f t="shared" si="652"/>
        <v>0</v>
      </c>
    </row>
    <row r="342" spans="1:150" x14ac:dyDescent="0.25">
      <c r="A342" s="30" t="s">
        <v>1326</v>
      </c>
      <c r="B342" s="65">
        <v>2023107</v>
      </c>
      <c r="C342" s="67" t="s">
        <v>1327</v>
      </c>
      <c r="D342" s="32" t="s">
        <v>489</v>
      </c>
      <c r="E342" s="56"/>
      <c r="F342" s="33"/>
      <c r="G342" s="33"/>
      <c r="H342" s="288">
        <f t="shared" si="645"/>
        <v>2077515.648</v>
      </c>
      <c r="I342" s="288">
        <f t="shared" si="646"/>
        <v>2077515.648</v>
      </c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4" t="s">
        <v>616</v>
      </c>
      <c r="AI342" s="34" t="s">
        <v>463</v>
      </c>
      <c r="AJ342" s="34" t="s">
        <v>54</v>
      </c>
      <c r="AK342" s="34" t="s">
        <v>490</v>
      </c>
      <c r="AL342" s="34" t="s">
        <v>82</v>
      </c>
      <c r="AM342" s="34" t="s">
        <v>491</v>
      </c>
      <c r="AN342" s="34" t="s">
        <v>617</v>
      </c>
      <c r="AO342" s="36">
        <v>1.04</v>
      </c>
      <c r="AP342" s="69" t="s">
        <v>544</v>
      </c>
      <c r="AQ342" s="69" t="s">
        <v>58</v>
      </c>
      <c r="AR342" s="37" t="s">
        <v>469</v>
      </c>
      <c r="AS342" s="38">
        <v>2023</v>
      </c>
      <c r="AT342" s="39" t="s">
        <v>470</v>
      </c>
      <c r="AU342" s="37" t="s">
        <v>471</v>
      </c>
      <c r="AV342" s="39" t="s">
        <v>494</v>
      </c>
      <c r="AW342" s="39" t="s">
        <v>495</v>
      </c>
      <c r="AX342" s="39" t="s">
        <v>550</v>
      </c>
      <c r="AY342" s="40" t="s">
        <v>775</v>
      </c>
      <c r="AZ342" s="40" t="s">
        <v>504</v>
      </c>
      <c r="BA342" s="274">
        <v>0</v>
      </c>
      <c r="BB342" s="42"/>
      <c r="BC342" s="43">
        <v>1997611.2</v>
      </c>
      <c r="BD342" s="43">
        <v>0</v>
      </c>
      <c r="BE342" s="43"/>
      <c r="BF342" s="43">
        <v>0</v>
      </c>
      <c r="BG342" s="44"/>
      <c r="BH342" s="45">
        <f t="shared" si="630"/>
        <v>1997611.2</v>
      </c>
      <c r="BI342" s="45">
        <f t="shared" si="631"/>
        <v>2077515.648</v>
      </c>
      <c r="BJ342" s="45">
        <f t="shared" si="640"/>
        <v>2077515.648</v>
      </c>
      <c r="BK342" s="46">
        <v>0</v>
      </c>
      <c r="BL342" s="46">
        <v>0</v>
      </c>
      <c r="BM342" s="46">
        <f t="shared" si="593"/>
        <v>0</v>
      </c>
      <c r="BN342" s="46">
        <v>0</v>
      </c>
      <c r="BO342" s="46">
        <f t="shared" si="613"/>
        <v>0</v>
      </c>
      <c r="BP342" s="46">
        <v>0</v>
      </c>
      <c r="BQ342" s="46">
        <f t="shared" si="594"/>
        <v>0</v>
      </c>
      <c r="BR342" s="46">
        <v>0</v>
      </c>
      <c r="BS342" s="46">
        <f t="shared" si="595"/>
        <v>0</v>
      </c>
      <c r="BT342" s="46">
        <v>0</v>
      </c>
      <c r="BU342" s="46">
        <f t="shared" si="596"/>
        <v>0</v>
      </c>
      <c r="BV342" s="46">
        <v>0</v>
      </c>
      <c r="BW342" s="46">
        <f t="shared" si="597"/>
        <v>0</v>
      </c>
      <c r="BX342" s="46">
        <v>1997611.2</v>
      </c>
      <c r="BY342" s="46">
        <f t="shared" si="598"/>
        <v>2077515.648</v>
      </c>
      <c r="BZ342" s="46">
        <v>0</v>
      </c>
      <c r="CA342" s="46">
        <f t="shared" si="614"/>
        <v>0</v>
      </c>
      <c r="CB342" s="46">
        <v>0</v>
      </c>
      <c r="CC342" s="46">
        <f t="shared" si="615"/>
        <v>0</v>
      </c>
      <c r="CD342" s="46">
        <v>0</v>
      </c>
      <c r="CE342" s="46">
        <f t="shared" si="616"/>
        <v>0</v>
      </c>
      <c r="CF342" s="46">
        <v>0</v>
      </c>
      <c r="CG342" s="46">
        <f t="shared" si="617"/>
        <v>0</v>
      </c>
      <c r="CH342" s="46">
        <v>0</v>
      </c>
      <c r="CI342" s="46">
        <f t="shared" si="618"/>
        <v>0</v>
      </c>
      <c r="CJ342" s="46">
        <v>0</v>
      </c>
      <c r="CK342" s="46">
        <f t="shared" si="619"/>
        <v>0</v>
      </c>
      <c r="CL342" s="46">
        <v>0</v>
      </c>
      <c r="CM342" s="46">
        <f t="shared" si="620"/>
        <v>0</v>
      </c>
      <c r="CN342" s="46">
        <v>0</v>
      </c>
      <c r="CO342" s="46">
        <f t="shared" si="621"/>
        <v>0</v>
      </c>
      <c r="CP342" s="46">
        <v>0</v>
      </c>
      <c r="CQ342" s="46">
        <f t="shared" si="622"/>
        <v>0</v>
      </c>
      <c r="CR342" s="46">
        <v>0</v>
      </c>
      <c r="CS342" s="46">
        <f t="shared" si="623"/>
        <v>0</v>
      </c>
      <c r="CT342" s="46">
        <v>0</v>
      </c>
      <c r="CU342" s="46">
        <f t="shared" si="624"/>
        <v>0</v>
      </c>
      <c r="CV342" s="46">
        <v>0</v>
      </c>
      <c r="CW342" s="46">
        <f t="shared" si="625"/>
        <v>0</v>
      </c>
      <c r="CX342" s="46">
        <v>0</v>
      </c>
      <c r="CY342" s="46">
        <f t="shared" si="626"/>
        <v>0</v>
      </c>
      <c r="CZ342" s="46">
        <v>0</v>
      </c>
      <c r="DA342" s="46">
        <f t="shared" si="627"/>
        <v>0</v>
      </c>
      <c r="DB342" s="47">
        <v>0</v>
      </c>
      <c r="DC342" s="46">
        <f t="shared" si="628"/>
        <v>0</v>
      </c>
      <c r="DD342" s="48">
        <v>0</v>
      </c>
      <c r="DE342" s="46">
        <f t="shared" si="629"/>
        <v>0</v>
      </c>
      <c r="DF342" s="49">
        <v>60</v>
      </c>
      <c r="DG342" s="50">
        <f t="shared" si="637"/>
        <v>34625.260800000004</v>
      </c>
      <c r="DH342" s="51">
        <f t="shared" si="641"/>
        <v>554004.17279999994</v>
      </c>
      <c r="DI342" s="52"/>
      <c r="DJ342" s="52"/>
      <c r="DK342" s="53"/>
      <c r="DL342" s="53"/>
      <c r="DM342" s="53"/>
      <c r="DN342" s="53"/>
      <c r="DO342" s="53"/>
      <c r="DP342" s="53"/>
      <c r="DQ342" s="52">
        <f t="shared" ref="DQ342:DY342" si="671">$DG342</f>
        <v>34625.260800000004</v>
      </c>
      <c r="DR342" s="52">
        <f t="shared" si="671"/>
        <v>34625.260800000004</v>
      </c>
      <c r="DS342" s="52">
        <f t="shared" si="671"/>
        <v>34625.260800000004</v>
      </c>
      <c r="DT342" s="52">
        <f t="shared" si="671"/>
        <v>34625.260800000004</v>
      </c>
      <c r="DU342" s="52">
        <f t="shared" si="671"/>
        <v>34625.260800000004</v>
      </c>
      <c r="DV342" s="52">
        <f t="shared" si="671"/>
        <v>34625.260800000004</v>
      </c>
      <c r="DW342" s="52">
        <f t="shared" si="671"/>
        <v>34625.260800000004</v>
      </c>
      <c r="DX342" s="52">
        <f t="shared" si="671"/>
        <v>34625.260800000004</v>
      </c>
      <c r="DY342" s="52">
        <f t="shared" si="671"/>
        <v>34625.260800000004</v>
      </c>
      <c r="DZ342" s="52">
        <f t="shared" si="667"/>
        <v>34625.260800000004</v>
      </c>
      <c r="EA342" s="52">
        <f t="shared" si="667"/>
        <v>34625.260800000004</v>
      </c>
      <c r="EB342" s="52">
        <f t="shared" si="667"/>
        <v>34625.260800000004</v>
      </c>
      <c r="EC342" s="52">
        <f t="shared" si="667"/>
        <v>34625.260800000004</v>
      </c>
      <c r="ED342" s="52">
        <f t="shared" si="667"/>
        <v>34625.260800000004</v>
      </c>
      <c r="EE342" s="52">
        <f t="shared" si="667"/>
        <v>34625.260800000004</v>
      </c>
      <c r="EF342" s="52">
        <f t="shared" si="667"/>
        <v>34625.260800000004</v>
      </c>
      <c r="EG342" s="54">
        <f t="shared" si="642"/>
        <v>1523511.4752000002</v>
      </c>
      <c r="EH342" s="55">
        <f t="shared" si="643"/>
        <v>16</v>
      </c>
      <c r="EI342" s="55">
        <f t="shared" si="644"/>
        <v>44</v>
      </c>
      <c r="EJ342" s="56" t="s">
        <v>723</v>
      </c>
      <c r="EK342" s="57">
        <f t="shared" si="662"/>
        <v>0</v>
      </c>
      <c r="EL342" s="57">
        <f t="shared" si="663"/>
        <v>0</v>
      </c>
      <c r="EM342" s="57">
        <f t="shared" si="664"/>
        <v>0</v>
      </c>
      <c r="EN342" s="57">
        <f t="shared" si="665"/>
        <v>0</v>
      </c>
      <c r="EO342" s="57">
        <f t="shared" si="647"/>
        <v>0</v>
      </c>
      <c r="EP342" s="57">
        <f t="shared" si="648"/>
        <v>0</v>
      </c>
      <c r="EQ342" s="58">
        <f t="shared" si="649"/>
        <v>0</v>
      </c>
      <c r="ER342" s="58">
        <f t="shared" si="650"/>
        <v>0</v>
      </c>
      <c r="ES342" s="58">
        <f t="shared" si="651"/>
        <v>0</v>
      </c>
      <c r="ET342" s="58">
        <f t="shared" si="652"/>
        <v>0</v>
      </c>
    </row>
    <row r="343" spans="1:150" x14ac:dyDescent="0.25">
      <c r="A343" s="30" t="s">
        <v>1328</v>
      </c>
      <c r="B343" s="65">
        <v>2023108</v>
      </c>
      <c r="C343" s="67" t="s">
        <v>1329</v>
      </c>
      <c r="D343" s="32" t="s">
        <v>489</v>
      </c>
      <c r="E343" s="56"/>
      <c r="F343" s="33"/>
      <c r="G343" s="33"/>
      <c r="H343" s="288">
        <f t="shared" si="645"/>
        <v>2077515.648</v>
      </c>
      <c r="I343" s="288">
        <f t="shared" si="646"/>
        <v>2077515.648</v>
      </c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4" t="s">
        <v>616</v>
      </c>
      <c r="AI343" s="34" t="s">
        <v>463</v>
      </c>
      <c r="AJ343" s="34" t="s">
        <v>54</v>
      </c>
      <c r="AK343" s="34" t="s">
        <v>490</v>
      </c>
      <c r="AL343" s="34" t="s">
        <v>82</v>
      </c>
      <c r="AM343" s="34" t="s">
        <v>491</v>
      </c>
      <c r="AN343" s="34" t="s">
        <v>617</v>
      </c>
      <c r="AO343" s="36">
        <v>1.04</v>
      </c>
      <c r="AP343" s="69" t="s">
        <v>544</v>
      </c>
      <c r="AQ343" s="69" t="s">
        <v>58</v>
      </c>
      <c r="AR343" s="37" t="s">
        <v>469</v>
      </c>
      <c r="AS343" s="38">
        <v>2023</v>
      </c>
      <c r="AT343" s="39" t="s">
        <v>470</v>
      </c>
      <c r="AU343" s="37" t="s">
        <v>471</v>
      </c>
      <c r="AV343" s="39" t="s">
        <v>494</v>
      </c>
      <c r="AW343" s="39" t="s">
        <v>495</v>
      </c>
      <c r="AX343" s="39" t="s">
        <v>550</v>
      </c>
      <c r="AY343" s="40" t="s">
        <v>775</v>
      </c>
      <c r="AZ343" s="40" t="s">
        <v>504</v>
      </c>
      <c r="BA343" s="274">
        <v>0</v>
      </c>
      <c r="BB343" s="42"/>
      <c r="BC343" s="43">
        <v>1997611.2</v>
      </c>
      <c r="BD343" s="43">
        <v>0</v>
      </c>
      <c r="BE343" s="43"/>
      <c r="BF343" s="43">
        <v>0</v>
      </c>
      <c r="BG343" s="44"/>
      <c r="BH343" s="45">
        <f t="shared" si="630"/>
        <v>1997611.2</v>
      </c>
      <c r="BI343" s="45">
        <f t="shared" si="631"/>
        <v>2077515.648</v>
      </c>
      <c r="BJ343" s="45">
        <f t="shared" si="640"/>
        <v>2077515.648</v>
      </c>
      <c r="BK343" s="46">
        <v>0</v>
      </c>
      <c r="BL343" s="46">
        <v>0</v>
      </c>
      <c r="BM343" s="46">
        <f t="shared" si="593"/>
        <v>0</v>
      </c>
      <c r="BN343" s="46">
        <v>0</v>
      </c>
      <c r="BO343" s="46">
        <f t="shared" si="613"/>
        <v>0</v>
      </c>
      <c r="BP343" s="46">
        <v>0</v>
      </c>
      <c r="BQ343" s="46">
        <f t="shared" si="594"/>
        <v>0</v>
      </c>
      <c r="BR343" s="46">
        <v>0</v>
      </c>
      <c r="BS343" s="46">
        <f t="shared" si="595"/>
        <v>0</v>
      </c>
      <c r="BT343" s="46">
        <v>0</v>
      </c>
      <c r="BU343" s="46">
        <f t="shared" si="596"/>
        <v>0</v>
      </c>
      <c r="BV343" s="46">
        <v>0</v>
      </c>
      <c r="BW343" s="46">
        <f t="shared" si="597"/>
        <v>0</v>
      </c>
      <c r="BX343" s="46">
        <v>0</v>
      </c>
      <c r="BY343" s="46">
        <f t="shared" si="598"/>
        <v>0</v>
      </c>
      <c r="BZ343" s="46">
        <v>1997611.2</v>
      </c>
      <c r="CA343" s="46">
        <f t="shared" si="614"/>
        <v>2077515.648</v>
      </c>
      <c r="CB343" s="46">
        <v>0</v>
      </c>
      <c r="CC343" s="46">
        <f t="shared" si="615"/>
        <v>0</v>
      </c>
      <c r="CD343" s="46">
        <v>0</v>
      </c>
      <c r="CE343" s="46">
        <f t="shared" si="616"/>
        <v>0</v>
      </c>
      <c r="CF343" s="46">
        <v>0</v>
      </c>
      <c r="CG343" s="46">
        <f t="shared" si="617"/>
        <v>0</v>
      </c>
      <c r="CH343" s="46">
        <v>0</v>
      </c>
      <c r="CI343" s="46">
        <f t="shared" si="618"/>
        <v>0</v>
      </c>
      <c r="CJ343" s="46">
        <v>0</v>
      </c>
      <c r="CK343" s="46">
        <f t="shared" si="619"/>
        <v>0</v>
      </c>
      <c r="CL343" s="46">
        <v>0</v>
      </c>
      <c r="CM343" s="46">
        <f t="shared" si="620"/>
        <v>0</v>
      </c>
      <c r="CN343" s="46">
        <v>0</v>
      </c>
      <c r="CO343" s="46">
        <f t="shared" si="621"/>
        <v>0</v>
      </c>
      <c r="CP343" s="46">
        <v>0</v>
      </c>
      <c r="CQ343" s="46">
        <f t="shared" si="622"/>
        <v>0</v>
      </c>
      <c r="CR343" s="46">
        <v>0</v>
      </c>
      <c r="CS343" s="46">
        <f t="shared" si="623"/>
        <v>0</v>
      </c>
      <c r="CT343" s="46">
        <v>0</v>
      </c>
      <c r="CU343" s="46">
        <f t="shared" si="624"/>
        <v>0</v>
      </c>
      <c r="CV343" s="46">
        <v>0</v>
      </c>
      <c r="CW343" s="46">
        <f t="shared" si="625"/>
        <v>0</v>
      </c>
      <c r="CX343" s="46">
        <v>0</v>
      </c>
      <c r="CY343" s="46">
        <f t="shared" si="626"/>
        <v>0</v>
      </c>
      <c r="CZ343" s="46">
        <v>0</v>
      </c>
      <c r="DA343" s="46">
        <f t="shared" si="627"/>
        <v>0</v>
      </c>
      <c r="DB343" s="47">
        <v>0</v>
      </c>
      <c r="DC343" s="46">
        <f t="shared" si="628"/>
        <v>0</v>
      </c>
      <c r="DD343" s="48">
        <v>0</v>
      </c>
      <c r="DE343" s="46">
        <f t="shared" si="629"/>
        <v>0</v>
      </c>
      <c r="DF343" s="49">
        <v>60</v>
      </c>
      <c r="DG343" s="50">
        <f t="shared" si="637"/>
        <v>34625.260800000004</v>
      </c>
      <c r="DH343" s="51">
        <f t="shared" si="641"/>
        <v>500734.54080000008</v>
      </c>
      <c r="DI343" s="52"/>
      <c r="DJ343" s="52"/>
      <c r="DK343" s="53"/>
      <c r="DL343" s="53"/>
      <c r="DM343" s="53"/>
      <c r="DN343" s="53"/>
      <c r="DO343" s="53"/>
      <c r="DP343" s="53"/>
      <c r="DQ343" s="53"/>
      <c r="DR343" s="52">
        <f>$DG343</f>
        <v>34625.260800000004</v>
      </c>
      <c r="DS343" s="52">
        <v>33293.519999999997</v>
      </c>
      <c r="DT343" s="52">
        <v>33293.519999999997</v>
      </c>
      <c r="DU343" s="52">
        <v>33293.519999999997</v>
      </c>
      <c r="DV343" s="52">
        <v>33293.519999999997</v>
      </c>
      <c r="DW343" s="52">
        <v>33293.519999999997</v>
      </c>
      <c r="DX343" s="52">
        <v>33293.519999999997</v>
      </c>
      <c r="DY343" s="52">
        <v>33293.519999999997</v>
      </c>
      <c r="DZ343" s="52">
        <v>33293.519999999997</v>
      </c>
      <c r="EA343" s="52">
        <v>33293.519999999997</v>
      </c>
      <c r="EB343" s="52">
        <v>33293.519999999997</v>
      </c>
      <c r="EC343" s="52">
        <v>33293.519999999997</v>
      </c>
      <c r="ED343" s="52">
        <v>33293.519999999997</v>
      </c>
      <c r="EE343" s="52">
        <v>33293.519999999997</v>
      </c>
      <c r="EF343" s="52">
        <v>33293.519999999997</v>
      </c>
      <c r="EG343" s="54">
        <f t="shared" si="642"/>
        <v>1576781.1072</v>
      </c>
      <c r="EH343" s="55">
        <f t="shared" si="643"/>
        <v>15</v>
      </c>
      <c r="EI343" s="55">
        <f t="shared" si="644"/>
        <v>45</v>
      </c>
      <c r="EJ343" s="56" t="s">
        <v>723</v>
      </c>
      <c r="EK343" s="57">
        <f t="shared" si="662"/>
        <v>0</v>
      </c>
      <c r="EL343" s="57">
        <f t="shared" si="663"/>
        <v>0</v>
      </c>
      <c r="EM343" s="57">
        <f t="shared" si="664"/>
        <v>0</v>
      </c>
      <c r="EN343" s="57">
        <f t="shared" si="665"/>
        <v>0</v>
      </c>
      <c r="EO343" s="57">
        <f t="shared" si="647"/>
        <v>0</v>
      </c>
      <c r="EP343" s="57">
        <f t="shared" si="648"/>
        <v>0</v>
      </c>
      <c r="EQ343" s="58">
        <f t="shared" si="649"/>
        <v>0</v>
      </c>
      <c r="ER343" s="58">
        <f t="shared" si="650"/>
        <v>0</v>
      </c>
      <c r="ES343" s="58">
        <f t="shared" si="651"/>
        <v>0</v>
      </c>
      <c r="ET343" s="58">
        <f t="shared" si="652"/>
        <v>0</v>
      </c>
    </row>
    <row r="344" spans="1:150" x14ac:dyDescent="0.25">
      <c r="A344" s="30" t="s">
        <v>1330</v>
      </c>
      <c r="B344" s="65">
        <v>2023109</v>
      </c>
      <c r="C344" s="67" t="s">
        <v>1331</v>
      </c>
      <c r="D344" s="32" t="s">
        <v>489</v>
      </c>
      <c r="E344" s="56"/>
      <c r="F344" s="33"/>
      <c r="G344" s="33"/>
      <c r="H344" s="288">
        <f t="shared" si="645"/>
        <v>2661579.6480000005</v>
      </c>
      <c r="I344" s="288">
        <f t="shared" si="646"/>
        <v>2661579.6480000005</v>
      </c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4" t="s">
        <v>616</v>
      </c>
      <c r="AI344" s="34" t="s">
        <v>463</v>
      </c>
      <c r="AJ344" s="34" t="s">
        <v>54</v>
      </c>
      <c r="AK344" s="34" t="s">
        <v>490</v>
      </c>
      <c r="AL344" s="34" t="s">
        <v>82</v>
      </c>
      <c r="AM344" s="34" t="s">
        <v>491</v>
      </c>
      <c r="AN344" s="34" t="s">
        <v>617</v>
      </c>
      <c r="AO344" s="36">
        <v>1.04</v>
      </c>
      <c r="AP344" s="69" t="s">
        <v>544</v>
      </c>
      <c r="AQ344" s="69" t="s">
        <v>58</v>
      </c>
      <c r="AR344" s="37" t="s">
        <v>469</v>
      </c>
      <c r="AS344" s="38">
        <v>2023</v>
      </c>
      <c r="AT344" s="39" t="s">
        <v>470</v>
      </c>
      <c r="AU344" s="37" t="s">
        <v>471</v>
      </c>
      <c r="AV344" s="39" t="s">
        <v>494</v>
      </c>
      <c r="AW344" s="39" t="s">
        <v>495</v>
      </c>
      <c r="AX344" s="39" t="s">
        <v>550</v>
      </c>
      <c r="AY344" s="40" t="s">
        <v>775</v>
      </c>
      <c r="AZ344" s="40" t="s">
        <v>504</v>
      </c>
      <c r="BA344" s="274">
        <v>0</v>
      </c>
      <c r="BB344" s="42"/>
      <c r="BC344" s="43">
        <v>2559211.2000000002</v>
      </c>
      <c r="BD344" s="43">
        <v>0</v>
      </c>
      <c r="BE344" s="43"/>
      <c r="BF344" s="43">
        <v>0</v>
      </c>
      <c r="BG344" s="44"/>
      <c r="BH344" s="45">
        <f t="shared" si="630"/>
        <v>2559211.2000000002</v>
      </c>
      <c r="BI344" s="45">
        <f t="shared" si="631"/>
        <v>2661579.6480000005</v>
      </c>
      <c r="BJ344" s="45">
        <f t="shared" si="640"/>
        <v>2661579.6480000005</v>
      </c>
      <c r="BK344" s="46">
        <v>0</v>
      </c>
      <c r="BL344" s="46">
        <v>0</v>
      </c>
      <c r="BM344" s="46">
        <f t="shared" si="593"/>
        <v>0</v>
      </c>
      <c r="BN344" s="46">
        <v>0</v>
      </c>
      <c r="BO344" s="46">
        <f t="shared" si="613"/>
        <v>0</v>
      </c>
      <c r="BP344" s="46">
        <v>0</v>
      </c>
      <c r="BQ344" s="46">
        <f t="shared" si="594"/>
        <v>0</v>
      </c>
      <c r="BR344" s="46">
        <v>0</v>
      </c>
      <c r="BS344" s="46">
        <f t="shared" si="595"/>
        <v>0</v>
      </c>
      <c r="BT344" s="46">
        <v>0</v>
      </c>
      <c r="BU344" s="46">
        <f t="shared" si="596"/>
        <v>0</v>
      </c>
      <c r="BV344" s="46">
        <v>0</v>
      </c>
      <c r="BW344" s="46">
        <f t="shared" si="597"/>
        <v>0</v>
      </c>
      <c r="BX344" s="46">
        <v>0</v>
      </c>
      <c r="BY344" s="46">
        <f t="shared" si="598"/>
        <v>0</v>
      </c>
      <c r="BZ344" s="46">
        <v>0</v>
      </c>
      <c r="CA344" s="46">
        <f t="shared" si="614"/>
        <v>0</v>
      </c>
      <c r="CB344" s="46">
        <v>2559211.2000000002</v>
      </c>
      <c r="CC344" s="46">
        <f t="shared" si="615"/>
        <v>2661579.6480000005</v>
      </c>
      <c r="CD344" s="46">
        <v>0</v>
      </c>
      <c r="CE344" s="46">
        <f t="shared" si="616"/>
        <v>0</v>
      </c>
      <c r="CF344" s="46">
        <v>0</v>
      </c>
      <c r="CG344" s="46">
        <f t="shared" si="617"/>
        <v>0</v>
      </c>
      <c r="CH344" s="46">
        <v>0</v>
      </c>
      <c r="CI344" s="46">
        <f t="shared" si="618"/>
        <v>0</v>
      </c>
      <c r="CJ344" s="46">
        <v>0</v>
      </c>
      <c r="CK344" s="46">
        <f t="shared" si="619"/>
        <v>0</v>
      </c>
      <c r="CL344" s="46">
        <v>0</v>
      </c>
      <c r="CM344" s="46">
        <f t="shared" si="620"/>
        <v>0</v>
      </c>
      <c r="CN344" s="46">
        <v>0</v>
      </c>
      <c r="CO344" s="46">
        <f t="shared" si="621"/>
        <v>0</v>
      </c>
      <c r="CP344" s="46">
        <v>0</v>
      </c>
      <c r="CQ344" s="46">
        <f t="shared" si="622"/>
        <v>0</v>
      </c>
      <c r="CR344" s="46">
        <v>0</v>
      </c>
      <c r="CS344" s="46">
        <f t="shared" si="623"/>
        <v>0</v>
      </c>
      <c r="CT344" s="46">
        <v>0</v>
      </c>
      <c r="CU344" s="46">
        <f t="shared" si="624"/>
        <v>0</v>
      </c>
      <c r="CV344" s="46">
        <v>0</v>
      </c>
      <c r="CW344" s="46">
        <f t="shared" si="625"/>
        <v>0</v>
      </c>
      <c r="CX344" s="46">
        <v>0</v>
      </c>
      <c r="CY344" s="46">
        <f t="shared" si="626"/>
        <v>0</v>
      </c>
      <c r="CZ344" s="46">
        <v>0</v>
      </c>
      <c r="DA344" s="46">
        <f t="shared" si="627"/>
        <v>0</v>
      </c>
      <c r="DB344" s="47">
        <v>0</v>
      </c>
      <c r="DC344" s="46">
        <f t="shared" si="628"/>
        <v>0</v>
      </c>
      <c r="DD344" s="48">
        <v>0</v>
      </c>
      <c r="DE344" s="46">
        <f t="shared" si="629"/>
        <v>0</v>
      </c>
      <c r="DF344" s="49">
        <v>60</v>
      </c>
      <c r="DG344" s="50">
        <f t="shared" si="637"/>
        <v>44359.660800000005</v>
      </c>
      <c r="DH344" s="51">
        <f t="shared" si="641"/>
        <v>621035.25119999994</v>
      </c>
      <c r="DI344" s="52"/>
      <c r="DJ344" s="52"/>
      <c r="DK344" s="53"/>
      <c r="DL344" s="53"/>
      <c r="DM344" s="53"/>
      <c r="DN344" s="53"/>
      <c r="DO344" s="53"/>
      <c r="DP344" s="53"/>
      <c r="DQ344" s="53"/>
      <c r="DR344" s="53"/>
      <c r="DS344" s="52">
        <f t="shared" ref="DS344:EF344" si="672">$DG344</f>
        <v>44359.660800000005</v>
      </c>
      <c r="DT344" s="52">
        <f t="shared" si="672"/>
        <v>44359.660800000005</v>
      </c>
      <c r="DU344" s="52">
        <f t="shared" si="672"/>
        <v>44359.660800000005</v>
      </c>
      <c r="DV344" s="52">
        <f t="shared" si="672"/>
        <v>44359.660800000005</v>
      </c>
      <c r="DW344" s="52">
        <f t="shared" si="672"/>
        <v>44359.660800000005</v>
      </c>
      <c r="DX344" s="52">
        <f t="shared" si="672"/>
        <v>44359.660800000005</v>
      </c>
      <c r="DY344" s="52">
        <f t="shared" si="672"/>
        <v>44359.660800000005</v>
      </c>
      <c r="DZ344" s="52">
        <f t="shared" si="672"/>
        <v>44359.660800000005</v>
      </c>
      <c r="EA344" s="52">
        <f t="shared" si="672"/>
        <v>44359.660800000005</v>
      </c>
      <c r="EB344" s="52">
        <f t="shared" si="672"/>
        <v>44359.660800000005</v>
      </c>
      <c r="EC344" s="52">
        <f t="shared" si="672"/>
        <v>44359.660800000005</v>
      </c>
      <c r="ED344" s="52">
        <f t="shared" si="672"/>
        <v>44359.660800000005</v>
      </c>
      <c r="EE344" s="52">
        <f t="shared" si="672"/>
        <v>44359.660800000005</v>
      </c>
      <c r="EF344" s="52">
        <f t="shared" si="672"/>
        <v>44359.660800000005</v>
      </c>
      <c r="EG344" s="54">
        <f t="shared" si="642"/>
        <v>2040544.3968000007</v>
      </c>
      <c r="EH344" s="55">
        <f t="shared" si="643"/>
        <v>14</v>
      </c>
      <c r="EI344" s="55">
        <f t="shared" si="644"/>
        <v>46</v>
      </c>
      <c r="EJ344" s="56" t="s">
        <v>723</v>
      </c>
      <c r="EK344" s="57">
        <f t="shared" si="662"/>
        <v>0</v>
      </c>
      <c r="EL344" s="57">
        <f t="shared" si="663"/>
        <v>0</v>
      </c>
      <c r="EM344" s="57">
        <f t="shared" si="664"/>
        <v>0</v>
      </c>
      <c r="EN344" s="57">
        <f t="shared" si="665"/>
        <v>0</v>
      </c>
      <c r="EO344" s="57">
        <f t="shared" si="647"/>
        <v>0</v>
      </c>
      <c r="EP344" s="57">
        <f t="shared" si="648"/>
        <v>0</v>
      </c>
      <c r="EQ344" s="58">
        <f t="shared" si="649"/>
        <v>0</v>
      </c>
      <c r="ER344" s="58">
        <f t="shared" si="650"/>
        <v>0</v>
      </c>
      <c r="ES344" s="58">
        <f t="shared" si="651"/>
        <v>0</v>
      </c>
      <c r="ET344" s="58">
        <f t="shared" si="652"/>
        <v>0</v>
      </c>
    </row>
    <row r="345" spans="1:150" x14ac:dyDescent="0.25">
      <c r="A345" s="30" t="s">
        <v>1332</v>
      </c>
      <c r="B345" s="65">
        <v>2023110</v>
      </c>
      <c r="C345" s="67" t="s">
        <v>1333</v>
      </c>
      <c r="D345" s="32" t="s">
        <v>489</v>
      </c>
      <c r="E345" s="56"/>
      <c r="F345" s="33"/>
      <c r="G345" s="33"/>
      <c r="H345" s="288">
        <f t="shared" si="645"/>
        <v>2661579.6480000005</v>
      </c>
      <c r="I345" s="288">
        <f t="shared" si="646"/>
        <v>2661579.6480000005</v>
      </c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4" t="s">
        <v>616</v>
      </c>
      <c r="AI345" s="34" t="s">
        <v>463</v>
      </c>
      <c r="AJ345" s="34" t="s">
        <v>54</v>
      </c>
      <c r="AK345" s="34" t="s">
        <v>490</v>
      </c>
      <c r="AL345" s="34" t="s">
        <v>82</v>
      </c>
      <c r="AM345" s="34" t="s">
        <v>491</v>
      </c>
      <c r="AN345" s="34" t="s">
        <v>617</v>
      </c>
      <c r="AO345" s="36">
        <v>1.04</v>
      </c>
      <c r="AP345" s="69" t="s">
        <v>544</v>
      </c>
      <c r="AQ345" s="69" t="s">
        <v>58</v>
      </c>
      <c r="AR345" s="37" t="s">
        <v>469</v>
      </c>
      <c r="AS345" s="38">
        <v>2023</v>
      </c>
      <c r="AT345" s="39" t="s">
        <v>470</v>
      </c>
      <c r="AU345" s="37" t="s">
        <v>471</v>
      </c>
      <c r="AV345" s="39" t="s">
        <v>494</v>
      </c>
      <c r="AW345" s="39" t="s">
        <v>495</v>
      </c>
      <c r="AX345" s="39" t="s">
        <v>550</v>
      </c>
      <c r="AY345" s="40" t="s">
        <v>775</v>
      </c>
      <c r="AZ345" s="40" t="s">
        <v>504</v>
      </c>
      <c r="BA345" s="274">
        <v>0</v>
      </c>
      <c r="BB345" s="42"/>
      <c r="BC345" s="43">
        <v>2559211.2000000002</v>
      </c>
      <c r="BD345" s="43">
        <v>0</v>
      </c>
      <c r="BE345" s="43"/>
      <c r="BF345" s="43">
        <v>0</v>
      </c>
      <c r="BG345" s="44"/>
      <c r="BH345" s="45">
        <f t="shared" si="630"/>
        <v>2559211.2000000002</v>
      </c>
      <c r="BI345" s="45">
        <f t="shared" si="631"/>
        <v>2661579.6480000005</v>
      </c>
      <c r="BJ345" s="45">
        <f t="shared" si="640"/>
        <v>2661579.6480000005</v>
      </c>
      <c r="BK345" s="46">
        <v>0</v>
      </c>
      <c r="BL345" s="46">
        <v>0</v>
      </c>
      <c r="BM345" s="46">
        <f t="shared" si="593"/>
        <v>0</v>
      </c>
      <c r="BN345" s="46">
        <v>0</v>
      </c>
      <c r="BO345" s="46">
        <f t="shared" si="613"/>
        <v>0</v>
      </c>
      <c r="BP345" s="46">
        <v>0</v>
      </c>
      <c r="BQ345" s="46">
        <f t="shared" si="594"/>
        <v>0</v>
      </c>
      <c r="BR345" s="46">
        <v>0</v>
      </c>
      <c r="BS345" s="46">
        <f t="shared" si="595"/>
        <v>0</v>
      </c>
      <c r="BT345" s="46">
        <v>0</v>
      </c>
      <c r="BU345" s="46">
        <f t="shared" si="596"/>
        <v>0</v>
      </c>
      <c r="BV345" s="46">
        <v>0</v>
      </c>
      <c r="BW345" s="46">
        <f t="shared" si="597"/>
        <v>0</v>
      </c>
      <c r="BX345" s="46">
        <v>0</v>
      </c>
      <c r="BY345" s="46">
        <f t="shared" si="598"/>
        <v>0</v>
      </c>
      <c r="BZ345" s="46">
        <v>0</v>
      </c>
      <c r="CA345" s="46">
        <f t="shared" si="614"/>
        <v>0</v>
      </c>
      <c r="CB345" s="46">
        <v>0</v>
      </c>
      <c r="CC345" s="46">
        <f t="shared" si="615"/>
        <v>0</v>
      </c>
      <c r="CD345" s="46">
        <v>2559211.2000000002</v>
      </c>
      <c r="CE345" s="46">
        <f t="shared" si="616"/>
        <v>2661579.6480000005</v>
      </c>
      <c r="CF345" s="46">
        <v>0</v>
      </c>
      <c r="CG345" s="46">
        <f t="shared" si="617"/>
        <v>0</v>
      </c>
      <c r="CH345" s="46">
        <v>0</v>
      </c>
      <c r="CI345" s="46">
        <f t="shared" si="618"/>
        <v>0</v>
      </c>
      <c r="CJ345" s="46">
        <v>0</v>
      </c>
      <c r="CK345" s="46">
        <f t="shared" si="619"/>
        <v>0</v>
      </c>
      <c r="CL345" s="46">
        <v>0</v>
      </c>
      <c r="CM345" s="46">
        <f t="shared" si="620"/>
        <v>0</v>
      </c>
      <c r="CN345" s="46">
        <v>0</v>
      </c>
      <c r="CO345" s="46">
        <f t="shared" si="621"/>
        <v>0</v>
      </c>
      <c r="CP345" s="46">
        <v>0</v>
      </c>
      <c r="CQ345" s="46">
        <f t="shared" si="622"/>
        <v>0</v>
      </c>
      <c r="CR345" s="46">
        <v>0</v>
      </c>
      <c r="CS345" s="46">
        <f t="shared" si="623"/>
        <v>0</v>
      </c>
      <c r="CT345" s="46">
        <v>0</v>
      </c>
      <c r="CU345" s="46">
        <f t="shared" si="624"/>
        <v>0</v>
      </c>
      <c r="CV345" s="46">
        <v>0</v>
      </c>
      <c r="CW345" s="46">
        <f t="shared" si="625"/>
        <v>0</v>
      </c>
      <c r="CX345" s="46">
        <v>0</v>
      </c>
      <c r="CY345" s="46">
        <f t="shared" si="626"/>
        <v>0</v>
      </c>
      <c r="CZ345" s="46">
        <v>0</v>
      </c>
      <c r="DA345" s="46">
        <f t="shared" si="627"/>
        <v>0</v>
      </c>
      <c r="DB345" s="47">
        <v>0</v>
      </c>
      <c r="DC345" s="46">
        <f t="shared" si="628"/>
        <v>0</v>
      </c>
      <c r="DD345" s="48">
        <v>0</v>
      </c>
      <c r="DE345" s="46">
        <f t="shared" si="629"/>
        <v>0</v>
      </c>
      <c r="DF345" s="49">
        <v>60</v>
      </c>
      <c r="DG345" s="50">
        <f t="shared" si="637"/>
        <v>44359.660800000005</v>
      </c>
      <c r="DH345" s="51">
        <f t="shared" si="641"/>
        <v>576675.59039999999</v>
      </c>
      <c r="DI345" s="52"/>
      <c r="DJ345" s="52"/>
      <c r="DK345" s="53"/>
      <c r="DL345" s="53"/>
      <c r="DM345" s="53"/>
      <c r="DN345" s="53"/>
      <c r="DO345" s="53"/>
      <c r="DP345" s="53"/>
      <c r="DQ345" s="53"/>
      <c r="DR345" s="53"/>
      <c r="DS345" s="53"/>
      <c r="DT345" s="52">
        <f t="shared" ref="DT345:EF345" si="673">$DG345</f>
        <v>44359.660800000005</v>
      </c>
      <c r="DU345" s="52">
        <f t="shared" si="673"/>
        <v>44359.660800000005</v>
      </c>
      <c r="DV345" s="52">
        <f t="shared" si="673"/>
        <v>44359.660800000005</v>
      </c>
      <c r="DW345" s="52">
        <f t="shared" si="673"/>
        <v>44359.660800000005</v>
      </c>
      <c r="DX345" s="52">
        <f t="shared" si="673"/>
        <v>44359.660800000005</v>
      </c>
      <c r="DY345" s="52">
        <f t="shared" si="673"/>
        <v>44359.660800000005</v>
      </c>
      <c r="DZ345" s="52">
        <f t="shared" si="673"/>
        <v>44359.660800000005</v>
      </c>
      <c r="EA345" s="52">
        <f t="shared" si="673"/>
        <v>44359.660800000005</v>
      </c>
      <c r="EB345" s="52">
        <f t="shared" si="673"/>
        <v>44359.660800000005</v>
      </c>
      <c r="EC345" s="52">
        <f t="shared" si="673"/>
        <v>44359.660800000005</v>
      </c>
      <c r="ED345" s="52">
        <f t="shared" si="673"/>
        <v>44359.660800000005</v>
      </c>
      <c r="EE345" s="52">
        <f t="shared" si="673"/>
        <v>44359.660800000005</v>
      </c>
      <c r="EF345" s="52">
        <f t="shared" si="673"/>
        <v>44359.660800000005</v>
      </c>
      <c r="EG345" s="54">
        <f t="shared" si="642"/>
        <v>2084904.0576000004</v>
      </c>
      <c r="EH345" s="55">
        <f t="shared" si="643"/>
        <v>13</v>
      </c>
      <c r="EI345" s="55">
        <f t="shared" si="644"/>
        <v>47</v>
      </c>
      <c r="EJ345" s="56" t="s">
        <v>723</v>
      </c>
      <c r="EK345" s="57">
        <f t="shared" si="662"/>
        <v>0</v>
      </c>
      <c r="EL345" s="57">
        <f t="shared" si="663"/>
        <v>0</v>
      </c>
      <c r="EM345" s="57">
        <f t="shared" si="664"/>
        <v>0</v>
      </c>
      <c r="EN345" s="57">
        <f t="shared" si="665"/>
        <v>0</v>
      </c>
      <c r="EO345" s="57">
        <f t="shared" si="647"/>
        <v>0</v>
      </c>
      <c r="EP345" s="57">
        <f t="shared" si="648"/>
        <v>0</v>
      </c>
      <c r="EQ345" s="58">
        <f t="shared" si="649"/>
        <v>0</v>
      </c>
      <c r="ER345" s="58">
        <f t="shared" si="650"/>
        <v>0</v>
      </c>
      <c r="ES345" s="58">
        <f t="shared" si="651"/>
        <v>0</v>
      </c>
      <c r="ET345" s="58">
        <f t="shared" si="652"/>
        <v>0</v>
      </c>
    </row>
    <row r="346" spans="1:150" x14ac:dyDescent="0.25">
      <c r="A346" s="30" t="s">
        <v>1334</v>
      </c>
      <c r="B346" s="65">
        <v>2023111</v>
      </c>
      <c r="C346" s="67" t="s">
        <v>1335</v>
      </c>
      <c r="D346" s="32" t="s">
        <v>489</v>
      </c>
      <c r="E346" s="56"/>
      <c r="F346" s="33"/>
      <c r="G346" s="33"/>
      <c r="H346" s="288">
        <f t="shared" si="645"/>
        <v>2661579.6480000005</v>
      </c>
      <c r="I346" s="288">
        <f t="shared" si="646"/>
        <v>2661579.6480000005</v>
      </c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4" t="s">
        <v>616</v>
      </c>
      <c r="AI346" s="34" t="s">
        <v>463</v>
      </c>
      <c r="AJ346" s="34" t="s">
        <v>54</v>
      </c>
      <c r="AK346" s="34" t="s">
        <v>490</v>
      </c>
      <c r="AL346" s="34" t="s">
        <v>82</v>
      </c>
      <c r="AM346" s="34" t="s">
        <v>491</v>
      </c>
      <c r="AN346" s="34" t="s">
        <v>617</v>
      </c>
      <c r="AO346" s="36">
        <v>1.04</v>
      </c>
      <c r="AP346" s="69" t="s">
        <v>544</v>
      </c>
      <c r="AQ346" s="69" t="s">
        <v>58</v>
      </c>
      <c r="AR346" s="37" t="s">
        <v>469</v>
      </c>
      <c r="AS346" s="38">
        <v>2023</v>
      </c>
      <c r="AT346" s="39" t="s">
        <v>470</v>
      </c>
      <c r="AU346" s="37" t="s">
        <v>471</v>
      </c>
      <c r="AV346" s="39" t="s">
        <v>494</v>
      </c>
      <c r="AW346" s="39" t="s">
        <v>495</v>
      </c>
      <c r="AX346" s="39" t="s">
        <v>550</v>
      </c>
      <c r="AY346" s="40" t="s">
        <v>775</v>
      </c>
      <c r="AZ346" s="40" t="s">
        <v>504</v>
      </c>
      <c r="BA346" s="274">
        <v>0</v>
      </c>
      <c r="BB346" s="42"/>
      <c r="BC346" s="43">
        <v>2559211.2000000002</v>
      </c>
      <c r="BD346" s="43">
        <v>0</v>
      </c>
      <c r="BE346" s="43"/>
      <c r="BF346" s="43">
        <v>0</v>
      </c>
      <c r="BG346" s="44"/>
      <c r="BH346" s="45">
        <f t="shared" si="630"/>
        <v>2559211.2000000002</v>
      </c>
      <c r="BI346" s="45">
        <f t="shared" si="631"/>
        <v>2661579.6480000005</v>
      </c>
      <c r="BJ346" s="45">
        <f t="shared" si="640"/>
        <v>2661579.6480000005</v>
      </c>
      <c r="BK346" s="46">
        <v>0</v>
      </c>
      <c r="BL346" s="46">
        <v>0</v>
      </c>
      <c r="BM346" s="46">
        <f t="shared" si="593"/>
        <v>0</v>
      </c>
      <c r="BN346" s="46">
        <v>0</v>
      </c>
      <c r="BO346" s="46">
        <f t="shared" si="613"/>
        <v>0</v>
      </c>
      <c r="BP346" s="46">
        <v>0</v>
      </c>
      <c r="BQ346" s="46">
        <f t="shared" si="594"/>
        <v>0</v>
      </c>
      <c r="BR346" s="46">
        <v>0</v>
      </c>
      <c r="BS346" s="46">
        <f t="shared" si="595"/>
        <v>0</v>
      </c>
      <c r="BT346" s="46">
        <v>0</v>
      </c>
      <c r="BU346" s="46">
        <f t="shared" si="596"/>
        <v>0</v>
      </c>
      <c r="BV346" s="46">
        <v>0</v>
      </c>
      <c r="BW346" s="46">
        <f t="shared" si="597"/>
        <v>0</v>
      </c>
      <c r="BX346" s="46">
        <v>0</v>
      </c>
      <c r="BY346" s="46">
        <f t="shared" si="598"/>
        <v>0</v>
      </c>
      <c r="BZ346" s="46">
        <v>0</v>
      </c>
      <c r="CA346" s="46">
        <f t="shared" si="614"/>
        <v>0</v>
      </c>
      <c r="CB346" s="46">
        <v>0</v>
      </c>
      <c r="CC346" s="46">
        <f t="shared" si="615"/>
        <v>0</v>
      </c>
      <c r="CD346" s="46">
        <v>0</v>
      </c>
      <c r="CE346" s="46">
        <f t="shared" si="616"/>
        <v>0</v>
      </c>
      <c r="CF346" s="46">
        <v>2559211.2000000002</v>
      </c>
      <c r="CG346" s="46">
        <f t="shared" si="617"/>
        <v>2661579.6480000005</v>
      </c>
      <c r="CH346" s="46">
        <v>0</v>
      </c>
      <c r="CI346" s="46">
        <f t="shared" si="618"/>
        <v>0</v>
      </c>
      <c r="CJ346" s="46">
        <v>0</v>
      </c>
      <c r="CK346" s="46">
        <f t="shared" si="619"/>
        <v>0</v>
      </c>
      <c r="CL346" s="46">
        <v>0</v>
      </c>
      <c r="CM346" s="46">
        <f t="shared" si="620"/>
        <v>0</v>
      </c>
      <c r="CN346" s="46">
        <v>0</v>
      </c>
      <c r="CO346" s="46">
        <f t="shared" si="621"/>
        <v>0</v>
      </c>
      <c r="CP346" s="46">
        <v>0</v>
      </c>
      <c r="CQ346" s="46">
        <f t="shared" si="622"/>
        <v>0</v>
      </c>
      <c r="CR346" s="46">
        <v>0</v>
      </c>
      <c r="CS346" s="46">
        <f t="shared" si="623"/>
        <v>0</v>
      </c>
      <c r="CT346" s="46">
        <v>0</v>
      </c>
      <c r="CU346" s="46">
        <f t="shared" si="624"/>
        <v>0</v>
      </c>
      <c r="CV346" s="46">
        <v>0</v>
      </c>
      <c r="CW346" s="46">
        <f t="shared" si="625"/>
        <v>0</v>
      </c>
      <c r="CX346" s="46">
        <v>0</v>
      </c>
      <c r="CY346" s="46">
        <f t="shared" si="626"/>
        <v>0</v>
      </c>
      <c r="CZ346" s="46">
        <v>0</v>
      </c>
      <c r="DA346" s="46">
        <f t="shared" si="627"/>
        <v>0</v>
      </c>
      <c r="DB346" s="47">
        <v>0</v>
      </c>
      <c r="DC346" s="46">
        <f t="shared" si="628"/>
        <v>0</v>
      </c>
      <c r="DD346" s="48">
        <v>0</v>
      </c>
      <c r="DE346" s="46">
        <f t="shared" si="629"/>
        <v>0</v>
      </c>
      <c r="DF346" s="49">
        <v>60</v>
      </c>
      <c r="DG346" s="50">
        <f t="shared" si="637"/>
        <v>44359.660800000005</v>
      </c>
      <c r="DH346" s="51">
        <f t="shared" si="641"/>
        <v>532315.92960000003</v>
      </c>
      <c r="DI346" s="52"/>
      <c r="DJ346" s="52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2">
        <f t="shared" ref="DU346:EF346" si="674">$DG346</f>
        <v>44359.660800000005</v>
      </c>
      <c r="DV346" s="52">
        <f t="shared" si="674"/>
        <v>44359.660800000005</v>
      </c>
      <c r="DW346" s="52">
        <f t="shared" si="674"/>
        <v>44359.660800000005</v>
      </c>
      <c r="DX346" s="52">
        <f t="shared" si="674"/>
        <v>44359.660800000005</v>
      </c>
      <c r="DY346" s="52">
        <f t="shared" si="674"/>
        <v>44359.660800000005</v>
      </c>
      <c r="DZ346" s="52">
        <f t="shared" si="674"/>
        <v>44359.660800000005</v>
      </c>
      <c r="EA346" s="52">
        <f t="shared" si="674"/>
        <v>44359.660800000005</v>
      </c>
      <c r="EB346" s="52">
        <f t="shared" si="674"/>
        <v>44359.660800000005</v>
      </c>
      <c r="EC346" s="52">
        <f t="shared" si="674"/>
        <v>44359.660800000005</v>
      </c>
      <c r="ED346" s="52">
        <f t="shared" si="674"/>
        <v>44359.660800000005</v>
      </c>
      <c r="EE346" s="52">
        <f t="shared" si="674"/>
        <v>44359.660800000005</v>
      </c>
      <c r="EF346" s="52">
        <f t="shared" si="674"/>
        <v>44359.660800000005</v>
      </c>
      <c r="EG346" s="54">
        <f t="shared" si="642"/>
        <v>2129263.7184000006</v>
      </c>
      <c r="EH346" s="55">
        <f t="shared" si="643"/>
        <v>12</v>
      </c>
      <c r="EI346" s="55">
        <f t="shared" si="644"/>
        <v>48</v>
      </c>
      <c r="EJ346" s="56" t="s">
        <v>723</v>
      </c>
      <c r="EK346" s="57">
        <f t="shared" si="662"/>
        <v>0</v>
      </c>
      <c r="EL346" s="57">
        <f t="shared" si="663"/>
        <v>0</v>
      </c>
      <c r="EM346" s="57">
        <f t="shared" si="664"/>
        <v>0</v>
      </c>
      <c r="EN346" s="57">
        <f t="shared" si="665"/>
        <v>0</v>
      </c>
      <c r="EO346" s="57">
        <f t="shared" si="647"/>
        <v>0</v>
      </c>
      <c r="EP346" s="57">
        <f t="shared" si="648"/>
        <v>0</v>
      </c>
      <c r="EQ346" s="58">
        <f t="shared" si="649"/>
        <v>0</v>
      </c>
      <c r="ER346" s="58">
        <f t="shared" si="650"/>
        <v>0</v>
      </c>
      <c r="ES346" s="58">
        <f t="shared" si="651"/>
        <v>0</v>
      </c>
      <c r="ET346" s="58">
        <f t="shared" si="652"/>
        <v>0</v>
      </c>
    </row>
    <row r="347" spans="1:150" x14ac:dyDescent="0.25">
      <c r="A347" s="30" t="s">
        <v>1336</v>
      </c>
      <c r="B347" s="65">
        <v>2023112</v>
      </c>
      <c r="C347" s="67" t="s">
        <v>1337</v>
      </c>
      <c r="D347" s="32" t="s">
        <v>489</v>
      </c>
      <c r="E347" s="56"/>
      <c r="F347" s="33"/>
      <c r="G347" s="33"/>
      <c r="H347" s="288">
        <f t="shared" si="645"/>
        <v>2661579.6480000005</v>
      </c>
      <c r="I347" s="288">
        <f t="shared" si="646"/>
        <v>2661579.6480000005</v>
      </c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4" t="s">
        <v>616</v>
      </c>
      <c r="AI347" s="34" t="s">
        <v>463</v>
      </c>
      <c r="AJ347" s="34" t="s">
        <v>54</v>
      </c>
      <c r="AK347" s="34" t="s">
        <v>490</v>
      </c>
      <c r="AL347" s="34" t="s">
        <v>82</v>
      </c>
      <c r="AM347" s="34" t="s">
        <v>491</v>
      </c>
      <c r="AN347" s="34" t="s">
        <v>617</v>
      </c>
      <c r="AO347" s="36">
        <v>1.04</v>
      </c>
      <c r="AP347" s="69" t="s">
        <v>544</v>
      </c>
      <c r="AQ347" s="69" t="s">
        <v>58</v>
      </c>
      <c r="AR347" s="37" t="s">
        <v>469</v>
      </c>
      <c r="AS347" s="38">
        <v>2023</v>
      </c>
      <c r="AT347" s="39" t="s">
        <v>470</v>
      </c>
      <c r="AU347" s="37" t="s">
        <v>471</v>
      </c>
      <c r="AV347" s="39" t="s">
        <v>494</v>
      </c>
      <c r="AW347" s="39" t="s">
        <v>495</v>
      </c>
      <c r="AX347" s="39" t="s">
        <v>550</v>
      </c>
      <c r="AY347" s="40" t="s">
        <v>775</v>
      </c>
      <c r="AZ347" s="40" t="s">
        <v>504</v>
      </c>
      <c r="BA347" s="274">
        <v>0</v>
      </c>
      <c r="BB347" s="42"/>
      <c r="BC347" s="43">
        <v>2559211.2000000002</v>
      </c>
      <c r="BD347" s="43">
        <v>0</v>
      </c>
      <c r="BE347" s="43"/>
      <c r="BF347" s="43">
        <v>0</v>
      </c>
      <c r="BG347" s="44"/>
      <c r="BH347" s="45">
        <f t="shared" si="630"/>
        <v>2559211.2000000002</v>
      </c>
      <c r="BI347" s="45">
        <f t="shared" si="631"/>
        <v>2661579.6480000005</v>
      </c>
      <c r="BJ347" s="45">
        <f t="shared" si="640"/>
        <v>2661579.6480000005</v>
      </c>
      <c r="BK347" s="46">
        <v>0</v>
      </c>
      <c r="BL347" s="46">
        <v>0</v>
      </c>
      <c r="BM347" s="46">
        <f t="shared" si="593"/>
        <v>0</v>
      </c>
      <c r="BN347" s="46">
        <v>0</v>
      </c>
      <c r="BO347" s="46">
        <f t="shared" si="613"/>
        <v>0</v>
      </c>
      <c r="BP347" s="46">
        <v>0</v>
      </c>
      <c r="BQ347" s="46">
        <f t="shared" si="594"/>
        <v>0</v>
      </c>
      <c r="BR347" s="46">
        <v>0</v>
      </c>
      <c r="BS347" s="46">
        <f t="shared" si="595"/>
        <v>0</v>
      </c>
      <c r="BT347" s="46">
        <v>0</v>
      </c>
      <c r="BU347" s="46">
        <f t="shared" si="596"/>
        <v>0</v>
      </c>
      <c r="BV347" s="46">
        <v>0</v>
      </c>
      <c r="BW347" s="46">
        <f t="shared" si="597"/>
        <v>0</v>
      </c>
      <c r="BX347" s="46">
        <v>0</v>
      </c>
      <c r="BY347" s="46">
        <f t="shared" si="598"/>
        <v>0</v>
      </c>
      <c r="BZ347" s="46">
        <v>0</v>
      </c>
      <c r="CA347" s="46">
        <f t="shared" si="614"/>
        <v>0</v>
      </c>
      <c r="CB347" s="46">
        <v>0</v>
      </c>
      <c r="CC347" s="46">
        <f t="shared" si="615"/>
        <v>0</v>
      </c>
      <c r="CD347" s="46">
        <v>0</v>
      </c>
      <c r="CE347" s="46">
        <f t="shared" si="616"/>
        <v>0</v>
      </c>
      <c r="CF347" s="46">
        <v>0</v>
      </c>
      <c r="CG347" s="46">
        <f t="shared" si="617"/>
        <v>0</v>
      </c>
      <c r="CH347" s="46">
        <v>2559211.2000000002</v>
      </c>
      <c r="CI347" s="46">
        <f t="shared" si="618"/>
        <v>2661579.6480000005</v>
      </c>
      <c r="CJ347" s="46">
        <v>0</v>
      </c>
      <c r="CK347" s="46">
        <f t="shared" si="619"/>
        <v>0</v>
      </c>
      <c r="CL347" s="46">
        <v>0</v>
      </c>
      <c r="CM347" s="46">
        <f t="shared" si="620"/>
        <v>0</v>
      </c>
      <c r="CN347" s="46">
        <v>0</v>
      </c>
      <c r="CO347" s="46">
        <f t="shared" si="621"/>
        <v>0</v>
      </c>
      <c r="CP347" s="46">
        <v>0</v>
      </c>
      <c r="CQ347" s="46">
        <f t="shared" si="622"/>
        <v>0</v>
      </c>
      <c r="CR347" s="46">
        <v>0</v>
      </c>
      <c r="CS347" s="46">
        <f t="shared" si="623"/>
        <v>0</v>
      </c>
      <c r="CT347" s="46">
        <v>0</v>
      </c>
      <c r="CU347" s="46">
        <f t="shared" si="624"/>
        <v>0</v>
      </c>
      <c r="CV347" s="46">
        <v>0</v>
      </c>
      <c r="CW347" s="46">
        <f t="shared" si="625"/>
        <v>0</v>
      </c>
      <c r="CX347" s="46">
        <v>0</v>
      </c>
      <c r="CY347" s="46">
        <f t="shared" si="626"/>
        <v>0</v>
      </c>
      <c r="CZ347" s="46">
        <v>0</v>
      </c>
      <c r="DA347" s="46">
        <f t="shared" si="627"/>
        <v>0</v>
      </c>
      <c r="DB347" s="47">
        <v>0</v>
      </c>
      <c r="DC347" s="46">
        <f t="shared" si="628"/>
        <v>0</v>
      </c>
      <c r="DD347" s="48">
        <v>0</v>
      </c>
      <c r="DE347" s="46">
        <f t="shared" si="629"/>
        <v>0</v>
      </c>
      <c r="DF347" s="49">
        <v>60</v>
      </c>
      <c r="DG347" s="50">
        <f t="shared" si="637"/>
        <v>44359.660800000005</v>
      </c>
      <c r="DH347" s="51">
        <f t="shared" si="641"/>
        <v>487956.26880000008</v>
      </c>
      <c r="DI347" s="52"/>
      <c r="DJ347" s="52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2">
        <f t="shared" ref="DV347:EF347" si="675">$DG347</f>
        <v>44359.660800000005</v>
      </c>
      <c r="DW347" s="52">
        <f t="shared" si="675"/>
        <v>44359.660800000005</v>
      </c>
      <c r="DX347" s="52">
        <f t="shared" si="675"/>
        <v>44359.660800000005</v>
      </c>
      <c r="DY347" s="52">
        <f t="shared" si="675"/>
        <v>44359.660800000005</v>
      </c>
      <c r="DZ347" s="52">
        <f t="shared" si="675"/>
        <v>44359.660800000005</v>
      </c>
      <c r="EA347" s="52">
        <f t="shared" si="675"/>
        <v>44359.660800000005</v>
      </c>
      <c r="EB347" s="52">
        <f t="shared" si="675"/>
        <v>44359.660800000005</v>
      </c>
      <c r="EC347" s="52">
        <f t="shared" si="675"/>
        <v>44359.660800000005</v>
      </c>
      <c r="ED347" s="52">
        <f t="shared" si="675"/>
        <v>44359.660800000005</v>
      </c>
      <c r="EE347" s="52">
        <f t="shared" si="675"/>
        <v>44359.660800000005</v>
      </c>
      <c r="EF347" s="52">
        <f t="shared" si="675"/>
        <v>44359.660800000005</v>
      </c>
      <c r="EG347" s="54">
        <f t="shared" si="642"/>
        <v>2173623.3792000003</v>
      </c>
      <c r="EH347" s="55">
        <f t="shared" si="643"/>
        <v>11</v>
      </c>
      <c r="EI347" s="55">
        <f t="shared" si="644"/>
        <v>49</v>
      </c>
      <c r="EJ347" s="56" t="s">
        <v>723</v>
      </c>
      <c r="EK347" s="57">
        <f t="shared" si="662"/>
        <v>0</v>
      </c>
      <c r="EL347" s="57">
        <f t="shared" si="663"/>
        <v>0</v>
      </c>
      <c r="EM347" s="57">
        <f t="shared" si="664"/>
        <v>0</v>
      </c>
      <c r="EN347" s="57">
        <f t="shared" si="665"/>
        <v>0</v>
      </c>
      <c r="EO347" s="57">
        <f t="shared" si="647"/>
        <v>0</v>
      </c>
      <c r="EP347" s="57">
        <f t="shared" si="648"/>
        <v>0</v>
      </c>
      <c r="EQ347" s="58">
        <f t="shared" si="649"/>
        <v>0</v>
      </c>
      <c r="ER347" s="58">
        <f t="shared" si="650"/>
        <v>0</v>
      </c>
      <c r="ES347" s="58">
        <f t="shared" si="651"/>
        <v>0</v>
      </c>
      <c r="ET347" s="58">
        <f t="shared" si="652"/>
        <v>0</v>
      </c>
    </row>
    <row r="348" spans="1:150" x14ac:dyDescent="0.25">
      <c r="A348" s="30" t="s">
        <v>1338</v>
      </c>
      <c r="B348" s="65">
        <v>2023113</v>
      </c>
      <c r="C348" s="67" t="s">
        <v>1339</v>
      </c>
      <c r="D348" s="32" t="s">
        <v>489</v>
      </c>
      <c r="E348" s="56"/>
      <c r="F348" s="33"/>
      <c r="G348" s="33"/>
      <c r="H348" s="288">
        <f t="shared" si="645"/>
        <v>2661579.6480000005</v>
      </c>
      <c r="I348" s="288">
        <f t="shared" si="646"/>
        <v>2661579.6480000005</v>
      </c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4" t="s">
        <v>616</v>
      </c>
      <c r="AI348" s="34" t="s">
        <v>463</v>
      </c>
      <c r="AJ348" s="34" t="s">
        <v>54</v>
      </c>
      <c r="AK348" s="34" t="s">
        <v>490</v>
      </c>
      <c r="AL348" s="34" t="s">
        <v>82</v>
      </c>
      <c r="AM348" s="34" t="s">
        <v>491</v>
      </c>
      <c r="AN348" s="34" t="s">
        <v>617</v>
      </c>
      <c r="AO348" s="36">
        <v>1.04</v>
      </c>
      <c r="AP348" s="69" t="s">
        <v>544</v>
      </c>
      <c r="AQ348" s="69" t="s">
        <v>58</v>
      </c>
      <c r="AR348" s="37" t="s">
        <v>469</v>
      </c>
      <c r="AS348" s="38">
        <v>2023</v>
      </c>
      <c r="AT348" s="39" t="s">
        <v>470</v>
      </c>
      <c r="AU348" s="37" t="s">
        <v>471</v>
      </c>
      <c r="AV348" s="39" t="s">
        <v>494</v>
      </c>
      <c r="AW348" s="39" t="s">
        <v>495</v>
      </c>
      <c r="AX348" s="39" t="s">
        <v>550</v>
      </c>
      <c r="AY348" s="40" t="s">
        <v>775</v>
      </c>
      <c r="AZ348" s="40" t="s">
        <v>504</v>
      </c>
      <c r="BA348" s="274">
        <v>0</v>
      </c>
      <c r="BB348" s="42"/>
      <c r="BC348" s="43">
        <v>2559211.2000000002</v>
      </c>
      <c r="BD348" s="43">
        <v>0</v>
      </c>
      <c r="BE348" s="43"/>
      <c r="BF348" s="43">
        <v>0</v>
      </c>
      <c r="BG348" s="44"/>
      <c r="BH348" s="45">
        <f t="shared" si="630"/>
        <v>2559211.2000000002</v>
      </c>
      <c r="BI348" s="45">
        <f t="shared" si="631"/>
        <v>2661579.6480000005</v>
      </c>
      <c r="BJ348" s="45">
        <f t="shared" si="640"/>
        <v>2661579.6480000005</v>
      </c>
      <c r="BK348" s="46">
        <v>0</v>
      </c>
      <c r="BL348" s="46">
        <v>0</v>
      </c>
      <c r="BM348" s="46">
        <f t="shared" si="593"/>
        <v>0</v>
      </c>
      <c r="BN348" s="46">
        <v>0</v>
      </c>
      <c r="BO348" s="46">
        <f t="shared" si="613"/>
        <v>0</v>
      </c>
      <c r="BP348" s="46">
        <v>0</v>
      </c>
      <c r="BQ348" s="46">
        <f t="shared" si="594"/>
        <v>0</v>
      </c>
      <c r="BR348" s="46">
        <v>0</v>
      </c>
      <c r="BS348" s="46">
        <f t="shared" si="595"/>
        <v>0</v>
      </c>
      <c r="BT348" s="46">
        <v>0</v>
      </c>
      <c r="BU348" s="46">
        <f t="shared" si="596"/>
        <v>0</v>
      </c>
      <c r="BV348" s="46">
        <v>0</v>
      </c>
      <c r="BW348" s="46">
        <f t="shared" si="597"/>
        <v>0</v>
      </c>
      <c r="BX348" s="46">
        <v>0</v>
      </c>
      <c r="BY348" s="46">
        <f t="shared" si="598"/>
        <v>0</v>
      </c>
      <c r="BZ348" s="46">
        <v>0</v>
      </c>
      <c r="CA348" s="46">
        <f t="shared" si="614"/>
        <v>0</v>
      </c>
      <c r="CB348" s="46">
        <v>0</v>
      </c>
      <c r="CC348" s="46">
        <f t="shared" si="615"/>
        <v>0</v>
      </c>
      <c r="CD348" s="46">
        <v>0</v>
      </c>
      <c r="CE348" s="46">
        <f t="shared" si="616"/>
        <v>0</v>
      </c>
      <c r="CF348" s="46">
        <v>0</v>
      </c>
      <c r="CG348" s="46">
        <f t="shared" si="617"/>
        <v>0</v>
      </c>
      <c r="CH348" s="46">
        <v>0</v>
      </c>
      <c r="CI348" s="46">
        <f t="shared" si="618"/>
        <v>0</v>
      </c>
      <c r="CJ348" s="46">
        <v>2559211.2000000002</v>
      </c>
      <c r="CK348" s="46">
        <f t="shared" si="619"/>
        <v>2661579.6480000005</v>
      </c>
      <c r="CL348" s="46">
        <v>0</v>
      </c>
      <c r="CM348" s="46">
        <f t="shared" si="620"/>
        <v>0</v>
      </c>
      <c r="CN348" s="46">
        <v>0</v>
      </c>
      <c r="CO348" s="46">
        <f t="shared" si="621"/>
        <v>0</v>
      </c>
      <c r="CP348" s="46">
        <v>0</v>
      </c>
      <c r="CQ348" s="46">
        <f t="shared" si="622"/>
        <v>0</v>
      </c>
      <c r="CR348" s="46">
        <v>0</v>
      </c>
      <c r="CS348" s="46">
        <f t="shared" si="623"/>
        <v>0</v>
      </c>
      <c r="CT348" s="46">
        <v>0</v>
      </c>
      <c r="CU348" s="46">
        <f t="shared" si="624"/>
        <v>0</v>
      </c>
      <c r="CV348" s="46">
        <v>0</v>
      </c>
      <c r="CW348" s="46">
        <f t="shared" si="625"/>
        <v>0</v>
      </c>
      <c r="CX348" s="46">
        <v>0</v>
      </c>
      <c r="CY348" s="46">
        <f t="shared" si="626"/>
        <v>0</v>
      </c>
      <c r="CZ348" s="46">
        <v>0</v>
      </c>
      <c r="DA348" s="46">
        <f t="shared" si="627"/>
        <v>0</v>
      </c>
      <c r="DB348" s="47">
        <v>0</v>
      </c>
      <c r="DC348" s="46">
        <f t="shared" si="628"/>
        <v>0</v>
      </c>
      <c r="DD348" s="48">
        <v>0</v>
      </c>
      <c r="DE348" s="46">
        <f t="shared" si="629"/>
        <v>0</v>
      </c>
      <c r="DF348" s="49">
        <v>60</v>
      </c>
      <c r="DG348" s="50">
        <f t="shared" si="637"/>
        <v>44359.660800000005</v>
      </c>
      <c r="DH348" s="51">
        <f t="shared" si="641"/>
        <v>443596.60800000007</v>
      </c>
      <c r="DI348" s="52"/>
      <c r="DJ348" s="52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2"/>
      <c r="DW348" s="52">
        <f t="shared" ref="DW348:EF348" si="676">$DG348</f>
        <v>44359.660800000005</v>
      </c>
      <c r="DX348" s="52">
        <f t="shared" si="676"/>
        <v>44359.660800000005</v>
      </c>
      <c r="DY348" s="52">
        <f t="shared" si="676"/>
        <v>44359.660800000005</v>
      </c>
      <c r="DZ348" s="52">
        <f t="shared" si="676"/>
        <v>44359.660800000005</v>
      </c>
      <c r="EA348" s="52">
        <f t="shared" si="676"/>
        <v>44359.660800000005</v>
      </c>
      <c r="EB348" s="52">
        <f t="shared" si="676"/>
        <v>44359.660800000005</v>
      </c>
      <c r="EC348" s="52">
        <f t="shared" si="676"/>
        <v>44359.660800000005</v>
      </c>
      <c r="ED348" s="52">
        <f t="shared" si="676"/>
        <v>44359.660800000005</v>
      </c>
      <c r="EE348" s="52">
        <f t="shared" si="676"/>
        <v>44359.660800000005</v>
      </c>
      <c r="EF348" s="52">
        <f t="shared" si="676"/>
        <v>44359.660800000005</v>
      </c>
      <c r="EG348" s="54">
        <f t="shared" si="642"/>
        <v>2217983.0400000005</v>
      </c>
      <c r="EH348" s="55">
        <f t="shared" si="643"/>
        <v>10</v>
      </c>
      <c r="EI348" s="55">
        <f t="shared" si="644"/>
        <v>50</v>
      </c>
      <c r="EJ348" s="56" t="s">
        <v>723</v>
      </c>
      <c r="EK348" s="57">
        <f t="shared" si="662"/>
        <v>0</v>
      </c>
      <c r="EL348" s="57">
        <f t="shared" si="663"/>
        <v>0</v>
      </c>
      <c r="EM348" s="57">
        <f t="shared" si="664"/>
        <v>0</v>
      </c>
      <c r="EN348" s="57">
        <f t="shared" si="665"/>
        <v>0</v>
      </c>
      <c r="EO348" s="57">
        <f t="shared" si="647"/>
        <v>0</v>
      </c>
      <c r="EP348" s="57">
        <f t="shared" si="648"/>
        <v>0</v>
      </c>
      <c r="EQ348" s="58">
        <f t="shared" si="649"/>
        <v>0</v>
      </c>
      <c r="ER348" s="58">
        <f t="shared" si="650"/>
        <v>0</v>
      </c>
      <c r="ES348" s="58">
        <f t="shared" si="651"/>
        <v>0</v>
      </c>
      <c r="ET348" s="58">
        <f t="shared" si="652"/>
        <v>0</v>
      </c>
    </row>
    <row r="349" spans="1:150" x14ac:dyDescent="0.25">
      <c r="A349" s="30" t="s">
        <v>1340</v>
      </c>
      <c r="B349" s="65">
        <v>2023114</v>
      </c>
      <c r="C349" s="67" t="s">
        <v>1341</v>
      </c>
      <c r="D349" s="32" t="s">
        <v>489</v>
      </c>
      <c r="E349" s="56"/>
      <c r="F349" s="33"/>
      <c r="G349" s="33"/>
      <c r="H349" s="288">
        <f t="shared" si="645"/>
        <v>2661579.6480000005</v>
      </c>
      <c r="I349" s="288">
        <f t="shared" si="646"/>
        <v>2661579.6480000005</v>
      </c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4" t="s">
        <v>616</v>
      </c>
      <c r="AI349" s="34" t="s">
        <v>463</v>
      </c>
      <c r="AJ349" s="34" t="s">
        <v>54</v>
      </c>
      <c r="AK349" s="34" t="s">
        <v>490</v>
      </c>
      <c r="AL349" s="34" t="s">
        <v>82</v>
      </c>
      <c r="AM349" s="34" t="s">
        <v>491</v>
      </c>
      <c r="AN349" s="34" t="s">
        <v>617</v>
      </c>
      <c r="AO349" s="36">
        <v>1.04</v>
      </c>
      <c r="AP349" s="69" t="s">
        <v>544</v>
      </c>
      <c r="AQ349" s="69" t="s">
        <v>58</v>
      </c>
      <c r="AR349" s="37" t="s">
        <v>469</v>
      </c>
      <c r="AS349" s="38">
        <v>2023</v>
      </c>
      <c r="AT349" s="39" t="s">
        <v>470</v>
      </c>
      <c r="AU349" s="37" t="s">
        <v>471</v>
      </c>
      <c r="AV349" s="39" t="s">
        <v>494</v>
      </c>
      <c r="AW349" s="39" t="s">
        <v>495</v>
      </c>
      <c r="AX349" s="39" t="s">
        <v>550</v>
      </c>
      <c r="AY349" s="40" t="s">
        <v>775</v>
      </c>
      <c r="AZ349" s="40" t="s">
        <v>504</v>
      </c>
      <c r="BA349" s="274">
        <v>0</v>
      </c>
      <c r="BB349" s="42"/>
      <c r="BC349" s="43">
        <v>2559211.2000000002</v>
      </c>
      <c r="BD349" s="43">
        <v>0</v>
      </c>
      <c r="BE349" s="43"/>
      <c r="BF349" s="43">
        <v>0</v>
      </c>
      <c r="BG349" s="44"/>
      <c r="BH349" s="45">
        <f t="shared" si="630"/>
        <v>2559211.2000000002</v>
      </c>
      <c r="BI349" s="45">
        <f t="shared" si="631"/>
        <v>2661579.6480000005</v>
      </c>
      <c r="BJ349" s="45">
        <f t="shared" si="640"/>
        <v>2661579.6480000005</v>
      </c>
      <c r="BK349" s="46">
        <v>0</v>
      </c>
      <c r="BL349" s="46">
        <v>0</v>
      </c>
      <c r="BM349" s="46">
        <f t="shared" si="593"/>
        <v>0</v>
      </c>
      <c r="BN349" s="46">
        <v>0</v>
      </c>
      <c r="BO349" s="46">
        <f t="shared" si="613"/>
        <v>0</v>
      </c>
      <c r="BP349" s="46">
        <v>0</v>
      </c>
      <c r="BQ349" s="46">
        <f t="shared" si="594"/>
        <v>0</v>
      </c>
      <c r="BR349" s="46">
        <v>0</v>
      </c>
      <c r="BS349" s="46">
        <f t="shared" si="595"/>
        <v>0</v>
      </c>
      <c r="BT349" s="46">
        <v>0</v>
      </c>
      <c r="BU349" s="46">
        <f t="shared" si="596"/>
        <v>0</v>
      </c>
      <c r="BV349" s="46">
        <v>0</v>
      </c>
      <c r="BW349" s="46">
        <f t="shared" si="597"/>
        <v>0</v>
      </c>
      <c r="BX349" s="46">
        <v>0</v>
      </c>
      <c r="BY349" s="46">
        <f t="shared" si="598"/>
        <v>0</v>
      </c>
      <c r="BZ349" s="46">
        <v>0</v>
      </c>
      <c r="CA349" s="46">
        <f t="shared" si="614"/>
        <v>0</v>
      </c>
      <c r="CB349" s="46">
        <v>0</v>
      </c>
      <c r="CC349" s="46">
        <f t="shared" si="615"/>
        <v>0</v>
      </c>
      <c r="CD349" s="46">
        <v>0</v>
      </c>
      <c r="CE349" s="46">
        <f t="shared" si="616"/>
        <v>0</v>
      </c>
      <c r="CF349" s="46">
        <v>0</v>
      </c>
      <c r="CG349" s="46">
        <f t="shared" si="617"/>
        <v>0</v>
      </c>
      <c r="CH349" s="46">
        <v>0</v>
      </c>
      <c r="CI349" s="46">
        <f t="shared" si="618"/>
        <v>0</v>
      </c>
      <c r="CJ349" s="46">
        <v>0</v>
      </c>
      <c r="CK349" s="46">
        <f t="shared" si="619"/>
        <v>0</v>
      </c>
      <c r="CL349" s="46">
        <v>2559211.2000000002</v>
      </c>
      <c r="CM349" s="46">
        <f t="shared" si="620"/>
        <v>2661579.6480000005</v>
      </c>
      <c r="CN349" s="46">
        <v>0</v>
      </c>
      <c r="CO349" s="46">
        <f t="shared" si="621"/>
        <v>0</v>
      </c>
      <c r="CP349" s="46">
        <v>0</v>
      </c>
      <c r="CQ349" s="46">
        <f t="shared" si="622"/>
        <v>0</v>
      </c>
      <c r="CR349" s="46">
        <v>0</v>
      </c>
      <c r="CS349" s="46">
        <f t="shared" si="623"/>
        <v>0</v>
      </c>
      <c r="CT349" s="46">
        <v>0</v>
      </c>
      <c r="CU349" s="46">
        <f t="shared" si="624"/>
        <v>0</v>
      </c>
      <c r="CV349" s="46">
        <v>0</v>
      </c>
      <c r="CW349" s="46">
        <f t="shared" si="625"/>
        <v>0</v>
      </c>
      <c r="CX349" s="46">
        <v>0</v>
      </c>
      <c r="CY349" s="46">
        <f t="shared" si="626"/>
        <v>0</v>
      </c>
      <c r="CZ349" s="46">
        <v>0</v>
      </c>
      <c r="DA349" s="46">
        <f t="shared" si="627"/>
        <v>0</v>
      </c>
      <c r="DB349" s="47">
        <v>0</v>
      </c>
      <c r="DC349" s="46">
        <f t="shared" si="628"/>
        <v>0</v>
      </c>
      <c r="DD349" s="48">
        <v>0</v>
      </c>
      <c r="DE349" s="46">
        <f t="shared" si="629"/>
        <v>0</v>
      </c>
      <c r="DF349" s="49">
        <v>60</v>
      </c>
      <c r="DG349" s="50">
        <f t="shared" si="637"/>
        <v>44359.660800000005</v>
      </c>
      <c r="DH349" s="51">
        <f t="shared" si="641"/>
        <v>399236.94720000005</v>
      </c>
      <c r="DI349" s="52"/>
      <c r="DJ349" s="52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2"/>
      <c r="DX349" s="52">
        <f t="shared" ref="DX349:EF349" si="677">$DG349</f>
        <v>44359.660800000005</v>
      </c>
      <c r="DY349" s="52">
        <f t="shared" si="677"/>
        <v>44359.660800000005</v>
      </c>
      <c r="DZ349" s="52">
        <f t="shared" si="677"/>
        <v>44359.660800000005</v>
      </c>
      <c r="EA349" s="52">
        <f t="shared" si="677"/>
        <v>44359.660800000005</v>
      </c>
      <c r="EB349" s="52">
        <f t="shared" si="677"/>
        <v>44359.660800000005</v>
      </c>
      <c r="EC349" s="52">
        <f t="shared" si="677"/>
        <v>44359.660800000005</v>
      </c>
      <c r="ED349" s="52">
        <f t="shared" si="677"/>
        <v>44359.660800000005</v>
      </c>
      <c r="EE349" s="52">
        <f t="shared" si="677"/>
        <v>44359.660800000005</v>
      </c>
      <c r="EF349" s="52">
        <f t="shared" si="677"/>
        <v>44359.660800000005</v>
      </c>
      <c r="EG349" s="54">
        <f t="shared" si="642"/>
        <v>2262342.7008000007</v>
      </c>
      <c r="EH349" s="55">
        <f t="shared" si="643"/>
        <v>9</v>
      </c>
      <c r="EI349" s="55">
        <f t="shared" si="644"/>
        <v>51</v>
      </c>
      <c r="EJ349" s="56" t="s">
        <v>723</v>
      </c>
      <c r="EK349" s="57">
        <f t="shared" si="662"/>
        <v>0</v>
      </c>
      <c r="EL349" s="57">
        <f t="shared" si="663"/>
        <v>0</v>
      </c>
      <c r="EM349" s="57">
        <f t="shared" si="664"/>
        <v>0</v>
      </c>
      <c r="EN349" s="57">
        <f t="shared" si="665"/>
        <v>0</v>
      </c>
      <c r="EO349" s="57">
        <f t="shared" si="647"/>
        <v>0</v>
      </c>
      <c r="EP349" s="57">
        <f t="shared" si="648"/>
        <v>0</v>
      </c>
      <c r="EQ349" s="58">
        <f t="shared" si="649"/>
        <v>0</v>
      </c>
      <c r="ER349" s="58">
        <f t="shared" si="650"/>
        <v>0</v>
      </c>
      <c r="ES349" s="58">
        <f t="shared" si="651"/>
        <v>0</v>
      </c>
      <c r="ET349" s="58">
        <f t="shared" si="652"/>
        <v>0</v>
      </c>
    </row>
    <row r="350" spans="1:150" x14ac:dyDescent="0.25">
      <c r="A350" s="30" t="s">
        <v>1342</v>
      </c>
      <c r="B350" s="65">
        <v>2023115</v>
      </c>
      <c r="C350" s="67" t="s">
        <v>1343</v>
      </c>
      <c r="D350" s="32" t="s">
        <v>489</v>
      </c>
      <c r="E350" s="56"/>
      <c r="F350" s="33"/>
      <c r="G350" s="33"/>
      <c r="H350" s="288">
        <f t="shared" si="645"/>
        <v>2661579.6480000005</v>
      </c>
      <c r="I350" s="288">
        <f t="shared" si="646"/>
        <v>2661579.6480000005</v>
      </c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4" t="s">
        <v>616</v>
      </c>
      <c r="AI350" s="34" t="s">
        <v>463</v>
      </c>
      <c r="AJ350" s="34" t="s">
        <v>54</v>
      </c>
      <c r="AK350" s="34" t="s">
        <v>490</v>
      </c>
      <c r="AL350" s="34" t="s">
        <v>82</v>
      </c>
      <c r="AM350" s="34" t="s">
        <v>491</v>
      </c>
      <c r="AN350" s="34" t="s">
        <v>617</v>
      </c>
      <c r="AO350" s="36">
        <v>1.04</v>
      </c>
      <c r="AP350" s="69" t="s">
        <v>544</v>
      </c>
      <c r="AQ350" s="69" t="s">
        <v>58</v>
      </c>
      <c r="AR350" s="37" t="s">
        <v>469</v>
      </c>
      <c r="AS350" s="38">
        <v>2023</v>
      </c>
      <c r="AT350" s="39" t="s">
        <v>470</v>
      </c>
      <c r="AU350" s="37" t="s">
        <v>471</v>
      </c>
      <c r="AV350" s="39" t="s">
        <v>494</v>
      </c>
      <c r="AW350" s="39" t="s">
        <v>495</v>
      </c>
      <c r="AX350" s="39" t="s">
        <v>550</v>
      </c>
      <c r="AY350" s="40" t="s">
        <v>775</v>
      </c>
      <c r="AZ350" s="40" t="s">
        <v>504</v>
      </c>
      <c r="BA350" s="274">
        <v>0</v>
      </c>
      <c r="BB350" s="42"/>
      <c r="BC350" s="43">
        <v>2559211.2000000002</v>
      </c>
      <c r="BD350" s="43">
        <v>0</v>
      </c>
      <c r="BE350" s="43"/>
      <c r="BF350" s="43">
        <v>0</v>
      </c>
      <c r="BG350" s="44"/>
      <c r="BH350" s="45">
        <f t="shared" si="630"/>
        <v>2559211.2000000002</v>
      </c>
      <c r="BI350" s="45">
        <f t="shared" si="631"/>
        <v>2661579.6480000005</v>
      </c>
      <c r="BJ350" s="45">
        <f t="shared" si="640"/>
        <v>2661579.6480000005</v>
      </c>
      <c r="BK350" s="46">
        <v>0</v>
      </c>
      <c r="BL350" s="46">
        <v>0</v>
      </c>
      <c r="BM350" s="46">
        <f t="shared" si="593"/>
        <v>0</v>
      </c>
      <c r="BN350" s="46">
        <v>0</v>
      </c>
      <c r="BO350" s="46">
        <f t="shared" si="613"/>
        <v>0</v>
      </c>
      <c r="BP350" s="46">
        <v>0</v>
      </c>
      <c r="BQ350" s="46">
        <f t="shared" si="594"/>
        <v>0</v>
      </c>
      <c r="BR350" s="46">
        <v>0</v>
      </c>
      <c r="BS350" s="46">
        <f t="shared" si="595"/>
        <v>0</v>
      </c>
      <c r="BT350" s="46">
        <v>0</v>
      </c>
      <c r="BU350" s="46">
        <f t="shared" si="596"/>
        <v>0</v>
      </c>
      <c r="BV350" s="46">
        <v>0</v>
      </c>
      <c r="BW350" s="46">
        <f t="shared" si="597"/>
        <v>0</v>
      </c>
      <c r="BX350" s="46">
        <v>0</v>
      </c>
      <c r="BY350" s="46">
        <f t="shared" si="598"/>
        <v>0</v>
      </c>
      <c r="BZ350" s="46">
        <v>0</v>
      </c>
      <c r="CA350" s="46">
        <f t="shared" si="614"/>
        <v>0</v>
      </c>
      <c r="CB350" s="46">
        <v>0</v>
      </c>
      <c r="CC350" s="46">
        <f t="shared" si="615"/>
        <v>0</v>
      </c>
      <c r="CD350" s="46">
        <v>0</v>
      </c>
      <c r="CE350" s="46">
        <f t="shared" si="616"/>
        <v>0</v>
      </c>
      <c r="CF350" s="46">
        <v>0</v>
      </c>
      <c r="CG350" s="46">
        <f t="shared" si="617"/>
        <v>0</v>
      </c>
      <c r="CH350" s="46">
        <v>0</v>
      </c>
      <c r="CI350" s="46">
        <f t="shared" si="618"/>
        <v>0</v>
      </c>
      <c r="CJ350" s="46">
        <v>0</v>
      </c>
      <c r="CK350" s="46">
        <f t="shared" si="619"/>
        <v>0</v>
      </c>
      <c r="CL350" s="46">
        <v>0</v>
      </c>
      <c r="CM350" s="46">
        <f t="shared" si="620"/>
        <v>0</v>
      </c>
      <c r="CN350" s="46">
        <v>2559211.2000000002</v>
      </c>
      <c r="CO350" s="46">
        <f t="shared" si="621"/>
        <v>2661579.6480000005</v>
      </c>
      <c r="CP350" s="46">
        <v>0</v>
      </c>
      <c r="CQ350" s="46">
        <f t="shared" si="622"/>
        <v>0</v>
      </c>
      <c r="CR350" s="46">
        <v>0</v>
      </c>
      <c r="CS350" s="46">
        <f t="shared" si="623"/>
        <v>0</v>
      </c>
      <c r="CT350" s="46">
        <v>0</v>
      </c>
      <c r="CU350" s="46">
        <f t="shared" si="624"/>
        <v>0</v>
      </c>
      <c r="CV350" s="46">
        <v>0</v>
      </c>
      <c r="CW350" s="46">
        <f t="shared" si="625"/>
        <v>0</v>
      </c>
      <c r="CX350" s="46">
        <v>0</v>
      </c>
      <c r="CY350" s="46">
        <f t="shared" si="626"/>
        <v>0</v>
      </c>
      <c r="CZ350" s="46">
        <v>0</v>
      </c>
      <c r="DA350" s="46">
        <f t="shared" si="627"/>
        <v>0</v>
      </c>
      <c r="DB350" s="47">
        <v>0</v>
      </c>
      <c r="DC350" s="46">
        <f t="shared" si="628"/>
        <v>0</v>
      </c>
      <c r="DD350" s="48">
        <v>0</v>
      </c>
      <c r="DE350" s="46">
        <f t="shared" si="629"/>
        <v>0</v>
      </c>
      <c r="DF350" s="49">
        <v>60</v>
      </c>
      <c r="DG350" s="50">
        <f t="shared" si="637"/>
        <v>44359.660800000005</v>
      </c>
      <c r="DH350" s="51">
        <f t="shared" si="641"/>
        <v>354877.28640000004</v>
      </c>
      <c r="DI350" s="52"/>
      <c r="DJ350" s="52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2"/>
      <c r="DY350" s="52">
        <f t="shared" ref="DY350:EF350" si="678">$DG350</f>
        <v>44359.660800000005</v>
      </c>
      <c r="DZ350" s="52">
        <f t="shared" si="678"/>
        <v>44359.660800000005</v>
      </c>
      <c r="EA350" s="52">
        <f t="shared" si="678"/>
        <v>44359.660800000005</v>
      </c>
      <c r="EB350" s="52">
        <f t="shared" si="678"/>
        <v>44359.660800000005</v>
      </c>
      <c r="EC350" s="52">
        <f t="shared" si="678"/>
        <v>44359.660800000005</v>
      </c>
      <c r="ED350" s="52">
        <f t="shared" si="678"/>
        <v>44359.660800000005</v>
      </c>
      <c r="EE350" s="52">
        <f t="shared" si="678"/>
        <v>44359.660800000005</v>
      </c>
      <c r="EF350" s="52">
        <f t="shared" si="678"/>
        <v>44359.660800000005</v>
      </c>
      <c r="EG350" s="54">
        <f t="shared" si="642"/>
        <v>2306702.3616000004</v>
      </c>
      <c r="EH350" s="55">
        <f t="shared" si="643"/>
        <v>8</v>
      </c>
      <c r="EI350" s="55">
        <f t="shared" si="644"/>
        <v>52</v>
      </c>
      <c r="EJ350" s="56" t="s">
        <v>723</v>
      </c>
      <c r="EK350" s="57">
        <f t="shared" si="662"/>
        <v>0</v>
      </c>
      <c r="EL350" s="57">
        <f t="shared" si="663"/>
        <v>0</v>
      </c>
      <c r="EM350" s="57">
        <f t="shared" si="664"/>
        <v>0</v>
      </c>
      <c r="EN350" s="57">
        <f t="shared" si="665"/>
        <v>0</v>
      </c>
      <c r="EO350" s="57">
        <f t="shared" si="647"/>
        <v>0</v>
      </c>
      <c r="EP350" s="57">
        <f t="shared" si="648"/>
        <v>0</v>
      </c>
      <c r="EQ350" s="58">
        <f t="shared" si="649"/>
        <v>0</v>
      </c>
      <c r="ER350" s="58">
        <f t="shared" si="650"/>
        <v>0</v>
      </c>
      <c r="ES350" s="58">
        <f t="shared" si="651"/>
        <v>0</v>
      </c>
      <c r="ET350" s="58">
        <f t="shared" si="652"/>
        <v>0</v>
      </c>
    </row>
    <row r="351" spans="1:150" x14ac:dyDescent="0.25">
      <c r="A351" s="30" t="s">
        <v>1344</v>
      </c>
      <c r="B351" s="65">
        <v>2023116</v>
      </c>
      <c r="C351" s="67" t="s">
        <v>1345</v>
      </c>
      <c r="D351" s="32" t="s">
        <v>489</v>
      </c>
      <c r="E351" s="56"/>
      <c r="F351" s="33"/>
      <c r="G351" s="33"/>
      <c r="H351" s="288">
        <f t="shared" si="645"/>
        <v>2661579.6480000005</v>
      </c>
      <c r="I351" s="288">
        <f t="shared" si="646"/>
        <v>2661579.6480000005</v>
      </c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4" t="s">
        <v>616</v>
      </c>
      <c r="AI351" s="34" t="s">
        <v>463</v>
      </c>
      <c r="AJ351" s="34" t="s">
        <v>54</v>
      </c>
      <c r="AK351" s="34" t="s">
        <v>490</v>
      </c>
      <c r="AL351" s="34" t="s">
        <v>82</v>
      </c>
      <c r="AM351" s="34" t="s">
        <v>491</v>
      </c>
      <c r="AN351" s="34" t="s">
        <v>617</v>
      </c>
      <c r="AO351" s="36">
        <v>1.04</v>
      </c>
      <c r="AP351" s="69" t="s">
        <v>544</v>
      </c>
      <c r="AQ351" s="69" t="s">
        <v>58</v>
      </c>
      <c r="AR351" s="37" t="s">
        <v>469</v>
      </c>
      <c r="AS351" s="38">
        <v>2023</v>
      </c>
      <c r="AT351" s="39" t="s">
        <v>470</v>
      </c>
      <c r="AU351" s="37" t="s">
        <v>471</v>
      </c>
      <c r="AV351" s="39" t="s">
        <v>494</v>
      </c>
      <c r="AW351" s="39" t="s">
        <v>495</v>
      </c>
      <c r="AX351" s="39" t="s">
        <v>550</v>
      </c>
      <c r="AY351" s="40" t="s">
        <v>775</v>
      </c>
      <c r="AZ351" s="40" t="s">
        <v>504</v>
      </c>
      <c r="BA351" s="274">
        <v>0</v>
      </c>
      <c r="BB351" s="42"/>
      <c r="BC351" s="43">
        <v>2559211.2000000002</v>
      </c>
      <c r="BD351" s="43">
        <v>0</v>
      </c>
      <c r="BE351" s="43"/>
      <c r="BF351" s="43">
        <v>0</v>
      </c>
      <c r="BG351" s="44"/>
      <c r="BH351" s="45">
        <f t="shared" si="630"/>
        <v>2559211.2000000002</v>
      </c>
      <c r="BI351" s="45">
        <f t="shared" si="631"/>
        <v>2661579.6480000005</v>
      </c>
      <c r="BJ351" s="45">
        <f t="shared" si="640"/>
        <v>2661579.6480000005</v>
      </c>
      <c r="BK351" s="46">
        <v>0</v>
      </c>
      <c r="BL351" s="46">
        <v>0</v>
      </c>
      <c r="BM351" s="46">
        <f t="shared" si="593"/>
        <v>0</v>
      </c>
      <c r="BN351" s="46">
        <v>0</v>
      </c>
      <c r="BO351" s="46">
        <f t="shared" si="613"/>
        <v>0</v>
      </c>
      <c r="BP351" s="46">
        <v>0</v>
      </c>
      <c r="BQ351" s="46">
        <f t="shared" si="594"/>
        <v>0</v>
      </c>
      <c r="BR351" s="46">
        <v>0</v>
      </c>
      <c r="BS351" s="46">
        <f t="shared" si="595"/>
        <v>0</v>
      </c>
      <c r="BT351" s="46">
        <v>0</v>
      </c>
      <c r="BU351" s="46">
        <f t="shared" si="596"/>
        <v>0</v>
      </c>
      <c r="BV351" s="46">
        <v>0</v>
      </c>
      <c r="BW351" s="46">
        <f t="shared" si="597"/>
        <v>0</v>
      </c>
      <c r="BX351" s="46">
        <v>0</v>
      </c>
      <c r="BY351" s="46">
        <f t="shared" si="598"/>
        <v>0</v>
      </c>
      <c r="BZ351" s="46">
        <v>0</v>
      </c>
      <c r="CA351" s="46">
        <f t="shared" si="614"/>
        <v>0</v>
      </c>
      <c r="CB351" s="46">
        <v>0</v>
      </c>
      <c r="CC351" s="46">
        <f t="shared" si="615"/>
        <v>0</v>
      </c>
      <c r="CD351" s="46">
        <v>0</v>
      </c>
      <c r="CE351" s="46">
        <f t="shared" si="616"/>
        <v>0</v>
      </c>
      <c r="CF351" s="46">
        <v>0</v>
      </c>
      <c r="CG351" s="46">
        <f t="shared" si="617"/>
        <v>0</v>
      </c>
      <c r="CH351" s="46">
        <v>0</v>
      </c>
      <c r="CI351" s="46">
        <f t="shared" si="618"/>
        <v>0</v>
      </c>
      <c r="CJ351" s="46">
        <v>0</v>
      </c>
      <c r="CK351" s="46">
        <f t="shared" si="619"/>
        <v>0</v>
      </c>
      <c r="CL351" s="46">
        <v>0</v>
      </c>
      <c r="CM351" s="46">
        <f t="shared" si="620"/>
        <v>0</v>
      </c>
      <c r="CN351" s="46">
        <v>0</v>
      </c>
      <c r="CO351" s="46">
        <f t="shared" si="621"/>
        <v>0</v>
      </c>
      <c r="CP351" s="46">
        <v>2559211.2000000002</v>
      </c>
      <c r="CQ351" s="46">
        <f t="shared" si="622"/>
        <v>2661579.6480000005</v>
      </c>
      <c r="CR351" s="46">
        <v>0</v>
      </c>
      <c r="CS351" s="46">
        <f t="shared" si="623"/>
        <v>0</v>
      </c>
      <c r="CT351" s="46">
        <v>0</v>
      </c>
      <c r="CU351" s="46">
        <f t="shared" si="624"/>
        <v>0</v>
      </c>
      <c r="CV351" s="46">
        <v>0</v>
      </c>
      <c r="CW351" s="46">
        <f t="shared" si="625"/>
        <v>0</v>
      </c>
      <c r="CX351" s="46">
        <v>0</v>
      </c>
      <c r="CY351" s="46">
        <f t="shared" si="626"/>
        <v>0</v>
      </c>
      <c r="CZ351" s="46">
        <v>0</v>
      </c>
      <c r="DA351" s="46">
        <f t="shared" si="627"/>
        <v>0</v>
      </c>
      <c r="DB351" s="47">
        <v>0</v>
      </c>
      <c r="DC351" s="46">
        <f t="shared" si="628"/>
        <v>0</v>
      </c>
      <c r="DD351" s="48">
        <v>0</v>
      </c>
      <c r="DE351" s="46">
        <f t="shared" si="629"/>
        <v>0</v>
      </c>
      <c r="DF351" s="49">
        <v>60</v>
      </c>
      <c r="DG351" s="50">
        <f t="shared" si="637"/>
        <v>44359.660800000005</v>
      </c>
      <c r="DH351" s="51">
        <f t="shared" si="641"/>
        <v>310517.62560000003</v>
      </c>
      <c r="DI351" s="52"/>
      <c r="DJ351" s="52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2"/>
      <c r="DZ351" s="52">
        <f t="shared" ref="DZ351:EF352" si="679">$DG351</f>
        <v>44359.660800000005</v>
      </c>
      <c r="EA351" s="52">
        <f t="shared" si="679"/>
        <v>44359.660800000005</v>
      </c>
      <c r="EB351" s="52">
        <f t="shared" si="679"/>
        <v>44359.660800000005</v>
      </c>
      <c r="EC351" s="52">
        <f t="shared" si="679"/>
        <v>44359.660800000005</v>
      </c>
      <c r="ED351" s="52">
        <f t="shared" si="679"/>
        <v>44359.660800000005</v>
      </c>
      <c r="EE351" s="52">
        <f t="shared" si="679"/>
        <v>44359.660800000005</v>
      </c>
      <c r="EF351" s="52">
        <f t="shared" si="679"/>
        <v>44359.660800000005</v>
      </c>
      <c r="EG351" s="54">
        <f t="shared" si="642"/>
        <v>2351062.0224000006</v>
      </c>
      <c r="EH351" s="55">
        <f t="shared" si="643"/>
        <v>7</v>
      </c>
      <c r="EI351" s="55">
        <f t="shared" si="644"/>
        <v>53</v>
      </c>
      <c r="EJ351" s="56" t="s">
        <v>723</v>
      </c>
      <c r="EK351" s="57">
        <f t="shared" si="662"/>
        <v>0</v>
      </c>
      <c r="EL351" s="57">
        <f t="shared" si="663"/>
        <v>0</v>
      </c>
      <c r="EM351" s="57">
        <f t="shared" si="664"/>
        <v>0</v>
      </c>
      <c r="EN351" s="57">
        <f t="shared" si="665"/>
        <v>0</v>
      </c>
      <c r="EO351" s="57">
        <f t="shared" si="647"/>
        <v>0</v>
      </c>
      <c r="EP351" s="57">
        <f t="shared" si="648"/>
        <v>0</v>
      </c>
      <c r="EQ351" s="58">
        <f t="shared" si="649"/>
        <v>0</v>
      </c>
      <c r="ER351" s="58">
        <f t="shared" si="650"/>
        <v>0</v>
      </c>
      <c r="ES351" s="58">
        <f t="shared" si="651"/>
        <v>0</v>
      </c>
      <c r="ET351" s="58">
        <f t="shared" si="652"/>
        <v>0</v>
      </c>
    </row>
    <row r="352" spans="1:150" x14ac:dyDescent="0.25">
      <c r="A352" s="30" t="s">
        <v>1346</v>
      </c>
      <c r="B352" s="65">
        <v>2023220</v>
      </c>
      <c r="C352" s="67" t="s">
        <v>1347</v>
      </c>
      <c r="D352" s="32" t="s">
        <v>461</v>
      </c>
      <c r="E352" s="56"/>
      <c r="F352" s="33"/>
      <c r="G352" s="33"/>
      <c r="H352" s="288">
        <f t="shared" si="645"/>
        <v>4577032.6315465001</v>
      </c>
      <c r="I352" s="288">
        <f t="shared" si="646"/>
        <v>4577032.6315465001</v>
      </c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4" t="s">
        <v>583</v>
      </c>
      <c r="AI352" s="34" t="s">
        <v>463</v>
      </c>
      <c r="AJ352" s="34" t="s">
        <v>480</v>
      </c>
      <c r="AK352" s="34" t="s">
        <v>584</v>
      </c>
      <c r="AL352" s="34" t="s">
        <v>44</v>
      </c>
      <c r="AM352" s="34" t="s">
        <v>585</v>
      </c>
      <c r="AN352" s="34" t="s">
        <v>467</v>
      </c>
      <c r="AO352" s="36">
        <v>1.0415000000000001</v>
      </c>
      <c r="AP352" s="69" t="s">
        <v>544</v>
      </c>
      <c r="AQ352" s="69" t="s">
        <v>58</v>
      </c>
      <c r="AR352" s="37" t="s">
        <v>469</v>
      </c>
      <c r="AS352" s="38">
        <v>2023</v>
      </c>
      <c r="AT352" s="39" t="s">
        <v>470</v>
      </c>
      <c r="AU352" s="37" t="s">
        <v>471</v>
      </c>
      <c r="AV352" s="39" t="s">
        <v>481</v>
      </c>
      <c r="AW352" s="39" t="s">
        <v>482</v>
      </c>
      <c r="AX352" s="39" t="s">
        <v>587</v>
      </c>
      <c r="AY352" s="40" t="s">
        <v>587</v>
      </c>
      <c r="AZ352" s="40" t="s">
        <v>474</v>
      </c>
      <c r="BA352" s="274">
        <v>0</v>
      </c>
      <c r="BB352" s="42" t="s">
        <v>505</v>
      </c>
      <c r="BC352" s="43">
        <v>4394654.4709999999</v>
      </c>
      <c r="BD352" s="43">
        <v>0</v>
      </c>
      <c r="BE352" s="43"/>
      <c r="BF352" s="43">
        <v>0</v>
      </c>
      <c r="BG352" s="44"/>
      <c r="BH352" s="45">
        <f t="shared" si="630"/>
        <v>4394654.4709999999</v>
      </c>
      <c r="BI352" s="45">
        <f t="shared" si="631"/>
        <v>4577032.6315465001</v>
      </c>
      <c r="BJ352" s="45">
        <f t="shared" si="640"/>
        <v>4577032.6315465001</v>
      </c>
      <c r="BK352" s="46">
        <v>0</v>
      </c>
      <c r="BL352" s="46">
        <v>0</v>
      </c>
      <c r="BM352" s="46">
        <f t="shared" si="593"/>
        <v>0</v>
      </c>
      <c r="BN352" s="46">
        <v>0</v>
      </c>
      <c r="BO352" s="46">
        <f t="shared" si="613"/>
        <v>0</v>
      </c>
      <c r="BP352" s="46">
        <v>0</v>
      </c>
      <c r="BQ352" s="46">
        <f t="shared" si="594"/>
        <v>0</v>
      </c>
      <c r="BR352" s="46">
        <v>0</v>
      </c>
      <c r="BS352" s="46">
        <f t="shared" si="595"/>
        <v>0</v>
      </c>
      <c r="BT352" s="46">
        <v>0</v>
      </c>
      <c r="BU352" s="46">
        <f t="shared" si="596"/>
        <v>0</v>
      </c>
      <c r="BV352" s="46">
        <v>0</v>
      </c>
      <c r="BW352" s="46">
        <f t="shared" si="597"/>
        <v>0</v>
      </c>
      <c r="BX352" s="46">
        <v>0</v>
      </c>
      <c r="BY352" s="46">
        <f t="shared" si="598"/>
        <v>0</v>
      </c>
      <c r="BZ352" s="46">
        <v>0</v>
      </c>
      <c r="CA352" s="46">
        <f t="shared" si="614"/>
        <v>0</v>
      </c>
      <c r="CB352" s="46">
        <v>0</v>
      </c>
      <c r="CC352" s="46">
        <f t="shared" si="615"/>
        <v>0</v>
      </c>
      <c r="CD352" s="46">
        <v>0</v>
      </c>
      <c r="CE352" s="46">
        <f t="shared" si="616"/>
        <v>0</v>
      </c>
      <c r="CF352" s="46">
        <v>0</v>
      </c>
      <c r="CG352" s="46">
        <f t="shared" si="617"/>
        <v>0</v>
      </c>
      <c r="CH352" s="46">
        <v>267966.73099999997</v>
      </c>
      <c r="CI352" s="46">
        <f t="shared" si="618"/>
        <v>279087.35033649998</v>
      </c>
      <c r="CJ352" s="46">
        <v>267966.2</v>
      </c>
      <c r="CK352" s="46">
        <f t="shared" si="619"/>
        <v>279086.79730000003</v>
      </c>
      <c r="CL352" s="46">
        <v>2143734.3199999998</v>
      </c>
      <c r="CM352" s="46">
        <f t="shared" si="620"/>
        <v>2232699.29428</v>
      </c>
      <c r="CN352" s="46">
        <v>1179053.6399999999</v>
      </c>
      <c r="CO352" s="46">
        <f t="shared" si="621"/>
        <v>1227984.3660599999</v>
      </c>
      <c r="CP352" s="46">
        <v>535933.57999999996</v>
      </c>
      <c r="CQ352" s="46">
        <f t="shared" si="622"/>
        <v>558174.82357000001</v>
      </c>
      <c r="CR352" s="46">
        <v>0</v>
      </c>
      <c r="CS352" s="46">
        <f t="shared" si="623"/>
        <v>0</v>
      </c>
      <c r="CT352" s="46">
        <v>0</v>
      </c>
      <c r="CU352" s="46">
        <f t="shared" si="624"/>
        <v>0</v>
      </c>
      <c r="CV352" s="46">
        <v>0</v>
      </c>
      <c r="CW352" s="46">
        <f t="shared" si="625"/>
        <v>0</v>
      </c>
      <c r="CX352" s="46">
        <v>0</v>
      </c>
      <c r="CY352" s="46">
        <f t="shared" si="626"/>
        <v>0</v>
      </c>
      <c r="CZ352" s="46">
        <v>0</v>
      </c>
      <c r="DA352" s="46">
        <f t="shared" si="627"/>
        <v>0</v>
      </c>
      <c r="DB352" s="47">
        <v>0</v>
      </c>
      <c r="DC352" s="46">
        <f t="shared" si="628"/>
        <v>0</v>
      </c>
      <c r="DD352" s="48">
        <v>0</v>
      </c>
      <c r="DE352" s="46">
        <f t="shared" si="629"/>
        <v>0</v>
      </c>
      <c r="DF352" s="49">
        <v>40</v>
      </c>
      <c r="DG352" s="50">
        <f t="shared" si="637"/>
        <v>114425.8157886625</v>
      </c>
      <c r="DH352" s="51">
        <f t="shared" si="641"/>
        <v>800980.71052063757</v>
      </c>
      <c r="DI352" s="52"/>
      <c r="DJ352" s="52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2">
        <f t="shared" si="679"/>
        <v>114425.8157886625</v>
      </c>
      <c r="EA352" s="52">
        <f t="shared" si="679"/>
        <v>114425.8157886625</v>
      </c>
      <c r="EB352" s="52">
        <f t="shared" si="679"/>
        <v>114425.8157886625</v>
      </c>
      <c r="EC352" s="52">
        <f t="shared" si="679"/>
        <v>114425.8157886625</v>
      </c>
      <c r="ED352" s="52">
        <f t="shared" si="679"/>
        <v>114425.8157886625</v>
      </c>
      <c r="EE352" s="52">
        <f t="shared" si="679"/>
        <v>114425.8157886625</v>
      </c>
      <c r="EF352" s="52">
        <f t="shared" si="679"/>
        <v>114425.8157886625</v>
      </c>
      <c r="EG352" s="54">
        <f t="shared" si="642"/>
        <v>3776051.9210258625</v>
      </c>
      <c r="EH352" s="55">
        <f t="shared" si="643"/>
        <v>7</v>
      </c>
      <c r="EI352" s="55">
        <f t="shared" si="644"/>
        <v>33</v>
      </c>
      <c r="EJ352" s="56" t="s">
        <v>475</v>
      </c>
      <c r="EK352" s="57">
        <f t="shared" si="662"/>
        <v>0</v>
      </c>
      <c r="EL352" s="57">
        <f t="shared" si="663"/>
        <v>0</v>
      </c>
      <c r="EM352" s="57">
        <f t="shared" si="664"/>
        <v>0</v>
      </c>
      <c r="EN352" s="57">
        <f t="shared" si="665"/>
        <v>0</v>
      </c>
      <c r="EO352" s="57">
        <f t="shared" si="647"/>
        <v>0</v>
      </c>
      <c r="EP352" s="57">
        <f t="shared" si="648"/>
        <v>0</v>
      </c>
      <c r="EQ352" s="58">
        <f t="shared" si="649"/>
        <v>0</v>
      </c>
      <c r="ER352" s="58">
        <f t="shared" si="650"/>
        <v>0</v>
      </c>
      <c r="ES352" s="58">
        <f t="shared" si="651"/>
        <v>0</v>
      </c>
      <c r="ET352" s="58">
        <f t="shared" si="652"/>
        <v>0</v>
      </c>
    </row>
    <row r="353" spans="1:150" x14ac:dyDescent="0.25">
      <c r="A353" s="30" t="s">
        <v>1348</v>
      </c>
      <c r="B353" s="65">
        <v>2023221</v>
      </c>
      <c r="C353" s="67" t="s">
        <v>1349</v>
      </c>
      <c r="D353" s="32" t="s">
        <v>461</v>
      </c>
      <c r="E353" s="56"/>
      <c r="F353" s="33"/>
      <c r="G353" s="33"/>
      <c r="H353" s="288">
        <f t="shared" si="645"/>
        <v>1525677.2775719999</v>
      </c>
      <c r="I353" s="288">
        <f t="shared" si="646"/>
        <v>1525677.2775719999</v>
      </c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4" t="s">
        <v>583</v>
      </c>
      <c r="AI353" s="34" t="s">
        <v>463</v>
      </c>
      <c r="AJ353" s="34" t="s">
        <v>480</v>
      </c>
      <c r="AK353" s="34" t="s">
        <v>584</v>
      </c>
      <c r="AL353" s="34" t="s">
        <v>44</v>
      </c>
      <c r="AM353" s="34" t="s">
        <v>585</v>
      </c>
      <c r="AN353" s="34" t="s">
        <v>467</v>
      </c>
      <c r="AO353" s="36">
        <v>1.0415000000000001</v>
      </c>
      <c r="AP353" s="69" t="s">
        <v>544</v>
      </c>
      <c r="AQ353" s="69" t="s">
        <v>58</v>
      </c>
      <c r="AR353" s="37" t="s">
        <v>469</v>
      </c>
      <c r="AS353" s="38">
        <v>2023</v>
      </c>
      <c r="AT353" s="39" t="s">
        <v>470</v>
      </c>
      <c r="AU353" s="37" t="s">
        <v>471</v>
      </c>
      <c r="AV353" s="39" t="s">
        <v>481</v>
      </c>
      <c r="AW353" s="39" t="s">
        <v>482</v>
      </c>
      <c r="AX353" s="39" t="s">
        <v>587</v>
      </c>
      <c r="AY353" s="40" t="s">
        <v>587</v>
      </c>
      <c r="AZ353" s="40" t="s">
        <v>474</v>
      </c>
      <c r="BA353" s="274">
        <v>0</v>
      </c>
      <c r="BB353" s="42" t="s">
        <v>505</v>
      </c>
      <c r="BC353" s="43">
        <v>1464884.5680000002</v>
      </c>
      <c r="BD353" s="43">
        <v>0</v>
      </c>
      <c r="BE353" s="43"/>
      <c r="BF353" s="43">
        <v>0</v>
      </c>
      <c r="BG353" s="44"/>
      <c r="BH353" s="45">
        <f t="shared" si="630"/>
        <v>1464884.5680000002</v>
      </c>
      <c r="BI353" s="45">
        <f t="shared" si="631"/>
        <v>1525677.2775719999</v>
      </c>
      <c r="BJ353" s="45">
        <f t="shared" si="640"/>
        <v>1525677.2775719999</v>
      </c>
      <c r="BK353" s="46">
        <v>0</v>
      </c>
      <c r="BL353" s="46">
        <v>0</v>
      </c>
      <c r="BM353" s="46">
        <f t="shared" si="593"/>
        <v>0</v>
      </c>
      <c r="BN353" s="46">
        <v>0</v>
      </c>
      <c r="BO353" s="46">
        <f t="shared" si="613"/>
        <v>0</v>
      </c>
      <c r="BP353" s="46">
        <v>0</v>
      </c>
      <c r="BQ353" s="46">
        <f t="shared" si="594"/>
        <v>0</v>
      </c>
      <c r="BR353" s="46">
        <v>0</v>
      </c>
      <c r="BS353" s="46">
        <f t="shared" si="595"/>
        <v>0</v>
      </c>
      <c r="BT353" s="46">
        <v>0</v>
      </c>
      <c r="BU353" s="46">
        <f t="shared" si="596"/>
        <v>0</v>
      </c>
      <c r="BV353" s="46">
        <v>0</v>
      </c>
      <c r="BW353" s="46">
        <f t="shared" si="597"/>
        <v>0</v>
      </c>
      <c r="BX353" s="46">
        <v>0</v>
      </c>
      <c r="BY353" s="46">
        <f t="shared" si="598"/>
        <v>0</v>
      </c>
      <c r="BZ353" s="46">
        <v>0</v>
      </c>
      <c r="CA353" s="46">
        <f t="shared" si="614"/>
        <v>0</v>
      </c>
      <c r="CB353" s="46">
        <v>0</v>
      </c>
      <c r="CC353" s="46">
        <f t="shared" si="615"/>
        <v>0</v>
      </c>
      <c r="CD353" s="46">
        <v>0</v>
      </c>
      <c r="CE353" s="46">
        <f t="shared" si="616"/>
        <v>0</v>
      </c>
      <c r="CF353" s="46">
        <v>0</v>
      </c>
      <c r="CG353" s="46">
        <f t="shared" si="617"/>
        <v>0</v>
      </c>
      <c r="CH353" s="46">
        <v>0</v>
      </c>
      <c r="CI353" s="46">
        <f t="shared" si="618"/>
        <v>0</v>
      </c>
      <c r="CJ353" s="46">
        <v>0</v>
      </c>
      <c r="CK353" s="46">
        <f t="shared" si="619"/>
        <v>0</v>
      </c>
      <c r="CL353" s="46">
        <v>0</v>
      </c>
      <c r="CM353" s="46">
        <f t="shared" si="620"/>
        <v>0</v>
      </c>
      <c r="CN353" s="46">
        <v>0</v>
      </c>
      <c r="CO353" s="46">
        <f t="shared" si="621"/>
        <v>0</v>
      </c>
      <c r="CP353" s="46">
        <v>0</v>
      </c>
      <c r="CQ353" s="46">
        <f t="shared" si="622"/>
        <v>0</v>
      </c>
      <c r="CR353" s="46">
        <v>0</v>
      </c>
      <c r="CS353" s="46">
        <f t="shared" si="623"/>
        <v>0</v>
      </c>
      <c r="CT353" s="46">
        <v>0</v>
      </c>
      <c r="CU353" s="46">
        <f t="shared" si="624"/>
        <v>0</v>
      </c>
      <c r="CV353" s="46">
        <v>89322.224000000002</v>
      </c>
      <c r="CW353" s="46">
        <f t="shared" si="625"/>
        <v>93029.096296000003</v>
      </c>
      <c r="CX353" s="46">
        <v>89322.224000000002</v>
      </c>
      <c r="CY353" s="46">
        <f t="shared" si="626"/>
        <v>93029.096296000003</v>
      </c>
      <c r="CZ353" s="46">
        <v>393017.88</v>
      </c>
      <c r="DA353" s="46">
        <f t="shared" si="627"/>
        <v>409328.12202000007</v>
      </c>
      <c r="DB353" s="47">
        <v>714577.79200000002</v>
      </c>
      <c r="DC353" s="46">
        <f t="shared" si="628"/>
        <v>744232.77036800003</v>
      </c>
      <c r="DD353" s="48">
        <v>178644.448</v>
      </c>
      <c r="DE353" s="46">
        <f t="shared" si="629"/>
        <v>186058.19259200001</v>
      </c>
      <c r="DF353" s="74">
        <v>40</v>
      </c>
      <c r="DG353" s="50">
        <f t="shared" si="637"/>
        <v>38141.931939299997</v>
      </c>
      <c r="DH353" s="297">
        <f t="shared" si="641"/>
        <v>0</v>
      </c>
      <c r="DI353" s="52"/>
      <c r="DJ353" s="52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4">
        <f t="shared" si="642"/>
        <v>1525677.2775719999</v>
      </c>
      <c r="EH353" s="55">
        <f t="shared" si="643"/>
        <v>0</v>
      </c>
      <c r="EI353" s="55">
        <f t="shared" si="644"/>
        <v>40</v>
      </c>
      <c r="EJ353" s="56" t="s">
        <v>475</v>
      </c>
      <c r="EK353" s="57">
        <f t="shared" si="662"/>
        <v>0</v>
      </c>
      <c r="EL353" s="57">
        <f t="shared" si="663"/>
        <v>0</v>
      </c>
      <c r="EM353" s="57">
        <f t="shared" si="664"/>
        <v>0</v>
      </c>
      <c r="EN353" s="57">
        <f t="shared" si="665"/>
        <v>0</v>
      </c>
      <c r="EO353" s="57">
        <f t="shared" si="647"/>
        <v>0</v>
      </c>
      <c r="EP353" s="57">
        <f t="shared" si="648"/>
        <v>0</v>
      </c>
      <c r="EQ353" s="58">
        <f t="shared" si="649"/>
        <v>0</v>
      </c>
      <c r="ER353" s="58">
        <f t="shared" si="650"/>
        <v>0</v>
      </c>
      <c r="ES353" s="58">
        <f t="shared" si="651"/>
        <v>0</v>
      </c>
      <c r="ET353" s="58">
        <f t="shared" si="652"/>
        <v>0</v>
      </c>
    </row>
    <row r="354" spans="1:150" x14ac:dyDescent="0.25">
      <c r="A354" s="30" t="s">
        <v>1350</v>
      </c>
      <c r="B354" s="65">
        <v>2023241</v>
      </c>
      <c r="C354" s="67" t="s">
        <v>1351</v>
      </c>
      <c r="D354" s="32" t="s">
        <v>489</v>
      </c>
      <c r="E354" s="56"/>
      <c r="F354" s="33"/>
      <c r="G354" s="33"/>
      <c r="H354" s="288">
        <f t="shared" si="645"/>
        <v>194688</v>
      </c>
      <c r="I354" s="288">
        <f t="shared" si="646"/>
        <v>194688</v>
      </c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4" t="s">
        <v>616</v>
      </c>
      <c r="AI354" s="34" t="s">
        <v>463</v>
      </c>
      <c r="AJ354" s="34" t="s">
        <v>54</v>
      </c>
      <c r="AK354" s="34" t="s">
        <v>490</v>
      </c>
      <c r="AL354" s="34" t="s">
        <v>170</v>
      </c>
      <c r="AM354" s="34" t="s">
        <v>491</v>
      </c>
      <c r="AN354" s="34" t="s">
        <v>617</v>
      </c>
      <c r="AO354" s="36">
        <v>1.04</v>
      </c>
      <c r="AP354" s="69" t="s">
        <v>468</v>
      </c>
      <c r="AQ354" s="69" t="s">
        <v>30</v>
      </c>
      <c r="AR354" s="37" t="s">
        <v>493</v>
      </c>
      <c r="AS354" s="38">
        <v>2023</v>
      </c>
      <c r="AT354" s="39" t="s">
        <v>470</v>
      </c>
      <c r="AU354" s="37" t="s">
        <v>493</v>
      </c>
      <c r="AV354" s="39" t="s">
        <v>494</v>
      </c>
      <c r="AW354" s="39" t="s">
        <v>495</v>
      </c>
      <c r="AX354" s="39" t="s">
        <v>550</v>
      </c>
      <c r="AY354" s="40" t="s">
        <v>923</v>
      </c>
      <c r="AZ354" s="40" t="s">
        <v>504</v>
      </c>
      <c r="BA354" s="274">
        <v>0</v>
      </c>
      <c r="BB354" s="42"/>
      <c r="BC354" s="43">
        <v>187200</v>
      </c>
      <c r="BD354" s="43">
        <v>0</v>
      </c>
      <c r="BE354" s="43"/>
      <c r="BF354" s="43">
        <v>0</v>
      </c>
      <c r="BG354" s="44"/>
      <c r="BH354" s="45">
        <f t="shared" si="630"/>
        <v>187200</v>
      </c>
      <c r="BI354" s="45">
        <f t="shared" si="631"/>
        <v>194688</v>
      </c>
      <c r="BJ354" s="45">
        <f t="shared" si="640"/>
        <v>194688</v>
      </c>
      <c r="BK354" s="46">
        <v>0</v>
      </c>
      <c r="BL354" s="46">
        <v>0</v>
      </c>
      <c r="BM354" s="46">
        <f t="shared" ref="BM354:BM417" si="680">AO354*BL354</f>
        <v>0</v>
      </c>
      <c r="BN354" s="46">
        <v>0</v>
      </c>
      <c r="BO354" s="46">
        <f t="shared" si="613"/>
        <v>0</v>
      </c>
      <c r="BP354" s="46">
        <v>187200</v>
      </c>
      <c r="BQ354" s="46">
        <f t="shared" ref="BQ354:BQ417" si="681">$AO354*BP354</f>
        <v>194688</v>
      </c>
      <c r="BR354" s="46">
        <v>0</v>
      </c>
      <c r="BS354" s="46">
        <f t="shared" ref="BS354:BS417" si="682">$AO354*BR354</f>
        <v>0</v>
      </c>
      <c r="BT354" s="46">
        <v>0</v>
      </c>
      <c r="BU354" s="46">
        <f t="shared" ref="BU354:BU417" si="683">$AO354*BT354</f>
        <v>0</v>
      </c>
      <c r="BV354" s="46">
        <v>0</v>
      </c>
      <c r="BW354" s="46">
        <f t="shared" ref="BW354:BW417" si="684">$AO354*BV354</f>
        <v>0</v>
      </c>
      <c r="BX354" s="46">
        <v>0</v>
      </c>
      <c r="BY354" s="46">
        <f t="shared" ref="BY354:BY417" si="685">$AO354*BX354</f>
        <v>0</v>
      </c>
      <c r="BZ354" s="46">
        <v>0</v>
      </c>
      <c r="CA354" s="46">
        <f t="shared" si="614"/>
        <v>0</v>
      </c>
      <c r="CB354" s="46">
        <v>0</v>
      </c>
      <c r="CC354" s="46">
        <f t="shared" si="615"/>
        <v>0</v>
      </c>
      <c r="CD354" s="46">
        <v>0</v>
      </c>
      <c r="CE354" s="46">
        <f t="shared" si="616"/>
        <v>0</v>
      </c>
      <c r="CF354" s="46">
        <v>0</v>
      </c>
      <c r="CG354" s="46">
        <f t="shared" si="617"/>
        <v>0</v>
      </c>
      <c r="CH354" s="46">
        <v>0</v>
      </c>
      <c r="CI354" s="46">
        <f t="shared" si="618"/>
        <v>0</v>
      </c>
      <c r="CJ354" s="46">
        <v>0</v>
      </c>
      <c r="CK354" s="46">
        <f t="shared" si="619"/>
        <v>0</v>
      </c>
      <c r="CL354" s="46">
        <v>0</v>
      </c>
      <c r="CM354" s="46">
        <f t="shared" si="620"/>
        <v>0</v>
      </c>
      <c r="CN354" s="46">
        <v>0</v>
      </c>
      <c r="CO354" s="46">
        <f t="shared" si="621"/>
        <v>0</v>
      </c>
      <c r="CP354" s="46">
        <v>0</v>
      </c>
      <c r="CQ354" s="46">
        <f t="shared" si="622"/>
        <v>0</v>
      </c>
      <c r="CR354" s="46">
        <v>0</v>
      </c>
      <c r="CS354" s="46">
        <f t="shared" si="623"/>
        <v>0</v>
      </c>
      <c r="CT354" s="46">
        <v>0</v>
      </c>
      <c r="CU354" s="46">
        <f t="shared" si="624"/>
        <v>0</v>
      </c>
      <c r="CV354" s="46">
        <v>0</v>
      </c>
      <c r="CW354" s="46">
        <f t="shared" si="625"/>
        <v>0</v>
      </c>
      <c r="CX354" s="46">
        <v>0</v>
      </c>
      <c r="CY354" s="46">
        <f t="shared" si="626"/>
        <v>0</v>
      </c>
      <c r="CZ354" s="46">
        <v>0</v>
      </c>
      <c r="DA354" s="46">
        <f t="shared" si="627"/>
        <v>0</v>
      </c>
      <c r="DB354" s="47">
        <v>0</v>
      </c>
      <c r="DC354" s="46">
        <f t="shared" si="628"/>
        <v>0</v>
      </c>
      <c r="DD354" s="48">
        <v>0</v>
      </c>
      <c r="DE354" s="46">
        <f t="shared" si="629"/>
        <v>0</v>
      </c>
      <c r="DF354" s="49">
        <v>15</v>
      </c>
      <c r="DG354" s="50">
        <f t="shared" si="637"/>
        <v>12979.2</v>
      </c>
      <c r="DH354" s="51">
        <f t="shared" si="641"/>
        <v>194688.00000000003</v>
      </c>
      <c r="DI354" s="52"/>
      <c r="DJ354" s="52"/>
      <c r="DK354" s="52"/>
      <c r="DL354" s="53"/>
      <c r="DM354" s="52">
        <f t="shared" ref="DM354:EA355" si="686">$DG354</f>
        <v>12979.2</v>
      </c>
      <c r="DN354" s="52">
        <f t="shared" si="686"/>
        <v>12979.2</v>
      </c>
      <c r="DO354" s="52">
        <f t="shared" si="686"/>
        <v>12979.2</v>
      </c>
      <c r="DP354" s="52">
        <f t="shared" si="686"/>
        <v>12979.2</v>
      </c>
      <c r="DQ354" s="52">
        <f t="shared" si="686"/>
        <v>12979.2</v>
      </c>
      <c r="DR354" s="52">
        <f t="shared" si="686"/>
        <v>12979.2</v>
      </c>
      <c r="DS354" s="52">
        <f t="shared" si="686"/>
        <v>12979.2</v>
      </c>
      <c r="DT354" s="52">
        <f t="shared" si="686"/>
        <v>12979.2</v>
      </c>
      <c r="DU354" s="52">
        <f t="shared" si="686"/>
        <v>12979.2</v>
      </c>
      <c r="DV354" s="52">
        <f t="shared" si="686"/>
        <v>12979.2</v>
      </c>
      <c r="DW354" s="52">
        <f t="shared" si="686"/>
        <v>12979.2</v>
      </c>
      <c r="DX354" s="52">
        <f t="shared" si="686"/>
        <v>12979.2</v>
      </c>
      <c r="DY354" s="52">
        <f t="shared" si="686"/>
        <v>12979.2</v>
      </c>
      <c r="DZ354" s="52">
        <f t="shared" si="686"/>
        <v>12979.2</v>
      </c>
      <c r="EA354" s="52">
        <f t="shared" si="686"/>
        <v>12979.2</v>
      </c>
      <c r="EB354" s="53"/>
      <c r="EC354" s="53"/>
      <c r="ED354" s="53"/>
      <c r="EE354" s="53"/>
      <c r="EF354" s="53"/>
      <c r="EG354" s="54">
        <f t="shared" si="642"/>
        <v>0</v>
      </c>
      <c r="EH354" s="55">
        <f t="shared" si="643"/>
        <v>15</v>
      </c>
      <c r="EI354" s="55">
        <f t="shared" si="644"/>
        <v>0</v>
      </c>
      <c r="EJ354" s="56" t="s">
        <v>924</v>
      </c>
      <c r="EK354" s="57">
        <f t="shared" si="662"/>
        <v>0</v>
      </c>
      <c r="EL354" s="57">
        <f t="shared" si="663"/>
        <v>0</v>
      </c>
      <c r="EM354" s="57">
        <f t="shared" si="664"/>
        <v>0</v>
      </c>
      <c r="EN354" s="57">
        <f t="shared" si="665"/>
        <v>194688</v>
      </c>
      <c r="EO354" s="57">
        <f t="shared" si="647"/>
        <v>181708.79999999999</v>
      </c>
      <c r="EP354" s="57">
        <f t="shared" si="648"/>
        <v>168729.59999999998</v>
      </c>
      <c r="EQ354" s="58">
        <f t="shared" si="649"/>
        <v>0</v>
      </c>
      <c r="ER354" s="58">
        <f t="shared" si="650"/>
        <v>0</v>
      </c>
      <c r="ES354" s="58">
        <f t="shared" si="651"/>
        <v>0</v>
      </c>
      <c r="ET354" s="58">
        <f t="shared" si="652"/>
        <v>2725.6320000000001</v>
      </c>
    </row>
    <row r="355" spans="1:150" x14ac:dyDescent="0.25">
      <c r="A355" s="30" t="s">
        <v>1352</v>
      </c>
      <c r="B355" s="65">
        <v>2023241</v>
      </c>
      <c r="C355" s="67" t="s">
        <v>1353</v>
      </c>
      <c r="D355" s="32" t="s">
        <v>489</v>
      </c>
      <c r="E355" s="56"/>
      <c r="F355" s="33"/>
      <c r="G355" s="33"/>
      <c r="H355" s="288">
        <f t="shared" si="645"/>
        <v>223891.20000000001</v>
      </c>
      <c r="I355" s="288">
        <f t="shared" si="646"/>
        <v>223891.20000000001</v>
      </c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4" t="s">
        <v>616</v>
      </c>
      <c r="AI355" s="34" t="s">
        <v>463</v>
      </c>
      <c r="AJ355" s="34" t="s">
        <v>54</v>
      </c>
      <c r="AK355" s="34" t="s">
        <v>490</v>
      </c>
      <c r="AL355" s="34" t="s">
        <v>170</v>
      </c>
      <c r="AM355" s="34" t="s">
        <v>491</v>
      </c>
      <c r="AN355" s="34" t="s">
        <v>617</v>
      </c>
      <c r="AO355" s="36">
        <v>1.04</v>
      </c>
      <c r="AP355" s="69" t="s">
        <v>468</v>
      </c>
      <c r="AQ355" s="69" t="s">
        <v>30</v>
      </c>
      <c r="AR355" s="37" t="s">
        <v>493</v>
      </c>
      <c r="AS355" s="38">
        <v>2023</v>
      </c>
      <c r="AT355" s="39" t="s">
        <v>470</v>
      </c>
      <c r="AU355" s="37" t="s">
        <v>493</v>
      </c>
      <c r="AV355" s="39" t="s">
        <v>494</v>
      </c>
      <c r="AW355" s="39" t="s">
        <v>495</v>
      </c>
      <c r="AX355" s="39" t="s">
        <v>550</v>
      </c>
      <c r="AY355" s="40" t="s">
        <v>919</v>
      </c>
      <c r="AZ355" s="40" t="s">
        <v>504</v>
      </c>
      <c r="BA355" s="274">
        <v>0</v>
      </c>
      <c r="BB355" s="42"/>
      <c r="BC355" s="43">
        <v>215280</v>
      </c>
      <c r="BD355" s="43">
        <v>0</v>
      </c>
      <c r="BE355" s="43"/>
      <c r="BF355" s="43">
        <v>0</v>
      </c>
      <c r="BG355" s="44"/>
      <c r="BH355" s="45">
        <f t="shared" si="630"/>
        <v>215280</v>
      </c>
      <c r="BI355" s="45">
        <f t="shared" si="631"/>
        <v>223891.20000000001</v>
      </c>
      <c r="BJ355" s="45">
        <f t="shared" si="640"/>
        <v>223891.20000000001</v>
      </c>
      <c r="BK355" s="46">
        <v>0</v>
      </c>
      <c r="BL355" s="46">
        <v>0</v>
      </c>
      <c r="BM355" s="46">
        <f t="shared" si="680"/>
        <v>0</v>
      </c>
      <c r="BN355" s="46">
        <v>0</v>
      </c>
      <c r="BO355" s="46">
        <f t="shared" si="613"/>
        <v>0</v>
      </c>
      <c r="BP355" s="46">
        <v>215280</v>
      </c>
      <c r="BQ355" s="46">
        <f t="shared" si="681"/>
        <v>223891.20000000001</v>
      </c>
      <c r="BR355" s="46">
        <v>0</v>
      </c>
      <c r="BS355" s="46">
        <f t="shared" si="682"/>
        <v>0</v>
      </c>
      <c r="BT355" s="46">
        <v>0</v>
      </c>
      <c r="BU355" s="46">
        <f t="shared" si="683"/>
        <v>0</v>
      </c>
      <c r="BV355" s="46">
        <v>0</v>
      </c>
      <c r="BW355" s="46">
        <f t="shared" si="684"/>
        <v>0</v>
      </c>
      <c r="BX355" s="46">
        <v>0</v>
      </c>
      <c r="BY355" s="46">
        <f t="shared" si="685"/>
        <v>0</v>
      </c>
      <c r="BZ355" s="46">
        <v>0</v>
      </c>
      <c r="CA355" s="46">
        <f t="shared" si="614"/>
        <v>0</v>
      </c>
      <c r="CB355" s="46">
        <v>0</v>
      </c>
      <c r="CC355" s="46">
        <f t="shared" si="615"/>
        <v>0</v>
      </c>
      <c r="CD355" s="46">
        <v>0</v>
      </c>
      <c r="CE355" s="46">
        <f t="shared" si="616"/>
        <v>0</v>
      </c>
      <c r="CF355" s="46">
        <v>0</v>
      </c>
      <c r="CG355" s="46">
        <f t="shared" si="617"/>
        <v>0</v>
      </c>
      <c r="CH355" s="46">
        <v>0</v>
      </c>
      <c r="CI355" s="46">
        <f t="shared" si="618"/>
        <v>0</v>
      </c>
      <c r="CJ355" s="46">
        <v>0</v>
      </c>
      <c r="CK355" s="46">
        <f t="shared" si="619"/>
        <v>0</v>
      </c>
      <c r="CL355" s="46">
        <v>0</v>
      </c>
      <c r="CM355" s="46">
        <f t="shared" si="620"/>
        <v>0</v>
      </c>
      <c r="CN355" s="46">
        <v>0</v>
      </c>
      <c r="CO355" s="46">
        <f t="shared" si="621"/>
        <v>0</v>
      </c>
      <c r="CP355" s="46">
        <v>0</v>
      </c>
      <c r="CQ355" s="46">
        <f t="shared" si="622"/>
        <v>0</v>
      </c>
      <c r="CR355" s="46">
        <v>0</v>
      </c>
      <c r="CS355" s="46">
        <f t="shared" si="623"/>
        <v>0</v>
      </c>
      <c r="CT355" s="46">
        <v>0</v>
      </c>
      <c r="CU355" s="46">
        <f t="shared" si="624"/>
        <v>0</v>
      </c>
      <c r="CV355" s="46">
        <v>0</v>
      </c>
      <c r="CW355" s="46">
        <f t="shared" si="625"/>
        <v>0</v>
      </c>
      <c r="CX355" s="46">
        <v>0</v>
      </c>
      <c r="CY355" s="46">
        <f t="shared" si="626"/>
        <v>0</v>
      </c>
      <c r="CZ355" s="46">
        <v>0</v>
      </c>
      <c r="DA355" s="46">
        <f t="shared" si="627"/>
        <v>0</v>
      </c>
      <c r="DB355" s="47">
        <v>0</v>
      </c>
      <c r="DC355" s="46">
        <f t="shared" si="628"/>
        <v>0</v>
      </c>
      <c r="DD355" s="48">
        <v>0</v>
      </c>
      <c r="DE355" s="46">
        <f t="shared" si="629"/>
        <v>0</v>
      </c>
      <c r="DF355" s="49">
        <v>30</v>
      </c>
      <c r="DG355" s="50">
        <f t="shared" si="637"/>
        <v>7463.04</v>
      </c>
      <c r="DH355" s="51">
        <f t="shared" si="641"/>
        <v>149260.79999999996</v>
      </c>
      <c r="DI355" s="52"/>
      <c r="DJ355" s="52"/>
      <c r="DK355" s="52"/>
      <c r="DL355" s="53"/>
      <c r="DM355" s="52">
        <f t="shared" si="686"/>
        <v>7463.04</v>
      </c>
      <c r="DN355" s="52">
        <f t="shared" si="686"/>
        <v>7463.04</v>
      </c>
      <c r="DO355" s="52">
        <f t="shared" si="686"/>
        <v>7463.04</v>
      </c>
      <c r="DP355" s="52">
        <f t="shared" si="686"/>
        <v>7463.04</v>
      </c>
      <c r="DQ355" s="52">
        <f t="shared" si="686"/>
        <v>7463.04</v>
      </c>
      <c r="DR355" s="52">
        <f t="shared" si="686"/>
        <v>7463.04</v>
      </c>
      <c r="DS355" s="52">
        <f t="shared" si="686"/>
        <v>7463.04</v>
      </c>
      <c r="DT355" s="52">
        <f t="shared" si="686"/>
        <v>7463.04</v>
      </c>
      <c r="DU355" s="52">
        <f t="shared" si="686"/>
        <v>7463.04</v>
      </c>
      <c r="DV355" s="52">
        <f t="shared" si="686"/>
        <v>7463.04</v>
      </c>
      <c r="DW355" s="52">
        <f t="shared" si="686"/>
        <v>7463.04</v>
      </c>
      <c r="DX355" s="52">
        <f t="shared" si="686"/>
        <v>7463.04</v>
      </c>
      <c r="DY355" s="52">
        <f t="shared" si="686"/>
        <v>7463.04</v>
      </c>
      <c r="DZ355" s="52">
        <f t="shared" si="686"/>
        <v>7463.04</v>
      </c>
      <c r="EA355" s="52">
        <f t="shared" si="686"/>
        <v>7463.04</v>
      </c>
      <c r="EB355" s="52">
        <f>$DG355</f>
        <v>7463.04</v>
      </c>
      <c r="EC355" s="52">
        <f>$DG355</f>
        <v>7463.04</v>
      </c>
      <c r="ED355" s="52">
        <f>$DG355</f>
        <v>7463.04</v>
      </c>
      <c r="EE355" s="52">
        <f>$DG355</f>
        <v>7463.04</v>
      </c>
      <c r="EF355" s="52">
        <f>$DG355</f>
        <v>7463.04</v>
      </c>
      <c r="EG355" s="54">
        <f t="shared" si="642"/>
        <v>74630.400000000052</v>
      </c>
      <c r="EH355" s="55">
        <f t="shared" si="643"/>
        <v>20</v>
      </c>
      <c r="EI355" s="55">
        <f t="shared" si="644"/>
        <v>10</v>
      </c>
      <c r="EJ355" s="56" t="s">
        <v>920</v>
      </c>
      <c r="EK355" s="57">
        <f t="shared" si="662"/>
        <v>0</v>
      </c>
      <c r="EL355" s="57">
        <f t="shared" si="663"/>
        <v>0</v>
      </c>
      <c r="EM355" s="57">
        <f t="shared" si="664"/>
        <v>0</v>
      </c>
      <c r="EN355" s="57">
        <f t="shared" si="665"/>
        <v>223891.20000000001</v>
      </c>
      <c r="EO355" s="57">
        <f t="shared" si="647"/>
        <v>216428.16</v>
      </c>
      <c r="EP355" s="57">
        <f t="shared" si="648"/>
        <v>208965.12</v>
      </c>
      <c r="EQ355" s="58">
        <f t="shared" si="649"/>
        <v>0</v>
      </c>
      <c r="ER355" s="58">
        <f t="shared" si="650"/>
        <v>0</v>
      </c>
      <c r="ES355" s="58">
        <f t="shared" si="651"/>
        <v>0</v>
      </c>
      <c r="ET355" s="58">
        <f t="shared" si="652"/>
        <v>3134.4768000000004</v>
      </c>
    </row>
    <row r="356" spans="1:150" x14ac:dyDescent="0.25">
      <c r="A356" s="30" t="s">
        <v>1354</v>
      </c>
      <c r="B356" s="65">
        <v>2023242</v>
      </c>
      <c r="C356" s="67" t="s">
        <v>1355</v>
      </c>
      <c r="D356" s="32" t="s">
        <v>489</v>
      </c>
      <c r="E356" s="56"/>
      <c r="F356" s="33"/>
      <c r="G356" s="33"/>
      <c r="H356" s="288">
        <f t="shared" si="645"/>
        <v>194688</v>
      </c>
      <c r="I356" s="288">
        <f t="shared" si="646"/>
        <v>194688</v>
      </c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4" t="s">
        <v>616</v>
      </c>
      <c r="AI356" s="34" t="s">
        <v>463</v>
      </c>
      <c r="AJ356" s="34" t="s">
        <v>54</v>
      </c>
      <c r="AK356" s="34" t="s">
        <v>490</v>
      </c>
      <c r="AL356" s="34" t="s">
        <v>170</v>
      </c>
      <c r="AM356" s="34" t="s">
        <v>491</v>
      </c>
      <c r="AN356" s="34" t="s">
        <v>617</v>
      </c>
      <c r="AO356" s="36">
        <v>1.04</v>
      </c>
      <c r="AP356" s="69" t="s">
        <v>468</v>
      </c>
      <c r="AQ356" s="69" t="s">
        <v>30</v>
      </c>
      <c r="AR356" s="37" t="s">
        <v>493</v>
      </c>
      <c r="AS356" s="38">
        <v>2023</v>
      </c>
      <c r="AT356" s="39" t="s">
        <v>470</v>
      </c>
      <c r="AU356" s="37" t="s">
        <v>493</v>
      </c>
      <c r="AV356" s="39" t="s">
        <v>494</v>
      </c>
      <c r="AW356" s="39" t="s">
        <v>495</v>
      </c>
      <c r="AX356" s="39" t="s">
        <v>550</v>
      </c>
      <c r="AY356" s="40" t="s">
        <v>923</v>
      </c>
      <c r="AZ356" s="40" t="s">
        <v>504</v>
      </c>
      <c r="BA356" s="274">
        <v>0</v>
      </c>
      <c r="BB356" s="42"/>
      <c r="BC356" s="43">
        <v>187200</v>
      </c>
      <c r="BD356" s="43">
        <v>0</v>
      </c>
      <c r="BE356" s="43"/>
      <c r="BF356" s="43">
        <v>0</v>
      </c>
      <c r="BG356" s="44"/>
      <c r="BH356" s="45">
        <f t="shared" si="630"/>
        <v>187200</v>
      </c>
      <c r="BI356" s="45">
        <f t="shared" si="631"/>
        <v>194688</v>
      </c>
      <c r="BJ356" s="45">
        <f t="shared" si="640"/>
        <v>194688</v>
      </c>
      <c r="BK356" s="46">
        <v>0</v>
      </c>
      <c r="BL356" s="46">
        <v>0</v>
      </c>
      <c r="BM356" s="46">
        <f t="shared" si="680"/>
        <v>0</v>
      </c>
      <c r="BN356" s="46">
        <v>0</v>
      </c>
      <c r="BO356" s="46">
        <f t="shared" si="613"/>
        <v>0</v>
      </c>
      <c r="BP356" s="46">
        <v>0</v>
      </c>
      <c r="BQ356" s="46">
        <f t="shared" si="681"/>
        <v>0</v>
      </c>
      <c r="BR356" s="46">
        <v>187200</v>
      </c>
      <c r="BS356" s="46">
        <f t="shared" si="682"/>
        <v>194688</v>
      </c>
      <c r="BT356" s="46">
        <v>0</v>
      </c>
      <c r="BU356" s="46">
        <f t="shared" si="683"/>
        <v>0</v>
      </c>
      <c r="BV356" s="46">
        <v>0</v>
      </c>
      <c r="BW356" s="46">
        <f t="shared" si="684"/>
        <v>0</v>
      </c>
      <c r="BX356" s="46">
        <v>0</v>
      </c>
      <c r="BY356" s="46">
        <f t="shared" si="685"/>
        <v>0</v>
      </c>
      <c r="BZ356" s="46">
        <v>0</v>
      </c>
      <c r="CA356" s="46">
        <f t="shared" si="614"/>
        <v>0</v>
      </c>
      <c r="CB356" s="46">
        <v>0</v>
      </c>
      <c r="CC356" s="46">
        <f t="shared" si="615"/>
        <v>0</v>
      </c>
      <c r="CD356" s="46">
        <v>0</v>
      </c>
      <c r="CE356" s="46">
        <f t="shared" si="616"/>
        <v>0</v>
      </c>
      <c r="CF356" s="46">
        <v>0</v>
      </c>
      <c r="CG356" s="46">
        <f t="shared" si="617"/>
        <v>0</v>
      </c>
      <c r="CH356" s="46">
        <v>0</v>
      </c>
      <c r="CI356" s="46">
        <f t="shared" si="618"/>
        <v>0</v>
      </c>
      <c r="CJ356" s="46">
        <v>0</v>
      </c>
      <c r="CK356" s="46">
        <f t="shared" si="619"/>
        <v>0</v>
      </c>
      <c r="CL356" s="46">
        <v>0</v>
      </c>
      <c r="CM356" s="46">
        <f t="shared" si="620"/>
        <v>0</v>
      </c>
      <c r="CN356" s="46">
        <v>0</v>
      </c>
      <c r="CO356" s="46">
        <f t="shared" si="621"/>
        <v>0</v>
      </c>
      <c r="CP356" s="46">
        <v>0</v>
      </c>
      <c r="CQ356" s="46">
        <f t="shared" si="622"/>
        <v>0</v>
      </c>
      <c r="CR356" s="46">
        <v>0</v>
      </c>
      <c r="CS356" s="46">
        <f t="shared" si="623"/>
        <v>0</v>
      </c>
      <c r="CT356" s="46">
        <v>0</v>
      </c>
      <c r="CU356" s="46">
        <f t="shared" si="624"/>
        <v>0</v>
      </c>
      <c r="CV356" s="46">
        <v>0</v>
      </c>
      <c r="CW356" s="46">
        <f t="shared" si="625"/>
        <v>0</v>
      </c>
      <c r="CX356" s="46">
        <v>0</v>
      </c>
      <c r="CY356" s="46">
        <f t="shared" si="626"/>
        <v>0</v>
      </c>
      <c r="CZ356" s="46">
        <v>0</v>
      </c>
      <c r="DA356" s="46">
        <f t="shared" si="627"/>
        <v>0</v>
      </c>
      <c r="DB356" s="47">
        <v>0</v>
      </c>
      <c r="DC356" s="46">
        <f t="shared" si="628"/>
        <v>0</v>
      </c>
      <c r="DD356" s="48">
        <v>0</v>
      </c>
      <c r="DE356" s="46">
        <f t="shared" si="629"/>
        <v>0</v>
      </c>
      <c r="DF356" s="49">
        <v>15</v>
      </c>
      <c r="DG356" s="50">
        <f t="shared" si="637"/>
        <v>12979.2</v>
      </c>
      <c r="DH356" s="51">
        <f t="shared" si="641"/>
        <v>194688.00000000003</v>
      </c>
      <c r="DI356" s="52"/>
      <c r="DJ356" s="52"/>
      <c r="DK356" s="53"/>
      <c r="DL356" s="52"/>
      <c r="DM356" s="53"/>
      <c r="DN356" s="52">
        <f t="shared" ref="DN356:EB357" si="687">$DG356</f>
        <v>12979.2</v>
      </c>
      <c r="DO356" s="52">
        <f t="shared" si="687"/>
        <v>12979.2</v>
      </c>
      <c r="DP356" s="52">
        <f t="shared" si="687"/>
        <v>12979.2</v>
      </c>
      <c r="DQ356" s="52">
        <f t="shared" si="687"/>
        <v>12979.2</v>
      </c>
      <c r="DR356" s="52">
        <f t="shared" si="687"/>
        <v>12979.2</v>
      </c>
      <c r="DS356" s="52">
        <f t="shared" si="687"/>
        <v>12979.2</v>
      </c>
      <c r="DT356" s="52">
        <f t="shared" si="687"/>
        <v>12979.2</v>
      </c>
      <c r="DU356" s="52">
        <f t="shared" si="687"/>
        <v>12979.2</v>
      </c>
      <c r="DV356" s="52">
        <f t="shared" si="687"/>
        <v>12979.2</v>
      </c>
      <c r="DW356" s="52">
        <f t="shared" si="687"/>
        <v>12979.2</v>
      </c>
      <c r="DX356" s="52">
        <f t="shared" si="687"/>
        <v>12979.2</v>
      </c>
      <c r="DY356" s="52">
        <f t="shared" si="687"/>
        <v>12979.2</v>
      </c>
      <c r="DZ356" s="52">
        <f t="shared" si="687"/>
        <v>12979.2</v>
      </c>
      <c r="EA356" s="52">
        <f t="shared" si="687"/>
        <v>12979.2</v>
      </c>
      <c r="EB356" s="52">
        <f t="shared" si="687"/>
        <v>12979.2</v>
      </c>
      <c r="EC356" s="53"/>
      <c r="ED356" s="53"/>
      <c r="EE356" s="53"/>
      <c r="EF356" s="53"/>
      <c r="EG356" s="54">
        <f t="shared" si="642"/>
        <v>0</v>
      </c>
      <c r="EH356" s="55">
        <f t="shared" si="643"/>
        <v>15</v>
      </c>
      <c r="EI356" s="55">
        <f t="shared" si="644"/>
        <v>0</v>
      </c>
      <c r="EJ356" s="56" t="s">
        <v>924</v>
      </c>
      <c r="EK356" s="57">
        <f t="shared" si="662"/>
        <v>0</v>
      </c>
      <c r="EL356" s="57">
        <f t="shared" si="663"/>
        <v>0</v>
      </c>
      <c r="EM356" s="57">
        <f t="shared" si="664"/>
        <v>0</v>
      </c>
      <c r="EN356" s="57">
        <f t="shared" si="665"/>
        <v>0</v>
      </c>
      <c r="EO356" s="57">
        <f t="shared" si="647"/>
        <v>194688</v>
      </c>
      <c r="EP356" s="57">
        <f t="shared" si="648"/>
        <v>181708.79999999999</v>
      </c>
      <c r="EQ356" s="58">
        <f t="shared" si="649"/>
        <v>0</v>
      </c>
      <c r="ER356" s="58">
        <f t="shared" si="650"/>
        <v>0</v>
      </c>
      <c r="ES356" s="58">
        <f t="shared" si="651"/>
        <v>0</v>
      </c>
      <c r="ET356" s="58">
        <f t="shared" si="652"/>
        <v>0</v>
      </c>
    </row>
    <row r="357" spans="1:150" x14ac:dyDescent="0.25">
      <c r="A357" s="30" t="s">
        <v>1356</v>
      </c>
      <c r="B357" s="65">
        <v>2023242</v>
      </c>
      <c r="C357" s="67" t="s">
        <v>1357</v>
      </c>
      <c r="D357" s="32" t="s">
        <v>489</v>
      </c>
      <c r="E357" s="56"/>
      <c r="F357" s="33"/>
      <c r="G357" s="33"/>
      <c r="H357" s="288">
        <f t="shared" si="645"/>
        <v>223891.20000000001</v>
      </c>
      <c r="I357" s="288">
        <f t="shared" si="646"/>
        <v>223891.20000000001</v>
      </c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4" t="s">
        <v>616</v>
      </c>
      <c r="AI357" s="34" t="s">
        <v>463</v>
      </c>
      <c r="AJ357" s="34" t="s">
        <v>54</v>
      </c>
      <c r="AK357" s="34" t="s">
        <v>490</v>
      </c>
      <c r="AL357" s="34" t="s">
        <v>170</v>
      </c>
      <c r="AM357" s="34" t="s">
        <v>491</v>
      </c>
      <c r="AN357" s="34" t="s">
        <v>617</v>
      </c>
      <c r="AO357" s="36">
        <v>1.04</v>
      </c>
      <c r="AP357" s="69" t="s">
        <v>468</v>
      </c>
      <c r="AQ357" s="69" t="s">
        <v>30</v>
      </c>
      <c r="AR357" s="37" t="s">
        <v>493</v>
      </c>
      <c r="AS357" s="38">
        <v>2023</v>
      </c>
      <c r="AT357" s="39" t="s">
        <v>470</v>
      </c>
      <c r="AU357" s="37" t="s">
        <v>493</v>
      </c>
      <c r="AV357" s="39" t="s">
        <v>494</v>
      </c>
      <c r="AW357" s="39" t="s">
        <v>495</v>
      </c>
      <c r="AX357" s="39" t="s">
        <v>550</v>
      </c>
      <c r="AY357" s="40" t="s">
        <v>919</v>
      </c>
      <c r="AZ357" s="40" t="s">
        <v>504</v>
      </c>
      <c r="BA357" s="274">
        <v>0</v>
      </c>
      <c r="BB357" s="42"/>
      <c r="BC357" s="43">
        <v>215280</v>
      </c>
      <c r="BD357" s="43">
        <v>0</v>
      </c>
      <c r="BE357" s="43"/>
      <c r="BF357" s="43">
        <v>0</v>
      </c>
      <c r="BG357" s="44"/>
      <c r="BH357" s="45">
        <f t="shared" si="630"/>
        <v>215280</v>
      </c>
      <c r="BI357" s="45">
        <f t="shared" si="631"/>
        <v>223891.20000000001</v>
      </c>
      <c r="BJ357" s="45">
        <f t="shared" si="640"/>
        <v>223891.20000000001</v>
      </c>
      <c r="BK357" s="46">
        <v>0</v>
      </c>
      <c r="BL357" s="46">
        <v>0</v>
      </c>
      <c r="BM357" s="46">
        <f t="shared" si="680"/>
        <v>0</v>
      </c>
      <c r="BN357" s="46">
        <v>0</v>
      </c>
      <c r="BO357" s="46">
        <f t="shared" si="613"/>
        <v>0</v>
      </c>
      <c r="BP357" s="46">
        <v>0</v>
      </c>
      <c r="BQ357" s="46">
        <f t="shared" si="681"/>
        <v>0</v>
      </c>
      <c r="BR357" s="46">
        <v>215280</v>
      </c>
      <c r="BS357" s="46">
        <f t="shared" si="682"/>
        <v>223891.20000000001</v>
      </c>
      <c r="BT357" s="46">
        <v>0</v>
      </c>
      <c r="BU357" s="46">
        <f t="shared" si="683"/>
        <v>0</v>
      </c>
      <c r="BV357" s="46">
        <v>0</v>
      </c>
      <c r="BW357" s="46">
        <f t="shared" si="684"/>
        <v>0</v>
      </c>
      <c r="BX357" s="46">
        <v>0</v>
      </c>
      <c r="BY357" s="46">
        <f t="shared" si="685"/>
        <v>0</v>
      </c>
      <c r="BZ357" s="46">
        <v>0</v>
      </c>
      <c r="CA357" s="46">
        <f t="shared" si="614"/>
        <v>0</v>
      </c>
      <c r="CB357" s="46">
        <v>0</v>
      </c>
      <c r="CC357" s="46">
        <f t="shared" si="615"/>
        <v>0</v>
      </c>
      <c r="CD357" s="46">
        <v>0</v>
      </c>
      <c r="CE357" s="46">
        <f t="shared" si="616"/>
        <v>0</v>
      </c>
      <c r="CF357" s="46">
        <v>0</v>
      </c>
      <c r="CG357" s="46">
        <f t="shared" si="617"/>
        <v>0</v>
      </c>
      <c r="CH357" s="46">
        <v>0</v>
      </c>
      <c r="CI357" s="46">
        <f t="shared" si="618"/>
        <v>0</v>
      </c>
      <c r="CJ357" s="46">
        <v>0</v>
      </c>
      <c r="CK357" s="46">
        <f t="shared" si="619"/>
        <v>0</v>
      </c>
      <c r="CL357" s="46">
        <v>0</v>
      </c>
      <c r="CM357" s="46">
        <f t="shared" si="620"/>
        <v>0</v>
      </c>
      <c r="CN357" s="46">
        <v>0</v>
      </c>
      <c r="CO357" s="46">
        <f t="shared" si="621"/>
        <v>0</v>
      </c>
      <c r="CP357" s="46">
        <v>0</v>
      </c>
      <c r="CQ357" s="46">
        <f t="shared" si="622"/>
        <v>0</v>
      </c>
      <c r="CR357" s="46">
        <v>0</v>
      </c>
      <c r="CS357" s="46">
        <f t="shared" si="623"/>
        <v>0</v>
      </c>
      <c r="CT357" s="46">
        <v>0</v>
      </c>
      <c r="CU357" s="46">
        <f t="shared" si="624"/>
        <v>0</v>
      </c>
      <c r="CV357" s="46">
        <v>0</v>
      </c>
      <c r="CW357" s="46">
        <f t="shared" si="625"/>
        <v>0</v>
      </c>
      <c r="CX357" s="46">
        <v>0</v>
      </c>
      <c r="CY357" s="46">
        <f t="shared" si="626"/>
        <v>0</v>
      </c>
      <c r="CZ357" s="46">
        <v>0</v>
      </c>
      <c r="DA357" s="46">
        <f t="shared" si="627"/>
        <v>0</v>
      </c>
      <c r="DB357" s="47">
        <v>0</v>
      </c>
      <c r="DC357" s="46">
        <f t="shared" si="628"/>
        <v>0</v>
      </c>
      <c r="DD357" s="48">
        <v>0</v>
      </c>
      <c r="DE357" s="46">
        <f t="shared" si="629"/>
        <v>0</v>
      </c>
      <c r="DF357" s="49">
        <v>30</v>
      </c>
      <c r="DG357" s="50">
        <f t="shared" si="637"/>
        <v>7463.04</v>
      </c>
      <c r="DH357" s="51">
        <f t="shared" si="641"/>
        <v>141797.75999999995</v>
      </c>
      <c r="DI357" s="52"/>
      <c r="DJ357" s="52"/>
      <c r="DK357" s="53"/>
      <c r="DL357" s="52"/>
      <c r="DM357" s="53"/>
      <c r="DN357" s="52">
        <f t="shared" si="687"/>
        <v>7463.04</v>
      </c>
      <c r="DO357" s="52">
        <f t="shared" si="687"/>
        <v>7463.04</v>
      </c>
      <c r="DP357" s="52">
        <f t="shared" si="687"/>
        <v>7463.04</v>
      </c>
      <c r="DQ357" s="52">
        <f t="shared" si="687"/>
        <v>7463.04</v>
      </c>
      <c r="DR357" s="52">
        <f t="shared" si="687"/>
        <v>7463.04</v>
      </c>
      <c r="DS357" s="52">
        <f t="shared" si="687"/>
        <v>7463.04</v>
      </c>
      <c r="DT357" s="52">
        <f t="shared" si="687"/>
        <v>7463.04</v>
      </c>
      <c r="DU357" s="52">
        <f t="shared" si="687"/>
        <v>7463.04</v>
      </c>
      <c r="DV357" s="52">
        <f t="shared" si="687"/>
        <v>7463.04</v>
      </c>
      <c r="DW357" s="52">
        <f t="shared" si="687"/>
        <v>7463.04</v>
      </c>
      <c r="DX357" s="52">
        <f t="shared" si="687"/>
        <v>7463.04</v>
      </c>
      <c r="DY357" s="52">
        <f t="shared" si="687"/>
        <v>7463.04</v>
      </c>
      <c r="DZ357" s="52">
        <f t="shared" si="687"/>
        <v>7463.04</v>
      </c>
      <c r="EA357" s="52">
        <f t="shared" si="687"/>
        <v>7463.04</v>
      </c>
      <c r="EB357" s="52">
        <f t="shared" si="687"/>
        <v>7463.04</v>
      </c>
      <c r="EC357" s="52">
        <f>$DG357</f>
        <v>7463.04</v>
      </c>
      <c r="ED357" s="52">
        <f>$DG357</f>
        <v>7463.04</v>
      </c>
      <c r="EE357" s="52">
        <f>$DG357</f>
        <v>7463.04</v>
      </c>
      <c r="EF357" s="52">
        <f>$DG357</f>
        <v>7463.04</v>
      </c>
      <c r="EG357" s="54">
        <f t="shared" si="642"/>
        <v>82093.440000000061</v>
      </c>
      <c r="EH357" s="55">
        <f t="shared" si="643"/>
        <v>19</v>
      </c>
      <c r="EI357" s="55">
        <f t="shared" si="644"/>
        <v>11</v>
      </c>
      <c r="EJ357" s="56" t="s">
        <v>920</v>
      </c>
      <c r="EK357" s="57">
        <f t="shared" si="662"/>
        <v>0</v>
      </c>
      <c r="EL357" s="57">
        <f t="shared" si="663"/>
        <v>0</v>
      </c>
      <c r="EM357" s="57">
        <f t="shared" si="664"/>
        <v>0</v>
      </c>
      <c r="EN357" s="57">
        <f t="shared" si="665"/>
        <v>0</v>
      </c>
      <c r="EO357" s="57">
        <f t="shared" si="647"/>
        <v>223891.20000000001</v>
      </c>
      <c r="EP357" s="57">
        <f t="shared" si="648"/>
        <v>216428.16</v>
      </c>
      <c r="EQ357" s="58">
        <f t="shared" si="649"/>
        <v>0</v>
      </c>
      <c r="ER357" s="58">
        <f t="shared" si="650"/>
        <v>0</v>
      </c>
      <c r="ES357" s="58">
        <f t="shared" si="651"/>
        <v>0</v>
      </c>
      <c r="ET357" s="58">
        <f t="shared" si="652"/>
        <v>0</v>
      </c>
    </row>
    <row r="358" spans="1:150" x14ac:dyDescent="0.25">
      <c r="A358" s="30" t="s">
        <v>1358</v>
      </c>
      <c r="B358" s="65">
        <v>2023243</v>
      </c>
      <c r="C358" s="67" t="s">
        <v>1359</v>
      </c>
      <c r="D358" s="32" t="s">
        <v>489</v>
      </c>
      <c r="E358" s="56"/>
      <c r="F358" s="33"/>
      <c r="G358" s="33"/>
      <c r="H358" s="288">
        <f t="shared" si="645"/>
        <v>194688</v>
      </c>
      <c r="I358" s="288">
        <f t="shared" si="646"/>
        <v>194688</v>
      </c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4" t="s">
        <v>616</v>
      </c>
      <c r="AI358" s="34" t="s">
        <v>463</v>
      </c>
      <c r="AJ358" s="34" t="s">
        <v>54</v>
      </c>
      <c r="AK358" s="34" t="s">
        <v>490</v>
      </c>
      <c r="AL358" s="34" t="s">
        <v>170</v>
      </c>
      <c r="AM358" s="34" t="s">
        <v>491</v>
      </c>
      <c r="AN358" s="34" t="s">
        <v>617</v>
      </c>
      <c r="AO358" s="36">
        <v>1.04</v>
      </c>
      <c r="AP358" s="69" t="s">
        <v>468</v>
      </c>
      <c r="AQ358" s="69" t="s">
        <v>30</v>
      </c>
      <c r="AR358" s="37" t="s">
        <v>493</v>
      </c>
      <c r="AS358" s="38">
        <v>2023</v>
      </c>
      <c r="AT358" s="39" t="s">
        <v>470</v>
      </c>
      <c r="AU358" s="37" t="s">
        <v>493</v>
      </c>
      <c r="AV358" s="39" t="s">
        <v>494</v>
      </c>
      <c r="AW358" s="39" t="s">
        <v>495</v>
      </c>
      <c r="AX358" s="39" t="s">
        <v>550</v>
      </c>
      <c r="AY358" s="40" t="s">
        <v>923</v>
      </c>
      <c r="AZ358" s="40" t="s">
        <v>504</v>
      </c>
      <c r="BA358" s="274">
        <v>0</v>
      </c>
      <c r="BB358" s="42"/>
      <c r="BC358" s="43">
        <v>187200</v>
      </c>
      <c r="BD358" s="43">
        <v>0</v>
      </c>
      <c r="BE358" s="43"/>
      <c r="BF358" s="43">
        <v>0</v>
      </c>
      <c r="BG358" s="44"/>
      <c r="BH358" s="45">
        <f t="shared" si="630"/>
        <v>187200</v>
      </c>
      <c r="BI358" s="45">
        <f t="shared" si="631"/>
        <v>194688</v>
      </c>
      <c r="BJ358" s="45">
        <f t="shared" si="640"/>
        <v>194688</v>
      </c>
      <c r="BK358" s="46">
        <v>0</v>
      </c>
      <c r="BL358" s="46">
        <v>0</v>
      </c>
      <c r="BM358" s="46">
        <f t="shared" si="680"/>
        <v>0</v>
      </c>
      <c r="BN358" s="46">
        <v>0</v>
      </c>
      <c r="BO358" s="46">
        <f t="shared" si="613"/>
        <v>0</v>
      </c>
      <c r="BP358" s="46">
        <v>0</v>
      </c>
      <c r="BQ358" s="46">
        <f t="shared" si="681"/>
        <v>0</v>
      </c>
      <c r="BR358" s="46">
        <v>0</v>
      </c>
      <c r="BS358" s="46">
        <f t="shared" si="682"/>
        <v>0</v>
      </c>
      <c r="BT358" s="46">
        <v>187200</v>
      </c>
      <c r="BU358" s="46">
        <f t="shared" si="683"/>
        <v>194688</v>
      </c>
      <c r="BV358" s="46">
        <v>0</v>
      </c>
      <c r="BW358" s="46">
        <f t="shared" si="684"/>
        <v>0</v>
      </c>
      <c r="BX358" s="46">
        <v>0</v>
      </c>
      <c r="BY358" s="46">
        <f t="shared" si="685"/>
        <v>0</v>
      </c>
      <c r="BZ358" s="46">
        <v>0</v>
      </c>
      <c r="CA358" s="46">
        <f t="shared" si="614"/>
        <v>0</v>
      </c>
      <c r="CB358" s="46">
        <v>0</v>
      </c>
      <c r="CC358" s="46">
        <f t="shared" si="615"/>
        <v>0</v>
      </c>
      <c r="CD358" s="46">
        <v>0</v>
      </c>
      <c r="CE358" s="46">
        <f t="shared" si="616"/>
        <v>0</v>
      </c>
      <c r="CF358" s="46">
        <v>0</v>
      </c>
      <c r="CG358" s="46">
        <f t="shared" si="617"/>
        <v>0</v>
      </c>
      <c r="CH358" s="46">
        <v>0</v>
      </c>
      <c r="CI358" s="46">
        <f t="shared" si="618"/>
        <v>0</v>
      </c>
      <c r="CJ358" s="46">
        <v>0</v>
      </c>
      <c r="CK358" s="46">
        <f t="shared" si="619"/>
        <v>0</v>
      </c>
      <c r="CL358" s="46">
        <v>0</v>
      </c>
      <c r="CM358" s="46">
        <f t="shared" si="620"/>
        <v>0</v>
      </c>
      <c r="CN358" s="46">
        <v>0</v>
      </c>
      <c r="CO358" s="46">
        <f t="shared" si="621"/>
        <v>0</v>
      </c>
      <c r="CP358" s="46">
        <v>0</v>
      </c>
      <c r="CQ358" s="46">
        <f t="shared" si="622"/>
        <v>0</v>
      </c>
      <c r="CR358" s="46">
        <v>0</v>
      </c>
      <c r="CS358" s="46">
        <f t="shared" si="623"/>
        <v>0</v>
      </c>
      <c r="CT358" s="46">
        <v>0</v>
      </c>
      <c r="CU358" s="46">
        <f t="shared" si="624"/>
        <v>0</v>
      </c>
      <c r="CV358" s="46">
        <v>0</v>
      </c>
      <c r="CW358" s="46">
        <f t="shared" si="625"/>
        <v>0</v>
      </c>
      <c r="CX358" s="46">
        <v>0</v>
      </c>
      <c r="CY358" s="46">
        <f t="shared" si="626"/>
        <v>0</v>
      </c>
      <c r="CZ358" s="46">
        <v>0</v>
      </c>
      <c r="DA358" s="46">
        <f t="shared" si="627"/>
        <v>0</v>
      </c>
      <c r="DB358" s="47">
        <v>0</v>
      </c>
      <c r="DC358" s="46">
        <f t="shared" si="628"/>
        <v>0</v>
      </c>
      <c r="DD358" s="48">
        <v>0</v>
      </c>
      <c r="DE358" s="46">
        <f t="shared" si="629"/>
        <v>0</v>
      </c>
      <c r="DF358" s="49">
        <v>15</v>
      </c>
      <c r="DG358" s="50">
        <f t="shared" si="637"/>
        <v>12979.2</v>
      </c>
      <c r="DH358" s="51">
        <f t="shared" si="641"/>
        <v>194688.00000000003</v>
      </c>
      <c r="DI358" s="52"/>
      <c r="DJ358" s="52"/>
      <c r="DK358" s="53"/>
      <c r="DL358" s="53"/>
      <c r="DM358" s="52"/>
      <c r="DN358" s="53"/>
      <c r="DO358" s="52">
        <f t="shared" ref="DO358:EC359" si="688">$DG358</f>
        <v>12979.2</v>
      </c>
      <c r="DP358" s="52">
        <f t="shared" si="688"/>
        <v>12979.2</v>
      </c>
      <c r="DQ358" s="52">
        <f t="shared" si="688"/>
        <v>12979.2</v>
      </c>
      <c r="DR358" s="52">
        <f t="shared" si="688"/>
        <v>12979.2</v>
      </c>
      <c r="DS358" s="52">
        <f t="shared" si="688"/>
        <v>12979.2</v>
      </c>
      <c r="DT358" s="52">
        <f t="shared" si="688"/>
        <v>12979.2</v>
      </c>
      <c r="DU358" s="52">
        <f t="shared" si="688"/>
        <v>12979.2</v>
      </c>
      <c r="DV358" s="52">
        <f t="shared" si="688"/>
        <v>12979.2</v>
      </c>
      <c r="DW358" s="52">
        <f t="shared" si="688"/>
        <v>12979.2</v>
      </c>
      <c r="DX358" s="52">
        <f t="shared" si="688"/>
        <v>12979.2</v>
      </c>
      <c r="DY358" s="52">
        <f t="shared" si="688"/>
        <v>12979.2</v>
      </c>
      <c r="DZ358" s="52">
        <f t="shared" si="688"/>
        <v>12979.2</v>
      </c>
      <c r="EA358" s="52">
        <f t="shared" si="688"/>
        <v>12979.2</v>
      </c>
      <c r="EB358" s="52">
        <f t="shared" si="688"/>
        <v>12979.2</v>
      </c>
      <c r="EC358" s="52">
        <f t="shared" si="688"/>
        <v>12979.2</v>
      </c>
      <c r="ED358" s="53"/>
      <c r="EE358" s="53"/>
      <c r="EF358" s="53"/>
      <c r="EG358" s="54">
        <f t="shared" si="642"/>
        <v>0</v>
      </c>
      <c r="EH358" s="55">
        <f t="shared" si="643"/>
        <v>15</v>
      </c>
      <c r="EI358" s="55">
        <f t="shared" si="644"/>
        <v>0</v>
      </c>
      <c r="EJ358" s="56" t="s">
        <v>924</v>
      </c>
      <c r="EK358" s="57">
        <f t="shared" si="662"/>
        <v>0</v>
      </c>
      <c r="EL358" s="57">
        <f t="shared" si="663"/>
        <v>0</v>
      </c>
      <c r="EM358" s="57">
        <f t="shared" si="664"/>
        <v>0</v>
      </c>
      <c r="EN358" s="57">
        <f t="shared" si="665"/>
        <v>0</v>
      </c>
      <c r="EO358" s="57">
        <f t="shared" si="647"/>
        <v>0</v>
      </c>
      <c r="EP358" s="57">
        <f t="shared" si="648"/>
        <v>194688</v>
      </c>
      <c r="EQ358" s="58">
        <f t="shared" si="649"/>
        <v>0</v>
      </c>
      <c r="ER358" s="58">
        <f t="shared" si="650"/>
        <v>0</v>
      </c>
      <c r="ES358" s="58">
        <f t="shared" si="651"/>
        <v>0</v>
      </c>
      <c r="ET358" s="58">
        <f t="shared" si="652"/>
        <v>0</v>
      </c>
    </row>
    <row r="359" spans="1:150" x14ac:dyDescent="0.25">
      <c r="A359" s="30" t="s">
        <v>1360</v>
      </c>
      <c r="B359" s="65">
        <v>2023243</v>
      </c>
      <c r="C359" s="67" t="s">
        <v>1361</v>
      </c>
      <c r="D359" s="32" t="s">
        <v>489</v>
      </c>
      <c r="E359" s="56"/>
      <c r="F359" s="33"/>
      <c r="G359" s="33"/>
      <c r="H359" s="288">
        <f t="shared" si="645"/>
        <v>223891.20000000001</v>
      </c>
      <c r="I359" s="288">
        <f t="shared" si="646"/>
        <v>223891.20000000001</v>
      </c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4" t="s">
        <v>616</v>
      </c>
      <c r="AI359" s="34" t="s">
        <v>463</v>
      </c>
      <c r="AJ359" s="34" t="s">
        <v>54</v>
      </c>
      <c r="AK359" s="34" t="s">
        <v>490</v>
      </c>
      <c r="AL359" s="34" t="s">
        <v>170</v>
      </c>
      <c r="AM359" s="34" t="s">
        <v>491</v>
      </c>
      <c r="AN359" s="34" t="s">
        <v>617</v>
      </c>
      <c r="AO359" s="36">
        <v>1.04</v>
      </c>
      <c r="AP359" s="69" t="s">
        <v>468</v>
      </c>
      <c r="AQ359" s="69" t="s">
        <v>30</v>
      </c>
      <c r="AR359" s="37" t="s">
        <v>493</v>
      </c>
      <c r="AS359" s="38">
        <v>2023</v>
      </c>
      <c r="AT359" s="39" t="s">
        <v>470</v>
      </c>
      <c r="AU359" s="37" t="s">
        <v>493</v>
      </c>
      <c r="AV359" s="39" t="s">
        <v>494</v>
      </c>
      <c r="AW359" s="39" t="s">
        <v>495</v>
      </c>
      <c r="AX359" s="39" t="s">
        <v>550</v>
      </c>
      <c r="AY359" s="40" t="s">
        <v>919</v>
      </c>
      <c r="AZ359" s="40" t="s">
        <v>504</v>
      </c>
      <c r="BA359" s="274">
        <v>0</v>
      </c>
      <c r="BB359" s="42"/>
      <c r="BC359" s="43">
        <v>215280</v>
      </c>
      <c r="BD359" s="43">
        <v>0</v>
      </c>
      <c r="BE359" s="43"/>
      <c r="BF359" s="43">
        <v>0</v>
      </c>
      <c r="BG359" s="44"/>
      <c r="BH359" s="45">
        <f t="shared" si="630"/>
        <v>215280</v>
      </c>
      <c r="BI359" s="45">
        <f t="shared" si="631"/>
        <v>223891.20000000001</v>
      </c>
      <c r="BJ359" s="45">
        <f t="shared" si="640"/>
        <v>223891.20000000001</v>
      </c>
      <c r="BK359" s="46">
        <v>0</v>
      </c>
      <c r="BL359" s="46">
        <v>0</v>
      </c>
      <c r="BM359" s="46">
        <f t="shared" si="680"/>
        <v>0</v>
      </c>
      <c r="BN359" s="46">
        <v>0</v>
      </c>
      <c r="BO359" s="46">
        <f t="shared" si="613"/>
        <v>0</v>
      </c>
      <c r="BP359" s="46">
        <v>0</v>
      </c>
      <c r="BQ359" s="46">
        <f t="shared" si="681"/>
        <v>0</v>
      </c>
      <c r="BR359" s="46">
        <v>0</v>
      </c>
      <c r="BS359" s="46">
        <f t="shared" si="682"/>
        <v>0</v>
      </c>
      <c r="BT359" s="46">
        <v>215280</v>
      </c>
      <c r="BU359" s="46">
        <f t="shared" si="683"/>
        <v>223891.20000000001</v>
      </c>
      <c r="BV359" s="46">
        <v>0</v>
      </c>
      <c r="BW359" s="46">
        <f t="shared" si="684"/>
        <v>0</v>
      </c>
      <c r="BX359" s="46">
        <v>0</v>
      </c>
      <c r="BY359" s="46">
        <f t="shared" si="685"/>
        <v>0</v>
      </c>
      <c r="BZ359" s="46">
        <v>0</v>
      </c>
      <c r="CA359" s="46">
        <f t="shared" si="614"/>
        <v>0</v>
      </c>
      <c r="CB359" s="46">
        <v>0</v>
      </c>
      <c r="CC359" s="46">
        <f t="shared" si="615"/>
        <v>0</v>
      </c>
      <c r="CD359" s="46">
        <v>0</v>
      </c>
      <c r="CE359" s="46">
        <f t="shared" si="616"/>
        <v>0</v>
      </c>
      <c r="CF359" s="46">
        <v>0</v>
      </c>
      <c r="CG359" s="46">
        <f t="shared" si="617"/>
        <v>0</v>
      </c>
      <c r="CH359" s="46">
        <v>0</v>
      </c>
      <c r="CI359" s="46">
        <f t="shared" si="618"/>
        <v>0</v>
      </c>
      <c r="CJ359" s="46">
        <v>0</v>
      </c>
      <c r="CK359" s="46">
        <f t="shared" si="619"/>
        <v>0</v>
      </c>
      <c r="CL359" s="46">
        <v>0</v>
      </c>
      <c r="CM359" s="46">
        <f t="shared" si="620"/>
        <v>0</v>
      </c>
      <c r="CN359" s="46">
        <v>0</v>
      </c>
      <c r="CO359" s="46">
        <f t="shared" si="621"/>
        <v>0</v>
      </c>
      <c r="CP359" s="46">
        <v>0</v>
      </c>
      <c r="CQ359" s="46">
        <f t="shared" si="622"/>
        <v>0</v>
      </c>
      <c r="CR359" s="46">
        <v>0</v>
      </c>
      <c r="CS359" s="46">
        <f t="shared" si="623"/>
        <v>0</v>
      </c>
      <c r="CT359" s="46">
        <v>0</v>
      </c>
      <c r="CU359" s="46">
        <f t="shared" si="624"/>
        <v>0</v>
      </c>
      <c r="CV359" s="46">
        <v>0</v>
      </c>
      <c r="CW359" s="46">
        <f t="shared" si="625"/>
        <v>0</v>
      </c>
      <c r="CX359" s="46">
        <v>0</v>
      </c>
      <c r="CY359" s="46">
        <f t="shared" si="626"/>
        <v>0</v>
      </c>
      <c r="CZ359" s="46">
        <v>0</v>
      </c>
      <c r="DA359" s="46">
        <f t="shared" si="627"/>
        <v>0</v>
      </c>
      <c r="DB359" s="47">
        <v>0</v>
      </c>
      <c r="DC359" s="46">
        <f t="shared" si="628"/>
        <v>0</v>
      </c>
      <c r="DD359" s="48">
        <v>0</v>
      </c>
      <c r="DE359" s="46">
        <f t="shared" si="629"/>
        <v>0</v>
      </c>
      <c r="DF359" s="49">
        <v>30</v>
      </c>
      <c r="DG359" s="50">
        <f t="shared" si="637"/>
        <v>7463.04</v>
      </c>
      <c r="DH359" s="51">
        <f t="shared" si="641"/>
        <v>134334.71999999994</v>
      </c>
      <c r="DI359" s="52"/>
      <c r="DJ359" s="52"/>
      <c r="DK359" s="53"/>
      <c r="DL359" s="53"/>
      <c r="DM359" s="52"/>
      <c r="DN359" s="53"/>
      <c r="DO359" s="52">
        <f t="shared" si="688"/>
        <v>7463.04</v>
      </c>
      <c r="DP359" s="52">
        <f t="shared" si="688"/>
        <v>7463.04</v>
      </c>
      <c r="DQ359" s="52">
        <f t="shared" si="688"/>
        <v>7463.04</v>
      </c>
      <c r="DR359" s="52">
        <f t="shared" si="688"/>
        <v>7463.04</v>
      </c>
      <c r="DS359" s="52">
        <f t="shared" si="688"/>
        <v>7463.04</v>
      </c>
      <c r="DT359" s="52">
        <f t="shared" si="688"/>
        <v>7463.04</v>
      </c>
      <c r="DU359" s="52">
        <f t="shared" si="688"/>
        <v>7463.04</v>
      </c>
      <c r="DV359" s="52">
        <f t="shared" si="688"/>
        <v>7463.04</v>
      </c>
      <c r="DW359" s="52">
        <f t="shared" si="688"/>
        <v>7463.04</v>
      </c>
      <c r="DX359" s="52">
        <f t="shared" si="688"/>
        <v>7463.04</v>
      </c>
      <c r="DY359" s="52">
        <f t="shared" si="688"/>
        <v>7463.04</v>
      </c>
      <c r="DZ359" s="52">
        <f t="shared" si="688"/>
        <v>7463.04</v>
      </c>
      <c r="EA359" s="52">
        <f t="shared" si="688"/>
        <v>7463.04</v>
      </c>
      <c r="EB359" s="52">
        <f t="shared" si="688"/>
        <v>7463.04</v>
      </c>
      <c r="EC359" s="52">
        <f t="shared" si="688"/>
        <v>7463.04</v>
      </c>
      <c r="ED359" s="52">
        <f>$DG359</f>
        <v>7463.04</v>
      </c>
      <c r="EE359" s="52">
        <f>$DG359</f>
        <v>7463.04</v>
      </c>
      <c r="EF359" s="52">
        <f>$DG359</f>
        <v>7463.04</v>
      </c>
      <c r="EG359" s="54">
        <f t="shared" si="642"/>
        <v>89556.480000000069</v>
      </c>
      <c r="EH359" s="55">
        <f t="shared" si="643"/>
        <v>18</v>
      </c>
      <c r="EI359" s="55">
        <f t="shared" si="644"/>
        <v>12</v>
      </c>
      <c r="EJ359" s="56" t="s">
        <v>920</v>
      </c>
      <c r="EK359" s="57">
        <f t="shared" si="662"/>
        <v>0</v>
      </c>
      <c r="EL359" s="57">
        <f t="shared" si="663"/>
        <v>0</v>
      </c>
      <c r="EM359" s="57">
        <f t="shared" si="664"/>
        <v>0</v>
      </c>
      <c r="EN359" s="57">
        <f t="shared" si="665"/>
        <v>0</v>
      </c>
      <c r="EO359" s="57">
        <f t="shared" si="647"/>
        <v>0</v>
      </c>
      <c r="EP359" s="57">
        <f t="shared" si="648"/>
        <v>223891.20000000001</v>
      </c>
      <c r="EQ359" s="58">
        <f t="shared" si="649"/>
        <v>0</v>
      </c>
      <c r="ER359" s="58">
        <f t="shared" si="650"/>
        <v>0</v>
      </c>
      <c r="ES359" s="58">
        <f t="shared" si="651"/>
        <v>0</v>
      </c>
      <c r="ET359" s="58">
        <f t="shared" si="652"/>
        <v>0</v>
      </c>
    </row>
    <row r="360" spans="1:150" x14ac:dyDescent="0.25">
      <c r="A360" s="30" t="s">
        <v>1362</v>
      </c>
      <c r="B360" s="65">
        <v>2023244</v>
      </c>
      <c r="C360" s="67" t="s">
        <v>1363</v>
      </c>
      <c r="D360" s="32" t="s">
        <v>489</v>
      </c>
      <c r="E360" s="56"/>
      <c r="F360" s="33"/>
      <c r="G360" s="33"/>
      <c r="H360" s="288">
        <f t="shared" si="645"/>
        <v>194688</v>
      </c>
      <c r="I360" s="288">
        <f t="shared" si="646"/>
        <v>194688</v>
      </c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4" t="s">
        <v>616</v>
      </c>
      <c r="AI360" s="34" t="s">
        <v>463</v>
      </c>
      <c r="AJ360" s="34" t="s">
        <v>54</v>
      </c>
      <c r="AK360" s="34" t="s">
        <v>490</v>
      </c>
      <c r="AL360" s="34" t="s">
        <v>170</v>
      </c>
      <c r="AM360" s="34" t="s">
        <v>491</v>
      </c>
      <c r="AN360" s="34" t="s">
        <v>617</v>
      </c>
      <c r="AO360" s="36">
        <v>1.04</v>
      </c>
      <c r="AP360" s="69" t="s">
        <v>544</v>
      </c>
      <c r="AQ360" s="69" t="s">
        <v>30</v>
      </c>
      <c r="AR360" s="37" t="s">
        <v>493</v>
      </c>
      <c r="AS360" s="38">
        <v>2023</v>
      </c>
      <c r="AT360" s="39" t="s">
        <v>470</v>
      </c>
      <c r="AU360" s="37" t="s">
        <v>493</v>
      </c>
      <c r="AV360" s="39" t="s">
        <v>494</v>
      </c>
      <c r="AW360" s="39" t="s">
        <v>495</v>
      </c>
      <c r="AX360" s="39" t="s">
        <v>550</v>
      </c>
      <c r="AY360" s="40" t="s">
        <v>923</v>
      </c>
      <c r="AZ360" s="40" t="s">
        <v>504</v>
      </c>
      <c r="BA360" s="274">
        <v>0</v>
      </c>
      <c r="BB360" s="42"/>
      <c r="BC360" s="43">
        <v>187200</v>
      </c>
      <c r="BD360" s="43">
        <v>0</v>
      </c>
      <c r="BE360" s="43"/>
      <c r="BF360" s="43">
        <v>0</v>
      </c>
      <c r="BG360" s="44"/>
      <c r="BH360" s="45">
        <f t="shared" si="630"/>
        <v>187200</v>
      </c>
      <c r="BI360" s="45">
        <f t="shared" si="631"/>
        <v>194688</v>
      </c>
      <c r="BJ360" s="45">
        <f t="shared" si="640"/>
        <v>194688</v>
      </c>
      <c r="BK360" s="46">
        <v>0</v>
      </c>
      <c r="BL360" s="46">
        <v>0</v>
      </c>
      <c r="BM360" s="46">
        <f t="shared" si="680"/>
        <v>0</v>
      </c>
      <c r="BN360" s="46">
        <v>0</v>
      </c>
      <c r="BO360" s="46">
        <f t="shared" si="613"/>
        <v>0</v>
      </c>
      <c r="BP360" s="46">
        <v>0</v>
      </c>
      <c r="BQ360" s="46">
        <f t="shared" si="681"/>
        <v>0</v>
      </c>
      <c r="BR360" s="46">
        <v>0</v>
      </c>
      <c r="BS360" s="46">
        <f t="shared" si="682"/>
        <v>0</v>
      </c>
      <c r="BT360" s="46">
        <v>0</v>
      </c>
      <c r="BU360" s="46">
        <f t="shared" si="683"/>
        <v>0</v>
      </c>
      <c r="BV360" s="46">
        <v>187200</v>
      </c>
      <c r="BW360" s="46">
        <f t="shared" si="684"/>
        <v>194688</v>
      </c>
      <c r="BX360" s="46">
        <v>0</v>
      </c>
      <c r="BY360" s="46">
        <f t="shared" si="685"/>
        <v>0</v>
      </c>
      <c r="BZ360" s="46">
        <v>0</v>
      </c>
      <c r="CA360" s="46">
        <f t="shared" si="614"/>
        <v>0</v>
      </c>
      <c r="CB360" s="46">
        <v>0</v>
      </c>
      <c r="CC360" s="46">
        <f t="shared" si="615"/>
        <v>0</v>
      </c>
      <c r="CD360" s="46">
        <v>0</v>
      </c>
      <c r="CE360" s="46">
        <f t="shared" si="616"/>
        <v>0</v>
      </c>
      <c r="CF360" s="46">
        <v>0</v>
      </c>
      <c r="CG360" s="46">
        <f t="shared" si="617"/>
        <v>0</v>
      </c>
      <c r="CH360" s="46">
        <v>0</v>
      </c>
      <c r="CI360" s="46">
        <f t="shared" si="618"/>
        <v>0</v>
      </c>
      <c r="CJ360" s="46">
        <v>0</v>
      </c>
      <c r="CK360" s="46">
        <f t="shared" si="619"/>
        <v>0</v>
      </c>
      <c r="CL360" s="46">
        <v>0</v>
      </c>
      <c r="CM360" s="46">
        <f t="shared" si="620"/>
        <v>0</v>
      </c>
      <c r="CN360" s="46">
        <v>0</v>
      </c>
      <c r="CO360" s="46">
        <f t="shared" si="621"/>
        <v>0</v>
      </c>
      <c r="CP360" s="46">
        <v>0</v>
      </c>
      <c r="CQ360" s="46">
        <f t="shared" si="622"/>
        <v>0</v>
      </c>
      <c r="CR360" s="46">
        <v>0</v>
      </c>
      <c r="CS360" s="46">
        <f t="shared" si="623"/>
        <v>0</v>
      </c>
      <c r="CT360" s="46">
        <v>0</v>
      </c>
      <c r="CU360" s="46">
        <f t="shared" si="624"/>
        <v>0</v>
      </c>
      <c r="CV360" s="46">
        <v>0</v>
      </c>
      <c r="CW360" s="46">
        <f t="shared" si="625"/>
        <v>0</v>
      </c>
      <c r="CX360" s="46">
        <v>0</v>
      </c>
      <c r="CY360" s="46">
        <f t="shared" si="626"/>
        <v>0</v>
      </c>
      <c r="CZ360" s="46">
        <v>0</v>
      </c>
      <c r="DA360" s="46">
        <f t="shared" si="627"/>
        <v>0</v>
      </c>
      <c r="DB360" s="47">
        <v>0</v>
      </c>
      <c r="DC360" s="46">
        <f t="shared" si="628"/>
        <v>0</v>
      </c>
      <c r="DD360" s="48">
        <v>0</v>
      </c>
      <c r="DE360" s="46">
        <f t="shared" si="629"/>
        <v>0</v>
      </c>
      <c r="DF360" s="49">
        <v>15</v>
      </c>
      <c r="DG360" s="50">
        <f t="shared" si="637"/>
        <v>12979.2</v>
      </c>
      <c r="DH360" s="51">
        <f t="shared" si="641"/>
        <v>194688.00000000003</v>
      </c>
      <c r="DI360" s="52"/>
      <c r="DJ360" s="52"/>
      <c r="DK360" s="53"/>
      <c r="DL360" s="53"/>
      <c r="DM360" s="53"/>
      <c r="DN360" s="52"/>
      <c r="DO360" s="53"/>
      <c r="DP360" s="52">
        <f t="shared" ref="DP360:ED361" si="689">$DG360</f>
        <v>12979.2</v>
      </c>
      <c r="DQ360" s="52">
        <f t="shared" si="689"/>
        <v>12979.2</v>
      </c>
      <c r="DR360" s="52">
        <f t="shared" si="689"/>
        <v>12979.2</v>
      </c>
      <c r="DS360" s="52">
        <f t="shared" si="689"/>
        <v>12979.2</v>
      </c>
      <c r="DT360" s="52">
        <f t="shared" si="689"/>
        <v>12979.2</v>
      </c>
      <c r="DU360" s="52">
        <f t="shared" si="689"/>
        <v>12979.2</v>
      </c>
      <c r="DV360" s="52">
        <f t="shared" si="689"/>
        <v>12979.2</v>
      </c>
      <c r="DW360" s="52">
        <f t="shared" si="689"/>
        <v>12979.2</v>
      </c>
      <c r="DX360" s="52">
        <f t="shared" si="689"/>
        <v>12979.2</v>
      </c>
      <c r="DY360" s="52">
        <f t="shared" si="689"/>
        <v>12979.2</v>
      </c>
      <c r="DZ360" s="52">
        <f t="shared" si="689"/>
        <v>12979.2</v>
      </c>
      <c r="EA360" s="52">
        <f t="shared" si="689"/>
        <v>12979.2</v>
      </c>
      <c r="EB360" s="52">
        <f t="shared" si="689"/>
        <v>12979.2</v>
      </c>
      <c r="EC360" s="52">
        <f t="shared" si="689"/>
        <v>12979.2</v>
      </c>
      <c r="ED360" s="52">
        <f t="shared" si="689"/>
        <v>12979.2</v>
      </c>
      <c r="EE360" s="53"/>
      <c r="EF360" s="53"/>
      <c r="EG360" s="54">
        <f t="shared" si="642"/>
        <v>0</v>
      </c>
      <c r="EH360" s="55">
        <f t="shared" si="643"/>
        <v>15</v>
      </c>
      <c r="EI360" s="55">
        <f t="shared" si="644"/>
        <v>0</v>
      </c>
      <c r="EJ360" s="56" t="s">
        <v>924</v>
      </c>
      <c r="EK360" s="57">
        <f t="shared" si="662"/>
        <v>0</v>
      </c>
      <c r="EL360" s="57">
        <f t="shared" si="663"/>
        <v>0</v>
      </c>
      <c r="EM360" s="57">
        <f t="shared" si="664"/>
        <v>0</v>
      </c>
      <c r="EN360" s="57">
        <f t="shared" si="665"/>
        <v>0</v>
      </c>
      <c r="EO360" s="57">
        <f t="shared" si="647"/>
        <v>0</v>
      </c>
      <c r="EP360" s="57">
        <f t="shared" si="648"/>
        <v>0</v>
      </c>
      <c r="EQ360" s="58">
        <f t="shared" si="649"/>
        <v>0</v>
      </c>
      <c r="ER360" s="58">
        <f t="shared" si="650"/>
        <v>0</v>
      </c>
      <c r="ES360" s="58">
        <f t="shared" si="651"/>
        <v>0</v>
      </c>
      <c r="ET360" s="58">
        <f t="shared" si="652"/>
        <v>0</v>
      </c>
    </row>
    <row r="361" spans="1:150" x14ac:dyDescent="0.25">
      <c r="A361" s="30" t="s">
        <v>1364</v>
      </c>
      <c r="B361" s="65">
        <v>2023244</v>
      </c>
      <c r="C361" s="67" t="s">
        <v>1365</v>
      </c>
      <c r="D361" s="32" t="s">
        <v>489</v>
      </c>
      <c r="E361" s="56"/>
      <c r="F361" s="33"/>
      <c r="G361" s="33"/>
      <c r="H361" s="288">
        <f t="shared" si="645"/>
        <v>223891.20000000001</v>
      </c>
      <c r="I361" s="288">
        <f t="shared" si="646"/>
        <v>223891.20000000001</v>
      </c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4" t="s">
        <v>616</v>
      </c>
      <c r="AI361" s="34" t="s">
        <v>463</v>
      </c>
      <c r="AJ361" s="34" t="s">
        <v>54</v>
      </c>
      <c r="AK361" s="34" t="s">
        <v>490</v>
      </c>
      <c r="AL361" s="34" t="s">
        <v>170</v>
      </c>
      <c r="AM361" s="34" t="s">
        <v>491</v>
      </c>
      <c r="AN361" s="34" t="s">
        <v>617</v>
      </c>
      <c r="AO361" s="36">
        <v>1.04</v>
      </c>
      <c r="AP361" s="69" t="s">
        <v>468</v>
      </c>
      <c r="AQ361" s="69" t="s">
        <v>30</v>
      </c>
      <c r="AR361" s="37" t="s">
        <v>493</v>
      </c>
      <c r="AS361" s="38">
        <v>2023</v>
      </c>
      <c r="AT361" s="39" t="s">
        <v>470</v>
      </c>
      <c r="AU361" s="37" t="s">
        <v>493</v>
      </c>
      <c r="AV361" s="39" t="s">
        <v>494</v>
      </c>
      <c r="AW361" s="39" t="s">
        <v>495</v>
      </c>
      <c r="AX361" s="39" t="s">
        <v>550</v>
      </c>
      <c r="AY361" s="40" t="s">
        <v>919</v>
      </c>
      <c r="AZ361" s="40" t="s">
        <v>504</v>
      </c>
      <c r="BA361" s="274">
        <v>0</v>
      </c>
      <c r="BB361" s="42"/>
      <c r="BC361" s="43">
        <v>215280</v>
      </c>
      <c r="BD361" s="43">
        <v>0</v>
      </c>
      <c r="BE361" s="43"/>
      <c r="BF361" s="43">
        <v>0</v>
      </c>
      <c r="BG361" s="44"/>
      <c r="BH361" s="45">
        <f t="shared" si="630"/>
        <v>215280</v>
      </c>
      <c r="BI361" s="45">
        <f t="shared" si="631"/>
        <v>223891.20000000001</v>
      </c>
      <c r="BJ361" s="45">
        <f t="shared" si="640"/>
        <v>223891.20000000001</v>
      </c>
      <c r="BK361" s="46">
        <v>0</v>
      </c>
      <c r="BL361" s="46">
        <v>0</v>
      </c>
      <c r="BM361" s="46">
        <f t="shared" si="680"/>
        <v>0</v>
      </c>
      <c r="BN361" s="46">
        <v>0</v>
      </c>
      <c r="BO361" s="46">
        <f t="shared" si="613"/>
        <v>0</v>
      </c>
      <c r="BP361" s="46">
        <v>0</v>
      </c>
      <c r="BQ361" s="46">
        <f t="shared" si="681"/>
        <v>0</v>
      </c>
      <c r="BR361" s="46">
        <v>0</v>
      </c>
      <c r="BS361" s="46">
        <f t="shared" si="682"/>
        <v>0</v>
      </c>
      <c r="BT361" s="46">
        <v>0</v>
      </c>
      <c r="BU361" s="46">
        <f t="shared" si="683"/>
        <v>0</v>
      </c>
      <c r="BV361" s="46">
        <v>215280</v>
      </c>
      <c r="BW361" s="46">
        <f t="shared" si="684"/>
        <v>223891.20000000001</v>
      </c>
      <c r="BX361" s="46">
        <v>0</v>
      </c>
      <c r="BY361" s="46">
        <f t="shared" si="685"/>
        <v>0</v>
      </c>
      <c r="BZ361" s="46">
        <v>0</v>
      </c>
      <c r="CA361" s="46">
        <f t="shared" si="614"/>
        <v>0</v>
      </c>
      <c r="CB361" s="46">
        <v>0</v>
      </c>
      <c r="CC361" s="46">
        <f t="shared" si="615"/>
        <v>0</v>
      </c>
      <c r="CD361" s="46">
        <v>0</v>
      </c>
      <c r="CE361" s="46">
        <f t="shared" si="616"/>
        <v>0</v>
      </c>
      <c r="CF361" s="46">
        <v>0</v>
      </c>
      <c r="CG361" s="46">
        <f t="shared" si="617"/>
        <v>0</v>
      </c>
      <c r="CH361" s="46">
        <v>0</v>
      </c>
      <c r="CI361" s="46">
        <f t="shared" si="618"/>
        <v>0</v>
      </c>
      <c r="CJ361" s="46">
        <v>0</v>
      </c>
      <c r="CK361" s="46">
        <f t="shared" si="619"/>
        <v>0</v>
      </c>
      <c r="CL361" s="46">
        <v>0</v>
      </c>
      <c r="CM361" s="46">
        <f t="shared" si="620"/>
        <v>0</v>
      </c>
      <c r="CN361" s="46">
        <v>0</v>
      </c>
      <c r="CO361" s="46">
        <f t="shared" si="621"/>
        <v>0</v>
      </c>
      <c r="CP361" s="46">
        <v>0</v>
      </c>
      <c r="CQ361" s="46">
        <f t="shared" si="622"/>
        <v>0</v>
      </c>
      <c r="CR361" s="46">
        <v>0</v>
      </c>
      <c r="CS361" s="46">
        <f t="shared" si="623"/>
        <v>0</v>
      </c>
      <c r="CT361" s="46">
        <v>0</v>
      </c>
      <c r="CU361" s="46">
        <f t="shared" si="624"/>
        <v>0</v>
      </c>
      <c r="CV361" s="46">
        <v>0</v>
      </c>
      <c r="CW361" s="46">
        <f t="shared" si="625"/>
        <v>0</v>
      </c>
      <c r="CX361" s="46">
        <v>0</v>
      </c>
      <c r="CY361" s="46">
        <f t="shared" si="626"/>
        <v>0</v>
      </c>
      <c r="CZ361" s="46">
        <v>0</v>
      </c>
      <c r="DA361" s="46">
        <f t="shared" si="627"/>
        <v>0</v>
      </c>
      <c r="DB361" s="47">
        <v>0</v>
      </c>
      <c r="DC361" s="46">
        <f t="shared" si="628"/>
        <v>0</v>
      </c>
      <c r="DD361" s="48">
        <v>0</v>
      </c>
      <c r="DE361" s="46">
        <f t="shared" si="629"/>
        <v>0</v>
      </c>
      <c r="DF361" s="49">
        <v>30</v>
      </c>
      <c r="DG361" s="50">
        <f t="shared" si="637"/>
        <v>7463.04</v>
      </c>
      <c r="DH361" s="51">
        <f t="shared" si="641"/>
        <v>126871.67999999995</v>
      </c>
      <c r="DI361" s="52"/>
      <c r="DJ361" s="52"/>
      <c r="DK361" s="53"/>
      <c r="DL361" s="53"/>
      <c r="DM361" s="53"/>
      <c r="DN361" s="52"/>
      <c r="DO361" s="53"/>
      <c r="DP361" s="52">
        <f t="shared" si="689"/>
        <v>7463.04</v>
      </c>
      <c r="DQ361" s="52">
        <f t="shared" si="689"/>
        <v>7463.04</v>
      </c>
      <c r="DR361" s="52">
        <f t="shared" si="689"/>
        <v>7463.04</v>
      </c>
      <c r="DS361" s="52">
        <f t="shared" si="689"/>
        <v>7463.04</v>
      </c>
      <c r="DT361" s="52">
        <f t="shared" si="689"/>
        <v>7463.04</v>
      </c>
      <c r="DU361" s="52">
        <f t="shared" si="689"/>
        <v>7463.04</v>
      </c>
      <c r="DV361" s="52">
        <f t="shared" si="689"/>
        <v>7463.04</v>
      </c>
      <c r="DW361" s="52">
        <f t="shared" si="689"/>
        <v>7463.04</v>
      </c>
      <c r="DX361" s="52">
        <f t="shared" si="689"/>
        <v>7463.04</v>
      </c>
      <c r="DY361" s="52">
        <f t="shared" si="689"/>
        <v>7463.04</v>
      </c>
      <c r="DZ361" s="52">
        <f t="shared" si="689"/>
        <v>7463.04</v>
      </c>
      <c r="EA361" s="52">
        <f t="shared" si="689"/>
        <v>7463.04</v>
      </c>
      <c r="EB361" s="52">
        <f t="shared" si="689"/>
        <v>7463.04</v>
      </c>
      <c r="EC361" s="52">
        <f t="shared" si="689"/>
        <v>7463.04</v>
      </c>
      <c r="ED361" s="52">
        <f t="shared" si="689"/>
        <v>7463.04</v>
      </c>
      <c r="EE361" s="52">
        <f>$DG361</f>
        <v>7463.04</v>
      </c>
      <c r="EF361" s="52">
        <f>$DG361</f>
        <v>7463.04</v>
      </c>
      <c r="EG361" s="54">
        <f t="shared" si="642"/>
        <v>97019.520000000062</v>
      </c>
      <c r="EH361" s="55">
        <f t="shared" si="643"/>
        <v>17</v>
      </c>
      <c r="EI361" s="55">
        <f t="shared" si="644"/>
        <v>13</v>
      </c>
      <c r="EJ361" s="56" t="s">
        <v>920</v>
      </c>
      <c r="EK361" s="57">
        <f t="shared" si="662"/>
        <v>0</v>
      </c>
      <c r="EL361" s="57">
        <f t="shared" si="663"/>
        <v>0</v>
      </c>
      <c r="EM361" s="57">
        <f t="shared" si="664"/>
        <v>0</v>
      </c>
      <c r="EN361" s="57">
        <f t="shared" si="665"/>
        <v>0</v>
      </c>
      <c r="EO361" s="57">
        <f t="shared" si="647"/>
        <v>0</v>
      </c>
      <c r="EP361" s="57">
        <f t="shared" si="648"/>
        <v>0</v>
      </c>
      <c r="EQ361" s="58">
        <f t="shared" si="649"/>
        <v>0</v>
      </c>
      <c r="ER361" s="58">
        <f t="shared" si="650"/>
        <v>0</v>
      </c>
      <c r="ES361" s="58">
        <f t="shared" si="651"/>
        <v>0</v>
      </c>
      <c r="ET361" s="58">
        <f t="shared" si="652"/>
        <v>0</v>
      </c>
    </row>
    <row r="362" spans="1:150" x14ac:dyDescent="0.25">
      <c r="A362" s="30" t="s">
        <v>1366</v>
      </c>
      <c r="B362" s="65">
        <v>2023245</v>
      </c>
      <c r="C362" s="67" t="s">
        <v>1367</v>
      </c>
      <c r="D362" s="32" t="s">
        <v>489</v>
      </c>
      <c r="E362" s="56"/>
      <c r="F362" s="33"/>
      <c r="G362" s="33"/>
      <c r="H362" s="288">
        <f t="shared" si="645"/>
        <v>194688</v>
      </c>
      <c r="I362" s="288">
        <f t="shared" si="646"/>
        <v>194688</v>
      </c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4" t="s">
        <v>616</v>
      </c>
      <c r="AI362" s="34" t="s">
        <v>463</v>
      </c>
      <c r="AJ362" s="34" t="s">
        <v>54</v>
      </c>
      <c r="AK362" s="34" t="s">
        <v>490</v>
      </c>
      <c r="AL362" s="34" t="s">
        <v>170</v>
      </c>
      <c r="AM362" s="34" t="s">
        <v>491</v>
      </c>
      <c r="AN362" s="34" t="s">
        <v>617</v>
      </c>
      <c r="AO362" s="36">
        <v>1.04</v>
      </c>
      <c r="AP362" s="69" t="s">
        <v>544</v>
      </c>
      <c r="AQ362" s="69" t="s">
        <v>30</v>
      </c>
      <c r="AR362" s="37" t="s">
        <v>493</v>
      </c>
      <c r="AS362" s="38">
        <v>2023</v>
      </c>
      <c r="AT362" s="39" t="s">
        <v>470</v>
      </c>
      <c r="AU362" s="37" t="s">
        <v>493</v>
      </c>
      <c r="AV362" s="39" t="s">
        <v>494</v>
      </c>
      <c r="AW362" s="39" t="s">
        <v>495</v>
      </c>
      <c r="AX362" s="39" t="s">
        <v>550</v>
      </c>
      <c r="AY362" s="40" t="s">
        <v>923</v>
      </c>
      <c r="AZ362" s="40" t="s">
        <v>504</v>
      </c>
      <c r="BA362" s="274">
        <v>0</v>
      </c>
      <c r="BB362" s="42"/>
      <c r="BC362" s="43">
        <v>187200</v>
      </c>
      <c r="BD362" s="43">
        <v>0</v>
      </c>
      <c r="BE362" s="43"/>
      <c r="BF362" s="43">
        <v>0</v>
      </c>
      <c r="BG362" s="44"/>
      <c r="BH362" s="45">
        <f t="shared" si="630"/>
        <v>187200</v>
      </c>
      <c r="BI362" s="45">
        <f t="shared" si="631"/>
        <v>194688</v>
      </c>
      <c r="BJ362" s="45">
        <f t="shared" si="640"/>
        <v>194688</v>
      </c>
      <c r="BK362" s="46">
        <v>0</v>
      </c>
      <c r="BL362" s="46">
        <v>0</v>
      </c>
      <c r="BM362" s="46">
        <f t="shared" si="680"/>
        <v>0</v>
      </c>
      <c r="BN362" s="46">
        <v>0</v>
      </c>
      <c r="BO362" s="46">
        <f t="shared" si="613"/>
        <v>0</v>
      </c>
      <c r="BP362" s="46">
        <v>0</v>
      </c>
      <c r="BQ362" s="46">
        <f t="shared" si="681"/>
        <v>0</v>
      </c>
      <c r="BR362" s="46">
        <v>0</v>
      </c>
      <c r="BS362" s="46">
        <f t="shared" si="682"/>
        <v>0</v>
      </c>
      <c r="BT362" s="46">
        <v>0</v>
      </c>
      <c r="BU362" s="46">
        <f t="shared" si="683"/>
        <v>0</v>
      </c>
      <c r="BV362" s="46">
        <v>0</v>
      </c>
      <c r="BW362" s="46">
        <f t="shared" si="684"/>
        <v>0</v>
      </c>
      <c r="BX362" s="46">
        <v>187200</v>
      </c>
      <c r="BY362" s="46">
        <f t="shared" si="685"/>
        <v>194688</v>
      </c>
      <c r="BZ362" s="46">
        <v>0</v>
      </c>
      <c r="CA362" s="46">
        <f t="shared" si="614"/>
        <v>0</v>
      </c>
      <c r="CB362" s="46">
        <v>0</v>
      </c>
      <c r="CC362" s="46">
        <f t="shared" si="615"/>
        <v>0</v>
      </c>
      <c r="CD362" s="46">
        <v>0</v>
      </c>
      <c r="CE362" s="46">
        <f t="shared" si="616"/>
        <v>0</v>
      </c>
      <c r="CF362" s="46">
        <v>0</v>
      </c>
      <c r="CG362" s="46">
        <f t="shared" si="617"/>
        <v>0</v>
      </c>
      <c r="CH362" s="46">
        <v>0</v>
      </c>
      <c r="CI362" s="46">
        <f t="shared" si="618"/>
        <v>0</v>
      </c>
      <c r="CJ362" s="46">
        <v>0</v>
      </c>
      <c r="CK362" s="46">
        <f t="shared" si="619"/>
        <v>0</v>
      </c>
      <c r="CL362" s="46">
        <v>0</v>
      </c>
      <c r="CM362" s="46">
        <f t="shared" si="620"/>
        <v>0</v>
      </c>
      <c r="CN362" s="46">
        <v>0</v>
      </c>
      <c r="CO362" s="46">
        <f t="shared" si="621"/>
        <v>0</v>
      </c>
      <c r="CP362" s="46">
        <v>0</v>
      </c>
      <c r="CQ362" s="46">
        <f t="shared" si="622"/>
        <v>0</v>
      </c>
      <c r="CR362" s="46">
        <v>0</v>
      </c>
      <c r="CS362" s="46">
        <f t="shared" si="623"/>
        <v>0</v>
      </c>
      <c r="CT362" s="46">
        <v>0</v>
      </c>
      <c r="CU362" s="46">
        <f t="shared" si="624"/>
        <v>0</v>
      </c>
      <c r="CV362" s="46">
        <v>0</v>
      </c>
      <c r="CW362" s="46">
        <f t="shared" si="625"/>
        <v>0</v>
      </c>
      <c r="CX362" s="46">
        <v>0</v>
      </c>
      <c r="CY362" s="46">
        <f t="shared" si="626"/>
        <v>0</v>
      </c>
      <c r="CZ362" s="46">
        <v>0</v>
      </c>
      <c r="DA362" s="46">
        <f t="shared" si="627"/>
        <v>0</v>
      </c>
      <c r="DB362" s="47">
        <v>0</v>
      </c>
      <c r="DC362" s="46">
        <f t="shared" si="628"/>
        <v>0</v>
      </c>
      <c r="DD362" s="48">
        <v>0</v>
      </c>
      <c r="DE362" s="46">
        <f t="shared" si="629"/>
        <v>0</v>
      </c>
      <c r="DF362" s="49">
        <v>15</v>
      </c>
      <c r="DG362" s="50">
        <f t="shared" si="637"/>
        <v>12979.2</v>
      </c>
      <c r="DH362" s="51">
        <f t="shared" si="641"/>
        <v>194688.00000000003</v>
      </c>
      <c r="DI362" s="52"/>
      <c r="DJ362" s="52"/>
      <c r="DK362" s="53"/>
      <c r="DL362" s="53"/>
      <c r="DM362" s="53"/>
      <c r="DN362" s="53"/>
      <c r="DO362" s="52"/>
      <c r="DP362" s="53"/>
      <c r="DQ362" s="52">
        <f t="shared" ref="DQ362:EE363" si="690">$DG362</f>
        <v>12979.2</v>
      </c>
      <c r="DR362" s="52">
        <f t="shared" si="690"/>
        <v>12979.2</v>
      </c>
      <c r="DS362" s="52">
        <f t="shared" si="690"/>
        <v>12979.2</v>
      </c>
      <c r="DT362" s="52">
        <f t="shared" si="690"/>
        <v>12979.2</v>
      </c>
      <c r="DU362" s="52">
        <f t="shared" si="690"/>
        <v>12979.2</v>
      </c>
      <c r="DV362" s="52">
        <f t="shared" si="690"/>
        <v>12979.2</v>
      </c>
      <c r="DW362" s="52">
        <f t="shared" si="690"/>
        <v>12979.2</v>
      </c>
      <c r="DX362" s="52">
        <f t="shared" si="690"/>
        <v>12979.2</v>
      </c>
      <c r="DY362" s="52">
        <f t="shared" si="690"/>
        <v>12979.2</v>
      </c>
      <c r="DZ362" s="52">
        <f t="shared" si="690"/>
        <v>12979.2</v>
      </c>
      <c r="EA362" s="52">
        <f t="shared" si="690"/>
        <v>12979.2</v>
      </c>
      <c r="EB362" s="52">
        <f t="shared" si="690"/>
        <v>12979.2</v>
      </c>
      <c r="EC362" s="52">
        <f t="shared" si="690"/>
        <v>12979.2</v>
      </c>
      <c r="ED362" s="52">
        <f t="shared" si="690"/>
        <v>12979.2</v>
      </c>
      <c r="EE362" s="52">
        <f t="shared" si="690"/>
        <v>12979.2</v>
      </c>
      <c r="EF362" s="53"/>
      <c r="EG362" s="54">
        <f t="shared" si="642"/>
        <v>0</v>
      </c>
      <c r="EH362" s="55">
        <f t="shared" si="643"/>
        <v>15</v>
      </c>
      <c r="EI362" s="55">
        <f t="shared" si="644"/>
        <v>0</v>
      </c>
      <c r="EJ362" s="56" t="s">
        <v>924</v>
      </c>
      <c r="EK362" s="57">
        <f t="shared" si="662"/>
        <v>0</v>
      </c>
      <c r="EL362" s="57">
        <f t="shared" si="663"/>
        <v>0</v>
      </c>
      <c r="EM362" s="57">
        <f t="shared" si="664"/>
        <v>0</v>
      </c>
      <c r="EN362" s="57">
        <f t="shared" si="665"/>
        <v>0</v>
      </c>
      <c r="EO362" s="57">
        <f t="shared" si="647"/>
        <v>0</v>
      </c>
      <c r="EP362" s="57">
        <f t="shared" si="648"/>
        <v>0</v>
      </c>
      <c r="EQ362" s="58">
        <f t="shared" si="649"/>
        <v>0</v>
      </c>
      <c r="ER362" s="58">
        <f t="shared" si="650"/>
        <v>0</v>
      </c>
      <c r="ES362" s="58">
        <f t="shared" si="651"/>
        <v>0</v>
      </c>
      <c r="ET362" s="58">
        <f t="shared" si="652"/>
        <v>0</v>
      </c>
    </row>
    <row r="363" spans="1:150" x14ac:dyDescent="0.25">
      <c r="A363" s="30" t="s">
        <v>1368</v>
      </c>
      <c r="B363" s="65">
        <v>2023245</v>
      </c>
      <c r="C363" s="67" t="s">
        <v>1369</v>
      </c>
      <c r="D363" s="32" t="s">
        <v>489</v>
      </c>
      <c r="E363" s="56"/>
      <c r="F363" s="33"/>
      <c r="G363" s="33"/>
      <c r="H363" s="288">
        <f t="shared" si="645"/>
        <v>223891.20000000001</v>
      </c>
      <c r="I363" s="288">
        <f t="shared" si="646"/>
        <v>223891.20000000001</v>
      </c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4" t="s">
        <v>616</v>
      </c>
      <c r="AI363" s="34" t="s">
        <v>463</v>
      </c>
      <c r="AJ363" s="34" t="s">
        <v>54</v>
      </c>
      <c r="AK363" s="34" t="s">
        <v>490</v>
      </c>
      <c r="AL363" s="34" t="s">
        <v>170</v>
      </c>
      <c r="AM363" s="34" t="s">
        <v>491</v>
      </c>
      <c r="AN363" s="34" t="s">
        <v>617</v>
      </c>
      <c r="AO363" s="36">
        <v>1.04</v>
      </c>
      <c r="AP363" s="69" t="s">
        <v>544</v>
      </c>
      <c r="AQ363" s="69" t="s">
        <v>30</v>
      </c>
      <c r="AR363" s="37" t="s">
        <v>493</v>
      </c>
      <c r="AS363" s="38">
        <v>2023</v>
      </c>
      <c r="AT363" s="39" t="s">
        <v>470</v>
      </c>
      <c r="AU363" s="37" t="s">
        <v>493</v>
      </c>
      <c r="AV363" s="39" t="s">
        <v>494</v>
      </c>
      <c r="AW363" s="39" t="s">
        <v>495</v>
      </c>
      <c r="AX363" s="39" t="s">
        <v>550</v>
      </c>
      <c r="AY363" s="40" t="s">
        <v>919</v>
      </c>
      <c r="AZ363" s="40" t="s">
        <v>504</v>
      </c>
      <c r="BA363" s="274">
        <v>0</v>
      </c>
      <c r="BB363" s="42"/>
      <c r="BC363" s="43">
        <v>215280</v>
      </c>
      <c r="BD363" s="43">
        <v>0</v>
      </c>
      <c r="BE363" s="43"/>
      <c r="BF363" s="43">
        <v>0</v>
      </c>
      <c r="BG363" s="44"/>
      <c r="BH363" s="45">
        <f t="shared" si="630"/>
        <v>215280</v>
      </c>
      <c r="BI363" s="45">
        <f t="shared" si="631"/>
        <v>223891.20000000001</v>
      </c>
      <c r="BJ363" s="45">
        <f t="shared" si="640"/>
        <v>223891.20000000001</v>
      </c>
      <c r="BK363" s="46">
        <v>0</v>
      </c>
      <c r="BL363" s="46">
        <v>0</v>
      </c>
      <c r="BM363" s="46">
        <f t="shared" si="680"/>
        <v>0</v>
      </c>
      <c r="BN363" s="46">
        <v>0</v>
      </c>
      <c r="BO363" s="46">
        <f t="shared" si="613"/>
        <v>0</v>
      </c>
      <c r="BP363" s="46">
        <v>0</v>
      </c>
      <c r="BQ363" s="46">
        <f t="shared" si="681"/>
        <v>0</v>
      </c>
      <c r="BR363" s="46">
        <v>0</v>
      </c>
      <c r="BS363" s="46">
        <f t="shared" si="682"/>
        <v>0</v>
      </c>
      <c r="BT363" s="46">
        <v>0</v>
      </c>
      <c r="BU363" s="46">
        <f t="shared" si="683"/>
        <v>0</v>
      </c>
      <c r="BV363" s="46">
        <v>0</v>
      </c>
      <c r="BW363" s="46">
        <f t="shared" si="684"/>
        <v>0</v>
      </c>
      <c r="BX363" s="46">
        <v>215280</v>
      </c>
      <c r="BY363" s="46">
        <f t="shared" si="685"/>
        <v>223891.20000000001</v>
      </c>
      <c r="BZ363" s="46">
        <v>0</v>
      </c>
      <c r="CA363" s="46">
        <f t="shared" si="614"/>
        <v>0</v>
      </c>
      <c r="CB363" s="46">
        <v>0</v>
      </c>
      <c r="CC363" s="46">
        <f t="shared" si="615"/>
        <v>0</v>
      </c>
      <c r="CD363" s="46">
        <v>0</v>
      </c>
      <c r="CE363" s="46">
        <f t="shared" si="616"/>
        <v>0</v>
      </c>
      <c r="CF363" s="46">
        <v>0</v>
      </c>
      <c r="CG363" s="46">
        <f t="shared" si="617"/>
        <v>0</v>
      </c>
      <c r="CH363" s="46">
        <v>0</v>
      </c>
      <c r="CI363" s="46">
        <f t="shared" si="618"/>
        <v>0</v>
      </c>
      <c r="CJ363" s="46">
        <v>0</v>
      </c>
      <c r="CK363" s="46">
        <f t="shared" si="619"/>
        <v>0</v>
      </c>
      <c r="CL363" s="46">
        <v>0</v>
      </c>
      <c r="CM363" s="46">
        <f t="shared" si="620"/>
        <v>0</v>
      </c>
      <c r="CN363" s="46">
        <v>0</v>
      </c>
      <c r="CO363" s="46">
        <f t="shared" si="621"/>
        <v>0</v>
      </c>
      <c r="CP363" s="46">
        <v>0</v>
      </c>
      <c r="CQ363" s="46">
        <f t="shared" si="622"/>
        <v>0</v>
      </c>
      <c r="CR363" s="46">
        <v>0</v>
      </c>
      <c r="CS363" s="46">
        <f t="shared" si="623"/>
        <v>0</v>
      </c>
      <c r="CT363" s="46">
        <v>0</v>
      </c>
      <c r="CU363" s="46">
        <f t="shared" si="624"/>
        <v>0</v>
      </c>
      <c r="CV363" s="46">
        <v>0</v>
      </c>
      <c r="CW363" s="46">
        <f t="shared" si="625"/>
        <v>0</v>
      </c>
      <c r="CX363" s="46">
        <v>0</v>
      </c>
      <c r="CY363" s="46">
        <f t="shared" si="626"/>
        <v>0</v>
      </c>
      <c r="CZ363" s="46">
        <v>0</v>
      </c>
      <c r="DA363" s="46">
        <f t="shared" si="627"/>
        <v>0</v>
      </c>
      <c r="DB363" s="47">
        <v>0</v>
      </c>
      <c r="DC363" s="46">
        <f t="shared" si="628"/>
        <v>0</v>
      </c>
      <c r="DD363" s="48">
        <v>0</v>
      </c>
      <c r="DE363" s="46">
        <f t="shared" si="629"/>
        <v>0</v>
      </c>
      <c r="DF363" s="49">
        <v>30</v>
      </c>
      <c r="DG363" s="50">
        <f t="shared" si="637"/>
        <v>7463.04</v>
      </c>
      <c r="DH363" s="51">
        <f t="shared" si="641"/>
        <v>119408.63999999996</v>
      </c>
      <c r="DI363" s="52"/>
      <c r="DJ363" s="52"/>
      <c r="DK363" s="53"/>
      <c r="DL363" s="53"/>
      <c r="DM363" s="53"/>
      <c r="DN363" s="53"/>
      <c r="DO363" s="52"/>
      <c r="DP363" s="53"/>
      <c r="DQ363" s="52">
        <f t="shared" si="690"/>
        <v>7463.04</v>
      </c>
      <c r="DR363" s="52">
        <f t="shared" si="690"/>
        <v>7463.04</v>
      </c>
      <c r="DS363" s="52">
        <f t="shared" si="690"/>
        <v>7463.04</v>
      </c>
      <c r="DT363" s="52">
        <f t="shared" si="690"/>
        <v>7463.04</v>
      </c>
      <c r="DU363" s="52">
        <f t="shared" si="690"/>
        <v>7463.04</v>
      </c>
      <c r="DV363" s="52">
        <f t="shared" si="690"/>
        <v>7463.04</v>
      </c>
      <c r="DW363" s="52">
        <f t="shared" si="690"/>
        <v>7463.04</v>
      </c>
      <c r="DX363" s="52">
        <f t="shared" si="690"/>
        <v>7463.04</v>
      </c>
      <c r="DY363" s="52">
        <f t="shared" si="690"/>
        <v>7463.04</v>
      </c>
      <c r="DZ363" s="52">
        <f t="shared" si="690"/>
        <v>7463.04</v>
      </c>
      <c r="EA363" s="52">
        <f t="shared" si="690"/>
        <v>7463.04</v>
      </c>
      <c r="EB363" s="52">
        <f t="shared" si="690"/>
        <v>7463.04</v>
      </c>
      <c r="EC363" s="52">
        <f t="shared" si="690"/>
        <v>7463.04</v>
      </c>
      <c r="ED363" s="52">
        <f t="shared" si="690"/>
        <v>7463.04</v>
      </c>
      <c r="EE363" s="52">
        <f t="shared" si="690"/>
        <v>7463.04</v>
      </c>
      <c r="EF363" s="52">
        <f t="shared" ref="EF363:EF381" si="691">$DG363</f>
        <v>7463.04</v>
      </c>
      <c r="EG363" s="54">
        <f t="shared" si="642"/>
        <v>104482.56000000006</v>
      </c>
      <c r="EH363" s="55">
        <f t="shared" si="643"/>
        <v>16</v>
      </c>
      <c r="EI363" s="55">
        <f t="shared" si="644"/>
        <v>14</v>
      </c>
      <c r="EJ363" s="56" t="s">
        <v>920</v>
      </c>
      <c r="EK363" s="57">
        <f t="shared" si="662"/>
        <v>0</v>
      </c>
      <c r="EL363" s="57">
        <f t="shared" si="663"/>
        <v>0</v>
      </c>
      <c r="EM363" s="57">
        <f t="shared" si="664"/>
        <v>0</v>
      </c>
      <c r="EN363" s="57">
        <f t="shared" si="665"/>
        <v>0</v>
      </c>
      <c r="EO363" s="57">
        <f t="shared" si="647"/>
        <v>0</v>
      </c>
      <c r="EP363" s="57">
        <f t="shared" si="648"/>
        <v>0</v>
      </c>
      <c r="EQ363" s="58">
        <f t="shared" si="649"/>
        <v>0</v>
      </c>
      <c r="ER363" s="58">
        <f t="shared" si="650"/>
        <v>0</v>
      </c>
      <c r="ES363" s="58">
        <f t="shared" si="651"/>
        <v>0</v>
      </c>
      <c r="ET363" s="58">
        <f t="shared" si="652"/>
        <v>0</v>
      </c>
    </row>
    <row r="364" spans="1:150" x14ac:dyDescent="0.25">
      <c r="A364" s="30" t="s">
        <v>1370</v>
      </c>
      <c r="B364" s="65">
        <v>2023246</v>
      </c>
      <c r="C364" s="67" t="s">
        <v>1371</v>
      </c>
      <c r="D364" s="32" t="s">
        <v>489</v>
      </c>
      <c r="E364" s="56"/>
      <c r="F364" s="33"/>
      <c r="G364" s="33"/>
      <c r="H364" s="288">
        <f t="shared" si="645"/>
        <v>194688</v>
      </c>
      <c r="I364" s="288">
        <f t="shared" si="646"/>
        <v>194688</v>
      </c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4" t="s">
        <v>616</v>
      </c>
      <c r="AI364" s="34" t="s">
        <v>463</v>
      </c>
      <c r="AJ364" s="34" t="s">
        <v>54</v>
      </c>
      <c r="AK364" s="34" t="s">
        <v>490</v>
      </c>
      <c r="AL364" s="34" t="s">
        <v>170</v>
      </c>
      <c r="AM364" s="34" t="s">
        <v>491</v>
      </c>
      <c r="AN364" s="34" t="s">
        <v>617</v>
      </c>
      <c r="AO364" s="36">
        <v>1.04</v>
      </c>
      <c r="AP364" s="69" t="s">
        <v>544</v>
      </c>
      <c r="AQ364" s="69" t="s">
        <v>30</v>
      </c>
      <c r="AR364" s="37" t="s">
        <v>493</v>
      </c>
      <c r="AS364" s="38">
        <v>2023</v>
      </c>
      <c r="AT364" s="39" t="s">
        <v>470</v>
      </c>
      <c r="AU364" s="37" t="s">
        <v>493</v>
      </c>
      <c r="AV364" s="39" t="s">
        <v>494</v>
      </c>
      <c r="AW364" s="39" t="s">
        <v>495</v>
      </c>
      <c r="AX364" s="39" t="s">
        <v>550</v>
      </c>
      <c r="AY364" s="40" t="s">
        <v>923</v>
      </c>
      <c r="AZ364" s="40" t="s">
        <v>504</v>
      </c>
      <c r="BA364" s="274">
        <v>0</v>
      </c>
      <c r="BB364" s="42"/>
      <c r="BC364" s="43">
        <v>187200</v>
      </c>
      <c r="BD364" s="43">
        <v>0</v>
      </c>
      <c r="BE364" s="43"/>
      <c r="BF364" s="43">
        <v>0</v>
      </c>
      <c r="BG364" s="44"/>
      <c r="BH364" s="45">
        <f t="shared" si="630"/>
        <v>187200</v>
      </c>
      <c r="BI364" s="45">
        <f t="shared" si="631"/>
        <v>194688</v>
      </c>
      <c r="BJ364" s="45">
        <f t="shared" si="640"/>
        <v>194688</v>
      </c>
      <c r="BK364" s="46">
        <v>0</v>
      </c>
      <c r="BL364" s="46">
        <v>0</v>
      </c>
      <c r="BM364" s="46">
        <f t="shared" si="680"/>
        <v>0</v>
      </c>
      <c r="BN364" s="46">
        <v>0</v>
      </c>
      <c r="BO364" s="46">
        <f t="shared" si="613"/>
        <v>0</v>
      </c>
      <c r="BP364" s="46">
        <v>0</v>
      </c>
      <c r="BQ364" s="46">
        <f t="shared" si="681"/>
        <v>0</v>
      </c>
      <c r="BR364" s="46">
        <v>0</v>
      </c>
      <c r="BS364" s="46">
        <f t="shared" si="682"/>
        <v>0</v>
      </c>
      <c r="BT364" s="46">
        <v>0</v>
      </c>
      <c r="BU364" s="46">
        <f t="shared" si="683"/>
        <v>0</v>
      </c>
      <c r="BV364" s="46">
        <v>0</v>
      </c>
      <c r="BW364" s="46">
        <f t="shared" si="684"/>
        <v>0</v>
      </c>
      <c r="BX364" s="46">
        <v>0</v>
      </c>
      <c r="BY364" s="46">
        <f t="shared" si="685"/>
        <v>0</v>
      </c>
      <c r="BZ364" s="46">
        <v>187200</v>
      </c>
      <c r="CA364" s="46">
        <f t="shared" si="614"/>
        <v>194688</v>
      </c>
      <c r="CB364" s="46">
        <v>0</v>
      </c>
      <c r="CC364" s="46">
        <f t="shared" si="615"/>
        <v>0</v>
      </c>
      <c r="CD364" s="46">
        <v>0</v>
      </c>
      <c r="CE364" s="46">
        <f t="shared" si="616"/>
        <v>0</v>
      </c>
      <c r="CF364" s="46">
        <v>0</v>
      </c>
      <c r="CG364" s="46">
        <f t="shared" si="617"/>
        <v>0</v>
      </c>
      <c r="CH364" s="46">
        <v>0</v>
      </c>
      <c r="CI364" s="46">
        <f t="shared" si="618"/>
        <v>0</v>
      </c>
      <c r="CJ364" s="46">
        <v>0</v>
      </c>
      <c r="CK364" s="46">
        <f t="shared" si="619"/>
        <v>0</v>
      </c>
      <c r="CL364" s="46">
        <v>0</v>
      </c>
      <c r="CM364" s="46">
        <f t="shared" si="620"/>
        <v>0</v>
      </c>
      <c r="CN364" s="46">
        <v>0</v>
      </c>
      <c r="CO364" s="46">
        <f t="shared" si="621"/>
        <v>0</v>
      </c>
      <c r="CP364" s="46">
        <v>0</v>
      </c>
      <c r="CQ364" s="46">
        <f t="shared" si="622"/>
        <v>0</v>
      </c>
      <c r="CR364" s="46">
        <v>0</v>
      </c>
      <c r="CS364" s="46">
        <f t="shared" si="623"/>
        <v>0</v>
      </c>
      <c r="CT364" s="46">
        <v>0</v>
      </c>
      <c r="CU364" s="46">
        <f t="shared" si="624"/>
        <v>0</v>
      </c>
      <c r="CV364" s="46">
        <v>0</v>
      </c>
      <c r="CW364" s="46">
        <f t="shared" si="625"/>
        <v>0</v>
      </c>
      <c r="CX364" s="46">
        <v>0</v>
      </c>
      <c r="CY364" s="46">
        <f t="shared" si="626"/>
        <v>0</v>
      </c>
      <c r="CZ364" s="46">
        <v>0</v>
      </c>
      <c r="DA364" s="46">
        <f t="shared" si="627"/>
        <v>0</v>
      </c>
      <c r="DB364" s="47">
        <v>0</v>
      </c>
      <c r="DC364" s="46">
        <f t="shared" si="628"/>
        <v>0</v>
      </c>
      <c r="DD364" s="48">
        <v>0</v>
      </c>
      <c r="DE364" s="46">
        <f t="shared" si="629"/>
        <v>0</v>
      </c>
      <c r="DF364" s="49">
        <v>15</v>
      </c>
      <c r="DG364" s="50">
        <f t="shared" si="637"/>
        <v>12979.2</v>
      </c>
      <c r="DH364" s="51">
        <f t="shared" si="641"/>
        <v>194688.00000000003</v>
      </c>
      <c r="DI364" s="52"/>
      <c r="DJ364" s="52"/>
      <c r="DK364" s="53"/>
      <c r="DL364" s="53"/>
      <c r="DM364" s="53"/>
      <c r="DN364" s="53"/>
      <c r="DO364" s="53"/>
      <c r="DP364" s="52"/>
      <c r="DQ364" s="53"/>
      <c r="DR364" s="52">
        <f t="shared" ref="DR364:EE365" si="692">$DG364</f>
        <v>12979.2</v>
      </c>
      <c r="DS364" s="52">
        <f t="shared" si="692"/>
        <v>12979.2</v>
      </c>
      <c r="DT364" s="52">
        <f t="shared" si="692"/>
        <v>12979.2</v>
      </c>
      <c r="DU364" s="52">
        <f t="shared" si="692"/>
        <v>12979.2</v>
      </c>
      <c r="DV364" s="52">
        <f t="shared" si="692"/>
        <v>12979.2</v>
      </c>
      <c r="DW364" s="52">
        <f t="shared" si="692"/>
        <v>12979.2</v>
      </c>
      <c r="DX364" s="52">
        <f t="shared" si="692"/>
        <v>12979.2</v>
      </c>
      <c r="DY364" s="52">
        <f t="shared" si="692"/>
        <v>12979.2</v>
      </c>
      <c r="DZ364" s="52">
        <f t="shared" si="692"/>
        <v>12979.2</v>
      </c>
      <c r="EA364" s="52">
        <f t="shared" si="692"/>
        <v>12979.2</v>
      </c>
      <c r="EB364" s="52">
        <f t="shared" si="692"/>
        <v>12979.2</v>
      </c>
      <c r="EC364" s="52">
        <f t="shared" si="692"/>
        <v>12979.2</v>
      </c>
      <c r="ED364" s="52">
        <f t="shared" si="692"/>
        <v>12979.2</v>
      </c>
      <c r="EE364" s="52">
        <f t="shared" si="692"/>
        <v>12979.2</v>
      </c>
      <c r="EF364" s="52">
        <f t="shared" si="691"/>
        <v>12979.2</v>
      </c>
      <c r="EG364" s="54">
        <f t="shared" si="642"/>
        <v>0</v>
      </c>
      <c r="EH364" s="55">
        <f t="shared" si="643"/>
        <v>15</v>
      </c>
      <c r="EI364" s="55">
        <f t="shared" si="644"/>
        <v>0</v>
      </c>
      <c r="EJ364" s="56" t="s">
        <v>924</v>
      </c>
      <c r="EK364" s="57">
        <f t="shared" si="662"/>
        <v>0</v>
      </c>
      <c r="EL364" s="57">
        <f t="shared" si="663"/>
        <v>0</v>
      </c>
      <c r="EM364" s="57">
        <f t="shared" si="664"/>
        <v>0</v>
      </c>
      <c r="EN364" s="57">
        <f t="shared" si="665"/>
        <v>0</v>
      </c>
      <c r="EO364" s="57">
        <f t="shared" si="647"/>
        <v>0</v>
      </c>
      <c r="EP364" s="57">
        <f t="shared" si="648"/>
        <v>0</v>
      </c>
      <c r="EQ364" s="58">
        <f t="shared" si="649"/>
        <v>0</v>
      </c>
      <c r="ER364" s="58">
        <f t="shared" si="650"/>
        <v>0</v>
      </c>
      <c r="ES364" s="58">
        <f t="shared" si="651"/>
        <v>0</v>
      </c>
      <c r="ET364" s="58">
        <f t="shared" si="652"/>
        <v>0</v>
      </c>
    </row>
    <row r="365" spans="1:150" x14ac:dyDescent="0.25">
      <c r="A365" s="30" t="s">
        <v>1372</v>
      </c>
      <c r="B365" s="65">
        <v>2023246</v>
      </c>
      <c r="C365" s="67" t="s">
        <v>1373</v>
      </c>
      <c r="D365" s="32" t="s">
        <v>489</v>
      </c>
      <c r="E365" s="56"/>
      <c r="F365" s="33"/>
      <c r="G365" s="33"/>
      <c r="H365" s="288">
        <f t="shared" si="645"/>
        <v>223891.20000000001</v>
      </c>
      <c r="I365" s="288">
        <f t="shared" si="646"/>
        <v>223891.20000000001</v>
      </c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4" t="s">
        <v>616</v>
      </c>
      <c r="AI365" s="34" t="s">
        <v>463</v>
      </c>
      <c r="AJ365" s="34" t="s">
        <v>54</v>
      </c>
      <c r="AK365" s="34" t="s">
        <v>490</v>
      </c>
      <c r="AL365" s="34" t="s">
        <v>170</v>
      </c>
      <c r="AM365" s="34" t="s">
        <v>491</v>
      </c>
      <c r="AN365" s="34" t="s">
        <v>617</v>
      </c>
      <c r="AO365" s="36">
        <v>1.04</v>
      </c>
      <c r="AP365" s="69" t="s">
        <v>544</v>
      </c>
      <c r="AQ365" s="69" t="s">
        <v>30</v>
      </c>
      <c r="AR365" s="37" t="s">
        <v>493</v>
      </c>
      <c r="AS365" s="38">
        <v>2023</v>
      </c>
      <c r="AT365" s="39" t="s">
        <v>470</v>
      </c>
      <c r="AU365" s="37" t="s">
        <v>493</v>
      </c>
      <c r="AV365" s="39" t="s">
        <v>494</v>
      </c>
      <c r="AW365" s="39" t="s">
        <v>495</v>
      </c>
      <c r="AX365" s="39" t="s">
        <v>550</v>
      </c>
      <c r="AY365" s="40" t="s">
        <v>919</v>
      </c>
      <c r="AZ365" s="40" t="s">
        <v>504</v>
      </c>
      <c r="BA365" s="274">
        <v>0</v>
      </c>
      <c r="BB365" s="42"/>
      <c r="BC365" s="43">
        <v>215280</v>
      </c>
      <c r="BD365" s="43">
        <v>0</v>
      </c>
      <c r="BE365" s="43"/>
      <c r="BF365" s="43">
        <v>0</v>
      </c>
      <c r="BG365" s="44"/>
      <c r="BH365" s="45">
        <f t="shared" si="630"/>
        <v>215280</v>
      </c>
      <c r="BI365" s="45">
        <f t="shared" si="631"/>
        <v>223891.20000000001</v>
      </c>
      <c r="BJ365" s="45">
        <f t="shared" si="640"/>
        <v>223891.20000000001</v>
      </c>
      <c r="BK365" s="46">
        <v>0</v>
      </c>
      <c r="BL365" s="46">
        <v>0</v>
      </c>
      <c r="BM365" s="46">
        <f t="shared" si="680"/>
        <v>0</v>
      </c>
      <c r="BN365" s="46">
        <v>0</v>
      </c>
      <c r="BO365" s="46">
        <f t="shared" si="613"/>
        <v>0</v>
      </c>
      <c r="BP365" s="46">
        <v>0</v>
      </c>
      <c r="BQ365" s="46">
        <f t="shared" si="681"/>
        <v>0</v>
      </c>
      <c r="BR365" s="46">
        <v>0</v>
      </c>
      <c r="BS365" s="46">
        <f t="shared" si="682"/>
        <v>0</v>
      </c>
      <c r="BT365" s="46">
        <v>0</v>
      </c>
      <c r="BU365" s="46">
        <f t="shared" si="683"/>
        <v>0</v>
      </c>
      <c r="BV365" s="46">
        <v>0</v>
      </c>
      <c r="BW365" s="46">
        <f t="shared" si="684"/>
        <v>0</v>
      </c>
      <c r="BX365" s="46">
        <v>0</v>
      </c>
      <c r="BY365" s="46">
        <f t="shared" si="685"/>
        <v>0</v>
      </c>
      <c r="BZ365" s="46">
        <v>215280</v>
      </c>
      <c r="CA365" s="46">
        <f t="shared" si="614"/>
        <v>223891.20000000001</v>
      </c>
      <c r="CB365" s="46">
        <v>0</v>
      </c>
      <c r="CC365" s="46">
        <f t="shared" si="615"/>
        <v>0</v>
      </c>
      <c r="CD365" s="46">
        <v>0</v>
      </c>
      <c r="CE365" s="46">
        <f t="shared" si="616"/>
        <v>0</v>
      </c>
      <c r="CF365" s="46">
        <v>0</v>
      </c>
      <c r="CG365" s="46">
        <f t="shared" si="617"/>
        <v>0</v>
      </c>
      <c r="CH365" s="46">
        <v>0</v>
      </c>
      <c r="CI365" s="46">
        <f t="shared" si="618"/>
        <v>0</v>
      </c>
      <c r="CJ365" s="46">
        <v>0</v>
      </c>
      <c r="CK365" s="46">
        <f t="shared" si="619"/>
        <v>0</v>
      </c>
      <c r="CL365" s="46">
        <v>0</v>
      </c>
      <c r="CM365" s="46">
        <f t="shared" si="620"/>
        <v>0</v>
      </c>
      <c r="CN365" s="46">
        <v>0</v>
      </c>
      <c r="CO365" s="46">
        <f t="shared" si="621"/>
        <v>0</v>
      </c>
      <c r="CP365" s="46">
        <v>0</v>
      </c>
      <c r="CQ365" s="46">
        <f t="shared" si="622"/>
        <v>0</v>
      </c>
      <c r="CR365" s="46">
        <v>0</v>
      </c>
      <c r="CS365" s="46">
        <f t="shared" si="623"/>
        <v>0</v>
      </c>
      <c r="CT365" s="46">
        <v>0</v>
      </c>
      <c r="CU365" s="46">
        <f t="shared" si="624"/>
        <v>0</v>
      </c>
      <c r="CV365" s="46">
        <v>0</v>
      </c>
      <c r="CW365" s="46">
        <f t="shared" si="625"/>
        <v>0</v>
      </c>
      <c r="CX365" s="46">
        <v>0</v>
      </c>
      <c r="CY365" s="46">
        <f t="shared" si="626"/>
        <v>0</v>
      </c>
      <c r="CZ365" s="46">
        <v>0</v>
      </c>
      <c r="DA365" s="46">
        <f t="shared" si="627"/>
        <v>0</v>
      </c>
      <c r="DB365" s="47">
        <v>0</v>
      </c>
      <c r="DC365" s="46">
        <f t="shared" si="628"/>
        <v>0</v>
      </c>
      <c r="DD365" s="48">
        <v>0</v>
      </c>
      <c r="DE365" s="46">
        <f t="shared" si="629"/>
        <v>0</v>
      </c>
      <c r="DF365" s="49">
        <v>30</v>
      </c>
      <c r="DG365" s="50">
        <f t="shared" si="637"/>
        <v>7463.04</v>
      </c>
      <c r="DH365" s="51">
        <f t="shared" si="641"/>
        <v>111945.59999999996</v>
      </c>
      <c r="DI365" s="52"/>
      <c r="DJ365" s="52"/>
      <c r="DK365" s="53"/>
      <c r="DL365" s="53"/>
      <c r="DM365" s="53"/>
      <c r="DN365" s="53"/>
      <c r="DO365" s="53"/>
      <c r="DP365" s="52"/>
      <c r="DQ365" s="53"/>
      <c r="DR365" s="52">
        <f t="shared" si="692"/>
        <v>7463.04</v>
      </c>
      <c r="DS365" s="52">
        <f t="shared" si="692"/>
        <v>7463.04</v>
      </c>
      <c r="DT365" s="52">
        <f t="shared" si="692"/>
        <v>7463.04</v>
      </c>
      <c r="DU365" s="52">
        <f t="shared" si="692"/>
        <v>7463.04</v>
      </c>
      <c r="DV365" s="52">
        <f t="shared" si="692"/>
        <v>7463.04</v>
      </c>
      <c r="DW365" s="52">
        <f t="shared" si="692"/>
        <v>7463.04</v>
      </c>
      <c r="DX365" s="52">
        <f t="shared" si="692"/>
        <v>7463.04</v>
      </c>
      <c r="DY365" s="52">
        <f t="shared" si="692"/>
        <v>7463.04</v>
      </c>
      <c r="DZ365" s="52">
        <f t="shared" si="692"/>
        <v>7463.04</v>
      </c>
      <c r="EA365" s="52">
        <f t="shared" si="692"/>
        <v>7463.04</v>
      </c>
      <c r="EB365" s="52">
        <f t="shared" si="692"/>
        <v>7463.04</v>
      </c>
      <c r="EC365" s="52">
        <f t="shared" si="692"/>
        <v>7463.04</v>
      </c>
      <c r="ED365" s="52">
        <f t="shared" si="692"/>
        <v>7463.04</v>
      </c>
      <c r="EE365" s="52">
        <f t="shared" si="692"/>
        <v>7463.04</v>
      </c>
      <c r="EF365" s="52">
        <f t="shared" si="691"/>
        <v>7463.04</v>
      </c>
      <c r="EG365" s="54">
        <f t="shared" si="642"/>
        <v>111945.60000000005</v>
      </c>
      <c r="EH365" s="55">
        <f t="shared" si="643"/>
        <v>15</v>
      </c>
      <c r="EI365" s="55">
        <f t="shared" si="644"/>
        <v>15</v>
      </c>
      <c r="EJ365" s="56" t="s">
        <v>920</v>
      </c>
      <c r="EK365" s="57">
        <f t="shared" si="662"/>
        <v>0</v>
      </c>
      <c r="EL365" s="57">
        <f t="shared" si="663"/>
        <v>0</v>
      </c>
      <c r="EM365" s="57">
        <f t="shared" si="664"/>
        <v>0</v>
      </c>
      <c r="EN365" s="57">
        <f t="shared" si="665"/>
        <v>0</v>
      </c>
      <c r="EO365" s="57">
        <f t="shared" si="647"/>
        <v>0</v>
      </c>
      <c r="EP365" s="57">
        <f t="shared" si="648"/>
        <v>0</v>
      </c>
      <c r="EQ365" s="58">
        <f t="shared" si="649"/>
        <v>0</v>
      </c>
      <c r="ER365" s="58">
        <f t="shared" si="650"/>
        <v>0</v>
      </c>
      <c r="ES365" s="58">
        <f t="shared" si="651"/>
        <v>0</v>
      </c>
      <c r="ET365" s="58">
        <f t="shared" si="652"/>
        <v>0</v>
      </c>
    </row>
    <row r="366" spans="1:150" x14ac:dyDescent="0.25">
      <c r="A366" s="30" t="s">
        <v>1374</v>
      </c>
      <c r="B366" s="65">
        <v>2023247</v>
      </c>
      <c r="C366" s="67" t="s">
        <v>1375</v>
      </c>
      <c r="D366" s="32" t="s">
        <v>489</v>
      </c>
      <c r="E366" s="56"/>
      <c r="F366" s="33"/>
      <c r="G366" s="33"/>
      <c r="H366" s="288">
        <f t="shared" si="645"/>
        <v>194688</v>
      </c>
      <c r="I366" s="288">
        <f t="shared" si="646"/>
        <v>194688</v>
      </c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4" t="s">
        <v>616</v>
      </c>
      <c r="AI366" s="34" t="s">
        <v>463</v>
      </c>
      <c r="AJ366" s="34" t="s">
        <v>54</v>
      </c>
      <c r="AK366" s="34" t="s">
        <v>490</v>
      </c>
      <c r="AL366" s="34" t="s">
        <v>170</v>
      </c>
      <c r="AM366" s="34" t="s">
        <v>491</v>
      </c>
      <c r="AN366" s="34" t="s">
        <v>617</v>
      </c>
      <c r="AO366" s="36">
        <v>1.04</v>
      </c>
      <c r="AP366" s="69" t="s">
        <v>544</v>
      </c>
      <c r="AQ366" s="69" t="s">
        <v>30</v>
      </c>
      <c r="AR366" s="37" t="s">
        <v>493</v>
      </c>
      <c r="AS366" s="38">
        <v>2023</v>
      </c>
      <c r="AT366" s="39" t="s">
        <v>470</v>
      </c>
      <c r="AU366" s="37" t="s">
        <v>493</v>
      </c>
      <c r="AV366" s="39" t="s">
        <v>494</v>
      </c>
      <c r="AW366" s="39" t="s">
        <v>495</v>
      </c>
      <c r="AX366" s="39" t="s">
        <v>550</v>
      </c>
      <c r="AY366" s="40" t="s">
        <v>923</v>
      </c>
      <c r="AZ366" s="40" t="s">
        <v>504</v>
      </c>
      <c r="BA366" s="274">
        <v>0</v>
      </c>
      <c r="BB366" s="42"/>
      <c r="BC366" s="43">
        <v>187200</v>
      </c>
      <c r="BD366" s="43">
        <v>0</v>
      </c>
      <c r="BE366" s="43"/>
      <c r="BF366" s="43">
        <v>0</v>
      </c>
      <c r="BG366" s="44"/>
      <c r="BH366" s="45">
        <f t="shared" si="630"/>
        <v>187200</v>
      </c>
      <c r="BI366" s="45">
        <f t="shared" si="631"/>
        <v>194688</v>
      </c>
      <c r="BJ366" s="45">
        <f t="shared" si="640"/>
        <v>194688</v>
      </c>
      <c r="BK366" s="46">
        <v>0</v>
      </c>
      <c r="BL366" s="46">
        <v>0</v>
      </c>
      <c r="BM366" s="46">
        <f t="shared" si="680"/>
        <v>0</v>
      </c>
      <c r="BN366" s="46">
        <v>0</v>
      </c>
      <c r="BO366" s="46">
        <f t="shared" si="613"/>
        <v>0</v>
      </c>
      <c r="BP366" s="46">
        <v>0</v>
      </c>
      <c r="BQ366" s="46">
        <f t="shared" si="681"/>
        <v>0</v>
      </c>
      <c r="BR366" s="46">
        <v>0</v>
      </c>
      <c r="BS366" s="46">
        <f t="shared" si="682"/>
        <v>0</v>
      </c>
      <c r="BT366" s="46">
        <v>0</v>
      </c>
      <c r="BU366" s="46">
        <f t="shared" si="683"/>
        <v>0</v>
      </c>
      <c r="BV366" s="46">
        <v>0</v>
      </c>
      <c r="BW366" s="46">
        <f t="shared" si="684"/>
        <v>0</v>
      </c>
      <c r="BX366" s="46">
        <v>0</v>
      </c>
      <c r="BY366" s="46">
        <f t="shared" si="685"/>
        <v>0</v>
      </c>
      <c r="BZ366" s="46">
        <v>0</v>
      </c>
      <c r="CA366" s="46">
        <f t="shared" si="614"/>
        <v>0</v>
      </c>
      <c r="CB366" s="46">
        <v>187200</v>
      </c>
      <c r="CC366" s="46">
        <f t="shared" si="615"/>
        <v>194688</v>
      </c>
      <c r="CD366" s="46">
        <v>0</v>
      </c>
      <c r="CE366" s="46">
        <f t="shared" si="616"/>
        <v>0</v>
      </c>
      <c r="CF366" s="46">
        <v>0</v>
      </c>
      <c r="CG366" s="46">
        <f t="shared" si="617"/>
        <v>0</v>
      </c>
      <c r="CH366" s="46">
        <v>0</v>
      </c>
      <c r="CI366" s="46">
        <f t="shared" si="618"/>
        <v>0</v>
      </c>
      <c r="CJ366" s="46">
        <v>0</v>
      </c>
      <c r="CK366" s="46">
        <f t="shared" si="619"/>
        <v>0</v>
      </c>
      <c r="CL366" s="46">
        <v>0</v>
      </c>
      <c r="CM366" s="46">
        <f t="shared" si="620"/>
        <v>0</v>
      </c>
      <c r="CN366" s="46">
        <v>0</v>
      </c>
      <c r="CO366" s="46">
        <f t="shared" si="621"/>
        <v>0</v>
      </c>
      <c r="CP366" s="46">
        <v>0</v>
      </c>
      <c r="CQ366" s="46">
        <f t="shared" si="622"/>
        <v>0</v>
      </c>
      <c r="CR366" s="46">
        <v>0</v>
      </c>
      <c r="CS366" s="46">
        <f t="shared" si="623"/>
        <v>0</v>
      </c>
      <c r="CT366" s="46">
        <v>0</v>
      </c>
      <c r="CU366" s="46">
        <f t="shared" si="624"/>
        <v>0</v>
      </c>
      <c r="CV366" s="46">
        <v>0</v>
      </c>
      <c r="CW366" s="46">
        <f t="shared" si="625"/>
        <v>0</v>
      </c>
      <c r="CX366" s="46">
        <v>0</v>
      </c>
      <c r="CY366" s="46">
        <f t="shared" si="626"/>
        <v>0</v>
      </c>
      <c r="CZ366" s="46">
        <v>0</v>
      </c>
      <c r="DA366" s="46">
        <f t="shared" si="627"/>
        <v>0</v>
      </c>
      <c r="DB366" s="47">
        <v>0</v>
      </c>
      <c r="DC366" s="46">
        <f t="shared" si="628"/>
        <v>0</v>
      </c>
      <c r="DD366" s="48">
        <v>0</v>
      </c>
      <c r="DE366" s="46">
        <f t="shared" si="629"/>
        <v>0</v>
      </c>
      <c r="DF366" s="49">
        <v>15</v>
      </c>
      <c r="DG366" s="50">
        <f t="shared" si="637"/>
        <v>12979.2</v>
      </c>
      <c r="DH366" s="51">
        <f t="shared" si="641"/>
        <v>181708.80000000002</v>
      </c>
      <c r="DI366" s="52"/>
      <c r="DJ366" s="52"/>
      <c r="DK366" s="53"/>
      <c r="DL366" s="53"/>
      <c r="DM366" s="53"/>
      <c r="DN366" s="53"/>
      <c r="DO366" s="53"/>
      <c r="DP366" s="53"/>
      <c r="DQ366" s="52"/>
      <c r="DR366" s="53"/>
      <c r="DS366" s="52">
        <f t="shared" ref="DS366:EE367" si="693">$DG366</f>
        <v>12979.2</v>
      </c>
      <c r="DT366" s="52">
        <f t="shared" si="693"/>
        <v>12979.2</v>
      </c>
      <c r="DU366" s="52">
        <f t="shared" si="693"/>
        <v>12979.2</v>
      </c>
      <c r="DV366" s="52">
        <f t="shared" si="693"/>
        <v>12979.2</v>
      </c>
      <c r="DW366" s="52">
        <f t="shared" si="693"/>
        <v>12979.2</v>
      </c>
      <c r="DX366" s="52">
        <f t="shared" si="693"/>
        <v>12979.2</v>
      </c>
      <c r="DY366" s="52">
        <f t="shared" si="693"/>
        <v>12979.2</v>
      </c>
      <c r="DZ366" s="52">
        <f t="shared" si="693"/>
        <v>12979.2</v>
      </c>
      <c r="EA366" s="52">
        <f t="shared" si="693"/>
        <v>12979.2</v>
      </c>
      <c r="EB366" s="52">
        <f t="shared" si="693"/>
        <v>12979.2</v>
      </c>
      <c r="EC366" s="52">
        <f t="shared" si="693"/>
        <v>12979.2</v>
      </c>
      <c r="ED366" s="52">
        <f t="shared" si="693"/>
        <v>12979.2</v>
      </c>
      <c r="EE366" s="52">
        <f t="shared" si="693"/>
        <v>12979.2</v>
      </c>
      <c r="EF366" s="52">
        <f t="shared" si="691"/>
        <v>12979.2</v>
      </c>
      <c r="EG366" s="54">
        <f t="shared" si="642"/>
        <v>12979.199999999983</v>
      </c>
      <c r="EH366" s="55">
        <f t="shared" si="643"/>
        <v>14</v>
      </c>
      <c r="EI366" s="55">
        <f t="shared" si="644"/>
        <v>1</v>
      </c>
      <c r="EJ366" s="56" t="s">
        <v>924</v>
      </c>
      <c r="EK366" s="57">
        <f t="shared" si="662"/>
        <v>0</v>
      </c>
      <c r="EL366" s="57">
        <f t="shared" si="663"/>
        <v>0</v>
      </c>
      <c r="EM366" s="57">
        <f t="shared" si="664"/>
        <v>0</v>
      </c>
      <c r="EN366" s="57">
        <f t="shared" si="665"/>
        <v>0</v>
      </c>
      <c r="EO366" s="57">
        <f t="shared" si="647"/>
        <v>0</v>
      </c>
      <c r="EP366" s="57">
        <f t="shared" si="648"/>
        <v>0</v>
      </c>
      <c r="EQ366" s="58">
        <f t="shared" si="649"/>
        <v>0</v>
      </c>
      <c r="ER366" s="58">
        <f t="shared" si="650"/>
        <v>0</v>
      </c>
      <c r="ES366" s="58">
        <f t="shared" si="651"/>
        <v>0</v>
      </c>
      <c r="ET366" s="58">
        <f t="shared" si="652"/>
        <v>0</v>
      </c>
    </row>
    <row r="367" spans="1:150" x14ac:dyDescent="0.25">
      <c r="A367" s="30" t="s">
        <v>1376</v>
      </c>
      <c r="B367" s="65">
        <v>2023247</v>
      </c>
      <c r="C367" s="67" t="s">
        <v>1377</v>
      </c>
      <c r="D367" s="32" t="s">
        <v>489</v>
      </c>
      <c r="E367" s="56"/>
      <c r="F367" s="33"/>
      <c r="G367" s="33"/>
      <c r="H367" s="288">
        <f t="shared" si="645"/>
        <v>223891.20000000001</v>
      </c>
      <c r="I367" s="288">
        <f t="shared" si="646"/>
        <v>223891.20000000001</v>
      </c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4" t="s">
        <v>616</v>
      </c>
      <c r="AI367" s="34" t="s">
        <v>463</v>
      </c>
      <c r="AJ367" s="34" t="s">
        <v>54</v>
      </c>
      <c r="AK367" s="34" t="s">
        <v>490</v>
      </c>
      <c r="AL367" s="34" t="s">
        <v>170</v>
      </c>
      <c r="AM367" s="34" t="s">
        <v>491</v>
      </c>
      <c r="AN367" s="34" t="s">
        <v>617</v>
      </c>
      <c r="AO367" s="36">
        <v>1.04</v>
      </c>
      <c r="AP367" s="69" t="s">
        <v>544</v>
      </c>
      <c r="AQ367" s="69" t="s">
        <v>30</v>
      </c>
      <c r="AR367" s="37" t="s">
        <v>493</v>
      </c>
      <c r="AS367" s="38">
        <v>2023</v>
      </c>
      <c r="AT367" s="39" t="s">
        <v>470</v>
      </c>
      <c r="AU367" s="37" t="s">
        <v>493</v>
      </c>
      <c r="AV367" s="39" t="s">
        <v>494</v>
      </c>
      <c r="AW367" s="39" t="s">
        <v>495</v>
      </c>
      <c r="AX367" s="39" t="s">
        <v>550</v>
      </c>
      <c r="AY367" s="40" t="s">
        <v>919</v>
      </c>
      <c r="AZ367" s="40" t="s">
        <v>504</v>
      </c>
      <c r="BA367" s="274">
        <v>0</v>
      </c>
      <c r="BB367" s="42"/>
      <c r="BC367" s="43">
        <v>215280</v>
      </c>
      <c r="BD367" s="43">
        <v>0</v>
      </c>
      <c r="BE367" s="43"/>
      <c r="BF367" s="43">
        <v>0</v>
      </c>
      <c r="BG367" s="44"/>
      <c r="BH367" s="45">
        <f t="shared" si="630"/>
        <v>215280</v>
      </c>
      <c r="BI367" s="45">
        <f t="shared" si="631"/>
        <v>223891.20000000001</v>
      </c>
      <c r="BJ367" s="45">
        <f t="shared" si="640"/>
        <v>223891.20000000001</v>
      </c>
      <c r="BK367" s="46">
        <v>0</v>
      </c>
      <c r="BL367" s="46">
        <v>0</v>
      </c>
      <c r="BM367" s="46">
        <f t="shared" si="680"/>
        <v>0</v>
      </c>
      <c r="BN367" s="46">
        <v>0</v>
      </c>
      <c r="BO367" s="46">
        <f t="shared" ref="BO367:BO430" si="694">$AO367*BN367</f>
        <v>0</v>
      </c>
      <c r="BP367" s="46">
        <v>0</v>
      </c>
      <c r="BQ367" s="46">
        <f t="shared" si="681"/>
        <v>0</v>
      </c>
      <c r="BR367" s="46">
        <v>0</v>
      </c>
      <c r="BS367" s="46">
        <f t="shared" si="682"/>
        <v>0</v>
      </c>
      <c r="BT367" s="46">
        <v>0</v>
      </c>
      <c r="BU367" s="46">
        <f t="shared" si="683"/>
        <v>0</v>
      </c>
      <c r="BV367" s="46">
        <v>0</v>
      </c>
      <c r="BW367" s="46">
        <f t="shared" si="684"/>
        <v>0</v>
      </c>
      <c r="BX367" s="46">
        <v>0</v>
      </c>
      <c r="BY367" s="46">
        <f t="shared" si="685"/>
        <v>0</v>
      </c>
      <c r="BZ367" s="46">
        <v>0</v>
      </c>
      <c r="CA367" s="46">
        <f t="shared" ref="CA367:CA430" si="695">$AO367*BZ367</f>
        <v>0</v>
      </c>
      <c r="CB367" s="46">
        <v>215280</v>
      </c>
      <c r="CC367" s="46">
        <f t="shared" ref="CC367:CC430" si="696">$AO367*CB367</f>
        <v>223891.20000000001</v>
      </c>
      <c r="CD367" s="46">
        <v>0</v>
      </c>
      <c r="CE367" s="46">
        <f t="shared" ref="CE367:CE430" si="697">$AO367*CD367</f>
        <v>0</v>
      </c>
      <c r="CF367" s="46">
        <v>0</v>
      </c>
      <c r="CG367" s="46">
        <f t="shared" ref="CG367:CG430" si="698">$AO367*CF367</f>
        <v>0</v>
      </c>
      <c r="CH367" s="46">
        <v>0</v>
      </c>
      <c r="CI367" s="46">
        <f t="shared" ref="CI367:CI430" si="699">$AO367*CH367</f>
        <v>0</v>
      </c>
      <c r="CJ367" s="46">
        <v>0</v>
      </c>
      <c r="CK367" s="46">
        <f t="shared" ref="CK367:CK430" si="700">$AO367*CJ367</f>
        <v>0</v>
      </c>
      <c r="CL367" s="46">
        <v>0</v>
      </c>
      <c r="CM367" s="46">
        <f t="shared" ref="CM367:CM430" si="701">$AO367*CL367</f>
        <v>0</v>
      </c>
      <c r="CN367" s="46">
        <v>0</v>
      </c>
      <c r="CO367" s="46">
        <f t="shared" ref="CO367:CO430" si="702">$AO367*CN367</f>
        <v>0</v>
      </c>
      <c r="CP367" s="46">
        <v>0</v>
      </c>
      <c r="CQ367" s="46">
        <f t="shared" ref="CQ367:CQ430" si="703">$AO367*CP367</f>
        <v>0</v>
      </c>
      <c r="CR367" s="46">
        <v>0</v>
      </c>
      <c r="CS367" s="46">
        <f t="shared" ref="CS367:CS430" si="704">$AO367*CR367</f>
        <v>0</v>
      </c>
      <c r="CT367" s="46">
        <v>0</v>
      </c>
      <c r="CU367" s="46">
        <f t="shared" ref="CU367:CU430" si="705">$AO367*CT367</f>
        <v>0</v>
      </c>
      <c r="CV367" s="46">
        <v>0</v>
      </c>
      <c r="CW367" s="46">
        <f t="shared" ref="CW367:CW430" si="706">$AO367*CV367</f>
        <v>0</v>
      </c>
      <c r="CX367" s="46">
        <v>0</v>
      </c>
      <c r="CY367" s="46">
        <f t="shared" ref="CY367:CY430" si="707">$AO367*CX367</f>
        <v>0</v>
      </c>
      <c r="CZ367" s="46">
        <v>0</v>
      </c>
      <c r="DA367" s="46">
        <f t="shared" ref="DA367:DA430" si="708">$AO367*CZ367</f>
        <v>0</v>
      </c>
      <c r="DB367" s="47">
        <v>0</v>
      </c>
      <c r="DC367" s="46">
        <f t="shared" ref="DC367:DC430" si="709">$AO367*DB367</f>
        <v>0</v>
      </c>
      <c r="DD367" s="48">
        <v>0</v>
      </c>
      <c r="DE367" s="46">
        <f t="shared" ref="DE367:DE430" si="710">$AO367*DD367</f>
        <v>0</v>
      </c>
      <c r="DF367" s="49">
        <v>30</v>
      </c>
      <c r="DG367" s="50">
        <f t="shared" si="637"/>
        <v>7463.04</v>
      </c>
      <c r="DH367" s="51">
        <f t="shared" si="641"/>
        <v>104482.55999999997</v>
      </c>
      <c r="DI367" s="52"/>
      <c r="DJ367" s="52"/>
      <c r="DK367" s="53"/>
      <c r="DL367" s="53"/>
      <c r="DM367" s="53"/>
      <c r="DN367" s="53"/>
      <c r="DO367" s="53"/>
      <c r="DP367" s="53"/>
      <c r="DQ367" s="52"/>
      <c r="DR367" s="53"/>
      <c r="DS367" s="52">
        <f t="shared" si="693"/>
        <v>7463.04</v>
      </c>
      <c r="DT367" s="52">
        <f t="shared" si="693"/>
        <v>7463.04</v>
      </c>
      <c r="DU367" s="52">
        <f t="shared" si="693"/>
        <v>7463.04</v>
      </c>
      <c r="DV367" s="52">
        <f t="shared" si="693"/>
        <v>7463.04</v>
      </c>
      <c r="DW367" s="52">
        <f t="shared" si="693"/>
        <v>7463.04</v>
      </c>
      <c r="DX367" s="52">
        <f t="shared" si="693"/>
        <v>7463.04</v>
      </c>
      <c r="DY367" s="52">
        <f t="shared" si="693"/>
        <v>7463.04</v>
      </c>
      <c r="DZ367" s="52">
        <f t="shared" si="693"/>
        <v>7463.04</v>
      </c>
      <c r="EA367" s="52">
        <f t="shared" si="693"/>
        <v>7463.04</v>
      </c>
      <c r="EB367" s="52">
        <f t="shared" si="693"/>
        <v>7463.04</v>
      </c>
      <c r="EC367" s="52">
        <f t="shared" si="693"/>
        <v>7463.04</v>
      </c>
      <c r="ED367" s="52">
        <f t="shared" si="693"/>
        <v>7463.04</v>
      </c>
      <c r="EE367" s="52">
        <f t="shared" si="693"/>
        <v>7463.04</v>
      </c>
      <c r="EF367" s="52">
        <f t="shared" si="691"/>
        <v>7463.04</v>
      </c>
      <c r="EG367" s="54">
        <f t="shared" si="642"/>
        <v>119408.64000000004</v>
      </c>
      <c r="EH367" s="55">
        <f t="shared" si="643"/>
        <v>14</v>
      </c>
      <c r="EI367" s="55">
        <f t="shared" si="644"/>
        <v>16</v>
      </c>
      <c r="EJ367" s="56" t="s">
        <v>920</v>
      </c>
      <c r="EK367" s="57">
        <f t="shared" si="662"/>
        <v>0</v>
      </c>
      <c r="EL367" s="57">
        <f t="shared" si="663"/>
        <v>0</v>
      </c>
      <c r="EM367" s="57">
        <f t="shared" si="664"/>
        <v>0</v>
      </c>
      <c r="EN367" s="57">
        <f t="shared" si="665"/>
        <v>0</v>
      </c>
      <c r="EO367" s="57">
        <f t="shared" si="647"/>
        <v>0</v>
      </c>
      <c r="EP367" s="57">
        <f t="shared" si="648"/>
        <v>0</v>
      </c>
      <c r="EQ367" s="58">
        <f t="shared" si="649"/>
        <v>0</v>
      </c>
      <c r="ER367" s="58">
        <f t="shared" si="650"/>
        <v>0</v>
      </c>
      <c r="ES367" s="58">
        <f t="shared" si="651"/>
        <v>0</v>
      </c>
      <c r="ET367" s="58">
        <f t="shared" si="652"/>
        <v>0</v>
      </c>
    </row>
    <row r="368" spans="1:150" x14ac:dyDescent="0.25">
      <c r="A368" s="30" t="s">
        <v>1378</v>
      </c>
      <c r="B368" s="65">
        <v>2023248</v>
      </c>
      <c r="C368" s="67" t="s">
        <v>1379</v>
      </c>
      <c r="D368" s="32" t="s">
        <v>489</v>
      </c>
      <c r="E368" s="56"/>
      <c r="F368" s="33"/>
      <c r="G368" s="33"/>
      <c r="H368" s="288">
        <f t="shared" si="645"/>
        <v>194688</v>
      </c>
      <c r="I368" s="288">
        <f t="shared" si="646"/>
        <v>194688</v>
      </c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4" t="s">
        <v>616</v>
      </c>
      <c r="AI368" s="34" t="s">
        <v>463</v>
      </c>
      <c r="AJ368" s="34" t="s">
        <v>54</v>
      </c>
      <c r="AK368" s="34" t="s">
        <v>490</v>
      </c>
      <c r="AL368" s="34" t="s">
        <v>170</v>
      </c>
      <c r="AM368" s="34" t="s">
        <v>491</v>
      </c>
      <c r="AN368" s="34" t="s">
        <v>617</v>
      </c>
      <c r="AO368" s="36">
        <v>1.04</v>
      </c>
      <c r="AP368" s="69" t="s">
        <v>544</v>
      </c>
      <c r="AQ368" s="69" t="s">
        <v>30</v>
      </c>
      <c r="AR368" s="37" t="s">
        <v>493</v>
      </c>
      <c r="AS368" s="38">
        <v>2023</v>
      </c>
      <c r="AT368" s="39" t="s">
        <v>470</v>
      </c>
      <c r="AU368" s="37" t="s">
        <v>493</v>
      </c>
      <c r="AV368" s="39" t="s">
        <v>494</v>
      </c>
      <c r="AW368" s="39" t="s">
        <v>495</v>
      </c>
      <c r="AX368" s="39" t="s">
        <v>550</v>
      </c>
      <c r="AY368" s="40" t="s">
        <v>923</v>
      </c>
      <c r="AZ368" s="40" t="s">
        <v>504</v>
      </c>
      <c r="BA368" s="274">
        <v>0</v>
      </c>
      <c r="BB368" s="42"/>
      <c r="BC368" s="43">
        <v>187200</v>
      </c>
      <c r="BD368" s="43">
        <v>0</v>
      </c>
      <c r="BE368" s="43"/>
      <c r="BF368" s="43">
        <v>0</v>
      </c>
      <c r="BG368" s="44"/>
      <c r="BH368" s="45">
        <f t="shared" si="630"/>
        <v>187200</v>
      </c>
      <c r="BI368" s="45">
        <f t="shared" si="631"/>
        <v>194688</v>
      </c>
      <c r="BJ368" s="45">
        <f t="shared" si="640"/>
        <v>194688</v>
      </c>
      <c r="BK368" s="46">
        <v>0</v>
      </c>
      <c r="BL368" s="46">
        <v>0</v>
      </c>
      <c r="BM368" s="46">
        <f t="shared" si="680"/>
        <v>0</v>
      </c>
      <c r="BN368" s="46">
        <v>0</v>
      </c>
      <c r="BO368" s="46">
        <f t="shared" si="694"/>
        <v>0</v>
      </c>
      <c r="BP368" s="46">
        <v>0</v>
      </c>
      <c r="BQ368" s="46">
        <f t="shared" si="681"/>
        <v>0</v>
      </c>
      <c r="BR368" s="46">
        <v>0</v>
      </c>
      <c r="BS368" s="46">
        <f t="shared" si="682"/>
        <v>0</v>
      </c>
      <c r="BT368" s="46">
        <v>0</v>
      </c>
      <c r="BU368" s="46">
        <f t="shared" si="683"/>
        <v>0</v>
      </c>
      <c r="BV368" s="46">
        <v>0</v>
      </c>
      <c r="BW368" s="46">
        <f t="shared" si="684"/>
        <v>0</v>
      </c>
      <c r="BX368" s="46">
        <v>0</v>
      </c>
      <c r="BY368" s="46">
        <f t="shared" si="685"/>
        <v>0</v>
      </c>
      <c r="BZ368" s="46">
        <v>0</v>
      </c>
      <c r="CA368" s="46">
        <f t="shared" si="695"/>
        <v>0</v>
      </c>
      <c r="CB368" s="46">
        <v>0</v>
      </c>
      <c r="CC368" s="46">
        <f t="shared" si="696"/>
        <v>0</v>
      </c>
      <c r="CD368" s="46">
        <v>187200</v>
      </c>
      <c r="CE368" s="46">
        <f t="shared" si="697"/>
        <v>194688</v>
      </c>
      <c r="CF368" s="46">
        <v>0</v>
      </c>
      <c r="CG368" s="46">
        <f t="shared" si="698"/>
        <v>0</v>
      </c>
      <c r="CH368" s="46">
        <v>0</v>
      </c>
      <c r="CI368" s="46">
        <f t="shared" si="699"/>
        <v>0</v>
      </c>
      <c r="CJ368" s="46">
        <v>0</v>
      </c>
      <c r="CK368" s="46">
        <f t="shared" si="700"/>
        <v>0</v>
      </c>
      <c r="CL368" s="46">
        <v>0</v>
      </c>
      <c r="CM368" s="46">
        <f t="shared" si="701"/>
        <v>0</v>
      </c>
      <c r="CN368" s="46">
        <v>0</v>
      </c>
      <c r="CO368" s="46">
        <f t="shared" si="702"/>
        <v>0</v>
      </c>
      <c r="CP368" s="46">
        <v>0</v>
      </c>
      <c r="CQ368" s="46">
        <f t="shared" si="703"/>
        <v>0</v>
      </c>
      <c r="CR368" s="46">
        <v>0</v>
      </c>
      <c r="CS368" s="46">
        <f t="shared" si="704"/>
        <v>0</v>
      </c>
      <c r="CT368" s="46">
        <v>0</v>
      </c>
      <c r="CU368" s="46">
        <f t="shared" si="705"/>
        <v>0</v>
      </c>
      <c r="CV368" s="46">
        <v>0</v>
      </c>
      <c r="CW368" s="46">
        <f t="shared" si="706"/>
        <v>0</v>
      </c>
      <c r="CX368" s="46">
        <v>0</v>
      </c>
      <c r="CY368" s="46">
        <f t="shared" si="707"/>
        <v>0</v>
      </c>
      <c r="CZ368" s="46">
        <v>0</v>
      </c>
      <c r="DA368" s="46">
        <f t="shared" si="708"/>
        <v>0</v>
      </c>
      <c r="DB368" s="47">
        <v>0</v>
      </c>
      <c r="DC368" s="46">
        <f t="shared" si="709"/>
        <v>0</v>
      </c>
      <c r="DD368" s="48">
        <v>0</v>
      </c>
      <c r="DE368" s="46">
        <f t="shared" si="710"/>
        <v>0</v>
      </c>
      <c r="DF368" s="49">
        <v>15</v>
      </c>
      <c r="DG368" s="50">
        <f t="shared" si="637"/>
        <v>12979.2</v>
      </c>
      <c r="DH368" s="51">
        <f t="shared" si="641"/>
        <v>168729.60000000001</v>
      </c>
      <c r="DI368" s="52"/>
      <c r="DJ368" s="52"/>
      <c r="DK368" s="53"/>
      <c r="DL368" s="53"/>
      <c r="DM368" s="53"/>
      <c r="DN368" s="53"/>
      <c r="DO368" s="53"/>
      <c r="DP368" s="53"/>
      <c r="DQ368" s="53"/>
      <c r="DR368" s="52"/>
      <c r="DS368" s="53"/>
      <c r="DT368" s="52">
        <f t="shared" ref="DT368:EE369" si="711">$DG368</f>
        <v>12979.2</v>
      </c>
      <c r="DU368" s="52">
        <f t="shared" si="711"/>
        <v>12979.2</v>
      </c>
      <c r="DV368" s="52">
        <f t="shared" si="711"/>
        <v>12979.2</v>
      </c>
      <c r="DW368" s="52">
        <f t="shared" si="711"/>
        <v>12979.2</v>
      </c>
      <c r="DX368" s="52">
        <f t="shared" si="711"/>
        <v>12979.2</v>
      </c>
      <c r="DY368" s="52">
        <f t="shared" si="711"/>
        <v>12979.2</v>
      </c>
      <c r="DZ368" s="52">
        <f t="shared" si="711"/>
        <v>12979.2</v>
      </c>
      <c r="EA368" s="52">
        <f t="shared" si="711"/>
        <v>12979.2</v>
      </c>
      <c r="EB368" s="52">
        <f t="shared" si="711"/>
        <v>12979.2</v>
      </c>
      <c r="EC368" s="52">
        <f t="shared" si="711"/>
        <v>12979.2</v>
      </c>
      <c r="ED368" s="52">
        <f t="shared" si="711"/>
        <v>12979.2</v>
      </c>
      <c r="EE368" s="52">
        <f t="shared" si="711"/>
        <v>12979.2</v>
      </c>
      <c r="EF368" s="52">
        <f t="shared" si="691"/>
        <v>12979.2</v>
      </c>
      <c r="EG368" s="54">
        <f t="shared" si="642"/>
        <v>25958.399999999994</v>
      </c>
      <c r="EH368" s="55">
        <f t="shared" si="643"/>
        <v>13</v>
      </c>
      <c r="EI368" s="55">
        <f t="shared" si="644"/>
        <v>2</v>
      </c>
      <c r="EJ368" s="56" t="s">
        <v>924</v>
      </c>
      <c r="EK368" s="57">
        <f t="shared" si="662"/>
        <v>0</v>
      </c>
      <c r="EL368" s="57">
        <f t="shared" si="663"/>
        <v>0</v>
      </c>
      <c r="EM368" s="57">
        <f t="shared" si="664"/>
        <v>0</v>
      </c>
      <c r="EN368" s="57">
        <f t="shared" si="665"/>
        <v>0</v>
      </c>
      <c r="EO368" s="57">
        <f t="shared" si="647"/>
        <v>0</v>
      </c>
      <c r="EP368" s="57">
        <f t="shared" si="648"/>
        <v>0</v>
      </c>
      <c r="EQ368" s="58">
        <f t="shared" si="649"/>
        <v>0</v>
      </c>
      <c r="ER368" s="58">
        <f t="shared" si="650"/>
        <v>0</v>
      </c>
      <c r="ES368" s="58">
        <f t="shared" si="651"/>
        <v>0</v>
      </c>
      <c r="ET368" s="58">
        <f t="shared" si="652"/>
        <v>0</v>
      </c>
    </row>
    <row r="369" spans="1:150" x14ac:dyDescent="0.25">
      <c r="A369" s="30" t="s">
        <v>1380</v>
      </c>
      <c r="B369" s="65">
        <v>2023248</v>
      </c>
      <c r="C369" s="67" t="s">
        <v>1381</v>
      </c>
      <c r="D369" s="32" t="s">
        <v>489</v>
      </c>
      <c r="E369" s="56"/>
      <c r="F369" s="33"/>
      <c r="G369" s="33"/>
      <c r="H369" s="288">
        <f t="shared" si="645"/>
        <v>253094.39999999999</v>
      </c>
      <c r="I369" s="288">
        <f t="shared" si="646"/>
        <v>253094.39999999999</v>
      </c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4" t="s">
        <v>616</v>
      </c>
      <c r="AI369" s="34" t="s">
        <v>463</v>
      </c>
      <c r="AJ369" s="34" t="s">
        <v>54</v>
      </c>
      <c r="AK369" s="34" t="s">
        <v>490</v>
      </c>
      <c r="AL369" s="34" t="s">
        <v>170</v>
      </c>
      <c r="AM369" s="34" t="s">
        <v>491</v>
      </c>
      <c r="AN369" s="34" t="s">
        <v>617</v>
      </c>
      <c r="AO369" s="36">
        <v>1.04</v>
      </c>
      <c r="AP369" s="69" t="s">
        <v>544</v>
      </c>
      <c r="AQ369" s="69" t="s">
        <v>30</v>
      </c>
      <c r="AR369" s="37" t="s">
        <v>493</v>
      </c>
      <c r="AS369" s="38">
        <v>2023</v>
      </c>
      <c r="AT369" s="39" t="s">
        <v>470</v>
      </c>
      <c r="AU369" s="37" t="s">
        <v>493</v>
      </c>
      <c r="AV369" s="39" t="s">
        <v>494</v>
      </c>
      <c r="AW369" s="39" t="s">
        <v>495</v>
      </c>
      <c r="AX369" s="39" t="s">
        <v>550</v>
      </c>
      <c r="AY369" s="40" t="s">
        <v>919</v>
      </c>
      <c r="AZ369" s="40" t="s">
        <v>504</v>
      </c>
      <c r="BA369" s="274">
        <v>0</v>
      </c>
      <c r="BB369" s="42"/>
      <c r="BC369" s="43">
        <v>243360</v>
      </c>
      <c r="BD369" s="43">
        <v>0</v>
      </c>
      <c r="BE369" s="43"/>
      <c r="BF369" s="43">
        <v>0</v>
      </c>
      <c r="BG369" s="44"/>
      <c r="BH369" s="45">
        <f t="shared" si="630"/>
        <v>243360</v>
      </c>
      <c r="BI369" s="45">
        <f t="shared" si="631"/>
        <v>253094.39999999999</v>
      </c>
      <c r="BJ369" s="45">
        <f t="shared" si="640"/>
        <v>253094.39999999999</v>
      </c>
      <c r="BK369" s="46">
        <v>0</v>
      </c>
      <c r="BL369" s="46">
        <v>0</v>
      </c>
      <c r="BM369" s="46">
        <f t="shared" si="680"/>
        <v>0</v>
      </c>
      <c r="BN369" s="46">
        <v>0</v>
      </c>
      <c r="BO369" s="46">
        <f t="shared" si="694"/>
        <v>0</v>
      </c>
      <c r="BP369" s="46">
        <v>0</v>
      </c>
      <c r="BQ369" s="46">
        <f t="shared" si="681"/>
        <v>0</v>
      </c>
      <c r="BR369" s="46">
        <v>0</v>
      </c>
      <c r="BS369" s="46">
        <f t="shared" si="682"/>
        <v>0</v>
      </c>
      <c r="BT369" s="46">
        <v>0</v>
      </c>
      <c r="BU369" s="46">
        <f t="shared" si="683"/>
        <v>0</v>
      </c>
      <c r="BV369" s="46">
        <v>0</v>
      </c>
      <c r="BW369" s="46">
        <f t="shared" si="684"/>
        <v>0</v>
      </c>
      <c r="BX369" s="46">
        <v>0</v>
      </c>
      <c r="BY369" s="46">
        <f t="shared" si="685"/>
        <v>0</v>
      </c>
      <c r="BZ369" s="46">
        <v>0</v>
      </c>
      <c r="CA369" s="46">
        <f t="shared" si="695"/>
        <v>0</v>
      </c>
      <c r="CB369" s="46">
        <v>0</v>
      </c>
      <c r="CC369" s="46">
        <f t="shared" si="696"/>
        <v>0</v>
      </c>
      <c r="CD369" s="46">
        <v>243360</v>
      </c>
      <c r="CE369" s="46">
        <f t="shared" si="697"/>
        <v>253094.39999999999</v>
      </c>
      <c r="CF369" s="46">
        <v>0</v>
      </c>
      <c r="CG369" s="46">
        <f t="shared" si="698"/>
        <v>0</v>
      </c>
      <c r="CH369" s="46">
        <v>0</v>
      </c>
      <c r="CI369" s="46">
        <f t="shared" si="699"/>
        <v>0</v>
      </c>
      <c r="CJ369" s="46">
        <v>0</v>
      </c>
      <c r="CK369" s="46">
        <f t="shared" si="700"/>
        <v>0</v>
      </c>
      <c r="CL369" s="46">
        <v>0</v>
      </c>
      <c r="CM369" s="46">
        <f t="shared" si="701"/>
        <v>0</v>
      </c>
      <c r="CN369" s="46">
        <v>0</v>
      </c>
      <c r="CO369" s="46">
        <f t="shared" si="702"/>
        <v>0</v>
      </c>
      <c r="CP369" s="46">
        <v>0</v>
      </c>
      <c r="CQ369" s="46">
        <f t="shared" si="703"/>
        <v>0</v>
      </c>
      <c r="CR369" s="46">
        <v>0</v>
      </c>
      <c r="CS369" s="46">
        <f t="shared" si="704"/>
        <v>0</v>
      </c>
      <c r="CT369" s="46">
        <v>0</v>
      </c>
      <c r="CU369" s="46">
        <f t="shared" si="705"/>
        <v>0</v>
      </c>
      <c r="CV369" s="46">
        <v>0</v>
      </c>
      <c r="CW369" s="46">
        <f t="shared" si="706"/>
        <v>0</v>
      </c>
      <c r="CX369" s="46">
        <v>0</v>
      </c>
      <c r="CY369" s="46">
        <f t="shared" si="707"/>
        <v>0</v>
      </c>
      <c r="CZ369" s="46">
        <v>0</v>
      </c>
      <c r="DA369" s="46">
        <f t="shared" si="708"/>
        <v>0</v>
      </c>
      <c r="DB369" s="47">
        <v>0</v>
      </c>
      <c r="DC369" s="46">
        <f t="shared" si="709"/>
        <v>0</v>
      </c>
      <c r="DD369" s="48">
        <v>0</v>
      </c>
      <c r="DE369" s="46">
        <f t="shared" si="710"/>
        <v>0</v>
      </c>
      <c r="DF369" s="49">
        <v>30</v>
      </c>
      <c r="DG369" s="50">
        <f t="shared" si="637"/>
        <v>8436.48</v>
      </c>
      <c r="DH369" s="51">
        <f t="shared" si="641"/>
        <v>109674.23999999996</v>
      </c>
      <c r="DI369" s="52"/>
      <c r="DJ369" s="52"/>
      <c r="DK369" s="53"/>
      <c r="DL369" s="53"/>
      <c r="DM369" s="53"/>
      <c r="DN369" s="53"/>
      <c r="DO369" s="53"/>
      <c r="DP369" s="53"/>
      <c r="DQ369" s="53"/>
      <c r="DR369" s="52"/>
      <c r="DS369" s="53"/>
      <c r="DT369" s="52">
        <f t="shared" si="711"/>
        <v>8436.48</v>
      </c>
      <c r="DU369" s="52">
        <f t="shared" si="711"/>
        <v>8436.48</v>
      </c>
      <c r="DV369" s="52">
        <f t="shared" si="711"/>
        <v>8436.48</v>
      </c>
      <c r="DW369" s="52">
        <f t="shared" si="711"/>
        <v>8436.48</v>
      </c>
      <c r="DX369" s="52">
        <f t="shared" si="711"/>
        <v>8436.48</v>
      </c>
      <c r="DY369" s="52">
        <f t="shared" si="711"/>
        <v>8436.48</v>
      </c>
      <c r="DZ369" s="52">
        <f t="shared" si="711"/>
        <v>8436.48</v>
      </c>
      <c r="EA369" s="52">
        <f t="shared" si="711"/>
        <v>8436.48</v>
      </c>
      <c r="EB369" s="52">
        <f t="shared" si="711"/>
        <v>8436.48</v>
      </c>
      <c r="EC369" s="52">
        <f t="shared" si="711"/>
        <v>8436.48</v>
      </c>
      <c r="ED369" s="52">
        <f t="shared" si="711"/>
        <v>8436.48</v>
      </c>
      <c r="EE369" s="52">
        <f t="shared" si="711"/>
        <v>8436.48</v>
      </c>
      <c r="EF369" s="52">
        <f t="shared" si="691"/>
        <v>8436.48</v>
      </c>
      <c r="EG369" s="54">
        <f t="shared" si="642"/>
        <v>143420.16000000003</v>
      </c>
      <c r="EH369" s="55">
        <f t="shared" si="643"/>
        <v>13</v>
      </c>
      <c r="EI369" s="55">
        <f t="shared" si="644"/>
        <v>17</v>
      </c>
      <c r="EJ369" s="56" t="s">
        <v>920</v>
      </c>
      <c r="EK369" s="57">
        <f t="shared" si="662"/>
        <v>0</v>
      </c>
      <c r="EL369" s="57">
        <f t="shared" si="663"/>
        <v>0</v>
      </c>
      <c r="EM369" s="57">
        <f t="shared" si="664"/>
        <v>0</v>
      </c>
      <c r="EN369" s="57">
        <f t="shared" si="665"/>
        <v>0</v>
      </c>
      <c r="EO369" s="57">
        <f t="shared" si="647"/>
        <v>0</v>
      </c>
      <c r="EP369" s="57">
        <f t="shared" si="648"/>
        <v>0</v>
      </c>
      <c r="EQ369" s="58">
        <f t="shared" si="649"/>
        <v>0</v>
      </c>
      <c r="ER369" s="58">
        <f t="shared" si="650"/>
        <v>0</v>
      </c>
      <c r="ES369" s="58">
        <f t="shared" si="651"/>
        <v>0</v>
      </c>
      <c r="ET369" s="58">
        <f t="shared" si="652"/>
        <v>0</v>
      </c>
    </row>
    <row r="370" spans="1:150" x14ac:dyDescent="0.25">
      <c r="A370" s="30" t="s">
        <v>1382</v>
      </c>
      <c r="B370" s="65">
        <v>2023249</v>
      </c>
      <c r="C370" s="67" t="s">
        <v>1383</v>
      </c>
      <c r="D370" s="32" t="s">
        <v>489</v>
      </c>
      <c r="E370" s="56"/>
      <c r="F370" s="33"/>
      <c r="G370" s="33"/>
      <c r="H370" s="288">
        <f t="shared" si="645"/>
        <v>194688</v>
      </c>
      <c r="I370" s="288">
        <f t="shared" si="646"/>
        <v>194688</v>
      </c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4" t="s">
        <v>616</v>
      </c>
      <c r="AI370" s="34" t="s">
        <v>463</v>
      </c>
      <c r="AJ370" s="34" t="s">
        <v>54</v>
      </c>
      <c r="AK370" s="34" t="s">
        <v>490</v>
      </c>
      <c r="AL370" s="34" t="s">
        <v>170</v>
      </c>
      <c r="AM370" s="34" t="s">
        <v>491</v>
      </c>
      <c r="AN370" s="34" t="s">
        <v>617</v>
      </c>
      <c r="AO370" s="36">
        <v>1.04</v>
      </c>
      <c r="AP370" s="69" t="s">
        <v>544</v>
      </c>
      <c r="AQ370" s="69" t="s">
        <v>30</v>
      </c>
      <c r="AR370" s="37" t="s">
        <v>493</v>
      </c>
      <c r="AS370" s="38">
        <v>2023</v>
      </c>
      <c r="AT370" s="39" t="s">
        <v>470</v>
      </c>
      <c r="AU370" s="37" t="s">
        <v>493</v>
      </c>
      <c r="AV370" s="39" t="s">
        <v>494</v>
      </c>
      <c r="AW370" s="39" t="s">
        <v>495</v>
      </c>
      <c r="AX370" s="39" t="s">
        <v>550</v>
      </c>
      <c r="AY370" s="40" t="s">
        <v>923</v>
      </c>
      <c r="AZ370" s="40" t="s">
        <v>504</v>
      </c>
      <c r="BA370" s="274">
        <v>0</v>
      </c>
      <c r="BB370" s="42"/>
      <c r="BC370" s="43">
        <v>187200</v>
      </c>
      <c r="BD370" s="43">
        <v>0</v>
      </c>
      <c r="BE370" s="43"/>
      <c r="BF370" s="43">
        <v>0</v>
      </c>
      <c r="BG370" s="44"/>
      <c r="BH370" s="45">
        <f t="shared" ref="BH370:BH433" si="712">BK370+BL370+BN370+BP370+BR370+BT370+BV370+BX370+BZ370+CB370+CD370+CJ370+CF370+CH370+CL370+CN370+CP370+CR370+CT370+CV370+CX370+CZ370+DB370+DD370</f>
        <v>187200</v>
      </c>
      <c r="BI370" s="45">
        <f t="shared" ref="BI370:BI433" si="713">BK370+BM370+BO370+BQ370+BS370+BU370+BW370+BY370+CA370+CC370+CE370+CK370+CG370+CI370+CM370+CO370+CQ370+CS370+CU370+CW370+CY370+DA370+DC370+DE370</f>
        <v>194688</v>
      </c>
      <c r="BJ370" s="45">
        <f t="shared" si="640"/>
        <v>194688</v>
      </c>
      <c r="BK370" s="46">
        <v>0</v>
      </c>
      <c r="BL370" s="46">
        <v>0</v>
      </c>
      <c r="BM370" s="46">
        <f t="shared" si="680"/>
        <v>0</v>
      </c>
      <c r="BN370" s="46">
        <v>0</v>
      </c>
      <c r="BO370" s="46">
        <f t="shared" si="694"/>
        <v>0</v>
      </c>
      <c r="BP370" s="46">
        <v>0</v>
      </c>
      <c r="BQ370" s="46">
        <f t="shared" si="681"/>
        <v>0</v>
      </c>
      <c r="BR370" s="46">
        <v>0</v>
      </c>
      <c r="BS370" s="46">
        <f t="shared" si="682"/>
        <v>0</v>
      </c>
      <c r="BT370" s="46">
        <v>0</v>
      </c>
      <c r="BU370" s="46">
        <f t="shared" si="683"/>
        <v>0</v>
      </c>
      <c r="BV370" s="46">
        <v>0</v>
      </c>
      <c r="BW370" s="46">
        <f t="shared" si="684"/>
        <v>0</v>
      </c>
      <c r="BX370" s="46">
        <v>0</v>
      </c>
      <c r="BY370" s="46">
        <f t="shared" si="685"/>
        <v>0</v>
      </c>
      <c r="BZ370" s="46">
        <v>0</v>
      </c>
      <c r="CA370" s="46">
        <f t="shared" si="695"/>
        <v>0</v>
      </c>
      <c r="CB370" s="46">
        <v>0</v>
      </c>
      <c r="CC370" s="46">
        <f t="shared" si="696"/>
        <v>0</v>
      </c>
      <c r="CD370" s="46">
        <v>0</v>
      </c>
      <c r="CE370" s="46">
        <f t="shared" si="697"/>
        <v>0</v>
      </c>
      <c r="CF370" s="46">
        <v>187200</v>
      </c>
      <c r="CG370" s="46">
        <f t="shared" si="698"/>
        <v>194688</v>
      </c>
      <c r="CH370" s="46">
        <v>0</v>
      </c>
      <c r="CI370" s="46">
        <f t="shared" si="699"/>
        <v>0</v>
      </c>
      <c r="CJ370" s="46">
        <v>0</v>
      </c>
      <c r="CK370" s="46">
        <f t="shared" si="700"/>
        <v>0</v>
      </c>
      <c r="CL370" s="46">
        <v>0</v>
      </c>
      <c r="CM370" s="46">
        <f t="shared" si="701"/>
        <v>0</v>
      </c>
      <c r="CN370" s="46">
        <v>0</v>
      </c>
      <c r="CO370" s="46">
        <f t="shared" si="702"/>
        <v>0</v>
      </c>
      <c r="CP370" s="46">
        <v>0</v>
      </c>
      <c r="CQ370" s="46">
        <f t="shared" si="703"/>
        <v>0</v>
      </c>
      <c r="CR370" s="46">
        <v>0</v>
      </c>
      <c r="CS370" s="46">
        <f t="shared" si="704"/>
        <v>0</v>
      </c>
      <c r="CT370" s="46">
        <v>0</v>
      </c>
      <c r="CU370" s="46">
        <f t="shared" si="705"/>
        <v>0</v>
      </c>
      <c r="CV370" s="46">
        <v>0</v>
      </c>
      <c r="CW370" s="46">
        <f t="shared" si="706"/>
        <v>0</v>
      </c>
      <c r="CX370" s="46">
        <v>0</v>
      </c>
      <c r="CY370" s="46">
        <f t="shared" si="707"/>
        <v>0</v>
      </c>
      <c r="CZ370" s="46">
        <v>0</v>
      </c>
      <c r="DA370" s="46">
        <f t="shared" si="708"/>
        <v>0</v>
      </c>
      <c r="DB370" s="47">
        <v>0</v>
      </c>
      <c r="DC370" s="46">
        <f t="shared" si="709"/>
        <v>0</v>
      </c>
      <c r="DD370" s="48">
        <v>0</v>
      </c>
      <c r="DE370" s="46">
        <f t="shared" si="710"/>
        <v>0</v>
      </c>
      <c r="DF370" s="49">
        <v>15</v>
      </c>
      <c r="DG370" s="50">
        <f t="shared" si="637"/>
        <v>12979.2</v>
      </c>
      <c r="DH370" s="51">
        <f t="shared" si="641"/>
        <v>155750.39999999999</v>
      </c>
      <c r="DI370" s="52"/>
      <c r="DJ370" s="52"/>
      <c r="DK370" s="53"/>
      <c r="DL370" s="53"/>
      <c r="DM370" s="53"/>
      <c r="DN370" s="53"/>
      <c r="DO370" s="53"/>
      <c r="DP370" s="53"/>
      <c r="DQ370" s="53"/>
      <c r="DR370" s="53"/>
      <c r="DS370" s="52"/>
      <c r="DT370" s="53"/>
      <c r="DU370" s="52">
        <f t="shared" ref="DU370:EE371" si="714">$DG370</f>
        <v>12979.2</v>
      </c>
      <c r="DV370" s="52">
        <f t="shared" si="714"/>
        <v>12979.2</v>
      </c>
      <c r="DW370" s="52">
        <f t="shared" si="714"/>
        <v>12979.2</v>
      </c>
      <c r="DX370" s="52">
        <f t="shared" si="714"/>
        <v>12979.2</v>
      </c>
      <c r="DY370" s="52">
        <f t="shared" si="714"/>
        <v>12979.2</v>
      </c>
      <c r="DZ370" s="52">
        <f t="shared" si="714"/>
        <v>12979.2</v>
      </c>
      <c r="EA370" s="52">
        <f t="shared" si="714"/>
        <v>12979.2</v>
      </c>
      <c r="EB370" s="52">
        <f t="shared" si="714"/>
        <v>12979.2</v>
      </c>
      <c r="EC370" s="52">
        <f t="shared" si="714"/>
        <v>12979.2</v>
      </c>
      <c r="ED370" s="52">
        <f t="shared" si="714"/>
        <v>12979.2</v>
      </c>
      <c r="EE370" s="52">
        <f t="shared" si="714"/>
        <v>12979.2</v>
      </c>
      <c r="EF370" s="52">
        <f t="shared" si="691"/>
        <v>12979.2</v>
      </c>
      <c r="EG370" s="54">
        <f t="shared" si="642"/>
        <v>38937.600000000006</v>
      </c>
      <c r="EH370" s="55">
        <f t="shared" si="643"/>
        <v>12</v>
      </c>
      <c r="EI370" s="55">
        <f t="shared" si="644"/>
        <v>3</v>
      </c>
      <c r="EJ370" s="56" t="s">
        <v>924</v>
      </c>
      <c r="EK370" s="57">
        <f t="shared" si="662"/>
        <v>0</v>
      </c>
      <c r="EL370" s="57">
        <f t="shared" si="663"/>
        <v>0</v>
      </c>
      <c r="EM370" s="57">
        <f t="shared" si="664"/>
        <v>0</v>
      </c>
      <c r="EN370" s="57">
        <f t="shared" si="665"/>
        <v>0</v>
      </c>
      <c r="EO370" s="57">
        <f t="shared" si="647"/>
        <v>0</v>
      </c>
      <c r="EP370" s="57">
        <f t="shared" si="648"/>
        <v>0</v>
      </c>
      <c r="EQ370" s="58">
        <f t="shared" si="649"/>
        <v>0</v>
      </c>
      <c r="ER370" s="58">
        <f t="shared" si="650"/>
        <v>0</v>
      </c>
      <c r="ES370" s="58">
        <f t="shared" si="651"/>
        <v>0</v>
      </c>
      <c r="ET370" s="58">
        <f t="shared" si="652"/>
        <v>0</v>
      </c>
    </row>
    <row r="371" spans="1:150" x14ac:dyDescent="0.25">
      <c r="A371" s="30" t="s">
        <v>1384</v>
      </c>
      <c r="B371" s="65">
        <v>2023249</v>
      </c>
      <c r="C371" s="67" t="s">
        <v>1385</v>
      </c>
      <c r="D371" s="32" t="s">
        <v>489</v>
      </c>
      <c r="E371" s="56"/>
      <c r="F371" s="33"/>
      <c r="G371" s="33"/>
      <c r="H371" s="288">
        <f t="shared" si="645"/>
        <v>253094.39999999999</v>
      </c>
      <c r="I371" s="288">
        <f t="shared" si="646"/>
        <v>253094.39999999999</v>
      </c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4" t="s">
        <v>616</v>
      </c>
      <c r="AI371" s="34" t="s">
        <v>463</v>
      </c>
      <c r="AJ371" s="34" t="s">
        <v>54</v>
      </c>
      <c r="AK371" s="34" t="s">
        <v>490</v>
      </c>
      <c r="AL371" s="34" t="s">
        <v>170</v>
      </c>
      <c r="AM371" s="34" t="s">
        <v>491</v>
      </c>
      <c r="AN371" s="34" t="s">
        <v>617</v>
      </c>
      <c r="AO371" s="36">
        <v>1.04</v>
      </c>
      <c r="AP371" s="69" t="s">
        <v>544</v>
      </c>
      <c r="AQ371" s="69" t="s">
        <v>30</v>
      </c>
      <c r="AR371" s="37" t="s">
        <v>493</v>
      </c>
      <c r="AS371" s="38">
        <v>2023</v>
      </c>
      <c r="AT371" s="39" t="s">
        <v>470</v>
      </c>
      <c r="AU371" s="37" t="s">
        <v>493</v>
      </c>
      <c r="AV371" s="39" t="s">
        <v>494</v>
      </c>
      <c r="AW371" s="39" t="s">
        <v>495</v>
      </c>
      <c r="AX371" s="39" t="s">
        <v>550</v>
      </c>
      <c r="AY371" s="40" t="s">
        <v>919</v>
      </c>
      <c r="AZ371" s="40" t="s">
        <v>504</v>
      </c>
      <c r="BA371" s="274">
        <v>0</v>
      </c>
      <c r="BB371" s="42"/>
      <c r="BC371" s="43">
        <v>243360</v>
      </c>
      <c r="BD371" s="43">
        <v>0</v>
      </c>
      <c r="BE371" s="43"/>
      <c r="BF371" s="43">
        <v>0</v>
      </c>
      <c r="BG371" s="44"/>
      <c r="BH371" s="45">
        <f t="shared" si="712"/>
        <v>243360</v>
      </c>
      <c r="BI371" s="45">
        <f t="shared" si="713"/>
        <v>253094.39999999999</v>
      </c>
      <c r="BJ371" s="45">
        <f t="shared" si="640"/>
        <v>253094.39999999999</v>
      </c>
      <c r="BK371" s="46">
        <v>0</v>
      </c>
      <c r="BL371" s="46">
        <v>0</v>
      </c>
      <c r="BM371" s="46">
        <f t="shared" si="680"/>
        <v>0</v>
      </c>
      <c r="BN371" s="46">
        <v>0</v>
      </c>
      <c r="BO371" s="46">
        <f t="shared" si="694"/>
        <v>0</v>
      </c>
      <c r="BP371" s="46">
        <v>0</v>
      </c>
      <c r="BQ371" s="46">
        <f t="shared" si="681"/>
        <v>0</v>
      </c>
      <c r="BR371" s="46">
        <v>0</v>
      </c>
      <c r="BS371" s="46">
        <f t="shared" si="682"/>
        <v>0</v>
      </c>
      <c r="BT371" s="46">
        <v>0</v>
      </c>
      <c r="BU371" s="46">
        <f t="shared" si="683"/>
        <v>0</v>
      </c>
      <c r="BV371" s="46">
        <v>0</v>
      </c>
      <c r="BW371" s="46">
        <f t="shared" si="684"/>
        <v>0</v>
      </c>
      <c r="BX371" s="46">
        <v>0</v>
      </c>
      <c r="BY371" s="46">
        <f t="shared" si="685"/>
        <v>0</v>
      </c>
      <c r="BZ371" s="46">
        <v>0</v>
      </c>
      <c r="CA371" s="46">
        <f t="shared" si="695"/>
        <v>0</v>
      </c>
      <c r="CB371" s="46">
        <v>0</v>
      </c>
      <c r="CC371" s="46">
        <f t="shared" si="696"/>
        <v>0</v>
      </c>
      <c r="CD371" s="46">
        <v>0</v>
      </c>
      <c r="CE371" s="46">
        <f t="shared" si="697"/>
        <v>0</v>
      </c>
      <c r="CF371" s="46">
        <v>243360</v>
      </c>
      <c r="CG371" s="46">
        <f t="shared" si="698"/>
        <v>253094.39999999999</v>
      </c>
      <c r="CH371" s="46">
        <v>0</v>
      </c>
      <c r="CI371" s="46">
        <f t="shared" si="699"/>
        <v>0</v>
      </c>
      <c r="CJ371" s="46">
        <v>0</v>
      </c>
      <c r="CK371" s="46">
        <f t="shared" si="700"/>
        <v>0</v>
      </c>
      <c r="CL371" s="46">
        <v>0</v>
      </c>
      <c r="CM371" s="46">
        <f t="shared" si="701"/>
        <v>0</v>
      </c>
      <c r="CN371" s="46">
        <v>0</v>
      </c>
      <c r="CO371" s="46">
        <f t="shared" si="702"/>
        <v>0</v>
      </c>
      <c r="CP371" s="46">
        <v>0</v>
      </c>
      <c r="CQ371" s="46">
        <f t="shared" si="703"/>
        <v>0</v>
      </c>
      <c r="CR371" s="46">
        <v>0</v>
      </c>
      <c r="CS371" s="46">
        <f t="shared" si="704"/>
        <v>0</v>
      </c>
      <c r="CT371" s="46">
        <v>0</v>
      </c>
      <c r="CU371" s="46">
        <f t="shared" si="705"/>
        <v>0</v>
      </c>
      <c r="CV371" s="46">
        <v>0</v>
      </c>
      <c r="CW371" s="46">
        <f t="shared" si="706"/>
        <v>0</v>
      </c>
      <c r="CX371" s="46">
        <v>0</v>
      </c>
      <c r="CY371" s="46">
        <f t="shared" si="707"/>
        <v>0</v>
      </c>
      <c r="CZ371" s="46">
        <v>0</v>
      </c>
      <c r="DA371" s="46">
        <f t="shared" si="708"/>
        <v>0</v>
      </c>
      <c r="DB371" s="47">
        <v>0</v>
      </c>
      <c r="DC371" s="46">
        <f t="shared" si="709"/>
        <v>0</v>
      </c>
      <c r="DD371" s="48">
        <v>0</v>
      </c>
      <c r="DE371" s="46">
        <f t="shared" si="710"/>
        <v>0</v>
      </c>
      <c r="DF371" s="49">
        <v>30</v>
      </c>
      <c r="DG371" s="50">
        <f t="shared" si="637"/>
        <v>8436.48</v>
      </c>
      <c r="DH371" s="51">
        <f t="shared" si="641"/>
        <v>101237.75999999997</v>
      </c>
      <c r="DI371" s="52"/>
      <c r="DJ371" s="52"/>
      <c r="DK371" s="53"/>
      <c r="DL371" s="53"/>
      <c r="DM371" s="53"/>
      <c r="DN371" s="53"/>
      <c r="DO371" s="53"/>
      <c r="DP371" s="53"/>
      <c r="DQ371" s="53"/>
      <c r="DR371" s="53"/>
      <c r="DS371" s="52"/>
      <c r="DT371" s="53"/>
      <c r="DU371" s="52">
        <f t="shared" si="714"/>
        <v>8436.48</v>
      </c>
      <c r="DV371" s="52">
        <f t="shared" si="714"/>
        <v>8436.48</v>
      </c>
      <c r="DW371" s="52">
        <f t="shared" si="714"/>
        <v>8436.48</v>
      </c>
      <c r="DX371" s="52">
        <f t="shared" si="714"/>
        <v>8436.48</v>
      </c>
      <c r="DY371" s="52">
        <f t="shared" si="714"/>
        <v>8436.48</v>
      </c>
      <c r="DZ371" s="52">
        <f t="shared" si="714"/>
        <v>8436.48</v>
      </c>
      <c r="EA371" s="52">
        <f t="shared" si="714"/>
        <v>8436.48</v>
      </c>
      <c r="EB371" s="52">
        <f t="shared" si="714"/>
        <v>8436.48</v>
      </c>
      <c r="EC371" s="52">
        <f t="shared" si="714"/>
        <v>8436.48</v>
      </c>
      <c r="ED371" s="52">
        <f t="shared" si="714"/>
        <v>8436.48</v>
      </c>
      <c r="EE371" s="52">
        <f t="shared" si="714"/>
        <v>8436.48</v>
      </c>
      <c r="EF371" s="52">
        <f t="shared" si="691"/>
        <v>8436.48</v>
      </c>
      <c r="EG371" s="54">
        <f t="shared" si="642"/>
        <v>151856.64000000001</v>
      </c>
      <c r="EH371" s="55">
        <f t="shared" si="643"/>
        <v>12</v>
      </c>
      <c r="EI371" s="55">
        <f t="shared" si="644"/>
        <v>18</v>
      </c>
      <c r="EJ371" s="56" t="s">
        <v>920</v>
      </c>
      <c r="EK371" s="57">
        <f t="shared" si="662"/>
        <v>0</v>
      </c>
      <c r="EL371" s="57">
        <f t="shared" si="663"/>
        <v>0</v>
      </c>
      <c r="EM371" s="57">
        <f t="shared" si="664"/>
        <v>0</v>
      </c>
      <c r="EN371" s="57">
        <f t="shared" si="665"/>
        <v>0</v>
      </c>
      <c r="EO371" s="57">
        <f t="shared" si="647"/>
        <v>0</v>
      </c>
      <c r="EP371" s="57">
        <f t="shared" si="648"/>
        <v>0</v>
      </c>
      <c r="EQ371" s="58">
        <f t="shared" si="649"/>
        <v>0</v>
      </c>
      <c r="ER371" s="58">
        <f t="shared" si="650"/>
        <v>0</v>
      </c>
      <c r="ES371" s="58">
        <f t="shared" si="651"/>
        <v>0</v>
      </c>
      <c r="ET371" s="58">
        <f t="shared" si="652"/>
        <v>0</v>
      </c>
    </row>
    <row r="372" spans="1:150" x14ac:dyDescent="0.25">
      <c r="A372" s="30" t="s">
        <v>1386</v>
      </c>
      <c r="B372" s="65">
        <v>2023250</v>
      </c>
      <c r="C372" s="67" t="s">
        <v>1387</v>
      </c>
      <c r="D372" s="32" t="s">
        <v>489</v>
      </c>
      <c r="E372" s="56"/>
      <c r="F372" s="33"/>
      <c r="G372" s="33"/>
      <c r="H372" s="288">
        <f t="shared" si="645"/>
        <v>194688</v>
      </c>
      <c r="I372" s="288">
        <f t="shared" si="646"/>
        <v>194688</v>
      </c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4" t="s">
        <v>616</v>
      </c>
      <c r="AI372" s="34" t="s">
        <v>463</v>
      </c>
      <c r="AJ372" s="34" t="s">
        <v>54</v>
      </c>
      <c r="AK372" s="34" t="s">
        <v>490</v>
      </c>
      <c r="AL372" s="34" t="s">
        <v>170</v>
      </c>
      <c r="AM372" s="34" t="s">
        <v>491</v>
      </c>
      <c r="AN372" s="34" t="s">
        <v>617</v>
      </c>
      <c r="AO372" s="36">
        <v>1.04</v>
      </c>
      <c r="AP372" s="69" t="s">
        <v>544</v>
      </c>
      <c r="AQ372" s="69" t="s">
        <v>30</v>
      </c>
      <c r="AR372" s="37" t="s">
        <v>493</v>
      </c>
      <c r="AS372" s="38">
        <v>2023</v>
      </c>
      <c r="AT372" s="39" t="s">
        <v>470</v>
      </c>
      <c r="AU372" s="37" t="s">
        <v>493</v>
      </c>
      <c r="AV372" s="39" t="s">
        <v>494</v>
      </c>
      <c r="AW372" s="39" t="s">
        <v>495</v>
      </c>
      <c r="AX372" s="39" t="s">
        <v>550</v>
      </c>
      <c r="AY372" s="40" t="s">
        <v>923</v>
      </c>
      <c r="AZ372" s="40" t="s">
        <v>504</v>
      </c>
      <c r="BA372" s="274">
        <v>0</v>
      </c>
      <c r="BB372" s="42"/>
      <c r="BC372" s="43">
        <v>187200</v>
      </c>
      <c r="BD372" s="43">
        <v>0</v>
      </c>
      <c r="BE372" s="43"/>
      <c r="BF372" s="43">
        <v>0</v>
      </c>
      <c r="BG372" s="44"/>
      <c r="BH372" s="45">
        <f t="shared" si="712"/>
        <v>187200</v>
      </c>
      <c r="BI372" s="45">
        <f t="shared" si="713"/>
        <v>194688</v>
      </c>
      <c r="BJ372" s="45">
        <f t="shared" si="640"/>
        <v>194688</v>
      </c>
      <c r="BK372" s="46">
        <v>0</v>
      </c>
      <c r="BL372" s="46">
        <v>0</v>
      </c>
      <c r="BM372" s="46">
        <f t="shared" si="680"/>
        <v>0</v>
      </c>
      <c r="BN372" s="46">
        <v>0</v>
      </c>
      <c r="BO372" s="46">
        <f t="shared" si="694"/>
        <v>0</v>
      </c>
      <c r="BP372" s="46">
        <v>0</v>
      </c>
      <c r="BQ372" s="46">
        <f t="shared" si="681"/>
        <v>0</v>
      </c>
      <c r="BR372" s="46">
        <v>0</v>
      </c>
      <c r="BS372" s="46">
        <f t="shared" si="682"/>
        <v>0</v>
      </c>
      <c r="BT372" s="46">
        <v>0</v>
      </c>
      <c r="BU372" s="46">
        <f t="shared" si="683"/>
        <v>0</v>
      </c>
      <c r="BV372" s="46">
        <v>0</v>
      </c>
      <c r="BW372" s="46">
        <f t="shared" si="684"/>
        <v>0</v>
      </c>
      <c r="BX372" s="46">
        <v>0</v>
      </c>
      <c r="BY372" s="46">
        <f t="shared" si="685"/>
        <v>0</v>
      </c>
      <c r="BZ372" s="46">
        <v>0</v>
      </c>
      <c r="CA372" s="46">
        <f t="shared" si="695"/>
        <v>0</v>
      </c>
      <c r="CB372" s="46">
        <v>0</v>
      </c>
      <c r="CC372" s="46">
        <f t="shared" si="696"/>
        <v>0</v>
      </c>
      <c r="CD372" s="46">
        <v>0</v>
      </c>
      <c r="CE372" s="46">
        <f t="shared" si="697"/>
        <v>0</v>
      </c>
      <c r="CF372" s="46">
        <v>0</v>
      </c>
      <c r="CG372" s="46">
        <f t="shared" si="698"/>
        <v>0</v>
      </c>
      <c r="CH372" s="46">
        <v>187200</v>
      </c>
      <c r="CI372" s="46">
        <f t="shared" si="699"/>
        <v>194688</v>
      </c>
      <c r="CJ372" s="46">
        <v>0</v>
      </c>
      <c r="CK372" s="46">
        <f t="shared" si="700"/>
        <v>0</v>
      </c>
      <c r="CL372" s="46">
        <v>0</v>
      </c>
      <c r="CM372" s="46">
        <f t="shared" si="701"/>
        <v>0</v>
      </c>
      <c r="CN372" s="46">
        <v>0</v>
      </c>
      <c r="CO372" s="46">
        <f t="shared" si="702"/>
        <v>0</v>
      </c>
      <c r="CP372" s="46">
        <v>0</v>
      </c>
      <c r="CQ372" s="46">
        <f t="shared" si="703"/>
        <v>0</v>
      </c>
      <c r="CR372" s="46">
        <v>0</v>
      </c>
      <c r="CS372" s="46">
        <f t="shared" si="704"/>
        <v>0</v>
      </c>
      <c r="CT372" s="46">
        <v>0</v>
      </c>
      <c r="CU372" s="46">
        <f t="shared" si="705"/>
        <v>0</v>
      </c>
      <c r="CV372" s="46">
        <v>0</v>
      </c>
      <c r="CW372" s="46">
        <f t="shared" si="706"/>
        <v>0</v>
      </c>
      <c r="CX372" s="46">
        <v>0</v>
      </c>
      <c r="CY372" s="46">
        <f t="shared" si="707"/>
        <v>0</v>
      </c>
      <c r="CZ372" s="46">
        <v>0</v>
      </c>
      <c r="DA372" s="46">
        <f t="shared" si="708"/>
        <v>0</v>
      </c>
      <c r="DB372" s="47">
        <v>0</v>
      </c>
      <c r="DC372" s="46">
        <f t="shared" si="709"/>
        <v>0</v>
      </c>
      <c r="DD372" s="48">
        <v>0</v>
      </c>
      <c r="DE372" s="46">
        <f t="shared" si="710"/>
        <v>0</v>
      </c>
      <c r="DF372" s="49">
        <v>15</v>
      </c>
      <c r="DG372" s="50">
        <f t="shared" si="637"/>
        <v>12979.2</v>
      </c>
      <c r="DH372" s="51">
        <f t="shared" si="641"/>
        <v>142771.19999999998</v>
      </c>
      <c r="DI372" s="52"/>
      <c r="DJ372" s="52"/>
      <c r="DK372" s="53"/>
      <c r="DL372" s="53"/>
      <c r="DM372" s="53"/>
      <c r="DN372" s="53"/>
      <c r="DO372" s="53"/>
      <c r="DP372" s="53"/>
      <c r="DQ372" s="53"/>
      <c r="DR372" s="53"/>
      <c r="DS372" s="53"/>
      <c r="DT372" s="52"/>
      <c r="DU372" s="53"/>
      <c r="DV372" s="52">
        <f t="shared" ref="DV372:EE373" si="715">$DG372</f>
        <v>12979.2</v>
      </c>
      <c r="DW372" s="52">
        <f t="shared" si="715"/>
        <v>12979.2</v>
      </c>
      <c r="DX372" s="52">
        <f t="shared" si="715"/>
        <v>12979.2</v>
      </c>
      <c r="DY372" s="52">
        <f t="shared" si="715"/>
        <v>12979.2</v>
      </c>
      <c r="DZ372" s="52">
        <f t="shared" si="715"/>
        <v>12979.2</v>
      </c>
      <c r="EA372" s="52">
        <f t="shared" si="715"/>
        <v>12979.2</v>
      </c>
      <c r="EB372" s="52">
        <f t="shared" si="715"/>
        <v>12979.2</v>
      </c>
      <c r="EC372" s="52">
        <f t="shared" si="715"/>
        <v>12979.2</v>
      </c>
      <c r="ED372" s="52">
        <f t="shared" si="715"/>
        <v>12979.2</v>
      </c>
      <c r="EE372" s="52">
        <f t="shared" si="715"/>
        <v>12979.2</v>
      </c>
      <c r="EF372" s="52">
        <f t="shared" si="691"/>
        <v>12979.2</v>
      </c>
      <c r="EG372" s="54">
        <f t="shared" si="642"/>
        <v>51916.800000000017</v>
      </c>
      <c r="EH372" s="55">
        <f t="shared" si="643"/>
        <v>11</v>
      </c>
      <c r="EI372" s="55">
        <f t="shared" si="644"/>
        <v>4</v>
      </c>
      <c r="EJ372" s="56" t="s">
        <v>924</v>
      </c>
      <c r="EK372" s="57">
        <f t="shared" si="662"/>
        <v>0</v>
      </c>
      <c r="EL372" s="57">
        <f t="shared" si="663"/>
        <v>0</v>
      </c>
      <c r="EM372" s="57">
        <f t="shared" si="664"/>
        <v>0</v>
      </c>
      <c r="EN372" s="57">
        <f t="shared" si="665"/>
        <v>0</v>
      </c>
      <c r="EO372" s="57">
        <f t="shared" si="647"/>
        <v>0</v>
      </c>
      <c r="EP372" s="57">
        <f t="shared" si="648"/>
        <v>0</v>
      </c>
      <c r="EQ372" s="58">
        <f t="shared" si="649"/>
        <v>0</v>
      </c>
      <c r="ER372" s="58">
        <f t="shared" si="650"/>
        <v>0</v>
      </c>
      <c r="ES372" s="58">
        <f t="shared" si="651"/>
        <v>0</v>
      </c>
      <c r="ET372" s="58">
        <f t="shared" si="652"/>
        <v>0</v>
      </c>
    </row>
    <row r="373" spans="1:150" x14ac:dyDescent="0.25">
      <c r="A373" s="30" t="s">
        <v>1388</v>
      </c>
      <c r="B373" s="65">
        <v>2023250</v>
      </c>
      <c r="C373" s="67" t="s">
        <v>1389</v>
      </c>
      <c r="D373" s="32" t="s">
        <v>489</v>
      </c>
      <c r="E373" s="56"/>
      <c r="F373" s="33"/>
      <c r="G373" s="33"/>
      <c r="H373" s="288">
        <f t="shared" si="645"/>
        <v>253094.39999999999</v>
      </c>
      <c r="I373" s="288">
        <f t="shared" si="646"/>
        <v>253094.39999999999</v>
      </c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4" t="s">
        <v>616</v>
      </c>
      <c r="AI373" s="34" t="s">
        <v>463</v>
      </c>
      <c r="AJ373" s="34" t="s">
        <v>54</v>
      </c>
      <c r="AK373" s="34" t="s">
        <v>490</v>
      </c>
      <c r="AL373" s="34" t="s">
        <v>170</v>
      </c>
      <c r="AM373" s="34" t="s">
        <v>491</v>
      </c>
      <c r="AN373" s="34" t="s">
        <v>617</v>
      </c>
      <c r="AO373" s="36">
        <v>1.04</v>
      </c>
      <c r="AP373" s="69" t="s">
        <v>544</v>
      </c>
      <c r="AQ373" s="69" t="s">
        <v>30</v>
      </c>
      <c r="AR373" s="37" t="s">
        <v>493</v>
      </c>
      <c r="AS373" s="38">
        <v>2023</v>
      </c>
      <c r="AT373" s="39" t="s">
        <v>470</v>
      </c>
      <c r="AU373" s="37" t="s">
        <v>493</v>
      </c>
      <c r="AV373" s="39" t="s">
        <v>494</v>
      </c>
      <c r="AW373" s="39" t="s">
        <v>495</v>
      </c>
      <c r="AX373" s="39" t="s">
        <v>550</v>
      </c>
      <c r="AY373" s="40" t="s">
        <v>919</v>
      </c>
      <c r="AZ373" s="40" t="s">
        <v>504</v>
      </c>
      <c r="BA373" s="274">
        <v>0</v>
      </c>
      <c r="BB373" s="42"/>
      <c r="BC373" s="43">
        <v>243360</v>
      </c>
      <c r="BD373" s="43">
        <v>0</v>
      </c>
      <c r="BE373" s="43"/>
      <c r="BF373" s="43">
        <v>0</v>
      </c>
      <c r="BG373" s="44"/>
      <c r="BH373" s="45">
        <f t="shared" si="712"/>
        <v>243360</v>
      </c>
      <c r="BI373" s="45">
        <f t="shared" si="713"/>
        <v>253094.39999999999</v>
      </c>
      <c r="BJ373" s="45">
        <f t="shared" si="640"/>
        <v>253094.39999999999</v>
      </c>
      <c r="BK373" s="46">
        <v>0</v>
      </c>
      <c r="BL373" s="46">
        <v>0</v>
      </c>
      <c r="BM373" s="46">
        <f t="shared" si="680"/>
        <v>0</v>
      </c>
      <c r="BN373" s="46">
        <v>0</v>
      </c>
      <c r="BO373" s="46">
        <f t="shared" si="694"/>
        <v>0</v>
      </c>
      <c r="BP373" s="46">
        <v>0</v>
      </c>
      <c r="BQ373" s="46">
        <f t="shared" si="681"/>
        <v>0</v>
      </c>
      <c r="BR373" s="46">
        <v>0</v>
      </c>
      <c r="BS373" s="46">
        <f t="shared" si="682"/>
        <v>0</v>
      </c>
      <c r="BT373" s="46">
        <v>0</v>
      </c>
      <c r="BU373" s="46">
        <f t="shared" si="683"/>
        <v>0</v>
      </c>
      <c r="BV373" s="46">
        <v>0</v>
      </c>
      <c r="BW373" s="46">
        <f t="shared" si="684"/>
        <v>0</v>
      </c>
      <c r="BX373" s="46">
        <v>0</v>
      </c>
      <c r="BY373" s="46">
        <f t="shared" si="685"/>
        <v>0</v>
      </c>
      <c r="BZ373" s="46">
        <v>0</v>
      </c>
      <c r="CA373" s="46">
        <f t="shared" si="695"/>
        <v>0</v>
      </c>
      <c r="CB373" s="46">
        <v>0</v>
      </c>
      <c r="CC373" s="46">
        <f t="shared" si="696"/>
        <v>0</v>
      </c>
      <c r="CD373" s="46">
        <v>0</v>
      </c>
      <c r="CE373" s="46">
        <f t="shared" si="697"/>
        <v>0</v>
      </c>
      <c r="CF373" s="46">
        <v>0</v>
      </c>
      <c r="CG373" s="46">
        <f t="shared" si="698"/>
        <v>0</v>
      </c>
      <c r="CH373" s="46">
        <v>243360</v>
      </c>
      <c r="CI373" s="46">
        <f t="shared" si="699"/>
        <v>253094.39999999999</v>
      </c>
      <c r="CJ373" s="46">
        <v>0</v>
      </c>
      <c r="CK373" s="46">
        <f t="shared" si="700"/>
        <v>0</v>
      </c>
      <c r="CL373" s="46">
        <v>0</v>
      </c>
      <c r="CM373" s="46">
        <f t="shared" si="701"/>
        <v>0</v>
      </c>
      <c r="CN373" s="46">
        <v>0</v>
      </c>
      <c r="CO373" s="46">
        <f t="shared" si="702"/>
        <v>0</v>
      </c>
      <c r="CP373" s="46">
        <v>0</v>
      </c>
      <c r="CQ373" s="46">
        <f t="shared" si="703"/>
        <v>0</v>
      </c>
      <c r="CR373" s="46">
        <v>0</v>
      </c>
      <c r="CS373" s="46">
        <f t="shared" si="704"/>
        <v>0</v>
      </c>
      <c r="CT373" s="46">
        <v>0</v>
      </c>
      <c r="CU373" s="46">
        <f t="shared" si="705"/>
        <v>0</v>
      </c>
      <c r="CV373" s="46">
        <v>0</v>
      </c>
      <c r="CW373" s="46">
        <f t="shared" si="706"/>
        <v>0</v>
      </c>
      <c r="CX373" s="46">
        <v>0</v>
      </c>
      <c r="CY373" s="46">
        <f t="shared" si="707"/>
        <v>0</v>
      </c>
      <c r="CZ373" s="46">
        <v>0</v>
      </c>
      <c r="DA373" s="46">
        <f t="shared" si="708"/>
        <v>0</v>
      </c>
      <c r="DB373" s="47">
        <v>0</v>
      </c>
      <c r="DC373" s="46">
        <f t="shared" si="709"/>
        <v>0</v>
      </c>
      <c r="DD373" s="48">
        <v>0</v>
      </c>
      <c r="DE373" s="46">
        <f t="shared" si="710"/>
        <v>0</v>
      </c>
      <c r="DF373" s="49">
        <v>30</v>
      </c>
      <c r="DG373" s="50">
        <f t="shared" si="637"/>
        <v>8436.48</v>
      </c>
      <c r="DH373" s="51">
        <f t="shared" si="641"/>
        <v>92801.27999999997</v>
      </c>
      <c r="DI373" s="52"/>
      <c r="DJ373" s="52"/>
      <c r="DK373" s="53"/>
      <c r="DL373" s="53"/>
      <c r="DM373" s="53"/>
      <c r="DN373" s="53"/>
      <c r="DO373" s="53"/>
      <c r="DP373" s="53"/>
      <c r="DQ373" s="53"/>
      <c r="DR373" s="53"/>
      <c r="DS373" s="53"/>
      <c r="DT373" s="52"/>
      <c r="DU373" s="53"/>
      <c r="DV373" s="52">
        <f t="shared" si="715"/>
        <v>8436.48</v>
      </c>
      <c r="DW373" s="52">
        <f t="shared" si="715"/>
        <v>8436.48</v>
      </c>
      <c r="DX373" s="52">
        <f t="shared" si="715"/>
        <v>8436.48</v>
      </c>
      <c r="DY373" s="52">
        <f t="shared" si="715"/>
        <v>8436.48</v>
      </c>
      <c r="DZ373" s="52">
        <f t="shared" si="715"/>
        <v>8436.48</v>
      </c>
      <c r="EA373" s="52">
        <f t="shared" si="715"/>
        <v>8436.48</v>
      </c>
      <c r="EB373" s="52">
        <f t="shared" si="715"/>
        <v>8436.48</v>
      </c>
      <c r="EC373" s="52">
        <f t="shared" si="715"/>
        <v>8436.48</v>
      </c>
      <c r="ED373" s="52">
        <f t="shared" si="715"/>
        <v>8436.48</v>
      </c>
      <c r="EE373" s="52">
        <f t="shared" si="715"/>
        <v>8436.48</v>
      </c>
      <c r="EF373" s="52">
        <f t="shared" si="691"/>
        <v>8436.48</v>
      </c>
      <c r="EG373" s="54">
        <f t="shared" si="642"/>
        <v>160293.12000000002</v>
      </c>
      <c r="EH373" s="55">
        <f t="shared" si="643"/>
        <v>11</v>
      </c>
      <c r="EI373" s="55">
        <f t="shared" si="644"/>
        <v>19</v>
      </c>
      <c r="EJ373" s="56" t="s">
        <v>920</v>
      </c>
      <c r="EK373" s="57">
        <f t="shared" si="662"/>
        <v>0</v>
      </c>
      <c r="EL373" s="57">
        <f t="shared" si="663"/>
        <v>0</v>
      </c>
      <c r="EM373" s="57">
        <f t="shared" si="664"/>
        <v>0</v>
      </c>
      <c r="EN373" s="57">
        <f t="shared" si="665"/>
        <v>0</v>
      </c>
      <c r="EO373" s="57">
        <f t="shared" si="647"/>
        <v>0</v>
      </c>
      <c r="EP373" s="57">
        <f t="shared" si="648"/>
        <v>0</v>
      </c>
      <c r="EQ373" s="58">
        <f t="shared" si="649"/>
        <v>0</v>
      </c>
      <c r="ER373" s="58">
        <f t="shared" si="650"/>
        <v>0</v>
      </c>
      <c r="ES373" s="58">
        <f t="shared" si="651"/>
        <v>0</v>
      </c>
      <c r="ET373" s="58">
        <f t="shared" si="652"/>
        <v>0</v>
      </c>
    </row>
    <row r="374" spans="1:150" x14ac:dyDescent="0.25">
      <c r="A374" s="30" t="s">
        <v>1390</v>
      </c>
      <c r="B374" s="65">
        <v>2023251</v>
      </c>
      <c r="C374" s="67" t="s">
        <v>1391</v>
      </c>
      <c r="D374" s="32" t="s">
        <v>489</v>
      </c>
      <c r="E374" s="56"/>
      <c r="F374" s="33"/>
      <c r="G374" s="33"/>
      <c r="H374" s="288">
        <f t="shared" si="645"/>
        <v>194688</v>
      </c>
      <c r="I374" s="288">
        <f t="shared" si="646"/>
        <v>194688</v>
      </c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4" t="s">
        <v>616</v>
      </c>
      <c r="AI374" s="34" t="s">
        <v>463</v>
      </c>
      <c r="AJ374" s="34" t="s">
        <v>54</v>
      </c>
      <c r="AK374" s="34" t="s">
        <v>490</v>
      </c>
      <c r="AL374" s="34" t="s">
        <v>170</v>
      </c>
      <c r="AM374" s="34" t="s">
        <v>491</v>
      </c>
      <c r="AN374" s="34" t="s">
        <v>617</v>
      </c>
      <c r="AO374" s="36">
        <v>1.04</v>
      </c>
      <c r="AP374" s="69" t="s">
        <v>544</v>
      </c>
      <c r="AQ374" s="69" t="s">
        <v>30</v>
      </c>
      <c r="AR374" s="37" t="s">
        <v>493</v>
      </c>
      <c r="AS374" s="38">
        <v>2023</v>
      </c>
      <c r="AT374" s="39" t="s">
        <v>470</v>
      </c>
      <c r="AU374" s="37" t="s">
        <v>493</v>
      </c>
      <c r="AV374" s="39" t="s">
        <v>494</v>
      </c>
      <c r="AW374" s="39" t="s">
        <v>495</v>
      </c>
      <c r="AX374" s="39" t="s">
        <v>550</v>
      </c>
      <c r="AY374" s="40" t="s">
        <v>923</v>
      </c>
      <c r="AZ374" s="40" t="s">
        <v>504</v>
      </c>
      <c r="BA374" s="274">
        <v>0</v>
      </c>
      <c r="BB374" s="42"/>
      <c r="BC374" s="43">
        <v>187200</v>
      </c>
      <c r="BD374" s="43">
        <v>0</v>
      </c>
      <c r="BE374" s="43"/>
      <c r="BF374" s="43">
        <v>0</v>
      </c>
      <c r="BG374" s="44"/>
      <c r="BH374" s="45">
        <f t="shared" si="712"/>
        <v>187200</v>
      </c>
      <c r="BI374" s="45">
        <f t="shared" si="713"/>
        <v>194688</v>
      </c>
      <c r="BJ374" s="45">
        <f t="shared" si="640"/>
        <v>194688</v>
      </c>
      <c r="BK374" s="46">
        <v>0</v>
      </c>
      <c r="BL374" s="46">
        <v>0</v>
      </c>
      <c r="BM374" s="46">
        <f t="shared" si="680"/>
        <v>0</v>
      </c>
      <c r="BN374" s="46">
        <v>0</v>
      </c>
      <c r="BO374" s="46">
        <f t="shared" si="694"/>
        <v>0</v>
      </c>
      <c r="BP374" s="46">
        <v>0</v>
      </c>
      <c r="BQ374" s="46">
        <f t="shared" si="681"/>
        <v>0</v>
      </c>
      <c r="BR374" s="46">
        <v>0</v>
      </c>
      <c r="BS374" s="46">
        <f t="shared" si="682"/>
        <v>0</v>
      </c>
      <c r="BT374" s="46">
        <v>0</v>
      </c>
      <c r="BU374" s="46">
        <f t="shared" si="683"/>
        <v>0</v>
      </c>
      <c r="BV374" s="46">
        <v>0</v>
      </c>
      <c r="BW374" s="46">
        <f t="shared" si="684"/>
        <v>0</v>
      </c>
      <c r="BX374" s="46">
        <v>0</v>
      </c>
      <c r="BY374" s="46">
        <f t="shared" si="685"/>
        <v>0</v>
      </c>
      <c r="BZ374" s="46">
        <v>0</v>
      </c>
      <c r="CA374" s="46">
        <f t="shared" si="695"/>
        <v>0</v>
      </c>
      <c r="CB374" s="46">
        <v>0</v>
      </c>
      <c r="CC374" s="46">
        <f t="shared" si="696"/>
        <v>0</v>
      </c>
      <c r="CD374" s="46">
        <v>0</v>
      </c>
      <c r="CE374" s="46">
        <f t="shared" si="697"/>
        <v>0</v>
      </c>
      <c r="CF374" s="46">
        <v>0</v>
      </c>
      <c r="CG374" s="46">
        <f t="shared" si="698"/>
        <v>0</v>
      </c>
      <c r="CH374" s="46">
        <v>0</v>
      </c>
      <c r="CI374" s="46">
        <f t="shared" si="699"/>
        <v>0</v>
      </c>
      <c r="CJ374" s="46">
        <v>187200</v>
      </c>
      <c r="CK374" s="46">
        <f t="shared" si="700"/>
        <v>194688</v>
      </c>
      <c r="CL374" s="46">
        <v>0</v>
      </c>
      <c r="CM374" s="46">
        <f t="shared" si="701"/>
        <v>0</v>
      </c>
      <c r="CN374" s="46">
        <v>0</v>
      </c>
      <c r="CO374" s="46">
        <f t="shared" si="702"/>
        <v>0</v>
      </c>
      <c r="CP374" s="46">
        <v>0</v>
      </c>
      <c r="CQ374" s="46">
        <f t="shared" si="703"/>
        <v>0</v>
      </c>
      <c r="CR374" s="46">
        <v>0</v>
      </c>
      <c r="CS374" s="46">
        <f t="shared" si="704"/>
        <v>0</v>
      </c>
      <c r="CT374" s="46">
        <v>0</v>
      </c>
      <c r="CU374" s="46">
        <f t="shared" si="705"/>
        <v>0</v>
      </c>
      <c r="CV374" s="46">
        <v>0</v>
      </c>
      <c r="CW374" s="46">
        <f t="shared" si="706"/>
        <v>0</v>
      </c>
      <c r="CX374" s="46">
        <v>0</v>
      </c>
      <c r="CY374" s="46">
        <f t="shared" si="707"/>
        <v>0</v>
      </c>
      <c r="CZ374" s="46">
        <v>0</v>
      </c>
      <c r="DA374" s="46">
        <f t="shared" si="708"/>
        <v>0</v>
      </c>
      <c r="DB374" s="47">
        <v>0</v>
      </c>
      <c r="DC374" s="46">
        <f t="shared" si="709"/>
        <v>0</v>
      </c>
      <c r="DD374" s="48">
        <v>0</v>
      </c>
      <c r="DE374" s="46">
        <f t="shared" si="710"/>
        <v>0</v>
      </c>
      <c r="DF374" s="49">
        <v>15</v>
      </c>
      <c r="DG374" s="50">
        <f t="shared" si="637"/>
        <v>12979.2</v>
      </c>
      <c r="DH374" s="51">
        <f t="shared" si="641"/>
        <v>129791.99999999999</v>
      </c>
      <c r="DI374" s="52"/>
      <c r="DJ374" s="52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2"/>
      <c r="DV374" s="53"/>
      <c r="DW374" s="52">
        <f t="shared" ref="DW374:EE375" si="716">$DG374</f>
        <v>12979.2</v>
      </c>
      <c r="DX374" s="52">
        <f t="shared" si="716"/>
        <v>12979.2</v>
      </c>
      <c r="DY374" s="52">
        <f t="shared" si="716"/>
        <v>12979.2</v>
      </c>
      <c r="DZ374" s="52">
        <f t="shared" si="716"/>
        <v>12979.2</v>
      </c>
      <c r="EA374" s="52">
        <f t="shared" si="716"/>
        <v>12979.2</v>
      </c>
      <c r="EB374" s="52">
        <f t="shared" si="716"/>
        <v>12979.2</v>
      </c>
      <c r="EC374" s="52">
        <f t="shared" si="716"/>
        <v>12979.2</v>
      </c>
      <c r="ED374" s="52">
        <f t="shared" si="716"/>
        <v>12979.2</v>
      </c>
      <c r="EE374" s="52">
        <f t="shared" si="716"/>
        <v>12979.2</v>
      </c>
      <c r="EF374" s="52">
        <f t="shared" si="691"/>
        <v>12979.2</v>
      </c>
      <c r="EG374" s="54">
        <f t="shared" si="642"/>
        <v>64896.000000000015</v>
      </c>
      <c r="EH374" s="55">
        <f t="shared" si="643"/>
        <v>10</v>
      </c>
      <c r="EI374" s="55">
        <f t="shared" si="644"/>
        <v>5</v>
      </c>
      <c r="EJ374" s="56" t="s">
        <v>924</v>
      </c>
      <c r="EK374" s="57">
        <f t="shared" si="662"/>
        <v>0</v>
      </c>
      <c r="EL374" s="57">
        <f t="shared" si="663"/>
        <v>0</v>
      </c>
      <c r="EM374" s="57">
        <f t="shared" si="664"/>
        <v>0</v>
      </c>
      <c r="EN374" s="57">
        <f t="shared" si="665"/>
        <v>0</v>
      </c>
      <c r="EO374" s="57">
        <f t="shared" si="647"/>
        <v>0</v>
      </c>
      <c r="EP374" s="57">
        <f t="shared" si="648"/>
        <v>0</v>
      </c>
      <c r="EQ374" s="58">
        <f t="shared" si="649"/>
        <v>0</v>
      </c>
      <c r="ER374" s="58">
        <f t="shared" si="650"/>
        <v>0</v>
      </c>
      <c r="ES374" s="58">
        <f t="shared" si="651"/>
        <v>0</v>
      </c>
      <c r="ET374" s="58">
        <f t="shared" si="652"/>
        <v>0</v>
      </c>
    </row>
    <row r="375" spans="1:150" x14ac:dyDescent="0.25">
      <c r="A375" s="30" t="s">
        <v>1392</v>
      </c>
      <c r="B375" s="65">
        <v>2023251</v>
      </c>
      <c r="C375" s="67" t="s">
        <v>1393</v>
      </c>
      <c r="D375" s="32" t="s">
        <v>489</v>
      </c>
      <c r="E375" s="56"/>
      <c r="F375" s="33"/>
      <c r="G375" s="33"/>
      <c r="H375" s="288">
        <f t="shared" si="645"/>
        <v>253094.39999999999</v>
      </c>
      <c r="I375" s="288">
        <f t="shared" si="646"/>
        <v>253094.39999999999</v>
      </c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4" t="s">
        <v>616</v>
      </c>
      <c r="AI375" s="34" t="s">
        <v>463</v>
      </c>
      <c r="AJ375" s="34" t="s">
        <v>54</v>
      </c>
      <c r="AK375" s="34" t="s">
        <v>490</v>
      </c>
      <c r="AL375" s="34" t="s">
        <v>170</v>
      </c>
      <c r="AM375" s="34" t="s">
        <v>491</v>
      </c>
      <c r="AN375" s="34" t="s">
        <v>617</v>
      </c>
      <c r="AO375" s="36">
        <v>1.04</v>
      </c>
      <c r="AP375" s="69" t="s">
        <v>544</v>
      </c>
      <c r="AQ375" s="69" t="s">
        <v>30</v>
      </c>
      <c r="AR375" s="37" t="s">
        <v>493</v>
      </c>
      <c r="AS375" s="38">
        <v>2023</v>
      </c>
      <c r="AT375" s="39" t="s">
        <v>470</v>
      </c>
      <c r="AU375" s="37" t="s">
        <v>493</v>
      </c>
      <c r="AV375" s="39" t="s">
        <v>494</v>
      </c>
      <c r="AW375" s="39" t="s">
        <v>495</v>
      </c>
      <c r="AX375" s="39" t="s">
        <v>550</v>
      </c>
      <c r="AY375" s="40" t="s">
        <v>919</v>
      </c>
      <c r="AZ375" s="40" t="s">
        <v>504</v>
      </c>
      <c r="BA375" s="274">
        <v>0</v>
      </c>
      <c r="BB375" s="42"/>
      <c r="BC375" s="43">
        <v>243360</v>
      </c>
      <c r="BD375" s="43">
        <v>0</v>
      </c>
      <c r="BE375" s="43"/>
      <c r="BF375" s="43">
        <v>0</v>
      </c>
      <c r="BG375" s="44"/>
      <c r="BH375" s="45">
        <f t="shared" si="712"/>
        <v>243360</v>
      </c>
      <c r="BI375" s="45">
        <f t="shared" si="713"/>
        <v>253094.39999999999</v>
      </c>
      <c r="BJ375" s="45">
        <f t="shared" si="640"/>
        <v>253094.39999999999</v>
      </c>
      <c r="BK375" s="46">
        <v>0</v>
      </c>
      <c r="BL375" s="46">
        <v>0</v>
      </c>
      <c r="BM375" s="46">
        <f t="shared" si="680"/>
        <v>0</v>
      </c>
      <c r="BN375" s="46">
        <v>0</v>
      </c>
      <c r="BO375" s="46">
        <f t="shared" si="694"/>
        <v>0</v>
      </c>
      <c r="BP375" s="46">
        <v>0</v>
      </c>
      <c r="BQ375" s="46">
        <f t="shared" si="681"/>
        <v>0</v>
      </c>
      <c r="BR375" s="46">
        <v>0</v>
      </c>
      <c r="BS375" s="46">
        <f t="shared" si="682"/>
        <v>0</v>
      </c>
      <c r="BT375" s="46">
        <v>0</v>
      </c>
      <c r="BU375" s="46">
        <f t="shared" si="683"/>
        <v>0</v>
      </c>
      <c r="BV375" s="46">
        <v>0</v>
      </c>
      <c r="BW375" s="46">
        <f t="shared" si="684"/>
        <v>0</v>
      </c>
      <c r="BX375" s="46">
        <v>0</v>
      </c>
      <c r="BY375" s="46">
        <f t="shared" si="685"/>
        <v>0</v>
      </c>
      <c r="BZ375" s="46">
        <v>0</v>
      </c>
      <c r="CA375" s="46">
        <f t="shared" si="695"/>
        <v>0</v>
      </c>
      <c r="CB375" s="46">
        <v>0</v>
      </c>
      <c r="CC375" s="46">
        <f t="shared" si="696"/>
        <v>0</v>
      </c>
      <c r="CD375" s="46">
        <v>0</v>
      </c>
      <c r="CE375" s="46">
        <f t="shared" si="697"/>
        <v>0</v>
      </c>
      <c r="CF375" s="46">
        <v>0</v>
      </c>
      <c r="CG375" s="46">
        <f t="shared" si="698"/>
        <v>0</v>
      </c>
      <c r="CH375" s="46">
        <v>0</v>
      </c>
      <c r="CI375" s="46">
        <f t="shared" si="699"/>
        <v>0</v>
      </c>
      <c r="CJ375" s="46">
        <v>243360</v>
      </c>
      <c r="CK375" s="46">
        <f t="shared" si="700"/>
        <v>253094.39999999999</v>
      </c>
      <c r="CL375" s="46">
        <v>0</v>
      </c>
      <c r="CM375" s="46">
        <f t="shared" si="701"/>
        <v>0</v>
      </c>
      <c r="CN375" s="46">
        <v>0</v>
      </c>
      <c r="CO375" s="46">
        <f t="shared" si="702"/>
        <v>0</v>
      </c>
      <c r="CP375" s="46">
        <v>0</v>
      </c>
      <c r="CQ375" s="46">
        <f t="shared" si="703"/>
        <v>0</v>
      </c>
      <c r="CR375" s="46">
        <v>0</v>
      </c>
      <c r="CS375" s="46">
        <f t="shared" si="704"/>
        <v>0</v>
      </c>
      <c r="CT375" s="46">
        <v>0</v>
      </c>
      <c r="CU375" s="46">
        <f t="shared" si="705"/>
        <v>0</v>
      </c>
      <c r="CV375" s="46">
        <v>0</v>
      </c>
      <c r="CW375" s="46">
        <f t="shared" si="706"/>
        <v>0</v>
      </c>
      <c r="CX375" s="46">
        <v>0</v>
      </c>
      <c r="CY375" s="46">
        <f t="shared" si="707"/>
        <v>0</v>
      </c>
      <c r="CZ375" s="46">
        <v>0</v>
      </c>
      <c r="DA375" s="46">
        <f t="shared" si="708"/>
        <v>0</v>
      </c>
      <c r="DB375" s="47">
        <v>0</v>
      </c>
      <c r="DC375" s="46">
        <f t="shared" si="709"/>
        <v>0</v>
      </c>
      <c r="DD375" s="48">
        <v>0</v>
      </c>
      <c r="DE375" s="46">
        <f t="shared" si="710"/>
        <v>0</v>
      </c>
      <c r="DF375" s="49">
        <v>30</v>
      </c>
      <c r="DG375" s="50">
        <f t="shared" si="637"/>
        <v>8436.48</v>
      </c>
      <c r="DH375" s="51">
        <f t="shared" si="641"/>
        <v>84364.799999999974</v>
      </c>
      <c r="DI375" s="52"/>
      <c r="DJ375" s="52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2"/>
      <c r="DV375" s="53"/>
      <c r="DW375" s="52">
        <f t="shared" si="716"/>
        <v>8436.48</v>
      </c>
      <c r="DX375" s="52">
        <f t="shared" si="716"/>
        <v>8436.48</v>
      </c>
      <c r="DY375" s="52">
        <f t="shared" si="716"/>
        <v>8436.48</v>
      </c>
      <c r="DZ375" s="52">
        <f t="shared" si="716"/>
        <v>8436.48</v>
      </c>
      <c r="EA375" s="52">
        <f t="shared" si="716"/>
        <v>8436.48</v>
      </c>
      <c r="EB375" s="52">
        <f t="shared" si="716"/>
        <v>8436.48</v>
      </c>
      <c r="EC375" s="52">
        <f t="shared" si="716"/>
        <v>8436.48</v>
      </c>
      <c r="ED375" s="52">
        <f t="shared" si="716"/>
        <v>8436.48</v>
      </c>
      <c r="EE375" s="52">
        <f t="shared" si="716"/>
        <v>8436.48</v>
      </c>
      <c r="EF375" s="52">
        <f t="shared" si="691"/>
        <v>8436.48</v>
      </c>
      <c r="EG375" s="54">
        <f t="shared" si="642"/>
        <v>168729.60000000003</v>
      </c>
      <c r="EH375" s="55">
        <f t="shared" si="643"/>
        <v>10</v>
      </c>
      <c r="EI375" s="55">
        <f t="shared" si="644"/>
        <v>20</v>
      </c>
      <c r="EJ375" s="56" t="s">
        <v>920</v>
      </c>
      <c r="EK375" s="57">
        <f t="shared" si="662"/>
        <v>0</v>
      </c>
      <c r="EL375" s="57">
        <f t="shared" si="663"/>
        <v>0</v>
      </c>
      <c r="EM375" s="57">
        <f t="shared" si="664"/>
        <v>0</v>
      </c>
      <c r="EN375" s="57">
        <f t="shared" si="665"/>
        <v>0</v>
      </c>
      <c r="EO375" s="57">
        <f t="shared" si="647"/>
        <v>0</v>
      </c>
      <c r="EP375" s="57">
        <f t="shared" si="648"/>
        <v>0</v>
      </c>
      <c r="EQ375" s="58">
        <f t="shared" si="649"/>
        <v>0</v>
      </c>
      <c r="ER375" s="58">
        <f t="shared" si="650"/>
        <v>0</v>
      </c>
      <c r="ES375" s="58">
        <f t="shared" si="651"/>
        <v>0</v>
      </c>
      <c r="ET375" s="58">
        <f t="shared" si="652"/>
        <v>0</v>
      </c>
    </row>
    <row r="376" spans="1:150" x14ac:dyDescent="0.25">
      <c r="A376" s="30" t="s">
        <v>1394</v>
      </c>
      <c r="B376" s="65">
        <v>2023252</v>
      </c>
      <c r="C376" s="67" t="s">
        <v>1395</v>
      </c>
      <c r="D376" s="32" t="s">
        <v>489</v>
      </c>
      <c r="E376" s="56"/>
      <c r="F376" s="33"/>
      <c r="G376" s="33"/>
      <c r="H376" s="288">
        <f t="shared" si="645"/>
        <v>194688</v>
      </c>
      <c r="I376" s="288">
        <f t="shared" si="646"/>
        <v>194688</v>
      </c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4" t="s">
        <v>616</v>
      </c>
      <c r="AI376" s="34" t="s">
        <v>463</v>
      </c>
      <c r="AJ376" s="34" t="s">
        <v>54</v>
      </c>
      <c r="AK376" s="34" t="s">
        <v>490</v>
      </c>
      <c r="AL376" s="34" t="s">
        <v>170</v>
      </c>
      <c r="AM376" s="34" t="s">
        <v>491</v>
      </c>
      <c r="AN376" s="34" t="s">
        <v>617</v>
      </c>
      <c r="AO376" s="36">
        <v>1.04</v>
      </c>
      <c r="AP376" s="69" t="s">
        <v>544</v>
      </c>
      <c r="AQ376" s="69" t="s">
        <v>30</v>
      </c>
      <c r="AR376" s="37" t="s">
        <v>493</v>
      </c>
      <c r="AS376" s="38">
        <v>2023</v>
      </c>
      <c r="AT376" s="39" t="s">
        <v>470</v>
      </c>
      <c r="AU376" s="37" t="s">
        <v>493</v>
      </c>
      <c r="AV376" s="39" t="s">
        <v>494</v>
      </c>
      <c r="AW376" s="39" t="s">
        <v>495</v>
      </c>
      <c r="AX376" s="39" t="s">
        <v>550</v>
      </c>
      <c r="AY376" s="40" t="s">
        <v>923</v>
      </c>
      <c r="AZ376" s="40" t="s">
        <v>504</v>
      </c>
      <c r="BA376" s="274">
        <v>0</v>
      </c>
      <c r="BB376" s="42"/>
      <c r="BC376" s="43">
        <v>187200</v>
      </c>
      <c r="BD376" s="43">
        <v>0</v>
      </c>
      <c r="BE376" s="43"/>
      <c r="BF376" s="43">
        <v>0</v>
      </c>
      <c r="BG376" s="44"/>
      <c r="BH376" s="45">
        <f t="shared" si="712"/>
        <v>187200</v>
      </c>
      <c r="BI376" s="45">
        <f t="shared" si="713"/>
        <v>194688</v>
      </c>
      <c r="BJ376" s="45">
        <f t="shared" si="640"/>
        <v>194688</v>
      </c>
      <c r="BK376" s="46">
        <v>0</v>
      </c>
      <c r="BL376" s="46">
        <v>0</v>
      </c>
      <c r="BM376" s="46">
        <f t="shared" si="680"/>
        <v>0</v>
      </c>
      <c r="BN376" s="46">
        <v>0</v>
      </c>
      <c r="BO376" s="46">
        <f t="shared" si="694"/>
        <v>0</v>
      </c>
      <c r="BP376" s="46">
        <v>0</v>
      </c>
      <c r="BQ376" s="46">
        <f t="shared" si="681"/>
        <v>0</v>
      </c>
      <c r="BR376" s="46">
        <v>0</v>
      </c>
      <c r="BS376" s="46">
        <f t="shared" si="682"/>
        <v>0</v>
      </c>
      <c r="BT376" s="46">
        <v>0</v>
      </c>
      <c r="BU376" s="46">
        <f t="shared" si="683"/>
        <v>0</v>
      </c>
      <c r="BV376" s="46">
        <v>0</v>
      </c>
      <c r="BW376" s="46">
        <f t="shared" si="684"/>
        <v>0</v>
      </c>
      <c r="BX376" s="46">
        <v>0</v>
      </c>
      <c r="BY376" s="46">
        <f t="shared" si="685"/>
        <v>0</v>
      </c>
      <c r="BZ376" s="46">
        <v>0</v>
      </c>
      <c r="CA376" s="46">
        <f t="shared" si="695"/>
        <v>0</v>
      </c>
      <c r="CB376" s="46">
        <v>0</v>
      </c>
      <c r="CC376" s="46">
        <f t="shared" si="696"/>
        <v>0</v>
      </c>
      <c r="CD376" s="46">
        <v>0</v>
      </c>
      <c r="CE376" s="46">
        <f t="shared" si="697"/>
        <v>0</v>
      </c>
      <c r="CF376" s="46">
        <v>0</v>
      </c>
      <c r="CG376" s="46">
        <f t="shared" si="698"/>
        <v>0</v>
      </c>
      <c r="CH376" s="46">
        <v>0</v>
      </c>
      <c r="CI376" s="46">
        <f t="shared" si="699"/>
        <v>0</v>
      </c>
      <c r="CJ376" s="46">
        <v>0</v>
      </c>
      <c r="CK376" s="46">
        <f t="shared" si="700"/>
        <v>0</v>
      </c>
      <c r="CL376" s="46">
        <v>187200</v>
      </c>
      <c r="CM376" s="46">
        <f t="shared" si="701"/>
        <v>194688</v>
      </c>
      <c r="CN376" s="46">
        <v>0</v>
      </c>
      <c r="CO376" s="46">
        <f t="shared" si="702"/>
        <v>0</v>
      </c>
      <c r="CP376" s="46">
        <v>0</v>
      </c>
      <c r="CQ376" s="46">
        <f t="shared" si="703"/>
        <v>0</v>
      </c>
      <c r="CR376" s="46">
        <v>0</v>
      </c>
      <c r="CS376" s="46">
        <f t="shared" si="704"/>
        <v>0</v>
      </c>
      <c r="CT376" s="46">
        <v>0</v>
      </c>
      <c r="CU376" s="46">
        <f t="shared" si="705"/>
        <v>0</v>
      </c>
      <c r="CV376" s="46">
        <v>0</v>
      </c>
      <c r="CW376" s="46">
        <f t="shared" si="706"/>
        <v>0</v>
      </c>
      <c r="CX376" s="46">
        <v>0</v>
      </c>
      <c r="CY376" s="46">
        <f t="shared" si="707"/>
        <v>0</v>
      </c>
      <c r="CZ376" s="46">
        <v>0</v>
      </c>
      <c r="DA376" s="46">
        <f t="shared" si="708"/>
        <v>0</v>
      </c>
      <c r="DB376" s="47">
        <v>0</v>
      </c>
      <c r="DC376" s="46">
        <f t="shared" si="709"/>
        <v>0</v>
      </c>
      <c r="DD376" s="48">
        <v>0</v>
      </c>
      <c r="DE376" s="46">
        <f t="shared" si="710"/>
        <v>0</v>
      </c>
      <c r="DF376" s="49">
        <v>15</v>
      </c>
      <c r="DG376" s="50">
        <f t="shared" ref="DG376:DG439" si="717">(BJ376-BD376)/DF376</f>
        <v>12979.2</v>
      </c>
      <c r="DH376" s="51">
        <f t="shared" si="641"/>
        <v>116812.79999999999</v>
      </c>
      <c r="DI376" s="52"/>
      <c r="DJ376" s="52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2"/>
      <c r="DW376" s="53"/>
      <c r="DX376" s="52">
        <f t="shared" ref="DX376:EE377" si="718">$DG376</f>
        <v>12979.2</v>
      </c>
      <c r="DY376" s="52">
        <f t="shared" si="718"/>
        <v>12979.2</v>
      </c>
      <c r="DZ376" s="52">
        <f t="shared" si="718"/>
        <v>12979.2</v>
      </c>
      <c r="EA376" s="52">
        <f t="shared" si="718"/>
        <v>12979.2</v>
      </c>
      <c r="EB376" s="52">
        <f t="shared" si="718"/>
        <v>12979.2</v>
      </c>
      <c r="EC376" s="52">
        <f t="shared" si="718"/>
        <v>12979.2</v>
      </c>
      <c r="ED376" s="52">
        <f t="shared" si="718"/>
        <v>12979.2</v>
      </c>
      <c r="EE376" s="52">
        <f t="shared" si="718"/>
        <v>12979.2</v>
      </c>
      <c r="EF376" s="52">
        <f t="shared" si="691"/>
        <v>12979.2</v>
      </c>
      <c r="EG376" s="54">
        <f t="shared" si="642"/>
        <v>77875.200000000012</v>
      </c>
      <c r="EH376" s="55">
        <f t="shared" si="643"/>
        <v>9</v>
      </c>
      <c r="EI376" s="55">
        <f t="shared" si="644"/>
        <v>6</v>
      </c>
      <c r="EJ376" s="56" t="s">
        <v>924</v>
      </c>
      <c r="EK376" s="57">
        <f t="shared" si="662"/>
        <v>0</v>
      </c>
      <c r="EL376" s="57">
        <f t="shared" si="663"/>
        <v>0</v>
      </c>
      <c r="EM376" s="57">
        <f t="shared" si="664"/>
        <v>0</v>
      </c>
      <c r="EN376" s="57">
        <f t="shared" si="665"/>
        <v>0</v>
      </c>
      <c r="EO376" s="57">
        <f t="shared" si="647"/>
        <v>0</v>
      </c>
      <c r="EP376" s="57">
        <f t="shared" si="648"/>
        <v>0</v>
      </c>
      <c r="EQ376" s="58">
        <f t="shared" si="649"/>
        <v>0</v>
      </c>
      <c r="ER376" s="58">
        <f t="shared" si="650"/>
        <v>0</v>
      </c>
      <c r="ES376" s="58">
        <f t="shared" si="651"/>
        <v>0</v>
      </c>
      <c r="ET376" s="58">
        <f t="shared" si="652"/>
        <v>0</v>
      </c>
    </row>
    <row r="377" spans="1:150" x14ac:dyDescent="0.25">
      <c r="A377" s="30" t="s">
        <v>1396</v>
      </c>
      <c r="B377" s="65">
        <v>2023252</v>
      </c>
      <c r="C377" s="67" t="s">
        <v>1397</v>
      </c>
      <c r="D377" s="32" t="s">
        <v>489</v>
      </c>
      <c r="E377" s="56"/>
      <c r="F377" s="33"/>
      <c r="G377" s="33"/>
      <c r="H377" s="288">
        <f t="shared" si="645"/>
        <v>253094.39999999999</v>
      </c>
      <c r="I377" s="288">
        <f t="shared" si="646"/>
        <v>253094.39999999999</v>
      </c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4" t="s">
        <v>616</v>
      </c>
      <c r="AI377" s="34" t="s">
        <v>463</v>
      </c>
      <c r="AJ377" s="34" t="s">
        <v>54</v>
      </c>
      <c r="AK377" s="34" t="s">
        <v>490</v>
      </c>
      <c r="AL377" s="34" t="s">
        <v>170</v>
      </c>
      <c r="AM377" s="34" t="s">
        <v>491</v>
      </c>
      <c r="AN377" s="34" t="s">
        <v>617</v>
      </c>
      <c r="AO377" s="36">
        <v>1.04</v>
      </c>
      <c r="AP377" s="69" t="s">
        <v>544</v>
      </c>
      <c r="AQ377" s="69" t="s">
        <v>30</v>
      </c>
      <c r="AR377" s="37" t="s">
        <v>493</v>
      </c>
      <c r="AS377" s="38">
        <v>2023</v>
      </c>
      <c r="AT377" s="39" t="s">
        <v>470</v>
      </c>
      <c r="AU377" s="37" t="s">
        <v>493</v>
      </c>
      <c r="AV377" s="39" t="s">
        <v>494</v>
      </c>
      <c r="AW377" s="39" t="s">
        <v>495</v>
      </c>
      <c r="AX377" s="39" t="s">
        <v>550</v>
      </c>
      <c r="AY377" s="40" t="s">
        <v>919</v>
      </c>
      <c r="AZ377" s="40" t="s">
        <v>504</v>
      </c>
      <c r="BA377" s="274">
        <v>0</v>
      </c>
      <c r="BB377" s="42"/>
      <c r="BC377" s="43">
        <v>243360</v>
      </c>
      <c r="BD377" s="43">
        <v>0</v>
      </c>
      <c r="BE377" s="43"/>
      <c r="BF377" s="43">
        <v>0</v>
      </c>
      <c r="BG377" s="44"/>
      <c r="BH377" s="45">
        <f t="shared" si="712"/>
        <v>243360</v>
      </c>
      <c r="BI377" s="45">
        <f t="shared" si="713"/>
        <v>253094.39999999999</v>
      </c>
      <c r="BJ377" s="45">
        <f t="shared" si="640"/>
        <v>253094.39999999999</v>
      </c>
      <c r="BK377" s="46">
        <v>0</v>
      </c>
      <c r="BL377" s="46">
        <v>0</v>
      </c>
      <c r="BM377" s="46">
        <f t="shared" si="680"/>
        <v>0</v>
      </c>
      <c r="BN377" s="46">
        <v>0</v>
      </c>
      <c r="BO377" s="46">
        <f t="shared" si="694"/>
        <v>0</v>
      </c>
      <c r="BP377" s="46">
        <v>0</v>
      </c>
      <c r="BQ377" s="46">
        <f t="shared" si="681"/>
        <v>0</v>
      </c>
      <c r="BR377" s="46">
        <v>0</v>
      </c>
      <c r="BS377" s="46">
        <f t="shared" si="682"/>
        <v>0</v>
      </c>
      <c r="BT377" s="46">
        <v>0</v>
      </c>
      <c r="BU377" s="46">
        <f t="shared" si="683"/>
        <v>0</v>
      </c>
      <c r="BV377" s="46">
        <v>0</v>
      </c>
      <c r="BW377" s="46">
        <f t="shared" si="684"/>
        <v>0</v>
      </c>
      <c r="BX377" s="46">
        <v>0</v>
      </c>
      <c r="BY377" s="46">
        <f t="shared" si="685"/>
        <v>0</v>
      </c>
      <c r="BZ377" s="46">
        <v>0</v>
      </c>
      <c r="CA377" s="46">
        <f t="shared" si="695"/>
        <v>0</v>
      </c>
      <c r="CB377" s="46">
        <v>0</v>
      </c>
      <c r="CC377" s="46">
        <f t="shared" si="696"/>
        <v>0</v>
      </c>
      <c r="CD377" s="46">
        <v>0</v>
      </c>
      <c r="CE377" s="46">
        <f t="shared" si="697"/>
        <v>0</v>
      </c>
      <c r="CF377" s="46">
        <v>0</v>
      </c>
      <c r="CG377" s="46">
        <f t="shared" si="698"/>
        <v>0</v>
      </c>
      <c r="CH377" s="46">
        <v>0</v>
      </c>
      <c r="CI377" s="46">
        <f t="shared" si="699"/>
        <v>0</v>
      </c>
      <c r="CJ377" s="46">
        <v>0</v>
      </c>
      <c r="CK377" s="46">
        <f t="shared" si="700"/>
        <v>0</v>
      </c>
      <c r="CL377" s="46">
        <v>243360</v>
      </c>
      <c r="CM377" s="46">
        <f t="shared" si="701"/>
        <v>253094.39999999999</v>
      </c>
      <c r="CN377" s="46">
        <v>0</v>
      </c>
      <c r="CO377" s="46">
        <f t="shared" si="702"/>
        <v>0</v>
      </c>
      <c r="CP377" s="46">
        <v>0</v>
      </c>
      <c r="CQ377" s="46">
        <f t="shared" si="703"/>
        <v>0</v>
      </c>
      <c r="CR377" s="46">
        <v>0</v>
      </c>
      <c r="CS377" s="46">
        <f t="shared" si="704"/>
        <v>0</v>
      </c>
      <c r="CT377" s="46">
        <v>0</v>
      </c>
      <c r="CU377" s="46">
        <f t="shared" si="705"/>
        <v>0</v>
      </c>
      <c r="CV377" s="46">
        <v>0</v>
      </c>
      <c r="CW377" s="46">
        <f t="shared" si="706"/>
        <v>0</v>
      </c>
      <c r="CX377" s="46">
        <v>0</v>
      </c>
      <c r="CY377" s="46">
        <f t="shared" si="707"/>
        <v>0</v>
      </c>
      <c r="CZ377" s="46">
        <v>0</v>
      </c>
      <c r="DA377" s="46">
        <f t="shared" si="708"/>
        <v>0</v>
      </c>
      <c r="DB377" s="47">
        <v>0</v>
      </c>
      <c r="DC377" s="46">
        <f t="shared" si="709"/>
        <v>0</v>
      </c>
      <c r="DD377" s="48">
        <v>0</v>
      </c>
      <c r="DE377" s="46">
        <f t="shared" si="710"/>
        <v>0</v>
      </c>
      <c r="DF377" s="49">
        <v>30</v>
      </c>
      <c r="DG377" s="50">
        <f t="shared" si="717"/>
        <v>8436.48</v>
      </c>
      <c r="DH377" s="51">
        <f t="shared" si="641"/>
        <v>75928.319999999978</v>
      </c>
      <c r="DI377" s="52"/>
      <c r="DJ377" s="52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2"/>
      <c r="DW377" s="53"/>
      <c r="DX377" s="52">
        <f t="shared" si="718"/>
        <v>8436.48</v>
      </c>
      <c r="DY377" s="52">
        <f t="shared" si="718"/>
        <v>8436.48</v>
      </c>
      <c r="DZ377" s="52">
        <f t="shared" si="718"/>
        <v>8436.48</v>
      </c>
      <c r="EA377" s="52">
        <f t="shared" si="718"/>
        <v>8436.48</v>
      </c>
      <c r="EB377" s="52">
        <f t="shared" si="718"/>
        <v>8436.48</v>
      </c>
      <c r="EC377" s="52">
        <f t="shared" si="718"/>
        <v>8436.48</v>
      </c>
      <c r="ED377" s="52">
        <f t="shared" si="718"/>
        <v>8436.48</v>
      </c>
      <c r="EE377" s="52">
        <f t="shared" si="718"/>
        <v>8436.48</v>
      </c>
      <c r="EF377" s="52">
        <f t="shared" si="691"/>
        <v>8436.48</v>
      </c>
      <c r="EG377" s="54">
        <f t="shared" si="642"/>
        <v>177166.08000000002</v>
      </c>
      <c r="EH377" s="55">
        <f t="shared" si="643"/>
        <v>9</v>
      </c>
      <c r="EI377" s="55">
        <f t="shared" si="644"/>
        <v>21</v>
      </c>
      <c r="EJ377" s="56" t="s">
        <v>920</v>
      </c>
      <c r="EK377" s="57">
        <f t="shared" si="662"/>
        <v>0</v>
      </c>
      <c r="EL377" s="57">
        <f t="shared" si="663"/>
        <v>0</v>
      </c>
      <c r="EM377" s="57">
        <f t="shared" si="664"/>
        <v>0</v>
      </c>
      <c r="EN377" s="57">
        <f t="shared" si="665"/>
        <v>0</v>
      </c>
      <c r="EO377" s="57">
        <f t="shared" si="647"/>
        <v>0</v>
      </c>
      <c r="EP377" s="57">
        <f t="shared" si="648"/>
        <v>0</v>
      </c>
      <c r="EQ377" s="58">
        <f t="shared" si="649"/>
        <v>0</v>
      </c>
      <c r="ER377" s="58">
        <f t="shared" si="650"/>
        <v>0</v>
      </c>
      <c r="ES377" s="58">
        <f t="shared" si="651"/>
        <v>0</v>
      </c>
      <c r="ET377" s="58">
        <f t="shared" si="652"/>
        <v>0</v>
      </c>
    </row>
    <row r="378" spans="1:150" x14ac:dyDescent="0.25">
      <c r="A378" s="30" t="s">
        <v>1398</v>
      </c>
      <c r="B378" s="65">
        <v>2023253</v>
      </c>
      <c r="C378" s="67" t="s">
        <v>1399</v>
      </c>
      <c r="D378" s="32" t="s">
        <v>489</v>
      </c>
      <c r="E378" s="56"/>
      <c r="F378" s="33"/>
      <c r="G378" s="33"/>
      <c r="H378" s="288">
        <f t="shared" si="645"/>
        <v>194688</v>
      </c>
      <c r="I378" s="288">
        <f t="shared" si="646"/>
        <v>194688</v>
      </c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4" t="s">
        <v>616</v>
      </c>
      <c r="AI378" s="34" t="s">
        <v>463</v>
      </c>
      <c r="AJ378" s="34" t="s">
        <v>54</v>
      </c>
      <c r="AK378" s="34" t="s">
        <v>490</v>
      </c>
      <c r="AL378" s="34" t="s">
        <v>170</v>
      </c>
      <c r="AM378" s="34" t="s">
        <v>491</v>
      </c>
      <c r="AN378" s="34" t="s">
        <v>617</v>
      </c>
      <c r="AO378" s="36">
        <v>1.04</v>
      </c>
      <c r="AP378" s="69" t="s">
        <v>544</v>
      </c>
      <c r="AQ378" s="69" t="s">
        <v>30</v>
      </c>
      <c r="AR378" s="37" t="s">
        <v>493</v>
      </c>
      <c r="AS378" s="38">
        <v>2023</v>
      </c>
      <c r="AT378" s="39" t="s">
        <v>470</v>
      </c>
      <c r="AU378" s="37" t="s">
        <v>493</v>
      </c>
      <c r="AV378" s="39" t="s">
        <v>494</v>
      </c>
      <c r="AW378" s="39" t="s">
        <v>495</v>
      </c>
      <c r="AX378" s="39" t="s">
        <v>550</v>
      </c>
      <c r="AY378" s="40" t="s">
        <v>923</v>
      </c>
      <c r="AZ378" s="40" t="s">
        <v>504</v>
      </c>
      <c r="BA378" s="274">
        <v>0</v>
      </c>
      <c r="BB378" s="42"/>
      <c r="BC378" s="43">
        <v>187200</v>
      </c>
      <c r="BD378" s="43">
        <v>0</v>
      </c>
      <c r="BE378" s="43"/>
      <c r="BF378" s="43">
        <v>0</v>
      </c>
      <c r="BG378" s="44"/>
      <c r="BH378" s="45">
        <f t="shared" si="712"/>
        <v>187200</v>
      </c>
      <c r="BI378" s="45">
        <f t="shared" si="713"/>
        <v>194688</v>
      </c>
      <c r="BJ378" s="45">
        <f t="shared" si="640"/>
        <v>194688</v>
      </c>
      <c r="BK378" s="46">
        <v>0</v>
      </c>
      <c r="BL378" s="46">
        <v>0</v>
      </c>
      <c r="BM378" s="46">
        <f t="shared" si="680"/>
        <v>0</v>
      </c>
      <c r="BN378" s="46">
        <v>0</v>
      </c>
      <c r="BO378" s="46">
        <f t="shared" si="694"/>
        <v>0</v>
      </c>
      <c r="BP378" s="46">
        <v>0</v>
      </c>
      <c r="BQ378" s="46">
        <f t="shared" si="681"/>
        <v>0</v>
      </c>
      <c r="BR378" s="46">
        <v>0</v>
      </c>
      <c r="BS378" s="46">
        <f t="shared" si="682"/>
        <v>0</v>
      </c>
      <c r="BT378" s="46">
        <v>0</v>
      </c>
      <c r="BU378" s="46">
        <f t="shared" si="683"/>
        <v>0</v>
      </c>
      <c r="BV378" s="46">
        <v>0</v>
      </c>
      <c r="BW378" s="46">
        <f t="shared" si="684"/>
        <v>0</v>
      </c>
      <c r="BX378" s="46">
        <v>0</v>
      </c>
      <c r="BY378" s="46">
        <f t="shared" si="685"/>
        <v>0</v>
      </c>
      <c r="BZ378" s="46">
        <v>0</v>
      </c>
      <c r="CA378" s="46">
        <f t="shared" si="695"/>
        <v>0</v>
      </c>
      <c r="CB378" s="46">
        <v>0</v>
      </c>
      <c r="CC378" s="46">
        <f t="shared" si="696"/>
        <v>0</v>
      </c>
      <c r="CD378" s="46">
        <v>0</v>
      </c>
      <c r="CE378" s="46">
        <f t="shared" si="697"/>
        <v>0</v>
      </c>
      <c r="CF378" s="46">
        <v>0</v>
      </c>
      <c r="CG378" s="46">
        <f t="shared" si="698"/>
        <v>0</v>
      </c>
      <c r="CH378" s="46">
        <v>0</v>
      </c>
      <c r="CI378" s="46">
        <f t="shared" si="699"/>
        <v>0</v>
      </c>
      <c r="CJ378" s="46">
        <v>0</v>
      </c>
      <c r="CK378" s="46">
        <f t="shared" si="700"/>
        <v>0</v>
      </c>
      <c r="CL378" s="46">
        <v>0</v>
      </c>
      <c r="CM378" s="46">
        <f t="shared" si="701"/>
        <v>0</v>
      </c>
      <c r="CN378" s="46">
        <v>187200</v>
      </c>
      <c r="CO378" s="46">
        <f t="shared" si="702"/>
        <v>194688</v>
      </c>
      <c r="CP378" s="46">
        <v>0</v>
      </c>
      <c r="CQ378" s="46">
        <f t="shared" si="703"/>
        <v>0</v>
      </c>
      <c r="CR378" s="46">
        <v>0</v>
      </c>
      <c r="CS378" s="46">
        <f t="shared" si="704"/>
        <v>0</v>
      </c>
      <c r="CT378" s="46">
        <v>0</v>
      </c>
      <c r="CU378" s="46">
        <f t="shared" si="705"/>
        <v>0</v>
      </c>
      <c r="CV378" s="46">
        <v>0</v>
      </c>
      <c r="CW378" s="46">
        <f t="shared" si="706"/>
        <v>0</v>
      </c>
      <c r="CX378" s="46">
        <v>0</v>
      </c>
      <c r="CY378" s="46">
        <f t="shared" si="707"/>
        <v>0</v>
      </c>
      <c r="CZ378" s="46">
        <v>0</v>
      </c>
      <c r="DA378" s="46">
        <f t="shared" si="708"/>
        <v>0</v>
      </c>
      <c r="DB378" s="47">
        <v>0</v>
      </c>
      <c r="DC378" s="46">
        <f t="shared" si="709"/>
        <v>0</v>
      </c>
      <c r="DD378" s="48">
        <v>0</v>
      </c>
      <c r="DE378" s="46">
        <f t="shared" si="710"/>
        <v>0</v>
      </c>
      <c r="DF378" s="49">
        <v>15</v>
      </c>
      <c r="DG378" s="50">
        <f t="shared" si="717"/>
        <v>12979.2</v>
      </c>
      <c r="DH378" s="51">
        <f t="shared" si="641"/>
        <v>103833.59999999999</v>
      </c>
      <c r="DI378" s="52"/>
      <c r="DJ378" s="52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2"/>
      <c r="DX378" s="53"/>
      <c r="DY378" s="52">
        <f t="shared" ref="DY378:EE379" si="719">$DG378</f>
        <v>12979.2</v>
      </c>
      <c r="DZ378" s="52">
        <f t="shared" si="719"/>
        <v>12979.2</v>
      </c>
      <c r="EA378" s="52">
        <f t="shared" si="719"/>
        <v>12979.2</v>
      </c>
      <c r="EB378" s="52">
        <f t="shared" si="719"/>
        <v>12979.2</v>
      </c>
      <c r="EC378" s="52">
        <f t="shared" si="719"/>
        <v>12979.2</v>
      </c>
      <c r="ED378" s="52">
        <f t="shared" si="719"/>
        <v>12979.2</v>
      </c>
      <c r="EE378" s="52">
        <f t="shared" si="719"/>
        <v>12979.2</v>
      </c>
      <c r="EF378" s="52">
        <f t="shared" si="691"/>
        <v>12979.2</v>
      </c>
      <c r="EG378" s="54">
        <f t="shared" si="642"/>
        <v>90854.400000000009</v>
      </c>
      <c r="EH378" s="55">
        <f t="shared" si="643"/>
        <v>8</v>
      </c>
      <c r="EI378" s="55">
        <f t="shared" si="644"/>
        <v>7</v>
      </c>
      <c r="EJ378" s="56" t="s">
        <v>924</v>
      </c>
      <c r="EK378" s="57">
        <f t="shared" si="662"/>
        <v>0</v>
      </c>
      <c r="EL378" s="57">
        <f t="shared" si="663"/>
        <v>0</v>
      </c>
      <c r="EM378" s="57">
        <f t="shared" si="664"/>
        <v>0</v>
      </c>
      <c r="EN378" s="57">
        <f t="shared" si="665"/>
        <v>0</v>
      </c>
      <c r="EO378" s="57">
        <f t="shared" si="647"/>
        <v>0</v>
      </c>
      <c r="EP378" s="57">
        <f t="shared" si="648"/>
        <v>0</v>
      </c>
      <c r="EQ378" s="58">
        <f t="shared" si="649"/>
        <v>0</v>
      </c>
      <c r="ER378" s="58">
        <f t="shared" si="650"/>
        <v>0</v>
      </c>
      <c r="ES378" s="58">
        <f t="shared" si="651"/>
        <v>0</v>
      </c>
      <c r="ET378" s="58">
        <f t="shared" si="652"/>
        <v>0</v>
      </c>
    </row>
    <row r="379" spans="1:150" x14ac:dyDescent="0.25">
      <c r="A379" s="30" t="s">
        <v>1400</v>
      </c>
      <c r="B379" s="65">
        <v>2023253</v>
      </c>
      <c r="C379" s="67" t="s">
        <v>1401</v>
      </c>
      <c r="D379" s="32" t="s">
        <v>489</v>
      </c>
      <c r="E379" s="56"/>
      <c r="F379" s="33"/>
      <c r="G379" s="33"/>
      <c r="H379" s="288">
        <f t="shared" si="645"/>
        <v>253094.39999999999</v>
      </c>
      <c r="I379" s="288">
        <f t="shared" si="646"/>
        <v>253094.39999999999</v>
      </c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4" t="s">
        <v>616</v>
      </c>
      <c r="AI379" s="34" t="s">
        <v>463</v>
      </c>
      <c r="AJ379" s="34" t="s">
        <v>54</v>
      </c>
      <c r="AK379" s="34" t="s">
        <v>490</v>
      </c>
      <c r="AL379" s="34" t="s">
        <v>170</v>
      </c>
      <c r="AM379" s="34" t="s">
        <v>491</v>
      </c>
      <c r="AN379" s="34" t="s">
        <v>617</v>
      </c>
      <c r="AO379" s="36">
        <v>1.04</v>
      </c>
      <c r="AP379" s="69" t="s">
        <v>544</v>
      </c>
      <c r="AQ379" s="69" t="s">
        <v>30</v>
      </c>
      <c r="AR379" s="37" t="s">
        <v>493</v>
      </c>
      <c r="AS379" s="38">
        <v>2023</v>
      </c>
      <c r="AT379" s="39" t="s">
        <v>470</v>
      </c>
      <c r="AU379" s="37" t="s">
        <v>493</v>
      </c>
      <c r="AV379" s="39" t="s">
        <v>494</v>
      </c>
      <c r="AW379" s="39" t="s">
        <v>495</v>
      </c>
      <c r="AX379" s="39" t="s">
        <v>550</v>
      </c>
      <c r="AY379" s="40" t="s">
        <v>919</v>
      </c>
      <c r="AZ379" s="40" t="s">
        <v>504</v>
      </c>
      <c r="BA379" s="274">
        <v>0</v>
      </c>
      <c r="BB379" s="42"/>
      <c r="BC379" s="43">
        <v>243360</v>
      </c>
      <c r="BD379" s="43">
        <v>0</v>
      </c>
      <c r="BE379" s="43"/>
      <c r="BF379" s="43">
        <v>0</v>
      </c>
      <c r="BG379" s="44"/>
      <c r="BH379" s="45">
        <f t="shared" si="712"/>
        <v>243360</v>
      </c>
      <c r="BI379" s="45">
        <f t="shared" si="713"/>
        <v>253094.39999999999</v>
      </c>
      <c r="BJ379" s="45">
        <f t="shared" si="640"/>
        <v>253094.39999999999</v>
      </c>
      <c r="BK379" s="46">
        <v>0</v>
      </c>
      <c r="BL379" s="46">
        <v>0</v>
      </c>
      <c r="BM379" s="46">
        <f t="shared" si="680"/>
        <v>0</v>
      </c>
      <c r="BN379" s="46">
        <v>0</v>
      </c>
      <c r="BO379" s="46">
        <f t="shared" si="694"/>
        <v>0</v>
      </c>
      <c r="BP379" s="46">
        <v>0</v>
      </c>
      <c r="BQ379" s="46">
        <f t="shared" si="681"/>
        <v>0</v>
      </c>
      <c r="BR379" s="46">
        <v>0</v>
      </c>
      <c r="BS379" s="46">
        <f t="shared" si="682"/>
        <v>0</v>
      </c>
      <c r="BT379" s="46">
        <v>0</v>
      </c>
      <c r="BU379" s="46">
        <f t="shared" si="683"/>
        <v>0</v>
      </c>
      <c r="BV379" s="46">
        <v>0</v>
      </c>
      <c r="BW379" s="46">
        <f t="shared" si="684"/>
        <v>0</v>
      </c>
      <c r="BX379" s="46">
        <v>0</v>
      </c>
      <c r="BY379" s="46">
        <f t="shared" si="685"/>
        <v>0</v>
      </c>
      <c r="BZ379" s="46">
        <v>0</v>
      </c>
      <c r="CA379" s="46">
        <f t="shared" si="695"/>
        <v>0</v>
      </c>
      <c r="CB379" s="46">
        <v>0</v>
      </c>
      <c r="CC379" s="46">
        <f t="shared" si="696"/>
        <v>0</v>
      </c>
      <c r="CD379" s="46">
        <v>0</v>
      </c>
      <c r="CE379" s="46">
        <f t="shared" si="697"/>
        <v>0</v>
      </c>
      <c r="CF379" s="46">
        <v>0</v>
      </c>
      <c r="CG379" s="46">
        <f t="shared" si="698"/>
        <v>0</v>
      </c>
      <c r="CH379" s="46">
        <v>0</v>
      </c>
      <c r="CI379" s="46">
        <f t="shared" si="699"/>
        <v>0</v>
      </c>
      <c r="CJ379" s="46">
        <v>0</v>
      </c>
      <c r="CK379" s="46">
        <f t="shared" si="700"/>
        <v>0</v>
      </c>
      <c r="CL379" s="46">
        <v>0</v>
      </c>
      <c r="CM379" s="46">
        <f t="shared" si="701"/>
        <v>0</v>
      </c>
      <c r="CN379" s="46">
        <v>243360</v>
      </c>
      <c r="CO379" s="46">
        <f t="shared" si="702"/>
        <v>253094.39999999999</v>
      </c>
      <c r="CP379" s="46">
        <v>0</v>
      </c>
      <c r="CQ379" s="46">
        <f t="shared" si="703"/>
        <v>0</v>
      </c>
      <c r="CR379" s="46">
        <v>0</v>
      </c>
      <c r="CS379" s="46">
        <f t="shared" si="704"/>
        <v>0</v>
      </c>
      <c r="CT379" s="46">
        <v>0</v>
      </c>
      <c r="CU379" s="46">
        <f t="shared" si="705"/>
        <v>0</v>
      </c>
      <c r="CV379" s="46">
        <v>0</v>
      </c>
      <c r="CW379" s="46">
        <f t="shared" si="706"/>
        <v>0</v>
      </c>
      <c r="CX379" s="46">
        <v>0</v>
      </c>
      <c r="CY379" s="46">
        <f t="shared" si="707"/>
        <v>0</v>
      </c>
      <c r="CZ379" s="46">
        <v>0</v>
      </c>
      <c r="DA379" s="46">
        <f t="shared" si="708"/>
        <v>0</v>
      </c>
      <c r="DB379" s="47">
        <v>0</v>
      </c>
      <c r="DC379" s="46">
        <f t="shared" si="709"/>
        <v>0</v>
      </c>
      <c r="DD379" s="48">
        <v>0</v>
      </c>
      <c r="DE379" s="46">
        <f t="shared" si="710"/>
        <v>0</v>
      </c>
      <c r="DF379" s="49">
        <v>30</v>
      </c>
      <c r="DG379" s="50">
        <f t="shared" si="717"/>
        <v>8436.48</v>
      </c>
      <c r="DH379" s="51">
        <f t="shared" si="641"/>
        <v>67491.839999999982</v>
      </c>
      <c r="DI379" s="52"/>
      <c r="DJ379" s="52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2"/>
      <c r="DX379" s="53"/>
      <c r="DY379" s="52">
        <f t="shared" si="719"/>
        <v>8436.48</v>
      </c>
      <c r="DZ379" s="52">
        <f t="shared" si="719"/>
        <v>8436.48</v>
      </c>
      <c r="EA379" s="52">
        <f t="shared" si="719"/>
        <v>8436.48</v>
      </c>
      <c r="EB379" s="52">
        <f t="shared" si="719"/>
        <v>8436.48</v>
      </c>
      <c r="EC379" s="52">
        <f t="shared" si="719"/>
        <v>8436.48</v>
      </c>
      <c r="ED379" s="52">
        <f t="shared" si="719"/>
        <v>8436.48</v>
      </c>
      <c r="EE379" s="52">
        <f t="shared" si="719"/>
        <v>8436.48</v>
      </c>
      <c r="EF379" s="52">
        <f t="shared" si="691"/>
        <v>8436.48</v>
      </c>
      <c r="EG379" s="54">
        <f t="shared" si="642"/>
        <v>185602.56</v>
      </c>
      <c r="EH379" s="55">
        <f t="shared" si="643"/>
        <v>8</v>
      </c>
      <c r="EI379" s="55">
        <f t="shared" si="644"/>
        <v>22</v>
      </c>
      <c r="EJ379" s="56" t="s">
        <v>920</v>
      </c>
      <c r="EK379" s="57">
        <f t="shared" si="662"/>
        <v>0</v>
      </c>
      <c r="EL379" s="57">
        <f t="shared" si="663"/>
        <v>0</v>
      </c>
      <c r="EM379" s="57">
        <f t="shared" si="664"/>
        <v>0</v>
      </c>
      <c r="EN379" s="57">
        <f t="shared" si="665"/>
        <v>0</v>
      </c>
      <c r="EO379" s="57">
        <f t="shared" si="647"/>
        <v>0</v>
      </c>
      <c r="EP379" s="57">
        <f t="shared" si="648"/>
        <v>0</v>
      </c>
      <c r="EQ379" s="58">
        <f t="shared" si="649"/>
        <v>0</v>
      </c>
      <c r="ER379" s="58">
        <f t="shared" si="650"/>
        <v>0</v>
      </c>
      <c r="ES379" s="58">
        <f t="shared" si="651"/>
        <v>0</v>
      </c>
      <c r="ET379" s="58">
        <f t="shared" si="652"/>
        <v>0</v>
      </c>
    </row>
    <row r="380" spans="1:150" x14ac:dyDescent="0.25">
      <c r="A380" s="30" t="s">
        <v>1402</v>
      </c>
      <c r="B380" s="65">
        <v>2023254</v>
      </c>
      <c r="C380" s="67" t="s">
        <v>1403</v>
      </c>
      <c r="D380" s="32" t="s">
        <v>489</v>
      </c>
      <c r="E380" s="56"/>
      <c r="F380" s="33"/>
      <c r="G380" s="33"/>
      <c r="H380" s="288">
        <f t="shared" si="645"/>
        <v>194688</v>
      </c>
      <c r="I380" s="288">
        <f t="shared" si="646"/>
        <v>194688</v>
      </c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4" t="s">
        <v>616</v>
      </c>
      <c r="AI380" s="34" t="s">
        <v>463</v>
      </c>
      <c r="AJ380" s="34" t="s">
        <v>54</v>
      </c>
      <c r="AK380" s="34" t="s">
        <v>490</v>
      </c>
      <c r="AL380" s="34" t="s">
        <v>170</v>
      </c>
      <c r="AM380" s="34" t="s">
        <v>491</v>
      </c>
      <c r="AN380" s="34" t="s">
        <v>617</v>
      </c>
      <c r="AO380" s="36">
        <v>1.04</v>
      </c>
      <c r="AP380" s="69" t="s">
        <v>544</v>
      </c>
      <c r="AQ380" s="69" t="s">
        <v>30</v>
      </c>
      <c r="AR380" s="37" t="s">
        <v>493</v>
      </c>
      <c r="AS380" s="38">
        <v>2023</v>
      </c>
      <c r="AT380" s="39" t="s">
        <v>470</v>
      </c>
      <c r="AU380" s="37" t="s">
        <v>493</v>
      </c>
      <c r="AV380" s="39" t="s">
        <v>494</v>
      </c>
      <c r="AW380" s="39" t="s">
        <v>495</v>
      </c>
      <c r="AX380" s="39" t="s">
        <v>550</v>
      </c>
      <c r="AY380" s="40" t="s">
        <v>923</v>
      </c>
      <c r="AZ380" s="40" t="s">
        <v>504</v>
      </c>
      <c r="BA380" s="274">
        <v>0</v>
      </c>
      <c r="BB380" s="42"/>
      <c r="BC380" s="43">
        <v>187200</v>
      </c>
      <c r="BD380" s="43">
        <v>0</v>
      </c>
      <c r="BE380" s="43"/>
      <c r="BF380" s="43">
        <v>0</v>
      </c>
      <c r="BG380" s="44"/>
      <c r="BH380" s="45">
        <f t="shared" si="712"/>
        <v>187200</v>
      </c>
      <c r="BI380" s="45">
        <f t="shared" si="713"/>
        <v>194688</v>
      </c>
      <c r="BJ380" s="45">
        <f t="shared" si="640"/>
        <v>194688</v>
      </c>
      <c r="BK380" s="46">
        <v>0</v>
      </c>
      <c r="BL380" s="46">
        <v>0</v>
      </c>
      <c r="BM380" s="46">
        <f t="shared" si="680"/>
        <v>0</v>
      </c>
      <c r="BN380" s="46">
        <v>0</v>
      </c>
      <c r="BO380" s="46">
        <f t="shared" si="694"/>
        <v>0</v>
      </c>
      <c r="BP380" s="46">
        <v>0</v>
      </c>
      <c r="BQ380" s="46">
        <f t="shared" si="681"/>
        <v>0</v>
      </c>
      <c r="BR380" s="46">
        <v>0</v>
      </c>
      <c r="BS380" s="46">
        <f t="shared" si="682"/>
        <v>0</v>
      </c>
      <c r="BT380" s="46">
        <v>0</v>
      </c>
      <c r="BU380" s="46">
        <f t="shared" si="683"/>
        <v>0</v>
      </c>
      <c r="BV380" s="46">
        <v>0</v>
      </c>
      <c r="BW380" s="46">
        <f t="shared" si="684"/>
        <v>0</v>
      </c>
      <c r="BX380" s="46">
        <v>0</v>
      </c>
      <c r="BY380" s="46">
        <f t="shared" si="685"/>
        <v>0</v>
      </c>
      <c r="BZ380" s="46">
        <v>0</v>
      </c>
      <c r="CA380" s="46">
        <f t="shared" si="695"/>
        <v>0</v>
      </c>
      <c r="CB380" s="46">
        <v>0</v>
      </c>
      <c r="CC380" s="46">
        <f t="shared" si="696"/>
        <v>0</v>
      </c>
      <c r="CD380" s="46">
        <v>0</v>
      </c>
      <c r="CE380" s="46">
        <f t="shared" si="697"/>
        <v>0</v>
      </c>
      <c r="CF380" s="46">
        <v>0</v>
      </c>
      <c r="CG380" s="46">
        <f t="shared" si="698"/>
        <v>0</v>
      </c>
      <c r="CH380" s="46">
        <v>0</v>
      </c>
      <c r="CI380" s="46">
        <f t="shared" si="699"/>
        <v>0</v>
      </c>
      <c r="CJ380" s="46">
        <v>0</v>
      </c>
      <c r="CK380" s="46">
        <f t="shared" si="700"/>
        <v>0</v>
      </c>
      <c r="CL380" s="46">
        <v>0</v>
      </c>
      <c r="CM380" s="46">
        <f t="shared" si="701"/>
        <v>0</v>
      </c>
      <c r="CN380" s="46">
        <v>0</v>
      </c>
      <c r="CO380" s="46">
        <f t="shared" si="702"/>
        <v>0</v>
      </c>
      <c r="CP380" s="46">
        <v>187200</v>
      </c>
      <c r="CQ380" s="46">
        <f t="shared" si="703"/>
        <v>194688</v>
      </c>
      <c r="CR380" s="46">
        <v>0</v>
      </c>
      <c r="CS380" s="46">
        <f t="shared" si="704"/>
        <v>0</v>
      </c>
      <c r="CT380" s="46">
        <v>0</v>
      </c>
      <c r="CU380" s="46">
        <f t="shared" si="705"/>
        <v>0</v>
      </c>
      <c r="CV380" s="46">
        <v>0</v>
      </c>
      <c r="CW380" s="46">
        <f t="shared" si="706"/>
        <v>0</v>
      </c>
      <c r="CX380" s="46">
        <v>0</v>
      </c>
      <c r="CY380" s="46">
        <f t="shared" si="707"/>
        <v>0</v>
      </c>
      <c r="CZ380" s="46">
        <v>0</v>
      </c>
      <c r="DA380" s="46">
        <f t="shared" si="708"/>
        <v>0</v>
      </c>
      <c r="DB380" s="47">
        <v>0</v>
      </c>
      <c r="DC380" s="46">
        <f t="shared" si="709"/>
        <v>0</v>
      </c>
      <c r="DD380" s="48">
        <v>0</v>
      </c>
      <c r="DE380" s="46">
        <f t="shared" si="710"/>
        <v>0</v>
      </c>
      <c r="DF380" s="49">
        <v>15</v>
      </c>
      <c r="DG380" s="50">
        <f t="shared" si="717"/>
        <v>12979.2</v>
      </c>
      <c r="DH380" s="51">
        <f t="shared" si="641"/>
        <v>90854.399999999994</v>
      </c>
      <c r="DI380" s="52"/>
      <c r="DJ380" s="52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2"/>
      <c r="DY380" s="53"/>
      <c r="DZ380" s="52">
        <f t="shared" ref="DZ380:EE381" si="720">$DG380</f>
        <v>12979.2</v>
      </c>
      <c r="EA380" s="52">
        <f t="shared" si="720"/>
        <v>12979.2</v>
      </c>
      <c r="EB380" s="52">
        <f t="shared" si="720"/>
        <v>12979.2</v>
      </c>
      <c r="EC380" s="52">
        <f t="shared" si="720"/>
        <v>12979.2</v>
      </c>
      <c r="ED380" s="52">
        <f t="shared" si="720"/>
        <v>12979.2</v>
      </c>
      <c r="EE380" s="52">
        <f t="shared" si="720"/>
        <v>12979.2</v>
      </c>
      <c r="EF380" s="52">
        <f t="shared" si="691"/>
        <v>12979.2</v>
      </c>
      <c r="EG380" s="54">
        <f t="shared" si="642"/>
        <v>103833.60000000001</v>
      </c>
      <c r="EH380" s="55">
        <f t="shared" si="643"/>
        <v>7</v>
      </c>
      <c r="EI380" s="55">
        <f t="shared" si="644"/>
        <v>8</v>
      </c>
      <c r="EJ380" s="56" t="s">
        <v>924</v>
      </c>
      <c r="EK380" s="57">
        <f t="shared" si="662"/>
        <v>0</v>
      </c>
      <c r="EL380" s="57">
        <f t="shared" si="663"/>
        <v>0</v>
      </c>
      <c r="EM380" s="57">
        <f t="shared" si="664"/>
        <v>0</v>
      </c>
      <c r="EN380" s="57">
        <f t="shared" si="665"/>
        <v>0</v>
      </c>
      <c r="EO380" s="57">
        <f t="shared" si="647"/>
        <v>0</v>
      </c>
      <c r="EP380" s="57">
        <f t="shared" si="648"/>
        <v>0</v>
      </c>
      <c r="EQ380" s="58">
        <f t="shared" si="649"/>
        <v>0</v>
      </c>
      <c r="ER380" s="58">
        <f t="shared" si="650"/>
        <v>0</v>
      </c>
      <c r="ES380" s="58">
        <f t="shared" si="651"/>
        <v>0</v>
      </c>
      <c r="ET380" s="58">
        <f t="shared" si="652"/>
        <v>0</v>
      </c>
    </row>
    <row r="381" spans="1:150" x14ac:dyDescent="0.25">
      <c r="A381" s="30" t="s">
        <v>1404</v>
      </c>
      <c r="B381" s="65">
        <v>2023254</v>
      </c>
      <c r="C381" s="67" t="s">
        <v>1405</v>
      </c>
      <c r="D381" s="32" t="s">
        <v>489</v>
      </c>
      <c r="E381" s="56"/>
      <c r="F381" s="33"/>
      <c r="G381" s="33"/>
      <c r="H381" s="288">
        <f t="shared" si="645"/>
        <v>253094.39999999999</v>
      </c>
      <c r="I381" s="288">
        <f t="shared" si="646"/>
        <v>253094.39999999999</v>
      </c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4" t="s">
        <v>616</v>
      </c>
      <c r="AI381" s="34" t="s">
        <v>463</v>
      </c>
      <c r="AJ381" s="34" t="s">
        <v>54</v>
      </c>
      <c r="AK381" s="34" t="s">
        <v>490</v>
      </c>
      <c r="AL381" s="34" t="s">
        <v>170</v>
      </c>
      <c r="AM381" s="34" t="s">
        <v>491</v>
      </c>
      <c r="AN381" s="34" t="s">
        <v>617</v>
      </c>
      <c r="AO381" s="36">
        <v>1.04</v>
      </c>
      <c r="AP381" s="69" t="s">
        <v>544</v>
      </c>
      <c r="AQ381" s="69" t="s">
        <v>30</v>
      </c>
      <c r="AR381" s="37" t="s">
        <v>493</v>
      </c>
      <c r="AS381" s="38">
        <v>2023</v>
      </c>
      <c r="AT381" s="39" t="s">
        <v>470</v>
      </c>
      <c r="AU381" s="37" t="s">
        <v>493</v>
      </c>
      <c r="AV381" s="39" t="s">
        <v>494</v>
      </c>
      <c r="AW381" s="39" t="s">
        <v>495</v>
      </c>
      <c r="AX381" s="39" t="s">
        <v>550</v>
      </c>
      <c r="AY381" s="40" t="s">
        <v>919</v>
      </c>
      <c r="AZ381" s="40" t="s">
        <v>504</v>
      </c>
      <c r="BA381" s="274">
        <v>0</v>
      </c>
      <c r="BB381" s="42"/>
      <c r="BC381" s="43">
        <v>243360</v>
      </c>
      <c r="BD381" s="43">
        <v>0</v>
      </c>
      <c r="BE381" s="43"/>
      <c r="BF381" s="43">
        <v>0</v>
      </c>
      <c r="BG381" s="44"/>
      <c r="BH381" s="45">
        <f t="shared" si="712"/>
        <v>243360</v>
      </c>
      <c r="BI381" s="45">
        <f t="shared" si="713"/>
        <v>253094.39999999999</v>
      </c>
      <c r="BJ381" s="45">
        <f t="shared" si="640"/>
        <v>253094.39999999999</v>
      </c>
      <c r="BK381" s="46">
        <v>0</v>
      </c>
      <c r="BL381" s="46">
        <v>0</v>
      </c>
      <c r="BM381" s="46">
        <f t="shared" si="680"/>
        <v>0</v>
      </c>
      <c r="BN381" s="46">
        <v>0</v>
      </c>
      <c r="BO381" s="46">
        <f t="shared" si="694"/>
        <v>0</v>
      </c>
      <c r="BP381" s="46">
        <v>0</v>
      </c>
      <c r="BQ381" s="46">
        <f t="shared" si="681"/>
        <v>0</v>
      </c>
      <c r="BR381" s="46">
        <v>0</v>
      </c>
      <c r="BS381" s="46">
        <f t="shared" si="682"/>
        <v>0</v>
      </c>
      <c r="BT381" s="46">
        <v>0</v>
      </c>
      <c r="BU381" s="46">
        <f t="shared" si="683"/>
        <v>0</v>
      </c>
      <c r="BV381" s="46">
        <v>0</v>
      </c>
      <c r="BW381" s="46">
        <f t="shared" si="684"/>
        <v>0</v>
      </c>
      <c r="BX381" s="46">
        <v>0</v>
      </c>
      <c r="BY381" s="46">
        <f t="shared" si="685"/>
        <v>0</v>
      </c>
      <c r="BZ381" s="46">
        <v>0</v>
      </c>
      <c r="CA381" s="46">
        <f t="shared" si="695"/>
        <v>0</v>
      </c>
      <c r="CB381" s="46">
        <v>0</v>
      </c>
      <c r="CC381" s="46">
        <f t="shared" si="696"/>
        <v>0</v>
      </c>
      <c r="CD381" s="46">
        <v>0</v>
      </c>
      <c r="CE381" s="46">
        <f t="shared" si="697"/>
        <v>0</v>
      </c>
      <c r="CF381" s="46">
        <v>0</v>
      </c>
      <c r="CG381" s="46">
        <f t="shared" si="698"/>
        <v>0</v>
      </c>
      <c r="CH381" s="46">
        <v>0</v>
      </c>
      <c r="CI381" s="46">
        <f t="shared" si="699"/>
        <v>0</v>
      </c>
      <c r="CJ381" s="46">
        <v>0</v>
      </c>
      <c r="CK381" s="46">
        <f t="shared" si="700"/>
        <v>0</v>
      </c>
      <c r="CL381" s="46">
        <v>0</v>
      </c>
      <c r="CM381" s="46">
        <f t="shared" si="701"/>
        <v>0</v>
      </c>
      <c r="CN381" s="46">
        <v>0</v>
      </c>
      <c r="CO381" s="46">
        <f t="shared" si="702"/>
        <v>0</v>
      </c>
      <c r="CP381" s="46">
        <v>243360</v>
      </c>
      <c r="CQ381" s="46">
        <f t="shared" si="703"/>
        <v>253094.39999999999</v>
      </c>
      <c r="CR381" s="46">
        <v>0</v>
      </c>
      <c r="CS381" s="46">
        <f t="shared" si="704"/>
        <v>0</v>
      </c>
      <c r="CT381" s="46">
        <v>0</v>
      </c>
      <c r="CU381" s="46">
        <f t="shared" si="705"/>
        <v>0</v>
      </c>
      <c r="CV381" s="46">
        <v>0</v>
      </c>
      <c r="CW381" s="46">
        <f t="shared" si="706"/>
        <v>0</v>
      </c>
      <c r="CX381" s="46">
        <v>0</v>
      </c>
      <c r="CY381" s="46">
        <f t="shared" si="707"/>
        <v>0</v>
      </c>
      <c r="CZ381" s="46">
        <v>0</v>
      </c>
      <c r="DA381" s="46">
        <f t="shared" si="708"/>
        <v>0</v>
      </c>
      <c r="DB381" s="47">
        <v>0</v>
      </c>
      <c r="DC381" s="46">
        <f t="shared" si="709"/>
        <v>0</v>
      </c>
      <c r="DD381" s="48">
        <v>0</v>
      </c>
      <c r="DE381" s="46">
        <f t="shared" si="710"/>
        <v>0</v>
      </c>
      <c r="DF381" s="49">
        <v>30</v>
      </c>
      <c r="DG381" s="50">
        <f t="shared" si="717"/>
        <v>8436.48</v>
      </c>
      <c r="DH381" s="51">
        <f t="shared" si="641"/>
        <v>59055.359999999986</v>
      </c>
      <c r="DI381" s="52"/>
      <c r="DJ381" s="52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2"/>
      <c r="DY381" s="53"/>
      <c r="DZ381" s="52">
        <f t="shared" si="720"/>
        <v>8436.48</v>
      </c>
      <c r="EA381" s="52">
        <f t="shared" si="720"/>
        <v>8436.48</v>
      </c>
      <c r="EB381" s="52">
        <f t="shared" si="720"/>
        <v>8436.48</v>
      </c>
      <c r="EC381" s="52">
        <f t="shared" si="720"/>
        <v>8436.48</v>
      </c>
      <c r="ED381" s="52">
        <f t="shared" si="720"/>
        <v>8436.48</v>
      </c>
      <c r="EE381" s="52">
        <f t="shared" si="720"/>
        <v>8436.48</v>
      </c>
      <c r="EF381" s="52">
        <f t="shared" si="691"/>
        <v>8436.48</v>
      </c>
      <c r="EG381" s="54">
        <f t="shared" si="642"/>
        <v>194039.04000000001</v>
      </c>
      <c r="EH381" s="55">
        <f t="shared" si="643"/>
        <v>7</v>
      </c>
      <c r="EI381" s="55">
        <f t="shared" si="644"/>
        <v>23</v>
      </c>
      <c r="EJ381" s="56" t="s">
        <v>920</v>
      </c>
      <c r="EK381" s="57">
        <f t="shared" si="662"/>
        <v>0</v>
      </c>
      <c r="EL381" s="57">
        <f t="shared" si="663"/>
        <v>0</v>
      </c>
      <c r="EM381" s="57">
        <f t="shared" si="664"/>
        <v>0</v>
      </c>
      <c r="EN381" s="57">
        <f t="shared" si="665"/>
        <v>0</v>
      </c>
      <c r="EO381" s="57">
        <f t="shared" si="647"/>
        <v>0</v>
      </c>
      <c r="EP381" s="57">
        <f t="shared" si="648"/>
        <v>0</v>
      </c>
      <c r="EQ381" s="58">
        <f t="shared" si="649"/>
        <v>0</v>
      </c>
      <c r="ER381" s="58">
        <f t="shared" si="650"/>
        <v>0</v>
      </c>
      <c r="ES381" s="58">
        <f t="shared" si="651"/>
        <v>0</v>
      </c>
      <c r="ET381" s="58">
        <f t="shared" si="652"/>
        <v>0</v>
      </c>
    </row>
    <row r="382" spans="1:150" x14ac:dyDescent="0.25">
      <c r="A382" s="30" t="s">
        <v>1406</v>
      </c>
      <c r="B382" s="65">
        <v>2023256</v>
      </c>
      <c r="C382" s="67" t="s">
        <v>1407</v>
      </c>
      <c r="D382" s="32" t="s">
        <v>489</v>
      </c>
      <c r="E382" s="56"/>
      <c r="F382" s="33"/>
      <c r="G382" s="33"/>
      <c r="H382" s="288">
        <f t="shared" si="645"/>
        <v>587172.56000000006</v>
      </c>
      <c r="I382" s="288">
        <f t="shared" si="646"/>
        <v>587172.56000000006</v>
      </c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4" t="s">
        <v>548</v>
      </c>
      <c r="AI382" s="34" t="s">
        <v>463</v>
      </c>
      <c r="AJ382" s="34" t="s">
        <v>54</v>
      </c>
      <c r="AK382" s="34" t="s">
        <v>490</v>
      </c>
      <c r="AL382" s="34" t="s">
        <v>166</v>
      </c>
      <c r="AM382" s="34" t="s">
        <v>491</v>
      </c>
      <c r="AN382" s="34" t="s">
        <v>744</v>
      </c>
      <c r="AO382" s="36">
        <v>1.04</v>
      </c>
      <c r="AP382" s="69" t="s">
        <v>468</v>
      </c>
      <c r="AQ382" s="69" t="s">
        <v>30</v>
      </c>
      <c r="AR382" s="37" t="s">
        <v>493</v>
      </c>
      <c r="AS382" s="38">
        <v>2023</v>
      </c>
      <c r="AT382" s="39" t="s">
        <v>470</v>
      </c>
      <c r="AU382" s="37" t="s">
        <v>493</v>
      </c>
      <c r="AV382" s="39" t="s">
        <v>494</v>
      </c>
      <c r="AW382" s="39" t="s">
        <v>495</v>
      </c>
      <c r="AX382" s="39" t="s">
        <v>550</v>
      </c>
      <c r="AY382" s="40" t="s">
        <v>551</v>
      </c>
      <c r="AZ382" s="40" t="s">
        <v>504</v>
      </c>
      <c r="BA382" s="274">
        <v>0</v>
      </c>
      <c r="BB382" s="42"/>
      <c r="BC382" s="43">
        <v>327600</v>
      </c>
      <c r="BD382" s="43">
        <v>0</v>
      </c>
      <c r="BE382" s="43"/>
      <c r="BF382" s="43">
        <v>0</v>
      </c>
      <c r="BG382" s="44"/>
      <c r="BH382" s="45">
        <f t="shared" si="712"/>
        <v>564589</v>
      </c>
      <c r="BI382" s="45">
        <f t="shared" si="713"/>
        <v>587172.56000000006</v>
      </c>
      <c r="BJ382" s="45">
        <f t="shared" si="640"/>
        <v>587172.56000000006</v>
      </c>
      <c r="BK382" s="46">
        <v>0</v>
      </c>
      <c r="BL382" s="46">
        <v>0</v>
      </c>
      <c r="BM382" s="46">
        <f t="shared" si="680"/>
        <v>0</v>
      </c>
      <c r="BN382" s="46">
        <v>0</v>
      </c>
      <c r="BO382" s="46">
        <f t="shared" si="694"/>
        <v>0</v>
      </c>
      <c r="BP382" s="91">
        <v>564589</v>
      </c>
      <c r="BQ382" s="46">
        <f t="shared" si="681"/>
        <v>587172.56000000006</v>
      </c>
      <c r="BR382" s="46">
        <v>0</v>
      </c>
      <c r="BS382" s="46">
        <f t="shared" si="682"/>
        <v>0</v>
      </c>
      <c r="BT382" s="46">
        <v>0</v>
      </c>
      <c r="BU382" s="46">
        <f t="shared" si="683"/>
        <v>0</v>
      </c>
      <c r="BV382" s="46">
        <v>0</v>
      </c>
      <c r="BW382" s="46">
        <f t="shared" si="684"/>
        <v>0</v>
      </c>
      <c r="BX382" s="46">
        <v>0</v>
      </c>
      <c r="BY382" s="46">
        <f t="shared" si="685"/>
        <v>0</v>
      </c>
      <c r="BZ382" s="46">
        <v>0</v>
      </c>
      <c r="CA382" s="46">
        <f t="shared" si="695"/>
        <v>0</v>
      </c>
      <c r="CB382" s="46">
        <v>0</v>
      </c>
      <c r="CC382" s="46">
        <f t="shared" si="696"/>
        <v>0</v>
      </c>
      <c r="CD382" s="46">
        <v>0</v>
      </c>
      <c r="CE382" s="46">
        <f t="shared" si="697"/>
        <v>0</v>
      </c>
      <c r="CF382" s="46">
        <v>0</v>
      </c>
      <c r="CG382" s="46">
        <f t="shared" si="698"/>
        <v>0</v>
      </c>
      <c r="CH382" s="46">
        <v>0</v>
      </c>
      <c r="CI382" s="46">
        <f t="shared" si="699"/>
        <v>0</v>
      </c>
      <c r="CJ382" s="46">
        <v>0</v>
      </c>
      <c r="CK382" s="46">
        <f t="shared" si="700"/>
        <v>0</v>
      </c>
      <c r="CL382" s="46">
        <v>0</v>
      </c>
      <c r="CM382" s="46">
        <f t="shared" si="701"/>
        <v>0</v>
      </c>
      <c r="CN382" s="46">
        <v>0</v>
      </c>
      <c r="CO382" s="46">
        <f t="shared" si="702"/>
        <v>0</v>
      </c>
      <c r="CP382" s="46">
        <v>0</v>
      </c>
      <c r="CQ382" s="46">
        <f t="shared" si="703"/>
        <v>0</v>
      </c>
      <c r="CR382" s="46">
        <v>0</v>
      </c>
      <c r="CS382" s="46">
        <f t="shared" si="704"/>
        <v>0</v>
      </c>
      <c r="CT382" s="46">
        <v>0</v>
      </c>
      <c r="CU382" s="46">
        <f t="shared" si="705"/>
        <v>0</v>
      </c>
      <c r="CV382" s="46">
        <v>0</v>
      </c>
      <c r="CW382" s="46">
        <f t="shared" si="706"/>
        <v>0</v>
      </c>
      <c r="CX382" s="46">
        <v>0</v>
      </c>
      <c r="CY382" s="46">
        <f t="shared" si="707"/>
        <v>0</v>
      </c>
      <c r="CZ382" s="46">
        <v>0</v>
      </c>
      <c r="DA382" s="46">
        <f t="shared" si="708"/>
        <v>0</v>
      </c>
      <c r="DB382" s="47">
        <v>0</v>
      </c>
      <c r="DC382" s="46">
        <f t="shared" si="709"/>
        <v>0</v>
      </c>
      <c r="DD382" s="48">
        <v>0</v>
      </c>
      <c r="DE382" s="46">
        <f t="shared" si="710"/>
        <v>0</v>
      </c>
      <c r="DF382" s="49">
        <v>12</v>
      </c>
      <c r="DG382" s="50">
        <f t="shared" si="717"/>
        <v>48931.046666666669</v>
      </c>
      <c r="DH382" s="51">
        <f t="shared" si="641"/>
        <v>587172.56000000006</v>
      </c>
      <c r="DI382" s="52"/>
      <c r="DJ382" s="52"/>
      <c r="DK382" s="53"/>
      <c r="DL382" s="53"/>
      <c r="DM382" s="52">
        <f t="shared" ref="DM382:DX382" si="721">$DG382</f>
        <v>48931.046666666669</v>
      </c>
      <c r="DN382" s="52">
        <f t="shared" si="721"/>
        <v>48931.046666666669</v>
      </c>
      <c r="DO382" s="52">
        <f t="shared" si="721"/>
        <v>48931.046666666669</v>
      </c>
      <c r="DP382" s="52">
        <f t="shared" si="721"/>
        <v>48931.046666666669</v>
      </c>
      <c r="DQ382" s="52">
        <f t="shared" si="721"/>
        <v>48931.046666666669</v>
      </c>
      <c r="DR382" s="52">
        <f t="shared" si="721"/>
        <v>48931.046666666669</v>
      </c>
      <c r="DS382" s="52">
        <f t="shared" si="721"/>
        <v>48931.046666666669</v>
      </c>
      <c r="DT382" s="52">
        <f t="shared" si="721"/>
        <v>48931.046666666669</v>
      </c>
      <c r="DU382" s="52">
        <f t="shared" si="721"/>
        <v>48931.046666666669</v>
      </c>
      <c r="DV382" s="52">
        <f t="shared" si="721"/>
        <v>48931.046666666669</v>
      </c>
      <c r="DW382" s="52">
        <f t="shared" si="721"/>
        <v>48931.046666666669</v>
      </c>
      <c r="DX382" s="52">
        <f t="shared" si="721"/>
        <v>48931.046666666669</v>
      </c>
      <c r="DY382" s="52"/>
      <c r="DZ382" s="52"/>
      <c r="EA382" s="52"/>
      <c r="EB382" s="52"/>
      <c r="EC382" s="52"/>
      <c r="ED382" s="52"/>
      <c r="EE382" s="52"/>
      <c r="EF382" s="52"/>
      <c r="EG382" s="54">
        <f t="shared" si="642"/>
        <v>0</v>
      </c>
      <c r="EH382" s="55">
        <f t="shared" si="643"/>
        <v>12</v>
      </c>
      <c r="EI382" s="55">
        <f t="shared" si="644"/>
        <v>0</v>
      </c>
      <c r="EJ382" s="56" t="s">
        <v>748</v>
      </c>
      <c r="EK382" s="57">
        <f t="shared" si="662"/>
        <v>0</v>
      </c>
      <c r="EL382" s="57">
        <f t="shared" si="663"/>
        <v>0</v>
      </c>
      <c r="EM382" s="57">
        <f t="shared" si="664"/>
        <v>0</v>
      </c>
      <c r="EN382" s="57">
        <f t="shared" si="665"/>
        <v>587172.56000000006</v>
      </c>
      <c r="EO382" s="57">
        <f t="shared" si="647"/>
        <v>538241.51333333342</v>
      </c>
      <c r="EP382" s="57">
        <f t="shared" si="648"/>
        <v>489310.46666666673</v>
      </c>
      <c r="EQ382" s="58">
        <f t="shared" si="649"/>
        <v>0</v>
      </c>
      <c r="ER382" s="58">
        <f t="shared" si="650"/>
        <v>0</v>
      </c>
      <c r="ES382" s="58">
        <f t="shared" si="651"/>
        <v>0</v>
      </c>
      <c r="ET382" s="58">
        <f t="shared" si="652"/>
        <v>8220.4158400000015</v>
      </c>
    </row>
    <row r="383" spans="1:150" x14ac:dyDescent="0.25">
      <c r="A383" s="30" t="s">
        <v>1408</v>
      </c>
      <c r="B383" s="65">
        <v>2023257</v>
      </c>
      <c r="C383" s="67" t="s">
        <v>1409</v>
      </c>
      <c r="D383" s="32" t="s">
        <v>489</v>
      </c>
      <c r="E383" s="56"/>
      <c r="F383" s="33"/>
      <c r="G383" s="33"/>
      <c r="H383" s="288">
        <f t="shared" si="645"/>
        <v>520000</v>
      </c>
      <c r="I383" s="288">
        <f t="shared" si="646"/>
        <v>520000</v>
      </c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4" t="s">
        <v>548</v>
      </c>
      <c r="AI383" s="34" t="s">
        <v>463</v>
      </c>
      <c r="AJ383" s="34" t="s">
        <v>54</v>
      </c>
      <c r="AK383" s="34" t="s">
        <v>490</v>
      </c>
      <c r="AL383" s="34" t="s">
        <v>166</v>
      </c>
      <c r="AM383" s="34" t="s">
        <v>491</v>
      </c>
      <c r="AN383" s="34" t="s">
        <v>744</v>
      </c>
      <c r="AO383" s="36">
        <v>1.04</v>
      </c>
      <c r="AP383" s="69" t="s">
        <v>468</v>
      </c>
      <c r="AQ383" s="69" t="s">
        <v>30</v>
      </c>
      <c r="AR383" s="37" t="s">
        <v>493</v>
      </c>
      <c r="AS383" s="38">
        <v>2023</v>
      </c>
      <c r="AT383" s="39" t="s">
        <v>470</v>
      </c>
      <c r="AU383" s="37" t="s">
        <v>493</v>
      </c>
      <c r="AV383" s="39" t="s">
        <v>494</v>
      </c>
      <c r="AW383" s="39" t="s">
        <v>495</v>
      </c>
      <c r="AX383" s="39" t="s">
        <v>550</v>
      </c>
      <c r="AY383" s="40" t="s">
        <v>551</v>
      </c>
      <c r="AZ383" s="40" t="s">
        <v>504</v>
      </c>
      <c r="BA383" s="274">
        <v>0</v>
      </c>
      <c r="BB383" s="42"/>
      <c r="BC383" s="43">
        <v>327600</v>
      </c>
      <c r="BD383" s="43">
        <v>0</v>
      </c>
      <c r="BE383" s="43"/>
      <c r="BF383" s="43">
        <v>0</v>
      </c>
      <c r="BG383" s="44"/>
      <c r="BH383" s="45">
        <f t="shared" si="712"/>
        <v>500000</v>
      </c>
      <c r="BI383" s="45">
        <f t="shared" si="713"/>
        <v>520000</v>
      </c>
      <c r="BJ383" s="45">
        <f t="shared" si="640"/>
        <v>520000</v>
      </c>
      <c r="BK383" s="46">
        <v>0</v>
      </c>
      <c r="BL383" s="46">
        <v>0</v>
      </c>
      <c r="BM383" s="46">
        <f t="shared" si="680"/>
        <v>0</v>
      </c>
      <c r="BN383" s="46">
        <v>0</v>
      </c>
      <c r="BO383" s="46">
        <f t="shared" si="694"/>
        <v>0</v>
      </c>
      <c r="BP383" s="46">
        <v>0</v>
      </c>
      <c r="BQ383" s="46">
        <f t="shared" si="681"/>
        <v>0</v>
      </c>
      <c r="BR383" s="85">
        <v>500000</v>
      </c>
      <c r="BS383" s="46">
        <f t="shared" si="682"/>
        <v>520000</v>
      </c>
      <c r="BT383" s="46">
        <v>0</v>
      </c>
      <c r="BU383" s="46">
        <f t="shared" si="683"/>
        <v>0</v>
      </c>
      <c r="BV383" s="46">
        <v>0</v>
      </c>
      <c r="BW383" s="46">
        <f t="shared" si="684"/>
        <v>0</v>
      </c>
      <c r="BX383" s="46">
        <v>0</v>
      </c>
      <c r="BY383" s="46">
        <f t="shared" si="685"/>
        <v>0</v>
      </c>
      <c r="BZ383" s="46">
        <v>0</v>
      </c>
      <c r="CA383" s="46">
        <f t="shared" si="695"/>
        <v>0</v>
      </c>
      <c r="CB383" s="46">
        <v>0</v>
      </c>
      <c r="CC383" s="46">
        <f t="shared" si="696"/>
        <v>0</v>
      </c>
      <c r="CD383" s="46">
        <v>0</v>
      </c>
      <c r="CE383" s="46">
        <f t="shared" si="697"/>
        <v>0</v>
      </c>
      <c r="CF383" s="46">
        <v>0</v>
      </c>
      <c r="CG383" s="46">
        <f t="shared" si="698"/>
        <v>0</v>
      </c>
      <c r="CH383" s="46">
        <v>0</v>
      </c>
      <c r="CI383" s="46">
        <f t="shared" si="699"/>
        <v>0</v>
      </c>
      <c r="CJ383" s="46">
        <v>0</v>
      </c>
      <c r="CK383" s="46">
        <f t="shared" si="700"/>
        <v>0</v>
      </c>
      <c r="CL383" s="46">
        <v>0</v>
      </c>
      <c r="CM383" s="46">
        <f t="shared" si="701"/>
        <v>0</v>
      </c>
      <c r="CN383" s="46">
        <v>0</v>
      </c>
      <c r="CO383" s="46">
        <f t="shared" si="702"/>
        <v>0</v>
      </c>
      <c r="CP383" s="46">
        <v>0</v>
      </c>
      <c r="CQ383" s="46">
        <f t="shared" si="703"/>
        <v>0</v>
      </c>
      <c r="CR383" s="46">
        <v>0</v>
      </c>
      <c r="CS383" s="46">
        <f t="shared" si="704"/>
        <v>0</v>
      </c>
      <c r="CT383" s="46">
        <v>0</v>
      </c>
      <c r="CU383" s="46">
        <f t="shared" si="705"/>
        <v>0</v>
      </c>
      <c r="CV383" s="46">
        <v>0</v>
      </c>
      <c r="CW383" s="46">
        <f t="shared" si="706"/>
        <v>0</v>
      </c>
      <c r="CX383" s="46">
        <v>0</v>
      </c>
      <c r="CY383" s="46">
        <f t="shared" si="707"/>
        <v>0</v>
      </c>
      <c r="CZ383" s="46">
        <v>0</v>
      </c>
      <c r="DA383" s="46">
        <f t="shared" si="708"/>
        <v>0</v>
      </c>
      <c r="DB383" s="47">
        <v>0</v>
      </c>
      <c r="DC383" s="46">
        <f t="shared" si="709"/>
        <v>0</v>
      </c>
      <c r="DD383" s="48">
        <v>0</v>
      </c>
      <c r="DE383" s="46">
        <f t="shared" si="710"/>
        <v>0</v>
      </c>
      <c r="DF383" s="49">
        <v>12</v>
      </c>
      <c r="DG383" s="50">
        <f t="shared" si="717"/>
        <v>43333.333333333336</v>
      </c>
      <c r="DH383" s="51">
        <f t="shared" si="641"/>
        <v>519999.99999999994</v>
      </c>
      <c r="DI383" s="52"/>
      <c r="DJ383" s="52"/>
      <c r="DK383" s="53"/>
      <c r="DL383" s="53"/>
      <c r="DM383" s="53"/>
      <c r="DN383" s="52">
        <f t="shared" ref="DN383:DY383" si="722">$DG383</f>
        <v>43333.333333333336</v>
      </c>
      <c r="DO383" s="52">
        <f t="shared" si="722"/>
        <v>43333.333333333336</v>
      </c>
      <c r="DP383" s="52">
        <f t="shared" si="722"/>
        <v>43333.333333333336</v>
      </c>
      <c r="DQ383" s="52">
        <f t="shared" si="722"/>
        <v>43333.333333333336</v>
      </c>
      <c r="DR383" s="52">
        <f t="shared" si="722"/>
        <v>43333.333333333336</v>
      </c>
      <c r="DS383" s="52">
        <f t="shared" si="722"/>
        <v>43333.333333333336</v>
      </c>
      <c r="DT383" s="52">
        <f t="shared" si="722"/>
        <v>43333.333333333336</v>
      </c>
      <c r="DU383" s="52">
        <f t="shared" si="722"/>
        <v>43333.333333333336</v>
      </c>
      <c r="DV383" s="52">
        <f t="shared" si="722"/>
        <v>43333.333333333336</v>
      </c>
      <c r="DW383" s="52">
        <f t="shared" si="722"/>
        <v>43333.333333333336</v>
      </c>
      <c r="DX383" s="52">
        <f t="shared" si="722"/>
        <v>43333.333333333336</v>
      </c>
      <c r="DY383" s="52">
        <f t="shared" si="722"/>
        <v>43333.333333333336</v>
      </c>
      <c r="DZ383" s="52"/>
      <c r="EA383" s="52"/>
      <c r="EB383" s="52"/>
      <c r="EC383" s="52"/>
      <c r="ED383" s="52"/>
      <c r="EE383" s="52"/>
      <c r="EF383" s="52"/>
      <c r="EG383" s="54">
        <f t="shared" si="642"/>
        <v>0</v>
      </c>
      <c r="EH383" s="55">
        <f t="shared" si="643"/>
        <v>12</v>
      </c>
      <c r="EI383" s="55">
        <f t="shared" si="644"/>
        <v>0</v>
      </c>
      <c r="EJ383" s="56" t="s">
        <v>748</v>
      </c>
      <c r="EK383" s="57">
        <f t="shared" si="662"/>
        <v>0</v>
      </c>
      <c r="EL383" s="57">
        <f t="shared" si="663"/>
        <v>0</v>
      </c>
      <c r="EM383" s="57">
        <f t="shared" si="664"/>
        <v>0</v>
      </c>
      <c r="EN383" s="57">
        <f t="shared" si="665"/>
        <v>0</v>
      </c>
      <c r="EO383" s="57">
        <f t="shared" si="647"/>
        <v>520000</v>
      </c>
      <c r="EP383" s="57">
        <f t="shared" si="648"/>
        <v>476666.66666666669</v>
      </c>
      <c r="EQ383" s="58">
        <f t="shared" si="649"/>
        <v>0</v>
      </c>
      <c r="ER383" s="58">
        <f t="shared" si="650"/>
        <v>0</v>
      </c>
      <c r="ES383" s="58">
        <f t="shared" si="651"/>
        <v>0</v>
      </c>
      <c r="ET383" s="58">
        <f t="shared" si="652"/>
        <v>0</v>
      </c>
    </row>
    <row r="384" spans="1:150" x14ac:dyDescent="0.25">
      <c r="A384" s="30" t="s">
        <v>1410</v>
      </c>
      <c r="B384" s="65">
        <v>2023258</v>
      </c>
      <c r="C384" s="67" t="s">
        <v>1411</v>
      </c>
      <c r="D384" s="32" t="s">
        <v>489</v>
      </c>
      <c r="E384" s="56"/>
      <c r="F384" s="33"/>
      <c r="G384" s="33"/>
      <c r="H384" s="288">
        <f t="shared" si="645"/>
        <v>340704</v>
      </c>
      <c r="I384" s="288">
        <f t="shared" si="646"/>
        <v>340704</v>
      </c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4" t="s">
        <v>548</v>
      </c>
      <c r="AI384" s="34" t="s">
        <v>463</v>
      </c>
      <c r="AJ384" s="34" t="s">
        <v>54</v>
      </c>
      <c r="AK384" s="34" t="s">
        <v>490</v>
      </c>
      <c r="AL384" s="34" t="s">
        <v>166</v>
      </c>
      <c r="AM384" s="34" t="s">
        <v>491</v>
      </c>
      <c r="AN384" s="34" t="s">
        <v>744</v>
      </c>
      <c r="AO384" s="36">
        <v>1.04</v>
      </c>
      <c r="AP384" s="69" t="s">
        <v>468</v>
      </c>
      <c r="AQ384" s="69" t="s">
        <v>30</v>
      </c>
      <c r="AR384" s="37" t="s">
        <v>493</v>
      </c>
      <c r="AS384" s="38">
        <v>2023</v>
      </c>
      <c r="AT384" s="39" t="s">
        <v>470</v>
      </c>
      <c r="AU384" s="37" t="s">
        <v>493</v>
      </c>
      <c r="AV384" s="39" t="s">
        <v>494</v>
      </c>
      <c r="AW384" s="39" t="s">
        <v>495</v>
      </c>
      <c r="AX384" s="39" t="s">
        <v>550</v>
      </c>
      <c r="AY384" s="40" t="s">
        <v>551</v>
      </c>
      <c r="AZ384" s="40" t="s">
        <v>504</v>
      </c>
      <c r="BA384" s="274">
        <v>0</v>
      </c>
      <c r="BB384" s="42"/>
      <c r="BC384" s="43">
        <v>327600</v>
      </c>
      <c r="BD384" s="43">
        <v>0</v>
      </c>
      <c r="BE384" s="43"/>
      <c r="BF384" s="43">
        <v>0</v>
      </c>
      <c r="BG384" s="44"/>
      <c r="BH384" s="45">
        <f t="shared" si="712"/>
        <v>327600</v>
      </c>
      <c r="BI384" s="45">
        <f t="shared" si="713"/>
        <v>340704</v>
      </c>
      <c r="BJ384" s="45">
        <f t="shared" si="640"/>
        <v>340704</v>
      </c>
      <c r="BK384" s="46">
        <v>0</v>
      </c>
      <c r="BL384" s="46">
        <v>0</v>
      </c>
      <c r="BM384" s="46">
        <f t="shared" si="680"/>
        <v>0</v>
      </c>
      <c r="BN384" s="46">
        <v>0</v>
      </c>
      <c r="BO384" s="46">
        <f t="shared" si="694"/>
        <v>0</v>
      </c>
      <c r="BP384" s="46">
        <v>0</v>
      </c>
      <c r="BQ384" s="46">
        <f t="shared" si="681"/>
        <v>0</v>
      </c>
      <c r="BR384" s="46">
        <v>0</v>
      </c>
      <c r="BS384" s="46">
        <f t="shared" si="682"/>
        <v>0</v>
      </c>
      <c r="BT384" s="46">
        <v>327600</v>
      </c>
      <c r="BU384" s="46">
        <f t="shared" si="683"/>
        <v>340704</v>
      </c>
      <c r="BV384" s="46">
        <v>0</v>
      </c>
      <c r="BW384" s="46">
        <f t="shared" si="684"/>
        <v>0</v>
      </c>
      <c r="BX384" s="46">
        <v>0</v>
      </c>
      <c r="BY384" s="46">
        <f t="shared" si="685"/>
        <v>0</v>
      </c>
      <c r="BZ384" s="46">
        <v>0</v>
      </c>
      <c r="CA384" s="46">
        <f t="shared" si="695"/>
        <v>0</v>
      </c>
      <c r="CB384" s="46">
        <v>0</v>
      </c>
      <c r="CC384" s="46">
        <f t="shared" si="696"/>
        <v>0</v>
      </c>
      <c r="CD384" s="46">
        <v>0</v>
      </c>
      <c r="CE384" s="46">
        <f t="shared" si="697"/>
        <v>0</v>
      </c>
      <c r="CF384" s="46">
        <v>0</v>
      </c>
      <c r="CG384" s="46">
        <f t="shared" si="698"/>
        <v>0</v>
      </c>
      <c r="CH384" s="46">
        <v>0</v>
      </c>
      <c r="CI384" s="46">
        <f t="shared" si="699"/>
        <v>0</v>
      </c>
      <c r="CJ384" s="46">
        <v>0</v>
      </c>
      <c r="CK384" s="46">
        <f t="shared" si="700"/>
        <v>0</v>
      </c>
      <c r="CL384" s="46">
        <v>0</v>
      </c>
      <c r="CM384" s="46">
        <f t="shared" si="701"/>
        <v>0</v>
      </c>
      <c r="CN384" s="46">
        <v>0</v>
      </c>
      <c r="CO384" s="46">
        <f t="shared" si="702"/>
        <v>0</v>
      </c>
      <c r="CP384" s="46">
        <v>0</v>
      </c>
      <c r="CQ384" s="46">
        <f t="shared" si="703"/>
        <v>0</v>
      </c>
      <c r="CR384" s="46">
        <v>0</v>
      </c>
      <c r="CS384" s="46">
        <f t="shared" si="704"/>
        <v>0</v>
      </c>
      <c r="CT384" s="46">
        <v>0</v>
      </c>
      <c r="CU384" s="46">
        <f t="shared" si="705"/>
        <v>0</v>
      </c>
      <c r="CV384" s="46">
        <v>0</v>
      </c>
      <c r="CW384" s="46">
        <f t="shared" si="706"/>
        <v>0</v>
      </c>
      <c r="CX384" s="46">
        <v>0</v>
      </c>
      <c r="CY384" s="46">
        <f t="shared" si="707"/>
        <v>0</v>
      </c>
      <c r="CZ384" s="46">
        <v>0</v>
      </c>
      <c r="DA384" s="46">
        <f t="shared" si="708"/>
        <v>0</v>
      </c>
      <c r="DB384" s="47">
        <v>0</v>
      </c>
      <c r="DC384" s="46">
        <f t="shared" si="709"/>
        <v>0</v>
      </c>
      <c r="DD384" s="48">
        <v>0</v>
      </c>
      <c r="DE384" s="46">
        <f t="shared" si="710"/>
        <v>0</v>
      </c>
      <c r="DF384" s="49">
        <v>12</v>
      </c>
      <c r="DG384" s="50">
        <f t="shared" si="717"/>
        <v>28392</v>
      </c>
      <c r="DH384" s="51">
        <f t="shared" si="641"/>
        <v>340704</v>
      </c>
      <c r="DI384" s="52"/>
      <c r="DJ384" s="52"/>
      <c r="DK384" s="53"/>
      <c r="DL384" s="53"/>
      <c r="DM384" s="53"/>
      <c r="DN384" s="53"/>
      <c r="DO384" s="52">
        <f t="shared" ref="DO384:DZ384" si="723">$DG384</f>
        <v>28392</v>
      </c>
      <c r="DP384" s="52">
        <f t="shared" si="723"/>
        <v>28392</v>
      </c>
      <c r="DQ384" s="52">
        <f t="shared" si="723"/>
        <v>28392</v>
      </c>
      <c r="DR384" s="52">
        <f t="shared" si="723"/>
        <v>28392</v>
      </c>
      <c r="DS384" s="52">
        <f t="shared" si="723"/>
        <v>28392</v>
      </c>
      <c r="DT384" s="52">
        <f t="shared" si="723"/>
        <v>28392</v>
      </c>
      <c r="DU384" s="52">
        <f t="shared" si="723"/>
        <v>28392</v>
      </c>
      <c r="DV384" s="52">
        <f t="shared" si="723"/>
        <v>28392</v>
      </c>
      <c r="DW384" s="52">
        <f t="shared" si="723"/>
        <v>28392</v>
      </c>
      <c r="DX384" s="52">
        <f t="shared" si="723"/>
        <v>28392</v>
      </c>
      <c r="DY384" s="52">
        <f t="shared" si="723"/>
        <v>28392</v>
      </c>
      <c r="DZ384" s="52">
        <f t="shared" si="723"/>
        <v>28392</v>
      </c>
      <c r="EA384" s="53"/>
      <c r="EB384" s="53"/>
      <c r="EC384" s="53"/>
      <c r="ED384" s="53"/>
      <c r="EE384" s="53"/>
      <c r="EF384" s="53"/>
      <c r="EG384" s="54">
        <f t="shared" si="642"/>
        <v>0</v>
      </c>
      <c r="EH384" s="55">
        <f t="shared" si="643"/>
        <v>12</v>
      </c>
      <c r="EI384" s="55">
        <f t="shared" si="644"/>
        <v>0</v>
      </c>
      <c r="EJ384" s="56" t="s">
        <v>748</v>
      </c>
      <c r="EK384" s="57">
        <f t="shared" si="662"/>
        <v>0</v>
      </c>
      <c r="EL384" s="57">
        <f t="shared" si="663"/>
        <v>0</v>
      </c>
      <c r="EM384" s="57">
        <f t="shared" si="664"/>
        <v>0</v>
      </c>
      <c r="EN384" s="57">
        <f t="shared" si="665"/>
        <v>0</v>
      </c>
      <c r="EO384" s="57">
        <f t="shared" si="647"/>
        <v>0</v>
      </c>
      <c r="EP384" s="57">
        <f t="shared" si="648"/>
        <v>340704</v>
      </c>
      <c r="EQ384" s="58">
        <f t="shared" si="649"/>
        <v>0</v>
      </c>
      <c r="ER384" s="58">
        <f t="shared" si="650"/>
        <v>0</v>
      </c>
      <c r="ES384" s="58">
        <f t="shared" si="651"/>
        <v>0</v>
      </c>
      <c r="ET384" s="58">
        <f t="shared" si="652"/>
        <v>0</v>
      </c>
    </row>
    <row r="385" spans="1:150" x14ac:dyDescent="0.25">
      <c r="A385" s="30" t="s">
        <v>1412</v>
      </c>
      <c r="B385" s="65">
        <v>2023259</v>
      </c>
      <c r="C385" s="67" t="s">
        <v>1413</v>
      </c>
      <c r="D385" s="32" t="s">
        <v>489</v>
      </c>
      <c r="E385" s="56"/>
      <c r="F385" s="33"/>
      <c r="G385" s="33"/>
      <c r="H385" s="288">
        <f t="shared" si="645"/>
        <v>340704</v>
      </c>
      <c r="I385" s="288">
        <f t="shared" si="646"/>
        <v>340704</v>
      </c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4" t="s">
        <v>548</v>
      </c>
      <c r="AI385" s="34" t="s">
        <v>463</v>
      </c>
      <c r="AJ385" s="34" t="s">
        <v>54</v>
      </c>
      <c r="AK385" s="34" t="s">
        <v>490</v>
      </c>
      <c r="AL385" s="34" t="s">
        <v>166</v>
      </c>
      <c r="AM385" s="34" t="s">
        <v>491</v>
      </c>
      <c r="AN385" s="34" t="s">
        <v>744</v>
      </c>
      <c r="AO385" s="36">
        <v>1.04</v>
      </c>
      <c r="AP385" s="69" t="s">
        <v>468</v>
      </c>
      <c r="AQ385" s="69" t="s">
        <v>30</v>
      </c>
      <c r="AR385" s="37" t="s">
        <v>493</v>
      </c>
      <c r="AS385" s="38">
        <v>2023</v>
      </c>
      <c r="AT385" s="39" t="s">
        <v>470</v>
      </c>
      <c r="AU385" s="37" t="s">
        <v>493</v>
      </c>
      <c r="AV385" s="39" t="s">
        <v>494</v>
      </c>
      <c r="AW385" s="39" t="s">
        <v>495</v>
      </c>
      <c r="AX385" s="39" t="s">
        <v>550</v>
      </c>
      <c r="AY385" s="40" t="s">
        <v>551</v>
      </c>
      <c r="AZ385" s="40" t="s">
        <v>504</v>
      </c>
      <c r="BA385" s="274">
        <v>0</v>
      </c>
      <c r="BB385" s="42"/>
      <c r="BC385" s="43">
        <v>327600</v>
      </c>
      <c r="BD385" s="43">
        <v>0</v>
      </c>
      <c r="BE385" s="43"/>
      <c r="BF385" s="43">
        <v>0</v>
      </c>
      <c r="BG385" s="44"/>
      <c r="BH385" s="45">
        <f t="shared" si="712"/>
        <v>327600</v>
      </c>
      <c r="BI385" s="45">
        <f t="shared" si="713"/>
        <v>340704</v>
      </c>
      <c r="BJ385" s="45">
        <f t="shared" si="640"/>
        <v>340704</v>
      </c>
      <c r="BK385" s="46">
        <v>0</v>
      </c>
      <c r="BL385" s="46">
        <v>0</v>
      </c>
      <c r="BM385" s="46">
        <f t="shared" si="680"/>
        <v>0</v>
      </c>
      <c r="BN385" s="46">
        <v>0</v>
      </c>
      <c r="BO385" s="46">
        <f t="shared" si="694"/>
        <v>0</v>
      </c>
      <c r="BP385" s="46">
        <v>0</v>
      </c>
      <c r="BQ385" s="46">
        <f t="shared" si="681"/>
        <v>0</v>
      </c>
      <c r="BR385" s="46">
        <v>0</v>
      </c>
      <c r="BS385" s="46">
        <f t="shared" si="682"/>
        <v>0</v>
      </c>
      <c r="BT385" s="46">
        <v>0</v>
      </c>
      <c r="BU385" s="46">
        <f t="shared" si="683"/>
        <v>0</v>
      </c>
      <c r="BV385" s="46">
        <v>327600</v>
      </c>
      <c r="BW385" s="46">
        <f t="shared" si="684"/>
        <v>340704</v>
      </c>
      <c r="BX385" s="46">
        <v>0</v>
      </c>
      <c r="BY385" s="46">
        <f t="shared" si="685"/>
        <v>0</v>
      </c>
      <c r="BZ385" s="46">
        <v>0</v>
      </c>
      <c r="CA385" s="46">
        <f t="shared" si="695"/>
        <v>0</v>
      </c>
      <c r="CB385" s="46">
        <v>0</v>
      </c>
      <c r="CC385" s="46">
        <f t="shared" si="696"/>
        <v>0</v>
      </c>
      <c r="CD385" s="46">
        <v>0</v>
      </c>
      <c r="CE385" s="46">
        <f t="shared" si="697"/>
        <v>0</v>
      </c>
      <c r="CF385" s="46">
        <v>0</v>
      </c>
      <c r="CG385" s="46">
        <f t="shared" si="698"/>
        <v>0</v>
      </c>
      <c r="CH385" s="46">
        <v>0</v>
      </c>
      <c r="CI385" s="46">
        <f t="shared" si="699"/>
        <v>0</v>
      </c>
      <c r="CJ385" s="46">
        <v>0</v>
      </c>
      <c r="CK385" s="46">
        <f t="shared" si="700"/>
        <v>0</v>
      </c>
      <c r="CL385" s="46">
        <v>0</v>
      </c>
      <c r="CM385" s="46">
        <f t="shared" si="701"/>
        <v>0</v>
      </c>
      <c r="CN385" s="46">
        <v>0</v>
      </c>
      <c r="CO385" s="46">
        <f t="shared" si="702"/>
        <v>0</v>
      </c>
      <c r="CP385" s="46">
        <v>0</v>
      </c>
      <c r="CQ385" s="46">
        <f t="shared" si="703"/>
        <v>0</v>
      </c>
      <c r="CR385" s="46">
        <v>0</v>
      </c>
      <c r="CS385" s="46">
        <f t="shared" si="704"/>
        <v>0</v>
      </c>
      <c r="CT385" s="46">
        <v>0</v>
      </c>
      <c r="CU385" s="46">
        <f t="shared" si="705"/>
        <v>0</v>
      </c>
      <c r="CV385" s="46">
        <v>0</v>
      </c>
      <c r="CW385" s="46">
        <f t="shared" si="706"/>
        <v>0</v>
      </c>
      <c r="CX385" s="46">
        <v>0</v>
      </c>
      <c r="CY385" s="46">
        <f t="shared" si="707"/>
        <v>0</v>
      </c>
      <c r="CZ385" s="46">
        <v>0</v>
      </c>
      <c r="DA385" s="46">
        <f t="shared" si="708"/>
        <v>0</v>
      </c>
      <c r="DB385" s="47">
        <v>0</v>
      </c>
      <c r="DC385" s="46">
        <f t="shared" si="709"/>
        <v>0</v>
      </c>
      <c r="DD385" s="48">
        <v>0</v>
      </c>
      <c r="DE385" s="46">
        <f t="shared" si="710"/>
        <v>0</v>
      </c>
      <c r="DF385" s="49">
        <v>12</v>
      </c>
      <c r="DG385" s="50">
        <f t="shared" si="717"/>
        <v>28392</v>
      </c>
      <c r="DH385" s="51">
        <f t="shared" si="641"/>
        <v>340704</v>
      </c>
      <c r="DI385" s="52"/>
      <c r="DJ385" s="52"/>
      <c r="DK385" s="53"/>
      <c r="DL385" s="53"/>
      <c r="DM385" s="53"/>
      <c r="DN385" s="53"/>
      <c r="DO385" s="53"/>
      <c r="DP385" s="52">
        <f t="shared" ref="DP385:EA385" si="724">$DG385</f>
        <v>28392</v>
      </c>
      <c r="DQ385" s="52">
        <f t="shared" si="724"/>
        <v>28392</v>
      </c>
      <c r="DR385" s="52">
        <f t="shared" si="724"/>
        <v>28392</v>
      </c>
      <c r="DS385" s="52">
        <f t="shared" si="724"/>
        <v>28392</v>
      </c>
      <c r="DT385" s="52">
        <f t="shared" si="724"/>
        <v>28392</v>
      </c>
      <c r="DU385" s="52">
        <f t="shared" si="724"/>
        <v>28392</v>
      </c>
      <c r="DV385" s="52">
        <f t="shared" si="724"/>
        <v>28392</v>
      </c>
      <c r="DW385" s="52">
        <f t="shared" si="724"/>
        <v>28392</v>
      </c>
      <c r="DX385" s="52">
        <f t="shared" si="724"/>
        <v>28392</v>
      </c>
      <c r="DY385" s="52">
        <f t="shared" si="724"/>
        <v>28392</v>
      </c>
      <c r="DZ385" s="52">
        <f t="shared" si="724"/>
        <v>28392</v>
      </c>
      <c r="EA385" s="52">
        <f t="shared" si="724"/>
        <v>28392</v>
      </c>
      <c r="EB385" s="53"/>
      <c r="EC385" s="53"/>
      <c r="ED385" s="53"/>
      <c r="EE385" s="53"/>
      <c r="EF385" s="53"/>
      <c r="EG385" s="54">
        <f t="shared" si="642"/>
        <v>0</v>
      </c>
      <c r="EH385" s="55">
        <f t="shared" si="643"/>
        <v>12</v>
      </c>
      <c r="EI385" s="55">
        <f t="shared" si="644"/>
        <v>0</v>
      </c>
      <c r="EJ385" s="56" t="s">
        <v>748</v>
      </c>
      <c r="EK385" s="57">
        <f t="shared" si="662"/>
        <v>0</v>
      </c>
      <c r="EL385" s="57">
        <f t="shared" si="663"/>
        <v>0</v>
      </c>
      <c r="EM385" s="57">
        <f t="shared" si="664"/>
        <v>0</v>
      </c>
      <c r="EN385" s="57">
        <f t="shared" si="665"/>
        <v>0</v>
      </c>
      <c r="EO385" s="57">
        <f t="shared" si="647"/>
        <v>0</v>
      </c>
      <c r="EP385" s="57">
        <f t="shared" si="648"/>
        <v>0</v>
      </c>
      <c r="EQ385" s="58">
        <f t="shared" si="649"/>
        <v>0</v>
      </c>
      <c r="ER385" s="58">
        <f t="shared" si="650"/>
        <v>0</v>
      </c>
      <c r="ES385" s="58">
        <f t="shared" si="651"/>
        <v>0</v>
      </c>
      <c r="ET385" s="58">
        <f t="shared" si="652"/>
        <v>0</v>
      </c>
    </row>
    <row r="386" spans="1:150" x14ac:dyDescent="0.25">
      <c r="A386" s="30" t="s">
        <v>1414</v>
      </c>
      <c r="B386" s="65">
        <v>2023260</v>
      </c>
      <c r="C386" s="67" t="s">
        <v>1415</v>
      </c>
      <c r="D386" s="32" t="s">
        <v>489</v>
      </c>
      <c r="E386" s="56"/>
      <c r="F386" s="33"/>
      <c r="G386" s="33"/>
      <c r="H386" s="288">
        <f t="shared" si="645"/>
        <v>340704</v>
      </c>
      <c r="I386" s="288">
        <f t="shared" si="646"/>
        <v>340704</v>
      </c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4" t="s">
        <v>548</v>
      </c>
      <c r="AI386" s="34" t="s">
        <v>463</v>
      </c>
      <c r="AJ386" s="34" t="s">
        <v>54</v>
      </c>
      <c r="AK386" s="34" t="s">
        <v>490</v>
      </c>
      <c r="AL386" s="34" t="s">
        <v>166</v>
      </c>
      <c r="AM386" s="34" t="s">
        <v>491</v>
      </c>
      <c r="AN386" s="34" t="s">
        <v>744</v>
      </c>
      <c r="AO386" s="36">
        <v>1.04</v>
      </c>
      <c r="AP386" s="69" t="s">
        <v>544</v>
      </c>
      <c r="AQ386" s="69" t="s">
        <v>30</v>
      </c>
      <c r="AR386" s="37" t="s">
        <v>493</v>
      </c>
      <c r="AS386" s="38">
        <v>2023</v>
      </c>
      <c r="AT386" s="39" t="s">
        <v>470</v>
      </c>
      <c r="AU386" s="37" t="s">
        <v>493</v>
      </c>
      <c r="AV386" s="39" t="s">
        <v>494</v>
      </c>
      <c r="AW386" s="39" t="s">
        <v>495</v>
      </c>
      <c r="AX386" s="39" t="s">
        <v>550</v>
      </c>
      <c r="AY386" s="40" t="s">
        <v>551</v>
      </c>
      <c r="AZ386" s="40" t="s">
        <v>504</v>
      </c>
      <c r="BA386" s="274">
        <v>0</v>
      </c>
      <c r="BB386" s="42"/>
      <c r="BC386" s="43">
        <v>327600</v>
      </c>
      <c r="BD386" s="43">
        <v>0</v>
      </c>
      <c r="BE386" s="43"/>
      <c r="BF386" s="43">
        <v>0</v>
      </c>
      <c r="BG386" s="44"/>
      <c r="BH386" s="45">
        <f t="shared" si="712"/>
        <v>327600</v>
      </c>
      <c r="BI386" s="45">
        <f t="shared" si="713"/>
        <v>340704</v>
      </c>
      <c r="BJ386" s="45">
        <f t="shared" ref="BJ386:BJ449" si="725">BI386+BA386</f>
        <v>340704</v>
      </c>
      <c r="BK386" s="46">
        <v>0</v>
      </c>
      <c r="BL386" s="46">
        <v>0</v>
      </c>
      <c r="BM386" s="46">
        <f t="shared" si="680"/>
        <v>0</v>
      </c>
      <c r="BN386" s="46">
        <v>0</v>
      </c>
      <c r="BO386" s="46">
        <f t="shared" si="694"/>
        <v>0</v>
      </c>
      <c r="BP386" s="46">
        <v>0</v>
      </c>
      <c r="BQ386" s="46">
        <f t="shared" si="681"/>
        <v>0</v>
      </c>
      <c r="BR386" s="46">
        <v>0</v>
      </c>
      <c r="BS386" s="46">
        <f t="shared" si="682"/>
        <v>0</v>
      </c>
      <c r="BT386" s="46">
        <v>0</v>
      </c>
      <c r="BU386" s="46">
        <f t="shared" si="683"/>
        <v>0</v>
      </c>
      <c r="BV386" s="46">
        <v>0</v>
      </c>
      <c r="BW386" s="46">
        <f t="shared" si="684"/>
        <v>0</v>
      </c>
      <c r="BX386" s="46">
        <v>327600</v>
      </c>
      <c r="BY386" s="46">
        <f t="shared" si="685"/>
        <v>340704</v>
      </c>
      <c r="BZ386" s="46">
        <v>0</v>
      </c>
      <c r="CA386" s="46">
        <f t="shared" si="695"/>
        <v>0</v>
      </c>
      <c r="CB386" s="46">
        <v>0</v>
      </c>
      <c r="CC386" s="46">
        <f t="shared" si="696"/>
        <v>0</v>
      </c>
      <c r="CD386" s="46">
        <v>0</v>
      </c>
      <c r="CE386" s="46">
        <f t="shared" si="697"/>
        <v>0</v>
      </c>
      <c r="CF386" s="46">
        <v>0</v>
      </c>
      <c r="CG386" s="46">
        <f t="shared" si="698"/>
        <v>0</v>
      </c>
      <c r="CH386" s="46">
        <v>0</v>
      </c>
      <c r="CI386" s="46">
        <f t="shared" si="699"/>
        <v>0</v>
      </c>
      <c r="CJ386" s="46">
        <v>0</v>
      </c>
      <c r="CK386" s="46">
        <f t="shared" si="700"/>
        <v>0</v>
      </c>
      <c r="CL386" s="46">
        <v>0</v>
      </c>
      <c r="CM386" s="46">
        <f t="shared" si="701"/>
        <v>0</v>
      </c>
      <c r="CN386" s="46">
        <v>0</v>
      </c>
      <c r="CO386" s="46">
        <f t="shared" si="702"/>
        <v>0</v>
      </c>
      <c r="CP386" s="46">
        <v>0</v>
      </c>
      <c r="CQ386" s="46">
        <f t="shared" si="703"/>
        <v>0</v>
      </c>
      <c r="CR386" s="46">
        <v>0</v>
      </c>
      <c r="CS386" s="46">
        <f t="shared" si="704"/>
        <v>0</v>
      </c>
      <c r="CT386" s="46">
        <v>0</v>
      </c>
      <c r="CU386" s="46">
        <f t="shared" si="705"/>
        <v>0</v>
      </c>
      <c r="CV386" s="46">
        <v>0</v>
      </c>
      <c r="CW386" s="46">
        <f t="shared" si="706"/>
        <v>0</v>
      </c>
      <c r="CX386" s="46">
        <v>0</v>
      </c>
      <c r="CY386" s="46">
        <f t="shared" si="707"/>
        <v>0</v>
      </c>
      <c r="CZ386" s="46">
        <v>0</v>
      </c>
      <c r="DA386" s="46">
        <f t="shared" si="708"/>
        <v>0</v>
      </c>
      <c r="DB386" s="47">
        <v>0</v>
      </c>
      <c r="DC386" s="46">
        <f t="shared" si="709"/>
        <v>0</v>
      </c>
      <c r="DD386" s="48">
        <v>0</v>
      </c>
      <c r="DE386" s="46">
        <f t="shared" si="710"/>
        <v>0</v>
      </c>
      <c r="DF386" s="49">
        <v>12</v>
      </c>
      <c r="DG386" s="50">
        <f t="shared" si="717"/>
        <v>28392</v>
      </c>
      <c r="DH386" s="51">
        <f t="shared" ref="DH386:DH449" si="726">SUM(DI386:EF386)</f>
        <v>340704</v>
      </c>
      <c r="DI386" s="52"/>
      <c r="DJ386" s="52"/>
      <c r="DK386" s="53"/>
      <c r="DL386" s="53"/>
      <c r="DM386" s="53"/>
      <c r="DN386" s="53"/>
      <c r="DO386" s="53"/>
      <c r="DP386" s="53"/>
      <c r="DQ386" s="52">
        <f t="shared" ref="DQ386:EB386" si="727">$DG386</f>
        <v>28392</v>
      </c>
      <c r="DR386" s="52">
        <f t="shared" si="727"/>
        <v>28392</v>
      </c>
      <c r="DS386" s="52">
        <f t="shared" si="727"/>
        <v>28392</v>
      </c>
      <c r="DT386" s="52">
        <f t="shared" si="727"/>
        <v>28392</v>
      </c>
      <c r="DU386" s="52">
        <f t="shared" si="727"/>
        <v>28392</v>
      </c>
      <c r="DV386" s="52">
        <f t="shared" si="727"/>
        <v>28392</v>
      </c>
      <c r="DW386" s="52">
        <f t="shared" si="727"/>
        <v>28392</v>
      </c>
      <c r="DX386" s="52">
        <f t="shared" si="727"/>
        <v>28392</v>
      </c>
      <c r="DY386" s="52">
        <f t="shared" si="727"/>
        <v>28392</v>
      </c>
      <c r="DZ386" s="52">
        <f t="shared" si="727"/>
        <v>28392</v>
      </c>
      <c r="EA386" s="52">
        <f t="shared" si="727"/>
        <v>28392</v>
      </c>
      <c r="EB386" s="52">
        <f t="shared" si="727"/>
        <v>28392</v>
      </c>
      <c r="EC386" s="53"/>
      <c r="ED386" s="53"/>
      <c r="EE386" s="53"/>
      <c r="EF386" s="53"/>
      <c r="EG386" s="54">
        <f t="shared" ref="EG386:EG449" si="728">BJ386-DH386</f>
        <v>0</v>
      </c>
      <c r="EH386" s="55">
        <f t="shared" ref="EH386:EH449" si="729">COUNT(DI386:EF386)</f>
        <v>12</v>
      </c>
      <c r="EI386" s="55">
        <f t="shared" ref="EI386:EI449" si="730">DF386-EH386</f>
        <v>0</v>
      </c>
      <c r="EJ386" s="56" t="s">
        <v>748</v>
      </c>
      <c r="EK386" s="57">
        <f t="shared" si="662"/>
        <v>0</v>
      </c>
      <c r="EL386" s="57">
        <f t="shared" si="663"/>
        <v>0</v>
      </c>
      <c r="EM386" s="57">
        <f t="shared" si="664"/>
        <v>0</v>
      </c>
      <c r="EN386" s="57">
        <f t="shared" si="665"/>
        <v>0</v>
      </c>
      <c r="EO386" s="57">
        <f t="shared" si="647"/>
        <v>0</v>
      </c>
      <c r="EP386" s="57">
        <f t="shared" si="648"/>
        <v>0</v>
      </c>
      <c r="EQ386" s="58">
        <f t="shared" si="649"/>
        <v>0</v>
      </c>
      <c r="ER386" s="58">
        <f t="shared" si="650"/>
        <v>0</v>
      </c>
      <c r="ES386" s="58">
        <f t="shared" si="651"/>
        <v>0</v>
      </c>
      <c r="ET386" s="58">
        <f t="shared" si="652"/>
        <v>0</v>
      </c>
    </row>
    <row r="387" spans="1:150" x14ac:dyDescent="0.25">
      <c r="A387" s="30" t="s">
        <v>1416</v>
      </c>
      <c r="B387" s="65">
        <v>2023261</v>
      </c>
      <c r="C387" s="67" t="s">
        <v>1417</v>
      </c>
      <c r="D387" s="32" t="s">
        <v>489</v>
      </c>
      <c r="E387" s="56"/>
      <c r="F387" s="33"/>
      <c r="G387" s="33"/>
      <c r="H387" s="288">
        <f t="shared" ref="H387:H450" si="731">BI387</f>
        <v>389376</v>
      </c>
      <c r="I387" s="288">
        <f t="shared" ref="I387:I450" si="732">BJ387</f>
        <v>389376</v>
      </c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4" t="s">
        <v>548</v>
      </c>
      <c r="AI387" s="34" t="s">
        <v>463</v>
      </c>
      <c r="AJ387" s="34" t="s">
        <v>54</v>
      </c>
      <c r="AK387" s="34" t="s">
        <v>490</v>
      </c>
      <c r="AL387" s="34" t="s">
        <v>166</v>
      </c>
      <c r="AM387" s="34" t="s">
        <v>491</v>
      </c>
      <c r="AN387" s="34" t="s">
        <v>744</v>
      </c>
      <c r="AO387" s="36">
        <v>1.04</v>
      </c>
      <c r="AP387" s="69" t="s">
        <v>544</v>
      </c>
      <c r="AQ387" s="69" t="s">
        <v>30</v>
      </c>
      <c r="AR387" s="37" t="s">
        <v>493</v>
      </c>
      <c r="AS387" s="38">
        <v>2023</v>
      </c>
      <c r="AT387" s="39" t="s">
        <v>470</v>
      </c>
      <c r="AU387" s="37" t="s">
        <v>493</v>
      </c>
      <c r="AV387" s="39" t="s">
        <v>494</v>
      </c>
      <c r="AW387" s="39" t="s">
        <v>495</v>
      </c>
      <c r="AX387" s="39" t="s">
        <v>550</v>
      </c>
      <c r="AY387" s="40" t="s">
        <v>551</v>
      </c>
      <c r="AZ387" s="40" t="s">
        <v>504</v>
      </c>
      <c r="BA387" s="274">
        <v>0</v>
      </c>
      <c r="BB387" s="42"/>
      <c r="BC387" s="43">
        <v>374400</v>
      </c>
      <c r="BD387" s="43">
        <v>0</v>
      </c>
      <c r="BE387" s="43"/>
      <c r="BF387" s="43">
        <v>0</v>
      </c>
      <c r="BG387" s="44"/>
      <c r="BH387" s="45">
        <f t="shared" si="712"/>
        <v>374400</v>
      </c>
      <c r="BI387" s="45">
        <f t="shared" si="713"/>
        <v>389376</v>
      </c>
      <c r="BJ387" s="45">
        <f t="shared" si="725"/>
        <v>389376</v>
      </c>
      <c r="BK387" s="46">
        <v>0</v>
      </c>
      <c r="BL387" s="46">
        <v>0</v>
      </c>
      <c r="BM387" s="46">
        <f t="shared" si="680"/>
        <v>0</v>
      </c>
      <c r="BN387" s="46">
        <v>0</v>
      </c>
      <c r="BO387" s="46">
        <f t="shared" si="694"/>
        <v>0</v>
      </c>
      <c r="BP387" s="46">
        <v>0</v>
      </c>
      <c r="BQ387" s="46">
        <f t="shared" si="681"/>
        <v>0</v>
      </c>
      <c r="BR387" s="46">
        <v>0</v>
      </c>
      <c r="BS387" s="46">
        <f t="shared" si="682"/>
        <v>0</v>
      </c>
      <c r="BT387" s="46">
        <v>0</v>
      </c>
      <c r="BU387" s="46">
        <f t="shared" si="683"/>
        <v>0</v>
      </c>
      <c r="BV387" s="46">
        <v>0</v>
      </c>
      <c r="BW387" s="46">
        <f t="shared" si="684"/>
        <v>0</v>
      </c>
      <c r="BX387" s="46">
        <v>0</v>
      </c>
      <c r="BY387" s="46">
        <f t="shared" si="685"/>
        <v>0</v>
      </c>
      <c r="BZ387" s="46">
        <v>374400</v>
      </c>
      <c r="CA387" s="46">
        <f t="shared" si="695"/>
        <v>389376</v>
      </c>
      <c r="CB387" s="46">
        <v>0</v>
      </c>
      <c r="CC387" s="46">
        <f t="shared" si="696"/>
        <v>0</v>
      </c>
      <c r="CD387" s="46">
        <v>0</v>
      </c>
      <c r="CE387" s="46">
        <f t="shared" si="697"/>
        <v>0</v>
      </c>
      <c r="CF387" s="46">
        <v>0</v>
      </c>
      <c r="CG387" s="46">
        <f t="shared" si="698"/>
        <v>0</v>
      </c>
      <c r="CH387" s="46">
        <v>0</v>
      </c>
      <c r="CI387" s="46">
        <f t="shared" si="699"/>
        <v>0</v>
      </c>
      <c r="CJ387" s="46">
        <v>0</v>
      </c>
      <c r="CK387" s="46">
        <f t="shared" si="700"/>
        <v>0</v>
      </c>
      <c r="CL387" s="46">
        <v>0</v>
      </c>
      <c r="CM387" s="46">
        <f t="shared" si="701"/>
        <v>0</v>
      </c>
      <c r="CN387" s="46">
        <v>0</v>
      </c>
      <c r="CO387" s="46">
        <f t="shared" si="702"/>
        <v>0</v>
      </c>
      <c r="CP387" s="46">
        <v>0</v>
      </c>
      <c r="CQ387" s="46">
        <f t="shared" si="703"/>
        <v>0</v>
      </c>
      <c r="CR387" s="46">
        <v>0</v>
      </c>
      <c r="CS387" s="46">
        <f t="shared" si="704"/>
        <v>0</v>
      </c>
      <c r="CT387" s="46">
        <v>0</v>
      </c>
      <c r="CU387" s="46">
        <f t="shared" si="705"/>
        <v>0</v>
      </c>
      <c r="CV387" s="46">
        <v>0</v>
      </c>
      <c r="CW387" s="46">
        <f t="shared" si="706"/>
        <v>0</v>
      </c>
      <c r="CX387" s="46">
        <v>0</v>
      </c>
      <c r="CY387" s="46">
        <f t="shared" si="707"/>
        <v>0</v>
      </c>
      <c r="CZ387" s="46">
        <v>0</v>
      </c>
      <c r="DA387" s="46">
        <f t="shared" si="708"/>
        <v>0</v>
      </c>
      <c r="DB387" s="47">
        <v>0</v>
      </c>
      <c r="DC387" s="46">
        <f t="shared" si="709"/>
        <v>0</v>
      </c>
      <c r="DD387" s="48">
        <v>0</v>
      </c>
      <c r="DE387" s="46">
        <f t="shared" si="710"/>
        <v>0</v>
      </c>
      <c r="DF387" s="49">
        <v>12</v>
      </c>
      <c r="DG387" s="50">
        <f t="shared" si="717"/>
        <v>32448</v>
      </c>
      <c r="DH387" s="51">
        <f t="shared" si="726"/>
        <v>389376</v>
      </c>
      <c r="DI387" s="52"/>
      <c r="DJ387" s="52"/>
      <c r="DK387" s="53"/>
      <c r="DL387" s="53"/>
      <c r="DM387" s="53"/>
      <c r="DN387" s="53"/>
      <c r="DO387" s="53"/>
      <c r="DP387" s="53"/>
      <c r="DQ387" s="53"/>
      <c r="DR387" s="52">
        <f t="shared" ref="DR387:EC387" si="733">$DG387</f>
        <v>32448</v>
      </c>
      <c r="DS387" s="52">
        <f t="shared" si="733"/>
        <v>32448</v>
      </c>
      <c r="DT387" s="52">
        <f t="shared" si="733"/>
        <v>32448</v>
      </c>
      <c r="DU387" s="52">
        <f t="shared" si="733"/>
        <v>32448</v>
      </c>
      <c r="DV387" s="52">
        <f t="shared" si="733"/>
        <v>32448</v>
      </c>
      <c r="DW387" s="52">
        <f t="shared" si="733"/>
        <v>32448</v>
      </c>
      <c r="DX387" s="52">
        <f t="shared" si="733"/>
        <v>32448</v>
      </c>
      <c r="DY387" s="52">
        <f t="shared" si="733"/>
        <v>32448</v>
      </c>
      <c r="DZ387" s="52">
        <f t="shared" si="733"/>
        <v>32448</v>
      </c>
      <c r="EA387" s="52">
        <f t="shared" si="733"/>
        <v>32448</v>
      </c>
      <c r="EB387" s="52">
        <f t="shared" si="733"/>
        <v>32448</v>
      </c>
      <c r="EC387" s="52">
        <f t="shared" si="733"/>
        <v>32448</v>
      </c>
      <c r="ED387" s="53"/>
      <c r="EE387" s="53"/>
      <c r="EF387" s="53"/>
      <c r="EG387" s="54">
        <f t="shared" si="728"/>
        <v>0</v>
      </c>
      <c r="EH387" s="55">
        <f t="shared" si="729"/>
        <v>12</v>
      </c>
      <c r="EI387" s="55">
        <f t="shared" si="730"/>
        <v>0</v>
      </c>
      <c r="EJ387" s="56" t="s">
        <v>748</v>
      </c>
      <c r="EK387" s="57">
        <f t="shared" si="662"/>
        <v>0</v>
      </c>
      <c r="EL387" s="57">
        <f t="shared" si="663"/>
        <v>0</v>
      </c>
      <c r="EM387" s="57">
        <f t="shared" si="664"/>
        <v>0</v>
      </c>
      <c r="EN387" s="57">
        <f t="shared" si="665"/>
        <v>0</v>
      </c>
      <c r="EO387" s="57">
        <f t="shared" ref="EO387:EO450" si="734">EN387+BS387-DM387</f>
        <v>0</v>
      </c>
      <c r="EP387" s="57">
        <f t="shared" ref="EP387:EP450" si="735">EO387+BU387-DN387</f>
        <v>0</v>
      </c>
      <c r="EQ387" s="58">
        <f t="shared" ref="EQ387:EQ450" si="736">EK387*$EQ$755</f>
        <v>0</v>
      </c>
      <c r="ER387" s="58">
        <f t="shared" ref="ER387:ER450" si="737">EL387*$EQ$756</f>
        <v>0</v>
      </c>
      <c r="ES387" s="58">
        <f t="shared" ref="ES387:ES450" si="738">EM387*$EQ$757</f>
        <v>0</v>
      </c>
      <c r="ET387" s="58">
        <f t="shared" ref="ET387:ET450" si="739">EN387*$EQ$758</f>
        <v>0</v>
      </c>
    </row>
    <row r="388" spans="1:150" x14ac:dyDescent="0.25">
      <c r="A388" s="30" t="s">
        <v>1418</v>
      </c>
      <c r="B388" s="65">
        <v>2023262</v>
      </c>
      <c r="C388" s="67" t="s">
        <v>1419</v>
      </c>
      <c r="D388" s="32" t="s">
        <v>489</v>
      </c>
      <c r="E388" s="56"/>
      <c r="F388" s="33"/>
      <c r="G388" s="33"/>
      <c r="H388" s="288">
        <f t="shared" si="731"/>
        <v>389376</v>
      </c>
      <c r="I388" s="288">
        <f t="shared" si="732"/>
        <v>389376</v>
      </c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4" t="s">
        <v>548</v>
      </c>
      <c r="AI388" s="34" t="s">
        <v>463</v>
      </c>
      <c r="AJ388" s="34" t="s">
        <v>54</v>
      </c>
      <c r="AK388" s="34" t="s">
        <v>490</v>
      </c>
      <c r="AL388" s="34" t="s">
        <v>166</v>
      </c>
      <c r="AM388" s="34" t="s">
        <v>491</v>
      </c>
      <c r="AN388" s="34" t="s">
        <v>744</v>
      </c>
      <c r="AO388" s="36">
        <v>1.04</v>
      </c>
      <c r="AP388" s="69" t="s">
        <v>544</v>
      </c>
      <c r="AQ388" s="69" t="s">
        <v>30</v>
      </c>
      <c r="AR388" s="37" t="s">
        <v>493</v>
      </c>
      <c r="AS388" s="38">
        <v>2023</v>
      </c>
      <c r="AT388" s="39" t="s">
        <v>470</v>
      </c>
      <c r="AU388" s="37" t="s">
        <v>493</v>
      </c>
      <c r="AV388" s="39" t="s">
        <v>494</v>
      </c>
      <c r="AW388" s="39" t="s">
        <v>495</v>
      </c>
      <c r="AX388" s="39" t="s">
        <v>550</v>
      </c>
      <c r="AY388" s="40" t="s">
        <v>551</v>
      </c>
      <c r="AZ388" s="40" t="s">
        <v>504</v>
      </c>
      <c r="BA388" s="274">
        <v>0</v>
      </c>
      <c r="BB388" s="42"/>
      <c r="BC388" s="43">
        <v>374400</v>
      </c>
      <c r="BD388" s="43">
        <v>0</v>
      </c>
      <c r="BE388" s="43"/>
      <c r="BF388" s="43">
        <v>0</v>
      </c>
      <c r="BG388" s="44"/>
      <c r="BH388" s="45">
        <f t="shared" si="712"/>
        <v>374400</v>
      </c>
      <c r="BI388" s="45">
        <f t="shared" si="713"/>
        <v>389376</v>
      </c>
      <c r="BJ388" s="45">
        <f t="shared" si="725"/>
        <v>389376</v>
      </c>
      <c r="BK388" s="46">
        <v>0</v>
      </c>
      <c r="BL388" s="46">
        <v>0</v>
      </c>
      <c r="BM388" s="46">
        <f t="shared" si="680"/>
        <v>0</v>
      </c>
      <c r="BN388" s="46">
        <v>0</v>
      </c>
      <c r="BO388" s="46">
        <f t="shared" si="694"/>
        <v>0</v>
      </c>
      <c r="BP388" s="46">
        <v>0</v>
      </c>
      <c r="BQ388" s="46">
        <f t="shared" si="681"/>
        <v>0</v>
      </c>
      <c r="BR388" s="46">
        <v>0</v>
      </c>
      <c r="BS388" s="46">
        <f t="shared" si="682"/>
        <v>0</v>
      </c>
      <c r="BT388" s="46">
        <v>0</v>
      </c>
      <c r="BU388" s="46">
        <f t="shared" si="683"/>
        <v>0</v>
      </c>
      <c r="BV388" s="46">
        <v>0</v>
      </c>
      <c r="BW388" s="46">
        <f t="shared" si="684"/>
        <v>0</v>
      </c>
      <c r="BX388" s="46">
        <v>0</v>
      </c>
      <c r="BY388" s="46">
        <f t="shared" si="685"/>
        <v>0</v>
      </c>
      <c r="BZ388" s="46">
        <v>0</v>
      </c>
      <c r="CA388" s="46">
        <f t="shared" si="695"/>
        <v>0</v>
      </c>
      <c r="CB388" s="46">
        <v>374400</v>
      </c>
      <c r="CC388" s="46">
        <f t="shared" si="696"/>
        <v>389376</v>
      </c>
      <c r="CD388" s="46">
        <v>0</v>
      </c>
      <c r="CE388" s="46">
        <f t="shared" si="697"/>
        <v>0</v>
      </c>
      <c r="CF388" s="46">
        <v>0</v>
      </c>
      <c r="CG388" s="46">
        <f t="shared" si="698"/>
        <v>0</v>
      </c>
      <c r="CH388" s="46">
        <v>0</v>
      </c>
      <c r="CI388" s="46">
        <f t="shared" si="699"/>
        <v>0</v>
      </c>
      <c r="CJ388" s="46">
        <v>0</v>
      </c>
      <c r="CK388" s="46">
        <f t="shared" si="700"/>
        <v>0</v>
      </c>
      <c r="CL388" s="46">
        <v>0</v>
      </c>
      <c r="CM388" s="46">
        <f t="shared" si="701"/>
        <v>0</v>
      </c>
      <c r="CN388" s="46">
        <v>0</v>
      </c>
      <c r="CO388" s="46">
        <f t="shared" si="702"/>
        <v>0</v>
      </c>
      <c r="CP388" s="46">
        <v>0</v>
      </c>
      <c r="CQ388" s="46">
        <f t="shared" si="703"/>
        <v>0</v>
      </c>
      <c r="CR388" s="46">
        <v>0</v>
      </c>
      <c r="CS388" s="46">
        <f t="shared" si="704"/>
        <v>0</v>
      </c>
      <c r="CT388" s="46">
        <v>0</v>
      </c>
      <c r="CU388" s="46">
        <f t="shared" si="705"/>
        <v>0</v>
      </c>
      <c r="CV388" s="46">
        <v>0</v>
      </c>
      <c r="CW388" s="46">
        <f t="shared" si="706"/>
        <v>0</v>
      </c>
      <c r="CX388" s="46">
        <v>0</v>
      </c>
      <c r="CY388" s="46">
        <f t="shared" si="707"/>
        <v>0</v>
      </c>
      <c r="CZ388" s="46">
        <v>0</v>
      </c>
      <c r="DA388" s="46">
        <f t="shared" si="708"/>
        <v>0</v>
      </c>
      <c r="DB388" s="47">
        <v>0</v>
      </c>
      <c r="DC388" s="46">
        <f t="shared" si="709"/>
        <v>0</v>
      </c>
      <c r="DD388" s="48">
        <v>0</v>
      </c>
      <c r="DE388" s="46">
        <f t="shared" si="710"/>
        <v>0</v>
      </c>
      <c r="DF388" s="49">
        <v>12</v>
      </c>
      <c r="DG388" s="50">
        <f t="shared" si="717"/>
        <v>32448</v>
      </c>
      <c r="DH388" s="51">
        <f t="shared" si="726"/>
        <v>389376</v>
      </c>
      <c r="DI388" s="52"/>
      <c r="DJ388" s="52"/>
      <c r="DK388" s="53"/>
      <c r="DL388" s="53"/>
      <c r="DM388" s="53"/>
      <c r="DN388" s="53"/>
      <c r="DO388" s="53"/>
      <c r="DP388" s="53"/>
      <c r="DQ388" s="53"/>
      <c r="DR388" s="53"/>
      <c r="DS388" s="52">
        <f t="shared" ref="DS388:ED388" si="740">$DG388</f>
        <v>32448</v>
      </c>
      <c r="DT388" s="52">
        <f t="shared" si="740"/>
        <v>32448</v>
      </c>
      <c r="DU388" s="52">
        <f t="shared" si="740"/>
        <v>32448</v>
      </c>
      <c r="DV388" s="52">
        <f t="shared" si="740"/>
        <v>32448</v>
      </c>
      <c r="DW388" s="52">
        <f t="shared" si="740"/>
        <v>32448</v>
      </c>
      <c r="DX388" s="52">
        <f t="shared" si="740"/>
        <v>32448</v>
      </c>
      <c r="DY388" s="52">
        <f t="shared" si="740"/>
        <v>32448</v>
      </c>
      <c r="DZ388" s="52">
        <f t="shared" si="740"/>
        <v>32448</v>
      </c>
      <c r="EA388" s="52">
        <f t="shared" si="740"/>
        <v>32448</v>
      </c>
      <c r="EB388" s="52">
        <f t="shared" si="740"/>
        <v>32448</v>
      </c>
      <c r="EC388" s="52">
        <f t="shared" si="740"/>
        <v>32448</v>
      </c>
      <c r="ED388" s="52">
        <f t="shared" si="740"/>
        <v>32448</v>
      </c>
      <c r="EE388" s="53"/>
      <c r="EF388" s="53"/>
      <c r="EG388" s="54">
        <f t="shared" si="728"/>
        <v>0</v>
      </c>
      <c r="EH388" s="55">
        <f t="shared" si="729"/>
        <v>12</v>
      </c>
      <c r="EI388" s="55">
        <f t="shared" si="730"/>
        <v>0</v>
      </c>
      <c r="EJ388" s="56" t="s">
        <v>748</v>
      </c>
      <c r="EK388" s="57">
        <f t="shared" si="662"/>
        <v>0</v>
      </c>
      <c r="EL388" s="57">
        <f t="shared" si="663"/>
        <v>0</v>
      </c>
      <c r="EM388" s="57">
        <f t="shared" si="664"/>
        <v>0</v>
      </c>
      <c r="EN388" s="57">
        <f t="shared" si="665"/>
        <v>0</v>
      </c>
      <c r="EO388" s="57">
        <f t="shared" si="734"/>
        <v>0</v>
      </c>
      <c r="EP388" s="57">
        <f t="shared" si="735"/>
        <v>0</v>
      </c>
      <c r="EQ388" s="58">
        <f t="shared" si="736"/>
        <v>0</v>
      </c>
      <c r="ER388" s="58">
        <f t="shared" si="737"/>
        <v>0</v>
      </c>
      <c r="ES388" s="58">
        <f t="shared" si="738"/>
        <v>0</v>
      </c>
      <c r="ET388" s="58">
        <f t="shared" si="739"/>
        <v>0</v>
      </c>
    </row>
    <row r="389" spans="1:150" x14ac:dyDescent="0.25">
      <c r="A389" s="30" t="s">
        <v>1420</v>
      </c>
      <c r="B389" s="65">
        <v>2023263</v>
      </c>
      <c r="C389" s="67" t="s">
        <v>1421</v>
      </c>
      <c r="D389" s="32" t="s">
        <v>489</v>
      </c>
      <c r="E389" s="56"/>
      <c r="F389" s="33"/>
      <c r="G389" s="33"/>
      <c r="H389" s="288">
        <f t="shared" si="731"/>
        <v>389376</v>
      </c>
      <c r="I389" s="288">
        <f t="shared" si="732"/>
        <v>389376</v>
      </c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4" t="s">
        <v>548</v>
      </c>
      <c r="AI389" s="34" t="s">
        <v>463</v>
      </c>
      <c r="AJ389" s="34" t="s">
        <v>54</v>
      </c>
      <c r="AK389" s="34" t="s">
        <v>490</v>
      </c>
      <c r="AL389" s="34" t="s">
        <v>166</v>
      </c>
      <c r="AM389" s="34" t="s">
        <v>491</v>
      </c>
      <c r="AN389" s="34" t="s">
        <v>744</v>
      </c>
      <c r="AO389" s="36">
        <v>1.04</v>
      </c>
      <c r="AP389" s="69" t="s">
        <v>544</v>
      </c>
      <c r="AQ389" s="69" t="s">
        <v>30</v>
      </c>
      <c r="AR389" s="37" t="s">
        <v>493</v>
      </c>
      <c r="AS389" s="38">
        <v>2023</v>
      </c>
      <c r="AT389" s="39" t="s">
        <v>470</v>
      </c>
      <c r="AU389" s="37" t="s">
        <v>493</v>
      </c>
      <c r="AV389" s="39" t="s">
        <v>494</v>
      </c>
      <c r="AW389" s="39" t="s">
        <v>495</v>
      </c>
      <c r="AX389" s="39" t="s">
        <v>550</v>
      </c>
      <c r="AY389" s="40" t="s">
        <v>551</v>
      </c>
      <c r="AZ389" s="40" t="s">
        <v>504</v>
      </c>
      <c r="BA389" s="274">
        <v>0</v>
      </c>
      <c r="BB389" s="42"/>
      <c r="BC389" s="43">
        <v>374400</v>
      </c>
      <c r="BD389" s="43">
        <v>0</v>
      </c>
      <c r="BE389" s="43"/>
      <c r="BF389" s="43">
        <v>0</v>
      </c>
      <c r="BG389" s="44"/>
      <c r="BH389" s="45">
        <f t="shared" si="712"/>
        <v>374400</v>
      </c>
      <c r="BI389" s="45">
        <f t="shared" si="713"/>
        <v>389376</v>
      </c>
      <c r="BJ389" s="45">
        <f t="shared" si="725"/>
        <v>389376</v>
      </c>
      <c r="BK389" s="46">
        <v>0</v>
      </c>
      <c r="BL389" s="46">
        <v>0</v>
      </c>
      <c r="BM389" s="46">
        <f t="shared" si="680"/>
        <v>0</v>
      </c>
      <c r="BN389" s="46">
        <v>0</v>
      </c>
      <c r="BO389" s="46">
        <f t="shared" si="694"/>
        <v>0</v>
      </c>
      <c r="BP389" s="46">
        <v>0</v>
      </c>
      <c r="BQ389" s="46">
        <f t="shared" si="681"/>
        <v>0</v>
      </c>
      <c r="BR389" s="46">
        <v>0</v>
      </c>
      <c r="BS389" s="46">
        <f t="shared" si="682"/>
        <v>0</v>
      </c>
      <c r="BT389" s="46">
        <v>0</v>
      </c>
      <c r="BU389" s="46">
        <f t="shared" si="683"/>
        <v>0</v>
      </c>
      <c r="BV389" s="46">
        <v>0</v>
      </c>
      <c r="BW389" s="46">
        <f t="shared" si="684"/>
        <v>0</v>
      </c>
      <c r="BX389" s="46">
        <v>0</v>
      </c>
      <c r="BY389" s="46">
        <f t="shared" si="685"/>
        <v>0</v>
      </c>
      <c r="BZ389" s="46">
        <v>0</v>
      </c>
      <c r="CA389" s="46">
        <f t="shared" si="695"/>
        <v>0</v>
      </c>
      <c r="CB389" s="46">
        <v>0</v>
      </c>
      <c r="CC389" s="46">
        <f t="shared" si="696"/>
        <v>0</v>
      </c>
      <c r="CD389" s="46">
        <v>374400</v>
      </c>
      <c r="CE389" s="46">
        <f t="shared" si="697"/>
        <v>389376</v>
      </c>
      <c r="CF389" s="46">
        <v>0</v>
      </c>
      <c r="CG389" s="46">
        <f t="shared" si="698"/>
        <v>0</v>
      </c>
      <c r="CH389" s="46">
        <v>0</v>
      </c>
      <c r="CI389" s="46">
        <f t="shared" si="699"/>
        <v>0</v>
      </c>
      <c r="CJ389" s="46">
        <v>0</v>
      </c>
      <c r="CK389" s="46">
        <f t="shared" si="700"/>
        <v>0</v>
      </c>
      <c r="CL389" s="46">
        <v>0</v>
      </c>
      <c r="CM389" s="46">
        <f t="shared" si="701"/>
        <v>0</v>
      </c>
      <c r="CN389" s="46">
        <v>0</v>
      </c>
      <c r="CO389" s="46">
        <f t="shared" si="702"/>
        <v>0</v>
      </c>
      <c r="CP389" s="46">
        <v>0</v>
      </c>
      <c r="CQ389" s="46">
        <f t="shared" si="703"/>
        <v>0</v>
      </c>
      <c r="CR389" s="46">
        <v>0</v>
      </c>
      <c r="CS389" s="46">
        <f t="shared" si="704"/>
        <v>0</v>
      </c>
      <c r="CT389" s="46">
        <v>0</v>
      </c>
      <c r="CU389" s="46">
        <f t="shared" si="705"/>
        <v>0</v>
      </c>
      <c r="CV389" s="46">
        <v>0</v>
      </c>
      <c r="CW389" s="46">
        <f t="shared" si="706"/>
        <v>0</v>
      </c>
      <c r="CX389" s="46">
        <v>0</v>
      </c>
      <c r="CY389" s="46">
        <f t="shared" si="707"/>
        <v>0</v>
      </c>
      <c r="CZ389" s="46">
        <v>0</v>
      </c>
      <c r="DA389" s="46">
        <f t="shared" si="708"/>
        <v>0</v>
      </c>
      <c r="DB389" s="47">
        <v>0</v>
      </c>
      <c r="DC389" s="46">
        <f t="shared" si="709"/>
        <v>0</v>
      </c>
      <c r="DD389" s="48">
        <v>0</v>
      </c>
      <c r="DE389" s="46">
        <f t="shared" si="710"/>
        <v>0</v>
      </c>
      <c r="DF389" s="49">
        <v>12</v>
      </c>
      <c r="DG389" s="50">
        <f t="shared" si="717"/>
        <v>32448</v>
      </c>
      <c r="DH389" s="51">
        <f t="shared" si="726"/>
        <v>389376</v>
      </c>
      <c r="DI389" s="52"/>
      <c r="DJ389" s="52"/>
      <c r="DK389" s="53"/>
      <c r="DL389" s="53"/>
      <c r="DM389" s="53"/>
      <c r="DN389" s="53"/>
      <c r="DO389" s="53"/>
      <c r="DP389" s="53"/>
      <c r="DQ389" s="53"/>
      <c r="DR389" s="53"/>
      <c r="DS389" s="53"/>
      <c r="DT389" s="52">
        <f t="shared" ref="DT389:EE389" si="741">$DG389</f>
        <v>32448</v>
      </c>
      <c r="DU389" s="52">
        <f t="shared" si="741"/>
        <v>32448</v>
      </c>
      <c r="DV389" s="52">
        <f t="shared" si="741"/>
        <v>32448</v>
      </c>
      <c r="DW389" s="52">
        <f t="shared" si="741"/>
        <v>32448</v>
      </c>
      <c r="DX389" s="52">
        <f t="shared" si="741"/>
        <v>32448</v>
      </c>
      <c r="DY389" s="52">
        <f t="shared" si="741"/>
        <v>32448</v>
      </c>
      <c r="DZ389" s="52">
        <f t="shared" si="741"/>
        <v>32448</v>
      </c>
      <c r="EA389" s="52">
        <f t="shared" si="741"/>
        <v>32448</v>
      </c>
      <c r="EB389" s="52">
        <f t="shared" si="741"/>
        <v>32448</v>
      </c>
      <c r="EC389" s="52">
        <f t="shared" si="741"/>
        <v>32448</v>
      </c>
      <c r="ED389" s="52">
        <f t="shared" si="741"/>
        <v>32448</v>
      </c>
      <c r="EE389" s="52">
        <f t="shared" si="741"/>
        <v>32448</v>
      </c>
      <c r="EF389" s="53"/>
      <c r="EG389" s="54">
        <f t="shared" si="728"/>
        <v>0</v>
      </c>
      <c r="EH389" s="55">
        <f t="shared" si="729"/>
        <v>12</v>
      </c>
      <c r="EI389" s="55">
        <f t="shared" si="730"/>
        <v>0</v>
      </c>
      <c r="EJ389" s="56" t="s">
        <v>748</v>
      </c>
      <c r="EK389" s="57">
        <f t="shared" si="662"/>
        <v>0</v>
      </c>
      <c r="EL389" s="57">
        <f t="shared" si="663"/>
        <v>0</v>
      </c>
      <c r="EM389" s="57">
        <f t="shared" si="664"/>
        <v>0</v>
      </c>
      <c r="EN389" s="57">
        <f t="shared" si="665"/>
        <v>0</v>
      </c>
      <c r="EO389" s="57">
        <f t="shared" si="734"/>
        <v>0</v>
      </c>
      <c r="EP389" s="57">
        <f t="shared" si="735"/>
        <v>0</v>
      </c>
      <c r="EQ389" s="58">
        <f t="shared" si="736"/>
        <v>0</v>
      </c>
      <c r="ER389" s="58">
        <f t="shared" si="737"/>
        <v>0</v>
      </c>
      <c r="ES389" s="58">
        <f t="shared" si="738"/>
        <v>0</v>
      </c>
      <c r="ET389" s="58">
        <f t="shared" si="739"/>
        <v>0</v>
      </c>
    </row>
    <row r="390" spans="1:150" x14ac:dyDescent="0.25">
      <c r="A390" s="30" t="s">
        <v>1422</v>
      </c>
      <c r="B390" s="65">
        <v>2023264</v>
      </c>
      <c r="C390" s="67" t="s">
        <v>1423</v>
      </c>
      <c r="D390" s="32" t="s">
        <v>489</v>
      </c>
      <c r="E390" s="56"/>
      <c r="F390" s="33"/>
      <c r="G390" s="33"/>
      <c r="H390" s="288">
        <f t="shared" si="731"/>
        <v>389376</v>
      </c>
      <c r="I390" s="288">
        <f t="shared" si="732"/>
        <v>389376</v>
      </c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4" t="s">
        <v>548</v>
      </c>
      <c r="AI390" s="34" t="s">
        <v>463</v>
      </c>
      <c r="AJ390" s="34" t="s">
        <v>54</v>
      </c>
      <c r="AK390" s="34" t="s">
        <v>490</v>
      </c>
      <c r="AL390" s="34" t="s">
        <v>166</v>
      </c>
      <c r="AM390" s="34" t="s">
        <v>491</v>
      </c>
      <c r="AN390" s="34" t="s">
        <v>744</v>
      </c>
      <c r="AO390" s="36">
        <v>1.04</v>
      </c>
      <c r="AP390" s="69" t="s">
        <v>544</v>
      </c>
      <c r="AQ390" s="69" t="s">
        <v>30</v>
      </c>
      <c r="AR390" s="37" t="s">
        <v>493</v>
      </c>
      <c r="AS390" s="38">
        <v>2023</v>
      </c>
      <c r="AT390" s="39" t="s">
        <v>470</v>
      </c>
      <c r="AU390" s="37" t="s">
        <v>493</v>
      </c>
      <c r="AV390" s="39" t="s">
        <v>494</v>
      </c>
      <c r="AW390" s="39" t="s">
        <v>495</v>
      </c>
      <c r="AX390" s="39" t="s">
        <v>550</v>
      </c>
      <c r="AY390" s="40" t="s">
        <v>551</v>
      </c>
      <c r="AZ390" s="40" t="s">
        <v>504</v>
      </c>
      <c r="BA390" s="274">
        <v>0</v>
      </c>
      <c r="BB390" s="42"/>
      <c r="BC390" s="43">
        <v>374400</v>
      </c>
      <c r="BD390" s="43">
        <v>0</v>
      </c>
      <c r="BE390" s="43"/>
      <c r="BF390" s="43">
        <v>0</v>
      </c>
      <c r="BG390" s="44"/>
      <c r="BH390" s="45">
        <f t="shared" si="712"/>
        <v>374400</v>
      </c>
      <c r="BI390" s="45">
        <f t="shared" si="713"/>
        <v>389376</v>
      </c>
      <c r="BJ390" s="45">
        <f t="shared" si="725"/>
        <v>389376</v>
      </c>
      <c r="BK390" s="46">
        <v>0</v>
      </c>
      <c r="BL390" s="46">
        <v>0</v>
      </c>
      <c r="BM390" s="46">
        <f t="shared" si="680"/>
        <v>0</v>
      </c>
      <c r="BN390" s="46">
        <v>0</v>
      </c>
      <c r="BO390" s="46">
        <f t="shared" si="694"/>
        <v>0</v>
      </c>
      <c r="BP390" s="46">
        <v>0</v>
      </c>
      <c r="BQ390" s="46">
        <f t="shared" si="681"/>
        <v>0</v>
      </c>
      <c r="BR390" s="46">
        <v>0</v>
      </c>
      <c r="BS390" s="46">
        <f t="shared" si="682"/>
        <v>0</v>
      </c>
      <c r="BT390" s="46">
        <v>0</v>
      </c>
      <c r="BU390" s="46">
        <f t="shared" si="683"/>
        <v>0</v>
      </c>
      <c r="BV390" s="46">
        <v>0</v>
      </c>
      <c r="BW390" s="46">
        <f t="shared" si="684"/>
        <v>0</v>
      </c>
      <c r="BX390" s="46">
        <v>0</v>
      </c>
      <c r="BY390" s="46">
        <f t="shared" si="685"/>
        <v>0</v>
      </c>
      <c r="BZ390" s="46">
        <v>0</v>
      </c>
      <c r="CA390" s="46">
        <f t="shared" si="695"/>
        <v>0</v>
      </c>
      <c r="CB390" s="46">
        <v>0</v>
      </c>
      <c r="CC390" s="46">
        <f t="shared" si="696"/>
        <v>0</v>
      </c>
      <c r="CD390" s="46">
        <v>0</v>
      </c>
      <c r="CE390" s="46">
        <f t="shared" si="697"/>
        <v>0</v>
      </c>
      <c r="CF390" s="46">
        <v>374400</v>
      </c>
      <c r="CG390" s="46">
        <f t="shared" si="698"/>
        <v>389376</v>
      </c>
      <c r="CH390" s="46">
        <v>0</v>
      </c>
      <c r="CI390" s="46">
        <f t="shared" si="699"/>
        <v>0</v>
      </c>
      <c r="CJ390" s="46">
        <v>0</v>
      </c>
      <c r="CK390" s="46">
        <f t="shared" si="700"/>
        <v>0</v>
      </c>
      <c r="CL390" s="46">
        <v>0</v>
      </c>
      <c r="CM390" s="46">
        <f t="shared" si="701"/>
        <v>0</v>
      </c>
      <c r="CN390" s="46">
        <v>0</v>
      </c>
      <c r="CO390" s="46">
        <f t="shared" si="702"/>
        <v>0</v>
      </c>
      <c r="CP390" s="46">
        <v>0</v>
      </c>
      <c r="CQ390" s="46">
        <f t="shared" si="703"/>
        <v>0</v>
      </c>
      <c r="CR390" s="46">
        <v>0</v>
      </c>
      <c r="CS390" s="46">
        <f t="shared" si="704"/>
        <v>0</v>
      </c>
      <c r="CT390" s="46">
        <v>0</v>
      </c>
      <c r="CU390" s="46">
        <f t="shared" si="705"/>
        <v>0</v>
      </c>
      <c r="CV390" s="46">
        <v>0</v>
      </c>
      <c r="CW390" s="46">
        <f t="shared" si="706"/>
        <v>0</v>
      </c>
      <c r="CX390" s="46">
        <v>0</v>
      </c>
      <c r="CY390" s="46">
        <f t="shared" si="707"/>
        <v>0</v>
      </c>
      <c r="CZ390" s="46">
        <v>0</v>
      </c>
      <c r="DA390" s="46">
        <f t="shared" si="708"/>
        <v>0</v>
      </c>
      <c r="DB390" s="47">
        <v>0</v>
      </c>
      <c r="DC390" s="46">
        <f t="shared" si="709"/>
        <v>0</v>
      </c>
      <c r="DD390" s="48">
        <v>0</v>
      </c>
      <c r="DE390" s="46">
        <f t="shared" si="710"/>
        <v>0</v>
      </c>
      <c r="DF390" s="49">
        <v>12</v>
      </c>
      <c r="DG390" s="50">
        <f t="shared" si="717"/>
        <v>32448</v>
      </c>
      <c r="DH390" s="51">
        <f t="shared" si="726"/>
        <v>389376</v>
      </c>
      <c r="DI390" s="52"/>
      <c r="DJ390" s="52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2">
        <f t="shared" ref="DU390:EF390" si="742">$DG390</f>
        <v>32448</v>
      </c>
      <c r="DV390" s="52">
        <f t="shared" si="742"/>
        <v>32448</v>
      </c>
      <c r="DW390" s="52">
        <f t="shared" si="742"/>
        <v>32448</v>
      </c>
      <c r="DX390" s="52">
        <f t="shared" si="742"/>
        <v>32448</v>
      </c>
      <c r="DY390" s="52">
        <f t="shared" si="742"/>
        <v>32448</v>
      </c>
      <c r="DZ390" s="52">
        <f t="shared" si="742"/>
        <v>32448</v>
      </c>
      <c r="EA390" s="52">
        <f t="shared" si="742"/>
        <v>32448</v>
      </c>
      <c r="EB390" s="52">
        <f t="shared" si="742"/>
        <v>32448</v>
      </c>
      <c r="EC390" s="52">
        <f t="shared" si="742"/>
        <v>32448</v>
      </c>
      <c r="ED390" s="52">
        <f t="shared" si="742"/>
        <v>32448</v>
      </c>
      <c r="EE390" s="52">
        <f t="shared" si="742"/>
        <v>32448</v>
      </c>
      <c r="EF390" s="52">
        <f t="shared" si="742"/>
        <v>32448</v>
      </c>
      <c r="EG390" s="54">
        <f t="shared" si="728"/>
        <v>0</v>
      </c>
      <c r="EH390" s="55">
        <f t="shared" si="729"/>
        <v>12</v>
      </c>
      <c r="EI390" s="55">
        <f t="shared" si="730"/>
        <v>0</v>
      </c>
      <c r="EJ390" s="56" t="s">
        <v>748</v>
      </c>
      <c r="EK390" s="57">
        <f t="shared" si="662"/>
        <v>0</v>
      </c>
      <c r="EL390" s="57">
        <f t="shared" si="663"/>
        <v>0</v>
      </c>
      <c r="EM390" s="57">
        <f t="shared" si="664"/>
        <v>0</v>
      </c>
      <c r="EN390" s="57">
        <f t="shared" si="665"/>
        <v>0</v>
      </c>
      <c r="EO390" s="57">
        <f t="shared" si="734"/>
        <v>0</v>
      </c>
      <c r="EP390" s="57">
        <f t="shared" si="735"/>
        <v>0</v>
      </c>
      <c r="EQ390" s="58">
        <f t="shared" si="736"/>
        <v>0</v>
      </c>
      <c r="ER390" s="58">
        <f t="shared" si="737"/>
        <v>0</v>
      </c>
      <c r="ES390" s="58">
        <f t="shared" si="738"/>
        <v>0</v>
      </c>
      <c r="ET390" s="58">
        <f t="shared" si="739"/>
        <v>0</v>
      </c>
    </row>
    <row r="391" spans="1:150" x14ac:dyDescent="0.25">
      <c r="A391" s="30" t="s">
        <v>1424</v>
      </c>
      <c r="B391" s="65">
        <v>2023265</v>
      </c>
      <c r="C391" s="67" t="s">
        <v>1425</v>
      </c>
      <c r="D391" s="32" t="s">
        <v>489</v>
      </c>
      <c r="E391" s="56"/>
      <c r="F391" s="33"/>
      <c r="G391" s="33"/>
      <c r="H391" s="288">
        <f t="shared" si="731"/>
        <v>389376</v>
      </c>
      <c r="I391" s="288">
        <f t="shared" si="732"/>
        <v>389376</v>
      </c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4" t="s">
        <v>548</v>
      </c>
      <c r="AI391" s="34" t="s">
        <v>463</v>
      </c>
      <c r="AJ391" s="34" t="s">
        <v>54</v>
      </c>
      <c r="AK391" s="34" t="s">
        <v>490</v>
      </c>
      <c r="AL391" s="34" t="s">
        <v>166</v>
      </c>
      <c r="AM391" s="34" t="s">
        <v>491</v>
      </c>
      <c r="AN391" s="34" t="s">
        <v>744</v>
      </c>
      <c r="AO391" s="36">
        <v>1.04</v>
      </c>
      <c r="AP391" s="69" t="s">
        <v>544</v>
      </c>
      <c r="AQ391" s="69" t="s">
        <v>30</v>
      </c>
      <c r="AR391" s="37" t="s">
        <v>493</v>
      </c>
      <c r="AS391" s="38">
        <v>2023</v>
      </c>
      <c r="AT391" s="39" t="s">
        <v>470</v>
      </c>
      <c r="AU391" s="37" t="s">
        <v>493</v>
      </c>
      <c r="AV391" s="39" t="s">
        <v>494</v>
      </c>
      <c r="AW391" s="39" t="s">
        <v>495</v>
      </c>
      <c r="AX391" s="39" t="s">
        <v>550</v>
      </c>
      <c r="AY391" s="40" t="s">
        <v>551</v>
      </c>
      <c r="AZ391" s="40" t="s">
        <v>504</v>
      </c>
      <c r="BA391" s="274">
        <v>0</v>
      </c>
      <c r="BB391" s="42"/>
      <c r="BC391" s="43">
        <v>374400</v>
      </c>
      <c r="BD391" s="43">
        <v>0</v>
      </c>
      <c r="BE391" s="43"/>
      <c r="BF391" s="43">
        <v>0</v>
      </c>
      <c r="BG391" s="44"/>
      <c r="BH391" s="45">
        <f t="shared" si="712"/>
        <v>374400</v>
      </c>
      <c r="BI391" s="45">
        <f t="shared" si="713"/>
        <v>389376</v>
      </c>
      <c r="BJ391" s="45">
        <f t="shared" si="725"/>
        <v>389376</v>
      </c>
      <c r="BK391" s="46">
        <v>0</v>
      </c>
      <c r="BL391" s="46">
        <v>0</v>
      </c>
      <c r="BM391" s="46">
        <f t="shared" si="680"/>
        <v>0</v>
      </c>
      <c r="BN391" s="46">
        <v>0</v>
      </c>
      <c r="BO391" s="46">
        <f t="shared" si="694"/>
        <v>0</v>
      </c>
      <c r="BP391" s="46">
        <v>0</v>
      </c>
      <c r="BQ391" s="46">
        <f t="shared" si="681"/>
        <v>0</v>
      </c>
      <c r="BR391" s="46">
        <v>0</v>
      </c>
      <c r="BS391" s="46">
        <f t="shared" si="682"/>
        <v>0</v>
      </c>
      <c r="BT391" s="46">
        <v>0</v>
      </c>
      <c r="BU391" s="46">
        <f t="shared" si="683"/>
        <v>0</v>
      </c>
      <c r="BV391" s="46">
        <v>0</v>
      </c>
      <c r="BW391" s="46">
        <f t="shared" si="684"/>
        <v>0</v>
      </c>
      <c r="BX391" s="46">
        <v>0</v>
      </c>
      <c r="BY391" s="46">
        <f t="shared" si="685"/>
        <v>0</v>
      </c>
      <c r="BZ391" s="46">
        <v>0</v>
      </c>
      <c r="CA391" s="46">
        <f t="shared" si="695"/>
        <v>0</v>
      </c>
      <c r="CB391" s="46">
        <v>0</v>
      </c>
      <c r="CC391" s="46">
        <f t="shared" si="696"/>
        <v>0</v>
      </c>
      <c r="CD391" s="46">
        <v>0</v>
      </c>
      <c r="CE391" s="46">
        <f t="shared" si="697"/>
        <v>0</v>
      </c>
      <c r="CF391" s="46">
        <v>0</v>
      </c>
      <c r="CG391" s="46">
        <f t="shared" si="698"/>
        <v>0</v>
      </c>
      <c r="CH391" s="46">
        <v>374400</v>
      </c>
      <c r="CI391" s="46">
        <f t="shared" si="699"/>
        <v>389376</v>
      </c>
      <c r="CJ391" s="46">
        <v>0</v>
      </c>
      <c r="CK391" s="46">
        <f t="shared" si="700"/>
        <v>0</v>
      </c>
      <c r="CL391" s="46">
        <v>0</v>
      </c>
      <c r="CM391" s="46">
        <f t="shared" si="701"/>
        <v>0</v>
      </c>
      <c r="CN391" s="46">
        <v>0</v>
      </c>
      <c r="CO391" s="46">
        <f t="shared" si="702"/>
        <v>0</v>
      </c>
      <c r="CP391" s="46">
        <v>0</v>
      </c>
      <c r="CQ391" s="46">
        <f t="shared" si="703"/>
        <v>0</v>
      </c>
      <c r="CR391" s="46">
        <v>0</v>
      </c>
      <c r="CS391" s="46">
        <f t="shared" si="704"/>
        <v>0</v>
      </c>
      <c r="CT391" s="46">
        <v>0</v>
      </c>
      <c r="CU391" s="46">
        <f t="shared" si="705"/>
        <v>0</v>
      </c>
      <c r="CV391" s="46">
        <v>0</v>
      </c>
      <c r="CW391" s="46">
        <f t="shared" si="706"/>
        <v>0</v>
      </c>
      <c r="CX391" s="46">
        <v>0</v>
      </c>
      <c r="CY391" s="46">
        <f t="shared" si="707"/>
        <v>0</v>
      </c>
      <c r="CZ391" s="46">
        <v>0</v>
      </c>
      <c r="DA391" s="46">
        <f t="shared" si="708"/>
        <v>0</v>
      </c>
      <c r="DB391" s="47">
        <v>0</v>
      </c>
      <c r="DC391" s="46">
        <f t="shared" si="709"/>
        <v>0</v>
      </c>
      <c r="DD391" s="48">
        <v>0</v>
      </c>
      <c r="DE391" s="46">
        <f t="shared" si="710"/>
        <v>0</v>
      </c>
      <c r="DF391" s="49">
        <v>12</v>
      </c>
      <c r="DG391" s="50">
        <f t="shared" si="717"/>
        <v>32448</v>
      </c>
      <c r="DH391" s="51">
        <f t="shared" si="726"/>
        <v>356928</v>
      </c>
      <c r="DI391" s="52"/>
      <c r="DJ391" s="52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2">
        <f t="shared" ref="DV391:EF391" si="743">$DG391</f>
        <v>32448</v>
      </c>
      <c r="DW391" s="52">
        <f t="shared" si="743"/>
        <v>32448</v>
      </c>
      <c r="DX391" s="52">
        <f t="shared" si="743"/>
        <v>32448</v>
      </c>
      <c r="DY391" s="52">
        <f t="shared" si="743"/>
        <v>32448</v>
      </c>
      <c r="DZ391" s="52">
        <f t="shared" si="743"/>
        <v>32448</v>
      </c>
      <c r="EA391" s="52">
        <f t="shared" si="743"/>
        <v>32448</v>
      </c>
      <c r="EB391" s="52">
        <f t="shared" si="743"/>
        <v>32448</v>
      </c>
      <c r="EC391" s="52">
        <f t="shared" si="743"/>
        <v>32448</v>
      </c>
      <c r="ED391" s="52">
        <f t="shared" si="743"/>
        <v>32448</v>
      </c>
      <c r="EE391" s="52">
        <f t="shared" si="743"/>
        <v>32448</v>
      </c>
      <c r="EF391" s="52">
        <f t="shared" si="743"/>
        <v>32448</v>
      </c>
      <c r="EG391" s="54">
        <f t="shared" si="728"/>
        <v>32448</v>
      </c>
      <c r="EH391" s="55">
        <f t="shared" si="729"/>
        <v>11</v>
      </c>
      <c r="EI391" s="55">
        <f t="shared" si="730"/>
        <v>1</v>
      </c>
      <c r="EJ391" s="56" t="s">
        <v>748</v>
      </c>
      <c r="EK391" s="57">
        <f t="shared" si="662"/>
        <v>0</v>
      </c>
      <c r="EL391" s="57">
        <f t="shared" si="663"/>
        <v>0</v>
      </c>
      <c r="EM391" s="57">
        <f t="shared" si="664"/>
        <v>0</v>
      </c>
      <c r="EN391" s="57">
        <f t="shared" si="665"/>
        <v>0</v>
      </c>
      <c r="EO391" s="57">
        <f t="shared" si="734"/>
        <v>0</v>
      </c>
      <c r="EP391" s="57">
        <f t="shared" si="735"/>
        <v>0</v>
      </c>
      <c r="EQ391" s="58">
        <f t="shared" si="736"/>
        <v>0</v>
      </c>
      <c r="ER391" s="58">
        <f t="shared" si="737"/>
        <v>0</v>
      </c>
      <c r="ES391" s="58">
        <f t="shared" si="738"/>
        <v>0</v>
      </c>
      <c r="ET391" s="58">
        <f t="shared" si="739"/>
        <v>0</v>
      </c>
    </row>
    <row r="392" spans="1:150" x14ac:dyDescent="0.25">
      <c r="A392" s="30" t="s">
        <v>1426</v>
      </c>
      <c r="B392" s="65">
        <v>2023266</v>
      </c>
      <c r="C392" s="67" t="s">
        <v>1427</v>
      </c>
      <c r="D392" s="32" t="s">
        <v>489</v>
      </c>
      <c r="E392" s="56"/>
      <c r="F392" s="33"/>
      <c r="G392" s="33"/>
      <c r="H392" s="288">
        <f t="shared" si="731"/>
        <v>389376</v>
      </c>
      <c r="I392" s="288">
        <f t="shared" si="732"/>
        <v>389376</v>
      </c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4" t="s">
        <v>548</v>
      </c>
      <c r="AI392" s="34" t="s">
        <v>463</v>
      </c>
      <c r="AJ392" s="34" t="s">
        <v>54</v>
      </c>
      <c r="AK392" s="34" t="s">
        <v>490</v>
      </c>
      <c r="AL392" s="34" t="s">
        <v>166</v>
      </c>
      <c r="AM392" s="34" t="s">
        <v>491</v>
      </c>
      <c r="AN392" s="34" t="s">
        <v>744</v>
      </c>
      <c r="AO392" s="36">
        <v>1.04</v>
      </c>
      <c r="AP392" s="69" t="s">
        <v>544</v>
      </c>
      <c r="AQ392" s="69" t="s">
        <v>30</v>
      </c>
      <c r="AR392" s="37" t="s">
        <v>493</v>
      </c>
      <c r="AS392" s="38">
        <v>2023</v>
      </c>
      <c r="AT392" s="39" t="s">
        <v>470</v>
      </c>
      <c r="AU392" s="37" t="s">
        <v>493</v>
      </c>
      <c r="AV392" s="39" t="s">
        <v>494</v>
      </c>
      <c r="AW392" s="39" t="s">
        <v>495</v>
      </c>
      <c r="AX392" s="39" t="s">
        <v>550</v>
      </c>
      <c r="AY392" s="40" t="s">
        <v>551</v>
      </c>
      <c r="AZ392" s="40" t="s">
        <v>504</v>
      </c>
      <c r="BA392" s="274">
        <v>0</v>
      </c>
      <c r="BB392" s="42"/>
      <c r="BC392" s="43">
        <v>374400</v>
      </c>
      <c r="BD392" s="43">
        <v>0</v>
      </c>
      <c r="BE392" s="43"/>
      <c r="BF392" s="43">
        <v>0</v>
      </c>
      <c r="BG392" s="44"/>
      <c r="BH392" s="45">
        <f t="shared" si="712"/>
        <v>374400</v>
      </c>
      <c r="BI392" s="45">
        <f t="shared" si="713"/>
        <v>389376</v>
      </c>
      <c r="BJ392" s="45">
        <f t="shared" si="725"/>
        <v>389376</v>
      </c>
      <c r="BK392" s="46">
        <v>0</v>
      </c>
      <c r="BL392" s="46">
        <v>0</v>
      </c>
      <c r="BM392" s="46">
        <f t="shared" si="680"/>
        <v>0</v>
      </c>
      <c r="BN392" s="46">
        <v>0</v>
      </c>
      <c r="BO392" s="46">
        <f t="shared" si="694"/>
        <v>0</v>
      </c>
      <c r="BP392" s="46">
        <v>0</v>
      </c>
      <c r="BQ392" s="46">
        <f t="shared" si="681"/>
        <v>0</v>
      </c>
      <c r="BR392" s="46">
        <v>0</v>
      </c>
      <c r="BS392" s="46">
        <f t="shared" si="682"/>
        <v>0</v>
      </c>
      <c r="BT392" s="46">
        <v>0</v>
      </c>
      <c r="BU392" s="46">
        <f t="shared" si="683"/>
        <v>0</v>
      </c>
      <c r="BV392" s="46">
        <v>0</v>
      </c>
      <c r="BW392" s="46">
        <f t="shared" si="684"/>
        <v>0</v>
      </c>
      <c r="BX392" s="46">
        <v>0</v>
      </c>
      <c r="BY392" s="46">
        <f t="shared" si="685"/>
        <v>0</v>
      </c>
      <c r="BZ392" s="46">
        <v>0</v>
      </c>
      <c r="CA392" s="46">
        <f t="shared" si="695"/>
        <v>0</v>
      </c>
      <c r="CB392" s="46">
        <v>0</v>
      </c>
      <c r="CC392" s="46">
        <f t="shared" si="696"/>
        <v>0</v>
      </c>
      <c r="CD392" s="46">
        <v>0</v>
      </c>
      <c r="CE392" s="46">
        <f t="shared" si="697"/>
        <v>0</v>
      </c>
      <c r="CF392" s="46">
        <v>0</v>
      </c>
      <c r="CG392" s="46">
        <f t="shared" si="698"/>
        <v>0</v>
      </c>
      <c r="CH392" s="46">
        <v>0</v>
      </c>
      <c r="CI392" s="46">
        <f t="shared" si="699"/>
        <v>0</v>
      </c>
      <c r="CJ392" s="46">
        <v>374400</v>
      </c>
      <c r="CK392" s="46">
        <f t="shared" si="700"/>
        <v>389376</v>
      </c>
      <c r="CL392" s="46">
        <v>0</v>
      </c>
      <c r="CM392" s="46">
        <f t="shared" si="701"/>
        <v>0</v>
      </c>
      <c r="CN392" s="46">
        <v>0</v>
      </c>
      <c r="CO392" s="46">
        <f t="shared" si="702"/>
        <v>0</v>
      </c>
      <c r="CP392" s="46">
        <v>0</v>
      </c>
      <c r="CQ392" s="46">
        <f t="shared" si="703"/>
        <v>0</v>
      </c>
      <c r="CR392" s="46">
        <v>0</v>
      </c>
      <c r="CS392" s="46">
        <f t="shared" si="704"/>
        <v>0</v>
      </c>
      <c r="CT392" s="46">
        <v>0</v>
      </c>
      <c r="CU392" s="46">
        <f t="shared" si="705"/>
        <v>0</v>
      </c>
      <c r="CV392" s="46">
        <v>0</v>
      </c>
      <c r="CW392" s="46">
        <f t="shared" si="706"/>
        <v>0</v>
      </c>
      <c r="CX392" s="46">
        <v>0</v>
      </c>
      <c r="CY392" s="46">
        <f t="shared" si="707"/>
        <v>0</v>
      </c>
      <c r="CZ392" s="46">
        <v>0</v>
      </c>
      <c r="DA392" s="46">
        <f t="shared" si="708"/>
        <v>0</v>
      </c>
      <c r="DB392" s="47">
        <v>0</v>
      </c>
      <c r="DC392" s="46">
        <f t="shared" si="709"/>
        <v>0</v>
      </c>
      <c r="DD392" s="48">
        <v>0</v>
      </c>
      <c r="DE392" s="46">
        <f t="shared" si="710"/>
        <v>0</v>
      </c>
      <c r="DF392" s="49">
        <v>12</v>
      </c>
      <c r="DG392" s="50">
        <f t="shared" si="717"/>
        <v>32448</v>
      </c>
      <c r="DH392" s="51">
        <f t="shared" si="726"/>
        <v>324480</v>
      </c>
      <c r="DI392" s="52"/>
      <c r="DJ392" s="52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2">
        <f t="shared" ref="DW392:EF392" si="744">$DG392</f>
        <v>32448</v>
      </c>
      <c r="DX392" s="52">
        <f t="shared" si="744"/>
        <v>32448</v>
      </c>
      <c r="DY392" s="52">
        <f t="shared" si="744"/>
        <v>32448</v>
      </c>
      <c r="DZ392" s="52">
        <f t="shared" si="744"/>
        <v>32448</v>
      </c>
      <c r="EA392" s="52">
        <f t="shared" si="744"/>
        <v>32448</v>
      </c>
      <c r="EB392" s="52">
        <f t="shared" si="744"/>
        <v>32448</v>
      </c>
      <c r="EC392" s="52">
        <f t="shared" si="744"/>
        <v>32448</v>
      </c>
      <c r="ED392" s="52">
        <f t="shared" si="744"/>
        <v>32448</v>
      </c>
      <c r="EE392" s="52">
        <f t="shared" si="744"/>
        <v>32448</v>
      </c>
      <c r="EF392" s="52">
        <f t="shared" si="744"/>
        <v>32448</v>
      </c>
      <c r="EG392" s="54">
        <f t="shared" si="728"/>
        <v>64896</v>
      </c>
      <c r="EH392" s="55">
        <f t="shared" si="729"/>
        <v>10</v>
      </c>
      <c r="EI392" s="55">
        <f t="shared" si="730"/>
        <v>2</v>
      </c>
      <c r="EJ392" s="56" t="s">
        <v>748</v>
      </c>
      <c r="EK392" s="57">
        <f t="shared" si="662"/>
        <v>0</v>
      </c>
      <c r="EL392" s="57">
        <f t="shared" si="663"/>
        <v>0</v>
      </c>
      <c r="EM392" s="57">
        <f t="shared" si="664"/>
        <v>0</v>
      </c>
      <c r="EN392" s="57">
        <f t="shared" si="665"/>
        <v>0</v>
      </c>
      <c r="EO392" s="57">
        <f t="shared" si="734"/>
        <v>0</v>
      </c>
      <c r="EP392" s="57">
        <f t="shared" si="735"/>
        <v>0</v>
      </c>
      <c r="EQ392" s="58">
        <f t="shared" si="736"/>
        <v>0</v>
      </c>
      <c r="ER392" s="58">
        <f t="shared" si="737"/>
        <v>0</v>
      </c>
      <c r="ES392" s="58">
        <f t="shared" si="738"/>
        <v>0</v>
      </c>
      <c r="ET392" s="58">
        <f t="shared" si="739"/>
        <v>0</v>
      </c>
    </row>
    <row r="393" spans="1:150" x14ac:dyDescent="0.25">
      <c r="A393" s="30" t="s">
        <v>1428</v>
      </c>
      <c r="B393" s="65">
        <v>2023267</v>
      </c>
      <c r="C393" s="67" t="s">
        <v>1429</v>
      </c>
      <c r="D393" s="32" t="s">
        <v>489</v>
      </c>
      <c r="E393" s="56"/>
      <c r="F393" s="33"/>
      <c r="G393" s="33"/>
      <c r="H393" s="288">
        <f t="shared" si="731"/>
        <v>389376</v>
      </c>
      <c r="I393" s="288">
        <f t="shared" si="732"/>
        <v>389376</v>
      </c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4" t="s">
        <v>548</v>
      </c>
      <c r="AI393" s="34" t="s">
        <v>463</v>
      </c>
      <c r="AJ393" s="34" t="s">
        <v>54</v>
      </c>
      <c r="AK393" s="34" t="s">
        <v>490</v>
      </c>
      <c r="AL393" s="34" t="s">
        <v>166</v>
      </c>
      <c r="AM393" s="34" t="s">
        <v>491</v>
      </c>
      <c r="AN393" s="34" t="s">
        <v>744</v>
      </c>
      <c r="AO393" s="36">
        <v>1.04</v>
      </c>
      <c r="AP393" s="69" t="s">
        <v>544</v>
      </c>
      <c r="AQ393" s="69" t="s">
        <v>30</v>
      </c>
      <c r="AR393" s="37" t="s">
        <v>493</v>
      </c>
      <c r="AS393" s="38">
        <v>2023</v>
      </c>
      <c r="AT393" s="39" t="s">
        <v>470</v>
      </c>
      <c r="AU393" s="37" t="s">
        <v>493</v>
      </c>
      <c r="AV393" s="39" t="s">
        <v>494</v>
      </c>
      <c r="AW393" s="39" t="s">
        <v>495</v>
      </c>
      <c r="AX393" s="39" t="s">
        <v>550</v>
      </c>
      <c r="AY393" s="40" t="s">
        <v>551</v>
      </c>
      <c r="AZ393" s="40" t="s">
        <v>504</v>
      </c>
      <c r="BA393" s="274">
        <v>0</v>
      </c>
      <c r="BB393" s="42"/>
      <c r="BC393" s="43">
        <v>374400</v>
      </c>
      <c r="BD393" s="43">
        <v>0</v>
      </c>
      <c r="BE393" s="43"/>
      <c r="BF393" s="43">
        <v>0</v>
      </c>
      <c r="BG393" s="44"/>
      <c r="BH393" s="45">
        <f t="shared" si="712"/>
        <v>374400</v>
      </c>
      <c r="BI393" s="45">
        <f t="shared" si="713"/>
        <v>389376</v>
      </c>
      <c r="BJ393" s="45">
        <f t="shared" si="725"/>
        <v>389376</v>
      </c>
      <c r="BK393" s="46">
        <v>0</v>
      </c>
      <c r="BL393" s="46">
        <v>0</v>
      </c>
      <c r="BM393" s="46">
        <f t="shared" si="680"/>
        <v>0</v>
      </c>
      <c r="BN393" s="46">
        <v>0</v>
      </c>
      <c r="BO393" s="46">
        <f t="shared" si="694"/>
        <v>0</v>
      </c>
      <c r="BP393" s="46">
        <v>0</v>
      </c>
      <c r="BQ393" s="46">
        <f t="shared" si="681"/>
        <v>0</v>
      </c>
      <c r="BR393" s="46">
        <v>0</v>
      </c>
      <c r="BS393" s="46">
        <f t="shared" si="682"/>
        <v>0</v>
      </c>
      <c r="BT393" s="46">
        <v>0</v>
      </c>
      <c r="BU393" s="46">
        <f t="shared" si="683"/>
        <v>0</v>
      </c>
      <c r="BV393" s="46">
        <v>0</v>
      </c>
      <c r="BW393" s="46">
        <f t="shared" si="684"/>
        <v>0</v>
      </c>
      <c r="BX393" s="46">
        <v>0</v>
      </c>
      <c r="BY393" s="46">
        <f t="shared" si="685"/>
        <v>0</v>
      </c>
      <c r="BZ393" s="46">
        <v>0</v>
      </c>
      <c r="CA393" s="46">
        <f t="shared" si="695"/>
        <v>0</v>
      </c>
      <c r="CB393" s="46">
        <v>0</v>
      </c>
      <c r="CC393" s="46">
        <f t="shared" si="696"/>
        <v>0</v>
      </c>
      <c r="CD393" s="46">
        <v>0</v>
      </c>
      <c r="CE393" s="46">
        <f t="shared" si="697"/>
        <v>0</v>
      </c>
      <c r="CF393" s="46">
        <v>0</v>
      </c>
      <c r="CG393" s="46">
        <f t="shared" si="698"/>
        <v>0</v>
      </c>
      <c r="CH393" s="46">
        <v>0</v>
      </c>
      <c r="CI393" s="46">
        <f t="shared" si="699"/>
        <v>0</v>
      </c>
      <c r="CJ393" s="46">
        <v>0</v>
      </c>
      <c r="CK393" s="46">
        <f t="shared" si="700"/>
        <v>0</v>
      </c>
      <c r="CL393" s="46">
        <v>374400</v>
      </c>
      <c r="CM393" s="46">
        <f t="shared" si="701"/>
        <v>389376</v>
      </c>
      <c r="CN393" s="46">
        <v>0</v>
      </c>
      <c r="CO393" s="46">
        <f t="shared" si="702"/>
        <v>0</v>
      </c>
      <c r="CP393" s="46">
        <v>0</v>
      </c>
      <c r="CQ393" s="46">
        <f t="shared" si="703"/>
        <v>0</v>
      </c>
      <c r="CR393" s="46">
        <v>0</v>
      </c>
      <c r="CS393" s="46">
        <f t="shared" si="704"/>
        <v>0</v>
      </c>
      <c r="CT393" s="46">
        <v>0</v>
      </c>
      <c r="CU393" s="46">
        <f t="shared" si="705"/>
        <v>0</v>
      </c>
      <c r="CV393" s="46">
        <v>0</v>
      </c>
      <c r="CW393" s="46">
        <f t="shared" si="706"/>
        <v>0</v>
      </c>
      <c r="CX393" s="46">
        <v>0</v>
      </c>
      <c r="CY393" s="46">
        <f t="shared" si="707"/>
        <v>0</v>
      </c>
      <c r="CZ393" s="46">
        <v>0</v>
      </c>
      <c r="DA393" s="46">
        <f t="shared" si="708"/>
        <v>0</v>
      </c>
      <c r="DB393" s="47">
        <v>0</v>
      </c>
      <c r="DC393" s="46">
        <f t="shared" si="709"/>
        <v>0</v>
      </c>
      <c r="DD393" s="48">
        <v>0</v>
      </c>
      <c r="DE393" s="46">
        <f t="shared" si="710"/>
        <v>0</v>
      </c>
      <c r="DF393" s="49">
        <v>12</v>
      </c>
      <c r="DG393" s="50">
        <f t="shared" si="717"/>
        <v>32448</v>
      </c>
      <c r="DH393" s="51">
        <f t="shared" si="726"/>
        <v>292032</v>
      </c>
      <c r="DI393" s="52"/>
      <c r="DJ393" s="52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2">
        <f t="shared" ref="DX393:EF393" si="745">$DG393</f>
        <v>32448</v>
      </c>
      <c r="DY393" s="52">
        <f t="shared" si="745"/>
        <v>32448</v>
      </c>
      <c r="DZ393" s="52">
        <f t="shared" si="745"/>
        <v>32448</v>
      </c>
      <c r="EA393" s="52">
        <f t="shared" si="745"/>
        <v>32448</v>
      </c>
      <c r="EB393" s="52">
        <f t="shared" si="745"/>
        <v>32448</v>
      </c>
      <c r="EC393" s="52">
        <f t="shared" si="745"/>
        <v>32448</v>
      </c>
      <c r="ED393" s="52">
        <f t="shared" si="745"/>
        <v>32448</v>
      </c>
      <c r="EE393" s="52">
        <f t="shared" si="745"/>
        <v>32448</v>
      </c>
      <c r="EF393" s="52">
        <f t="shared" si="745"/>
        <v>32448</v>
      </c>
      <c r="EG393" s="54">
        <f t="shared" si="728"/>
        <v>97344</v>
      </c>
      <c r="EH393" s="55">
        <f t="shared" si="729"/>
        <v>9</v>
      </c>
      <c r="EI393" s="55">
        <f t="shared" si="730"/>
        <v>3</v>
      </c>
      <c r="EJ393" s="56" t="s">
        <v>748</v>
      </c>
      <c r="EK393" s="57">
        <f t="shared" si="662"/>
        <v>0</v>
      </c>
      <c r="EL393" s="57">
        <f t="shared" si="663"/>
        <v>0</v>
      </c>
      <c r="EM393" s="57">
        <f t="shared" si="664"/>
        <v>0</v>
      </c>
      <c r="EN393" s="57">
        <f t="shared" si="665"/>
        <v>0</v>
      </c>
      <c r="EO393" s="57">
        <f t="shared" si="734"/>
        <v>0</v>
      </c>
      <c r="EP393" s="57">
        <f t="shared" si="735"/>
        <v>0</v>
      </c>
      <c r="EQ393" s="58">
        <f t="shared" si="736"/>
        <v>0</v>
      </c>
      <c r="ER393" s="58">
        <f t="shared" si="737"/>
        <v>0</v>
      </c>
      <c r="ES393" s="58">
        <f t="shared" si="738"/>
        <v>0</v>
      </c>
      <c r="ET393" s="58">
        <f t="shared" si="739"/>
        <v>0</v>
      </c>
    </row>
    <row r="394" spans="1:150" x14ac:dyDescent="0.25">
      <c r="A394" s="30" t="s">
        <v>1430</v>
      </c>
      <c r="B394" s="65">
        <v>2023268</v>
      </c>
      <c r="C394" s="67" t="s">
        <v>1431</v>
      </c>
      <c r="D394" s="32" t="s">
        <v>489</v>
      </c>
      <c r="E394" s="56"/>
      <c r="F394" s="33"/>
      <c r="G394" s="33"/>
      <c r="H394" s="288">
        <f t="shared" si="731"/>
        <v>389376</v>
      </c>
      <c r="I394" s="288">
        <f t="shared" si="732"/>
        <v>389376</v>
      </c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4" t="s">
        <v>548</v>
      </c>
      <c r="AI394" s="34" t="s">
        <v>463</v>
      </c>
      <c r="AJ394" s="34" t="s">
        <v>54</v>
      </c>
      <c r="AK394" s="34" t="s">
        <v>490</v>
      </c>
      <c r="AL394" s="34" t="s">
        <v>166</v>
      </c>
      <c r="AM394" s="34" t="s">
        <v>491</v>
      </c>
      <c r="AN394" s="34" t="s">
        <v>744</v>
      </c>
      <c r="AO394" s="36">
        <v>1.04</v>
      </c>
      <c r="AP394" s="69" t="s">
        <v>544</v>
      </c>
      <c r="AQ394" s="69" t="s">
        <v>30</v>
      </c>
      <c r="AR394" s="37" t="s">
        <v>493</v>
      </c>
      <c r="AS394" s="38">
        <v>2023</v>
      </c>
      <c r="AT394" s="39" t="s">
        <v>470</v>
      </c>
      <c r="AU394" s="37" t="s">
        <v>493</v>
      </c>
      <c r="AV394" s="39" t="s">
        <v>494</v>
      </c>
      <c r="AW394" s="39" t="s">
        <v>495</v>
      </c>
      <c r="AX394" s="39" t="s">
        <v>550</v>
      </c>
      <c r="AY394" s="40" t="s">
        <v>551</v>
      </c>
      <c r="AZ394" s="40" t="s">
        <v>504</v>
      </c>
      <c r="BA394" s="274">
        <v>0</v>
      </c>
      <c r="BB394" s="42"/>
      <c r="BC394" s="43">
        <v>374400</v>
      </c>
      <c r="BD394" s="43">
        <v>0</v>
      </c>
      <c r="BE394" s="43"/>
      <c r="BF394" s="43">
        <v>0</v>
      </c>
      <c r="BG394" s="44"/>
      <c r="BH394" s="45">
        <f t="shared" si="712"/>
        <v>374400</v>
      </c>
      <c r="BI394" s="45">
        <f t="shared" si="713"/>
        <v>389376</v>
      </c>
      <c r="BJ394" s="45">
        <f t="shared" si="725"/>
        <v>389376</v>
      </c>
      <c r="BK394" s="46">
        <v>0</v>
      </c>
      <c r="BL394" s="46">
        <v>0</v>
      </c>
      <c r="BM394" s="46">
        <f t="shared" si="680"/>
        <v>0</v>
      </c>
      <c r="BN394" s="46">
        <v>0</v>
      </c>
      <c r="BO394" s="46">
        <f t="shared" si="694"/>
        <v>0</v>
      </c>
      <c r="BP394" s="46">
        <v>0</v>
      </c>
      <c r="BQ394" s="46">
        <f t="shared" si="681"/>
        <v>0</v>
      </c>
      <c r="BR394" s="46">
        <v>0</v>
      </c>
      <c r="BS394" s="46">
        <f t="shared" si="682"/>
        <v>0</v>
      </c>
      <c r="BT394" s="46">
        <v>0</v>
      </c>
      <c r="BU394" s="46">
        <f t="shared" si="683"/>
        <v>0</v>
      </c>
      <c r="BV394" s="46">
        <v>0</v>
      </c>
      <c r="BW394" s="46">
        <f t="shared" si="684"/>
        <v>0</v>
      </c>
      <c r="BX394" s="46">
        <v>0</v>
      </c>
      <c r="BY394" s="46">
        <f t="shared" si="685"/>
        <v>0</v>
      </c>
      <c r="BZ394" s="46">
        <v>0</v>
      </c>
      <c r="CA394" s="46">
        <f t="shared" si="695"/>
        <v>0</v>
      </c>
      <c r="CB394" s="46">
        <v>0</v>
      </c>
      <c r="CC394" s="46">
        <f t="shared" si="696"/>
        <v>0</v>
      </c>
      <c r="CD394" s="46">
        <v>0</v>
      </c>
      <c r="CE394" s="46">
        <f t="shared" si="697"/>
        <v>0</v>
      </c>
      <c r="CF394" s="46">
        <v>0</v>
      </c>
      <c r="CG394" s="46">
        <f t="shared" si="698"/>
        <v>0</v>
      </c>
      <c r="CH394" s="46">
        <v>0</v>
      </c>
      <c r="CI394" s="46">
        <f t="shared" si="699"/>
        <v>0</v>
      </c>
      <c r="CJ394" s="46">
        <v>0</v>
      </c>
      <c r="CK394" s="46">
        <f t="shared" si="700"/>
        <v>0</v>
      </c>
      <c r="CL394" s="46">
        <v>0</v>
      </c>
      <c r="CM394" s="46">
        <f t="shared" si="701"/>
        <v>0</v>
      </c>
      <c r="CN394" s="46">
        <v>374400</v>
      </c>
      <c r="CO394" s="46">
        <f t="shared" si="702"/>
        <v>389376</v>
      </c>
      <c r="CP394" s="46">
        <v>0</v>
      </c>
      <c r="CQ394" s="46">
        <f t="shared" si="703"/>
        <v>0</v>
      </c>
      <c r="CR394" s="46">
        <v>0</v>
      </c>
      <c r="CS394" s="46">
        <f t="shared" si="704"/>
        <v>0</v>
      </c>
      <c r="CT394" s="46">
        <v>0</v>
      </c>
      <c r="CU394" s="46">
        <f t="shared" si="705"/>
        <v>0</v>
      </c>
      <c r="CV394" s="46">
        <v>0</v>
      </c>
      <c r="CW394" s="46">
        <f t="shared" si="706"/>
        <v>0</v>
      </c>
      <c r="CX394" s="46">
        <v>0</v>
      </c>
      <c r="CY394" s="46">
        <f t="shared" si="707"/>
        <v>0</v>
      </c>
      <c r="CZ394" s="46">
        <v>0</v>
      </c>
      <c r="DA394" s="46">
        <f t="shared" si="708"/>
        <v>0</v>
      </c>
      <c r="DB394" s="47">
        <v>0</v>
      </c>
      <c r="DC394" s="46">
        <f t="shared" si="709"/>
        <v>0</v>
      </c>
      <c r="DD394" s="48">
        <v>0</v>
      </c>
      <c r="DE394" s="46">
        <f t="shared" si="710"/>
        <v>0</v>
      </c>
      <c r="DF394" s="49">
        <v>12</v>
      </c>
      <c r="DG394" s="50">
        <f t="shared" si="717"/>
        <v>32448</v>
      </c>
      <c r="DH394" s="51">
        <f t="shared" si="726"/>
        <v>259584</v>
      </c>
      <c r="DI394" s="52"/>
      <c r="DJ394" s="52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2">
        <f t="shared" ref="DY394:EF394" si="746">$DG394</f>
        <v>32448</v>
      </c>
      <c r="DZ394" s="52">
        <f t="shared" si="746"/>
        <v>32448</v>
      </c>
      <c r="EA394" s="52">
        <f t="shared" si="746"/>
        <v>32448</v>
      </c>
      <c r="EB394" s="52">
        <f t="shared" si="746"/>
        <v>32448</v>
      </c>
      <c r="EC394" s="52">
        <f t="shared" si="746"/>
        <v>32448</v>
      </c>
      <c r="ED394" s="52">
        <f t="shared" si="746"/>
        <v>32448</v>
      </c>
      <c r="EE394" s="52">
        <f t="shared" si="746"/>
        <v>32448</v>
      </c>
      <c r="EF394" s="52">
        <f t="shared" si="746"/>
        <v>32448</v>
      </c>
      <c r="EG394" s="54">
        <f t="shared" si="728"/>
        <v>129792</v>
      </c>
      <c r="EH394" s="55">
        <f t="shared" si="729"/>
        <v>8</v>
      </c>
      <c r="EI394" s="55">
        <f t="shared" si="730"/>
        <v>4</v>
      </c>
      <c r="EJ394" s="56" t="s">
        <v>748</v>
      </c>
      <c r="EK394" s="57">
        <f t="shared" si="662"/>
        <v>0</v>
      </c>
      <c r="EL394" s="57">
        <f t="shared" si="663"/>
        <v>0</v>
      </c>
      <c r="EM394" s="57">
        <f t="shared" si="664"/>
        <v>0</v>
      </c>
      <c r="EN394" s="57">
        <f t="shared" si="665"/>
        <v>0</v>
      </c>
      <c r="EO394" s="57">
        <f t="shared" si="734"/>
        <v>0</v>
      </c>
      <c r="EP394" s="57">
        <f t="shared" si="735"/>
        <v>0</v>
      </c>
      <c r="EQ394" s="58">
        <f t="shared" si="736"/>
        <v>0</v>
      </c>
      <c r="ER394" s="58">
        <f t="shared" si="737"/>
        <v>0</v>
      </c>
      <c r="ES394" s="58">
        <f t="shared" si="738"/>
        <v>0</v>
      </c>
      <c r="ET394" s="58">
        <f t="shared" si="739"/>
        <v>0</v>
      </c>
    </row>
    <row r="395" spans="1:150" x14ac:dyDescent="0.25">
      <c r="A395" s="30" t="s">
        <v>1432</v>
      </c>
      <c r="B395" s="65">
        <v>2023269</v>
      </c>
      <c r="C395" s="67" t="s">
        <v>1433</v>
      </c>
      <c r="D395" s="32" t="s">
        <v>489</v>
      </c>
      <c r="E395" s="56"/>
      <c r="F395" s="33"/>
      <c r="G395" s="33"/>
      <c r="H395" s="288">
        <f t="shared" si="731"/>
        <v>389376</v>
      </c>
      <c r="I395" s="288">
        <f t="shared" si="732"/>
        <v>389376</v>
      </c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4" t="s">
        <v>548</v>
      </c>
      <c r="AI395" s="34" t="s">
        <v>463</v>
      </c>
      <c r="AJ395" s="34" t="s">
        <v>54</v>
      </c>
      <c r="AK395" s="34" t="s">
        <v>490</v>
      </c>
      <c r="AL395" s="34" t="s">
        <v>166</v>
      </c>
      <c r="AM395" s="34" t="s">
        <v>491</v>
      </c>
      <c r="AN395" s="34" t="s">
        <v>744</v>
      </c>
      <c r="AO395" s="36">
        <v>1.04</v>
      </c>
      <c r="AP395" s="69" t="s">
        <v>544</v>
      </c>
      <c r="AQ395" s="69" t="s">
        <v>30</v>
      </c>
      <c r="AR395" s="37" t="s">
        <v>493</v>
      </c>
      <c r="AS395" s="38">
        <v>2023</v>
      </c>
      <c r="AT395" s="39" t="s">
        <v>470</v>
      </c>
      <c r="AU395" s="37" t="s">
        <v>493</v>
      </c>
      <c r="AV395" s="39" t="s">
        <v>494</v>
      </c>
      <c r="AW395" s="39" t="s">
        <v>495</v>
      </c>
      <c r="AX395" s="39" t="s">
        <v>550</v>
      </c>
      <c r="AY395" s="40" t="s">
        <v>551</v>
      </c>
      <c r="AZ395" s="40" t="s">
        <v>504</v>
      </c>
      <c r="BA395" s="274">
        <v>0</v>
      </c>
      <c r="BB395" s="42"/>
      <c r="BC395" s="43">
        <v>374400</v>
      </c>
      <c r="BD395" s="43">
        <v>0</v>
      </c>
      <c r="BE395" s="43"/>
      <c r="BF395" s="43">
        <v>0</v>
      </c>
      <c r="BG395" s="44"/>
      <c r="BH395" s="45">
        <f t="shared" si="712"/>
        <v>374400</v>
      </c>
      <c r="BI395" s="45">
        <f t="shared" si="713"/>
        <v>389376</v>
      </c>
      <c r="BJ395" s="45">
        <f t="shared" si="725"/>
        <v>389376</v>
      </c>
      <c r="BK395" s="46">
        <v>0</v>
      </c>
      <c r="BL395" s="46">
        <v>0</v>
      </c>
      <c r="BM395" s="46">
        <f t="shared" si="680"/>
        <v>0</v>
      </c>
      <c r="BN395" s="46">
        <v>0</v>
      </c>
      <c r="BO395" s="46">
        <f t="shared" si="694"/>
        <v>0</v>
      </c>
      <c r="BP395" s="46">
        <v>0</v>
      </c>
      <c r="BQ395" s="46">
        <f t="shared" si="681"/>
        <v>0</v>
      </c>
      <c r="BR395" s="46">
        <v>0</v>
      </c>
      <c r="BS395" s="46">
        <f t="shared" si="682"/>
        <v>0</v>
      </c>
      <c r="BT395" s="46">
        <v>0</v>
      </c>
      <c r="BU395" s="46">
        <f t="shared" si="683"/>
        <v>0</v>
      </c>
      <c r="BV395" s="46">
        <v>0</v>
      </c>
      <c r="BW395" s="46">
        <f t="shared" si="684"/>
        <v>0</v>
      </c>
      <c r="BX395" s="46">
        <v>0</v>
      </c>
      <c r="BY395" s="46">
        <f t="shared" si="685"/>
        <v>0</v>
      </c>
      <c r="BZ395" s="46">
        <v>0</v>
      </c>
      <c r="CA395" s="46">
        <f t="shared" si="695"/>
        <v>0</v>
      </c>
      <c r="CB395" s="46">
        <v>0</v>
      </c>
      <c r="CC395" s="46">
        <f t="shared" si="696"/>
        <v>0</v>
      </c>
      <c r="CD395" s="46">
        <v>0</v>
      </c>
      <c r="CE395" s="46">
        <f t="shared" si="697"/>
        <v>0</v>
      </c>
      <c r="CF395" s="46">
        <v>0</v>
      </c>
      <c r="CG395" s="46">
        <f t="shared" si="698"/>
        <v>0</v>
      </c>
      <c r="CH395" s="46">
        <v>0</v>
      </c>
      <c r="CI395" s="46">
        <f t="shared" si="699"/>
        <v>0</v>
      </c>
      <c r="CJ395" s="46">
        <v>0</v>
      </c>
      <c r="CK395" s="46">
        <f t="shared" si="700"/>
        <v>0</v>
      </c>
      <c r="CL395" s="46">
        <v>0</v>
      </c>
      <c r="CM395" s="46">
        <f t="shared" si="701"/>
        <v>0</v>
      </c>
      <c r="CN395" s="46">
        <v>0</v>
      </c>
      <c r="CO395" s="46">
        <f t="shared" si="702"/>
        <v>0</v>
      </c>
      <c r="CP395" s="46">
        <v>374400</v>
      </c>
      <c r="CQ395" s="46">
        <f t="shared" si="703"/>
        <v>389376</v>
      </c>
      <c r="CR395" s="46">
        <v>0</v>
      </c>
      <c r="CS395" s="46">
        <f t="shared" si="704"/>
        <v>0</v>
      </c>
      <c r="CT395" s="46">
        <v>0</v>
      </c>
      <c r="CU395" s="46">
        <f t="shared" si="705"/>
        <v>0</v>
      </c>
      <c r="CV395" s="46">
        <v>0</v>
      </c>
      <c r="CW395" s="46">
        <f t="shared" si="706"/>
        <v>0</v>
      </c>
      <c r="CX395" s="46">
        <v>0</v>
      </c>
      <c r="CY395" s="46">
        <f t="shared" si="707"/>
        <v>0</v>
      </c>
      <c r="CZ395" s="46">
        <v>0</v>
      </c>
      <c r="DA395" s="46">
        <f t="shared" si="708"/>
        <v>0</v>
      </c>
      <c r="DB395" s="47">
        <v>0</v>
      </c>
      <c r="DC395" s="46">
        <f t="shared" si="709"/>
        <v>0</v>
      </c>
      <c r="DD395" s="48">
        <v>0</v>
      </c>
      <c r="DE395" s="46">
        <f t="shared" si="710"/>
        <v>0</v>
      </c>
      <c r="DF395" s="49">
        <v>12</v>
      </c>
      <c r="DG395" s="50">
        <f t="shared" si="717"/>
        <v>32448</v>
      </c>
      <c r="DH395" s="51">
        <f t="shared" si="726"/>
        <v>227136</v>
      </c>
      <c r="DI395" s="52"/>
      <c r="DJ395" s="52"/>
      <c r="DK395" s="53"/>
      <c r="DL395" s="53"/>
      <c r="DM395" s="52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2">
        <f t="shared" ref="DZ395:EF404" si="747">$DG395</f>
        <v>32448</v>
      </c>
      <c r="EA395" s="52">
        <f t="shared" si="747"/>
        <v>32448</v>
      </c>
      <c r="EB395" s="52">
        <f t="shared" si="747"/>
        <v>32448</v>
      </c>
      <c r="EC395" s="52">
        <f t="shared" si="747"/>
        <v>32448</v>
      </c>
      <c r="ED395" s="52">
        <f t="shared" si="747"/>
        <v>32448</v>
      </c>
      <c r="EE395" s="52">
        <f t="shared" si="747"/>
        <v>32448</v>
      </c>
      <c r="EF395" s="52">
        <f t="shared" si="747"/>
        <v>32448</v>
      </c>
      <c r="EG395" s="54">
        <f t="shared" si="728"/>
        <v>162240</v>
      </c>
      <c r="EH395" s="55">
        <f t="shared" si="729"/>
        <v>7</v>
      </c>
      <c r="EI395" s="55">
        <f t="shared" si="730"/>
        <v>5</v>
      </c>
      <c r="EJ395" s="56" t="s">
        <v>748</v>
      </c>
      <c r="EK395" s="57">
        <f t="shared" si="662"/>
        <v>0</v>
      </c>
      <c r="EL395" s="57">
        <f t="shared" si="663"/>
        <v>0</v>
      </c>
      <c r="EM395" s="57">
        <f t="shared" si="664"/>
        <v>0</v>
      </c>
      <c r="EN395" s="57">
        <f t="shared" si="665"/>
        <v>0</v>
      </c>
      <c r="EO395" s="57">
        <f t="shared" si="734"/>
        <v>0</v>
      </c>
      <c r="EP395" s="57">
        <f t="shared" si="735"/>
        <v>0</v>
      </c>
      <c r="EQ395" s="58">
        <f t="shared" si="736"/>
        <v>0</v>
      </c>
      <c r="ER395" s="58">
        <f t="shared" si="737"/>
        <v>0</v>
      </c>
      <c r="ES395" s="58">
        <f t="shared" si="738"/>
        <v>0</v>
      </c>
      <c r="ET395" s="58">
        <f t="shared" si="739"/>
        <v>0</v>
      </c>
    </row>
    <row r="396" spans="1:150" x14ac:dyDescent="0.25">
      <c r="A396" s="30" t="s">
        <v>1434</v>
      </c>
      <c r="B396" s="65">
        <v>2023271</v>
      </c>
      <c r="C396" s="67" t="s">
        <v>1435</v>
      </c>
      <c r="D396" s="32" t="s">
        <v>489</v>
      </c>
      <c r="E396" s="56"/>
      <c r="F396" s="33"/>
      <c r="G396" s="33"/>
      <c r="H396" s="288">
        <f t="shared" si="731"/>
        <v>220484.16</v>
      </c>
      <c r="I396" s="288">
        <f t="shared" si="732"/>
        <v>220484.16</v>
      </c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4" t="s">
        <v>548</v>
      </c>
      <c r="AI396" s="34" t="s">
        <v>463</v>
      </c>
      <c r="AJ396" s="34" t="s">
        <v>54</v>
      </c>
      <c r="AK396" s="34" t="s">
        <v>490</v>
      </c>
      <c r="AL396" s="34" t="s">
        <v>170</v>
      </c>
      <c r="AM396" s="34" t="s">
        <v>491</v>
      </c>
      <c r="AN396" s="34" t="s">
        <v>617</v>
      </c>
      <c r="AO396" s="36">
        <v>1.04</v>
      </c>
      <c r="AP396" s="69" t="s">
        <v>468</v>
      </c>
      <c r="AQ396" s="69" t="s">
        <v>30</v>
      </c>
      <c r="AR396" s="37" t="s">
        <v>493</v>
      </c>
      <c r="AS396" s="38">
        <v>2023</v>
      </c>
      <c r="AT396" s="39" t="s">
        <v>470</v>
      </c>
      <c r="AU396" s="37" t="s">
        <v>471</v>
      </c>
      <c r="AV396" s="39" t="s">
        <v>494</v>
      </c>
      <c r="AW396" s="39" t="s">
        <v>495</v>
      </c>
      <c r="AX396" s="39" t="s">
        <v>550</v>
      </c>
      <c r="AY396" s="40" t="s">
        <v>787</v>
      </c>
      <c r="AZ396" s="40" t="s">
        <v>504</v>
      </c>
      <c r="BA396" s="274">
        <v>0</v>
      </c>
      <c r="BB396" s="42"/>
      <c r="BC396" s="43">
        <v>212004</v>
      </c>
      <c r="BD396" s="43">
        <v>0</v>
      </c>
      <c r="BE396" s="43"/>
      <c r="BF396" s="43">
        <v>0</v>
      </c>
      <c r="BG396" s="44"/>
      <c r="BH396" s="45">
        <f t="shared" si="712"/>
        <v>212004</v>
      </c>
      <c r="BI396" s="45">
        <f t="shared" si="713"/>
        <v>220484.16</v>
      </c>
      <c r="BJ396" s="45">
        <f t="shared" si="725"/>
        <v>220484.16</v>
      </c>
      <c r="BK396" s="46">
        <v>0</v>
      </c>
      <c r="BL396" s="46">
        <v>0</v>
      </c>
      <c r="BM396" s="46">
        <f t="shared" si="680"/>
        <v>0</v>
      </c>
      <c r="BN396" s="46">
        <v>0</v>
      </c>
      <c r="BO396" s="46">
        <f t="shared" si="694"/>
        <v>0</v>
      </c>
      <c r="BP396" s="46">
        <v>212004</v>
      </c>
      <c r="BQ396" s="46">
        <f t="shared" si="681"/>
        <v>220484.16</v>
      </c>
      <c r="BR396" s="46">
        <v>0</v>
      </c>
      <c r="BS396" s="46">
        <f t="shared" si="682"/>
        <v>0</v>
      </c>
      <c r="BT396" s="46">
        <v>0</v>
      </c>
      <c r="BU396" s="46">
        <f t="shared" si="683"/>
        <v>0</v>
      </c>
      <c r="BV396" s="46">
        <v>0</v>
      </c>
      <c r="BW396" s="46">
        <f t="shared" si="684"/>
        <v>0</v>
      </c>
      <c r="BX396" s="46">
        <v>0</v>
      </c>
      <c r="BY396" s="46">
        <f t="shared" si="685"/>
        <v>0</v>
      </c>
      <c r="BZ396" s="46">
        <v>0</v>
      </c>
      <c r="CA396" s="46">
        <f t="shared" si="695"/>
        <v>0</v>
      </c>
      <c r="CB396" s="46">
        <v>0</v>
      </c>
      <c r="CC396" s="46">
        <f t="shared" si="696"/>
        <v>0</v>
      </c>
      <c r="CD396" s="46">
        <v>0</v>
      </c>
      <c r="CE396" s="46">
        <f t="shared" si="697"/>
        <v>0</v>
      </c>
      <c r="CF396" s="46">
        <v>0</v>
      </c>
      <c r="CG396" s="46">
        <f t="shared" si="698"/>
        <v>0</v>
      </c>
      <c r="CH396" s="46">
        <v>0</v>
      </c>
      <c r="CI396" s="46">
        <f t="shared" si="699"/>
        <v>0</v>
      </c>
      <c r="CJ396" s="46">
        <v>0</v>
      </c>
      <c r="CK396" s="46">
        <f t="shared" si="700"/>
        <v>0</v>
      </c>
      <c r="CL396" s="46">
        <v>0</v>
      </c>
      <c r="CM396" s="46">
        <f t="shared" si="701"/>
        <v>0</v>
      </c>
      <c r="CN396" s="46">
        <v>0</v>
      </c>
      <c r="CO396" s="46">
        <f t="shared" si="702"/>
        <v>0</v>
      </c>
      <c r="CP396" s="46">
        <v>0</v>
      </c>
      <c r="CQ396" s="46">
        <f t="shared" si="703"/>
        <v>0</v>
      </c>
      <c r="CR396" s="46">
        <v>0</v>
      </c>
      <c r="CS396" s="46">
        <f t="shared" si="704"/>
        <v>0</v>
      </c>
      <c r="CT396" s="46">
        <v>0</v>
      </c>
      <c r="CU396" s="46">
        <f t="shared" si="705"/>
        <v>0</v>
      </c>
      <c r="CV396" s="46">
        <v>0</v>
      </c>
      <c r="CW396" s="46">
        <f t="shared" si="706"/>
        <v>0</v>
      </c>
      <c r="CX396" s="46">
        <v>0</v>
      </c>
      <c r="CY396" s="46">
        <f t="shared" si="707"/>
        <v>0</v>
      </c>
      <c r="CZ396" s="46">
        <v>0</v>
      </c>
      <c r="DA396" s="46">
        <f t="shared" si="708"/>
        <v>0</v>
      </c>
      <c r="DB396" s="47">
        <v>0</v>
      </c>
      <c r="DC396" s="46">
        <f t="shared" si="709"/>
        <v>0</v>
      </c>
      <c r="DD396" s="48">
        <v>0</v>
      </c>
      <c r="DE396" s="46">
        <f t="shared" si="710"/>
        <v>0</v>
      </c>
      <c r="DF396" s="49">
        <v>30</v>
      </c>
      <c r="DG396" s="50">
        <f t="shared" si="717"/>
        <v>7349.4719999999998</v>
      </c>
      <c r="DH396" s="51">
        <f t="shared" si="726"/>
        <v>146989.43999999997</v>
      </c>
      <c r="DI396" s="52"/>
      <c r="DJ396" s="52"/>
      <c r="DK396" s="53"/>
      <c r="DL396" s="53"/>
      <c r="DM396" s="52">
        <f t="shared" ref="DM396:DY396" si="748">$DG396</f>
        <v>7349.4719999999998</v>
      </c>
      <c r="DN396" s="52">
        <f t="shared" si="748"/>
        <v>7349.4719999999998</v>
      </c>
      <c r="DO396" s="52">
        <f t="shared" si="748"/>
        <v>7349.4719999999998</v>
      </c>
      <c r="DP396" s="52">
        <f t="shared" si="748"/>
        <v>7349.4719999999998</v>
      </c>
      <c r="DQ396" s="52">
        <f t="shared" si="748"/>
        <v>7349.4719999999998</v>
      </c>
      <c r="DR396" s="52">
        <f t="shared" si="748"/>
        <v>7349.4719999999998</v>
      </c>
      <c r="DS396" s="52">
        <f t="shared" si="748"/>
        <v>7349.4719999999998</v>
      </c>
      <c r="DT396" s="52">
        <f t="shared" si="748"/>
        <v>7349.4719999999998</v>
      </c>
      <c r="DU396" s="52">
        <f t="shared" si="748"/>
        <v>7349.4719999999998</v>
      </c>
      <c r="DV396" s="52">
        <f t="shared" si="748"/>
        <v>7349.4719999999998</v>
      </c>
      <c r="DW396" s="52">
        <f t="shared" si="748"/>
        <v>7349.4719999999998</v>
      </c>
      <c r="DX396" s="52">
        <f t="shared" si="748"/>
        <v>7349.4719999999998</v>
      </c>
      <c r="DY396" s="52">
        <f t="shared" si="748"/>
        <v>7349.4719999999998</v>
      </c>
      <c r="DZ396" s="52">
        <f t="shared" si="747"/>
        <v>7349.4719999999998</v>
      </c>
      <c r="EA396" s="52">
        <f t="shared" si="747"/>
        <v>7349.4719999999998</v>
      </c>
      <c r="EB396" s="52">
        <f t="shared" si="747"/>
        <v>7349.4719999999998</v>
      </c>
      <c r="EC396" s="52">
        <f t="shared" si="747"/>
        <v>7349.4719999999998</v>
      </c>
      <c r="ED396" s="52">
        <f t="shared" si="747"/>
        <v>7349.4719999999998</v>
      </c>
      <c r="EE396" s="52">
        <f t="shared" si="747"/>
        <v>7349.4719999999998</v>
      </c>
      <c r="EF396" s="52">
        <f t="shared" si="747"/>
        <v>7349.4719999999998</v>
      </c>
      <c r="EG396" s="54">
        <f t="shared" si="728"/>
        <v>73494.72000000003</v>
      </c>
      <c r="EH396" s="55">
        <f t="shared" si="729"/>
        <v>20</v>
      </c>
      <c r="EI396" s="55">
        <f t="shared" si="730"/>
        <v>10</v>
      </c>
      <c r="EJ396" s="56" t="s">
        <v>788</v>
      </c>
      <c r="EK396" s="57">
        <f t="shared" si="662"/>
        <v>0</v>
      </c>
      <c r="EL396" s="57">
        <f t="shared" si="663"/>
        <v>0</v>
      </c>
      <c r="EM396" s="57">
        <f t="shared" si="664"/>
        <v>0</v>
      </c>
      <c r="EN396" s="57">
        <f t="shared" si="665"/>
        <v>220484.16</v>
      </c>
      <c r="EO396" s="57">
        <f t="shared" si="734"/>
        <v>213134.68799999999</v>
      </c>
      <c r="EP396" s="57">
        <f t="shared" si="735"/>
        <v>205785.21599999999</v>
      </c>
      <c r="EQ396" s="58">
        <f t="shared" si="736"/>
        <v>0</v>
      </c>
      <c r="ER396" s="58">
        <f t="shared" si="737"/>
        <v>0</v>
      </c>
      <c r="ES396" s="58">
        <f t="shared" si="738"/>
        <v>0</v>
      </c>
      <c r="ET396" s="58">
        <f t="shared" si="739"/>
        <v>3086.7782400000001</v>
      </c>
    </row>
    <row r="397" spans="1:150" x14ac:dyDescent="0.25">
      <c r="A397" s="30" t="s">
        <v>1436</v>
      </c>
      <c r="B397" s="65">
        <v>2023272</v>
      </c>
      <c r="C397" s="67" t="s">
        <v>1437</v>
      </c>
      <c r="D397" s="32" t="s">
        <v>489</v>
      </c>
      <c r="E397" s="56"/>
      <c r="F397" s="33"/>
      <c r="G397" s="33"/>
      <c r="H397" s="288">
        <f t="shared" si="731"/>
        <v>220484.16</v>
      </c>
      <c r="I397" s="288">
        <f t="shared" si="732"/>
        <v>220484.16</v>
      </c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4" t="s">
        <v>548</v>
      </c>
      <c r="AI397" s="34" t="s">
        <v>463</v>
      </c>
      <c r="AJ397" s="34" t="s">
        <v>54</v>
      </c>
      <c r="AK397" s="34" t="s">
        <v>490</v>
      </c>
      <c r="AL397" s="34" t="s">
        <v>170</v>
      </c>
      <c r="AM397" s="34" t="s">
        <v>491</v>
      </c>
      <c r="AN397" s="34" t="s">
        <v>617</v>
      </c>
      <c r="AO397" s="36">
        <v>1.04</v>
      </c>
      <c r="AP397" s="69" t="s">
        <v>468</v>
      </c>
      <c r="AQ397" s="69" t="s">
        <v>30</v>
      </c>
      <c r="AR397" s="37" t="s">
        <v>493</v>
      </c>
      <c r="AS397" s="38">
        <v>2023</v>
      </c>
      <c r="AT397" s="39" t="s">
        <v>470</v>
      </c>
      <c r="AU397" s="37" t="s">
        <v>471</v>
      </c>
      <c r="AV397" s="39" t="s">
        <v>494</v>
      </c>
      <c r="AW397" s="39" t="s">
        <v>495</v>
      </c>
      <c r="AX397" s="39" t="s">
        <v>550</v>
      </c>
      <c r="AY397" s="40" t="s">
        <v>787</v>
      </c>
      <c r="AZ397" s="40" t="s">
        <v>504</v>
      </c>
      <c r="BA397" s="274">
        <v>0</v>
      </c>
      <c r="BB397" s="42"/>
      <c r="BC397" s="43">
        <v>212004</v>
      </c>
      <c r="BD397" s="43">
        <v>0</v>
      </c>
      <c r="BE397" s="43"/>
      <c r="BF397" s="43">
        <v>0</v>
      </c>
      <c r="BG397" s="44"/>
      <c r="BH397" s="45">
        <f t="shared" si="712"/>
        <v>212004</v>
      </c>
      <c r="BI397" s="45">
        <f t="shared" si="713"/>
        <v>220484.16</v>
      </c>
      <c r="BJ397" s="45">
        <f t="shared" si="725"/>
        <v>220484.16</v>
      </c>
      <c r="BK397" s="46">
        <v>0</v>
      </c>
      <c r="BL397" s="46">
        <v>0</v>
      </c>
      <c r="BM397" s="46">
        <f t="shared" si="680"/>
        <v>0</v>
      </c>
      <c r="BN397" s="46">
        <v>0</v>
      </c>
      <c r="BO397" s="46">
        <f t="shared" si="694"/>
        <v>0</v>
      </c>
      <c r="BP397" s="46">
        <v>0</v>
      </c>
      <c r="BQ397" s="46">
        <f t="shared" si="681"/>
        <v>0</v>
      </c>
      <c r="BR397" s="46">
        <v>212004</v>
      </c>
      <c r="BS397" s="46">
        <f t="shared" si="682"/>
        <v>220484.16</v>
      </c>
      <c r="BT397" s="46">
        <v>0</v>
      </c>
      <c r="BU397" s="46">
        <f t="shared" si="683"/>
        <v>0</v>
      </c>
      <c r="BV397" s="46">
        <v>0</v>
      </c>
      <c r="BW397" s="46">
        <f t="shared" si="684"/>
        <v>0</v>
      </c>
      <c r="BX397" s="46">
        <v>0</v>
      </c>
      <c r="BY397" s="46">
        <f t="shared" si="685"/>
        <v>0</v>
      </c>
      <c r="BZ397" s="46">
        <v>0</v>
      </c>
      <c r="CA397" s="46">
        <f t="shared" si="695"/>
        <v>0</v>
      </c>
      <c r="CB397" s="46">
        <v>0</v>
      </c>
      <c r="CC397" s="46">
        <f t="shared" si="696"/>
        <v>0</v>
      </c>
      <c r="CD397" s="46">
        <v>0</v>
      </c>
      <c r="CE397" s="46">
        <f t="shared" si="697"/>
        <v>0</v>
      </c>
      <c r="CF397" s="46">
        <v>0</v>
      </c>
      <c r="CG397" s="46">
        <f t="shared" si="698"/>
        <v>0</v>
      </c>
      <c r="CH397" s="46">
        <v>0</v>
      </c>
      <c r="CI397" s="46">
        <f t="shared" si="699"/>
        <v>0</v>
      </c>
      <c r="CJ397" s="46">
        <v>0</v>
      </c>
      <c r="CK397" s="46">
        <f t="shared" si="700"/>
        <v>0</v>
      </c>
      <c r="CL397" s="46">
        <v>0</v>
      </c>
      <c r="CM397" s="46">
        <f t="shared" si="701"/>
        <v>0</v>
      </c>
      <c r="CN397" s="46">
        <v>0</v>
      </c>
      <c r="CO397" s="46">
        <f t="shared" si="702"/>
        <v>0</v>
      </c>
      <c r="CP397" s="46">
        <v>0</v>
      </c>
      <c r="CQ397" s="46">
        <f t="shared" si="703"/>
        <v>0</v>
      </c>
      <c r="CR397" s="46">
        <v>0</v>
      </c>
      <c r="CS397" s="46">
        <f t="shared" si="704"/>
        <v>0</v>
      </c>
      <c r="CT397" s="46">
        <v>0</v>
      </c>
      <c r="CU397" s="46">
        <f t="shared" si="705"/>
        <v>0</v>
      </c>
      <c r="CV397" s="46">
        <v>0</v>
      </c>
      <c r="CW397" s="46">
        <f t="shared" si="706"/>
        <v>0</v>
      </c>
      <c r="CX397" s="46">
        <v>0</v>
      </c>
      <c r="CY397" s="46">
        <f t="shared" si="707"/>
        <v>0</v>
      </c>
      <c r="CZ397" s="46">
        <v>0</v>
      </c>
      <c r="DA397" s="46">
        <f t="shared" si="708"/>
        <v>0</v>
      </c>
      <c r="DB397" s="47">
        <v>0</v>
      </c>
      <c r="DC397" s="46">
        <f t="shared" si="709"/>
        <v>0</v>
      </c>
      <c r="DD397" s="48">
        <v>0</v>
      </c>
      <c r="DE397" s="46">
        <f t="shared" si="710"/>
        <v>0</v>
      </c>
      <c r="DF397" s="49">
        <v>30</v>
      </c>
      <c r="DG397" s="50">
        <f t="shared" si="717"/>
        <v>7349.4719999999998</v>
      </c>
      <c r="DH397" s="51">
        <f t="shared" si="726"/>
        <v>139639.96799999996</v>
      </c>
      <c r="DI397" s="52"/>
      <c r="DJ397" s="52"/>
      <c r="DK397" s="53"/>
      <c r="DL397" s="53"/>
      <c r="DM397" s="53"/>
      <c r="DN397" s="52">
        <f t="shared" ref="DN397:DY397" si="749">$DG397</f>
        <v>7349.4719999999998</v>
      </c>
      <c r="DO397" s="52">
        <f t="shared" si="749"/>
        <v>7349.4719999999998</v>
      </c>
      <c r="DP397" s="52">
        <f t="shared" si="749"/>
        <v>7349.4719999999998</v>
      </c>
      <c r="DQ397" s="52">
        <f t="shared" si="749"/>
        <v>7349.4719999999998</v>
      </c>
      <c r="DR397" s="52">
        <f t="shared" si="749"/>
        <v>7349.4719999999998</v>
      </c>
      <c r="DS397" s="52">
        <f t="shared" si="749"/>
        <v>7349.4719999999998</v>
      </c>
      <c r="DT397" s="52">
        <f t="shared" si="749"/>
        <v>7349.4719999999998</v>
      </c>
      <c r="DU397" s="52">
        <f t="shared" si="749"/>
        <v>7349.4719999999998</v>
      </c>
      <c r="DV397" s="52">
        <f t="shared" si="749"/>
        <v>7349.4719999999998</v>
      </c>
      <c r="DW397" s="52">
        <f t="shared" si="749"/>
        <v>7349.4719999999998</v>
      </c>
      <c r="DX397" s="52">
        <f t="shared" si="749"/>
        <v>7349.4719999999998</v>
      </c>
      <c r="DY397" s="52">
        <f t="shared" si="749"/>
        <v>7349.4719999999998</v>
      </c>
      <c r="DZ397" s="52">
        <f t="shared" si="747"/>
        <v>7349.4719999999998</v>
      </c>
      <c r="EA397" s="52">
        <f t="shared" si="747"/>
        <v>7349.4719999999998</v>
      </c>
      <c r="EB397" s="52">
        <f t="shared" si="747"/>
        <v>7349.4719999999998</v>
      </c>
      <c r="EC397" s="52">
        <f t="shared" si="747"/>
        <v>7349.4719999999998</v>
      </c>
      <c r="ED397" s="52">
        <f t="shared" si="747"/>
        <v>7349.4719999999998</v>
      </c>
      <c r="EE397" s="52">
        <f t="shared" si="747"/>
        <v>7349.4719999999998</v>
      </c>
      <c r="EF397" s="52">
        <f t="shared" si="747"/>
        <v>7349.4719999999998</v>
      </c>
      <c r="EG397" s="54">
        <f t="shared" si="728"/>
        <v>80844.192000000039</v>
      </c>
      <c r="EH397" s="55">
        <f t="shared" si="729"/>
        <v>19</v>
      </c>
      <c r="EI397" s="55">
        <f t="shared" si="730"/>
        <v>11</v>
      </c>
      <c r="EJ397" s="56" t="s">
        <v>788</v>
      </c>
      <c r="EK397" s="57">
        <f t="shared" si="662"/>
        <v>0</v>
      </c>
      <c r="EL397" s="57">
        <f t="shared" si="663"/>
        <v>0</v>
      </c>
      <c r="EM397" s="57">
        <f t="shared" si="664"/>
        <v>0</v>
      </c>
      <c r="EN397" s="57">
        <f t="shared" si="665"/>
        <v>0</v>
      </c>
      <c r="EO397" s="57">
        <f t="shared" si="734"/>
        <v>220484.16</v>
      </c>
      <c r="EP397" s="57">
        <f t="shared" si="735"/>
        <v>213134.68799999999</v>
      </c>
      <c r="EQ397" s="58">
        <f t="shared" si="736"/>
        <v>0</v>
      </c>
      <c r="ER397" s="58">
        <f t="shared" si="737"/>
        <v>0</v>
      </c>
      <c r="ES397" s="58">
        <f t="shared" si="738"/>
        <v>0</v>
      </c>
      <c r="ET397" s="58">
        <f t="shared" si="739"/>
        <v>0</v>
      </c>
    </row>
    <row r="398" spans="1:150" x14ac:dyDescent="0.25">
      <c r="A398" s="30" t="s">
        <v>1438</v>
      </c>
      <c r="B398" s="65">
        <v>2023273</v>
      </c>
      <c r="C398" s="67" t="s">
        <v>1439</v>
      </c>
      <c r="D398" s="32" t="s">
        <v>489</v>
      </c>
      <c r="E398" s="56"/>
      <c r="F398" s="33"/>
      <c r="G398" s="33"/>
      <c r="H398" s="288">
        <f t="shared" si="731"/>
        <v>220484.16</v>
      </c>
      <c r="I398" s="288">
        <f t="shared" si="732"/>
        <v>220484.16</v>
      </c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4" t="s">
        <v>548</v>
      </c>
      <c r="AI398" s="34" t="s">
        <v>463</v>
      </c>
      <c r="AJ398" s="34" t="s">
        <v>54</v>
      </c>
      <c r="AK398" s="34" t="s">
        <v>490</v>
      </c>
      <c r="AL398" s="34" t="s">
        <v>170</v>
      </c>
      <c r="AM398" s="34" t="s">
        <v>491</v>
      </c>
      <c r="AN398" s="34" t="s">
        <v>617</v>
      </c>
      <c r="AO398" s="36">
        <v>1.04</v>
      </c>
      <c r="AP398" s="69" t="s">
        <v>468</v>
      </c>
      <c r="AQ398" s="69" t="s">
        <v>30</v>
      </c>
      <c r="AR398" s="37" t="s">
        <v>493</v>
      </c>
      <c r="AS398" s="38">
        <v>2023</v>
      </c>
      <c r="AT398" s="39" t="s">
        <v>470</v>
      </c>
      <c r="AU398" s="37" t="s">
        <v>471</v>
      </c>
      <c r="AV398" s="39" t="s">
        <v>494</v>
      </c>
      <c r="AW398" s="39" t="s">
        <v>495</v>
      </c>
      <c r="AX398" s="39" t="s">
        <v>550</v>
      </c>
      <c r="AY398" s="40" t="s">
        <v>787</v>
      </c>
      <c r="AZ398" s="40" t="s">
        <v>504</v>
      </c>
      <c r="BA398" s="274">
        <v>0</v>
      </c>
      <c r="BB398" s="42"/>
      <c r="BC398" s="43">
        <v>212004</v>
      </c>
      <c r="BD398" s="43">
        <v>0</v>
      </c>
      <c r="BE398" s="43"/>
      <c r="BF398" s="43">
        <v>0</v>
      </c>
      <c r="BG398" s="44"/>
      <c r="BH398" s="45">
        <f t="shared" si="712"/>
        <v>212004</v>
      </c>
      <c r="BI398" s="45">
        <f t="shared" si="713"/>
        <v>220484.16</v>
      </c>
      <c r="BJ398" s="45">
        <f t="shared" si="725"/>
        <v>220484.16</v>
      </c>
      <c r="BK398" s="46">
        <v>0</v>
      </c>
      <c r="BL398" s="46">
        <v>0</v>
      </c>
      <c r="BM398" s="46">
        <f t="shared" si="680"/>
        <v>0</v>
      </c>
      <c r="BN398" s="46">
        <v>0</v>
      </c>
      <c r="BO398" s="46">
        <f t="shared" si="694"/>
        <v>0</v>
      </c>
      <c r="BP398" s="46">
        <v>0</v>
      </c>
      <c r="BQ398" s="46">
        <f t="shared" si="681"/>
        <v>0</v>
      </c>
      <c r="BR398" s="46">
        <v>0</v>
      </c>
      <c r="BS398" s="46">
        <f t="shared" si="682"/>
        <v>0</v>
      </c>
      <c r="BT398" s="46">
        <v>212004</v>
      </c>
      <c r="BU398" s="46">
        <f t="shared" si="683"/>
        <v>220484.16</v>
      </c>
      <c r="BV398" s="46">
        <v>0</v>
      </c>
      <c r="BW398" s="46">
        <f t="shared" si="684"/>
        <v>0</v>
      </c>
      <c r="BX398" s="46">
        <v>0</v>
      </c>
      <c r="BY398" s="46">
        <f t="shared" si="685"/>
        <v>0</v>
      </c>
      <c r="BZ398" s="46">
        <v>0</v>
      </c>
      <c r="CA398" s="46">
        <f t="shared" si="695"/>
        <v>0</v>
      </c>
      <c r="CB398" s="46">
        <v>0</v>
      </c>
      <c r="CC398" s="46">
        <f t="shared" si="696"/>
        <v>0</v>
      </c>
      <c r="CD398" s="46">
        <v>0</v>
      </c>
      <c r="CE398" s="46">
        <f t="shared" si="697"/>
        <v>0</v>
      </c>
      <c r="CF398" s="46">
        <v>0</v>
      </c>
      <c r="CG398" s="46">
        <f t="shared" si="698"/>
        <v>0</v>
      </c>
      <c r="CH398" s="46">
        <v>0</v>
      </c>
      <c r="CI398" s="46">
        <f t="shared" si="699"/>
        <v>0</v>
      </c>
      <c r="CJ398" s="46">
        <v>0</v>
      </c>
      <c r="CK398" s="46">
        <f t="shared" si="700"/>
        <v>0</v>
      </c>
      <c r="CL398" s="46">
        <v>0</v>
      </c>
      <c r="CM398" s="46">
        <f t="shared" si="701"/>
        <v>0</v>
      </c>
      <c r="CN398" s="46">
        <v>0</v>
      </c>
      <c r="CO398" s="46">
        <f t="shared" si="702"/>
        <v>0</v>
      </c>
      <c r="CP398" s="46">
        <v>0</v>
      </c>
      <c r="CQ398" s="46">
        <f t="shared" si="703"/>
        <v>0</v>
      </c>
      <c r="CR398" s="46">
        <v>0</v>
      </c>
      <c r="CS398" s="46">
        <f t="shared" si="704"/>
        <v>0</v>
      </c>
      <c r="CT398" s="46">
        <v>0</v>
      </c>
      <c r="CU398" s="46">
        <f t="shared" si="705"/>
        <v>0</v>
      </c>
      <c r="CV398" s="46">
        <v>0</v>
      </c>
      <c r="CW398" s="46">
        <f t="shared" si="706"/>
        <v>0</v>
      </c>
      <c r="CX398" s="46">
        <v>0</v>
      </c>
      <c r="CY398" s="46">
        <f t="shared" si="707"/>
        <v>0</v>
      </c>
      <c r="CZ398" s="46">
        <v>0</v>
      </c>
      <c r="DA398" s="46">
        <f t="shared" si="708"/>
        <v>0</v>
      </c>
      <c r="DB398" s="47">
        <v>0</v>
      </c>
      <c r="DC398" s="46">
        <f t="shared" si="709"/>
        <v>0</v>
      </c>
      <c r="DD398" s="48">
        <v>0</v>
      </c>
      <c r="DE398" s="46">
        <f t="shared" si="710"/>
        <v>0</v>
      </c>
      <c r="DF398" s="49">
        <v>30</v>
      </c>
      <c r="DG398" s="50">
        <f t="shared" si="717"/>
        <v>7349.4719999999998</v>
      </c>
      <c r="DH398" s="51">
        <f t="shared" si="726"/>
        <v>132290.49599999996</v>
      </c>
      <c r="DI398" s="52"/>
      <c r="DJ398" s="52"/>
      <c r="DK398" s="53"/>
      <c r="DL398" s="53"/>
      <c r="DM398" s="53"/>
      <c r="DN398" s="53"/>
      <c r="DO398" s="52">
        <f t="shared" ref="DO398:DY398" si="750">$DG398</f>
        <v>7349.4719999999998</v>
      </c>
      <c r="DP398" s="52">
        <f t="shared" si="750"/>
        <v>7349.4719999999998</v>
      </c>
      <c r="DQ398" s="52">
        <f t="shared" si="750"/>
        <v>7349.4719999999998</v>
      </c>
      <c r="DR398" s="52">
        <f t="shared" si="750"/>
        <v>7349.4719999999998</v>
      </c>
      <c r="DS398" s="52">
        <f t="shared" si="750"/>
        <v>7349.4719999999998</v>
      </c>
      <c r="DT398" s="52">
        <f t="shared" si="750"/>
        <v>7349.4719999999998</v>
      </c>
      <c r="DU398" s="52">
        <f t="shared" si="750"/>
        <v>7349.4719999999998</v>
      </c>
      <c r="DV398" s="52">
        <f t="shared" si="750"/>
        <v>7349.4719999999998</v>
      </c>
      <c r="DW398" s="52">
        <f t="shared" si="750"/>
        <v>7349.4719999999998</v>
      </c>
      <c r="DX398" s="52">
        <f t="shared" si="750"/>
        <v>7349.4719999999998</v>
      </c>
      <c r="DY398" s="52">
        <f t="shared" si="750"/>
        <v>7349.4719999999998</v>
      </c>
      <c r="DZ398" s="52">
        <f t="shared" si="747"/>
        <v>7349.4719999999998</v>
      </c>
      <c r="EA398" s="52">
        <f t="shared" si="747"/>
        <v>7349.4719999999998</v>
      </c>
      <c r="EB398" s="52">
        <f t="shared" si="747"/>
        <v>7349.4719999999998</v>
      </c>
      <c r="EC398" s="52">
        <f t="shared" si="747"/>
        <v>7349.4719999999998</v>
      </c>
      <c r="ED398" s="52">
        <f t="shared" si="747"/>
        <v>7349.4719999999998</v>
      </c>
      <c r="EE398" s="52">
        <f t="shared" si="747"/>
        <v>7349.4719999999998</v>
      </c>
      <c r="EF398" s="52">
        <f t="shared" si="747"/>
        <v>7349.4719999999998</v>
      </c>
      <c r="EG398" s="54">
        <f t="shared" si="728"/>
        <v>88193.664000000048</v>
      </c>
      <c r="EH398" s="55">
        <f t="shared" si="729"/>
        <v>18</v>
      </c>
      <c r="EI398" s="55">
        <f t="shared" si="730"/>
        <v>12</v>
      </c>
      <c r="EJ398" s="56" t="s">
        <v>788</v>
      </c>
      <c r="EK398" s="57">
        <f t="shared" si="662"/>
        <v>0</v>
      </c>
      <c r="EL398" s="57">
        <f t="shared" si="663"/>
        <v>0</v>
      </c>
      <c r="EM398" s="57">
        <f t="shared" si="664"/>
        <v>0</v>
      </c>
      <c r="EN398" s="57">
        <f t="shared" si="665"/>
        <v>0</v>
      </c>
      <c r="EO398" s="57">
        <f t="shared" si="734"/>
        <v>0</v>
      </c>
      <c r="EP398" s="57">
        <f t="shared" si="735"/>
        <v>220484.16</v>
      </c>
      <c r="EQ398" s="58">
        <f t="shared" si="736"/>
        <v>0</v>
      </c>
      <c r="ER398" s="58">
        <f t="shared" si="737"/>
        <v>0</v>
      </c>
      <c r="ES398" s="58">
        <f t="shared" si="738"/>
        <v>0</v>
      </c>
      <c r="ET398" s="58">
        <f t="shared" si="739"/>
        <v>0</v>
      </c>
    </row>
    <row r="399" spans="1:150" x14ac:dyDescent="0.25">
      <c r="A399" s="30" t="s">
        <v>1440</v>
      </c>
      <c r="B399" s="65">
        <v>2023274</v>
      </c>
      <c r="C399" s="67" t="s">
        <v>1441</v>
      </c>
      <c r="D399" s="32" t="s">
        <v>489</v>
      </c>
      <c r="E399" s="56"/>
      <c r="F399" s="33"/>
      <c r="G399" s="33"/>
      <c r="H399" s="288">
        <f t="shared" si="731"/>
        <v>220484.16</v>
      </c>
      <c r="I399" s="288">
        <f t="shared" si="732"/>
        <v>220484.16</v>
      </c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4" t="s">
        <v>548</v>
      </c>
      <c r="AI399" s="34" t="s">
        <v>463</v>
      </c>
      <c r="AJ399" s="34" t="s">
        <v>54</v>
      </c>
      <c r="AK399" s="34" t="s">
        <v>490</v>
      </c>
      <c r="AL399" s="34" t="s">
        <v>170</v>
      </c>
      <c r="AM399" s="34" t="s">
        <v>491</v>
      </c>
      <c r="AN399" s="34" t="s">
        <v>617</v>
      </c>
      <c r="AO399" s="36">
        <v>1.04</v>
      </c>
      <c r="AP399" s="69" t="s">
        <v>468</v>
      </c>
      <c r="AQ399" s="69" t="s">
        <v>30</v>
      </c>
      <c r="AR399" s="37" t="s">
        <v>493</v>
      </c>
      <c r="AS399" s="38">
        <v>2023</v>
      </c>
      <c r="AT399" s="39" t="s">
        <v>470</v>
      </c>
      <c r="AU399" s="37" t="s">
        <v>471</v>
      </c>
      <c r="AV399" s="39" t="s">
        <v>494</v>
      </c>
      <c r="AW399" s="39" t="s">
        <v>495</v>
      </c>
      <c r="AX399" s="39" t="s">
        <v>550</v>
      </c>
      <c r="AY399" s="40" t="s">
        <v>787</v>
      </c>
      <c r="AZ399" s="40" t="s">
        <v>504</v>
      </c>
      <c r="BA399" s="274">
        <v>0</v>
      </c>
      <c r="BB399" s="42"/>
      <c r="BC399" s="43">
        <v>212004</v>
      </c>
      <c r="BD399" s="43">
        <v>0</v>
      </c>
      <c r="BE399" s="43"/>
      <c r="BF399" s="43">
        <v>0</v>
      </c>
      <c r="BG399" s="44"/>
      <c r="BH399" s="45">
        <f t="shared" si="712"/>
        <v>212004</v>
      </c>
      <c r="BI399" s="45">
        <f t="shared" si="713"/>
        <v>220484.16</v>
      </c>
      <c r="BJ399" s="45">
        <f t="shared" si="725"/>
        <v>220484.16</v>
      </c>
      <c r="BK399" s="46">
        <v>0</v>
      </c>
      <c r="BL399" s="46">
        <v>0</v>
      </c>
      <c r="BM399" s="46">
        <f t="shared" si="680"/>
        <v>0</v>
      </c>
      <c r="BN399" s="46">
        <v>0</v>
      </c>
      <c r="BO399" s="46">
        <f t="shared" si="694"/>
        <v>0</v>
      </c>
      <c r="BP399" s="46">
        <v>0</v>
      </c>
      <c r="BQ399" s="46">
        <f t="shared" si="681"/>
        <v>0</v>
      </c>
      <c r="BR399" s="46">
        <v>0</v>
      </c>
      <c r="BS399" s="46">
        <f t="shared" si="682"/>
        <v>0</v>
      </c>
      <c r="BT399" s="46">
        <v>0</v>
      </c>
      <c r="BU399" s="46">
        <f t="shared" si="683"/>
        <v>0</v>
      </c>
      <c r="BV399" s="46">
        <v>212004</v>
      </c>
      <c r="BW399" s="46">
        <f t="shared" si="684"/>
        <v>220484.16</v>
      </c>
      <c r="BX399" s="46">
        <v>0</v>
      </c>
      <c r="BY399" s="46">
        <f t="shared" si="685"/>
        <v>0</v>
      </c>
      <c r="BZ399" s="46">
        <v>0</v>
      </c>
      <c r="CA399" s="46">
        <f t="shared" si="695"/>
        <v>0</v>
      </c>
      <c r="CB399" s="46">
        <v>0</v>
      </c>
      <c r="CC399" s="46">
        <f t="shared" si="696"/>
        <v>0</v>
      </c>
      <c r="CD399" s="46">
        <v>0</v>
      </c>
      <c r="CE399" s="46">
        <f t="shared" si="697"/>
        <v>0</v>
      </c>
      <c r="CF399" s="46">
        <v>0</v>
      </c>
      <c r="CG399" s="46">
        <f t="shared" si="698"/>
        <v>0</v>
      </c>
      <c r="CH399" s="46">
        <v>0</v>
      </c>
      <c r="CI399" s="46">
        <f t="shared" si="699"/>
        <v>0</v>
      </c>
      <c r="CJ399" s="46">
        <v>0</v>
      </c>
      <c r="CK399" s="46">
        <f t="shared" si="700"/>
        <v>0</v>
      </c>
      <c r="CL399" s="46">
        <v>0</v>
      </c>
      <c r="CM399" s="46">
        <f t="shared" si="701"/>
        <v>0</v>
      </c>
      <c r="CN399" s="46">
        <v>0</v>
      </c>
      <c r="CO399" s="46">
        <f t="shared" si="702"/>
        <v>0</v>
      </c>
      <c r="CP399" s="46">
        <v>0</v>
      </c>
      <c r="CQ399" s="46">
        <f t="shared" si="703"/>
        <v>0</v>
      </c>
      <c r="CR399" s="46">
        <v>0</v>
      </c>
      <c r="CS399" s="46">
        <f t="shared" si="704"/>
        <v>0</v>
      </c>
      <c r="CT399" s="46">
        <v>0</v>
      </c>
      <c r="CU399" s="46">
        <f t="shared" si="705"/>
        <v>0</v>
      </c>
      <c r="CV399" s="46">
        <v>0</v>
      </c>
      <c r="CW399" s="46">
        <f t="shared" si="706"/>
        <v>0</v>
      </c>
      <c r="CX399" s="46">
        <v>0</v>
      </c>
      <c r="CY399" s="46">
        <f t="shared" si="707"/>
        <v>0</v>
      </c>
      <c r="CZ399" s="46">
        <v>0</v>
      </c>
      <c r="DA399" s="46">
        <f t="shared" si="708"/>
        <v>0</v>
      </c>
      <c r="DB399" s="47">
        <v>0</v>
      </c>
      <c r="DC399" s="46">
        <f t="shared" si="709"/>
        <v>0</v>
      </c>
      <c r="DD399" s="48">
        <v>0</v>
      </c>
      <c r="DE399" s="46">
        <f t="shared" si="710"/>
        <v>0</v>
      </c>
      <c r="DF399" s="49">
        <v>30</v>
      </c>
      <c r="DG399" s="50">
        <f t="shared" si="717"/>
        <v>7349.4719999999998</v>
      </c>
      <c r="DH399" s="51">
        <f t="shared" si="726"/>
        <v>124941.02399999996</v>
      </c>
      <c r="DI399" s="52"/>
      <c r="DJ399" s="52"/>
      <c r="DK399" s="53"/>
      <c r="DL399" s="53"/>
      <c r="DM399" s="53"/>
      <c r="DN399" s="53"/>
      <c r="DO399" s="53"/>
      <c r="DP399" s="52">
        <f t="shared" ref="DP399:DY399" si="751">$DG399</f>
        <v>7349.4719999999998</v>
      </c>
      <c r="DQ399" s="52">
        <f t="shared" si="751"/>
        <v>7349.4719999999998</v>
      </c>
      <c r="DR399" s="52">
        <f t="shared" si="751"/>
        <v>7349.4719999999998</v>
      </c>
      <c r="DS399" s="52">
        <f t="shared" si="751"/>
        <v>7349.4719999999998</v>
      </c>
      <c r="DT399" s="52">
        <f t="shared" si="751"/>
        <v>7349.4719999999998</v>
      </c>
      <c r="DU399" s="52">
        <f t="shared" si="751"/>
        <v>7349.4719999999998</v>
      </c>
      <c r="DV399" s="52">
        <f t="shared" si="751"/>
        <v>7349.4719999999998</v>
      </c>
      <c r="DW399" s="52">
        <f t="shared" si="751"/>
        <v>7349.4719999999998</v>
      </c>
      <c r="DX399" s="52">
        <f t="shared" si="751"/>
        <v>7349.4719999999998</v>
      </c>
      <c r="DY399" s="52">
        <f t="shared" si="751"/>
        <v>7349.4719999999998</v>
      </c>
      <c r="DZ399" s="52">
        <f t="shared" si="747"/>
        <v>7349.4719999999998</v>
      </c>
      <c r="EA399" s="52">
        <f t="shared" si="747"/>
        <v>7349.4719999999998</v>
      </c>
      <c r="EB399" s="52">
        <f t="shared" si="747"/>
        <v>7349.4719999999998</v>
      </c>
      <c r="EC399" s="52">
        <f t="shared" si="747"/>
        <v>7349.4719999999998</v>
      </c>
      <c r="ED399" s="52">
        <f t="shared" si="747"/>
        <v>7349.4719999999998</v>
      </c>
      <c r="EE399" s="52">
        <f t="shared" si="747"/>
        <v>7349.4719999999998</v>
      </c>
      <c r="EF399" s="52">
        <f t="shared" si="747"/>
        <v>7349.4719999999998</v>
      </c>
      <c r="EG399" s="54">
        <f t="shared" si="728"/>
        <v>95543.136000000042</v>
      </c>
      <c r="EH399" s="55">
        <f t="shared" si="729"/>
        <v>17</v>
      </c>
      <c r="EI399" s="55">
        <f t="shared" si="730"/>
        <v>13</v>
      </c>
      <c r="EJ399" s="56" t="s">
        <v>788</v>
      </c>
      <c r="EK399" s="57">
        <f t="shared" ref="EK399:EK462" si="752">BA399+BK399</f>
        <v>0</v>
      </c>
      <c r="EL399" s="57">
        <f t="shared" ref="EL399:EL462" si="753">EK399+BM399-DJ399</f>
        <v>0</v>
      </c>
      <c r="EM399" s="57">
        <f t="shared" ref="EM399:EM462" si="754">EL399+BO399-DK399</f>
        <v>0</v>
      </c>
      <c r="EN399" s="57">
        <f t="shared" ref="EN399:EN462" si="755">EM399+BQ399-DL399</f>
        <v>0</v>
      </c>
      <c r="EO399" s="57">
        <f t="shared" si="734"/>
        <v>0</v>
      </c>
      <c r="EP399" s="57">
        <f t="shared" si="735"/>
        <v>0</v>
      </c>
      <c r="EQ399" s="58">
        <f t="shared" si="736"/>
        <v>0</v>
      </c>
      <c r="ER399" s="58">
        <f t="shared" si="737"/>
        <v>0</v>
      </c>
      <c r="ES399" s="58">
        <f t="shared" si="738"/>
        <v>0</v>
      </c>
      <c r="ET399" s="58">
        <f t="shared" si="739"/>
        <v>0</v>
      </c>
    </row>
    <row r="400" spans="1:150" x14ac:dyDescent="0.25">
      <c r="A400" s="30" t="s">
        <v>1442</v>
      </c>
      <c r="B400" s="65">
        <v>2023275</v>
      </c>
      <c r="C400" s="67" t="s">
        <v>1443</v>
      </c>
      <c r="D400" s="32" t="s">
        <v>489</v>
      </c>
      <c r="E400" s="56"/>
      <c r="F400" s="33"/>
      <c r="G400" s="33"/>
      <c r="H400" s="288">
        <f t="shared" si="731"/>
        <v>220484.16</v>
      </c>
      <c r="I400" s="288">
        <f t="shared" si="732"/>
        <v>220484.16</v>
      </c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4" t="s">
        <v>548</v>
      </c>
      <c r="AI400" s="34" t="s">
        <v>463</v>
      </c>
      <c r="AJ400" s="34" t="s">
        <v>54</v>
      </c>
      <c r="AK400" s="34" t="s">
        <v>490</v>
      </c>
      <c r="AL400" s="34" t="s">
        <v>170</v>
      </c>
      <c r="AM400" s="34" t="s">
        <v>491</v>
      </c>
      <c r="AN400" s="34" t="s">
        <v>617</v>
      </c>
      <c r="AO400" s="36">
        <v>1.04</v>
      </c>
      <c r="AP400" s="69" t="s">
        <v>544</v>
      </c>
      <c r="AQ400" s="69" t="s">
        <v>30</v>
      </c>
      <c r="AR400" s="37" t="s">
        <v>493</v>
      </c>
      <c r="AS400" s="38">
        <v>2023</v>
      </c>
      <c r="AT400" s="39" t="s">
        <v>470</v>
      </c>
      <c r="AU400" s="37" t="s">
        <v>471</v>
      </c>
      <c r="AV400" s="39" t="s">
        <v>494</v>
      </c>
      <c r="AW400" s="39" t="s">
        <v>495</v>
      </c>
      <c r="AX400" s="39" t="s">
        <v>550</v>
      </c>
      <c r="AY400" s="40" t="s">
        <v>787</v>
      </c>
      <c r="AZ400" s="40" t="s">
        <v>504</v>
      </c>
      <c r="BA400" s="274">
        <v>0</v>
      </c>
      <c r="BB400" s="42"/>
      <c r="BC400" s="43">
        <v>212004</v>
      </c>
      <c r="BD400" s="43">
        <v>0</v>
      </c>
      <c r="BE400" s="43"/>
      <c r="BF400" s="43">
        <v>0</v>
      </c>
      <c r="BG400" s="44"/>
      <c r="BH400" s="45">
        <f t="shared" si="712"/>
        <v>212004</v>
      </c>
      <c r="BI400" s="45">
        <f t="shared" si="713"/>
        <v>220484.16</v>
      </c>
      <c r="BJ400" s="45">
        <f t="shared" si="725"/>
        <v>220484.16</v>
      </c>
      <c r="BK400" s="46">
        <v>0</v>
      </c>
      <c r="BL400" s="46">
        <v>0</v>
      </c>
      <c r="BM400" s="46">
        <f t="shared" si="680"/>
        <v>0</v>
      </c>
      <c r="BN400" s="46">
        <v>0</v>
      </c>
      <c r="BO400" s="46">
        <f t="shared" si="694"/>
        <v>0</v>
      </c>
      <c r="BP400" s="46">
        <v>0</v>
      </c>
      <c r="BQ400" s="46">
        <f t="shared" si="681"/>
        <v>0</v>
      </c>
      <c r="BR400" s="46">
        <v>0</v>
      </c>
      <c r="BS400" s="46">
        <f t="shared" si="682"/>
        <v>0</v>
      </c>
      <c r="BT400" s="46">
        <v>0</v>
      </c>
      <c r="BU400" s="46">
        <f t="shared" si="683"/>
        <v>0</v>
      </c>
      <c r="BV400" s="46">
        <v>0</v>
      </c>
      <c r="BW400" s="46">
        <f t="shared" si="684"/>
        <v>0</v>
      </c>
      <c r="BX400" s="46">
        <v>212004</v>
      </c>
      <c r="BY400" s="46">
        <f t="shared" si="685"/>
        <v>220484.16</v>
      </c>
      <c r="BZ400" s="46">
        <v>0</v>
      </c>
      <c r="CA400" s="46">
        <f t="shared" si="695"/>
        <v>0</v>
      </c>
      <c r="CB400" s="46">
        <v>0</v>
      </c>
      <c r="CC400" s="46">
        <f t="shared" si="696"/>
        <v>0</v>
      </c>
      <c r="CD400" s="46">
        <v>0</v>
      </c>
      <c r="CE400" s="46">
        <f t="shared" si="697"/>
        <v>0</v>
      </c>
      <c r="CF400" s="46">
        <v>0</v>
      </c>
      <c r="CG400" s="46">
        <f t="shared" si="698"/>
        <v>0</v>
      </c>
      <c r="CH400" s="46">
        <v>0</v>
      </c>
      <c r="CI400" s="46">
        <f t="shared" si="699"/>
        <v>0</v>
      </c>
      <c r="CJ400" s="46">
        <v>0</v>
      </c>
      <c r="CK400" s="46">
        <f t="shared" si="700"/>
        <v>0</v>
      </c>
      <c r="CL400" s="46">
        <v>0</v>
      </c>
      <c r="CM400" s="46">
        <f t="shared" si="701"/>
        <v>0</v>
      </c>
      <c r="CN400" s="46">
        <v>0</v>
      </c>
      <c r="CO400" s="46">
        <f t="shared" si="702"/>
        <v>0</v>
      </c>
      <c r="CP400" s="46">
        <v>0</v>
      </c>
      <c r="CQ400" s="46">
        <f t="shared" si="703"/>
        <v>0</v>
      </c>
      <c r="CR400" s="46">
        <v>0</v>
      </c>
      <c r="CS400" s="46">
        <f t="shared" si="704"/>
        <v>0</v>
      </c>
      <c r="CT400" s="46">
        <v>0</v>
      </c>
      <c r="CU400" s="46">
        <f t="shared" si="705"/>
        <v>0</v>
      </c>
      <c r="CV400" s="46">
        <v>0</v>
      </c>
      <c r="CW400" s="46">
        <f t="shared" si="706"/>
        <v>0</v>
      </c>
      <c r="CX400" s="46">
        <v>0</v>
      </c>
      <c r="CY400" s="46">
        <f t="shared" si="707"/>
        <v>0</v>
      </c>
      <c r="CZ400" s="46">
        <v>0</v>
      </c>
      <c r="DA400" s="46">
        <f t="shared" si="708"/>
        <v>0</v>
      </c>
      <c r="DB400" s="47">
        <v>0</v>
      </c>
      <c r="DC400" s="46">
        <f t="shared" si="709"/>
        <v>0</v>
      </c>
      <c r="DD400" s="48">
        <v>0</v>
      </c>
      <c r="DE400" s="46">
        <f t="shared" si="710"/>
        <v>0</v>
      </c>
      <c r="DF400" s="49">
        <v>30</v>
      </c>
      <c r="DG400" s="50">
        <f t="shared" si="717"/>
        <v>7349.4719999999998</v>
      </c>
      <c r="DH400" s="51">
        <f t="shared" si="726"/>
        <v>117591.55199999997</v>
      </c>
      <c r="DI400" s="52"/>
      <c r="DJ400" s="52"/>
      <c r="DK400" s="53"/>
      <c r="DL400" s="53"/>
      <c r="DM400" s="53"/>
      <c r="DN400" s="53"/>
      <c r="DO400" s="53"/>
      <c r="DP400" s="53"/>
      <c r="DQ400" s="52">
        <f t="shared" ref="DQ400:DY400" si="756">$DG400</f>
        <v>7349.4719999999998</v>
      </c>
      <c r="DR400" s="52">
        <f t="shared" si="756"/>
        <v>7349.4719999999998</v>
      </c>
      <c r="DS400" s="52">
        <f t="shared" si="756"/>
        <v>7349.4719999999998</v>
      </c>
      <c r="DT400" s="52">
        <f t="shared" si="756"/>
        <v>7349.4719999999998</v>
      </c>
      <c r="DU400" s="52">
        <f t="shared" si="756"/>
        <v>7349.4719999999998</v>
      </c>
      <c r="DV400" s="52">
        <f t="shared" si="756"/>
        <v>7349.4719999999998</v>
      </c>
      <c r="DW400" s="52">
        <f t="shared" si="756"/>
        <v>7349.4719999999998</v>
      </c>
      <c r="DX400" s="52">
        <f t="shared" si="756"/>
        <v>7349.4719999999998</v>
      </c>
      <c r="DY400" s="52">
        <f t="shared" si="756"/>
        <v>7349.4719999999998</v>
      </c>
      <c r="DZ400" s="52">
        <f t="shared" si="747"/>
        <v>7349.4719999999998</v>
      </c>
      <c r="EA400" s="52">
        <f t="shared" si="747"/>
        <v>7349.4719999999998</v>
      </c>
      <c r="EB400" s="52">
        <f t="shared" si="747"/>
        <v>7349.4719999999998</v>
      </c>
      <c r="EC400" s="52">
        <f t="shared" si="747"/>
        <v>7349.4719999999998</v>
      </c>
      <c r="ED400" s="52">
        <f t="shared" si="747"/>
        <v>7349.4719999999998</v>
      </c>
      <c r="EE400" s="52">
        <f t="shared" si="747"/>
        <v>7349.4719999999998</v>
      </c>
      <c r="EF400" s="52">
        <f t="shared" si="747"/>
        <v>7349.4719999999998</v>
      </c>
      <c r="EG400" s="54">
        <f t="shared" si="728"/>
        <v>102892.60800000004</v>
      </c>
      <c r="EH400" s="55">
        <f t="shared" si="729"/>
        <v>16</v>
      </c>
      <c r="EI400" s="55">
        <f t="shared" si="730"/>
        <v>14</v>
      </c>
      <c r="EJ400" s="56" t="s">
        <v>788</v>
      </c>
      <c r="EK400" s="57">
        <f t="shared" si="752"/>
        <v>0</v>
      </c>
      <c r="EL400" s="57">
        <f t="shared" si="753"/>
        <v>0</v>
      </c>
      <c r="EM400" s="57">
        <f t="shared" si="754"/>
        <v>0</v>
      </c>
      <c r="EN400" s="57">
        <f t="shared" si="755"/>
        <v>0</v>
      </c>
      <c r="EO400" s="57">
        <f t="shared" si="734"/>
        <v>0</v>
      </c>
      <c r="EP400" s="57">
        <f t="shared" si="735"/>
        <v>0</v>
      </c>
      <c r="EQ400" s="58">
        <f t="shared" si="736"/>
        <v>0</v>
      </c>
      <c r="ER400" s="58">
        <f t="shared" si="737"/>
        <v>0</v>
      </c>
      <c r="ES400" s="58">
        <f t="shared" si="738"/>
        <v>0</v>
      </c>
      <c r="ET400" s="58">
        <f t="shared" si="739"/>
        <v>0</v>
      </c>
    </row>
    <row r="401" spans="1:150" x14ac:dyDescent="0.25">
      <c r="A401" s="30" t="s">
        <v>1444</v>
      </c>
      <c r="B401" s="65">
        <v>2023276</v>
      </c>
      <c r="C401" s="67" t="s">
        <v>1445</v>
      </c>
      <c r="D401" s="32" t="s">
        <v>489</v>
      </c>
      <c r="E401" s="56"/>
      <c r="F401" s="33"/>
      <c r="G401" s="33"/>
      <c r="H401" s="288">
        <f t="shared" si="731"/>
        <v>220484.16</v>
      </c>
      <c r="I401" s="288">
        <f t="shared" si="732"/>
        <v>220484.16</v>
      </c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4" t="s">
        <v>548</v>
      </c>
      <c r="AI401" s="34" t="s">
        <v>463</v>
      </c>
      <c r="AJ401" s="34" t="s">
        <v>54</v>
      </c>
      <c r="AK401" s="34" t="s">
        <v>490</v>
      </c>
      <c r="AL401" s="34" t="s">
        <v>170</v>
      </c>
      <c r="AM401" s="34" t="s">
        <v>491</v>
      </c>
      <c r="AN401" s="34" t="s">
        <v>617</v>
      </c>
      <c r="AO401" s="36">
        <v>1.04</v>
      </c>
      <c r="AP401" s="69" t="s">
        <v>544</v>
      </c>
      <c r="AQ401" s="69" t="s">
        <v>30</v>
      </c>
      <c r="AR401" s="37" t="s">
        <v>493</v>
      </c>
      <c r="AS401" s="38">
        <v>2023</v>
      </c>
      <c r="AT401" s="39" t="s">
        <v>470</v>
      </c>
      <c r="AU401" s="37" t="s">
        <v>471</v>
      </c>
      <c r="AV401" s="39" t="s">
        <v>494</v>
      </c>
      <c r="AW401" s="39" t="s">
        <v>495</v>
      </c>
      <c r="AX401" s="39" t="s">
        <v>550</v>
      </c>
      <c r="AY401" s="40" t="s">
        <v>787</v>
      </c>
      <c r="AZ401" s="40" t="s">
        <v>504</v>
      </c>
      <c r="BA401" s="274">
        <v>0</v>
      </c>
      <c r="BB401" s="42"/>
      <c r="BC401" s="43">
        <v>212004</v>
      </c>
      <c r="BD401" s="43">
        <v>0</v>
      </c>
      <c r="BE401" s="43"/>
      <c r="BF401" s="43">
        <v>0</v>
      </c>
      <c r="BG401" s="44"/>
      <c r="BH401" s="45">
        <f t="shared" si="712"/>
        <v>212004</v>
      </c>
      <c r="BI401" s="45">
        <f t="shared" si="713"/>
        <v>220484.16</v>
      </c>
      <c r="BJ401" s="45">
        <f t="shared" si="725"/>
        <v>220484.16</v>
      </c>
      <c r="BK401" s="46">
        <v>0</v>
      </c>
      <c r="BL401" s="46">
        <v>0</v>
      </c>
      <c r="BM401" s="46">
        <f t="shared" si="680"/>
        <v>0</v>
      </c>
      <c r="BN401" s="46">
        <v>0</v>
      </c>
      <c r="BO401" s="46">
        <f t="shared" si="694"/>
        <v>0</v>
      </c>
      <c r="BP401" s="46">
        <v>0</v>
      </c>
      <c r="BQ401" s="46">
        <f t="shared" si="681"/>
        <v>0</v>
      </c>
      <c r="BR401" s="46">
        <v>0</v>
      </c>
      <c r="BS401" s="46">
        <f t="shared" si="682"/>
        <v>0</v>
      </c>
      <c r="BT401" s="46">
        <v>0</v>
      </c>
      <c r="BU401" s="46">
        <f t="shared" si="683"/>
        <v>0</v>
      </c>
      <c r="BV401" s="46">
        <v>0</v>
      </c>
      <c r="BW401" s="46">
        <f t="shared" si="684"/>
        <v>0</v>
      </c>
      <c r="BX401" s="46">
        <v>0</v>
      </c>
      <c r="BY401" s="46">
        <f t="shared" si="685"/>
        <v>0</v>
      </c>
      <c r="BZ401" s="46">
        <v>212004</v>
      </c>
      <c r="CA401" s="46">
        <f t="shared" si="695"/>
        <v>220484.16</v>
      </c>
      <c r="CB401" s="46">
        <v>0</v>
      </c>
      <c r="CC401" s="46">
        <f t="shared" si="696"/>
        <v>0</v>
      </c>
      <c r="CD401" s="46">
        <v>0</v>
      </c>
      <c r="CE401" s="46">
        <f t="shared" si="697"/>
        <v>0</v>
      </c>
      <c r="CF401" s="46">
        <v>0</v>
      </c>
      <c r="CG401" s="46">
        <f t="shared" si="698"/>
        <v>0</v>
      </c>
      <c r="CH401" s="46">
        <v>0</v>
      </c>
      <c r="CI401" s="46">
        <f t="shared" si="699"/>
        <v>0</v>
      </c>
      <c r="CJ401" s="46">
        <v>0</v>
      </c>
      <c r="CK401" s="46">
        <f t="shared" si="700"/>
        <v>0</v>
      </c>
      <c r="CL401" s="46">
        <v>0</v>
      </c>
      <c r="CM401" s="46">
        <f t="shared" si="701"/>
        <v>0</v>
      </c>
      <c r="CN401" s="46">
        <v>0</v>
      </c>
      <c r="CO401" s="46">
        <f t="shared" si="702"/>
        <v>0</v>
      </c>
      <c r="CP401" s="46">
        <v>0</v>
      </c>
      <c r="CQ401" s="46">
        <f t="shared" si="703"/>
        <v>0</v>
      </c>
      <c r="CR401" s="46">
        <v>0</v>
      </c>
      <c r="CS401" s="46">
        <f t="shared" si="704"/>
        <v>0</v>
      </c>
      <c r="CT401" s="46">
        <v>0</v>
      </c>
      <c r="CU401" s="46">
        <f t="shared" si="705"/>
        <v>0</v>
      </c>
      <c r="CV401" s="46">
        <v>0</v>
      </c>
      <c r="CW401" s="46">
        <f t="shared" si="706"/>
        <v>0</v>
      </c>
      <c r="CX401" s="46">
        <v>0</v>
      </c>
      <c r="CY401" s="46">
        <f t="shared" si="707"/>
        <v>0</v>
      </c>
      <c r="CZ401" s="46">
        <v>0</v>
      </c>
      <c r="DA401" s="46">
        <f t="shared" si="708"/>
        <v>0</v>
      </c>
      <c r="DB401" s="47">
        <v>0</v>
      </c>
      <c r="DC401" s="46">
        <f t="shared" si="709"/>
        <v>0</v>
      </c>
      <c r="DD401" s="48">
        <v>0</v>
      </c>
      <c r="DE401" s="46">
        <f t="shared" si="710"/>
        <v>0</v>
      </c>
      <c r="DF401" s="49">
        <v>30</v>
      </c>
      <c r="DG401" s="50">
        <f t="shared" si="717"/>
        <v>7349.4719999999998</v>
      </c>
      <c r="DH401" s="51">
        <f t="shared" si="726"/>
        <v>110242.07999999997</v>
      </c>
      <c r="DI401" s="52"/>
      <c r="DJ401" s="52"/>
      <c r="DK401" s="53"/>
      <c r="DL401" s="53"/>
      <c r="DM401" s="53"/>
      <c r="DN401" s="53"/>
      <c r="DO401" s="53"/>
      <c r="DP401" s="53"/>
      <c r="DQ401" s="53"/>
      <c r="DR401" s="52">
        <f t="shared" ref="DR401:DY401" si="757">$DG401</f>
        <v>7349.4719999999998</v>
      </c>
      <c r="DS401" s="52">
        <f t="shared" si="757"/>
        <v>7349.4719999999998</v>
      </c>
      <c r="DT401" s="52">
        <f t="shared" si="757"/>
        <v>7349.4719999999998</v>
      </c>
      <c r="DU401" s="52">
        <f t="shared" si="757"/>
        <v>7349.4719999999998</v>
      </c>
      <c r="DV401" s="52">
        <f t="shared" si="757"/>
        <v>7349.4719999999998</v>
      </c>
      <c r="DW401" s="52">
        <f t="shared" si="757"/>
        <v>7349.4719999999998</v>
      </c>
      <c r="DX401" s="52">
        <f t="shared" si="757"/>
        <v>7349.4719999999998</v>
      </c>
      <c r="DY401" s="52">
        <f t="shared" si="757"/>
        <v>7349.4719999999998</v>
      </c>
      <c r="DZ401" s="52">
        <f t="shared" si="747"/>
        <v>7349.4719999999998</v>
      </c>
      <c r="EA401" s="52">
        <f t="shared" si="747"/>
        <v>7349.4719999999998</v>
      </c>
      <c r="EB401" s="52">
        <f t="shared" si="747"/>
        <v>7349.4719999999998</v>
      </c>
      <c r="EC401" s="52">
        <f t="shared" si="747"/>
        <v>7349.4719999999998</v>
      </c>
      <c r="ED401" s="52">
        <f t="shared" si="747"/>
        <v>7349.4719999999998</v>
      </c>
      <c r="EE401" s="52">
        <f t="shared" si="747"/>
        <v>7349.4719999999998</v>
      </c>
      <c r="EF401" s="52">
        <f t="shared" si="747"/>
        <v>7349.4719999999998</v>
      </c>
      <c r="EG401" s="54">
        <f t="shared" si="728"/>
        <v>110242.08000000003</v>
      </c>
      <c r="EH401" s="55">
        <f t="shared" si="729"/>
        <v>15</v>
      </c>
      <c r="EI401" s="55">
        <f t="shared" si="730"/>
        <v>15</v>
      </c>
      <c r="EJ401" s="56" t="s">
        <v>788</v>
      </c>
      <c r="EK401" s="57">
        <f t="shared" si="752"/>
        <v>0</v>
      </c>
      <c r="EL401" s="57">
        <f t="shared" si="753"/>
        <v>0</v>
      </c>
      <c r="EM401" s="57">
        <f t="shared" si="754"/>
        <v>0</v>
      </c>
      <c r="EN401" s="57">
        <f t="shared" si="755"/>
        <v>0</v>
      </c>
      <c r="EO401" s="57">
        <f t="shared" si="734"/>
        <v>0</v>
      </c>
      <c r="EP401" s="57">
        <f t="shared" si="735"/>
        <v>0</v>
      </c>
      <c r="EQ401" s="58">
        <f t="shared" si="736"/>
        <v>0</v>
      </c>
      <c r="ER401" s="58">
        <f t="shared" si="737"/>
        <v>0</v>
      </c>
      <c r="ES401" s="58">
        <f t="shared" si="738"/>
        <v>0</v>
      </c>
      <c r="ET401" s="58">
        <f t="shared" si="739"/>
        <v>0</v>
      </c>
    </row>
    <row r="402" spans="1:150" x14ac:dyDescent="0.25">
      <c r="A402" s="30" t="s">
        <v>1446</v>
      </c>
      <c r="B402" s="65">
        <v>2023277</v>
      </c>
      <c r="C402" s="67" t="s">
        <v>1447</v>
      </c>
      <c r="D402" s="32" t="s">
        <v>489</v>
      </c>
      <c r="E402" s="56"/>
      <c r="F402" s="33"/>
      <c r="G402" s="33"/>
      <c r="H402" s="288">
        <f t="shared" si="731"/>
        <v>220484.16</v>
      </c>
      <c r="I402" s="288">
        <f t="shared" si="732"/>
        <v>220484.16</v>
      </c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4" t="s">
        <v>548</v>
      </c>
      <c r="AI402" s="34" t="s">
        <v>463</v>
      </c>
      <c r="AJ402" s="34" t="s">
        <v>54</v>
      </c>
      <c r="AK402" s="34" t="s">
        <v>490</v>
      </c>
      <c r="AL402" s="34" t="s">
        <v>170</v>
      </c>
      <c r="AM402" s="34" t="s">
        <v>491</v>
      </c>
      <c r="AN402" s="34" t="s">
        <v>617</v>
      </c>
      <c r="AO402" s="36">
        <v>1.04</v>
      </c>
      <c r="AP402" s="69" t="s">
        <v>544</v>
      </c>
      <c r="AQ402" s="69" t="s">
        <v>30</v>
      </c>
      <c r="AR402" s="37" t="s">
        <v>493</v>
      </c>
      <c r="AS402" s="38">
        <v>2023</v>
      </c>
      <c r="AT402" s="39" t="s">
        <v>470</v>
      </c>
      <c r="AU402" s="37" t="s">
        <v>471</v>
      </c>
      <c r="AV402" s="39" t="s">
        <v>494</v>
      </c>
      <c r="AW402" s="39" t="s">
        <v>495</v>
      </c>
      <c r="AX402" s="39" t="s">
        <v>550</v>
      </c>
      <c r="AY402" s="40" t="s">
        <v>787</v>
      </c>
      <c r="AZ402" s="40" t="s">
        <v>504</v>
      </c>
      <c r="BA402" s="274">
        <v>0</v>
      </c>
      <c r="BB402" s="42"/>
      <c r="BC402" s="43">
        <v>212004</v>
      </c>
      <c r="BD402" s="43">
        <v>0</v>
      </c>
      <c r="BE402" s="43"/>
      <c r="BF402" s="43">
        <v>0</v>
      </c>
      <c r="BG402" s="44"/>
      <c r="BH402" s="45">
        <f t="shared" si="712"/>
        <v>212004</v>
      </c>
      <c r="BI402" s="45">
        <f t="shared" si="713"/>
        <v>220484.16</v>
      </c>
      <c r="BJ402" s="45">
        <f t="shared" si="725"/>
        <v>220484.16</v>
      </c>
      <c r="BK402" s="46">
        <v>0</v>
      </c>
      <c r="BL402" s="46">
        <v>0</v>
      </c>
      <c r="BM402" s="46">
        <f t="shared" si="680"/>
        <v>0</v>
      </c>
      <c r="BN402" s="46">
        <v>0</v>
      </c>
      <c r="BO402" s="46">
        <f t="shared" si="694"/>
        <v>0</v>
      </c>
      <c r="BP402" s="46">
        <v>0</v>
      </c>
      <c r="BQ402" s="46">
        <f t="shared" si="681"/>
        <v>0</v>
      </c>
      <c r="BR402" s="46">
        <v>0</v>
      </c>
      <c r="BS402" s="46">
        <f t="shared" si="682"/>
        <v>0</v>
      </c>
      <c r="BT402" s="46">
        <v>0</v>
      </c>
      <c r="BU402" s="46">
        <f t="shared" si="683"/>
        <v>0</v>
      </c>
      <c r="BV402" s="46">
        <v>0</v>
      </c>
      <c r="BW402" s="46">
        <f t="shared" si="684"/>
        <v>0</v>
      </c>
      <c r="BX402" s="46">
        <v>0</v>
      </c>
      <c r="BY402" s="46">
        <f t="shared" si="685"/>
        <v>0</v>
      </c>
      <c r="BZ402" s="46">
        <v>0</v>
      </c>
      <c r="CA402" s="46">
        <f t="shared" si="695"/>
        <v>0</v>
      </c>
      <c r="CB402" s="46">
        <v>212004</v>
      </c>
      <c r="CC402" s="46">
        <f t="shared" si="696"/>
        <v>220484.16</v>
      </c>
      <c r="CD402" s="46">
        <v>0</v>
      </c>
      <c r="CE402" s="46">
        <f t="shared" si="697"/>
        <v>0</v>
      </c>
      <c r="CF402" s="46">
        <v>0</v>
      </c>
      <c r="CG402" s="46">
        <f t="shared" si="698"/>
        <v>0</v>
      </c>
      <c r="CH402" s="46">
        <v>0</v>
      </c>
      <c r="CI402" s="46">
        <f t="shared" si="699"/>
        <v>0</v>
      </c>
      <c r="CJ402" s="46">
        <v>0</v>
      </c>
      <c r="CK402" s="46">
        <f t="shared" si="700"/>
        <v>0</v>
      </c>
      <c r="CL402" s="46">
        <v>0</v>
      </c>
      <c r="CM402" s="46">
        <f t="shared" si="701"/>
        <v>0</v>
      </c>
      <c r="CN402" s="46">
        <v>0</v>
      </c>
      <c r="CO402" s="46">
        <f t="shared" si="702"/>
        <v>0</v>
      </c>
      <c r="CP402" s="46">
        <v>0</v>
      </c>
      <c r="CQ402" s="46">
        <f t="shared" si="703"/>
        <v>0</v>
      </c>
      <c r="CR402" s="46">
        <v>0</v>
      </c>
      <c r="CS402" s="46">
        <f t="shared" si="704"/>
        <v>0</v>
      </c>
      <c r="CT402" s="46">
        <v>0</v>
      </c>
      <c r="CU402" s="46">
        <f t="shared" si="705"/>
        <v>0</v>
      </c>
      <c r="CV402" s="46">
        <v>0</v>
      </c>
      <c r="CW402" s="46">
        <f t="shared" si="706"/>
        <v>0</v>
      </c>
      <c r="CX402" s="46">
        <v>0</v>
      </c>
      <c r="CY402" s="46">
        <f t="shared" si="707"/>
        <v>0</v>
      </c>
      <c r="CZ402" s="46">
        <v>0</v>
      </c>
      <c r="DA402" s="46">
        <f t="shared" si="708"/>
        <v>0</v>
      </c>
      <c r="DB402" s="47">
        <v>0</v>
      </c>
      <c r="DC402" s="46">
        <f t="shared" si="709"/>
        <v>0</v>
      </c>
      <c r="DD402" s="48">
        <v>0</v>
      </c>
      <c r="DE402" s="46">
        <f t="shared" si="710"/>
        <v>0</v>
      </c>
      <c r="DF402" s="49">
        <v>30</v>
      </c>
      <c r="DG402" s="50">
        <f t="shared" si="717"/>
        <v>7349.4719999999998</v>
      </c>
      <c r="DH402" s="51">
        <f t="shared" si="726"/>
        <v>102892.60799999998</v>
      </c>
      <c r="DI402" s="52"/>
      <c r="DJ402" s="52"/>
      <c r="DK402" s="53"/>
      <c r="DL402" s="53"/>
      <c r="DM402" s="53"/>
      <c r="DN402" s="53"/>
      <c r="DO402" s="53"/>
      <c r="DP402" s="53"/>
      <c r="DQ402" s="53"/>
      <c r="DR402" s="53"/>
      <c r="DS402" s="52">
        <f t="shared" ref="DS402:DY402" si="758">$DG402</f>
        <v>7349.4719999999998</v>
      </c>
      <c r="DT402" s="52">
        <f t="shared" si="758"/>
        <v>7349.4719999999998</v>
      </c>
      <c r="DU402" s="52">
        <f t="shared" si="758"/>
        <v>7349.4719999999998</v>
      </c>
      <c r="DV402" s="52">
        <f t="shared" si="758"/>
        <v>7349.4719999999998</v>
      </c>
      <c r="DW402" s="52">
        <f t="shared" si="758"/>
        <v>7349.4719999999998</v>
      </c>
      <c r="DX402" s="52">
        <f t="shared" si="758"/>
        <v>7349.4719999999998</v>
      </c>
      <c r="DY402" s="52">
        <f t="shared" si="758"/>
        <v>7349.4719999999998</v>
      </c>
      <c r="DZ402" s="52">
        <f t="shared" si="747"/>
        <v>7349.4719999999998</v>
      </c>
      <c r="EA402" s="52">
        <f t="shared" si="747"/>
        <v>7349.4719999999998</v>
      </c>
      <c r="EB402" s="52">
        <f t="shared" si="747"/>
        <v>7349.4719999999998</v>
      </c>
      <c r="EC402" s="52">
        <f t="shared" si="747"/>
        <v>7349.4719999999998</v>
      </c>
      <c r="ED402" s="52">
        <f t="shared" si="747"/>
        <v>7349.4719999999998</v>
      </c>
      <c r="EE402" s="52">
        <f t="shared" si="747"/>
        <v>7349.4719999999998</v>
      </c>
      <c r="EF402" s="52">
        <f t="shared" si="747"/>
        <v>7349.4719999999998</v>
      </c>
      <c r="EG402" s="54">
        <f t="shared" si="728"/>
        <v>117591.55200000003</v>
      </c>
      <c r="EH402" s="55">
        <f t="shared" si="729"/>
        <v>14</v>
      </c>
      <c r="EI402" s="55">
        <f t="shared" si="730"/>
        <v>16</v>
      </c>
      <c r="EJ402" s="56" t="s">
        <v>788</v>
      </c>
      <c r="EK402" s="57">
        <f t="shared" si="752"/>
        <v>0</v>
      </c>
      <c r="EL402" s="57">
        <f t="shared" si="753"/>
        <v>0</v>
      </c>
      <c r="EM402" s="57">
        <f t="shared" si="754"/>
        <v>0</v>
      </c>
      <c r="EN402" s="57">
        <f t="shared" si="755"/>
        <v>0</v>
      </c>
      <c r="EO402" s="57">
        <f t="shared" si="734"/>
        <v>0</v>
      </c>
      <c r="EP402" s="57">
        <f t="shared" si="735"/>
        <v>0</v>
      </c>
      <c r="EQ402" s="58">
        <f t="shared" si="736"/>
        <v>0</v>
      </c>
      <c r="ER402" s="58">
        <f t="shared" si="737"/>
        <v>0</v>
      </c>
      <c r="ES402" s="58">
        <f t="shared" si="738"/>
        <v>0</v>
      </c>
      <c r="ET402" s="58">
        <f t="shared" si="739"/>
        <v>0</v>
      </c>
    </row>
    <row r="403" spans="1:150" x14ac:dyDescent="0.25">
      <c r="A403" s="30" t="s">
        <v>1448</v>
      </c>
      <c r="B403" s="65">
        <v>2023278</v>
      </c>
      <c r="C403" s="67" t="s">
        <v>1449</v>
      </c>
      <c r="D403" s="32" t="s">
        <v>489</v>
      </c>
      <c r="E403" s="56"/>
      <c r="F403" s="33"/>
      <c r="G403" s="33"/>
      <c r="H403" s="288">
        <f t="shared" si="731"/>
        <v>220484.16</v>
      </c>
      <c r="I403" s="288">
        <f t="shared" si="732"/>
        <v>220484.16</v>
      </c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4" t="s">
        <v>548</v>
      </c>
      <c r="AI403" s="34" t="s">
        <v>463</v>
      </c>
      <c r="AJ403" s="34" t="s">
        <v>54</v>
      </c>
      <c r="AK403" s="34" t="s">
        <v>490</v>
      </c>
      <c r="AL403" s="34" t="s">
        <v>170</v>
      </c>
      <c r="AM403" s="34" t="s">
        <v>491</v>
      </c>
      <c r="AN403" s="34" t="s">
        <v>617</v>
      </c>
      <c r="AO403" s="36">
        <v>1.04</v>
      </c>
      <c r="AP403" s="69" t="s">
        <v>544</v>
      </c>
      <c r="AQ403" s="69" t="s">
        <v>30</v>
      </c>
      <c r="AR403" s="37" t="s">
        <v>493</v>
      </c>
      <c r="AS403" s="38">
        <v>2023</v>
      </c>
      <c r="AT403" s="39" t="s">
        <v>470</v>
      </c>
      <c r="AU403" s="37" t="s">
        <v>471</v>
      </c>
      <c r="AV403" s="39" t="s">
        <v>494</v>
      </c>
      <c r="AW403" s="39" t="s">
        <v>495</v>
      </c>
      <c r="AX403" s="39" t="s">
        <v>550</v>
      </c>
      <c r="AY403" s="40" t="s">
        <v>787</v>
      </c>
      <c r="AZ403" s="40" t="s">
        <v>504</v>
      </c>
      <c r="BA403" s="274">
        <v>0</v>
      </c>
      <c r="BB403" s="42"/>
      <c r="BC403" s="43">
        <v>212004</v>
      </c>
      <c r="BD403" s="43">
        <v>0</v>
      </c>
      <c r="BE403" s="43"/>
      <c r="BF403" s="43">
        <v>0</v>
      </c>
      <c r="BG403" s="44"/>
      <c r="BH403" s="45">
        <f t="shared" si="712"/>
        <v>212004</v>
      </c>
      <c r="BI403" s="45">
        <f t="shared" si="713"/>
        <v>220484.16</v>
      </c>
      <c r="BJ403" s="45">
        <f t="shared" si="725"/>
        <v>220484.16</v>
      </c>
      <c r="BK403" s="46">
        <v>0</v>
      </c>
      <c r="BL403" s="46">
        <v>0</v>
      </c>
      <c r="BM403" s="46">
        <f t="shared" si="680"/>
        <v>0</v>
      </c>
      <c r="BN403" s="46">
        <v>0</v>
      </c>
      <c r="BO403" s="46">
        <f t="shared" si="694"/>
        <v>0</v>
      </c>
      <c r="BP403" s="46">
        <v>0</v>
      </c>
      <c r="BQ403" s="46">
        <f t="shared" si="681"/>
        <v>0</v>
      </c>
      <c r="BR403" s="46">
        <v>0</v>
      </c>
      <c r="BS403" s="46">
        <f t="shared" si="682"/>
        <v>0</v>
      </c>
      <c r="BT403" s="46">
        <v>0</v>
      </c>
      <c r="BU403" s="46">
        <f t="shared" si="683"/>
        <v>0</v>
      </c>
      <c r="BV403" s="46">
        <v>0</v>
      </c>
      <c r="BW403" s="46">
        <f t="shared" si="684"/>
        <v>0</v>
      </c>
      <c r="BX403" s="46">
        <v>0</v>
      </c>
      <c r="BY403" s="46">
        <f t="shared" si="685"/>
        <v>0</v>
      </c>
      <c r="BZ403" s="46">
        <v>0</v>
      </c>
      <c r="CA403" s="46">
        <f t="shared" si="695"/>
        <v>0</v>
      </c>
      <c r="CB403" s="46">
        <v>0</v>
      </c>
      <c r="CC403" s="46">
        <f t="shared" si="696"/>
        <v>0</v>
      </c>
      <c r="CD403" s="46">
        <v>212004</v>
      </c>
      <c r="CE403" s="46">
        <f t="shared" si="697"/>
        <v>220484.16</v>
      </c>
      <c r="CF403" s="46">
        <v>0</v>
      </c>
      <c r="CG403" s="46">
        <f t="shared" si="698"/>
        <v>0</v>
      </c>
      <c r="CH403" s="46">
        <v>0</v>
      </c>
      <c r="CI403" s="46">
        <f t="shared" si="699"/>
        <v>0</v>
      </c>
      <c r="CJ403" s="46">
        <v>0</v>
      </c>
      <c r="CK403" s="46">
        <f t="shared" si="700"/>
        <v>0</v>
      </c>
      <c r="CL403" s="46">
        <v>0</v>
      </c>
      <c r="CM403" s="46">
        <f t="shared" si="701"/>
        <v>0</v>
      </c>
      <c r="CN403" s="46">
        <v>0</v>
      </c>
      <c r="CO403" s="46">
        <f t="shared" si="702"/>
        <v>0</v>
      </c>
      <c r="CP403" s="46">
        <v>0</v>
      </c>
      <c r="CQ403" s="46">
        <f t="shared" si="703"/>
        <v>0</v>
      </c>
      <c r="CR403" s="46">
        <v>0</v>
      </c>
      <c r="CS403" s="46">
        <f t="shared" si="704"/>
        <v>0</v>
      </c>
      <c r="CT403" s="46">
        <v>0</v>
      </c>
      <c r="CU403" s="46">
        <f t="shared" si="705"/>
        <v>0</v>
      </c>
      <c r="CV403" s="46">
        <v>0</v>
      </c>
      <c r="CW403" s="46">
        <f t="shared" si="706"/>
        <v>0</v>
      </c>
      <c r="CX403" s="46">
        <v>0</v>
      </c>
      <c r="CY403" s="46">
        <f t="shared" si="707"/>
        <v>0</v>
      </c>
      <c r="CZ403" s="46">
        <v>0</v>
      </c>
      <c r="DA403" s="46">
        <f t="shared" si="708"/>
        <v>0</v>
      </c>
      <c r="DB403" s="47">
        <v>0</v>
      </c>
      <c r="DC403" s="46">
        <f t="shared" si="709"/>
        <v>0</v>
      </c>
      <c r="DD403" s="48">
        <v>0</v>
      </c>
      <c r="DE403" s="46">
        <f t="shared" si="710"/>
        <v>0</v>
      </c>
      <c r="DF403" s="49">
        <v>30</v>
      </c>
      <c r="DG403" s="50">
        <f t="shared" si="717"/>
        <v>7349.4719999999998</v>
      </c>
      <c r="DH403" s="51">
        <f t="shared" si="726"/>
        <v>95543.135999999984</v>
      </c>
      <c r="DI403" s="52"/>
      <c r="DJ403" s="52"/>
      <c r="DK403" s="53"/>
      <c r="DL403" s="53"/>
      <c r="DM403" s="53"/>
      <c r="DN403" s="53"/>
      <c r="DO403" s="53"/>
      <c r="DP403" s="53"/>
      <c r="DQ403" s="53"/>
      <c r="DR403" s="53"/>
      <c r="DS403" s="53"/>
      <c r="DT403" s="52">
        <f t="shared" ref="DT403:DY403" si="759">$DG403</f>
        <v>7349.4719999999998</v>
      </c>
      <c r="DU403" s="52">
        <f t="shared" si="759"/>
        <v>7349.4719999999998</v>
      </c>
      <c r="DV403" s="52">
        <f t="shared" si="759"/>
        <v>7349.4719999999998</v>
      </c>
      <c r="DW403" s="52">
        <f t="shared" si="759"/>
        <v>7349.4719999999998</v>
      </c>
      <c r="DX403" s="52">
        <f t="shared" si="759"/>
        <v>7349.4719999999998</v>
      </c>
      <c r="DY403" s="52">
        <f t="shared" si="759"/>
        <v>7349.4719999999998</v>
      </c>
      <c r="DZ403" s="52">
        <f t="shared" si="747"/>
        <v>7349.4719999999998</v>
      </c>
      <c r="EA403" s="52">
        <f t="shared" si="747"/>
        <v>7349.4719999999998</v>
      </c>
      <c r="EB403" s="52">
        <f t="shared" si="747"/>
        <v>7349.4719999999998</v>
      </c>
      <c r="EC403" s="52">
        <f t="shared" si="747"/>
        <v>7349.4719999999998</v>
      </c>
      <c r="ED403" s="52">
        <f t="shared" si="747"/>
        <v>7349.4719999999998</v>
      </c>
      <c r="EE403" s="52">
        <f t="shared" si="747"/>
        <v>7349.4719999999998</v>
      </c>
      <c r="EF403" s="52">
        <f t="shared" si="747"/>
        <v>7349.4719999999998</v>
      </c>
      <c r="EG403" s="54">
        <f t="shared" si="728"/>
        <v>124941.02400000002</v>
      </c>
      <c r="EH403" s="55">
        <f t="shared" si="729"/>
        <v>13</v>
      </c>
      <c r="EI403" s="55">
        <f t="shared" si="730"/>
        <v>17</v>
      </c>
      <c r="EJ403" s="56" t="s">
        <v>788</v>
      </c>
      <c r="EK403" s="57">
        <f t="shared" si="752"/>
        <v>0</v>
      </c>
      <c r="EL403" s="57">
        <f t="shared" si="753"/>
        <v>0</v>
      </c>
      <c r="EM403" s="57">
        <f t="shared" si="754"/>
        <v>0</v>
      </c>
      <c r="EN403" s="57">
        <f t="shared" si="755"/>
        <v>0</v>
      </c>
      <c r="EO403" s="57">
        <f t="shared" si="734"/>
        <v>0</v>
      </c>
      <c r="EP403" s="57">
        <f t="shared" si="735"/>
        <v>0</v>
      </c>
      <c r="EQ403" s="58">
        <f t="shared" si="736"/>
        <v>0</v>
      </c>
      <c r="ER403" s="58">
        <f t="shared" si="737"/>
        <v>0</v>
      </c>
      <c r="ES403" s="58">
        <f t="shared" si="738"/>
        <v>0</v>
      </c>
      <c r="ET403" s="58">
        <f t="shared" si="739"/>
        <v>0</v>
      </c>
    </row>
    <row r="404" spans="1:150" x14ac:dyDescent="0.25">
      <c r="A404" s="30" t="s">
        <v>1450</v>
      </c>
      <c r="B404" s="65">
        <v>2023279</v>
      </c>
      <c r="C404" s="67" t="s">
        <v>1451</v>
      </c>
      <c r="D404" s="32" t="s">
        <v>489</v>
      </c>
      <c r="E404" s="56"/>
      <c r="F404" s="33"/>
      <c r="G404" s="33"/>
      <c r="H404" s="288">
        <f t="shared" si="731"/>
        <v>220484.16</v>
      </c>
      <c r="I404" s="288">
        <f t="shared" si="732"/>
        <v>220484.16</v>
      </c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4" t="s">
        <v>548</v>
      </c>
      <c r="AI404" s="34" t="s">
        <v>463</v>
      </c>
      <c r="AJ404" s="34" t="s">
        <v>54</v>
      </c>
      <c r="AK404" s="34" t="s">
        <v>490</v>
      </c>
      <c r="AL404" s="34" t="s">
        <v>170</v>
      </c>
      <c r="AM404" s="34" t="s">
        <v>491</v>
      </c>
      <c r="AN404" s="34" t="s">
        <v>617</v>
      </c>
      <c r="AO404" s="36">
        <v>1.04</v>
      </c>
      <c r="AP404" s="69" t="s">
        <v>544</v>
      </c>
      <c r="AQ404" s="69" t="s">
        <v>30</v>
      </c>
      <c r="AR404" s="37" t="s">
        <v>493</v>
      </c>
      <c r="AS404" s="38">
        <v>2023</v>
      </c>
      <c r="AT404" s="39" t="s">
        <v>470</v>
      </c>
      <c r="AU404" s="37" t="s">
        <v>471</v>
      </c>
      <c r="AV404" s="39" t="s">
        <v>494</v>
      </c>
      <c r="AW404" s="39" t="s">
        <v>495</v>
      </c>
      <c r="AX404" s="39" t="s">
        <v>550</v>
      </c>
      <c r="AY404" s="40" t="s">
        <v>787</v>
      </c>
      <c r="AZ404" s="40" t="s">
        <v>504</v>
      </c>
      <c r="BA404" s="274">
        <v>0</v>
      </c>
      <c r="BB404" s="42"/>
      <c r="BC404" s="43">
        <v>212004</v>
      </c>
      <c r="BD404" s="43">
        <v>0</v>
      </c>
      <c r="BE404" s="43"/>
      <c r="BF404" s="43">
        <v>0</v>
      </c>
      <c r="BG404" s="44"/>
      <c r="BH404" s="45">
        <f t="shared" si="712"/>
        <v>212004</v>
      </c>
      <c r="BI404" s="45">
        <f t="shared" si="713"/>
        <v>220484.16</v>
      </c>
      <c r="BJ404" s="45">
        <f t="shared" si="725"/>
        <v>220484.16</v>
      </c>
      <c r="BK404" s="46">
        <v>0</v>
      </c>
      <c r="BL404" s="46">
        <v>0</v>
      </c>
      <c r="BM404" s="46">
        <f t="shared" si="680"/>
        <v>0</v>
      </c>
      <c r="BN404" s="46">
        <v>0</v>
      </c>
      <c r="BO404" s="46">
        <f t="shared" si="694"/>
        <v>0</v>
      </c>
      <c r="BP404" s="46">
        <v>0</v>
      </c>
      <c r="BQ404" s="46">
        <f t="shared" si="681"/>
        <v>0</v>
      </c>
      <c r="BR404" s="46">
        <v>0</v>
      </c>
      <c r="BS404" s="46">
        <f t="shared" si="682"/>
        <v>0</v>
      </c>
      <c r="BT404" s="46">
        <v>0</v>
      </c>
      <c r="BU404" s="46">
        <f t="shared" si="683"/>
        <v>0</v>
      </c>
      <c r="BV404" s="46">
        <v>0</v>
      </c>
      <c r="BW404" s="46">
        <f t="shared" si="684"/>
        <v>0</v>
      </c>
      <c r="BX404" s="46">
        <v>0</v>
      </c>
      <c r="BY404" s="46">
        <f t="shared" si="685"/>
        <v>0</v>
      </c>
      <c r="BZ404" s="46">
        <v>0</v>
      </c>
      <c r="CA404" s="46">
        <f t="shared" si="695"/>
        <v>0</v>
      </c>
      <c r="CB404" s="46">
        <v>0</v>
      </c>
      <c r="CC404" s="46">
        <f t="shared" si="696"/>
        <v>0</v>
      </c>
      <c r="CD404" s="46">
        <v>0</v>
      </c>
      <c r="CE404" s="46">
        <f t="shared" si="697"/>
        <v>0</v>
      </c>
      <c r="CF404" s="46">
        <v>212004</v>
      </c>
      <c r="CG404" s="46">
        <f t="shared" si="698"/>
        <v>220484.16</v>
      </c>
      <c r="CH404" s="46">
        <v>0</v>
      </c>
      <c r="CI404" s="46">
        <f t="shared" si="699"/>
        <v>0</v>
      </c>
      <c r="CJ404" s="46">
        <v>0</v>
      </c>
      <c r="CK404" s="46">
        <f t="shared" si="700"/>
        <v>0</v>
      </c>
      <c r="CL404" s="46">
        <v>0</v>
      </c>
      <c r="CM404" s="46">
        <f t="shared" si="701"/>
        <v>0</v>
      </c>
      <c r="CN404" s="46">
        <v>0</v>
      </c>
      <c r="CO404" s="46">
        <f t="shared" si="702"/>
        <v>0</v>
      </c>
      <c r="CP404" s="46">
        <v>0</v>
      </c>
      <c r="CQ404" s="46">
        <f t="shared" si="703"/>
        <v>0</v>
      </c>
      <c r="CR404" s="46">
        <v>0</v>
      </c>
      <c r="CS404" s="46">
        <f t="shared" si="704"/>
        <v>0</v>
      </c>
      <c r="CT404" s="46">
        <v>0</v>
      </c>
      <c r="CU404" s="46">
        <f t="shared" si="705"/>
        <v>0</v>
      </c>
      <c r="CV404" s="46">
        <v>0</v>
      </c>
      <c r="CW404" s="46">
        <f t="shared" si="706"/>
        <v>0</v>
      </c>
      <c r="CX404" s="46">
        <v>0</v>
      </c>
      <c r="CY404" s="46">
        <f t="shared" si="707"/>
        <v>0</v>
      </c>
      <c r="CZ404" s="46">
        <v>0</v>
      </c>
      <c r="DA404" s="46">
        <f t="shared" si="708"/>
        <v>0</v>
      </c>
      <c r="DB404" s="47">
        <v>0</v>
      </c>
      <c r="DC404" s="46">
        <f t="shared" si="709"/>
        <v>0</v>
      </c>
      <c r="DD404" s="48">
        <v>0</v>
      </c>
      <c r="DE404" s="46">
        <f t="shared" si="710"/>
        <v>0</v>
      </c>
      <c r="DF404" s="49">
        <v>30</v>
      </c>
      <c r="DG404" s="50">
        <f t="shared" si="717"/>
        <v>7349.4719999999998</v>
      </c>
      <c r="DH404" s="51">
        <f t="shared" si="726"/>
        <v>88193.66399999999</v>
      </c>
      <c r="DI404" s="52"/>
      <c r="DJ404" s="52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2">
        <f>$DG404</f>
        <v>7349.4719999999998</v>
      </c>
      <c r="DV404" s="52">
        <f>$DG404</f>
        <v>7349.4719999999998</v>
      </c>
      <c r="DW404" s="52">
        <f>$DG404</f>
        <v>7349.4719999999998</v>
      </c>
      <c r="DX404" s="52">
        <f>$DG404</f>
        <v>7349.4719999999998</v>
      </c>
      <c r="DY404" s="52">
        <f>$DG404</f>
        <v>7349.4719999999998</v>
      </c>
      <c r="DZ404" s="52">
        <f t="shared" si="747"/>
        <v>7349.4719999999998</v>
      </c>
      <c r="EA404" s="52">
        <f t="shared" si="747"/>
        <v>7349.4719999999998</v>
      </c>
      <c r="EB404" s="52">
        <f t="shared" si="747"/>
        <v>7349.4719999999998</v>
      </c>
      <c r="EC404" s="52">
        <f t="shared" si="747"/>
        <v>7349.4719999999998</v>
      </c>
      <c r="ED404" s="52">
        <f t="shared" si="747"/>
        <v>7349.4719999999998</v>
      </c>
      <c r="EE404" s="52">
        <f t="shared" si="747"/>
        <v>7349.4719999999998</v>
      </c>
      <c r="EF404" s="52">
        <f t="shared" si="747"/>
        <v>7349.4719999999998</v>
      </c>
      <c r="EG404" s="54">
        <f t="shared" si="728"/>
        <v>132290.49600000001</v>
      </c>
      <c r="EH404" s="55">
        <f t="shared" si="729"/>
        <v>12</v>
      </c>
      <c r="EI404" s="55">
        <f t="shared" si="730"/>
        <v>18</v>
      </c>
      <c r="EJ404" s="56" t="s">
        <v>788</v>
      </c>
      <c r="EK404" s="57">
        <f t="shared" si="752"/>
        <v>0</v>
      </c>
      <c r="EL404" s="57">
        <f t="shared" si="753"/>
        <v>0</v>
      </c>
      <c r="EM404" s="57">
        <f t="shared" si="754"/>
        <v>0</v>
      </c>
      <c r="EN404" s="57">
        <f t="shared" si="755"/>
        <v>0</v>
      </c>
      <c r="EO404" s="57">
        <f t="shared" si="734"/>
        <v>0</v>
      </c>
      <c r="EP404" s="57">
        <f t="shared" si="735"/>
        <v>0</v>
      </c>
      <c r="EQ404" s="58">
        <f t="shared" si="736"/>
        <v>0</v>
      </c>
      <c r="ER404" s="58">
        <f t="shared" si="737"/>
        <v>0</v>
      </c>
      <c r="ES404" s="58">
        <f t="shared" si="738"/>
        <v>0</v>
      </c>
      <c r="ET404" s="58">
        <f t="shared" si="739"/>
        <v>0</v>
      </c>
    </row>
    <row r="405" spans="1:150" x14ac:dyDescent="0.25">
      <c r="A405" s="30" t="s">
        <v>1452</v>
      </c>
      <c r="B405" s="65">
        <v>2023280</v>
      </c>
      <c r="C405" s="67" t="s">
        <v>1453</v>
      </c>
      <c r="D405" s="32" t="s">
        <v>489</v>
      </c>
      <c r="E405" s="56"/>
      <c r="F405" s="33"/>
      <c r="G405" s="33"/>
      <c r="H405" s="288">
        <f t="shared" si="731"/>
        <v>220484.16</v>
      </c>
      <c r="I405" s="288">
        <f t="shared" si="732"/>
        <v>220484.16</v>
      </c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4" t="s">
        <v>548</v>
      </c>
      <c r="AI405" s="34" t="s">
        <v>463</v>
      </c>
      <c r="AJ405" s="34" t="s">
        <v>54</v>
      </c>
      <c r="AK405" s="34" t="s">
        <v>490</v>
      </c>
      <c r="AL405" s="34" t="s">
        <v>170</v>
      </c>
      <c r="AM405" s="34" t="s">
        <v>491</v>
      </c>
      <c r="AN405" s="34" t="s">
        <v>617</v>
      </c>
      <c r="AO405" s="36">
        <v>1.04</v>
      </c>
      <c r="AP405" s="69" t="s">
        <v>544</v>
      </c>
      <c r="AQ405" s="69" t="s">
        <v>30</v>
      </c>
      <c r="AR405" s="37" t="s">
        <v>493</v>
      </c>
      <c r="AS405" s="38">
        <v>2023</v>
      </c>
      <c r="AT405" s="39" t="s">
        <v>470</v>
      </c>
      <c r="AU405" s="37" t="s">
        <v>471</v>
      </c>
      <c r="AV405" s="39" t="s">
        <v>494</v>
      </c>
      <c r="AW405" s="39" t="s">
        <v>495</v>
      </c>
      <c r="AX405" s="39" t="s">
        <v>550</v>
      </c>
      <c r="AY405" s="40" t="s">
        <v>787</v>
      </c>
      <c r="AZ405" s="40" t="s">
        <v>504</v>
      </c>
      <c r="BA405" s="274">
        <v>0</v>
      </c>
      <c r="BB405" s="42"/>
      <c r="BC405" s="43">
        <v>212004</v>
      </c>
      <c r="BD405" s="43">
        <v>0</v>
      </c>
      <c r="BE405" s="43"/>
      <c r="BF405" s="43">
        <v>0</v>
      </c>
      <c r="BG405" s="44"/>
      <c r="BH405" s="45">
        <f t="shared" si="712"/>
        <v>212004</v>
      </c>
      <c r="BI405" s="45">
        <f t="shared" si="713"/>
        <v>220484.16</v>
      </c>
      <c r="BJ405" s="45">
        <f t="shared" si="725"/>
        <v>220484.16</v>
      </c>
      <c r="BK405" s="46">
        <v>0</v>
      </c>
      <c r="BL405" s="46">
        <v>0</v>
      </c>
      <c r="BM405" s="46">
        <f t="shared" si="680"/>
        <v>0</v>
      </c>
      <c r="BN405" s="46">
        <v>0</v>
      </c>
      <c r="BO405" s="46">
        <f t="shared" si="694"/>
        <v>0</v>
      </c>
      <c r="BP405" s="46">
        <v>0</v>
      </c>
      <c r="BQ405" s="46">
        <f t="shared" si="681"/>
        <v>0</v>
      </c>
      <c r="BR405" s="46">
        <v>0</v>
      </c>
      <c r="BS405" s="46">
        <f t="shared" si="682"/>
        <v>0</v>
      </c>
      <c r="BT405" s="46">
        <v>0</v>
      </c>
      <c r="BU405" s="46">
        <f t="shared" si="683"/>
        <v>0</v>
      </c>
      <c r="BV405" s="46">
        <v>0</v>
      </c>
      <c r="BW405" s="46">
        <f t="shared" si="684"/>
        <v>0</v>
      </c>
      <c r="BX405" s="46">
        <v>0</v>
      </c>
      <c r="BY405" s="46">
        <f t="shared" si="685"/>
        <v>0</v>
      </c>
      <c r="BZ405" s="46">
        <v>0</v>
      </c>
      <c r="CA405" s="46">
        <f t="shared" si="695"/>
        <v>0</v>
      </c>
      <c r="CB405" s="46">
        <v>0</v>
      </c>
      <c r="CC405" s="46">
        <f t="shared" si="696"/>
        <v>0</v>
      </c>
      <c r="CD405" s="46">
        <v>0</v>
      </c>
      <c r="CE405" s="46">
        <f t="shared" si="697"/>
        <v>0</v>
      </c>
      <c r="CF405" s="46">
        <v>0</v>
      </c>
      <c r="CG405" s="46">
        <f t="shared" si="698"/>
        <v>0</v>
      </c>
      <c r="CH405" s="46">
        <v>212004</v>
      </c>
      <c r="CI405" s="46">
        <f t="shared" si="699"/>
        <v>220484.16</v>
      </c>
      <c r="CJ405" s="46">
        <v>0</v>
      </c>
      <c r="CK405" s="46">
        <f t="shared" si="700"/>
        <v>0</v>
      </c>
      <c r="CL405" s="46">
        <v>0</v>
      </c>
      <c r="CM405" s="46">
        <f t="shared" si="701"/>
        <v>0</v>
      </c>
      <c r="CN405" s="46">
        <v>0</v>
      </c>
      <c r="CO405" s="46">
        <f t="shared" si="702"/>
        <v>0</v>
      </c>
      <c r="CP405" s="46">
        <v>0</v>
      </c>
      <c r="CQ405" s="46">
        <f t="shared" si="703"/>
        <v>0</v>
      </c>
      <c r="CR405" s="46">
        <v>0</v>
      </c>
      <c r="CS405" s="46">
        <f t="shared" si="704"/>
        <v>0</v>
      </c>
      <c r="CT405" s="46">
        <v>0</v>
      </c>
      <c r="CU405" s="46">
        <f t="shared" si="705"/>
        <v>0</v>
      </c>
      <c r="CV405" s="46">
        <v>0</v>
      </c>
      <c r="CW405" s="46">
        <f t="shared" si="706"/>
        <v>0</v>
      </c>
      <c r="CX405" s="46">
        <v>0</v>
      </c>
      <c r="CY405" s="46">
        <f t="shared" si="707"/>
        <v>0</v>
      </c>
      <c r="CZ405" s="46">
        <v>0</v>
      </c>
      <c r="DA405" s="46">
        <f t="shared" si="708"/>
        <v>0</v>
      </c>
      <c r="DB405" s="47">
        <v>0</v>
      </c>
      <c r="DC405" s="46">
        <f t="shared" si="709"/>
        <v>0</v>
      </c>
      <c r="DD405" s="48">
        <v>0</v>
      </c>
      <c r="DE405" s="46">
        <f t="shared" si="710"/>
        <v>0</v>
      </c>
      <c r="DF405" s="49">
        <v>30</v>
      </c>
      <c r="DG405" s="50">
        <f t="shared" si="717"/>
        <v>7349.4719999999998</v>
      </c>
      <c r="DH405" s="51">
        <f t="shared" si="726"/>
        <v>80844.191999999995</v>
      </c>
      <c r="DI405" s="52"/>
      <c r="DJ405" s="52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2">
        <f>$DG405</f>
        <v>7349.4719999999998</v>
      </c>
      <c r="DW405" s="52">
        <f>$DG405</f>
        <v>7349.4719999999998</v>
      </c>
      <c r="DX405" s="52">
        <f>$DG405</f>
        <v>7349.4719999999998</v>
      </c>
      <c r="DY405" s="52">
        <f>$DG405</f>
        <v>7349.4719999999998</v>
      </c>
      <c r="DZ405" s="52">
        <f t="shared" ref="DZ405:EF414" si="760">$DG405</f>
        <v>7349.4719999999998</v>
      </c>
      <c r="EA405" s="52">
        <f t="shared" si="760"/>
        <v>7349.4719999999998</v>
      </c>
      <c r="EB405" s="52">
        <f t="shared" si="760"/>
        <v>7349.4719999999998</v>
      </c>
      <c r="EC405" s="52">
        <f t="shared" si="760"/>
        <v>7349.4719999999998</v>
      </c>
      <c r="ED405" s="52">
        <f t="shared" si="760"/>
        <v>7349.4719999999998</v>
      </c>
      <c r="EE405" s="52">
        <f t="shared" si="760"/>
        <v>7349.4719999999998</v>
      </c>
      <c r="EF405" s="52">
        <f t="shared" si="760"/>
        <v>7349.4719999999998</v>
      </c>
      <c r="EG405" s="54">
        <f t="shared" si="728"/>
        <v>139639.96799999999</v>
      </c>
      <c r="EH405" s="55">
        <f t="shared" si="729"/>
        <v>11</v>
      </c>
      <c r="EI405" s="55">
        <f t="shared" si="730"/>
        <v>19</v>
      </c>
      <c r="EJ405" s="56" t="s">
        <v>788</v>
      </c>
      <c r="EK405" s="57">
        <f t="shared" si="752"/>
        <v>0</v>
      </c>
      <c r="EL405" s="57">
        <f t="shared" si="753"/>
        <v>0</v>
      </c>
      <c r="EM405" s="57">
        <f t="shared" si="754"/>
        <v>0</v>
      </c>
      <c r="EN405" s="57">
        <f t="shared" si="755"/>
        <v>0</v>
      </c>
      <c r="EO405" s="57">
        <f t="shared" si="734"/>
        <v>0</v>
      </c>
      <c r="EP405" s="57">
        <f t="shared" si="735"/>
        <v>0</v>
      </c>
      <c r="EQ405" s="58">
        <f t="shared" si="736"/>
        <v>0</v>
      </c>
      <c r="ER405" s="58">
        <f t="shared" si="737"/>
        <v>0</v>
      </c>
      <c r="ES405" s="58">
        <f t="shared" si="738"/>
        <v>0</v>
      </c>
      <c r="ET405" s="58">
        <f t="shared" si="739"/>
        <v>0</v>
      </c>
    </row>
    <row r="406" spans="1:150" x14ac:dyDescent="0.25">
      <c r="A406" s="30" t="s">
        <v>1454</v>
      </c>
      <c r="B406" s="65">
        <v>2023281</v>
      </c>
      <c r="C406" s="67" t="s">
        <v>1455</v>
      </c>
      <c r="D406" s="32" t="s">
        <v>489</v>
      </c>
      <c r="E406" s="56"/>
      <c r="F406" s="33"/>
      <c r="G406" s="33"/>
      <c r="H406" s="288">
        <f t="shared" si="731"/>
        <v>220484.16</v>
      </c>
      <c r="I406" s="288">
        <f t="shared" si="732"/>
        <v>220484.16</v>
      </c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4" t="s">
        <v>548</v>
      </c>
      <c r="AI406" s="34" t="s">
        <v>463</v>
      </c>
      <c r="AJ406" s="34" t="s">
        <v>54</v>
      </c>
      <c r="AK406" s="34" t="s">
        <v>490</v>
      </c>
      <c r="AL406" s="34" t="s">
        <v>170</v>
      </c>
      <c r="AM406" s="34" t="s">
        <v>491</v>
      </c>
      <c r="AN406" s="34" t="s">
        <v>617</v>
      </c>
      <c r="AO406" s="36">
        <v>1.04</v>
      </c>
      <c r="AP406" s="69" t="s">
        <v>1456</v>
      </c>
      <c r="AQ406" s="69" t="s">
        <v>30</v>
      </c>
      <c r="AR406" s="37" t="s">
        <v>493</v>
      </c>
      <c r="AS406" s="38">
        <v>2023</v>
      </c>
      <c r="AT406" s="39" t="s">
        <v>470</v>
      </c>
      <c r="AU406" s="37" t="s">
        <v>471</v>
      </c>
      <c r="AV406" s="39" t="s">
        <v>494</v>
      </c>
      <c r="AW406" s="39" t="s">
        <v>495</v>
      </c>
      <c r="AX406" s="39" t="s">
        <v>550</v>
      </c>
      <c r="AY406" s="40" t="s">
        <v>787</v>
      </c>
      <c r="AZ406" s="40" t="s">
        <v>504</v>
      </c>
      <c r="BA406" s="274">
        <v>0</v>
      </c>
      <c r="BB406" s="42"/>
      <c r="BC406" s="43">
        <v>212004</v>
      </c>
      <c r="BD406" s="43">
        <v>0</v>
      </c>
      <c r="BE406" s="43"/>
      <c r="BF406" s="43">
        <v>0</v>
      </c>
      <c r="BG406" s="44"/>
      <c r="BH406" s="45">
        <f t="shared" si="712"/>
        <v>212004</v>
      </c>
      <c r="BI406" s="45">
        <f t="shared" si="713"/>
        <v>220484.16</v>
      </c>
      <c r="BJ406" s="45">
        <f t="shared" si="725"/>
        <v>220484.16</v>
      </c>
      <c r="BK406" s="46">
        <v>0</v>
      </c>
      <c r="BL406" s="46">
        <v>0</v>
      </c>
      <c r="BM406" s="46">
        <f t="shared" si="680"/>
        <v>0</v>
      </c>
      <c r="BN406" s="46">
        <v>0</v>
      </c>
      <c r="BO406" s="46">
        <f t="shared" si="694"/>
        <v>0</v>
      </c>
      <c r="BP406" s="46">
        <v>0</v>
      </c>
      <c r="BQ406" s="46">
        <f t="shared" si="681"/>
        <v>0</v>
      </c>
      <c r="BR406" s="46">
        <v>0</v>
      </c>
      <c r="BS406" s="46">
        <f t="shared" si="682"/>
        <v>0</v>
      </c>
      <c r="BT406" s="46">
        <v>0</v>
      </c>
      <c r="BU406" s="46">
        <f t="shared" si="683"/>
        <v>0</v>
      </c>
      <c r="BV406" s="46">
        <v>0</v>
      </c>
      <c r="BW406" s="46">
        <f t="shared" si="684"/>
        <v>0</v>
      </c>
      <c r="BX406" s="46">
        <v>0</v>
      </c>
      <c r="BY406" s="46">
        <f t="shared" si="685"/>
        <v>0</v>
      </c>
      <c r="BZ406" s="46">
        <v>0</v>
      </c>
      <c r="CA406" s="46">
        <f t="shared" si="695"/>
        <v>0</v>
      </c>
      <c r="CB406" s="46">
        <v>0</v>
      </c>
      <c r="CC406" s="46">
        <f t="shared" si="696"/>
        <v>0</v>
      </c>
      <c r="CD406" s="46">
        <v>0</v>
      </c>
      <c r="CE406" s="46">
        <f t="shared" si="697"/>
        <v>0</v>
      </c>
      <c r="CF406" s="46">
        <v>0</v>
      </c>
      <c r="CG406" s="46">
        <f t="shared" si="698"/>
        <v>0</v>
      </c>
      <c r="CH406" s="46">
        <v>0</v>
      </c>
      <c r="CI406" s="46">
        <f t="shared" si="699"/>
        <v>0</v>
      </c>
      <c r="CJ406" s="46">
        <v>212004</v>
      </c>
      <c r="CK406" s="46">
        <f t="shared" si="700"/>
        <v>220484.16</v>
      </c>
      <c r="CL406" s="46">
        <v>0</v>
      </c>
      <c r="CM406" s="46">
        <f t="shared" si="701"/>
        <v>0</v>
      </c>
      <c r="CN406" s="46">
        <v>0</v>
      </c>
      <c r="CO406" s="46">
        <f t="shared" si="702"/>
        <v>0</v>
      </c>
      <c r="CP406" s="46">
        <v>0</v>
      </c>
      <c r="CQ406" s="46">
        <f t="shared" si="703"/>
        <v>0</v>
      </c>
      <c r="CR406" s="46">
        <v>0</v>
      </c>
      <c r="CS406" s="46">
        <f t="shared" si="704"/>
        <v>0</v>
      </c>
      <c r="CT406" s="46">
        <v>0</v>
      </c>
      <c r="CU406" s="46">
        <f t="shared" si="705"/>
        <v>0</v>
      </c>
      <c r="CV406" s="46">
        <v>0</v>
      </c>
      <c r="CW406" s="46">
        <f t="shared" si="706"/>
        <v>0</v>
      </c>
      <c r="CX406" s="46">
        <v>0</v>
      </c>
      <c r="CY406" s="46">
        <f t="shared" si="707"/>
        <v>0</v>
      </c>
      <c r="CZ406" s="46">
        <v>0</v>
      </c>
      <c r="DA406" s="46">
        <f t="shared" si="708"/>
        <v>0</v>
      </c>
      <c r="DB406" s="47">
        <v>0</v>
      </c>
      <c r="DC406" s="46">
        <f t="shared" si="709"/>
        <v>0</v>
      </c>
      <c r="DD406" s="48">
        <v>0</v>
      </c>
      <c r="DE406" s="46">
        <f t="shared" si="710"/>
        <v>0</v>
      </c>
      <c r="DF406" s="49">
        <v>30</v>
      </c>
      <c r="DG406" s="50">
        <f t="shared" si="717"/>
        <v>7349.4719999999998</v>
      </c>
      <c r="DH406" s="51">
        <f t="shared" si="726"/>
        <v>73494.720000000001</v>
      </c>
      <c r="DI406" s="52"/>
      <c r="DJ406" s="52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2">
        <f>$DG406</f>
        <v>7349.4719999999998</v>
      </c>
      <c r="DX406" s="52">
        <f>$DG406</f>
        <v>7349.4719999999998</v>
      </c>
      <c r="DY406" s="52">
        <f>$DG406</f>
        <v>7349.4719999999998</v>
      </c>
      <c r="DZ406" s="52">
        <f t="shared" si="760"/>
        <v>7349.4719999999998</v>
      </c>
      <c r="EA406" s="52">
        <f t="shared" si="760"/>
        <v>7349.4719999999998</v>
      </c>
      <c r="EB406" s="52">
        <f t="shared" si="760"/>
        <v>7349.4719999999998</v>
      </c>
      <c r="EC406" s="52">
        <f t="shared" si="760"/>
        <v>7349.4719999999998</v>
      </c>
      <c r="ED406" s="52">
        <f t="shared" si="760"/>
        <v>7349.4719999999998</v>
      </c>
      <c r="EE406" s="52">
        <f t="shared" si="760"/>
        <v>7349.4719999999998</v>
      </c>
      <c r="EF406" s="52">
        <f t="shared" si="760"/>
        <v>7349.4719999999998</v>
      </c>
      <c r="EG406" s="54">
        <f t="shared" si="728"/>
        <v>146989.44</v>
      </c>
      <c r="EH406" s="55">
        <f t="shared" si="729"/>
        <v>10</v>
      </c>
      <c r="EI406" s="55">
        <f t="shared" si="730"/>
        <v>20</v>
      </c>
      <c r="EJ406" s="56" t="s">
        <v>788</v>
      </c>
      <c r="EK406" s="57">
        <f t="shared" si="752"/>
        <v>0</v>
      </c>
      <c r="EL406" s="57">
        <f t="shared" si="753"/>
        <v>0</v>
      </c>
      <c r="EM406" s="57">
        <f t="shared" si="754"/>
        <v>0</v>
      </c>
      <c r="EN406" s="57">
        <f t="shared" si="755"/>
        <v>0</v>
      </c>
      <c r="EO406" s="57">
        <f t="shared" si="734"/>
        <v>0</v>
      </c>
      <c r="EP406" s="57">
        <f t="shared" si="735"/>
        <v>0</v>
      </c>
      <c r="EQ406" s="58">
        <f t="shared" si="736"/>
        <v>0</v>
      </c>
      <c r="ER406" s="58">
        <f t="shared" si="737"/>
        <v>0</v>
      </c>
      <c r="ES406" s="58">
        <f t="shared" si="738"/>
        <v>0</v>
      </c>
      <c r="ET406" s="58">
        <f t="shared" si="739"/>
        <v>0</v>
      </c>
    </row>
    <row r="407" spans="1:150" x14ac:dyDescent="0.25">
      <c r="A407" s="30" t="s">
        <v>1457</v>
      </c>
      <c r="B407" s="65">
        <v>2023282</v>
      </c>
      <c r="C407" s="67" t="s">
        <v>1458</v>
      </c>
      <c r="D407" s="32" t="s">
        <v>489</v>
      </c>
      <c r="E407" s="56"/>
      <c r="F407" s="33"/>
      <c r="G407" s="33"/>
      <c r="H407" s="288">
        <f t="shared" si="731"/>
        <v>220484.16</v>
      </c>
      <c r="I407" s="288">
        <f t="shared" si="732"/>
        <v>220484.16</v>
      </c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4" t="s">
        <v>548</v>
      </c>
      <c r="AI407" s="34" t="s">
        <v>463</v>
      </c>
      <c r="AJ407" s="34" t="s">
        <v>54</v>
      </c>
      <c r="AK407" s="34" t="s">
        <v>490</v>
      </c>
      <c r="AL407" s="34" t="s">
        <v>170</v>
      </c>
      <c r="AM407" s="34" t="s">
        <v>491</v>
      </c>
      <c r="AN407" s="34" t="s">
        <v>617</v>
      </c>
      <c r="AO407" s="36">
        <v>1.04</v>
      </c>
      <c r="AP407" s="69" t="s">
        <v>1456</v>
      </c>
      <c r="AQ407" s="69" t="s">
        <v>30</v>
      </c>
      <c r="AR407" s="37" t="s">
        <v>493</v>
      </c>
      <c r="AS407" s="38">
        <v>2023</v>
      </c>
      <c r="AT407" s="39" t="s">
        <v>470</v>
      </c>
      <c r="AU407" s="37" t="s">
        <v>471</v>
      </c>
      <c r="AV407" s="39" t="s">
        <v>494</v>
      </c>
      <c r="AW407" s="39" t="s">
        <v>495</v>
      </c>
      <c r="AX407" s="39" t="s">
        <v>550</v>
      </c>
      <c r="AY407" s="40" t="s">
        <v>787</v>
      </c>
      <c r="AZ407" s="40" t="s">
        <v>504</v>
      </c>
      <c r="BA407" s="274">
        <v>0</v>
      </c>
      <c r="BB407" s="42"/>
      <c r="BC407" s="43">
        <v>212004</v>
      </c>
      <c r="BD407" s="43">
        <v>0</v>
      </c>
      <c r="BE407" s="43"/>
      <c r="BF407" s="43">
        <v>0</v>
      </c>
      <c r="BG407" s="44"/>
      <c r="BH407" s="45">
        <f t="shared" si="712"/>
        <v>212004</v>
      </c>
      <c r="BI407" s="45">
        <f t="shared" si="713"/>
        <v>220484.16</v>
      </c>
      <c r="BJ407" s="45">
        <f t="shared" si="725"/>
        <v>220484.16</v>
      </c>
      <c r="BK407" s="46">
        <v>0</v>
      </c>
      <c r="BL407" s="46">
        <v>0</v>
      </c>
      <c r="BM407" s="46">
        <f t="shared" si="680"/>
        <v>0</v>
      </c>
      <c r="BN407" s="46">
        <v>0</v>
      </c>
      <c r="BO407" s="46">
        <f t="shared" si="694"/>
        <v>0</v>
      </c>
      <c r="BP407" s="46">
        <v>0</v>
      </c>
      <c r="BQ407" s="46">
        <f t="shared" si="681"/>
        <v>0</v>
      </c>
      <c r="BR407" s="46">
        <v>0</v>
      </c>
      <c r="BS407" s="46">
        <f t="shared" si="682"/>
        <v>0</v>
      </c>
      <c r="BT407" s="46">
        <v>0</v>
      </c>
      <c r="BU407" s="46">
        <f t="shared" si="683"/>
        <v>0</v>
      </c>
      <c r="BV407" s="46">
        <v>0</v>
      </c>
      <c r="BW407" s="46">
        <f t="shared" si="684"/>
        <v>0</v>
      </c>
      <c r="BX407" s="46">
        <v>0</v>
      </c>
      <c r="BY407" s="46">
        <f t="shared" si="685"/>
        <v>0</v>
      </c>
      <c r="BZ407" s="46">
        <v>0</v>
      </c>
      <c r="CA407" s="46">
        <f t="shared" si="695"/>
        <v>0</v>
      </c>
      <c r="CB407" s="46">
        <v>0</v>
      </c>
      <c r="CC407" s="46">
        <f t="shared" si="696"/>
        <v>0</v>
      </c>
      <c r="CD407" s="46">
        <v>0</v>
      </c>
      <c r="CE407" s="46">
        <f t="shared" si="697"/>
        <v>0</v>
      </c>
      <c r="CF407" s="46">
        <v>0</v>
      </c>
      <c r="CG407" s="46">
        <f t="shared" si="698"/>
        <v>0</v>
      </c>
      <c r="CH407" s="46">
        <v>0</v>
      </c>
      <c r="CI407" s="46">
        <f t="shared" si="699"/>
        <v>0</v>
      </c>
      <c r="CJ407" s="46">
        <v>0</v>
      </c>
      <c r="CK407" s="46">
        <f t="shared" si="700"/>
        <v>0</v>
      </c>
      <c r="CL407" s="46">
        <v>212004</v>
      </c>
      <c r="CM407" s="46">
        <f t="shared" si="701"/>
        <v>220484.16</v>
      </c>
      <c r="CN407" s="46">
        <v>0</v>
      </c>
      <c r="CO407" s="46">
        <f t="shared" si="702"/>
        <v>0</v>
      </c>
      <c r="CP407" s="46">
        <v>0</v>
      </c>
      <c r="CQ407" s="46">
        <f t="shared" si="703"/>
        <v>0</v>
      </c>
      <c r="CR407" s="46">
        <v>0</v>
      </c>
      <c r="CS407" s="46">
        <f t="shared" si="704"/>
        <v>0</v>
      </c>
      <c r="CT407" s="46">
        <v>0</v>
      </c>
      <c r="CU407" s="46">
        <f t="shared" si="705"/>
        <v>0</v>
      </c>
      <c r="CV407" s="46">
        <v>0</v>
      </c>
      <c r="CW407" s="46">
        <f t="shared" si="706"/>
        <v>0</v>
      </c>
      <c r="CX407" s="46">
        <v>0</v>
      </c>
      <c r="CY407" s="46">
        <f t="shared" si="707"/>
        <v>0</v>
      </c>
      <c r="CZ407" s="46">
        <v>0</v>
      </c>
      <c r="DA407" s="46">
        <f t="shared" si="708"/>
        <v>0</v>
      </c>
      <c r="DB407" s="47">
        <v>0</v>
      </c>
      <c r="DC407" s="46">
        <f t="shared" si="709"/>
        <v>0</v>
      </c>
      <c r="DD407" s="48">
        <v>0</v>
      </c>
      <c r="DE407" s="46">
        <f t="shared" si="710"/>
        <v>0</v>
      </c>
      <c r="DF407" s="49">
        <v>30</v>
      </c>
      <c r="DG407" s="50">
        <f t="shared" si="717"/>
        <v>7349.4719999999998</v>
      </c>
      <c r="DH407" s="51">
        <f t="shared" si="726"/>
        <v>66145.248000000007</v>
      </c>
      <c r="DI407" s="52"/>
      <c r="DJ407" s="52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2">
        <f>$DG407</f>
        <v>7349.4719999999998</v>
      </c>
      <c r="DY407" s="52">
        <f>$DG407</f>
        <v>7349.4719999999998</v>
      </c>
      <c r="DZ407" s="52">
        <f t="shared" si="760"/>
        <v>7349.4719999999998</v>
      </c>
      <c r="EA407" s="52">
        <f t="shared" si="760"/>
        <v>7349.4719999999998</v>
      </c>
      <c r="EB407" s="52">
        <f t="shared" si="760"/>
        <v>7349.4719999999998</v>
      </c>
      <c r="EC407" s="52">
        <f t="shared" si="760"/>
        <v>7349.4719999999998</v>
      </c>
      <c r="ED407" s="52">
        <f t="shared" si="760"/>
        <v>7349.4719999999998</v>
      </c>
      <c r="EE407" s="52">
        <f t="shared" si="760"/>
        <v>7349.4719999999998</v>
      </c>
      <c r="EF407" s="52">
        <f t="shared" si="760"/>
        <v>7349.4719999999998</v>
      </c>
      <c r="EG407" s="54">
        <f t="shared" si="728"/>
        <v>154338.91200000001</v>
      </c>
      <c r="EH407" s="55">
        <f t="shared" si="729"/>
        <v>9</v>
      </c>
      <c r="EI407" s="55">
        <f t="shared" si="730"/>
        <v>21</v>
      </c>
      <c r="EJ407" s="56" t="s">
        <v>788</v>
      </c>
      <c r="EK407" s="57">
        <f t="shared" si="752"/>
        <v>0</v>
      </c>
      <c r="EL407" s="57">
        <f t="shared" si="753"/>
        <v>0</v>
      </c>
      <c r="EM407" s="57">
        <f t="shared" si="754"/>
        <v>0</v>
      </c>
      <c r="EN407" s="57">
        <f t="shared" si="755"/>
        <v>0</v>
      </c>
      <c r="EO407" s="57">
        <f t="shared" si="734"/>
        <v>0</v>
      </c>
      <c r="EP407" s="57">
        <f t="shared" si="735"/>
        <v>0</v>
      </c>
      <c r="EQ407" s="58">
        <f t="shared" si="736"/>
        <v>0</v>
      </c>
      <c r="ER407" s="58">
        <f t="shared" si="737"/>
        <v>0</v>
      </c>
      <c r="ES407" s="58">
        <f t="shared" si="738"/>
        <v>0</v>
      </c>
      <c r="ET407" s="58">
        <f t="shared" si="739"/>
        <v>0</v>
      </c>
    </row>
    <row r="408" spans="1:150" x14ac:dyDescent="0.25">
      <c r="A408" s="30" t="s">
        <v>1459</v>
      </c>
      <c r="B408" s="65">
        <v>2023283</v>
      </c>
      <c r="C408" s="67" t="s">
        <v>1460</v>
      </c>
      <c r="D408" s="32" t="s">
        <v>489</v>
      </c>
      <c r="E408" s="56"/>
      <c r="F408" s="33"/>
      <c r="G408" s="33"/>
      <c r="H408" s="288">
        <f t="shared" si="731"/>
        <v>220484.16</v>
      </c>
      <c r="I408" s="288">
        <f t="shared" si="732"/>
        <v>220484.16</v>
      </c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4" t="s">
        <v>548</v>
      </c>
      <c r="AI408" s="34" t="s">
        <v>463</v>
      </c>
      <c r="AJ408" s="34" t="s">
        <v>54</v>
      </c>
      <c r="AK408" s="34" t="s">
        <v>490</v>
      </c>
      <c r="AL408" s="34" t="s">
        <v>170</v>
      </c>
      <c r="AM408" s="34" t="s">
        <v>491</v>
      </c>
      <c r="AN408" s="34" t="s">
        <v>617</v>
      </c>
      <c r="AO408" s="36">
        <v>1.04</v>
      </c>
      <c r="AP408" s="69" t="s">
        <v>1456</v>
      </c>
      <c r="AQ408" s="69" t="s">
        <v>30</v>
      </c>
      <c r="AR408" s="37" t="s">
        <v>493</v>
      </c>
      <c r="AS408" s="38">
        <v>2023</v>
      </c>
      <c r="AT408" s="39" t="s">
        <v>470</v>
      </c>
      <c r="AU408" s="37" t="s">
        <v>471</v>
      </c>
      <c r="AV408" s="39" t="s">
        <v>494</v>
      </c>
      <c r="AW408" s="39" t="s">
        <v>495</v>
      </c>
      <c r="AX408" s="39" t="s">
        <v>550</v>
      </c>
      <c r="AY408" s="40" t="s">
        <v>787</v>
      </c>
      <c r="AZ408" s="40" t="s">
        <v>504</v>
      </c>
      <c r="BA408" s="274">
        <v>0</v>
      </c>
      <c r="BB408" s="42"/>
      <c r="BC408" s="43">
        <v>212004</v>
      </c>
      <c r="BD408" s="43">
        <v>0</v>
      </c>
      <c r="BE408" s="43"/>
      <c r="BF408" s="43">
        <v>0</v>
      </c>
      <c r="BG408" s="44"/>
      <c r="BH408" s="45">
        <f t="shared" si="712"/>
        <v>212004</v>
      </c>
      <c r="BI408" s="45">
        <f t="shared" si="713"/>
        <v>220484.16</v>
      </c>
      <c r="BJ408" s="45">
        <f t="shared" si="725"/>
        <v>220484.16</v>
      </c>
      <c r="BK408" s="46">
        <v>0</v>
      </c>
      <c r="BL408" s="46">
        <v>0</v>
      </c>
      <c r="BM408" s="46">
        <f t="shared" si="680"/>
        <v>0</v>
      </c>
      <c r="BN408" s="46">
        <v>0</v>
      </c>
      <c r="BO408" s="46">
        <f t="shared" si="694"/>
        <v>0</v>
      </c>
      <c r="BP408" s="46">
        <v>0</v>
      </c>
      <c r="BQ408" s="46">
        <f t="shared" si="681"/>
        <v>0</v>
      </c>
      <c r="BR408" s="46">
        <v>0</v>
      </c>
      <c r="BS408" s="46">
        <f t="shared" si="682"/>
        <v>0</v>
      </c>
      <c r="BT408" s="46">
        <v>0</v>
      </c>
      <c r="BU408" s="46">
        <f t="shared" si="683"/>
        <v>0</v>
      </c>
      <c r="BV408" s="46">
        <v>0</v>
      </c>
      <c r="BW408" s="46">
        <f t="shared" si="684"/>
        <v>0</v>
      </c>
      <c r="BX408" s="46">
        <v>0</v>
      </c>
      <c r="BY408" s="46">
        <f t="shared" si="685"/>
        <v>0</v>
      </c>
      <c r="BZ408" s="46">
        <v>0</v>
      </c>
      <c r="CA408" s="46">
        <f t="shared" si="695"/>
        <v>0</v>
      </c>
      <c r="CB408" s="46">
        <v>0</v>
      </c>
      <c r="CC408" s="46">
        <f t="shared" si="696"/>
        <v>0</v>
      </c>
      <c r="CD408" s="46">
        <v>0</v>
      </c>
      <c r="CE408" s="46">
        <f t="shared" si="697"/>
        <v>0</v>
      </c>
      <c r="CF408" s="46">
        <v>0</v>
      </c>
      <c r="CG408" s="46">
        <f t="shared" si="698"/>
        <v>0</v>
      </c>
      <c r="CH408" s="46">
        <v>0</v>
      </c>
      <c r="CI408" s="46">
        <f t="shared" si="699"/>
        <v>0</v>
      </c>
      <c r="CJ408" s="46">
        <v>0</v>
      </c>
      <c r="CK408" s="46">
        <f t="shared" si="700"/>
        <v>0</v>
      </c>
      <c r="CL408" s="46">
        <v>0</v>
      </c>
      <c r="CM408" s="46">
        <f t="shared" si="701"/>
        <v>0</v>
      </c>
      <c r="CN408" s="46">
        <v>212004</v>
      </c>
      <c r="CO408" s="46">
        <f t="shared" si="702"/>
        <v>220484.16</v>
      </c>
      <c r="CP408" s="46">
        <v>0</v>
      </c>
      <c r="CQ408" s="46">
        <f t="shared" si="703"/>
        <v>0</v>
      </c>
      <c r="CR408" s="46">
        <v>0</v>
      </c>
      <c r="CS408" s="46">
        <f t="shared" si="704"/>
        <v>0</v>
      </c>
      <c r="CT408" s="46">
        <v>0</v>
      </c>
      <c r="CU408" s="46">
        <f t="shared" si="705"/>
        <v>0</v>
      </c>
      <c r="CV408" s="46">
        <v>0</v>
      </c>
      <c r="CW408" s="46">
        <f t="shared" si="706"/>
        <v>0</v>
      </c>
      <c r="CX408" s="46">
        <v>0</v>
      </c>
      <c r="CY408" s="46">
        <f t="shared" si="707"/>
        <v>0</v>
      </c>
      <c r="CZ408" s="46">
        <v>0</v>
      </c>
      <c r="DA408" s="46">
        <f t="shared" si="708"/>
        <v>0</v>
      </c>
      <c r="DB408" s="47">
        <v>0</v>
      </c>
      <c r="DC408" s="46">
        <f t="shared" si="709"/>
        <v>0</v>
      </c>
      <c r="DD408" s="48">
        <v>0</v>
      </c>
      <c r="DE408" s="46">
        <f t="shared" si="710"/>
        <v>0</v>
      </c>
      <c r="DF408" s="49">
        <v>30</v>
      </c>
      <c r="DG408" s="50">
        <f t="shared" si="717"/>
        <v>7349.4719999999998</v>
      </c>
      <c r="DH408" s="51">
        <f t="shared" si="726"/>
        <v>58795.776000000005</v>
      </c>
      <c r="DI408" s="52"/>
      <c r="DJ408" s="52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2">
        <f>$DG408</f>
        <v>7349.4719999999998</v>
      </c>
      <c r="DZ408" s="52">
        <f t="shared" si="760"/>
        <v>7349.4719999999998</v>
      </c>
      <c r="EA408" s="52">
        <f t="shared" si="760"/>
        <v>7349.4719999999998</v>
      </c>
      <c r="EB408" s="52">
        <f t="shared" si="760"/>
        <v>7349.4719999999998</v>
      </c>
      <c r="EC408" s="52">
        <f t="shared" si="760"/>
        <v>7349.4719999999998</v>
      </c>
      <c r="ED408" s="52">
        <f t="shared" si="760"/>
        <v>7349.4719999999998</v>
      </c>
      <c r="EE408" s="52">
        <f t="shared" si="760"/>
        <v>7349.4719999999998</v>
      </c>
      <c r="EF408" s="52">
        <f t="shared" si="760"/>
        <v>7349.4719999999998</v>
      </c>
      <c r="EG408" s="54">
        <f t="shared" si="728"/>
        <v>161688.38399999999</v>
      </c>
      <c r="EH408" s="55">
        <f t="shared" si="729"/>
        <v>8</v>
      </c>
      <c r="EI408" s="55">
        <f t="shared" si="730"/>
        <v>22</v>
      </c>
      <c r="EJ408" s="56" t="s">
        <v>788</v>
      </c>
      <c r="EK408" s="57">
        <f t="shared" si="752"/>
        <v>0</v>
      </c>
      <c r="EL408" s="57">
        <f t="shared" si="753"/>
        <v>0</v>
      </c>
      <c r="EM408" s="57">
        <f t="shared" si="754"/>
        <v>0</v>
      </c>
      <c r="EN408" s="57">
        <f t="shared" si="755"/>
        <v>0</v>
      </c>
      <c r="EO408" s="57">
        <f t="shared" si="734"/>
        <v>0</v>
      </c>
      <c r="EP408" s="57">
        <f t="shared" si="735"/>
        <v>0</v>
      </c>
      <c r="EQ408" s="58">
        <f t="shared" si="736"/>
        <v>0</v>
      </c>
      <c r="ER408" s="58">
        <f t="shared" si="737"/>
        <v>0</v>
      </c>
      <c r="ES408" s="58">
        <f t="shared" si="738"/>
        <v>0</v>
      </c>
      <c r="ET408" s="58">
        <f t="shared" si="739"/>
        <v>0</v>
      </c>
    </row>
    <row r="409" spans="1:150" x14ac:dyDescent="0.25">
      <c r="A409" s="30" t="s">
        <v>1461</v>
      </c>
      <c r="B409" s="65">
        <v>2023284</v>
      </c>
      <c r="C409" s="67" t="s">
        <v>1462</v>
      </c>
      <c r="D409" s="32" t="s">
        <v>489</v>
      </c>
      <c r="E409" s="56"/>
      <c r="F409" s="33"/>
      <c r="G409" s="33"/>
      <c r="H409" s="288">
        <f t="shared" si="731"/>
        <v>220484.16</v>
      </c>
      <c r="I409" s="288">
        <f t="shared" si="732"/>
        <v>220484.16</v>
      </c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4" t="s">
        <v>548</v>
      </c>
      <c r="AI409" s="34" t="s">
        <v>463</v>
      </c>
      <c r="AJ409" s="34" t="s">
        <v>54</v>
      </c>
      <c r="AK409" s="34" t="s">
        <v>490</v>
      </c>
      <c r="AL409" s="34" t="s">
        <v>170</v>
      </c>
      <c r="AM409" s="34" t="s">
        <v>491</v>
      </c>
      <c r="AN409" s="34" t="s">
        <v>617</v>
      </c>
      <c r="AO409" s="36">
        <v>1.04</v>
      </c>
      <c r="AP409" s="69" t="s">
        <v>1456</v>
      </c>
      <c r="AQ409" s="69" t="s">
        <v>30</v>
      </c>
      <c r="AR409" s="37" t="s">
        <v>493</v>
      </c>
      <c r="AS409" s="38">
        <v>2023</v>
      </c>
      <c r="AT409" s="39" t="s">
        <v>470</v>
      </c>
      <c r="AU409" s="37" t="s">
        <v>471</v>
      </c>
      <c r="AV409" s="39" t="s">
        <v>494</v>
      </c>
      <c r="AW409" s="39" t="s">
        <v>495</v>
      </c>
      <c r="AX409" s="39" t="s">
        <v>550</v>
      </c>
      <c r="AY409" s="40" t="s">
        <v>787</v>
      </c>
      <c r="AZ409" s="40" t="s">
        <v>504</v>
      </c>
      <c r="BA409" s="274">
        <v>0</v>
      </c>
      <c r="BB409" s="42"/>
      <c r="BC409" s="43">
        <v>212004</v>
      </c>
      <c r="BD409" s="43">
        <v>0</v>
      </c>
      <c r="BE409" s="43"/>
      <c r="BF409" s="43">
        <v>0</v>
      </c>
      <c r="BG409" s="44"/>
      <c r="BH409" s="45">
        <f t="shared" si="712"/>
        <v>212004</v>
      </c>
      <c r="BI409" s="45">
        <f t="shared" si="713"/>
        <v>220484.16</v>
      </c>
      <c r="BJ409" s="45">
        <f t="shared" si="725"/>
        <v>220484.16</v>
      </c>
      <c r="BK409" s="46">
        <v>0</v>
      </c>
      <c r="BL409" s="46">
        <v>0</v>
      </c>
      <c r="BM409" s="46">
        <f t="shared" si="680"/>
        <v>0</v>
      </c>
      <c r="BN409" s="46">
        <v>0</v>
      </c>
      <c r="BO409" s="46">
        <f t="shared" si="694"/>
        <v>0</v>
      </c>
      <c r="BP409" s="46">
        <v>0</v>
      </c>
      <c r="BQ409" s="46">
        <f t="shared" si="681"/>
        <v>0</v>
      </c>
      <c r="BR409" s="46">
        <v>0</v>
      </c>
      <c r="BS409" s="46">
        <f t="shared" si="682"/>
        <v>0</v>
      </c>
      <c r="BT409" s="46">
        <v>0</v>
      </c>
      <c r="BU409" s="46">
        <f t="shared" si="683"/>
        <v>0</v>
      </c>
      <c r="BV409" s="46">
        <v>0</v>
      </c>
      <c r="BW409" s="46">
        <f t="shared" si="684"/>
        <v>0</v>
      </c>
      <c r="BX409" s="46">
        <v>0</v>
      </c>
      <c r="BY409" s="46">
        <f t="shared" si="685"/>
        <v>0</v>
      </c>
      <c r="BZ409" s="46">
        <v>0</v>
      </c>
      <c r="CA409" s="46">
        <f t="shared" si="695"/>
        <v>0</v>
      </c>
      <c r="CB409" s="46">
        <v>0</v>
      </c>
      <c r="CC409" s="46">
        <f t="shared" si="696"/>
        <v>0</v>
      </c>
      <c r="CD409" s="46">
        <v>0</v>
      </c>
      <c r="CE409" s="46">
        <f t="shared" si="697"/>
        <v>0</v>
      </c>
      <c r="CF409" s="46">
        <v>0</v>
      </c>
      <c r="CG409" s="46">
        <f t="shared" si="698"/>
        <v>0</v>
      </c>
      <c r="CH409" s="46">
        <v>0</v>
      </c>
      <c r="CI409" s="46">
        <f t="shared" si="699"/>
        <v>0</v>
      </c>
      <c r="CJ409" s="46">
        <v>0</v>
      </c>
      <c r="CK409" s="46">
        <f t="shared" si="700"/>
        <v>0</v>
      </c>
      <c r="CL409" s="46">
        <v>0</v>
      </c>
      <c r="CM409" s="46">
        <f t="shared" si="701"/>
        <v>0</v>
      </c>
      <c r="CN409" s="46">
        <v>0</v>
      </c>
      <c r="CO409" s="46">
        <f t="shared" si="702"/>
        <v>0</v>
      </c>
      <c r="CP409" s="46">
        <v>212004</v>
      </c>
      <c r="CQ409" s="46">
        <f t="shared" si="703"/>
        <v>220484.16</v>
      </c>
      <c r="CR409" s="46">
        <v>0</v>
      </c>
      <c r="CS409" s="46">
        <f t="shared" si="704"/>
        <v>0</v>
      </c>
      <c r="CT409" s="46">
        <v>0</v>
      </c>
      <c r="CU409" s="46">
        <f t="shared" si="705"/>
        <v>0</v>
      </c>
      <c r="CV409" s="46">
        <v>0</v>
      </c>
      <c r="CW409" s="46">
        <f t="shared" si="706"/>
        <v>0</v>
      </c>
      <c r="CX409" s="46">
        <v>0</v>
      </c>
      <c r="CY409" s="46">
        <f t="shared" si="707"/>
        <v>0</v>
      </c>
      <c r="CZ409" s="46">
        <v>0</v>
      </c>
      <c r="DA409" s="46">
        <f t="shared" si="708"/>
        <v>0</v>
      </c>
      <c r="DB409" s="47">
        <v>0</v>
      </c>
      <c r="DC409" s="46">
        <f t="shared" si="709"/>
        <v>0</v>
      </c>
      <c r="DD409" s="48">
        <v>0</v>
      </c>
      <c r="DE409" s="46">
        <f t="shared" si="710"/>
        <v>0</v>
      </c>
      <c r="DF409" s="49">
        <v>30</v>
      </c>
      <c r="DG409" s="50">
        <f t="shared" si="717"/>
        <v>7349.4719999999998</v>
      </c>
      <c r="DH409" s="51">
        <f t="shared" si="726"/>
        <v>51446.304000000004</v>
      </c>
      <c r="DI409" s="52"/>
      <c r="DJ409" s="52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2">
        <f t="shared" si="760"/>
        <v>7349.4719999999998</v>
      </c>
      <c r="EA409" s="52">
        <f t="shared" si="760"/>
        <v>7349.4719999999998</v>
      </c>
      <c r="EB409" s="52">
        <f t="shared" si="760"/>
        <v>7349.4719999999998</v>
      </c>
      <c r="EC409" s="52">
        <f t="shared" si="760"/>
        <v>7349.4719999999998</v>
      </c>
      <c r="ED409" s="52">
        <f t="shared" si="760"/>
        <v>7349.4719999999998</v>
      </c>
      <c r="EE409" s="52">
        <f t="shared" si="760"/>
        <v>7349.4719999999998</v>
      </c>
      <c r="EF409" s="52">
        <f t="shared" si="760"/>
        <v>7349.4719999999998</v>
      </c>
      <c r="EG409" s="54">
        <f t="shared" si="728"/>
        <v>169037.856</v>
      </c>
      <c r="EH409" s="55">
        <f t="shared" si="729"/>
        <v>7</v>
      </c>
      <c r="EI409" s="55">
        <f t="shared" si="730"/>
        <v>23</v>
      </c>
      <c r="EJ409" s="56" t="s">
        <v>788</v>
      </c>
      <c r="EK409" s="57">
        <f t="shared" si="752"/>
        <v>0</v>
      </c>
      <c r="EL409" s="57">
        <f t="shared" si="753"/>
        <v>0</v>
      </c>
      <c r="EM409" s="57">
        <f t="shared" si="754"/>
        <v>0</v>
      </c>
      <c r="EN409" s="57">
        <f t="shared" si="755"/>
        <v>0</v>
      </c>
      <c r="EO409" s="57">
        <f t="shared" si="734"/>
        <v>0</v>
      </c>
      <c r="EP409" s="57">
        <f t="shared" si="735"/>
        <v>0</v>
      </c>
      <c r="EQ409" s="58">
        <f t="shared" si="736"/>
        <v>0</v>
      </c>
      <c r="ER409" s="58">
        <f t="shared" si="737"/>
        <v>0</v>
      </c>
      <c r="ES409" s="58">
        <f t="shared" si="738"/>
        <v>0</v>
      </c>
      <c r="ET409" s="58">
        <f t="shared" si="739"/>
        <v>0</v>
      </c>
    </row>
    <row r="410" spans="1:150" x14ac:dyDescent="0.25">
      <c r="A410" s="30" t="s">
        <v>1463</v>
      </c>
      <c r="B410" s="65">
        <v>2023286</v>
      </c>
      <c r="C410" s="67" t="s">
        <v>1464</v>
      </c>
      <c r="D410" s="32" t="s">
        <v>489</v>
      </c>
      <c r="E410" s="56"/>
      <c r="F410" s="33"/>
      <c r="G410" s="33"/>
      <c r="H410" s="288">
        <f t="shared" si="731"/>
        <v>353757.83040000004</v>
      </c>
      <c r="I410" s="288">
        <f t="shared" si="732"/>
        <v>353757.83040000004</v>
      </c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4" t="s">
        <v>548</v>
      </c>
      <c r="AI410" s="34" t="s">
        <v>463</v>
      </c>
      <c r="AJ410" s="34" t="s">
        <v>54</v>
      </c>
      <c r="AK410" s="34" t="s">
        <v>490</v>
      </c>
      <c r="AL410" s="34" t="s">
        <v>767</v>
      </c>
      <c r="AM410" s="34" t="s">
        <v>491</v>
      </c>
      <c r="AN410" s="34" t="s">
        <v>744</v>
      </c>
      <c r="AO410" s="36">
        <v>1.04</v>
      </c>
      <c r="AP410" s="69" t="s">
        <v>468</v>
      </c>
      <c r="AQ410" s="69" t="s">
        <v>30</v>
      </c>
      <c r="AR410" s="37" t="s">
        <v>493</v>
      </c>
      <c r="AS410" s="38">
        <v>2023</v>
      </c>
      <c r="AT410" s="39" t="s">
        <v>470</v>
      </c>
      <c r="AU410" s="37" t="s">
        <v>493</v>
      </c>
      <c r="AV410" s="39" t="s">
        <v>494</v>
      </c>
      <c r="AW410" s="39" t="s">
        <v>495</v>
      </c>
      <c r="AX410" s="39" t="s">
        <v>791</v>
      </c>
      <c r="AY410" s="40" t="s">
        <v>768</v>
      </c>
      <c r="AZ410" s="40" t="s">
        <v>485</v>
      </c>
      <c r="BA410" s="274">
        <v>0</v>
      </c>
      <c r="BB410" s="42"/>
      <c r="BC410" s="43">
        <v>340151.76</v>
      </c>
      <c r="BD410" s="43">
        <v>0</v>
      </c>
      <c r="BE410" s="43"/>
      <c r="BF410" s="43">
        <v>0</v>
      </c>
      <c r="BG410" s="44"/>
      <c r="BH410" s="45">
        <f t="shared" si="712"/>
        <v>340151.76</v>
      </c>
      <c r="BI410" s="45">
        <f t="shared" si="713"/>
        <v>353757.83040000004</v>
      </c>
      <c r="BJ410" s="45">
        <f t="shared" si="725"/>
        <v>353757.83040000004</v>
      </c>
      <c r="BK410" s="46">
        <v>0</v>
      </c>
      <c r="BL410" s="46">
        <v>0</v>
      </c>
      <c r="BM410" s="46">
        <f t="shared" si="680"/>
        <v>0</v>
      </c>
      <c r="BN410" s="46">
        <v>0</v>
      </c>
      <c r="BO410" s="46">
        <f t="shared" si="694"/>
        <v>0</v>
      </c>
      <c r="BP410" s="46">
        <v>340151.76</v>
      </c>
      <c r="BQ410" s="46">
        <f t="shared" si="681"/>
        <v>353757.83040000004</v>
      </c>
      <c r="BR410" s="46">
        <v>0</v>
      </c>
      <c r="BS410" s="46">
        <f t="shared" si="682"/>
        <v>0</v>
      </c>
      <c r="BT410" s="46">
        <v>0</v>
      </c>
      <c r="BU410" s="46">
        <f t="shared" si="683"/>
        <v>0</v>
      </c>
      <c r="BV410" s="46">
        <v>0</v>
      </c>
      <c r="BW410" s="46">
        <f t="shared" si="684"/>
        <v>0</v>
      </c>
      <c r="BX410" s="46">
        <v>0</v>
      </c>
      <c r="BY410" s="46">
        <f t="shared" si="685"/>
        <v>0</v>
      </c>
      <c r="BZ410" s="46">
        <v>0</v>
      </c>
      <c r="CA410" s="46">
        <f t="shared" si="695"/>
        <v>0</v>
      </c>
      <c r="CB410" s="46">
        <v>0</v>
      </c>
      <c r="CC410" s="46">
        <f t="shared" si="696"/>
        <v>0</v>
      </c>
      <c r="CD410" s="46">
        <v>0</v>
      </c>
      <c r="CE410" s="46">
        <f t="shared" si="697"/>
        <v>0</v>
      </c>
      <c r="CF410" s="46">
        <v>0</v>
      </c>
      <c r="CG410" s="46">
        <f t="shared" si="698"/>
        <v>0</v>
      </c>
      <c r="CH410" s="46">
        <v>0</v>
      </c>
      <c r="CI410" s="46">
        <f t="shared" si="699"/>
        <v>0</v>
      </c>
      <c r="CJ410" s="46">
        <v>0</v>
      </c>
      <c r="CK410" s="46">
        <f t="shared" si="700"/>
        <v>0</v>
      </c>
      <c r="CL410" s="46">
        <v>0</v>
      </c>
      <c r="CM410" s="46">
        <f t="shared" si="701"/>
        <v>0</v>
      </c>
      <c r="CN410" s="46">
        <v>0</v>
      </c>
      <c r="CO410" s="46">
        <f t="shared" si="702"/>
        <v>0</v>
      </c>
      <c r="CP410" s="46">
        <v>0</v>
      </c>
      <c r="CQ410" s="46">
        <f t="shared" si="703"/>
        <v>0</v>
      </c>
      <c r="CR410" s="46">
        <v>0</v>
      </c>
      <c r="CS410" s="46">
        <f t="shared" si="704"/>
        <v>0</v>
      </c>
      <c r="CT410" s="46">
        <v>0</v>
      </c>
      <c r="CU410" s="46">
        <f t="shared" si="705"/>
        <v>0</v>
      </c>
      <c r="CV410" s="46">
        <v>0</v>
      </c>
      <c r="CW410" s="46">
        <f t="shared" si="706"/>
        <v>0</v>
      </c>
      <c r="CX410" s="46">
        <v>0</v>
      </c>
      <c r="CY410" s="46">
        <f t="shared" si="707"/>
        <v>0</v>
      </c>
      <c r="CZ410" s="46">
        <v>0</v>
      </c>
      <c r="DA410" s="46">
        <f t="shared" si="708"/>
        <v>0</v>
      </c>
      <c r="DB410" s="47">
        <v>0</v>
      </c>
      <c r="DC410" s="46">
        <f t="shared" si="709"/>
        <v>0</v>
      </c>
      <c r="DD410" s="48">
        <v>0</v>
      </c>
      <c r="DE410" s="46">
        <f t="shared" si="710"/>
        <v>0</v>
      </c>
      <c r="DF410" s="49">
        <v>20</v>
      </c>
      <c r="DG410" s="50">
        <f t="shared" si="717"/>
        <v>17687.891520000001</v>
      </c>
      <c r="DH410" s="51">
        <f t="shared" si="726"/>
        <v>353757.83040000004</v>
      </c>
      <c r="DI410" s="52"/>
      <c r="DJ410" s="52"/>
      <c r="DK410" s="53"/>
      <c r="DL410" s="53"/>
      <c r="DM410" s="52">
        <f t="shared" ref="DM410:DY410" si="761">$DG410</f>
        <v>17687.891520000001</v>
      </c>
      <c r="DN410" s="52">
        <f t="shared" si="761"/>
        <v>17687.891520000001</v>
      </c>
      <c r="DO410" s="52">
        <f t="shared" si="761"/>
        <v>17687.891520000001</v>
      </c>
      <c r="DP410" s="52">
        <f t="shared" si="761"/>
        <v>17687.891520000001</v>
      </c>
      <c r="DQ410" s="52">
        <f t="shared" si="761"/>
        <v>17687.891520000001</v>
      </c>
      <c r="DR410" s="52">
        <f t="shared" si="761"/>
        <v>17687.891520000001</v>
      </c>
      <c r="DS410" s="52">
        <f t="shared" si="761"/>
        <v>17687.891520000001</v>
      </c>
      <c r="DT410" s="52">
        <f t="shared" si="761"/>
        <v>17687.891520000001</v>
      </c>
      <c r="DU410" s="52">
        <f t="shared" si="761"/>
        <v>17687.891520000001</v>
      </c>
      <c r="DV410" s="52">
        <f t="shared" si="761"/>
        <v>17687.891520000001</v>
      </c>
      <c r="DW410" s="52">
        <f t="shared" si="761"/>
        <v>17687.891520000001</v>
      </c>
      <c r="DX410" s="52">
        <f t="shared" si="761"/>
        <v>17687.891520000001</v>
      </c>
      <c r="DY410" s="52">
        <f t="shared" si="761"/>
        <v>17687.891520000001</v>
      </c>
      <c r="DZ410" s="52">
        <f t="shared" si="760"/>
        <v>17687.891520000001</v>
      </c>
      <c r="EA410" s="52">
        <f t="shared" si="760"/>
        <v>17687.891520000001</v>
      </c>
      <c r="EB410" s="52">
        <f t="shared" si="760"/>
        <v>17687.891520000001</v>
      </c>
      <c r="EC410" s="52">
        <f t="shared" si="760"/>
        <v>17687.891520000001</v>
      </c>
      <c r="ED410" s="52">
        <f t="shared" si="760"/>
        <v>17687.891520000001</v>
      </c>
      <c r="EE410" s="52">
        <f t="shared" si="760"/>
        <v>17687.891520000001</v>
      </c>
      <c r="EF410" s="52">
        <f t="shared" si="760"/>
        <v>17687.891520000001</v>
      </c>
      <c r="EG410" s="54">
        <f t="shared" si="728"/>
        <v>0</v>
      </c>
      <c r="EH410" s="55">
        <f t="shared" si="729"/>
        <v>20</v>
      </c>
      <c r="EI410" s="55">
        <f t="shared" si="730"/>
        <v>0</v>
      </c>
      <c r="EJ410" s="56" t="s">
        <v>745</v>
      </c>
      <c r="EK410" s="57">
        <f t="shared" si="752"/>
        <v>0</v>
      </c>
      <c r="EL410" s="57">
        <f t="shared" si="753"/>
        <v>0</v>
      </c>
      <c r="EM410" s="57">
        <f t="shared" si="754"/>
        <v>0</v>
      </c>
      <c r="EN410" s="57">
        <f t="shared" si="755"/>
        <v>353757.83040000004</v>
      </c>
      <c r="EO410" s="57">
        <f t="shared" si="734"/>
        <v>336069.93888000003</v>
      </c>
      <c r="EP410" s="57">
        <f t="shared" si="735"/>
        <v>318382.04736000003</v>
      </c>
      <c r="EQ410" s="58">
        <f t="shared" si="736"/>
        <v>0</v>
      </c>
      <c r="ER410" s="58">
        <f t="shared" si="737"/>
        <v>0</v>
      </c>
      <c r="ES410" s="58">
        <f t="shared" si="738"/>
        <v>0</v>
      </c>
      <c r="ET410" s="58">
        <f t="shared" si="739"/>
        <v>4952.609625600001</v>
      </c>
    </row>
    <row r="411" spans="1:150" x14ac:dyDescent="0.25">
      <c r="A411" s="30" t="s">
        <v>1465</v>
      </c>
      <c r="B411" s="65">
        <v>2023287</v>
      </c>
      <c r="C411" s="67" t="s">
        <v>1466</v>
      </c>
      <c r="D411" s="32" t="s">
        <v>489</v>
      </c>
      <c r="E411" s="56"/>
      <c r="F411" s="33"/>
      <c r="G411" s="33"/>
      <c r="H411" s="288">
        <f t="shared" si="731"/>
        <v>217773.6704</v>
      </c>
      <c r="I411" s="288">
        <f t="shared" si="732"/>
        <v>217773.6704</v>
      </c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4" t="s">
        <v>548</v>
      </c>
      <c r="AI411" s="34" t="s">
        <v>463</v>
      </c>
      <c r="AJ411" s="34" t="s">
        <v>54</v>
      </c>
      <c r="AK411" s="34" t="s">
        <v>490</v>
      </c>
      <c r="AL411" s="34" t="s">
        <v>767</v>
      </c>
      <c r="AM411" s="34" t="s">
        <v>491</v>
      </c>
      <c r="AN411" s="34" t="s">
        <v>744</v>
      </c>
      <c r="AO411" s="36">
        <v>1.04</v>
      </c>
      <c r="AP411" s="69" t="s">
        <v>468</v>
      </c>
      <c r="AQ411" s="69" t="s">
        <v>30</v>
      </c>
      <c r="AR411" s="37" t="s">
        <v>493</v>
      </c>
      <c r="AS411" s="38">
        <v>2023</v>
      </c>
      <c r="AT411" s="39" t="s">
        <v>470</v>
      </c>
      <c r="AU411" s="37" t="s">
        <v>493</v>
      </c>
      <c r="AV411" s="39" t="s">
        <v>494</v>
      </c>
      <c r="AW411" s="39" t="s">
        <v>495</v>
      </c>
      <c r="AX411" s="39" t="s">
        <v>791</v>
      </c>
      <c r="AY411" s="40" t="s">
        <v>768</v>
      </c>
      <c r="AZ411" s="40" t="s">
        <v>485</v>
      </c>
      <c r="BA411" s="274">
        <v>0</v>
      </c>
      <c r="BB411" s="42"/>
      <c r="BC411" s="43">
        <v>209397.76000000001</v>
      </c>
      <c r="BD411" s="43">
        <v>0</v>
      </c>
      <c r="BE411" s="43"/>
      <c r="BF411" s="43">
        <v>0</v>
      </c>
      <c r="BG411" s="44"/>
      <c r="BH411" s="45">
        <f t="shared" si="712"/>
        <v>209397.76000000001</v>
      </c>
      <c r="BI411" s="45">
        <f t="shared" si="713"/>
        <v>217773.6704</v>
      </c>
      <c r="BJ411" s="45">
        <f t="shared" si="725"/>
        <v>217773.6704</v>
      </c>
      <c r="BK411" s="46">
        <v>0</v>
      </c>
      <c r="BL411" s="46">
        <v>0</v>
      </c>
      <c r="BM411" s="46">
        <f t="shared" si="680"/>
        <v>0</v>
      </c>
      <c r="BN411" s="46">
        <v>0</v>
      </c>
      <c r="BO411" s="46">
        <f t="shared" si="694"/>
        <v>0</v>
      </c>
      <c r="BP411" s="46">
        <v>0</v>
      </c>
      <c r="BQ411" s="46">
        <f t="shared" si="681"/>
        <v>0</v>
      </c>
      <c r="BR411" s="46">
        <v>209397.76000000001</v>
      </c>
      <c r="BS411" s="46">
        <f t="shared" si="682"/>
        <v>217773.6704</v>
      </c>
      <c r="BT411" s="46">
        <v>0</v>
      </c>
      <c r="BU411" s="46">
        <f t="shared" si="683"/>
        <v>0</v>
      </c>
      <c r="BV411" s="46">
        <v>0</v>
      </c>
      <c r="BW411" s="46">
        <f t="shared" si="684"/>
        <v>0</v>
      </c>
      <c r="BX411" s="46">
        <v>0</v>
      </c>
      <c r="BY411" s="46">
        <f t="shared" si="685"/>
        <v>0</v>
      </c>
      <c r="BZ411" s="46">
        <v>0</v>
      </c>
      <c r="CA411" s="46">
        <f t="shared" si="695"/>
        <v>0</v>
      </c>
      <c r="CB411" s="46">
        <v>0</v>
      </c>
      <c r="CC411" s="46">
        <f t="shared" si="696"/>
        <v>0</v>
      </c>
      <c r="CD411" s="46">
        <v>0</v>
      </c>
      <c r="CE411" s="46">
        <f t="shared" si="697"/>
        <v>0</v>
      </c>
      <c r="CF411" s="46">
        <v>0</v>
      </c>
      <c r="CG411" s="46">
        <f t="shared" si="698"/>
        <v>0</v>
      </c>
      <c r="CH411" s="46">
        <v>0</v>
      </c>
      <c r="CI411" s="46">
        <f t="shared" si="699"/>
        <v>0</v>
      </c>
      <c r="CJ411" s="46">
        <v>0</v>
      </c>
      <c r="CK411" s="46">
        <f t="shared" si="700"/>
        <v>0</v>
      </c>
      <c r="CL411" s="46">
        <v>0</v>
      </c>
      <c r="CM411" s="46">
        <f t="shared" si="701"/>
        <v>0</v>
      </c>
      <c r="CN411" s="46">
        <v>0</v>
      </c>
      <c r="CO411" s="46">
        <f t="shared" si="702"/>
        <v>0</v>
      </c>
      <c r="CP411" s="46">
        <v>0</v>
      </c>
      <c r="CQ411" s="46">
        <f t="shared" si="703"/>
        <v>0</v>
      </c>
      <c r="CR411" s="46">
        <v>0</v>
      </c>
      <c r="CS411" s="46">
        <f t="shared" si="704"/>
        <v>0</v>
      </c>
      <c r="CT411" s="46">
        <v>0</v>
      </c>
      <c r="CU411" s="46">
        <f t="shared" si="705"/>
        <v>0</v>
      </c>
      <c r="CV411" s="46">
        <v>0</v>
      </c>
      <c r="CW411" s="46">
        <f t="shared" si="706"/>
        <v>0</v>
      </c>
      <c r="CX411" s="46">
        <v>0</v>
      </c>
      <c r="CY411" s="46">
        <f t="shared" si="707"/>
        <v>0</v>
      </c>
      <c r="CZ411" s="46">
        <v>0</v>
      </c>
      <c r="DA411" s="46">
        <f t="shared" si="708"/>
        <v>0</v>
      </c>
      <c r="DB411" s="47">
        <v>0</v>
      </c>
      <c r="DC411" s="46">
        <f t="shared" si="709"/>
        <v>0</v>
      </c>
      <c r="DD411" s="48">
        <v>0</v>
      </c>
      <c r="DE411" s="46">
        <f t="shared" si="710"/>
        <v>0</v>
      </c>
      <c r="DF411" s="49">
        <v>20</v>
      </c>
      <c r="DG411" s="50">
        <f t="shared" si="717"/>
        <v>10888.68352</v>
      </c>
      <c r="DH411" s="51">
        <f t="shared" si="726"/>
        <v>206884.98687999998</v>
      </c>
      <c r="DI411" s="52"/>
      <c r="DJ411" s="52"/>
      <c r="DK411" s="53"/>
      <c r="DL411" s="53"/>
      <c r="DM411" s="53"/>
      <c r="DN411" s="52">
        <f t="shared" ref="DN411:DY411" si="762">$DG411</f>
        <v>10888.68352</v>
      </c>
      <c r="DO411" s="52">
        <f t="shared" si="762"/>
        <v>10888.68352</v>
      </c>
      <c r="DP411" s="52">
        <f t="shared" si="762"/>
        <v>10888.68352</v>
      </c>
      <c r="DQ411" s="52">
        <f t="shared" si="762"/>
        <v>10888.68352</v>
      </c>
      <c r="DR411" s="52">
        <f t="shared" si="762"/>
        <v>10888.68352</v>
      </c>
      <c r="DS411" s="52">
        <f t="shared" si="762"/>
        <v>10888.68352</v>
      </c>
      <c r="DT411" s="52">
        <f t="shared" si="762"/>
        <v>10888.68352</v>
      </c>
      <c r="DU411" s="52">
        <f t="shared" si="762"/>
        <v>10888.68352</v>
      </c>
      <c r="DV411" s="52">
        <f t="shared" si="762"/>
        <v>10888.68352</v>
      </c>
      <c r="DW411" s="52">
        <f t="shared" si="762"/>
        <v>10888.68352</v>
      </c>
      <c r="DX411" s="52">
        <f t="shared" si="762"/>
        <v>10888.68352</v>
      </c>
      <c r="DY411" s="52">
        <f t="shared" si="762"/>
        <v>10888.68352</v>
      </c>
      <c r="DZ411" s="52">
        <f t="shared" si="760"/>
        <v>10888.68352</v>
      </c>
      <c r="EA411" s="52">
        <f t="shared" si="760"/>
        <v>10888.68352</v>
      </c>
      <c r="EB411" s="52">
        <f t="shared" si="760"/>
        <v>10888.68352</v>
      </c>
      <c r="EC411" s="52">
        <f t="shared" si="760"/>
        <v>10888.68352</v>
      </c>
      <c r="ED411" s="52">
        <f t="shared" si="760"/>
        <v>10888.68352</v>
      </c>
      <c r="EE411" s="52">
        <f t="shared" si="760"/>
        <v>10888.68352</v>
      </c>
      <c r="EF411" s="52">
        <f t="shared" si="760"/>
        <v>10888.68352</v>
      </c>
      <c r="EG411" s="54">
        <f t="shared" si="728"/>
        <v>10888.683520000021</v>
      </c>
      <c r="EH411" s="55">
        <f t="shared" si="729"/>
        <v>19</v>
      </c>
      <c r="EI411" s="55">
        <f t="shared" si="730"/>
        <v>1</v>
      </c>
      <c r="EJ411" s="56" t="s">
        <v>745</v>
      </c>
      <c r="EK411" s="57">
        <f t="shared" si="752"/>
        <v>0</v>
      </c>
      <c r="EL411" s="57">
        <f t="shared" si="753"/>
        <v>0</v>
      </c>
      <c r="EM411" s="57">
        <f t="shared" si="754"/>
        <v>0</v>
      </c>
      <c r="EN411" s="57">
        <f t="shared" si="755"/>
        <v>0</v>
      </c>
      <c r="EO411" s="57">
        <f t="shared" si="734"/>
        <v>217773.6704</v>
      </c>
      <c r="EP411" s="57">
        <f t="shared" si="735"/>
        <v>206884.98688000001</v>
      </c>
      <c r="EQ411" s="58">
        <f t="shared" si="736"/>
        <v>0</v>
      </c>
      <c r="ER411" s="58">
        <f t="shared" si="737"/>
        <v>0</v>
      </c>
      <c r="ES411" s="58">
        <f t="shared" si="738"/>
        <v>0</v>
      </c>
      <c r="ET411" s="58">
        <f t="shared" si="739"/>
        <v>0</v>
      </c>
    </row>
    <row r="412" spans="1:150" x14ac:dyDescent="0.25">
      <c r="A412" s="30" t="s">
        <v>1467</v>
      </c>
      <c r="B412" s="65">
        <v>2023288</v>
      </c>
      <c r="C412" s="67" t="s">
        <v>1468</v>
      </c>
      <c r="D412" s="32" t="s">
        <v>489</v>
      </c>
      <c r="E412" s="56"/>
      <c r="F412" s="33"/>
      <c r="G412" s="33"/>
      <c r="H412" s="288">
        <f t="shared" si="731"/>
        <v>303800.88959999999</v>
      </c>
      <c r="I412" s="288">
        <f t="shared" si="732"/>
        <v>303800.88959999999</v>
      </c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4" t="s">
        <v>548</v>
      </c>
      <c r="AI412" s="34" t="s">
        <v>463</v>
      </c>
      <c r="AJ412" s="34" t="s">
        <v>54</v>
      </c>
      <c r="AK412" s="34" t="s">
        <v>490</v>
      </c>
      <c r="AL412" s="34" t="s">
        <v>767</v>
      </c>
      <c r="AM412" s="34" t="s">
        <v>491</v>
      </c>
      <c r="AN412" s="34" t="s">
        <v>744</v>
      </c>
      <c r="AO412" s="36">
        <v>1.04</v>
      </c>
      <c r="AP412" s="69" t="s">
        <v>468</v>
      </c>
      <c r="AQ412" s="69" t="s">
        <v>30</v>
      </c>
      <c r="AR412" s="37" t="s">
        <v>493</v>
      </c>
      <c r="AS412" s="38">
        <v>2023</v>
      </c>
      <c r="AT412" s="39" t="s">
        <v>470</v>
      </c>
      <c r="AU412" s="37" t="s">
        <v>493</v>
      </c>
      <c r="AV412" s="39" t="s">
        <v>494</v>
      </c>
      <c r="AW412" s="39" t="s">
        <v>495</v>
      </c>
      <c r="AX412" s="39" t="s">
        <v>791</v>
      </c>
      <c r="AY412" s="40" t="s">
        <v>768</v>
      </c>
      <c r="AZ412" s="40" t="s">
        <v>485</v>
      </c>
      <c r="BA412" s="274">
        <v>0</v>
      </c>
      <c r="BB412" s="42"/>
      <c r="BC412" s="43">
        <v>292116.24</v>
      </c>
      <c r="BD412" s="43">
        <v>0</v>
      </c>
      <c r="BE412" s="43"/>
      <c r="BF412" s="43">
        <v>0</v>
      </c>
      <c r="BG412" s="44"/>
      <c r="BH412" s="45">
        <f t="shared" si="712"/>
        <v>292116.24</v>
      </c>
      <c r="BI412" s="45">
        <f t="shared" si="713"/>
        <v>303800.88959999999</v>
      </c>
      <c r="BJ412" s="45">
        <f t="shared" si="725"/>
        <v>303800.88959999999</v>
      </c>
      <c r="BK412" s="46">
        <v>0</v>
      </c>
      <c r="BL412" s="46">
        <v>0</v>
      </c>
      <c r="BM412" s="46">
        <f t="shared" si="680"/>
        <v>0</v>
      </c>
      <c r="BN412" s="46">
        <v>0</v>
      </c>
      <c r="BO412" s="46">
        <f t="shared" si="694"/>
        <v>0</v>
      </c>
      <c r="BP412" s="46">
        <v>0</v>
      </c>
      <c r="BQ412" s="46">
        <f t="shared" si="681"/>
        <v>0</v>
      </c>
      <c r="BR412" s="46">
        <v>0</v>
      </c>
      <c r="BS412" s="46">
        <f t="shared" si="682"/>
        <v>0</v>
      </c>
      <c r="BT412" s="46">
        <v>292116.24</v>
      </c>
      <c r="BU412" s="46">
        <f t="shared" si="683"/>
        <v>303800.88959999999</v>
      </c>
      <c r="BV412" s="46">
        <v>0</v>
      </c>
      <c r="BW412" s="46">
        <f t="shared" si="684"/>
        <v>0</v>
      </c>
      <c r="BX412" s="46">
        <v>0</v>
      </c>
      <c r="BY412" s="46">
        <f t="shared" si="685"/>
        <v>0</v>
      </c>
      <c r="BZ412" s="46">
        <v>0</v>
      </c>
      <c r="CA412" s="46">
        <f t="shared" si="695"/>
        <v>0</v>
      </c>
      <c r="CB412" s="46">
        <v>0</v>
      </c>
      <c r="CC412" s="46">
        <f t="shared" si="696"/>
        <v>0</v>
      </c>
      <c r="CD412" s="46">
        <v>0</v>
      </c>
      <c r="CE412" s="46">
        <f t="shared" si="697"/>
        <v>0</v>
      </c>
      <c r="CF412" s="46">
        <v>0</v>
      </c>
      <c r="CG412" s="46">
        <f t="shared" si="698"/>
        <v>0</v>
      </c>
      <c r="CH412" s="46">
        <v>0</v>
      </c>
      <c r="CI412" s="46">
        <f t="shared" si="699"/>
        <v>0</v>
      </c>
      <c r="CJ412" s="46">
        <v>0</v>
      </c>
      <c r="CK412" s="46">
        <f t="shared" si="700"/>
        <v>0</v>
      </c>
      <c r="CL412" s="46">
        <v>0</v>
      </c>
      <c r="CM412" s="46">
        <f t="shared" si="701"/>
        <v>0</v>
      </c>
      <c r="CN412" s="46">
        <v>0</v>
      </c>
      <c r="CO412" s="46">
        <f t="shared" si="702"/>
        <v>0</v>
      </c>
      <c r="CP412" s="46">
        <v>0</v>
      </c>
      <c r="CQ412" s="46">
        <f t="shared" si="703"/>
        <v>0</v>
      </c>
      <c r="CR412" s="46">
        <v>0</v>
      </c>
      <c r="CS412" s="46">
        <f t="shared" si="704"/>
        <v>0</v>
      </c>
      <c r="CT412" s="46">
        <v>0</v>
      </c>
      <c r="CU412" s="46">
        <f t="shared" si="705"/>
        <v>0</v>
      </c>
      <c r="CV412" s="46">
        <v>0</v>
      </c>
      <c r="CW412" s="46">
        <f t="shared" si="706"/>
        <v>0</v>
      </c>
      <c r="CX412" s="46">
        <v>0</v>
      </c>
      <c r="CY412" s="46">
        <f t="shared" si="707"/>
        <v>0</v>
      </c>
      <c r="CZ412" s="46">
        <v>0</v>
      </c>
      <c r="DA412" s="46">
        <f t="shared" si="708"/>
        <v>0</v>
      </c>
      <c r="DB412" s="47">
        <v>0</v>
      </c>
      <c r="DC412" s="46">
        <f t="shared" si="709"/>
        <v>0</v>
      </c>
      <c r="DD412" s="48">
        <v>0</v>
      </c>
      <c r="DE412" s="46">
        <f t="shared" si="710"/>
        <v>0</v>
      </c>
      <c r="DF412" s="49">
        <v>20</v>
      </c>
      <c r="DG412" s="50">
        <f t="shared" si="717"/>
        <v>15190.04448</v>
      </c>
      <c r="DH412" s="51">
        <f t="shared" si="726"/>
        <v>273420.80064000009</v>
      </c>
      <c r="DI412" s="52"/>
      <c r="DJ412" s="52"/>
      <c r="DK412" s="53"/>
      <c r="DL412" s="53"/>
      <c r="DM412" s="53"/>
      <c r="DN412" s="53"/>
      <c r="DO412" s="52">
        <f t="shared" ref="DO412:DY412" si="763">$DG412</f>
        <v>15190.04448</v>
      </c>
      <c r="DP412" s="52">
        <f t="shared" si="763"/>
        <v>15190.04448</v>
      </c>
      <c r="DQ412" s="52">
        <f t="shared" si="763"/>
        <v>15190.04448</v>
      </c>
      <c r="DR412" s="52">
        <f t="shared" si="763"/>
        <v>15190.04448</v>
      </c>
      <c r="DS412" s="52">
        <f t="shared" si="763"/>
        <v>15190.04448</v>
      </c>
      <c r="DT412" s="52">
        <f t="shared" si="763"/>
        <v>15190.04448</v>
      </c>
      <c r="DU412" s="52">
        <f t="shared" si="763"/>
        <v>15190.04448</v>
      </c>
      <c r="DV412" s="52">
        <f t="shared" si="763"/>
        <v>15190.04448</v>
      </c>
      <c r="DW412" s="52">
        <f t="shared" si="763"/>
        <v>15190.04448</v>
      </c>
      <c r="DX412" s="52">
        <f t="shared" si="763"/>
        <v>15190.04448</v>
      </c>
      <c r="DY412" s="52">
        <f t="shared" si="763"/>
        <v>15190.04448</v>
      </c>
      <c r="DZ412" s="52">
        <f t="shared" si="760"/>
        <v>15190.04448</v>
      </c>
      <c r="EA412" s="52">
        <f t="shared" si="760"/>
        <v>15190.04448</v>
      </c>
      <c r="EB412" s="52">
        <f t="shared" si="760"/>
        <v>15190.04448</v>
      </c>
      <c r="EC412" s="52">
        <f t="shared" si="760"/>
        <v>15190.04448</v>
      </c>
      <c r="ED412" s="52">
        <f t="shared" si="760"/>
        <v>15190.04448</v>
      </c>
      <c r="EE412" s="52">
        <f t="shared" si="760"/>
        <v>15190.04448</v>
      </c>
      <c r="EF412" s="52">
        <f t="shared" si="760"/>
        <v>15190.04448</v>
      </c>
      <c r="EG412" s="54">
        <f t="shared" si="728"/>
        <v>30380.088959999906</v>
      </c>
      <c r="EH412" s="55">
        <f t="shared" si="729"/>
        <v>18</v>
      </c>
      <c r="EI412" s="55">
        <f t="shared" si="730"/>
        <v>2</v>
      </c>
      <c r="EJ412" s="56" t="s">
        <v>745</v>
      </c>
      <c r="EK412" s="57">
        <f t="shared" si="752"/>
        <v>0</v>
      </c>
      <c r="EL412" s="57">
        <f t="shared" si="753"/>
        <v>0</v>
      </c>
      <c r="EM412" s="57">
        <f t="shared" si="754"/>
        <v>0</v>
      </c>
      <c r="EN412" s="57">
        <f t="shared" si="755"/>
        <v>0</v>
      </c>
      <c r="EO412" s="57">
        <f t="shared" si="734"/>
        <v>0</v>
      </c>
      <c r="EP412" s="57">
        <f t="shared" si="735"/>
        <v>303800.88959999999</v>
      </c>
      <c r="EQ412" s="58">
        <f t="shared" si="736"/>
        <v>0</v>
      </c>
      <c r="ER412" s="58">
        <f t="shared" si="737"/>
        <v>0</v>
      </c>
      <c r="ES412" s="58">
        <f t="shared" si="738"/>
        <v>0</v>
      </c>
      <c r="ET412" s="58">
        <f t="shared" si="739"/>
        <v>0</v>
      </c>
    </row>
    <row r="413" spans="1:150" x14ac:dyDescent="0.25">
      <c r="A413" s="30" t="s">
        <v>1469</v>
      </c>
      <c r="B413" s="65">
        <v>2023289</v>
      </c>
      <c r="C413" s="67" t="s">
        <v>1470</v>
      </c>
      <c r="D413" s="32" t="s">
        <v>489</v>
      </c>
      <c r="E413" s="56"/>
      <c r="F413" s="33"/>
      <c r="G413" s="33"/>
      <c r="H413" s="288">
        <f t="shared" si="731"/>
        <v>301394.3296</v>
      </c>
      <c r="I413" s="288">
        <f t="shared" si="732"/>
        <v>301394.3296</v>
      </c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4" t="s">
        <v>548</v>
      </c>
      <c r="AI413" s="34" t="s">
        <v>463</v>
      </c>
      <c r="AJ413" s="34" t="s">
        <v>54</v>
      </c>
      <c r="AK413" s="34" t="s">
        <v>490</v>
      </c>
      <c r="AL413" s="34" t="s">
        <v>767</v>
      </c>
      <c r="AM413" s="34" t="s">
        <v>491</v>
      </c>
      <c r="AN413" s="34" t="s">
        <v>744</v>
      </c>
      <c r="AO413" s="36">
        <v>1.04</v>
      </c>
      <c r="AP413" s="69" t="s">
        <v>468</v>
      </c>
      <c r="AQ413" s="69" t="s">
        <v>30</v>
      </c>
      <c r="AR413" s="37" t="s">
        <v>493</v>
      </c>
      <c r="AS413" s="38">
        <v>2023</v>
      </c>
      <c r="AT413" s="39" t="s">
        <v>470</v>
      </c>
      <c r="AU413" s="37" t="s">
        <v>493</v>
      </c>
      <c r="AV413" s="39" t="s">
        <v>494</v>
      </c>
      <c r="AW413" s="39" t="s">
        <v>495</v>
      </c>
      <c r="AX413" s="39" t="s">
        <v>791</v>
      </c>
      <c r="AY413" s="40" t="s">
        <v>768</v>
      </c>
      <c r="AZ413" s="40" t="s">
        <v>485</v>
      </c>
      <c r="BA413" s="274">
        <v>0</v>
      </c>
      <c r="BB413" s="42"/>
      <c r="BC413" s="43">
        <v>289802.23999999999</v>
      </c>
      <c r="BD413" s="43">
        <v>0</v>
      </c>
      <c r="BE413" s="43"/>
      <c r="BF413" s="43">
        <v>0</v>
      </c>
      <c r="BG413" s="44"/>
      <c r="BH413" s="45">
        <f t="shared" si="712"/>
        <v>289802.23999999999</v>
      </c>
      <c r="BI413" s="45">
        <f t="shared" si="713"/>
        <v>301394.3296</v>
      </c>
      <c r="BJ413" s="45">
        <f t="shared" si="725"/>
        <v>301394.3296</v>
      </c>
      <c r="BK413" s="46">
        <v>0</v>
      </c>
      <c r="BL413" s="46">
        <v>0</v>
      </c>
      <c r="BM413" s="46">
        <f t="shared" si="680"/>
        <v>0</v>
      </c>
      <c r="BN413" s="46">
        <v>0</v>
      </c>
      <c r="BO413" s="46">
        <f t="shared" si="694"/>
        <v>0</v>
      </c>
      <c r="BP413" s="46">
        <v>0</v>
      </c>
      <c r="BQ413" s="46">
        <f t="shared" si="681"/>
        <v>0</v>
      </c>
      <c r="BR413" s="46">
        <v>0</v>
      </c>
      <c r="BS413" s="46">
        <f t="shared" si="682"/>
        <v>0</v>
      </c>
      <c r="BT413" s="46">
        <v>0</v>
      </c>
      <c r="BU413" s="46">
        <f t="shared" si="683"/>
        <v>0</v>
      </c>
      <c r="BV413" s="46">
        <v>289802.23999999999</v>
      </c>
      <c r="BW413" s="46">
        <f t="shared" si="684"/>
        <v>301394.3296</v>
      </c>
      <c r="BX413" s="46">
        <v>0</v>
      </c>
      <c r="BY413" s="46">
        <f t="shared" si="685"/>
        <v>0</v>
      </c>
      <c r="BZ413" s="46">
        <v>0</v>
      </c>
      <c r="CA413" s="46">
        <f t="shared" si="695"/>
        <v>0</v>
      </c>
      <c r="CB413" s="46">
        <v>0</v>
      </c>
      <c r="CC413" s="46">
        <f t="shared" si="696"/>
        <v>0</v>
      </c>
      <c r="CD413" s="46">
        <v>0</v>
      </c>
      <c r="CE413" s="46">
        <f t="shared" si="697"/>
        <v>0</v>
      </c>
      <c r="CF413" s="46">
        <v>0</v>
      </c>
      <c r="CG413" s="46">
        <f t="shared" si="698"/>
        <v>0</v>
      </c>
      <c r="CH413" s="46">
        <v>0</v>
      </c>
      <c r="CI413" s="46">
        <f t="shared" si="699"/>
        <v>0</v>
      </c>
      <c r="CJ413" s="46">
        <v>0</v>
      </c>
      <c r="CK413" s="46">
        <f t="shared" si="700"/>
        <v>0</v>
      </c>
      <c r="CL413" s="46">
        <v>0</v>
      </c>
      <c r="CM413" s="46">
        <f t="shared" si="701"/>
        <v>0</v>
      </c>
      <c r="CN413" s="46">
        <v>0</v>
      </c>
      <c r="CO413" s="46">
        <f t="shared" si="702"/>
        <v>0</v>
      </c>
      <c r="CP413" s="46">
        <v>0</v>
      </c>
      <c r="CQ413" s="46">
        <f t="shared" si="703"/>
        <v>0</v>
      </c>
      <c r="CR413" s="46">
        <v>0</v>
      </c>
      <c r="CS413" s="46">
        <f t="shared" si="704"/>
        <v>0</v>
      </c>
      <c r="CT413" s="46">
        <v>0</v>
      </c>
      <c r="CU413" s="46">
        <f t="shared" si="705"/>
        <v>0</v>
      </c>
      <c r="CV413" s="46">
        <v>0</v>
      </c>
      <c r="CW413" s="46">
        <f t="shared" si="706"/>
        <v>0</v>
      </c>
      <c r="CX413" s="46">
        <v>0</v>
      </c>
      <c r="CY413" s="46">
        <f t="shared" si="707"/>
        <v>0</v>
      </c>
      <c r="CZ413" s="46">
        <v>0</v>
      </c>
      <c r="DA413" s="46">
        <f t="shared" si="708"/>
        <v>0</v>
      </c>
      <c r="DB413" s="47">
        <v>0</v>
      </c>
      <c r="DC413" s="46">
        <f t="shared" si="709"/>
        <v>0</v>
      </c>
      <c r="DD413" s="48">
        <v>0</v>
      </c>
      <c r="DE413" s="46">
        <f t="shared" si="710"/>
        <v>0</v>
      </c>
      <c r="DF413" s="49">
        <v>20</v>
      </c>
      <c r="DG413" s="50">
        <f t="shared" si="717"/>
        <v>15069.716479999999</v>
      </c>
      <c r="DH413" s="51">
        <f t="shared" si="726"/>
        <v>256185.18016000002</v>
      </c>
      <c r="DI413" s="52"/>
      <c r="DJ413" s="52"/>
      <c r="DK413" s="53"/>
      <c r="DL413" s="53"/>
      <c r="DM413" s="53"/>
      <c r="DN413" s="53"/>
      <c r="DO413" s="53"/>
      <c r="DP413" s="52">
        <f t="shared" ref="DP413:DY413" si="764">$DG413</f>
        <v>15069.716479999999</v>
      </c>
      <c r="DQ413" s="52">
        <f t="shared" si="764"/>
        <v>15069.716479999999</v>
      </c>
      <c r="DR413" s="52">
        <f t="shared" si="764"/>
        <v>15069.716479999999</v>
      </c>
      <c r="DS413" s="52">
        <f t="shared" si="764"/>
        <v>15069.716479999999</v>
      </c>
      <c r="DT413" s="52">
        <f t="shared" si="764"/>
        <v>15069.716479999999</v>
      </c>
      <c r="DU413" s="52">
        <f t="shared" si="764"/>
        <v>15069.716479999999</v>
      </c>
      <c r="DV413" s="52">
        <f t="shared" si="764"/>
        <v>15069.716479999999</v>
      </c>
      <c r="DW413" s="52">
        <f t="shared" si="764"/>
        <v>15069.716479999999</v>
      </c>
      <c r="DX413" s="52">
        <f t="shared" si="764"/>
        <v>15069.716479999999</v>
      </c>
      <c r="DY413" s="52">
        <f t="shared" si="764"/>
        <v>15069.716479999999</v>
      </c>
      <c r="DZ413" s="52">
        <f t="shared" si="760"/>
        <v>15069.716479999999</v>
      </c>
      <c r="EA413" s="52">
        <f t="shared" si="760"/>
        <v>15069.716479999999</v>
      </c>
      <c r="EB413" s="52">
        <f t="shared" si="760"/>
        <v>15069.716479999999</v>
      </c>
      <c r="EC413" s="52">
        <f t="shared" si="760"/>
        <v>15069.716479999999</v>
      </c>
      <c r="ED413" s="52">
        <f t="shared" si="760"/>
        <v>15069.716479999999</v>
      </c>
      <c r="EE413" s="52">
        <f t="shared" si="760"/>
        <v>15069.716479999999</v>
      </c>
      <c r="EF413" s="52">
        <f t="shared" si="760"/>
        <v>15069.716479999999</v>
      </c>
      <c r="EG413" s="54">
        <f t="shared" si="728"/>
        <v>45209.149439999979</v>
      </c>
      <c r="EH413" s="55">
        <f t="shared" si="729"/>
        <v>17</v>
      </c>
      <c r="EI413" s="55">
        <f t="shared" si="730"/>
        <v>3</v>
      </c>
      <c r="EJ413" s="56" t="s">
        <v>745</v>
      </c>
      <c r="EK413" s="57">
        <f t="shared" si="752"/>
        <v>0</v>
      </c>
      <c r="EL413" s="57">
        <f t="shared" si="753"/>
        <v>0</v>
      </c>
      <c r="EM413" s="57">
        <f t="shared" si="754"/>
        <v>0</v>
      </c>
      <c r="EN413" s="57">
        <f t="shared" si="755"/>
        <v>0</v>
      </c>
      <c r="EO413" s="57">
        <f t="shared" si="734"/>
        <v>0</v>
      </c>
      <c r="EP413" s="57">
        <f t="shared" si="735"/>
        <v>0</v>
      </c>
      <c r="EQ413" s="58">
        <f t="shared" si="736"/>
        <v>0</v>
      </c>
      <c r="ER413" s="58">
        <f t="shared" si="737"/>
        <v>0</v>
      </c>
      <c r="ES413" s="58">
        <f t="shared" si="738"/>
        <v>0</v>
      </c>
      <c r="ET413" s="58">
        <f t="shared" si="739"/>
        <v>0</v>
      </c>
    </row>
    <row r="414" spans="1:150" x14ac:dyDescent="0.25">
      <c r="A414" s="30" t="s">
        <v>1471</v>
      </c>
      <c r="B414" s="65">
        <v>2023290</v>
      </c>
      <c r="C414" s="67" t="s">
        <v>1472</v>
      </c>
      <c r="D414" s="32" t="s">
        <v>489</v>
      </c>
      <c r="E414" s="56"/>
      <c r="F414" s="33"/>
      <c r="G414" s="33"/>
      <c r="H414" s="288">
        <f t="shared" si="731"/>
        <v>277969.0368</v>
      </c>
      <c r="I414" s="288">
        <f t="shared" si="732"/>
        <v>277969.0368</v>
      </c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4" t="s">
        <v>548</v>
      </c>
      <c r="AI414" s="34" t="s">
        <v>463</v>
      </c>
      <c r="AJ414" s="34" t="s">
        <v>54</v>
      </c>
      <c r="AK414" s="34" t="s">
        <v>490</v>
      </c>
      <c r="AL414" s="34" t="s">
        <v>767</v>
      </c>
      <c r="AM414" s="34" t="s">
        <v>491</v>
      </c>
      <c r="AN414" s="34" t="s">
        <v>744</v>
      </c>
      <c r="AO414" s="36">
        <v>1.04</v>
      </c>
      <c r="AP414" s="69" t="s">
        <v>1456</v>
      </c>
      <c r="AQ414" s="69" t="s">
        <v>30</v>
      </c>
      <c r="AR414" s="37" t="s">
        <v>493</v>
      </c>
      <c r="AS414" s="38">
        <v>2023</v>
      </c>
      <c r="AT414" s="39" t="s">
        <v>470</v>
      </c>
      <c r="AU414" s="37" t="s">
        <v>493</v>
      </c>
      <c r="AV414" s="39" t="s">
        <v>494</v>
      </c>
      <c r="AW414" s="39" t="s">
        <v>495</v>
      </c>
      <c r="AX414" s="39" t="s">
        <v>791</v>
      </c>
      <c r="AY414" s="40" t="s">
        <v>768</v>
      </c>
      <c r="AZ414" s="40" t="s">
        <v>485</v>
      </c>
      <c r="BA414" s="274">
        <v>0</v>
      </c>
      <c r="BB414" s="42"/>
      <c r="BC414" s="43">
        <v>267277.92</v>
      </c>
      <c r="BD414" s="43">
        <v>0</v>
      </c>
      <c r="BE414" s="43"/>
      <c r="BF414" s="43">
        <v>0</v>
      </c>
      <c r="BG414" s="44"/>
      <c r="BH414" s="45">
        <f t="shared" si="712"/>
        <v>267277.92</v>
      </c>
      <c r="BI414" s="45">
        <f t="shared" si="713"/>
        <v>277969.0368</v>
      </c>
      <c r="BJ414" s="45">
        <f t="shared" si="725"/>
        <v>277969.0368</v>
      </c>
      <c r="BK414" s="46">
        <v>0</v>
      </c>
      <c r="BL414" s="46">
        <v>0</v>
      </c>
      <c r="BM414" s="46">
        <f t="shared" si="680"/>
        <v>0</v>
      </c>
      <c r="BN414" s="46">
        <v>0</v>
      </c>
      <c r="BO414" s="46">
        <f t="shared" si="694"/>
        <v>0</v>
      </c>
      <c r="BP414" s="46">
        <v>0</v>
      </c>
      <c r="BQ414" s="46">
        <f t="shared" si="681"/>
        <v>0</v>
      </c>
      <c r="BR414" s="46">
        <v>0</v>
      </c>
      <c r="BS414" s="46">
        <f t="shared" si="682"/>
        <v>0</v>
      </c>
      <c r="BT414" s="46">
        <v>0</v>
      </c>
      <c r="BU414" s="46">
        <f t="shared" si="683"/>
        <v>0</v>
      </c>
      <c r="BV414" s="46">
        <v>0</v>
      </c>
      <c r="BW414" s="46">
        <f t="shared" si="684"/>
        <v>0</v>
      </c>
      <c r="BX414" s="46">
        <v>267277.92</v>
      </c>
      <c r="BY414" s="46">
        <f t="shared" si="685"/>
        <v>277969.0368</v>
      </c>
      <c r="BZ414" s="46">
        <v>0</v>
      </c>
      <c r="CA414" s="46">
        <f t="shared" si="695"/>
        <v>0</v>
      </c>
      <c r="CB414" s="46">
        <v>0</v>
      </c>
      <c r="CC414" s="46">
        <f t="shared" si="696"/>
        <v>0</v>
      </c>
      <c r="CD414" s="46">
        <v>0</v>
      </c>
      <c r="CE414" s="46">
        <f t="shared" si="697"/>
        <v>0</v>
      </c>
      <c r="CF414" s="46">
        <v>0</v>
      </c>
      <c r="CG414" s="46">
        <f t="shared" si="698"/>
        <v>0</v>
      </c>
      <c r="CH414" s="46">
        <v>0</v>
      </c>
      <c r="CI414" s="46">
        <f t="shared" si="699"/>
        <v>0</v>
      </c>
      <c r="CJ414" s="46">
        <v>0</v>
      </c>
      <c r="CK414" s="46">
        <f t="shared" si="700"/>
        <v>0</v>
      </c>
      <c r="CL414" s="46">
        <v>0</v>
      </c>
      <c r="CM414" s="46">
        <f t="shared" si="701"/>
        <v>0</v>
      </c>
      <c r="CN414" s="46">
        <v>0</v>
      </c>
      <c r="CO414" s="46">
        <f t="shared" si="702"/>
        <v>0</v>
      </c>
      <c r="CP414" s="46">
        <v>0</v>
      </c>
      <c r="CQ414" s="46">
        <f t="shared" si="703"/>
        <v>0</v>
      </c>
      <c r="CR414" s="46">
        <v>0</v>
      </c>
      <c r="CS414" s="46">
        <f t="shared" si="704"/>
        <v>0</v>
      </c>
      <c r="CT414" s="46">
        <v>0</v>
      </c>
      <c r="CU414" s="46">
        <f t="shared" si="705"/>
        <v>0</v>
      </c>
      <c r="CV414" s="46">
        <v>0</v>
      </c>
      <c r="CW414" s="46">
        <f t="shared" si="706"/>
        <v>0</v>
      </c>
      <c r="CX414" s="46">
        <v>0</v>
      </c>
      <c r="CY414" s="46">
        <f t="shared" si="707"/>
        <v>0</v>
      </c>
      <c r="CZ414" s="46">
        <v>0</v>
      </c>
      <c r="DA414" s="46">
        <f t="shared" si="708"/>
        <v>0</v>
      </c>
      <c r="DB414" s="47">
        <v>0</v>
      </c>
      <c r="DC414" s="46">
        <f t="shared" si="709"/>
        <v>0</v>
      </c>
      <c r="DD414" s="48">
        <v>0</v>
      </c>
      <c r="DE414" s="46">
        <f t="shared" si="710"/>
        <v>0</v>
      </c>
      <c r="DF414" s="49">
        <v>20</v>
      </c>
      <c r="DG414" s="50">
        <f t="shared" si="717"/>
        <v>13898.45184</v>
      </c>
      <c r="DH414" s="51">
        <f t="shared" si="726"/>
        <v>222375.22943999994</v>
      </c>
      <c r="DI414" s="52"/>
      <c r="DJ414" s="52"/>
      <c r="DK414" s="53"/>
      <c r="DL414" s="53"/>
      <c r="DM414" s="53"/>
      <c r="DN414" s="53"/>
      <c r="DO414" s="53"/>
      <c r="DP414" s="53"/>
      <c r="DQ414" s="52">
        <f t="shared" ref="DQ414:DY414" si="765">$DG414</f>
        <v>13898.45184</v>
      </c>
      <c r="DR414" s="52">
        <f t="shared" si="765"/>
        <v>13898.45184</v>
      </c>
      <c r="DS414" s="52">
        <f t="shared" si="765"/>
        <v>13898.45184</v>
      </c>
      <c r="DT414" s="52">
        <f t="shared" si="765"/>
        <v>13898.45184</v>
      </c>
      <c r="DU414" s="52">
        <f t="shared" si="765"/>
        <v>13898.45184</v>
      </c>
      <c r="DV414" s="52">
        <f t="shared" si="765"/>
        <v>13898.45184</v>
      </c>
      <c r="DW414" s="52">
        <f t="shared" si="765"/>
        <v>13898.45184</v>
      </c>
      <c r="DX414" s="52">
        <f t="shared" si="765"/>
        <v>13898.45184</v>
      </c>
      <c r="DY414" s="52">
        <f t="shared" si="765"/>
        <v>13898.45184</v>
      </c>
      <c r="DZ414" s="52">
        <f t="shared" si="760"/>
        <v>13898.45184</v>
      </c>
      <c r="EA414" s="52">
        <f t="shared" si="760"/>
        <v>13898.45184</v>
      </c>
      <c r="EB414" s="52">
        <f t="shared" si="760"/>
        <v>13898.45184</v>
      </c>
      <c r="EC414" s="52">
        <f t="shared" si="760"/>
        <v>13898.45184</v>
      </c>
      <c r="ED414" s="52">
        <f t="shared" si="760"/>
        <v>13898.45184</v>
      </c>
      <c r="EE414" s="52">
        <f t="shared" si="760"/>
        <v>13898.45184</v>
      </c>
      <c r="EF414" s="52">
        <f t="shared" si="760"/>
        <v>13898.45184</v>
      </c>
      <c r="EG414" s="54">
        <f t="shared" si="728"/>
        <v>55593.807360000064</v>
      </c>
      <c r="EH414" s="55">
        <f t="shared" si="729"/>
        <v>16</v>
      </c>
      <c r="EI414" s="55">
        <f t="shared" si="730"/>
        <v>4</v>
      </c>
      <c r="EJ414" s="56" t="s">
        <v>745</v>
      </c>
      <c r="EK414" s="57">
        <f t="shared" si="752"/>
        <v>0</v>
      </c>
      <c r="EL414" s="57">
        <f t="shared" si="753"/>
        <v>0</v>
      </c>
      <c r="EM414" s="57">
        <f t="shared" si="754"/>
        <v>0</v>
      </c>
      <c r="EN414" s="57">
        <f t="shared" si="755"/>
        <v>0</v>
      </c>
      <c r="EO414" s="57">
        <f t="shared" si="734"/>
        <v>0</v>
      </c>
      <c r="EP414" s="57">
        <f t="shared" si="735"/>
        <v>0</v>
      </c>
      <c r="EQ414" s="58">
        <f t="shared" si="736"/>
        <v>0</v>
      </c>
      <c r="ER414" s="58">
        <f t="shared" si="737"/>
        <v>0</v>
      </c>
      <c r="ES414" s="58">
        <f t="shared" si="738"/>
        <v>0</v>
      </c>
      <c r="ET414" s="58">
        <f t="shared" si="739"/>
        <v>0</v>
      </c>
    </row>
    <row r="415" spans="1:150" x14ac:dyDescent="0.25">
      <c r="A415" s="30" t="s">
        <v>1473</v>
      </c>
      <c r="B415" s="65">
        <v>2023291</v>
      </c>
      <c r="C415" s="67" t="s">
        <v>1474</v>
      </c>
      <c r="D415" s="32" t="s">
        <v>489</v>
      </c>
      <c r="E415" s="56"/>
      <c r="F415" s="33"/>
      <c r="G415" s="33"/>
      <c r="H415" s="288">
        <f t="shared" si="731"/>
        <v>277969.0368</v>
      </c>
      <c r="I415" s="288">
        <f t="shared" si="732"/>
        <v>277969.0368</v>
      </c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4" t="s">
        <v>548</v>
      </c>
      <c r="AI415" s="34" t="s">
        <v>463</v>
      </c>
      <c r="AJ415" s="34" t="s">
        <v>54</v>
      </c>
      <c r="AK415" s="34" t="s">
        <v>490</v>
      </c>
      <c r="AL415" s="34" t="s">
        <v>767</v>
      </c>
      <c r="AM415" s="34" t="s">
        <v>491</v>
      </c>
      <c r="AN415" s="34" t="s">
        <v>744</v>
      </c>
      <c r="AO415" s="36">
        <v>1.04</v>
      </c>
      <c r="AP415" s="69" t="s">
        <v>1456</v>
      </c>
      <c r="AQ415" s="69" t="s">
        <v>30</v>
      </c>
      <c r="AR415" s="37" t="s">
        <v>493</v>
      </c>
      <c r="AS415" s="38">
        <v>2023</v>
      </c>
      <c r="AT415" s="39" t="s">
        <v>470</v>
      </c>
      <c r="AU415" s="37" t="s">
        <v>493</v>
      </c>
      <c r="AV415" s="39" t="s">
        <v>494</v>
      </c>
      <c r="AW415" s="39" t="s">
        <v>495</v>
      </c>
      <c r="AX415" s="39" t="s">
        <v>791</v>
      </c>
      <c r="AY415" s="40" t="s">
        <v>768</v>
      </c>
      <c r="AZ415" s="40" t="s">
        <v>485</v>
      </c>
      <c r="BA415" s="274">
        <v>0</v>
      </c>
      <c r="BB415" s="42"/>
      <c r="BC415" s="43">
        <v>267277.92</v>
      </c>
      <c r="BD415" s="43">
        <v>0</v>
      </c>
      <c r="BE415" s="43"/>
      <c r="BF415" s="43">
        <v>0</v>
      </c>
      <c r="BG415" s="44"/>
      <c r="BH415" s="45">
        <f t="shared" si="712"/>
        <v>267277.92</v>
      </c>
      <c r="BI415" s="45">
        <f t="shared" si="713"/>
        <v>277969.0368</v>
      </c>
      <c r="BJ415" s="45">
        <f t="shared" si="725"/>
        <v>277969.0368</v>
      </c>
      <c r="BK415" s="46">
        <v>0</v>
      </c>
      <c r="BL415" s="46">
        <v>0</v>
      </c>
      <c r="BM415" s="46">
        <f t="shared" si="680"/>
        <v>0</v>
      </c>
      <c r="BN415" s="46">
        <v>0</v>
      </c>
      <c r="BO415" s="46">
        <f t="shared" si="694"/>
        <v>0</v>
      </c>
      <c r="BP415" s="46">
        <v>0</v>
      </c>
      <c r="BQ415" s="46">
        <f t="shared" si="681"/>
        <v>0</v>
      </c>
      <c r="BR415" s="46">
        <v>0</v>
      </c>
      <c r="BS415" s="46">
        <f t="shared" si="682"/>
        <v>0</v>
      </c>
      <c r="BT415" s="46">
        <v>0</v>
      </c>
      <c r="BU415" s="46">
        <f t="shared" si="683"/>
        <v>0</v>
      </c>
      <c r="BV415" s="46">
        <v>0</v>
      </c>
      <c r="BW415" s="46">
        <f t="shared" si="684"/>
        <v>0</v>
      </c>
      <c r="BX415" s="46">
        <v>0</v>
      </c>
      <c r="BY415" s="46">
        <f t="shared" si="685"/>
        <v>0</v>
      </c>
      <c r="BZ415" s="46">
        <v>267277.92</v>
      </c>
      <c r="CA415" s="46">
        <f t="shared" si="695"/>
        <v>277969.0368</v>
      </c>
      <c r="CB415" s="46">
        <v>0</v>
      </c>
      <c r="CC415" s="46">
        <f t="shared" si="696"/>
        <v>0</v>
      </c>
      <c r="CD415" s="46">
        <v>0</v>
      </c>
      <c r="CE415" s="46">
        <f t="shared" si="697"/>
        <v>0</v>
      </c>
      <c r="CF415" s="46">
        <v>0</v>
      </c>
      <c r="CG415" s="46">
        <f t="shared" si="698"/>
        <v>0</v>
      </c>
      <c r="CH415" s="46">
        <v>0</v>
      </c>
      <c r="CI415" s="46">
        <f t="shared" si="699"/>
        <v>0</v>
      </c>
      <c r="CJ415" s="46">
        <v>0</v>
      </c>
      <c r="CK415" s="46">
        <f t="shared" si="700"/>
        <v>0</v>
      </c>
      <c r="CL415" s="46">
        <v>0</v>
      </c>
      <c r="CM415" s="46">
        <f t="shared" si="701"/>
        <v>0</v>
      </c>
      <c r="CN415" s="46">
        <v>0</v>
      </c>
      <c r="CO415" s="46">
        <f t="shared" si="702"/>
        <v>0</v>
      </c>
      <c r="CP415" s="46">
        <v>0</v>
      </c>
      <c r="CQ415" s="46">
        <f t="shared" si="703"/>
        <v>0</v>
      </c>
      <c r="CR415" s="46">
        <v>0</v>
      </c>
      <c r="CS415" s="46">
        <f t="shared" si="704"/>
        <v>0</v>
      </c>
      <c r="CT415" s="46">
        <v>0</v>
      </c>
      <c r="CU415" s="46">
        <f t="shared" si="705"/>
        <v>0</v>
      </c>
      <c r="CV415" s="46">
        <v>0</v>
      </c>
      <c r="CW415" s="46">
        <f t="shared" si="706"/>
        <v>0</v>
      </c>
      <c r="CX415" s="46">
        <v>0</v>
      </c>
      <c r="CY415" s="46">
        <f t="shared" si="707"/>
        <v>0</v>
      </c>
      <c r="CZ415" s="46">
        <v>0</v>
      </c>
      <c r="DA415" s="46">
        <f t="shared" si="708"/>
        <v>0</v>
      </c>
      <c r="DB415" s="47">
        <v>0</v>
      </c>
      <c r="DC415" s="46">
        <f t="shared" si="709"/>
        <v>0</v>
      </c>
      <c r="DD415" s="48">
        <v>0</v>
      </c>
      <c r="DE415" s="46">
        <f t="shared" si="710"/>
        <v>0</v>
      </c>
      <c r="DF415" s="49">
        <v>20</v>
      </c>
      <c r="DG415" s="50">
        <f t="shared" si="717"/>
        <v>13898.45184</v>
      </c>
      <c r="DH415" s="51">
        <f t="shared" si="726"/>
        <v>208476.77759999994</v>
      </c>
      <c r="DI415" s="52"/>
      <c r="DJ415" s="52"/>
      <c r="DK415" s="53"/>
      <c r="DL415" s="53"/>
      <c r="DM415" s="53"/>
      <c r="DN415" s="53"/>
      <c r="DO415" s="53"/>
      <c r="DP415" s="53"/>
      <c r="DQ415" s="53"/>
      <c r="DR415" s="52">
        <f t="shared" ref="DR415:DY415" si="766">$DG415</f>
        <v>13898.45184</v>
      </c>
      <c r="DS415" s="52">
        <f t="shared" si="766"/>
        <v>13898.45184</v>
      </c>
      <c r="DT415" s="52">
        <f t="shared" si="766"/>
        <v>13898.45184</v>
      </c>
      <c r="DU415" s="52">
        <f t="shared" si="766"/>
        <v>13898.45184</v>
      </c>
      <c r="DV415" s="52">
        <f t="shared" si="766"/>
        <v>13898.45184</v>
      </c>
      <c r="DW415" s="52">
        <f t="shared" si="766"/>
        <v>13898.45184</v>
      </c>
      <c r="DX415" s="52">
        <f t="shared" si="766"/>
        <v>13898.45184</v>
      </c>
      <c r="DY415" s="52">
        <f t="shared" si="766"/>
        <v>13898.45184</v>
      </c>
      <c r="DZ415" s="52">
        <f t="shared" ref="DZ415:EF424" si="767">$DG415</f>
        <v>13898.45184</v>
      </c>
      <c r="EA415" s="52">
        <f t="shared" si="767"/>
        <v>13898.45184</v>
      </c>
      <c r="EB415" s="52">
        <f t="shared" si="767"/>
        <v>13898.45184</v>
      </c>
      <c r="EC415" s="52">
        <f t="shared" si="767"/>
        <v>13898.45184</v>
      </c>
      <c r="ED415" s="52">
        <f t="shared" si="767"/>
        <v>13898.45184</v>
      </c>
      <c r="EE415" s="52">
        <f t="shared" si="767"/>
        <v>13898.45184</v>
      </c>
      <c r="EF415" s="52">
        <f t="shared" si="767"/>
        <v>13898.45184</v>
      </c>
      <c r="EG415" s="54">
        <f t="shared" si="728"/>
        <v>69492.259200000059</v>
      </c>
      <c r="EH415" s="55">
        <f t="shared" si="729"/>
        <v>15</v>
      </c>
      <c r="EI415" s="55">
        <f t="shared" si="730"/>
        <v>5</v>
      </c>
      <c r="EJ415" s="56" t="s">
        <v>745</v>
      </c>
      <c r="EK415" s="57">
        <f t="shared" si="752"/>
        <v>0</v>
      </c>
      <c r="EL415" s="57">
        <f t="shared" si="753"/>
        <v>0</v>
      </c>
      <c r="EM415" s="57">
        <f t="shared" si="754"/>
        <v>0</v>
      </c>
      <c r="EN415" s="57">
        <f t="shared" si="755"/>
        <v>0</v>
      </c>
      <c r="EO415" s="57">
        <f t="shared" si="734"/>
        <v>0</v>
      </c>
      <c r="EP415" s="57">
        <f t="shared" si="735"/>
        <v>0</v>
      </c>
      <c r="EQ415" s="58">
        <f t="shared" si="736"/>
        <v>0</v>
      </c>
      <c r="ER415" s="58">
        <f t="shared" si="737"/>
        <v>0</v>
      </c>
      <c r="ES415" s="58">
        <f t="shared" si="738"/>
        <v>0</v>
      </c>
      <c r="ET415" s="58">
        <f t="shared" si="739"/>
        <v>0</v>
      </c>
    </row>
    <row r="416" spans="1:150" x14ac:dyDescent="0.25">
      <c r="A416" s="30" t="s">
        <v>1475</v>
      </c>
      <c r="B416" s="65">
        <v>2023292</v>
      </c>
      <c r="C416" s="67" t="s">
        <v>1476</v>
      </c>
      <c r="D416" s="32" t="s">
        <v>489</v>
      </c>
      <c r="E416" s="56"/>
      <c r="F416" s="33"/>
      <c r="G416" s="33"/>
      <c r="H416" s="288">
        <f t="shared" si="731"/>
        <v>277969.0368</v>
      </c>
      <c r="I416" s="288">
        <f t="shared" si="732"/>
        <v>277969.0368</v>
      </c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4" t="s">
        <v>548</v>
      </c>
      <c r="AI416" s="34" t="s">
        <v>463</v>
      </c>
      <c r="AJ416" s="34" t="s">
        <v>54</v>
      </c>
      <c r="AK416" s="34" t="s">
        <v>490</v>
      </c>
      <c r="AL416" s="34" t="s">
        <v>767</v>
      </c>
      <c r="AM416" s="34" t="s">
        <v>491</v>
      </c>
      <c r="AN416" s="34" t="s">
        <v>744</v>
      </c>
      <c r="AO416" s="36">
        <v>1.04</v>
      </c>
      <c r="AP416" s="69" t="s">
        <v>1456</v>
      </c>
      <c r="AQ416" s="69" t="s">
        <v>30</v>
      </c>
      <c r="AR416" s="37" t="s">
        <v>493</v>
      </c>
      <c r="AS416" s="38">
        <v>2023</v>
      </c>
      <c r="AT416" s="39" t="s">
        <v>470</v>
      </c>
      <c r="AU416" s="37" t="s">
        <v>493</v>
      </c>
      <c r="AV416" s="39" t="s">
        <v>494</v>
      </c>
      <c r="AW416" s="39" t="s">
        <v>495</v>
      </c>
      <c r="AX416" s="39" t="s">
        <v>791</v>
      </c>
      <c r="AY416" s="40" t="s">
        <v>768</v>
      </c>
      <c r="AZ416" s="40" t="s">
        <v>485</v>
      </c>
      <c r="BA416" s="274">
        <v>0</v>
      </c>
      <c r="BB416" s="42"/>
      <c r="BC416" s="43">
        <v>267277.92</v>
      </c>
      <c r="BD416" s="43">
        <v>0</v>
      </c>
      <c r="BE416" s="43"/>
      <c r="BF416" s="43">
        <v>0</v>
      </c>
      <c r="BG416" s="44"/>
      <c r="BH416" s="45">
        <f t="shared" si="712"/>
        <v>267277.92</v>
      </c>
      <c r="BI416" s="45">
        <f t="shared" si="713"/>
        <v>277969.0368</v>
      </c>
      <c r="BJ416" s="45">
        <f t="shared" si="725"/>
        <v>277969.0368</v>
      </c>
      <c r="BK416" s="46">
        <v>0</v>
      </c>
      <c r="BL416" s="46">
        <v>0</v>
      </c>
      <c r="BM416" s="46">
        <f t="shared" si="680"/>
        <v>0</v>
      </c>
      <c r="BN416" s="46">
        <v>0</v>
      </c>
      <c r="BO416" s="46">
        <f t="shared" si="694"/>
        <v>0</v>
      </c>
      <c r="BP416" s="46">
        <v>0</v>
      </c>
      <c r="BQ416" s="46">
        <f t="shared" si="681"/>
        <v>0</v>
      </c>
      <c r="BR416" s="46">
        <v>0</v>
      </c>
      <c r="BS416" s="46">
        <f t="shared" si="682"/>
        <v>0</v>
      </c>
      <c r="BT416" s="46">
        <v>0</v>
      </c>
      <c r="BU416" s="46">
        <f t="shared" si="683"/>
        <v>0</v>
      </c>
      <c r="BV416" s="46">
        <v>0</v>
      </c>
      <c r="BW416" s="46">
        <f t="shared" si="684"/>
        <v>0</v>
      </c>
      <c r="BX416" s="46">
        <v>0</v>
      </c>
      <c r="BY416" s="46">
        <f t="shared" si="685"/>
        <v>0</v>
      </c>
      <c r="BZ416" s="46">
        <v>0</v>
      </c>
      <c r="CA416" s="46">
        <f t="shared" si="695"/>
        <v>0</v>
      </c>
      <c r="CB416" s="46">
        <v>267277.92</v>
      </c>
      <c r="CC416" s="46">
        <f t="shared" si="696"/>
        <v>277969.0368</v>
      </c>
      <c r="CD416" s="46">
        <v>0</v>
      </c>
      <c r="CE416" s="46">
        <f t="shared" si="697"/>
        <v>0</v>
      </c>
      <c r="CF416" s="46">
        <v>0</v>
      </c>
      <c r="CG416" s="46">
        <f t="shared" si="698"/>
        <v>0</v>
      </c>
      <c r="CH416" s="46">
        <v>0</v>
      </c>
      <c r="CI416" s="46">
        <f t="shared" si="699"/>
        <v>0</v>
      </c>
      <c r="CJ416" s="46">
        <v>0</v>
      </c>
      <c r="CK416" s="46">
        <f t="shared" si="700"/>
        <v>0</v>
      </c>
      <c r="CL416" s="46">
        <v>0</v>
      </c>
      <c r="CM416" s="46">
        <f t="shared" si="701"/>
        <v>0</v>
      </c>
      <c r="CN416" s="46">
        <v>0</v>
      </c>
      <c r="CO416" s="46">
        <f t="shared" si="702"/>
        <v>0</v>
      </c>
      <c r="CP416" s="46">
        <v>0</v>
      </c>
      <c r="CQ416" s="46">
        <f t="shared" si="703"/>
        <v>0</v>
      </c>
      <c r="CR416" s="46">
        <v>0</v>
      </c>
      <c r="CS416" s="46">
        <f t="shared" si="704"/>
        <v>0</v>
      </c>
      <c r="CT416" s="46">
        <v>0</v>
      </c>
      <c r="CU416" s="46">
        <f t="shared" si="705"/>
        <v>0</v>
      </c>
      <c r="CV416" s="46">
        <v>0</v>
      </c>
      <c r="CW416" s="46">
        <f t="shared" si="706"/>
        <v>0</v>
      </c>
      <c r="CX416" s="46">
        <v>0</v>
      </c>
      <c r="CY416" s="46">
        <f t="shared" si="707"/>
        <v>0</v>
      </c>
      <c r="CZ416" s="46">
        <v>0</v>
      </c>
      <c r="DA416" s="46">
        <f t="shared" si="708"/>
        <v>0</v>
      </c>
      <c r="DB416" s="47">
        <v>0</v>
      </c>
      <c r="DC416" s="46">
        <f t="shared" si="709"/>
        <v>0</v>
      </c>
      <c r="DD416" s="48">
        <v>0</v>
      </c>
      <c r="DE416" s="46">
        <f t="shared" si="710"/>
        <v>0</v>
      </c>
      <c r="DF416" s="49">
        <v>20</v>
      </c>
      <c r="DG416" s="50">
        <f t="shared" si="717"/>
        <v>13898.45184</v>
      </c>
      <c r="DH416" s="51">
        <f t="shared" si="726"/>
        <v>194578.32575999995</v>
      </c>
      <c r="DI416" s="52"/>
      <c r="DJ416" s="52"/>
      <c r="DK416" s="53"/>
      <c r="DL416" s="53"/>
      <c r="DM416" s="53"/>
      <c r="DN416" s="53"/>
      <c r="DO416" s="53"/>
      <c r="DP416" s="53"/>
      <c r="DQ416" s="53"/>
      <c r="DR416" s="53"/>
      <c r="DS416" s="52">
        <f t="shared" ref="DS416:DY416" si="768">$DG416</f>
        <v>13898.45184</v>
      </c>
      <c r="DT416" s="52">
        <f t="shared" si="768"/>
        <v>13898.45184</v>
      </c>
      <c r="DU416" s="52">
        <f t="shared" si="768"/>
        <v>13898.45184</v>
      </c>
      <c r="DV416" s="52">
        <f t="shared" si="768"/>
        <v>13898.45184</v>
      </c>
      <c r="DW416" s="52">
        <f t="shared" si="768"/>
        <v>13898.45184</v>
      </c>
      <c r="DX416" s="52">
        <f t="shared" si="768"/>
        <v>13898.45184</v>
      </c>
      <c r="DY416" s="52">
        <f t="shared" si="768"/>
        <v>13898.45184</v>
      </c>
      <c r="DZ416" s="52">
        <f t="shared" si="767"/>
        <v>13898.45184</v>
      </c>
      <c r="EA416" s="52">
        <f t="shared" si="767"/>
        <v>13898.45184</v>
      </c>
      <c r="EB416" s="52">
        <f t="shared" si="767"/>
        <v>13898.45184</v>
      </c>
      <c r="EC416" s="52">
        <f t="shared" si="767"/>
        <v>13898.45184</v>
      </c>
      <c r="ED416" s="52">
        <f t="shared" si="767"/>
        <v>13898.45184</v>
      </c>
      <c r="EE416" s="52">
        <f t="shared" si="767"/>
        <v>13898.45184</v>
      </c>
      <c r="EF416" s="52">
        <f t="shared" si="767"/>
        <v>13898.45184</v>
      </c>
      <c r="EG416" s="54">
        <f t="shared" si="728"/>
        <v>83390.711040000053</v>
      </c>
      <c r="EH416" s="55">
        <f t="shared" si="729"/>
        <v>14</v>
      </c>
      <c r="EI416" s="55">
        <f t="shared" si="730"/>
        <v>6</v>
      </c>
      <c r="EJ416" s="56" t="s">
        <v>745</v>
      </c>
      <c r="EK416" s="57">
        <f t="shared" si="752"/>
        <v>0</v>
      </c>
      <c r="EL416" s="57">
        <f t="shared" si="753"/>
        <v>0</v>
      </c>
      <c r="EM416" s="57">
        <f t="shared" si="754"/>
        <v>0</v>
      </c>
      <c r="EN416" s="57">
        <f t="shared" si="755"/>
        <v>0</v>
      </c>
      <c r="EO416" s="57">
        <f t="shared" si="734"/>
        <v>0</v>
      </c>
      <c r="EP416" s="57">
        <f t="shared" si="735"/>
        <v>0</v>
      </c>
      <c r="EQ416" s="58">
        <f t="shared" si="736"/>
        <v>0</v>
      </c>
      <c r="ER416" s="58">
        <f t="shared" si="737"/>
        <v>0</v>
      </c>
      <c r="ES416" s="58">
        <f t="shared" si="738"/>
        <v>0</v>
      </c>
      <c r="ET416" s="58">
        <f t="shared" si="739"/>
        <v>0</v>
      </c>
    </row>
    <row r="417" spans="1:150" x14ac:dyDescent="0.25">
      <c r="A417" s="30" t="s">
        <v>1477</v>
      </c>
      <c r="B417" s="65">
        <v>2023293</v>
      </c>
      <c r="C417" s="67" t="s">
        <v>1478</v>
      </c>
      <c r="D417" s="32" t="s">
        <v>489</v>
      </c>
      <c r="E417" s="56"/>
      <c r="F417" s="33"/>
      <c r="G417" s="33"/>
      <c r="H417" s="288">
        <f t="shared" si="731"/>
        <v>277969.0368</v>
      </c>
      <c r="I417" s="288">
        <f t="shared" si="732"/>
        <v>277969.0368</v>
      </c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4" t="s">
        <v>548</v>
      </c>
      <c r="AI417" s="34" t="s">
        <v>463</v>
      </c>
      <c r="AJ417" s="34" t="s">
        <v>54</v>
      </c>
      <c r="AK417" s="34" t="s">
        <v>490</v>
      </c>
      <c r="AL417" s="34" t="s">
        <v>767</v>
      </c>
      <c r="AM417" s="34" t="s">
        <v>491</v>
      </c>
      <c r="AN417" s="34" t="s">
        <v>744</v>
      </c>
      <c r="AO417" s="36">
        <v>1.04</v>
      </c>
      <c r="AP417" s="69" t="s">
        <v>1456</v>
      </c>
      <c r="AQ417" s="69" t="s">
        <v>30</v>
      </c>
      <c r="AR417" s="37" t="s">
        <v>493</v>
      </c>
      <c r="AS417" s="38">
        <v>2023</v>
      </c>
      <c r="AT417" s="39" t="s">
        <v>470</v>
      </c>
      <c r="AU417" s="37" t="s">
        <v>493</v>
      </c>
      <c r="AV417" s="39" t="s">
        <v>494</v>
      </c>
      <c r="AW417" s="39" t="s">
        <v>495</v>
      </c>
      <c r="AX417" s="39" t="s">
        <v>791</v>
      </c>
      <c r="AY417" s="40" t="s">
        <v>768</v>
      </c>
      <c r="AZ417" s="40" t="s">
        <v>485</v>
      </c>
      <c r="BA417" s="274">
        <v>0</v>
      </c>
      <c r="BB417" s="42"/>
      <c r="BC417" s="43">
        <v>267277.92</v>
      </c>
      <c r="BD417" s="43">
        <v>0</v>
      </c>
      <c r="BE417" s="43"/>
      <c r="BF417" s="43">
        <v>0</v>
      </c>
      <c r="BG417" s="44"/>
      <c r="BH417" s="45">
        <f t="shared" si="712"/>
        <v>267277.92</v>
      </c>
      <c r="BI417" s="45">
        <f t="shared" si="713"/>
        <v>277969.0368</v>
      </c>
      <c r="BJ417" s="45">
        <f t="shared" si="725"/>
        <v>277969.0368</v>
      </c>
      <c r="BK417" s="46">
        <v>0</v>
      </c>
      <c r="BL417" s="46">
        <v>0</v>
      </c>
      <c r="BM417" s="46">
        <f t="shared" si="680"/>
        <v>0</v>
      </c>
      <c r="BN417" s="46">
        <v>0</v>
      </c>
      <c r="BO417" s="46">
        <f t="shared" si="694"/>
        <v>0</v>
      </c>
      <c r="BP417" s="46">
        <v>0</v>
      </c>
      <c r="BQ417" s="46">
        <f t="shared" si="681"/>
        <v>0</v>
      </c>
      <c r="BR417" s="46">
        <v>0</v>
      </c>
      <c r="BS417" s="46">
        <f t="shared" si="682"/>
        <v>0</v>
      </c>
      <c r="BT417" s="46">
        <v>0</v>
      </c>
      <c r="BU417" s="46">
        <f t="shared" si="683"/>
        <v>0</v>
      </c>
      <c r="BV417" s="46">
        <v>0</v>
      </c>
      <c r="BW417" s="46">
        <f t="shared" si="684"/>
        <v>0</v>
      </c>
      <c r="BX417" s="46">
        <v>0</v>
      </c>
      <c r="BY417" s="46">
        <f t="shared" si="685"/>
        <v>0</v>
      </c>
      <c r="BZ417" s="46">
        <v>0</v>
      </c>
      <c r="CA417" s="46">
        <f t="shared" si="695"/>
        <v>0</v>
      </c>
      <c r="CB417" s="46">
        <v>0</v>
      </c>
      <c r="CC417" s="46">
        <f t="shared" si="696"/>
        <v>0</v>
      </c>
      <c r="CD417" s="46">
        <v>267277.92</v>
      </c>
      <c r="CE417" s="46">
        <f t="shared" si="697"/>
        <v>277969.0368</v>
      </c>
      <c r="CF417" s="46">
        <v>0</v>
      </c>
      <c r="CG417" s="46">
        <f t="shared" si="698"/>
        <v>0</v>
      </c>
      <c r="CH417" s="46">
        <v>0</v>
      </c>
      <c r="CI417" s="46">
        <f t="shared" si="699"/>
        <v>0</v>
      </c>
      <c r="CJ417" s="46">
        <v>0</v>
      </c>
      <c r="CK417" s="46">
        <f t="shared" si="700"/>
        <v>0</v>
      </c>
      <c r="CL417" s="46">
        <v>0</v>
      </c>
      <c r="CM417" s="46">
        <f t="shared" si="701"/>
        <v>0</v>
      </c>
      <c r="CN417" s="46">
        <v>0</v>
      </c>
      <c r="CO417" s="46">
        <f t="shared" si="702"/>
        <v>0</v>
      </c>
      <c r="CP417" s="46">
        <v>0</v>
      </c>
      <c r="CQ417" s="46">
        <f t="shared" si="703"/>
        <v>0</v>
      </c>
      <c r="CR417" s="46">
        <v>0</v>
      </c>
      <c r="CS417" s="46">
        <f t="shared" si="704"/>
        <v>0</v>
      </c>
      <c r="CT417" s="46">
        <v>0</v>
      </c>
      <c r="CU417" s="46">
        <f t="shared" si="705"/>
        <v>0</v>
      </c>
      <c r="CV417" s="46">
        <v>0</v>
      </c>
      <c r="CW417" s="46">
        <f t="shared" si="706"/>
        <v>0</v>
      </c>
      <c r="CX417" s="46">
        <v>0</v>
      </c>
      <c r="CY417" s="46">
        <f t="shared" si="707"/>
        <v>0</v>
      </c>
      <c r="CZ417" s="46">
        <v>0</v>
      </c>
      <c r="DA417" s="46">
        <f t="shared" si="708"/>
        <v>0</v>
      </c>
      <c r="DB417" s="47">
        <v>0</v>
      </c>
      <c r="DC417" s="46">
        <f t="shared" si="709"/>
        <v>0</v>
      </c>
      <c r="DD417" s="48">
        <v>0</v>
      </c>
      <c r="DE417" s="46">
        <f t="shared" si="710"/>
        <v>0</v>
      </c>
      <c r="DF417" s="49">
        <v>20</v>
      </c>
      <c r="DG417" s="50">
        <f t="shared" si="717"/>
        <v>13898.45184</v>
      </c>
      <c r="DH417" s="51">
        <f t="shared" si="726"/>
        <v>180679.87391999995</v>
      </c>
      <c r="DI417" s="52"/>
      <c r="DJ417" s="52"/>
      <c r="DK417" s="53"/>
      <c r="DL417" s="53"/>
      <c r="DM417" s="53"/>
      <c r="DN417" s="53"/>
      <c r="DO417" s="53"/>
      <c r="DP417" s="53"/>
      <c r="DQ417" s="53"/>
      <c r="DR417" s="53"/>
      <c r="DS417" s="53"/>
      <c r="DT417" s="52">
        <f t="shared" ref="DT417:DY417" si="769">$DG417</f>
        <v>13898.45184</v>
      </c>
      <c r="DU417" s="52">
        <f t="shared" si="769"/>
        <v>13898.45184</v>
      </c>
      <c r="DV417" s="52">
        <f t="shared" si="769"/>
        <v>13898.45184</v>
      </c>
      <c r="DW417" s="52">
        <f t="shared" si="769"/>
        <v>13898.45184</v>
      </c>
      <c r="DX417" s="52">
        <f t="shared" si="769"/>
        <v>13898.45184</v>
      </c>
      <c r="DY417" s="52">
        <f t="shared" si="769"/>
        <v>13898.45184</v>
      </c>
      <c r="DZ417" s="52">
        <f t="shared" si="767"/>
        <v>13898.45184</v>
      </c>
      <c r="EA417" s="52">
        <f t="shared" si="767"/>
        <v>13898.45184</v>
      </c>
      <c r="EB417" s="52">
        <f t="shared" si="767"/>
        <v>13898.45184</v>
      </c>
      <c r="EC417" s="52">
        <f t="shared" si="767"/>
        <v>13898.45184</v>
      </c>
      <c r="ED417" s="52">
        <f t="shared" si="767"/>
        <v>13898.45184</v>
      </c>
      <c r="EE417" s="52">
        <f t="shared" si="767"/>
        <v>13898.45184</v>
      </c>
      <c r="EF417" s="52">
        <f t="shared" si="767"/>
        <v>13898.45184</v>
      </c>
      <c r="EG417" s="54">
        <f t="shared" si="728"/>
        <v>97289.162880000047</v>
      </c>
      <c r="EH417" s="55">
        <f t="shared" si="729"/>
        <v>13</v>
      </c>
      <c r="EI417" s="55">
        <f t="shared" si="730"/>
        <v>7</v>
      </c>
      <c r="EJ417" s="56" t="s">
        <v>745</v>
      </c>
      <c r="EK417" s="57">
        <f t="shared" si="752"/>
        <v>0</v>
      </c>
      <c r="EL417" s="57">
        <f t="shared" si="753"/>
        <v>0</v>
      </c>
      <c r="EM417" s="57">
        <f t="shared" si="754"/>
        <v>0</v>
      </c>
      <c r="EN417" s="57">
        <f t="shared" si="755"/>
        <v>0</v>
      </c>
      <c r="EO417" s="57">
        <f t="shared" si="734"/>
        <v>0</v>
      </c>
      <c r="EP417" s="57">
        <f t="shared" si="735"/>
        <v>0</v>
      </c>
      <c r="EQ417" s="58">
        <f t="shared" si="736"/>
        <v>0</v>
      </c>
      <c r="ER417" s="58">
        <f t="shared" si="737"/>
        <v>0</v>
      </c>
      <c r="ES417" s="58">
        <f t="shared" si="738"/>
        <v>0</v>
      </c>
      <c r="ET417" s="58">
        <f t="shared" si="739"/>
        <v>0</v>
      </c>
    </row>
    <row r="418" spans="1:150" x14ac:dyDescent="0.25">
      <c r="A418" s="30" t="s">
        <v>1479</v>
      </c>
      <c r="B418" s="65">
        <v>2023294</v>
      </c>
      <c r="C418" s="67" t="s">
        <v>1480</v>
      </c>
      <c r="D418" s="32" t="s">
        <v>489</v>
      </c>
      <c r="E418" s="56"/>
      <c r="F418" s="33"/>
      <c r="G418" s="33"/>
      <c r="H418" s="288">
        <f t="shared" si="731"/>
        <v>277969.0368</v>
      </c>
      <c r="I418" s="288">
        <f t="shared" si="732"/>
        <v>277969.0368</v>
      </c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4" t="s">
        <v>548</v>
      </c>
      <c r="AI418" s="34" t="s">
        <v>463</v>
      </c>
      <c r="AJ418" s="34" t="s">
        <v>54</v>
      </c>
      <c r="AK418" s="34" t="s">
        <v>490</v>
      </c>
      <c r="AL418" s="34" t="s">
        <v>767</v>
      </c>
      <c r="AM418" s="34" t="s">
        <v>491</v>
      </c>
      <c r="AN418" s="34" t="s">
        <v>744</v>
      </c>
      <c r="AO418" s="36">
        <v>1.04</v>
      </c>
      <c r="AP418" s="69" t="s">
        <v>1456</v>
      </c>
      <c r="AQ418" s="69" t="s">
        <v>30</v>
      </c>
      <c r="AR418" s="37" t="s">
        <v>493</v>
      </c>
      <c r="AS418" s="38">
        <v>2023</v>
      </c>
      <c r="AT418" s="39" t="s">
        <v>470</v>
      </c>
      <c r="AU418" s="37" t="s">
        <v>493</v>
      </c>
      <c r="AV418" s="39" t="s">
        <v>494</v>
      </c>
      <c r="AW418" s="39" t="s">
        <v>495</v>
      </c>
      <c r="AX418" s="39" t="s">
        <v>791</v>
      </c>
      <c r="AY418" s="40" t="s">
        <v>768</v>
      </c>
      <c r="AZ418" s="40" t="s">
        <v>485</v>
      </c>
      <c r="BA418" s="274">
        <v>0</v>
      </c>
      <c r="BB418" s="42"/>
      <c r="BC418" s="43">
        <v>267277.92</v>
      </c>
      <c r="BD418" s="43">
        <v>0</v>
      </c>
      <c r="BE418" s="43"/>
      <c r="BF418" s="43">
        <v>0</v>
      </c>
      <c r="BG418" s="44"/>
      <c r="BH418" s="45">
        <f t="shared" si="712"/>
        <v>267277.92</v>
      </c>
      <c r="BI418" s="45">
        <f t="shared" si="713"/>
        <v>277969.0368</v>
      </c>
      <c r="BJ418" s="45">
        <f t="shared" si="725"/>
        <v>277969.0368</v>
      </c>
      <c r="BK418" s="46">
        <v>0</v>
      </c>
      <c r="BL418" s="46">
        <v>0</v>
      </c>
      <c r="BM418" s="46">
        <f t="shared" ref="BM418:BM481" si="770">AO418*BL418</f>
        <v>0</v>
      </c>
      <c r="BN418" s="46">
        <v>0</v>
      </c>
      <c r="BO418" s="46">
        <f t="shared" si="694"/>
        <v>0</v>
      </c>
      <c r="BP418" s="46">
        <v>0</v>
      </c>
      <c r="BQ418" s="46">
        <f t="shared" ref="BQ418:BQ481" si="771">$AO418*BP418</f>
        <v>0</v>
      </c>
      <c r="BR418" s="46">
        <v>0</v>
      </c>
      <c r="BS418" s="46">
        <f t="shared" ref="BS418:BS481" si="772">$AO418*BR418</f>
        <v>0</v>
      </c>
      <c r="BT418" s="46">
        <v>0</v>
      </c>
      <c r="BU418" s="46">
        <f t="shared" ref="BU418:BU481" si="773">$AO418*BT418</f>
        <v>0</v>
      </c>
      <c r="BV418" s="46">
        <v>0</v>
      </c>
      <c r="BW418" s="46">
        <f t="shared" ref="BW418:BW481" si="774">$AO418*BV418</f>
        <v>0</v>
      </c>
      <c r="BX418" s="46">
        <v>0</v>
      </c>
      <c r="BY418" s="46">
        <f t="shared" ref="BY418:BY481" si="775">$AO418*BX418</f>
        <v>0</v>
      </c>
      <c r="BZ418" s="46">
        <v>0</v>
      </c>
      <c r="CA418" s="46">
        <f t="shared" si="695"/>
        <v>0</v>
      </c>
      <c r="CB418" s="46">
        <v>0</v>
      </c>
      <c r="CC418" s="46">
        <f t="shared" si="696"/>
        <v>0</v>
      </c>
      <c r="CD418" s="46">
        <v>0</v>
      </c>
      <c r="CE418" s="46">
        <f t="shared" si="697"/>
        <v>0</v>
      </c>
      <c r="CF418" s="46">
        <v>267277.92</v>
      </c>
      <c r="CG418" s="46">
        <f t="shared" si="698"/>
        <v>277969.0368</v>
      </c>
      <c r="CH418" s="46">
        <v>0</v>
      </c>
      <c r="CI418" s="46">
        <f t="shared" si="699"/>
        <v>0</v>
      </c>
      <c r="CJ418" s="46">
        <v>0</v>
      </c>
      <c r="CK418" s="46">
        <f t="shared" si="700"/>
        <v>0</v>
      </c>
      <c r="CL418" s="46">
        <v>0</v>
      </c>
      <c r="CM418" s="46">
        <f t="shared" si="701"/>
        <v>0</v>
      </c>
      <c r="CN418" s="46">
        <v>0</v>
      </c>
      <c r="CO418" s="46">
        <f t="shared" si="702"/>
        <v>0</v>
      </c>
      <c r="CP418" s="46">
        <v>0</v>
      </c>
      <c r="CQ418" s="46">
        <f t="shared" si="703"/>
        <v>0</v>
      </c>
      <c r="CR418" s="46">
        <v>0</v>
      </c>
      <c r="CS418" s="46">
        <f t="shared" si="704"/>
        <v>0</v>
      </c>
      <c r="CT418" s="46">
        <v>0</v>
      </c>
      <c r="CU418" s="46">
        <f t="shared" si="705"/>
        <v>0</v>
      </c>
      <c r="CV418" s="46">
        <v>0</v>
      </c>
      <c r="CW418" s="46">
        <f t="shared" si="706"/>
        <v>0</v>
      </c>
      <c r="CX418" s="46">
        <v>0</v>
      </c>
      <c r="CY418" s="46">
        <f t="shared" si="707"/>
        <v>0</v>
      </c>
      <c r="CZ418" s="46">
        <v>0</v>
      </c>
      <c r="DA418" s="46">
        <f t="shared" si="708"/>
        <v>0</v>
      </c>
      <c r="DB418" s="47">
        <v>0</v>
      </c>
      <c r="DC418" s="46">
        <f t="shared" si="709"/>
        <v>0</v>
      </c>
      <c r="DD418" s="48">
        <v>0</v>
      </c>
      <c r="DE418" s="46">
        <f t="shared" si="710"/>
        <v>0</v>
      </c>
      <c r="DF418" s="49">
        <v>20</v>
      </c>
      <c r="DG418" s="50">
        <f t="shared" si="717"/>
        <v>13898.45184</v>
      </c>
      <c r="DH418" s="51">
        <f t="shared" si="726"/>
        <v>166781.42207999996</v>
      </c>
      <c r="DI418" s="52"/>
      <c r="DJ418" s="52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2">
        <f>$DG418</f>
        <v>13898.45184</v>
      </c>
      <c r="DV418" s="52">
        <f>$DG418</f>
        <v>13898.45184</v>
      </c>
      <c r="DW418" s="52">
        <f>$DG418</f>
        <v>13898.45184</v>
      </c>
      <c r="DX418" s="52">
        <f>$DG418</f>
        <v>13898.45184</v>
      </c>
      <c r="DY418" s="52">
        <f>$DG418</f>
        <v>13898.45184</v>
      </c>
      <c r="DZ418" s="52">
        <f t="shared" si="767"/>
        <v>13898.45184</v>
      </c>
      <c r="EA418" s="52">
        <f t="shared" si="767"/>
        <v>13898.45184</v>
      </c>
      <c r="EB418" s="52">
        <f t="shared" si="767"/>
        <v>13898.45184</v>
      </c>
      <c r="EC418" s="52">
        <f t="shared" si="767"/>
        <v>13898.45184</v>
      </c>
      <c r="ED418" s="52">
        <f t="shared" si="767"/>
        <v>13898.45184</v>
      </c>
      <c r="EE418" s="52">
        <f t="shared" si="767"/>
        <v>13898.45184</v>
      </c>
      <c r="EF418" s="52">
        <f t="shared" si="767"/>
        <v>13898.45184</v>
      </c>
      <c r="EG418" s="54">
        <f t="shared" si="728"/>
        <v>111187.61472000004</v>
      </c>
      <c r="EH418" s="55">
        <f t="shared" si="729"/>
        <v>12</v>
      </c>
      <c r="EI418" s="55">
        <f t="shared" si="730"/>
        <v>8</v>
      </c>
      <c r="EJ418" s="56" t="s">
        <v>745</v>
      </c>
      <c r="EK418" s="57">
        <f t="shared" si="752"/>
        <v>0</v>
      </c>
      <c r="EL418" s="57">
        <f t="shared" si="753"/>
        <v>0</v>
      </c>
      <c r="EM418" s="57">
        <f t="shared" si="754"/>
        <v>0</v>
      </c>
      <c r="EN418" s="57">
        <f t="shared" si="755"/>
        <v>0</v>
      </c>
      <c r="EO418" s="57">
        <f t="shared" si="734"/>
        <v>0</v>
      </c>
      <c r="EP418" s="57">
        <f t="shared" si="735"/>
        <v>0</v>
      </c>
      <c r="EQ418" s="58">
        <f t="shared" si="736"/>
        <v>0</v>
      </c>
      <c r="ER418" s="58">
        <f t="shared" si="737"/>
        <v>0</v>
      </c>
      <c r="ES418" s="58">
        <f t="shared" si="738"/>
        <v>0</v>
      </c>
      <c r="ET418" s="58">
        <f t="shared" si="739"/>
        <v>0</v>
      </c>
    </row>
    <row r="419" spans="1:150" x14ac:dyDescent="0.25">
      <c r="A419" s="30" t="s">
        <v>1481</v>
      </c>
      <c r="B419" s="65">
        <v>2023295</v>
      </c>
      <c r="C419" s="67" t="s">
        <v>1482</v>
      </c>
      <c r="D419" s="32" t="s">
        <v>489</v>
      </c>
      <c r="E419" s="56"/>
      <c r="F419" s="33"/>
      <c r="G419" s="33"/>
      <c r="H419" s="288">
        <f t="shared" si="731"/>
        <v>277969.0368</v>
      </c>
      <c r="I419" s="288">
        <f t="shared" si="732"/>
        <v>277969.0368</v>
      </c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4" t="s">
        <v>548</v>
      </c>
      <c r="AI419" s="34" t="s">
        <v>463</v>
      </c>
      <c r="AJ419" s="34" t="s">
        <v>54</v>
      </c>
      <c r="AK419" s="34" t="s">
        <v>490</v>
      </c>
      <c r="AL419" s="34" t="s">
        <v>767</v>
      </c>
      <c r="AM419" s="34" t="s">
        <v>491</v>
      </c>
      <c r="AN419" s="34" t="s">
        <v>744</v>
      </c>
      <c r="AO419" s="36">
        <v>1.04</v>
      </c>
      <c r="AP419" s="69" t="s">
        <v>1456</v>
      </c>
      <c r="AQ419" s="69" t="s">
        <v>30</v>
      </c>
      <c r="AR419" s="37" t="s">
        <v>493</v>
      </c>
      <c r="AS419" s="38">
        <v>2023</v>
      </c>
      <c r="AT419" s="39" t="s">
        <v>470</v>
      </c>
      <c r="AU419" s="37" t="s">
        <v>493</v>
      </c>
      <c r="AV419" s="39" t="s">
        <v>494</v>
      </c>
      <c r="AW419" s="39" t="s">
        <v>495</v>
      </c>
      <c r="AX419" s="39" t="s">
        <v>791</v>
      </c>
      <c r="AY419" s="40" t="s">
        <v>768</v>
      </c>
      <c r="AZ419" s="40" t="s">
        <v>485</v>
      </c>
      <c r="BA419" s="274">
        <v>0</v>
      </c>
      <c r="BB419" s="42"/>
      <c r="BC419" s="43">
        <v>267277.92</v>
      </c>
      <c r="BD419" s="43">
        <v>0</v>
      </c>
      <c r="BE419" s="43"/>
      <c r="BF419" s="43">
        <v>0</v>
      </c>
      <c r="BG419" s="44"/>
      <c r="BH419" s="45">
        <f t="shared" si="712"/>
        <v>267277.92</v>
      </c>
      <c r="BI419" s="45">
        <f t="shared" si="713"/>
        <v>277969.0368</v>
      </c>
      <c r="BJ419" s="45">
        <f t="shared" si="725"/>
        <v>277969.0368</v>
      </c>
      <c r="BK419" s="46">
        <v>0</v>
      </c>
      <c r="BL419" s="46">
        <v>0</v>
      </c>
      <c r="BM419" s="46">
        <f t="shared" si="770"/>
        <v>0</v>
      </c>
      <c r="BN419" s="46">
        <v>0</v>
      </c>
      <c r="BO419" s="46">
        <f t="shared" si="694"/>
        <v>0</v>
      </c>
      <c r="BP419" s="46">
        <v>0</v>
      </c>
      <c r="BQ419" s="46">
        <f t="shared" si="771"/>
        <v>0</v>
      </c>
      <c r="BR419" s="46">
        <v>0</v>
      </c>
      <c r="BS419" s="46">
        <f t="shared" si="772"/>
        <v>0</v>
      </c>
      <c r="BT419" s="46">
        <v>0</v>
      </c>
      <c r="BU419" s="46">
        <f t="shared" si="773"/>
        <v>0</v>
      </c>
      <c r="BV419" s="46">
        <v>0</v>
      </c>
      <c r="BW419" s="46">
        <f t="shared" si="774"/>
        <v>0</v>
      </c>
      <c r="BX419" s="46">
        <v>0</v>
      </c>
      <c r="BY419" s="46">
        <f t="shared" si="775"/>
        <v>0</v>
      </c>
      <c r="BZ419" s="46">
        <v>0</v>
      </c>
      <c r="CA419" s="46">
        <f t="shared" si="695"/>
        <v>0</v>
      </c>
      <c r="CB419" s="46">
        <v>0</v>
      </c>
      <c r="CC419" s="46">
        <f t="shared" si="696"/>
        <v>0</v>
      </c>
      <c r="CD419" s="46">
        <v>0</v>
      </c>
      <c r="CE419" s="46">
        <f t="shared" si="697"/>
        <v>0</v>
      </c>
      <c r="CF419" s="46">
        <v>0</v>
      </c>
      <c r="CG419" s="46">
        <f t="shared" si="698"/>
        <v>0</v>
      </c>
      <c r="CH419" s="46">
        <v>267277.92</v>
      </c>
      <c r="CI419" s="46">
        <f t="shared" si="699"/>
        <v>277969.0368</v>
      </c>
      <c r="CJ419" s="46">
        <v>0</v>
      </c>
      <c r="CK419" s="46">
        <f t="shared" si="700"/>
        <v>0</v>
      </c>
      <c r="CL419" s="46">
        <v>0</v>
      </c>
      <c r="CM419" s="46">
        <f t="shared" si="701"/>
        <v>0</v>
      </c>
      <c r="CN419" s="46">
        <v>0</v>
      </c>
      <c r="CO419" s="46">
        <f t="shared" si="702"/>
        <v>0</v>
      </c>
      <c r="CP419" s="46">
        <v>0</v>
      </c>
      <c r="CQ419" s="46">
        <f t="shared" si="703"/>
        <v>0</v>
      </c>
      <c r="CR419" s="46">
        <v>0</v>
      </c>
      <c r="CS419" s="46">
        <f t="shared" si="704"/>
        <v>0</v>
      </c>
      <c r="CT419" s="46">
        <v>0</v>
      </c>
      <c r="CU419" s="46">
        <f t="shared" si="705"/>
        <v>0</v>
      </c>
      <c r="CV419" s="46">
        <v>0</v>
      </c>
      <c r="CW419" s="46">
        <f t="shared" si="706"/>
        <v>0</v>
      </c>
      <c r="CX419" s="46">
        <v>0</v>
      </c>
      <c r="CY419" s="46">
        <f t="shared" si="707"/>
        <v>0</v>
      </c>
      <c r="CZ419" s="46">
        <v>0</v>
      </c>
      <c r="DA419" s="46">
        <f t="shared" si="708"/>
        <v>0</v>
      </c>
      <c r="DB419" s="47">
        <v>0</v>
      </c>
      <c r="DC419" s="46">
        <f t="shared" si="709"/>
        <v>0</v>
      </c>
      <c r="DD419" s="48">
        <v>0</v>
      </c>
      <c r="DE419" s="46">
        <f t="shared" si="710"/>
        <v>0</v>
      </c>
      <c r="DF419" s="49">
        <v>20</v>
      </c>
      <c r="DG419" s="50">
        <f t="shared" si="717"/>
        <v>13898.45184</v>
      </c>
      <c r="DH419" s="51">
        <f t="shared" si="726"/>
        <v>152882.97023999997</v>
      </c>
      <c r="DI419" s="52"/>
      <c r="DJ419" s="52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2">
        <f>$DG419</f>
        <v>13898.45184</v>
      </c>
      <c r="DW419" s="52">
        <f>$DG419</f>
        <v>13898.45184</v>
      </c>
      <c r="DX419" s="52">
        <f>$DG419</f>
        <v>13898.45184</v>
      </c>
      <c r="DY419" s="52">
        <f>$DG419</f>
        <v>13898.45184</v>
      </c>
      <c r="DZ419" s="52">
        <f t="shared" si="767"/>
        <v>13898.45184</v>
      </c>
      <c r="EA419" s="52">
        <f t="shared" si="767"/>
        <v>13898.45184</v>
      </c>
      <c r="EB419" s="52">
        <f t="shared" si="767"/>
        <v>13898.45184</v>
      </c>
      <c r="EC419" s="52">
        <f t="shared" si="767"/>
        <v>13898.45184</v>
      </c>
      <c r="ED419" s="52">
        <f t="shared" si="767"/>
        <v>13898.45184</v>
      </c>
      <c r="EE419" s="52">
        <f t="shared" si="767"/>
        <v>13898.45184</v>
      </c>
      <c r="EF419" s="52">
        <f t="shared" si="767"/>
        <v>13898.45184</v>
      </c>
      <c r="EG419" s="54">
        <f t="shared" si="728"/>
        <v>125086.06656000004</v>
      </c>
      <c r="EH419" s="55">
        <f t="shared" si="729"/>
        <v>11</v>
      </c>
      <c r="EI419" s="55">
        <f t="shared" si="730"/>
        <v>9</v>
      </c>
      <c r="EJ419" s="56" t="s">
        <v>745</v>
      </c>
      <c r="EK419" s="57">
        <f t="shared" si="752"/>
        <v>0</v>
      </c>
      <c r="EL419" s="57">
        <f t="shared" si="753"/>
        <v>0</v>
      </c>
      <c r="EM419" s="57">
        <f t="shared" si="754"/>
        <v>0</v>
      </c>
      <c r="EN419" s="57">
        <f t="shared" si="755"/>
        <v>0</v>
      </c>
      <c r="EO419" s="57">
        <f t="shared" si="734"/>
        <v>0</v>
      </c>
      <c r="EP419" s="57">
        <f t="shared" si="735"/>
        <v>0</v>
      </c>
      <c r="EQ419" s="58">
        <f t="shared" si="736"/>
        <v>0</v>
      </c>
      <c r="ER419" s="58">
        <f t="shared" si="737"/>
        <v>0</v>
      </c>
      <c r="ES419" s="58">
        <f t="shared" si="738"/>
        <v>0</v>
      </c>
      <c r="ET419" s="58">
        <f t="shared" si="739"/>
        <v>0</v>
      </c>
    </row>
    <row r="420" spans="1:150" x14ac:dyDescent="0.25">
      <c r="A420" s="30" t="s">
        <v>1483</v>
      </c>
      <c r="B420" s="65">
        <v>2023296</v>
      </c>
      <c r="C420" s="67" t="s">
        <v>1484</v>
      </c>
      <c r="D420" s="32" t="s">
        <v>489</v>
      </c>
      <c r="E420" s="56"/>
      <c r="F420" s="33"/>
      <c r="G420" s="33"/>
      <c r="H420" s="288">
        <f t="shared" si="731"/>
        <v>277969.0368</v>
      </c>
      <c r="I420" s="288">
        <f t="shared" si="732"/>
        <v>277969.0368</v>
      </c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4" t="s">
        <v>548</v>
      </c>
      <c r="AI420" s="34" t="s">
        <v>463</v>
      </c>
      <c r="AJ420" s="34" t="s">
        <v>54</v>
      </c>
      <c r="AK420" s="34" t="s">
        <v>490</v>
      </c>
      <c r="AL420" s="34" t="s">
        <v>767</v>
      </c>
      <c r="AM420" s="34" t="s">
        <v>491</v>
      </c>
      <c r="AN420" s="34" t="s">
        <v>744</v>
      </c>
      <c r="AO420" s="36">
        <v>1.04</v>
      </c>
      <c r="AP420" s="69" t="s">
        <v>1456</v>
      </c>
      <c r="AQ420" s="69" t="s">
        <v>30</v>
      </c>
      <c r="AR420" s="37" t="s">
        <v>493</v>
      </c>
      <c r="AS420" s="38">
        <v>2023</v>
      </c>
      <c r="AT420" s="39" t="s">
        <v>470</v>
      </c>
      <c r="AU420" s="37" t="s">
        <v>493</v>
      </c>
      <c r="AV420" s="39" t="s">
        <v>494</v>
      </c>
      <c r="AW420" s="39" t="s">
        <v>495</v>
      </c>
      <c r="AX420" s="39" t="s">
        <v>791</v>
      </c>
      <c r="AY420" s="40" t="s">
        <v>768</v>
      </c>
      <c r="AZ420" s="40" t="s">
        <v>485</v>
      </c>
      <c r="BA420" s="274">
        <v>0</v>
      </c>
      <c r="BB420" s="42"/>
      <c r="BC420" s="43">
        <v>267277.92</v>
      </c>
      <c r="BD420" s="43">
        <v>0</v>
      </c>
      <c r="BE420" s="43"/>
      <c r="BF420" s="43">
        <v>0</v>
      </c>
      <c r="BG420" s="44"/>
      <c r="BH420" s="45">
        <f t="shared" si="712"/>
        <v>267277.92</v>
      </c>
      <c r="BI420" s="45">
        <f t="shared" si="713"/>
        <v>277969.0368</v>
      </c>
      <c r="BJ420" s="45">
        <f t="shared" si="725"/>
        <v>277969.0368</v>
      </c>
      <c r="BK420" s="46">
        <v>0</v>
      </c>
      <c r="BL420" s="46">
        <v>0</v>
      </c>
      <c r="BM420" s="46">
        <f t="shared" si="770"/>
        <v>0</v>
      </c>
      <c r="BN420" s="46">
        <v>0</v>
      </c>
      <c r="BO420" s="46">
        <f t="shared" si="694"/>
        <v>0</v>
      </c>
      <c r="BP420" s="46">
        <v>0</v>
      </c>
      <c r="BQ420" s="46">
        <f t="shared" si="771"/>
        <v>0</v>
      </c>
      <c r="BR420" s="46">
        <v>0</v>
      </c>
      <c r="BS420" s="46">
        <f t="shared" si="772"/>
        <v>0</v>
      </c>
      <c r="BT420" s="46">
        <v>0</v>
      </c>
      <c r="BU420" s="46">
        <f t="shared" si="773"/>
        <v>0</v>
      </c>
      <c r="BV420" s="46">
        <v>0</v>
      </c>
      <c r="BW420" s="46">
        <f t="shared" si="774"/>
        <v>0</v>
      </c>
      <c r="BX420" s="46">
        <v>0</v>
      </c>
      <c r="BY420" s="46">
        <f t="shared" si="775"/>
        <v>0</v>
      </c>
      <c r="BZ420" s="46">
        <v>0</v>
      </c>
      <c r="CA420" s="46">
        <f t="shared" si="695"/>
        <v>0</v>
      </c>
      <c r="CB420" s="46">
        <v>0</v>
      </c>
      <c r="CC420" s="46">
        <f t="shared" si="696"/>
        <v>0</v>
      </c>
      <c r="CD420" s="46">
        <v>0</v>
      </c>
      <c r="CE420" s="46">
        <f t="shared" si="697"/>
        <v>0</v>
      </c>
      <c r="CF420" s="46">
        <v>0</v>
      </c>
      <c r="CG420" s="46">
        <f t="shared" si="698"/>
        <v>0</v>
      </c>
      <c r="CH420" s="46">
        <v>0</v>
      </c>
      <c r="CI420" s="46">
        <f t="shared" si="699"/>
        <v>0</v>
      </c>
      <c r="CJ420" s="46">
        <v>267277.92</v>
      </c>
      <c r="CK420" s="46">
        <f t="shared" si="700"/>
        <v>277969.0368</v>
      </c>
      <c r="CL420" s="46">
        <v>0</v>
      </c>
      <c r="CM420" s="46">
        <f t="shared" si="701"/>
        <v>0</v>
      </c>
      <c r="CN420" s="46">
        <v>0</v>
      </c>
      <c r="CO420" s="46">
        <f t="shared" si="702"/>
        <v>0</v>
      </c>
      <c r="CP420" s="46">
        <v>0</v>
      </c>
      <c r="CQ420" s="46">
        <f t="shared" si="703"/>
        <v>0</v>
      </c>
      <c r="CR420" s="46">
        <v>0</v>
      </c>
      <c r="CS420" s="46">
        <f t="shared" si="704"/>
        <v>0</v>
      </c>
      <c r="CT420" s="46">
        <v>0</v>
      </c>
      <c r="CU420" s="46">
        <f t="shared" si="705"/>
        <v>0</v>
      </c>
      <c r="CV420" s="46">
        <v>0</v>
      </c>
      <c r="CW420" s="46">
        <f t="shared" si="706"/>
        <v>0</v>
      </c>
      <c r="CX420" s="46">
        <v>0</v>
      </c>
      <c r="CY420" s="46">
        <f t="shared" si="707"/>
        <v>0</v>
      </c>
      <c r="CZ420" s="46">
        <v>0</v>
      </c>
      <c r="DA420" s="46">
        <f t="shared" si="708"/>
        <v>0</v>
      </c>
      <c r="DB420" s="47">
        <v>0</v>
      </c>
      <c r="DC420" s="46">
        <f t="shared" si="709"/>
        <v>0</v>
      </c>
      <c r="DD420" s="48">
        <v>0</v>
      </c>
      <c r="DE420" s="46">
        <f t="shared" si="710"/>
        <v>0</v>
      </c>
      <c r="DF420" s="49">
        <v>20</v>
      </c>
      <c r="DG420" s="50">
        <f t="shared" si="717"/>
        <v>13898.45184</v>
      </c>
      <c r="DH420" s="51">
        <f t="shared" si="726"/>
        <v>138984.51839999997</v>
      </c>
      <c r="DI420" s="52"/>
      <c r="DJ420" s="52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2">
        <f>$DG420</f>
        <v>13898.45184</v>
      </c>
      <c r="DX420" s="52">
        <f>$DG420</f>
        <v>13898.45184</v>
      </c>
      <c r="DY420" s="52">
        <f>$DG420</f>
        <v>13898.45184</v>
      </c>
      <c r="DZ420" s="52">
        <f t="shared" si="767"/>
        <v>13898.45184</v>
      </c>
      <c r="EA420" s="52">
        <f t="shared" si="767"/>
        <v>13898.45184</v>
      </c>
      <c r="EB420" s="52">
        <f t="shared" si="767"/>
        <v>13898.45184</v>
      </c>
      <c r="EC420" s="52">
        <f t="shared" si="767"/>
        <v>13898.45184</v>
      </c>
      <c r="ED420" s="52">
        <f t="shared" si="767"/>
        <v>13898.45184</v>
      </c>
      <c r="EE420" s="52">
        <f t="shared" si="767"/>
        <v>13898.45184</v>
      </c>
      <c r="EF420" s="52">
        <f t="shared" si="767"/>
        <v>13898.45184</v>
      </c>
      <c r="EG420" s="54">
        <f t="shared" si="728"/>
        <v>138984.51840000003</v>
      </c>
      <c r="EH420" s="55">
        <f t="shared" si="729"/>
        <v>10</v>
      </c>
      <c r="EI420" s="55">
        <f t="shared" si="730"/>
        <v>10</v>
      </c>
      <c r="EJ420" s="56" t="s">
        <v>745</v>
      </c>
      <c r="EK420" s="57">
        <f t="shared" si="752"/>
        <v>0</v>
      </c>
      <c r="EL420" s="57">
        <f t="shared" si="753"/>
        <v>0</v>
      </c>
      <c r="EM420" s="57">
        <f t="shared" si="754"/>
        <v>0</v>
      </c>
      <c r="EN420" s="57">
        <f t="shared" si="755"/>
        <v>0</v>
      </c>
      <c r="EO420" s="57">
        <f t="shared" si="734"/>
        <v>0</v>
      </c>
      <c r="EP420" s="57">
        <f t="shared" si="735"/>
        <v>0</v>
      </c>
      <c r="EQ420" s="58">
        <f t="shared" si="736"/>
        <v>0</v>
      </c>
      <c r="ER420" s="58">
        <f t="shared" si="737"/>
        <v>0</v>
      </c>
      <c r="ES420" s="58">
        <f t="shared" si="738"/>
        <v>0</v>
      </c>
      <c r="ET420" s="58">
        <f t="shared" si="739"/>
        <v>0</v>
      </c>
    </row>
    <row r="421" spans="1:150" x14ac:dyDescent="0.25">
      <c r="A421" s="30" t="s">
        <v>1485</v>
      </c>
      <c r="B421" s="65">
        <v>2023297</v>
      </c>
      <c r="C421" s="67" t="s">
        <v>1486</v>
      </c>
      <c r="D421" s="32" t="s">
        <v>489</v>
      </c>
      <c r="E421" s="56"/>
      <c r="F421" s="33"/>
      <c r="G421" s="33"/>
      <c r="H421" s="288">
        <f t="shared" si="731"/>
        <v>277969.0368</v>
      </c>
      <c r="I421" s="288">
        <f t="shared" si="732"/>
        <v>277969.0368</v>
      </c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4" t="s">
        <v>548</v>
      </c>
      <c r="AI421" s="34" t="s">
        <v>463</v>
      </c>
      <c r="AJ421" s="34" t="s">
        <v>54</v>
      </c>
      <c r="AK421" s="34" t="s">
        <v>490</v>
      </c>
      <c r="AL421" s="34" t="s">
        <v>767</v>
      </c>
      <c r="AM421" s="34" t="s">
        <v>491</v>
      </c>
      <c r="AN421" s="34" t="s">
        <v>744</v>
      </c>
      <c r="AO421" s="36">
        <v>1.04</v>
      </c>
      <c r="AP421" s="69" t="s">
        <v>1456</v>
      </c>
      <c r="AQ421" s="69" t="s">
        <v>30</v>
      </c>
      <c r="AR421" s="37" t="s">
        <v>493</v>
      </c>
      <c r="AS421" s="38">
        <v>2023</v>
      </c>
      <c r="AT421" s="39" t="s">
        <v>470</v>
      </c>
      <c r="AU421" s="37" t="s">
        <v>493</v>
      </c>
      <c r="AV421" s="39" t="s">
        <v>494</v>
      </c>
      <c r="AW421" s="39" t="s">
        <v>495</v>
      </c>
      <c r="AX421" s="39" t="s">
        <v>791</v>
      </c>
      <c r="AY421" s="40" t="s">
        <v>768</v>
      </c>
      <c r="AZ421" s="40" t="s">
        <v>485</v>
      </c>
      <c r="BA421" s="274">
        <v>0</v>
      </c>
      <c r="BB421" s="42"/>
      <c r="BC421" s="43">
        <v>267277.92</v>
      </c>
      <c r="BD421" s="43">
        <v>0</v>
      </c>
      <c r="BE421" s="43"/>
      <c r="BF421" s="43">
        <v>0</v>
      </c>
      <c r="BG421" s="44"/>
      <c r="BH421" s="45">
        <f t="shared" si="712"/>
        <v>267277.92</v>
      </c>
      <c r="BI421" s="45">
        <f t="shared" si="713"/>
        <v>277969.0368</v>
      </c>
      <c r="BJ421" s="45">
        <f t="shared" si="725"/>
        <v>277969.0368</v>
      </c>
      <c r="BK421" s="46">
        <v>0</v>
      </c>
      <c r="BL421" s="46">
        <v>0</v>
      </c>
      <c r="BM421" s="46">
        <f t="shared" si="770"/>
        <v>0</v>
      </c>
      <c r="BN421" s="46">
        <v>0</v>
      </c>
      <c r="BO421" s="46">
        <f t="shared" si="694"/>
        <v>0</v>
      </c>
      <c r="BP421" s="46">
        <v>0</v>
      </c>
      <c r="BQ421" s="46">
        <f t="shared" si="771"/>
        <v>0</v>
      </c>
      <c r="BR421" s="46">
        <v>0</v>
      </c>
      <c r="BS421" s="46">
        <f t="shared" si="772"/>
        <v>0</v>
      </c>
      <c r="BT421" s="46">
        <v>0</v>
      </c>
      <c r="BU421" s="46">
        <f t="shared" si="773"/>
        <v>0</v>
      </c>
      <c r="BV421" s="46">
        <v>0</v>
      </c>
      <c r="BW421" s="46">
        <f t="shared" si="774"/>
        <v>0</v>
      </c>
      <c r="BX421" s="46">
        <v>0</v>
      </c>
      <c r="BY421" s="46">
        <f t="shared" si="775"/>
        <v>0</v>
      </c>
      <c r="BZ421" s="46">
        <v>0</v>
      </c>
      <c r="CA421" s="46">
        <f t="shared" si="695"/>
        <v>0</v>
      </c>
      <c r="CB421" s="46">
        <v>0</v>
      </c>
      <c r="CC421" s="46">
        <f t="shared" si="696"/>
        <v>0</v>
      </c>
      <c r="CD421" s="46">
        <v>0</v>
      </c>
      <c r="CE421" s="46">
        <f t="shared" si="697"/>
        <v>0</v>
      </c>
      <c r="CF421" s="46">
        <v>0</v>
      </c>
      <c r="CG421" s="46">
        <f t="shared" si="698"/>
        <v>0</v>
      </c>
      <c r="CH421" s="46">
        <v>0</v>
      </c>
      <c r="CI421" s="46">
        <f t="shared" si="699"/>
        <v>0</v>
      </c>
      <c r="CJ421" s="46">
        <v>0</v>
      </c>
      <c r="CK421" s="46">
        <f t="shared" si="700"/>
        <v>0</v>
      </c>
      <c r="CL421" s="46">
        <v>267277.92</v>
      </c>
      <c r="CM421" s="46">
        <f t="shared" si="701"/>
        <v>277969.0368</v>
      </c>
      <c r="CN421" s="46">
        <v>0</v>
      </c>
      <c r="CO421" s="46">
        <f t="shared" si="702"/>
        <v>0</v>
      </c>
      <c r="CP421" s="46">
        <v>0</v>
      </c>
      <c r="CQ421" s="46">
        <f t="shared" si="703"/>
        <v>0</v>
      </c>
      <c r="CR421" s="46">
        <v>0</v>
      </c>
      <c r="CS421" s="46">
        <f t="shared" si="704"/>
        <v>0</v>
      </c>
      <c r="CT421" s="46">
        <v>0</v>
      </c>
      <c r="CU421" s="46">
        <f t="shared" si="705"/>
        <v>0</v>
      </c>
      <c r="CV421" s="46">
        <v>0</v>
      </c>
      <c r="CW421" s="46">
        <f t="shared" si="706"/>
        <v>0</v>
      </c>
      <c r="CX421" s="46">
        <v>0</v>
      </c>
      <c r="CY421" s="46">
        <f t="shared" si="707"/>
        <v>0</v>
      </c>
      <c r="CZ421" s="46">
        <v>0</v>
      </c>
      <c r="DA421" s="46">
        <f t="shared" si="708"/>
        <v>0</v>
      </c>
      <c r="DB421" s="47">
        <v>0</v>
      </c>
      <c r="DC421" s="46">
        <f t="shared" si="709"/>
        <v>0</v>
      </c>
      <c r="DD421" s="48">
        <v>0</v>
      </c>
      <c r="DE421" s="46">
        <f t="shared" si="710"/>
        <v>0</v>
      </c>
      <c r="DF421" s="49">
        <v>20</v>
      </c>
      <c r="DG421" s="50">
        <f t="shared" si="717"/>
        <v>13898.45184</v>
      </c>
      <c r="DH421" s="51">
        <f t="shared" si="726"/>
        <v>125086.06655999998</v>
      </c>
      <c r="DI421" s="52"/>
      <c r="DJ421" s="52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2">
        <f>$DG421</f>
        <v>13898.45184</v>
      </c>
      <c r="DY421" s="52">
        <f>$DG421</f>
        <v>13898.45184</v>
      </c>
      <c r="DZ421" s="52">
        <f t="shared" si="767"/>
        <v>13898.45184</v>
      </c>
      <c r="EA421" s="52">
        <f t="shared" si="767"/>
        <v>13898.45184</v>
      </c>
      <c r="EB421" s="52">
        <f t="shared" si="767"/>
        <v>13898.45184</v>
      </c>
      <c r="EC421" s="52">
        <f t="shared" si="767"/>
        <v>13898.45184</v>
      </c>
      <c r="ED421" s="52">
        <f t="shared" si="767"/>
        <v>13898.45184</v>
      </c>
      <c r="EE421" s="52">
        <f t="shared" si="767"/>
        <v>13898.45184</v>
      </c>
      <c r="EF421" s="52">
        <f t="shared" si="767"/>
        <v>13898.45184</v>
      </c>
      <c r="EG421" s="54">
        <f t="shared" si="728"/>
        <v>152882.97024000002</v>
      </c>
      <c r="EH421" s="55">
        <f t="shared" si="729"/>
        <v>9</v>
      </c>
      <c r="EI421" s="55">
        <f t="shared" si="730"/>
        <v>11</v>
      </c>
      <c r="EJ421" s="56" t="s">
        <v>745</v>
      </c>
      <c r="EK421" s="57">
        <f t="shared" si="752"/>
        <v>0</v>
      </c>
      <c r="EL421" s="57">
        <f t="shared" si="753"/>
        <v>0</v>
      </c>
      <c r="EM421" s="57">
        <f t="shared" si="754"/>
        <v>0</v>
      </c>
      <c r="EN421" s="57">
        <f t="shared" si="755"/>
        <v>0</v>
      </c>
      <c r="EO421" s="57">
        <f t="shared" si="734"/>
        <v>0</v>
      </c>
      <c r="EP421" s="57">
        <f t="shared" si="735"/>
        <v>0</v>
      </c>
      <c r="EQ421" s="58">
        <f t="shared" si="736"/>
        <v>0</v>
      </c>
      <c r="ER421" s="58">
        <f t="shared" si="737"/>
        <v>0</v>
      </c>
      <c r="ES421" s="58">
        <f t="shared" si="738"/>
        <v>0</v>
      </c>
      <c r="ET421" s="58">
        <f t="shared" si="739"/>
        <v>0</v>
      </c>
    </row>
    <row r="422" spans="1:150" x14ac:dyDescent="0.25">
      <c r="A422" s="30" t="s">
        <v>1487</v>
      </c>
      <c r="B422" s="65">
        <v>2023298</v>
      </c>
      <c r="C422" s="67" t="s">
        <v>1488</v>
      </c>
      <c r="D422" s="32" t="s">
        <v>489</v>
      </c>
      <c r="E422" s="56"/>
      <c r="F422" s="33"/>
      <c r="G422" s="33"/>
      <c r="H422" s="288">
        <f t="shared" si="731"/>
        <v>277969.0368</v>
      </c>
      <c r="I422" s="288">
        <f t="shared" si="732"/>
        <v>277969.0368</v>
      </c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4" t="s">
        <v>548</v>
      </c>
      <c r="AI422" s="34" t="s">
        <v>463</v>
      </c>
      <c r="AJ422" s="34" t="s">
        <v>54</v>
      </c>
      <c r="AK422" s="34" t="s">
        <v>490</v>
      </c>
      <c r="AL422" s="34" t="s">
        <v>767</v>
      </c>
      <c r="AM422" s="34" t="s">
        <v>491</v>
      </c>
      <c r="AN422" s="34" t="s">
        <v>744</v>
      </c>
      <c r="AO422" s="36">
        <v>1.04</v>
      </c>
      <c r="AP422" s="69" t="s">
        <v>1456</v>
      </c>
      <c r="AQ422" s="69" t="s">
        <v>30</v>
      </c>
      <c r="AR422" s="37" t="s">
        <v>493</v>
      </c>
      <c r="AS422" s="38">
        <v>2023</v>
      </c>
      <c r="AT422" s="39" t="s">
        <v>470</v>
      </c>
      <c r="AU422" s="37" t="s">
        <v>493</v>
      </c>
      <c r="AV422" s="39" t="s">
        <v>494</v>
      </c>
      <c r="AW422" s="39" t="s">
        <v>495</v>
      </c>
      <c r="AX422" s="39" t="s">
        <v>791</v>
      </c>
      <c r="AY422" s="40" t="s">
        <v>768</v>
      </c>
      <c r="AZ422" s="40" t="s">
        <v>485</v>
      </c>
      <c r="BA422" s="274">
        <v>0</v>
      </c>
      <c r="BB422" s="42"/>
      <c r="BC422" s="43">
        <v>267277.92</v>
      </c>
      <c r="BD422" s="43">
        <v>0</v>
      </c>
      <c r="BE422" s="43"/>
      <c r="BF422" s="43">
        <v>0</v>
      </c>
      <c r="BG422" s="44"/>
      <c r="BH422" s="45">
        <f t="shared" si="712"/>
        <v>267277.92</v>
      </c>
      <c r="BI422" s="45">
        <f t="shared" si="713"/>
        <v>277969.0368</v>
      </c>
      <c r="BJ422" s="45">
        <f t="shared" si="725"/>
        <v>277969.0368</v>
      </c>
      <c r="BK422" s="46">
        <v>0</v>
      </c>
      <c r="BL422" s="46">
        <v>0</v>
      </c>
      <c r="BM422" s="46">
        <f t="shared" si="770"/>
        <v>0</v>
      </c>
      <c r="BN422" s="46">
        <v>0</v>
      </c>
      <c r="BO422" s="46">
        <f t="shared" si="694"/>
        <v>0</v>
      </c>
      <c r="BP422" s="46">
        <v>0</v>
      </c>
      <c r="BQ422" s="46">
        <f t="shared" si="771"/>
        <v>0</v>
      </c>
      <c r="BR422" s="46">
        <v>0</v>
      </c>
      <c r="BS422" s="46">
        <f t="shared" si="772"/>
        <v>0</v>
      </c>
      <c r="BT422" s="46">
        <v>0</v>
      </c>
      <c r="BU422" s="46">
        <f t="shared" si="773"/>
        <v>0</v>
      </c>
      <c r="BV422" s="46">
        <v>0</v>
      </c>
      <c r="BW422" s="46">
        <f t="shared" si="774"/>
        <v>0</v>
      </c>
      <c r="BX422" s="46">
        <v>0</v>
      </c>
      <c r="BY422" s="46">
        <f t="shared" si="775"/>
        <v>0</v>
      </c>
      <c r="BZ422" s="46">
        <v>0</v>
      </c>
      <c r="CA422" s="46">
        <f t="shared" si="695"/>
        <v>0</v>
      </c>
      <c r="CB422" s="46">
        <v>0</v>
      </c>
      <c r="CC422" s="46">
        <f t="shared" si="696"/>
        <v>0</v>
      </c>
      <c r="CD422" s="46">
        <v>0</v>
      </c>
      <c r="CE422" s="46">
        <f t="shared" si="697"/>
        <v>0</v>
      </c>
      <c r="CF422" s="46">
        <v>0</v>
      </c>
      <c r="CG422" s="46">
        <f t="shared" si="698"/>
        <v>0</v>
      </c>
      <c r="CH422" s="46">
        <v>0</v>
      </c>
      <c r="CI422" s="46">
        <f t="shared" si="699"/>
        <v>0</v>
      </c>
      <c r="CJ422" s="46">
        <v>0</v>
      </c>
      <c r="CK422" s="46">
        <f t="shared" si="700"/>
        <v>0</v>
      </c>
      <c r="CL422" s="46">
        <v>0</v>
      </c>
      <c r="CM422" s="46">
        <f t="shared" si="701"/>
        <v>0</v>
      </c>
      <c r="CN422" s="46">
        <v>267277.92</v>
      </c>
      <c r="CO422" s="46">
        <f t="shared" si="702"/>
        <v>277969.0368</v>
      </c>
      <c r="CP422" s="46">
        <v>0</v>
      </c>
      <c r="CQ422" s="46">
        <f t="shared" si="703"/>
        <v>0</v>
      </c>
      <c r="CR422" s="46">
        <v>0</v>
      </c>
      <c r="CS422" s="46">
        <f t="shared" si="704"/>
        <v>0</v>
      </c>
      <c r="CT422" s="46">
        <v>0</v>
      </c>
      <c r="CU422" s="46">
        <f t="shared" si="705"/>
        <v>0</v>
      </c>
      <c r="CV422" s="46">
        <v>0</v>
      </c>
      <c r="CW422" s="46">
        <f t="shared" si="706"/>
        <v>0</v>
      </c>
      <c r="CX422" s="46">
        <v>0</v>
      </c>
      <c r="CY422" s="46">
        <f t="shared" si="707"/>
        <v>0</v>
      </c>
      <c r="CZ422" s="46">
        <v>0</v>
      </c>
      <c r="DA422" s="46">
        <f t="shared" si="708"/>
        <v>0</v>
      </c>
      <c r="DB422" s="47">
        <v>0</v>
      </c>
      <c r="DC422" s="46">
        <f t="shared" si="709"/>
        <v>0</v>
      </c>
      <c r="DD422" s="48">
        <v>0</v>
      </c>
      <c r="DE422" s="46">
        <f t="shared" si="710"/>
        <v>0</v>
      </c>
      <c r="DF422" s="49">
        <v>20</v>
      </c>
      <c r="DG422" s="50">
        <f t="shared" si="717"/>
        <v>13898.45184</v>
      </c>
      <c r="DH422" s="51">
        <f t="shared" si="726"/>
        <v>111187.61471999998</v>
      </c>
      <c r="DI422" s="52"/>
      <c r="DJ422" s="52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2">
        <f>$DG422</f>
        <v>13898.45184</v>
      </c>
      <c r="DZ422" s="52">
        <f t="shared" si="767"/>
        <v>13898.45184</v>
      </c>
      <c r="EA422" s="52">
        <f t="shared" si="767"/>
        <v>13898.45184</v>
      </c>
      <c r="EB422" s="52">
        <f t="shared" si="767"/>
        <v>13898.45184</v>
      </c>
      <c r="EC422" s="52">
        <f t="shared" si="767"/>
        <v>13898.45184</v>
      </c>
      <c r="ED422" s="52">
        <f t="shared" si="767"/>
        <v>13898.45184</v>
      </c>
      <c r="EE422" s="52">
        <f t="shared" si="767"/>
        <v>13898.45184</v>
      </c>
      <c r="EF422" s="52">
        <f t="shared" si="767"/>
        <v>13898.45184</v>
      </c>
      <c r="EG422" s="54">
        <f t="shared" si="728"/>
        <v>166781.42208000002</v>
      </c>
      <c r="EH422" s="55">
        <f t="shared" si="729"/>
        <v>8</v>
      </c>
      <c r="EI422" s="55">
        <f t="shared" si="730"/>
        <v>12</v>
      </c>
      <c r="EJ422" s="56" t="s">
        <v>745</v>
      </c>
      <c r="EK422" s="57">
        <f t="shared" si="752"/>
        <v>0</v>
      </c>
      <c r="EL422" s="57">
        <f t="shared" si="753"/>
        <v>0</v>
      </c>
      <c r="EM422" s="57">
        <f t="shared" si="754"/>
        <v>0</v>
      </c>
      <c r="EN422" s="57">
        <f t="shared" si="755"/>
        <v>0</v>
      </c>
      <c r="EO422" s="57">
        <f t="shared" si="734"/>
        <v>0</v>
      </c>
      <c r="EP422" s="57">
        <f t="shared" si="735"/>
        <v>0</v>
      </c>
      <c r="EQ422" s="58">
        <f t="shared" si="736"/>
        <v>0</v>
      </c>
      <c r="ER422" s="58">
        <f t="shared" si="737"/>
        <v>0</v>
      </c>
      <c r="ES422" s="58">
        <f t="shared" si="738"/>
        <v>0</v>
      </c>
      <c r="ET422" s="58">
        <f t="shared" si="739"/>
        <v>0</v>
      </c>
    </row>
    <row r="423" spans="1:150" x14ac:dyDescent="0.25">
      <c r="A423" s="30" t="s">
        <v>1489</v>
      </c>
      <c r="B423" s="65">
        <v>2023299</v>
      </c>
      <c r="C423" s="67" t="s">
        <v>1490</v>
      </c>
      <c r="D423" s="32" t="s">
        <v>489</v>
      </c>
      <c r="E423" s="56"/>
      <c r="F423" s="33"/>
      <c r="G423" s="33"/>
      <c r="H423" s="288">
        <f t="shared" si="731"/>
        <v>277969.0368</v>
      </c>
      <c r="I423" s="288">
        <f t="shared" si="732"/>
        <v>277969.0368</v>
      </c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4" t="s">
        <v>548</v>
      </c>
      <c r="AI423" s="34" t="s">
        <v>463</v>
      </c>
      <c r="AJ423" s="34" t="s">
        <v>54</v>
      </c>
      <c r="AK423" s="34" t="s">
        <v>490</v>
      </c>
      <c r="AL423" s="34" t="s">
        <v>767</v>
      </c>
      <c r="AM423" s="34" t="s">
        <v>491</v>
      </c>
      <c r="AN423" s="34" t="s">
        <v>744</v>
      </c>
      <c r="AO423" s="36">
        <v>1.04</v>
      </c>
      <c r="AP423" s="69" t="s">
        <v>1456</v>
      </c>
      <c r="AQ423" s="69" t="s">
        <v>30</v>
      </c>
      <c r="AR423" s="37" t="s">
        <v>493</v>
      </c>
      <c r="AS423" s="38">
        <v>2023</v>
      </c>
      <c r="AT423" s="39" t="s">
        <v>470</v>
      </c>
      <c r="AU423" s="37" t="s">
        <v>493</v>
      </c>
      <c r="AV423" s="39" t="s">
        <v>494</v>
      </c>
      <c r="AW423" s="39" t="s">
        <v>495</v>
      </c>
      <c r="AX423" s="39" t="s">
        <v>791</v>
      </c>
      <c r="AY423" s="40" t="s">
        <v>768</v>
      </c>
      <c r="AZ423" s="40" t="s">
        <v>485</v>
      </c>
      <c r="BA423" s="274">
        <v>0</v>
      </c>
      <c r="BB423" s="42"/>
      <c r="BC423" s="43">
        <v>267277.92</v>
      </c>
      <c r="BD423" s="43">
        <v>0</v>
      </c>
      <c r="BE423" s="43"/>
      <c r="BF423" s="43">
        <v>0</v>
      </c>
      <c r="BG423" s="44"/>
      <c r="BH423" s="45">
        <f t="shared" si="712"/>
        <v>267277.92</v>
      </c>
      <c r="BI423" s="45">
        <f t="shared" si="713"/>
        <v>277969.0368</v>
      </c>
      <c r="BJ423" s="45">
        <f t="shared" si="725"/>
        <v>277969.0368</v>
      </c>
      <c r="BK423" s="46">
        <v>0</v>
      </c>
      <c r="BL423" s="46">
        <v>0</v>
      </c>
      <c r="BM423" s="46">
        <f t="shared" si="770"/>
        <v>0</v>
      </c>
      <c r="BN423" s="46">
        <v>0</v>
      </c>
      <c r="BO423" s="46">
        <f t="shared" si="694"/>
        <v>0</v>
      </c>
      <c r="BP423" s="46">
        <v>0</v>
      </c>
      <c r="BQ423" s="46">
        <f t="shared" si="771"/>
        <v>0</v>
      </c>
      <c r="BR423" s="46">
        <v>0</v>
      </c>
      <c r="BS423" s="46">
        <f t="shared" si="772"/>
        <v>0</v>
      </c>
      <c r="BT423" s="46">
        <v>0</v>
      </c>
      <c r="BU423" s="46">
        <f t="shared" si="773"/>
        <v>0</v>
      </c>
      <c r="BV423" s="46">
        <v>0</v>
      </c>
      <c r="BW423" s="46">
        <f t="shared" si="774"/>
        <v>0</v>
      </c>
      <c r="BX423" s="46">
        <v>0</v>
      </c>
      <c r="BY423" s="46">
        <f t="shared" si="775"/>
        <v>0</v>
      </c>
      <c r="BZ423" s="46">
        <v>0</v>
      </c>
      <c r="CA423" s="46">
        <f t="shared" si="695"/>
        <v>0</v>
      </c>
      <c r="CB423" s="46">
        <v>0</v>
      </c>
      <c r="CC423" s="46">
        <f t="shared" si="696"/>
        <v>0</v>
      </c>
      <c r="CD423" s="46">
        <v>0</v>
      </c>
      <c r="CE423" s="46">
        <f t="shared" si="697"/>
        <v>0</v>
      </c>
      <c r="CF423" s="46">
        <v>0</v>
      </c>
      <c r="CG423" s="46">
        <f t="shared" si="698"/>
        <v>0</v>
      </c>
      <c r="CH423" s="46">
        <v>0</v>
      </c>
      <c r="CI423" s="46">
        <f t="shared" si="699"/>
        <v>0</v>
      </c>
      <c r="CJ423" s="46">
        <v>0</v>
      </c>
      <c r="CK423" s="46">
        <f t="shared" si="700"/>
        <v>0</v>
      </c>
      <c r="CL423" s="46">
        <v>0</v>
      </c>
      <c r="CM423" s="46">
        <f t="shared" si="701"/>
        <v>0</v>
      </c>
      <c r="CN423" s="46">
        <v>0</v>
      </c>
      <c r="CO423" s="46">
        <f t="shared" si="702"/>
        <v>0</v>
      </c>
      <c r="CP423" s="46">
        <v>267277.92</v>
      </c>
      <c r="CQ423" s="46">
        <f t="shared" si="703"/>
        <v>277969.0368</v>
      </c>
      <c r="CR423" s="46">
        <v>0</v>
      </c>
      <c r="CS423" s="46">
        <f t="shared" si="704"/>
        <v>0</v>
      </c>
      <c r="CT423" s="46">
        <v>0</v>
      </c>
      <c r="CU423" s="46">
        <f t="shared" si="705"/>
        <v>0</v>
      </c>
      <c r="CV423" s="46">
        <v>0</v>
      </c>
      <c r="CW423" s="46">
        <f t="shared" si="706"/>
        <v>0</v>
      </c>
      <c r="CX423" s="46">
        <v>0</v>
      </c>
      <c r="CY423" s="46">
        <f t="shared" si="707"/>
        <v>0</v>
      </c>
      <c r="CZ423" s="46">
        <v>0</v>
      </c>
      <c r="DA423" s="46">
        <f t="shared" si="708"/>
        <v>0</v>
      </c>
      <c r="DB423" s="47">
        <v>0</v>
      </c>
      <c r="DC423" s="46">
        <f t="shared" si="709"/>
        <v>0</v>
      </c>
      <c r="DD423" s="48">
        <v>0</v>
      </c>
      <c r="DE423" s="46">
        <f t="shared" si="710"/>
        <v>0</v>
      </c>
      <c r="DF423" s="49">
        <v>20</v>
      </c>
      <c r="DG423" s="50">
        <f t="shared" si="717"/>
        <v>13898.45184</v>
      </c>
      <c r="DH423" s="51">
        <f t="shared" si="726"/>
        <v>97289.162879999989</v>
      </c>
      <c r="DI423" s="52"/>
      <c r="DJ423" s="52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2">
        <f t="shared" si="767"/>
        <v>13898.45184</v>
      </c>
      <c r="EA423" s="52">
        <f t="shared" si="767"/>
        <v>13898.45184</v>
      </c>
      <c r="EB423" s="52">
        <f t="shared" si="767"/>
        <v>13898.45184</v>
      </c>
      <c r="EC423" s="52">
        <f t="shared" si="767"/>
        <v>13898.45184</v>
      </c>
      <c r="ED423" s="52">
        <f t="shared" si="767"/>
        <v>13898.45184</v>
      </c>
      <c r="EE423" s="52">
        <f t="shared" si="767"/>
        <v>13898.45184</v>
      </c>
      <c r="EF423" s="52">
        <f t="shared" si="767"/>
        <v>13898.45184</v>
      </c>
      <c r="EG423" s="54">
        <f t="shared" si="728"/>
        <v>180679.87392000001</v>
      </c>
      <c r="EH423" s="55">
        <f t="shared" si="729"/>
        <v>7</v>
      </c>
      <c r="EI423" s="55">
        <f t="shared" si="730"/>
        <v>13</v>
      </c>
      <c r="EJ423" s="56" t="s">
        <v>745</v>
      </c>
      <c r="EK423" s="57">
        <f t="shared" si="752"/>
        <v>0</v>
      </c>
      <c r="EL423" s="57">
        <f t="shared" si="753"/>
        <v>0</v>
      </c>
      <c r="EM423" s="57">
        <f t="shared" si="754"/>
        <v>0</v>
      </c>
      <c r="EN423" s="57">
        <f t="shared" si="755"/>
        <v>0</v>
      </c>
      <c r="EO423" s="57">
        <f t="shared" si="734"/>
        <v>0</v>
      </c>
      <c r="EP423" s="57">
        <f t="shared" si="735"/>
        <v>0</v>
      </c>
      <c r="EQ423" s="58">
        <f t="shared" si="736"/>
        <v>0</v>
      </c>
      <c r="ER423" s="58">
        <f t="shared" si="737"/>
        <v>0</v>
      </c>
      <c r="ES423" s="58">
        <f t="shared" si="738"/>
        <v>0</v>
      </c>
      <c r="ET423" s="58">
        <f t="shared" si="739"/>
        <v>0</v>
      </c>
    </row>
    <row r="424" spans="1:150" x14ac:dyDescent="0.25">
      <c r="A424" s="30" t="s">
        <v>1491</v>
      </c>
      <c r="B424" s="65">
        <v>2023301</v>
      </c>
      <c r="C424" s="67" t="s">
        <v>1492</v>
      </c>
      <c r="D424" s="32" t="s">
        <v>489</v>
      </c>
      <c r="E424" s="56"/>
      <c r="F424" s="33"/>
      <c r="G424" s="33"/>
      <c r="H424" s="288">
        <f t="shared" si="731"/>
        <v>76206.291200000007</v>
      </c>
      <c r="I424" s="288">
        <f t="shared" si="732"/>
        <v>76206.291200000007</v>
      </c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4" t="s">
        <v>548</v>
      </c>
      <c r="AI424" s="34" t="s">
        <v>463</v>
      </c>
      <c r="AJ424" s="34" t="s">
        <v>54</v>
      </c>
      <c r="AK424" s="34" t="s">
        <v>490</v>
      </c>
      <c r="AL424" s="34" t="s">
        <v>767</v>
      </c>
      <c r="AM424" s="34" t="s">
        <v>491</v>
      </c>
      <c r="AN424" s="34" t="s">
        <v>744</v>
      </c>
      <c r="AO424" s="36">
        <v>1.04</v>
      </c>
      <c r="AP424" s="69" t="s">
        <v>468</v>
      </c>
      <c r="AQ424" s="69" t="s">
        <v>30</v>
      </c>
      <c r="AR424" s="37" t="s">
        <v>493</v>
      </c>
      <c r="AS424" s="38">
        <v>2023</v>
      </c>
      <c r="AT424" s="39" t="s">
        <v>470</v>
      </c>
      <c r="AU424" s="37" t="s">
        <v>493</v>
      </c>
      <c r="AV424" s="39" t="s">
        <v>494</v>
      </c>
      <c r="AW424" s="39" t="s">
        <v>495</v>
      </c>
      <c r="AX424" s="39" t="s">
        <v>550</v>
      </c>
      <c r="AY424" s="40" t="s">
        <v>768</v>
      </c>
      <c r="AZ424" s="40" t="s">
        <v>504</v>
      </c>
      <c r="BA424" s="274">
        <v>0</v>
      </c>
      <c r="BB424" s="42"/>
      <c r="BC424" s="43">
        <v>73275.28</v>
      </c>
      <c r="BD424" s="43">
        <v>0</v>
      </c>
      <c r="BE424" s="43"/>
      <c r="BF424" s="43">
        <v>0</v>
      </c>
      <c r="BG424" s="44"/>
      <c r="BH424" s="45">
        <f t="shared" si="712"/>
        <v>73275.28</v>
      </c>
      <c r="BI424" s="45">
        <f t="shared" si="713"/>
        <v>76206.291200000007</v>
      </c>
      <c r="BJ424" s="45">
        <f t="shared" si="725"/>
        <v>76206.291200000007</v>
      </c>
      <c r="BK424" s="46">
        <v>0</v>
      </c>
      <c r="BL424" s="46">
        <v>0</v>
      </c>
      <c r="BM424" s="46">
        <f t="shared" si="770"/>
        <v>0</v>
      </c>
      <c r="BN424" s="46">
        <v>0</v>
      </c>
      <c r="BO424" s="46">
        <f t="shared" si="694"/>
        <v>0</v>
      </c>
      <c r="BP424" s="46">
        <v>73275.28</v>
      </c>
      <c r="BQ424" s="46">
        <f t="shared" si="771"/>
        <v>76206.291200000007</v>
      </c>
      <c r="BR424" s="46">
        <v>0</v>
      </c>
      <c r="BS424" s="46">
        <f t="shared" si="772"/>
        <v>0</v>
      </c>
      <c r="BT424" s="46">
        <v>0</v>
      </c>
      <c r="BU424" s="46">
        <f t="shared" si="773"/>
        <v>0</v>
      </c>
      <c r="BV424" s="46">
        <v>0</v>
      </c>
      <c r="BW424" s="46">
        <f t="shared" si="774"/>
        <v>0</v>
      </c>
      <c r="BX424" s="46">
        <v>0</v>
      </c>
      <c r="BY424" s="46">
        <f t="shared" si="775"/>
        <v>0</v>
      </c>
      <c r="BZ424" s="46">
        <v>0</v>
      </c>
      <c r="CA424" s="46">
        <f t="shared" si="695"/>
        <v>0</v>
      </c>
      <c r="CB424" s="46">
        <v>0</v>
      </c>
      <c r="CC424" s="46">
        <f t="shared" si="696"/>
        <v>0</v>
      </c>
      <c r="CD424" s="46">
        <v>0</v>
      </c>
      <c r="CE424" s="46">
        <f t="shared" si="697"/>
        <v>0</v>
      </c>
      <c r="CF424" s="46">
        <v>0</v>
      </c>
      <c r="CG424" s="46">
        <f t="shared" si="698"/>
        <v>0</v>
      </c>
      <c r="CH424" s="46">
        <v>0</v>
      </c>
      <c r="CI424" s="46">
        <f t="shared" si="699"/>
        <v>0</v>
      </c>
      <c r="CJ424" s="46">
        <v>0</v>
      </c>
      <c r="CK424" s="46">
        <f t="shared" si="700"/>
        <v>0</v>
      </c>
      <c r="CL424" s="46">
        <v>0</v>
      </c>
      <c r="CM424" s="46">
        <f t="shared" si="701"/>
        <v>0</v>
      </c>
      <c r="CN424" s="46">
        <v>0</v>
      </c>
      <c r="CO424" s="46">
        <f t="shared" si="702"/>
        <v>0</v>
      </c>
      <c r="CP424" s="46">
        <v>0</v>
      </c>
      <c r="CQ424" s="46">
        <f t="shared" si="703"/>
        <v>0</v>
      </c>
      <c r="CR424" s="46">
        <v>0</v>
      </c>
      <c r="CS424" s="46">
        <f t="shared" si="704"/>
        <v>0</v>
      </c>
      <c r="CT424" s="46">
        <v>0</v>
      </c>
      <c r="CU424" s="46">
        <f t="shared" si="705"/>
        <v>0</v>
      </c>
      <c r="CV424" s="46">
        <v>0</v>
      </c>
      <c r="CW424" s="46">
        <f t="shared" si="706"/>
        <v>0</v>
      </c>
      <c r="CX424" s="46">
        <v>0</v>
      </c>
      <c r="CY424" s="46">
        <f t="shared" si="707"/>
        <v>0</v>
      </c>
      <c r="CZ424" s="46">
        <v>0</v>
      </c>
      <c r="DA424" s="46">
        <f t="shared" si="708"/>
        <v>0</v>
      </c>
      <c r="DB424" s="47">
        <v>0</v>
      </c>
      <c r="DC424" s="46">
        <f t="shared" si="709"/>
        <v>0</v>
      </c>
      <c r="DD424" s="48">
        <v>0</v>
      </c>
      <c r="DE424" s="46">
        <f t="shared" si="710"/>
        <v>0</v>
      </c>
      <c r="DF424" s="49">
        <v>40</v>
      </c>
      <c r="DG424" s="50">
        <f t="shared" si="717"/>
        <v>1905.1572800000001</v>
      </c>
      <c r="DH424" s="51">
        <f t="shared" si="726"/>
        <v>38103.145599999996</v>
      </c>
      <c r="DI424" s="52"/>
      <c r="DJ424" s="52"/>
      <c r="DK424" s="53"/>
      <c r="DL424" s="53"/>
      <c r="DM424" s="52">
        <f t="shared" ref="DM424:DY424" si="776">$DG424</f>
        <v>1905.1572800000001</v>
      </c>
      <c r="DN424" s="52">
        <f t="shared" si="776"/>
        <v>1905.1572800000001</v>
      </c>
      <c r="DO424" s="52">
        <f t="shared" si="776"/>
        <v>1905.1572800000001</v>
      </c>
      <c r="DP424" s="52">
        <f t="shared" si="776"/>
        <v>1905.1572800000001</v>
      </c>
      <c r="DQ424" s="52">
        <f t="shared" si="776"/>
        <v>1905.1572800000001</v>
      </c>
      <c r="DR424" s="52">
        <f t="shared" si="776"/>
        <v>1905.1572800000001</v>
      </c>
      <c r="DS424" s="52">
        <f t="shared" si="776"/>
        <v>1905.1572800000001</v>
      </c>
      <c r="DT424" s="52">
        <f t="shared" si="776"/>
        <v>1905.1572800000001</v>
      </c>
      <c r="DU424" s="52">
        <f t="shared" si="776"/>
        <v>1905.1572800000001</v>
      </c>
      <c r="DV424" s="52">
        <f t="shared" si="776"/>
        <v>1905.1572800000001</v>
      </c>
      <c r="DW424" s="52">
        <f t="shared" si="776"/>
        <v>1905.1572800000001</v>
      </c>
      <c r="DX424" s="52">
        <f t="shared" si="776"/>
        <v>1905.1572800000001</v>
      </c>
      <c r="DY424" s="52">
        <f t="shared" si="776"/>
        <v>1905.1572800000001</v>
      </c>
      <c r="DZ424" s="52">
        <f t="shared" si="767"/>
        <v>1905.1572800000001</v>
      </c>
      <c r="EA424" s="52">
        <f t="shared" si="767"/>
        <v>1905.1572800000001</v>
      </c>
      <c r="EB424" s="52">
        <f t="shared" si="767"/>
        <v>1905.1572800000001</v>
      </c>
      <c r="EC424" s="52">
        <f t="shared" si="767"/>
        <v>1905.1572800000001</v>
      </c>
      <c r="ED424" s="52">
        <f t="shared" si="767"/>
        <v>1905.1572800000001</v>
      </c>
      <c r="EE424" s="52">
        <f t="shared" si="767"/>
        <v>1905.1572800000001</v>
      </c>
      <c r="EF424" s="52">
        <f t="shared" si="767"/>
        <v>1905.1572800000001</v>
      </c>
      <c r="EG424" s="54">
        <f t="shared" si="728"/>
        <v>38103.145600000011</v>
      </c>
      <c r="EH424" s="55">
        <f t="shared" si="729"/>
        <v>20</v>
      </c>
      <c r="EI424" s="55">
        <f t="shared" si="730"/>
        <v>20</v>
      </c>
      <c r="EJ424" s="56" t="s">
        <v>839</v>
      </c>
      <c r="EK424" s="57">
        <f t="shared" si="752"/>
        <v>0</v>
      </c>
      <c r="EL424" s="57">
        <f t="shared" si="753"/>
        <v>0</v>
      </c>
      <c r="EM424" s="57">
        <f t="shared" si="754"/>
        <v>0</v>
      </c>
      <c r="EN424" s="57">
        <f t="shared" si="755"/>
        <v>76206.291200000007</v>
      </c>
      <c r="EO424" s="57">
        <f t="shared" si="734"/>
        <v>74301.133920000007</v>
      </c>
      <c r="EP424" s="57">
        <f t="shared" si="735"/>
        <v>72395.976640000008</v>
      </c>
      <c r="EQ424" s="58">
        <f t="shared" si="736"/>
        <v>0</v>
      </c>
      <c r="ER424" s="58">
        <f t="shared" si="737"/>
        <v>0</v>
      </c>
      <c r="ES424" s="58">
        <f t="shared" si="738"/>
        <v>0</v>
      </c>
      <c r="ET424" s="58">
        <f t="shared" si="739"/>
        <v>1066.8880768000001</v>
      </c>
    </row>
    <row r="425" spans="1:150" x14ac:dyDescent="0.25">
      <c r="A425" s="30" t="s">
        <v>1493</v>
      </c>
      <c r="B425" s="65">
        <v>2023302</v>
      </c>
      <c r="C425" s="67" t="s">
        <v>1494</v>
      </c>
      <c r="D425" s="32" t="s">
        <v>489</v>
      </c>
      <c r="E425" s="56"/>
      <c r="F425" s="33"/>
      <c r="G425" s="33"/>
      <c r="H425" s="288">
        <f t="shared" si="731"/>
        <v>252633.63840000003</v>
      </c>
      <c r="I425" s="288">
        <f t="shared" si="732"/>
        <v>252633.63840000003</v>
      </c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4" t="s">
        <v>548</v>
      </c>
      <c r="AI425" s="34" t="s">
        <v>463</v>
      </c>
      <c r="AJ425" s="34" t="s">
        <v>54</v>
      </c>
      <c r="AK425" s="34" t="s">
        <v>490</v>
      </c>
      <c r="AL425" s="34" t="s">
        <v>767</v>
      </c>
      <c r="AM425" s="34" t="s">
        <v>491</v>
      </c>
      <c r="AN425" s="34" t="s">
        <v>744</v>
      </c>
      <c r="AO425" s="36">
        <v>1.04</v>
      </c>
      <c r="AP425" s="69" t="s">
        <v>468</v>
      </c>
      <c r="AQ425" s="69" t="s">
        <v>30</v>
      </c>
      <c r="AR425" s="37" t="s">
        <v>493</v>
      </c>
      <c r="AS425" s="38">
        <v>2023</v>
      </c>
      <c r="AT425" s="39" t="s">
        <v>470</v>
      </c>
      <c r="AU425" s="37" t="s">
        <v>493</v>
      </c>
      <c r="AV425" s="39" t="s">
        <v>494</v>
      </c>
      <c r="AW425" s="39" t="s">
        <v>495</v>
      </c>
      <c r="AX425" s="39" t="s">
        <v>550</v>
      </c>
      <c r="AY425" s="40" t="s">
        <v>768</v>
      </c>
      <c r="AZ425" s="40" t="s">
        <v>504</v>
      </c>
      <c r="BA425" s="274">
        <v>0</v>
      </c>
      <c r="BB425" s="42"/>
      <c r="BC425" s="43">
        <v>242916.96000000002</v>
      </c>
      <c r="BD425" s="43">
        <v>0</v>
      </c>
      <c r="BE425" s="43"/>
      <c r="BF425" s="43">
        <v>0</v>
      </c>
      <c r="BG425" s="44"/>
      <c r="BH425" s="45">
        <f t="shared" si="712"/>
        <v>242916.96000000002</v>
      </c>
      <c r="BI425" s="45">
        <f t="shared" si="713"/>
        <v>252633.63840000003</v>
      </c>
      <c r="BJ425" s="45">
        <f t="shared" si="725"/>
        <v>252633.63840000003</v>
      </c>
      <c r="BK425" s="46">
        <v>0</v>
      </c>
      <c r="BL425" s="46">
        <v>0</v>
      </c>
      <c r="BM425" s="46">
        <f t="shared" si="770"/>
        <v>0</v>
      </c>
      <c r="BN425" s="46">
        <v>0</v>
      </c>
      <c r="BO425" s="46">
        <f t="shared" si="694"/>
        <v>0</v>
      </c>
      <c r="BP425" s="46">
        <v>0</v>
      </c>
      <c r="BQ425" s="46">
        <f t="shared" si="771"/>
        <v>0</v>
      </c>
      <c r="BR425" s="46">
        <v>242916.96000000002</v>
      </c>
      <c r="BS425" s="46">
        <f t="shared" si="772"/>
        <v>252633.63840000003</v>
      </c>
      <c r="BT425" s="46">
        <v>0</v>
      </c>
      <c r="BU425" s="46">
        <f t="shared" si="773"/>
        <v>0</v>
      </c>
      <c r="BV425" s="46">
        <v>0</v>
      </c>
      <c r="BW425" s="46">
        <f t="shared" si="774"/>
        <v>0</v>
      </c>
      <c r="BX425" s="46">
        <v>0</v>
      </c>
      <c r="BY425" s="46">
        <f t="shared" si="775"/>
        <v>0</v>
      </c>
      <c r="BZ425" s="46">
        <v>0</v>
      </c>
      <c r="CA425" s="46">
        <f t="shared" si="695"/>
        <v>0</v>
      </c>
      <c r="CB425" s="46">
        <v>0</v>
      </c>
      <c r="CC425" s="46">
        <f t="shared" si="696"/>
        <v>0</v>
      </c>
      <c r="CD425" s="46">
        <v>0</v>
      </c>
      <c r="CE425" s="46">
        <f t="shared" si="697"/>
        <v>0</v>
      </c>
      <c r="CF425" s="46">
        <v>0</v>
      </c>
      <c r="CG425" s="46">
        <f t="shared" si="698"/>
        <v>0</v>
      </c>
      <c r="CH425" s="46">
        <v>0</v>
      </c>
      <c r="CI425" s="46">
        <f t="shared" si="699"/>
        <v>0</v>
      </c>
      <c r="CJ425" s="46">
        <v>0</v>
      </c>
      <c r="CK425" s="46">
        <f t="shared" si="700"/>
        <v>0</v>
      </c>
      <c r="CL425" s="46">
        <v>0</v>
      </c>
      <c r="CM425" s="46">
        <f t="shared" si="701"/>
        <v>0</v>
      </c>
      <c r="CN425" s="46">
        <v>0</v>
      </c>
      <c r="CO425" s="46">
        <f t="shared" si="702"/>
        <v>0</v>
      </c>
      <c r="CP425" s="46">
        <v>0</v>
      </c>
      <c r="CQ425" s="46">
        <f t="shared" si="703"/>
        <v>0</v>
      </c>
      <c r="CR425" s="46">
        <v>0</v>
      </c>
      <c r="CS425" s="46">
        <f t="shared" si="704"/>
        <v>0</v>
      </c>
      <c r="CT425" s="46">
        <v>0</v>
      </c>
      <c r="CU425" s="46">
        <f t="shared" si="705"/>
        <v>0</v>
      </c>
      <c r="CV425" s="46">
        <v>0</v>
      </c>
      <c r="CW425" s="46">
        <f t="shared" si="706"/>
        <v>0</v>
      </c>
      <c r="CX425" s="46">
        <v>0</v>
      </c>
      <c r="CY425" s="46">
        <f t="shared" si="707"/>
        <v>0</v>
      </c>
      <c r="CZ425" s="46">
        <v>0</v>
      </c>
      <c r="DA425" s="46">
        <f t="shared" si="708"/>
        <v>0</v>
      </c>
      <c r="DB425" s="47">
        <v>0</v>
      </c>
      <c r="DC425" s="46">
        <f t="shared" si="709"/>
        <v>0</v>
      </c>
      <c r="DD425" s="48">
        <v>0</v>
      </c>
      <c r="DE425" s="46">
        <f t="shared" si="710"/>
        <v>0</v>
      </c>
      <c r="DF425" s="49">
        <v>40</v>
      </c>
      <c r="DG425" s="50">
        <f t="shared" si="717"/>
        <v>6315.8409600000005</v>
      </c>
      <c r="DH425" s="51">
        <f t="shared" si="726"/>
        <v>120000.97824000001</v>
      </c>
      <c r="DI425" s="52"/>
      <c r="DJ425" s="52"/>
      <c r="DK425" s="53"/>
      <c r="DL425" s="53"/>
      <c r="DM425" s="53"/>
      <c r="DN425" s="52">
        <f t="shared" ref="DN425:DY425" si="777">$DG425</f>
        <v>6315.8409600000005</v>
      </c>
      <c r="DO425" s="52">
        <f t="shared" si="777"/>
        <v>6315.8409600000005</v>
      </c>
      <c r="DP425" s="52">
        <f t="shared" si="777"/>
        <v>6315.8409600000005</v>
      </c>
      <c r="DQ425" s="52">
        <f t="shared" si="777"/>
        <v>6315.8409600000005</v>
      </c>
      <c r="DR425" s="52">
        <f t="shared" si="777"/>
        <v>6315.8409600000005</v>
      </c>
      <c r="DS425" s="52">
        <f t="shared" si="777"/>
        <v>6315.8409600000005</v>
      </c>
      <c r="DT425" s="52">
        <f t="shared" si="777"/>
        <v>6315.8409600000005</v>
      </c>
      <c r="DU425" s="52">
        <f t="shared" si="777"/>
        <v>6315.8409600000005</v>
      </c>
      <c r="DV425" s="52">
        <f t="shared" si="777"/>
        <v>6315.8409600000005</v>
      </c>
      <c r="DW425" s="52">
        <f t="shared" si="777"/>
        <v>6315.8409600000005</v>
      </c>
      <c r="DX425" s="52">
        <f t="shared" si="777"/>
        <v>6315.8409600000005</v>
      </c>
      <c r="DY425" s="52">
        <f t="shared" si="777"/>
        <v>6315.8409600000005</v>
      </c>
      <c r="DZ425" s="52">
        <f t="shared" ref="DZ425:EF434" si="778">$DG425</f>
        <v>6315.8409600000005</v>
      </c>
      <c r="EA425" s="52">
        <f t="shared" si="778"/>
        <v>6315.8409600000005</v>
      </c>
      <c r="EB425" s="52">
        <f t="shared" si="778"/>
        <v>6315.8409600000005</v>
      </c>
      <c r="EC425" s="52">
        <f t="shared" si="778"/>
        <v>6315.8409600000005</v>
      </c>
      <c r="ED425" s="52">
        <f t="shared" si="778"/>
        <v>6315.8409600000005</v>
      </c>
      <c r="EE425" s="52">
        <f t="shared" si="778"/>
        <v>6315.8409600000005</v>
      </c>
      <c r="EF425" s="52">
        <f t="shared" si="778"/>
        <v>6315.8409600000005</v>
      </c>
      <c r="EG425" s="54">
        <f t="shared" si="728"/>
        <v>132632.66016000003</v>
      </c>
      <c r="EH425" s="55">
        <f t="shared" si="729"/>
        <v>19</v>
      </c>
      <c r="EI425" s="55">
        <f t="shared" si="730"/>
        <v>21</v>
      </c>
      <c r="EJ425" s="56" t="s">
        <v>839</v>
      </c>
      <c r="EK425" s="57">
        <f t="shared" si="752"/>
        <v>0</v>
      </c>
      <c r="EL425" s="57">
        <f t="shared" si="753"/>
        <v>0</v>
      </c>
      <c r="EM425" s="57">
        <f t="shared" si="754"/>
        <v>0</v>
      </c>
      <c r="EN425" s="57">
        <f t="shared" si="755"/>
        <v>0</v>
      </c>
      <c r="EO425" s="57">
        <f t="shared" si="734"/>
        <v>252633.63840000003</v>
      </c>
      <c r="EP425" s="57">
        <f t="shared" si="735"/>
        <v>246317.79744000002</v>
      </c>
      <c r="EQ425" s="58">
        <f t="shared" si="736"/>
        <v>0</v>
      </c>
      <c r="ER425" s="58">
        <f t="shared" si="737"/>
        <v>0</v>
      </c>
      <c r="ES425" s="58">
        <f t="shared" si="738"/>
        <v>0</v>
      </c>
      <c r="ET425" s="58">
        <f t="shared" si="739"/>
        <v>0</v>
      </c>
    </row>
    <row r="426" spans="1:150" x14ac:dyDescent="0.25">
      <c r="A426" s="30" t="s">
        <v>1495</v>
      </c>
      <c r="B426" s="65">
        <v>2023303</v>
      </c>
      <c r="C426" s="67" t="s">
        <v>1496</v>
      </c>
      <c r="D426" s="32" t="s">
        <v>489</v>
      </c>
      <c r="E426" s="56"/>
      <c r="F426" s="33"/>
      <c r="G426" s="33"/>
      <c r="H426" s="288">
        <f t="shared" si="731"/>
        <v>46316.275200000004</v>
      </c>
      <c r="I426" s="288">
        <f t="shared" si="732"/>
        <v>46316.275200000004</v>
      </c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4" t="s">
        <v>548</v>
      </c>
      <c r="AI426" s="34" t="s">
        <v>463</v>
      </c>
      <c r="AJ426" s="34" t="s">
        <v>54</v>
      </c>
      <c r="AK426" s="34" t="s">
        <v>490</v>
      </c>
      <c r="AL426" s="34" t="s">
        <v>767</v>
      </c>
      <c r="AM426" s="34" t="s">
        <v>491</v>
      </c>
      <c r="AN426" s="34" t="s">
        <v>744</v>
      </c>
      <c r="AO426" s="36">
        <v>1.04</v>
      </c>
      <c r="AP426" s="69" t="s">
        <v>468</v>
      </c>
      <c r="AQ426" s="69" t="s">
        <v>30</v>
      </c>
      <c r="AR426" s="37" t="s">
        <v>493</v>
      </c>
      <c r="AS426" s="38">
        <v>2023</v>
      </c>
      <c r="AT426" s="39" t="s">
        <v>470</v>
      </c>
      <c r="AU426" s="37" t="s">
        <v>493</v>
      </c>
      <c r="AV426" s="39" t="s">
        <v>494</v>
      </c>
      <c r="AW426" s="39" t="s">
        <v>495</v>
      </c>
      <c r="AX426" s="39" t="s">
        <v>550</v>
      </c>
      <c r="AY426" s="40" t="s">
        <v>768</v>
      </c>
      <c r="AZ426" s="40" t="s">
        <v>504</v>
      </c>
      <c r="BA426" s="274">
        <v>0</v>
      </c>
      <c r="BB426" s="42"/>
      <c r="BC426" s="43">
        <v>44534.880000000005</v>
      </c>
      <c r="BD426" s="43">
        <v>0</v>
      </c>
      <c r="BE426" s="43"/>
      <c r="BF426" s="43">
        <v>0</v>
      </c>
      <c r="BG426" s="44"/>
      <c r="BH426" s="45">
        <f t="shared" si="712"/>
        <v>44534.880000000005</v>
      </c>
      <c r="BI426" s="45">
        <f t="shared" si="713"/>
        <v>46316.275200000004</v>
      </c>
      <c r="BJ426" s="45">
        <f t="shared" si="725"/>
        <v>46316.275200000004</v>
      </c>
      <c r="BK426" s="46">
        <v>0</v>
      </c>
      <c r="BL426" s="46">
        <v>0</v>
      </c>
      <c r="BM426" s="46">
        <f t="shared" si="770"/>
        <v>0</v>
      </c>
      <c r="BN426" s="46">
        <v>0</v>
      </c>
      <c r="BO426" s="46">
        <f t="shared" si="694"/>
        <v>0</v>
      </c>
      <c r="BP426" s="46">
        <v>0</v>
      </c>
      <c r="BQ426" s="46">
        <f t="shared" si="771"/>
        <v>0</v>
      </c>
      <c r="BR426" s="46">
        <v>0</v>
      </c>
      <c r="BS426" s="46">
        <f t="shared" si="772"/>
        <v>0</v>
      </c>
      <c r="BT426" s="46">
        <v>44534.880000000005</v>
      </c>
      <c r="BU426" s="46">
        <f t="shared" si="773"/>
        <v>46316.275200000004</v>
      </c>
      <c r="BV426" s="46">
        <v>0</v>
      </c>
      <c r="BW426" s="46">
        <f t="shared" si="774"/>
        <v>0</v>
      </c>
      <c r="BX426" s="46">
        <v>0</v>
      </c>
      <c r="BY426" s="46">
        <f t="shared" si="775"/>
        <v>0</v>
      </c>
      <c r="BZ426" s="46">
        <v>0</v>
      </c>
      <c r="CA426" s="46">
        <f t="shared" si="695"/>
        <v>0</v>
      </c>
      <c r="CB426" s="46">
        <v>0</v>
      </c>
      <c r="CC426" s="46">
        <f t="shared" si="696"/>
        <v>0</v>
      </c>
      <c r="CD426" s="46">
        <v>0</v>
      </c>
      <c r="CE426" s="46">
        <f t="shared" si="697"/>
        <v>0</v>
      </c>
      <c r="CF426" s="46">
        <v>0</v>
      </c>
      <c r="CG426" s="46">
        <f t="shared" si="698"/>
        <v>0</v>
      </c>
      <c r="CH426" s="46">
        <v>0</v>
      </c>
      <c r="CI426" s="46">
        <f t="shared" si="699"/>
        <v>0</v>
      </c>
      <c r="CJ426" s="46">
        <v>0</v>
      </c>
      <c r="CK426" s="46">
        <f t="shared" si="700"/>
        <v>0</v>
      </c>
      <c r="CL426" s="46">
        <v>0</v>
      </c>
      <c r="CM426" s="46">
        <f t="shared" si="701"/>
        <v>0</v>
      </c>
      <c r="CN426" s="46">
        <v>0</v>
      </c>
      <c r="CO426" s="46">
        <f t="shared" si="702"/>
        <v>0</v>
      </c>
      <c r="CP426" s="46">
        <v>0</v>
      </c>
      <c r="CQ426" s="46">
        <f t="shared" si="703"/>
        <v>0</v>
      </c>
      <c r="CR426" s="46">
        <v>0</v>
      </c>
      <c r="CS426" s="46">
        <f t="shared" si="704"/>
        <v>0</v>
      </c>
      <c r="CT426" s="46">
        <v>0</v>
      </c>
      <c r="CU426" s="46">
        <f t="shared" si="705"/>
        <v>0</v>
      </c>
      <c r="CV426" s="46">
        <v>0</v>
      </c>
      <c r="CW426" s="46">
        <f t="shared" si="706"/>
        <v>0</v>
      </c>
      <c r="CX426" s="46">
        <v>0</v>
      </c>
      <c r="CY426" s="46">
        <f t="shared" si="707"/>
        <v>0</v>
      </c>
      <c r="CZ426" s="46">
        <v>0</v>
      </c>
      <c r="DA426" s="46">
        <f t="shared" si="708"/>
        <v>0</v>
      </c>
      <c r="DB426" s="47">
        <v>0</v>
      </c>
      <c r="DC426" s="46">
        <f t="shared" si="709"/>
        <v>0</v>
      </c>
      <c r="DD426" s="48">
        <v>0</v>
      </c>
      <c r="DE426" s="46">
        <f t="shared" si="710"/>
        <v>0</v>
      </c>
      <c r="DF426" s="49">
        <v>40</v>
      </c>
      <c r="DG426" s="50">
        <f t="shared" si="717"/>
        <v>1157.90688</v>
      </c>
      <c r="DH426" s="51">
        <f t="shared" si="726"/>
        <v>20842.323840000001</v>
      </c>
      <c r="DI426" s="52"/>
      <c r="DJ426" s="52"/>
      <c r="DK426" s="53"/>
      <c r="DL426" s="53"/>
      <c r="DM426" s="53"/>
      <c r="DN426" s="53"/>
      <c r="DO426" s="52">
        <f t="shared" ref="DO426:DY426" si="779">$DG426</f>
        <v>1157.90688</v>
      </c>
      <c r="DP426" s="52">
        <f t="shared" si="779"/>
        <v>1157.90688</v>
      </c>
      <c r="DQ426" s="52">
        <f t="shared" si="779"/>
        <v>1157.90688</v>
      </c>
      <c r="DR426" s="52">
        <f t="shared" si="779"/>
        <v>1157.90688</v>
      </c>
      <c r="DS426" s="52">
        <f t="shared" si="779"/>
        <v>1157.90688</v>
      </c>
      <c r="DT426" s="52">
        <f t="shared" si="779"/>
        <v>1157.90688</v>
      </c>
      <c r="DU426" s="52">
        <f t="shared" si="779"/>
        <v>1157.90688</v>
      </c>
      <c r="DV426" s="52">
        <f t="shared" si="779"/>
        <v>1157.90688</v>
      </c>
      <c r="DW426" s="52">
        <f t="shared" si="779"/>
        <v>1157.90688</v>
      </c>
      <c r="DX426" s="52">
        <f t="shared" si="779"/>
        <v>1157.90688</v>
      </c>
      <c r="DY426" s="52">
        <f t="shared" si="779"/>
        <v>1157.90688</v>
      </c>
      <c r="DZ426" s="52">
        <f t="shared" si="778"/>
        <v>1157.90688</v>
      </c>
      <c r="EA426" s="52">
        <f t="shared" si="778"/>
        <v>1157.90688</v>
      </c>
      <c r="EB426" s="52">
        <f t="shared" si="778"/>
        <v>1157.90688</v>
      </c>
      <c r="EC426" s="52">
        <f t="shared" si="778"/>
        <v>1157.90688</v>
      </c>
      <c r="ED426" s="52">
        <f t="shared" si="778"/>
        <v>1157.90688</v>
      </c>
      <c r="EE426" s="52">
        <f t="shared" si="778"/>
        <v>1157.90688</v>
      </c>
      <c r="EF426" s="52">
        <f t="shared" si="778"/>
        <v>1157.90688</v>
      </c>
      <c r="EG426" s="54">
        <f t="shared" si="728"/>
        <v>25473.951360000003</v>
      </c>
      <c r="EH426" s="55">
        <f t="shared" si="729"/>
        <v>18</v>
      </c>
      <c r="EI426" s="55">
        <f t="shared" si="730"/>
        <v>22</v>
      </c>
      <c r="EJ426" s="56" t="s">
        <v>839</v>
      </c>
      <c r="EK426" s="57">
        <f t="shared" si="752"/>
        <v>0</v>
      </c>
      <c r="EL426" s="57">
        <f t="shared" si="753"/>
        <v>0</v>
      </c>
      <c r="EM426" s="57">
        <f t="shared" si="754"/>
        <v>0</v>
      </c>
      <c r="EN426" s="57">
        <f t="shared" si="755"/>
        <v>0</v>
      </c>
      <c r="EO426" s="57">
        <f t="shared" si="734"/>
        <v>0</v>
      </c>
      <c r="EP426" s="57">
        <f t="shared" si="735"/>
        <v>46316.275200000004</v>
      </c>
      <c r="EQ426" s="58">
        <f t="shared" si="736"/>
        <v>0</v>
      </c>
      <c r="ER426" s="58">
        <f t="shared" si="737"/>
        <v>0</v>
      </c>
      <c r="ES426" s="58">
        <f t="shared" si="738"/>
        <v>0</v>
      </c>
      <c r="ET426" s="58">
        <f t="shared" si="739"/>
        <v>0</v>
      </c>
    </row>
    <row r="427" spans="1:150" x14ac:dyDescent="0.25">
      <c r="A427" s="30" t="s">
        <v>1497</v>
      </c>
      <c r="B427" s="65">
        <v>2023304</v>
      </c>
      <c r="C427" s="67" t="s">
        <v>1498</v>
      </c>
      <c r="D427" s="32" t="s">
        <v>489</v>
      </c>
      <c r="E427" s="56"/>
      <c r="F427" s="33"/>
      <c r="G427" s="33"/>
      <c r="H427" s="288">
        <f t="shared" si="731"/>
        <v>98608.390400000018</v>
      </c>
      <c r="I427" s="288">
        <f t="shared" si="732"/>
        <v>98608.390400000018</v>
      </c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4" t="s">
        <v>548</v>
      </c>
      <c r="AI427" s="34" t="s">
        <v>463</v>
      </c>
      <c r="AJ427" s="34" t="s">
        <v>54</v>
      </c>
      <c r="AK427" s="34" t="s">
        <v>490</v>
      </c>
      <c r="AL427" s="34" t="s">
        <v>767</v>
      </c>
      <c r="AM427" s="34" t="s">
        <v>491</v>
      </c>
      <c r="AN427" s="34" t="s">
        <v>744</v>
      </c>
      <c r="AO427" s="36">
        <v>1.04</v>
      </c>
      <c r="AP427" s="69" t="s">
        <v>468</v>
      </c>
      <c r="AQ427" s="69" t="s">
        <v>30</v>
      </c>
      <c r="AR427" s="37" t="s">
        <v>493</v>
      </c>
      <c r="AS427" s="38">
        <v>2023</v>
      </c>
      <c r="AT427" s="39" t="s">
        <v>470</v>
      </c>
      <c r="AU427" s="37" t="s">
        <v>493</v>
      </c>
      <c r="AV427" s="39" t="s">
        <v>494</v>
      </c>
      <c r="AW427" s="39" t="s">
        <v>495</v>
      </c>
      <c r="AX427" s="39" t="s">
        <v>550</v>
      </c>
      <c r="AY427" s="40" t="s">
        <v>768</v>
      </c>
      <c r="AZ427" s="40" t="s">
        <v>504</v>
      </c>
      <c r="BA427" s="274">
        <v>0</v>
      </c>
      <c r="BB427" s="42"/>
      <c r="BC427" s="43">
        <v>94815.760000000009</v>
      </c>
      <c r="BD427" s="43">
        <v>0</v>
      </c>
      <c r="BE427" s="43"/>
      <c r="BF427" s="43">
        <v>0</v>
      </c>
      <c r="BG427" s="44"/>
      <c r="BH427" s="45">
        <f t="shared" si="712"/>
        <v>94815.760000000009</v>
      </c>
      <c r="BI427" s="45">
        <f t="shared" si="713"/>
        <v>98608.390400000018</v>
      </c>
      <c r="BJ427" s="45">
        <f t="shared" si="725"/>
        <v>98608.390400000018</v>
      </c>
      <c r="BK427" s="46">
        <v>0</v>
      </c>
      <c r="BL427" s="46">
        <v>0</v>
      </c>
      <c r="BM427" s="46">
        <f t="shared" si="770"/>
        <v>0</v>
      </c>
      <c r="BN427" s="46">
        <v>0</v>
      </c>
      <c r="BO427" s="46">
        <f t="shared" si="694"/>
        <v>0</v>
      </c>
      <c r="BP427" s="46">
        <v>0</v>
      </c>
      <c r="BQ427" s="46">
        <f t="shared" si="771"/>
        <v>0</v>
      </c>
      <c r="BR427" s="46">
        <v>0</v>
      </c>
      <c r="BS427" s="46">
        <f t="shared" si="772"/>
        <v>0</v>
      </c>
      <c r="BT427" s="46">
        <v>0</v>
      </c>
      <c r="BU427" s="46">
        <f t="shared" si="773"/>
        <v>0</v>
      </c>
      <c r="BV427" s="46">
        <v>94815.760000000009</v>
      </c>
      <c r="BW427" s="46">
        <f t="shared" si="774"/>
        <v>98608.390400000018</v>
      </c>
      <c r="BX427" s="46">
        <v>0</v>
      </c>
      <c r="BY427" s="46">
        <f t="shared" si="775"/>
        <v>0</v>
      </c>
      <c r="BZ427" s="46">
        <v>0</v>
      </c>
      <c r="CA427" s="46">
        <f t="shared" si="695"/>
        <v>0</v>
      </c>
      <c r="CB427" s="46">
        <v>0</v>
      </c>
      <c r="CC427" s="46">
        <f t="shared" si="696"/>
        <v>0</v>
      </c>
      <c r="CD427" s="46">
        <v>0</v>
      </c>
      <c r="CE427" s="46">
        <f t="shared" si="697"/>
        <v>0</v>
      </c>
      <c r="CF427" s="46">
        <v>0</v>
      </c>
      <c r="CG427" s="46">
        <f t="shared" si="698"/>
        <v>0</v>
      </c>
      <c r="CH427" s="46">
        <v>0</v>
      </c>
      <c r="CI427" s="46">
        <f t="shared" si="699"/>
        <v>0</v>
      </c>
      <c r="CJ427" s="46">
        <v>0</v>
      </c>
      <c r="CK427" s="46">
        <f t="shared" si="700"/>
        <v>0</v>
      </c>
      <c r="CL427" s="46">
        <v>0</v>
      </c>
      <c r="CM427" s="46">
        <f t="shared" si="701"/>
        <v>0</v>
      </c>
      <c r="CN427" s="46">
        <v>0</v>
      </c>
      <c r="CO427" s="46">
        <f t="shared" si="702"/>
        <v>0</v>
      </c>
      <c r="CP427" s="46">
        <v>0</v>
      </c>
      <c r="CQ427" s="46">
        <f t="shared" si="703"/>
        <v>0</v>
      </c>
      <c r="CR427" s="46">
        <v>0</v>
      </c>
      <c r="CS427" s="46">
        <f t="shared" si="704"/>
        <v>0</v>
      </c>
      <c r="CT427" s="46">
        <v>0</v>
      </c>
      <c r="CU427" s="46">
        <f t="shared" si="705"/>
        <v>0</v>
      </c>
      <c r="CV427" s="46">
        <v>0</v>
      </c>
      <c r="CW427" s="46">
        <f t="shared" si="706"/>
        <v>0</v>
      </c>
      <c r="CX427" s="46">
        <v>0</v>
      </c>
      <c r="CY427" s="46">
        <f t="shared" si="707"/>
        <v>0</v>
      </c>
      <c r="CZ427" s="46">
        <v>0</v>
      </c>
      <c r="DA427" s="46">
        <f t="shared" si="708"/>
        <v>0</v>
      </c>
      <c r="DB427" s="47">
        <v>0</v>
      </c>
      <c r="DC427" s="46">
        <f t="shared" si="709"/>
        <v>0</v>
      </c>
      <c r="DD427" s="48">
        <v>0</v>
      </c>
      <c r="DE427" s="46">
        <f t="shared" si="710"/>
        <v>0</v>
      </c>
      <c r="DF427" s="49">
        <v>40</v>
      </c>
      <c r="DG427" s="50">
        <f t="shared" si="717"/>
        <v>2465.2097600000006</v>
      </c>
      <c r="DH427" s="51">
        <f t="shared" si="726"/>
        <v>41908.565920000008</v>
      </c>
      <c r="DI427" s="52"/>
      <c r="DJ427" s="52"/>
      <c r="DK427" s="53"/>
      <c r="DL427" s="53"/>
      <c r="DM427" s="53"/>
      <c r="DN427" s="53"/>
      <c r="DO427" s="53"/>
      <c r="DP427" s="52">
        <f t="shared" ref="DP427:DY427" si="780">$DG427</f>
        <v>2465.2097600000006</v>
      </c>
      <c r="DQ427" s="52">
        <f t="shared" si="780"/>
        <v>2465.2097600000006</v>
      </c>
      <c r="DR427" s="52">
        <f t="shared" si="780"/>
        <v>2465.2097600000006</v>
      </c>
      <c r="DS427" s="52">
        <f t="shared" si="780"/>
        <v>2465.2097600000006</v>
      </c>
      <c r="DT427" s="52">
        <f t="shared" si="780"/>
        <v>2465.2097600000006</v>
      </c>
      <c r="DU427" s="52">
        <f t="shared" si="780"/>
        <v>2465.2097600000006</v>
      </c>
      <c r="DV427" s="52">
        <f t="shared" si="780"/>
        <v>2465.2097600000006</v>
      </c>
      <c r="DW427" s="52">
        <f t="shared" si="780"/>
        <v>2465.2097600000006</v>
      </c>
      <c r="DX427" s="52">
        <f t="shared" si="780"/>
        <v>2465.2097600000006</v>
      </c>
      <c r="DY427" s="52">
        <f t="shared" si="780"/>
        <v>2465.2097600000006</v>
      </c>
      <c r="DZ427" s="52">
        <f t="shared" si="778"/>
        <v>2465.2097600000006</v>
      </c>
      <c r="EA427" s="52">
        <f t="shared" si="778"/>
        <v>2465.2097600000006</v>
      </c>
      <c r="EB427" s="52">
        <f t="shared" si="778"/>
        <v>2465.2097600000006</v>
      </c>
      <c r="EC427" s="52">
        <f t="shared" si="778"/>
        <v>2465.2097600000006</v>
      </c>
      <c r="ED427" s="52">
        <f t="shared" si="778"/>
        <v>2465.2097600000006</v>
      </c>
      <c r="EE427" s="52">
        <f t="shared" si="778"/>
        <v>2465.2097600000006</v>
      </c>
      <c r="EF427" s="52">
        <f t="shared" si="778"/>
        <v>2465.2097600000006</v>
      </c>
      <c r="EG427" s="54">
        <f t="shared" si="728"/>
        <v>56699.82448000001</v>
      </c>
      <c r="EH427" s="55">
        <f t="shared" si="729"/>
        <v>17</v>
      </c>
      <c r="EI427" s="55">
        <f t="shared" si="730"/>
        <v>23</v>
      </c>
      <c r="EJ427" s="56" t="s">
        <v>839</v>
      </c>
      <c r="EK427" s="57">
        <f t="shared" si="752"/>
        <v>0</v>
      </c>
      <c r="EL427" s="57">
        <f t="shared" si="753"/>
        <v>0</v>
      </c>
      <c r="EM427" s="57">
        <f t="shared" si="754"/>
        <v>0</v>
      </c>
      <c r="EN427" s="57">
        <f t="shared" si="755"/>
        <v>0</v>
      </c>
      <c r="EO427" s="57">
        <f t="shared" si="734"/>
        <v>0</v>
      </c>
      <c r="EP427" s="57">
        <f t="shared" si="735"/>
        <v>0</v>
      </c>
      <c r="EQ427" s="58">
        <f t="shared" si="736"/>
        <v>0</v>
      </c>
      <c r="ER427" s="58">
        <f t="shared" si="737"/>
        <v>0</v>
      </c>
      <c r="ES427" s="58">
        <f t="shared" si="738"/>
        <v>0</v>
      </c>
      <c r="ET427" s="58">
        <f t="shared" si="739"/>
        <v>0</v>
      </c>
    </row>
    <row r="428" spans="1:150" x14ac:dyDescent="0.25">
      <c r="A428" s="30" t="s">
        <v>1499</v>
      </c>
      <c r="B428" s="65">
        <v>2023305</v>
      </c>
      <c r="C428" s="67" t="s">
        <v>1500</v>
      </c>
      <c r="D428" s="32" t="s">
        <v>489</v>
      </c>
      <c r="E428" s="56"/>
      <c r="F428" s="33"/>
      <c r="G428" s="33"/>
      <c r="H428" s="288">
        <f t="shared" si="731"/>
        <v>108160</v>
      </c>
      <c r="I428" s="288">
        <f t="shared" si="732"/>
        <v>108160</v>
      </c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4" t="s">
        <v>548</v>
      </c>
      <c r="AI428" s="34" t="s">
        <v>463</v>
      </c>
      <c r="AJ428" s="34" t="s">
        <v>54</v>
      </c>
      <c r="AK428" s="34" t="s">
        <v>490</v>
      </c>
      <c r="AL428" s="34" t="s">
        <v>767</v>
      </c>
      <c r="AM428" s="34" t="s">
        <v>491</v>
      </c>
      <c r="AN428" s="34" t="s">
        <v>744</v>
      </c>
      <c r="AO428" s="36">
        <v>1.04</v>
      </c>
      <c r="AP428" s="69" t="s">
        <v>1456</v>
      </c>
      <c r="AQ428" s="69" t="s">
        <v>30</v>
      </c>
      <c r="AR428" s="37" t="s">
        <v>493</v>
      </c>
      <c r="AS428" s="38">
        <v>2023</v>
      </c>
      <c r="AT428" s="39" t="s">
        <v>470</v>
      </c>
      <c r="AU428" s="37" t="s">
        <v>493</v>
      </c>
      <c r="AV428" s="39" t="s">
        <v>494</v>
      </c>
      <c r="AW428" s="39" t="s">
        <v>495</v>
      </c>
      <c r="AX428" s="39" t="s">
        <v>550</v>
      </c>
      <c r="AY428" s="40" t="s">
        <v>768</v>
      </c>
      <c r="AZ428" s="40" t="s">
        <v>504</v>
      </c>
      <c r="BA428" s="274">
        <v>0</v>
      </c>
      <c r="BB428" s="42"/>
      <c r="BC428" s="43">
        <v>104000</v>
      </c>
      <c r="BD428" s="43">
        <v>0</v>
      </c>
      <c r="BE428" s="43"/>
      <c r="BF428" s="43">
        <v>0</v>
      </c>
      <c r="BG428" s="44"/>
      <c r="BH428" s="45">
        <f t="shared" si="712"/>
        <v>104000</v>
      </c>
      <c r="BI428" s="45">
        <f t="shared" si="713"/>
        <v>108160</v>
      </c>
      <c r="BJ428" s="45">
        <f t="shared" si="725"/>
        <v>108160</v>
      </c>
      <c r="BK428" s="46">
        <v>0</v>
      </c>
      <c r="BL428" s="46">
        <v>0</v>
      </c>
      <c r="BM428" s="46">
        <f t="shared" si="770"/>
        <v>0</v>
      </c>
      <c r="BN428" s="46">
        <v>0</v>
      </c>
      <c r="BO428" s="46">
        <f t="shared" si="694"/>
        <v>0</v>
      </c>
      <c r="BP428" s="46">
        <v>0</v>
      </c>
      <c r="BQ428" s="46">
        <f t="shared" si="771"/>
        <v>0</v>
      </c>
      <c r="BR428" s="46">
        <v>0</v>
      </c>
      <c r="BS428" s="46">
        <f t="shared" si="772"/>
        <v>0</v>
      </c>
      <c r="BT428" s="46">
        <v>0</v>
      </c>
      <c r="BU428" s="46">
        <f t="shared" si="773"/>
        <v>0</v>
      </c>
      <c r="BV428" s="46">
        <v>0</v>
      </c>
      <c r="BW428" s="46">
        <f t="shared" si="774"/>
        <v>0</v>
      </c>
      <c r="BX428" s="46">
        <v>104000</v>
      </c>
      <c r="BY428" s="46">
        <f t="shared" si="775"/>
        <v>108160</v>
      </c>
      <c r="BZ428" s="46">
        <v>0</v>
      </c>
      <c r="CA428" s="46">
        <f t="shared" si="695"/>
        <v>0</v>
      </c>
      <c r="CB428" s="46">
        <v>0</v>
      </c>
      <c r="CC428" s="46">
        <f t="shared" si="696"/>
        <v>0</v>
      </c>
      <c r="CD428" s="46">
        <v>0</v>
      </c>
      <c r="CE428" s="46">
        <f t="shared" si="697"/>
        <v>0</v>
      </c>
      <c r="CF428" s="46">
        <v>0</v>
      </c>
      <c r="CG428" s="46">
        <f t="shared" si="698"/>
        <v>0</v>
      </c>
      <c r="CH428" s="46">
        <v>0</v>
      </c>
      <c r="CI428" s="46">
        <f t="shared" si="699"/>
        <v>0</v>
      </c>
      <c r="CJ428" s="46">
        <v>0</v>
      </c>
      <c r="CK428" s="46">
        <f t="shared" si="700"/>
        <v>0</v>
      </c>
      <c r="CL428" s="46">
        <v>0</v>
      </c>
      <c r="CM428" s="46">
        <f t="shared" si="701"/>
        <v>0</v>
      </c>
      <c r="CN428" s="46">
        <v>0</v>
      </c>
      <c r="CO428" s="46">
        <f t="shared" si="702"/>
        <v>0</v>
      </c>
      <c r="CP428" s="46">
        <v>0</v>
      </c>
      <c r="CQ428" s="46">
        <f t="shared" si="703"/>
        <v>0</v>
      </c>
      <c r="CR428" s="46">
        <v>0</v>
      </c>
      <c r="CS428" s="46">
        <f t="shared" si="704"/>
        <v>0</v>
      </c>
      <c r="CT428" s="46">
        <v>0</v>
      </c>
      <c r="CU428" s="46">
        <f t="shared" si="705"/>
        <v>0</v>
      </c>
      <c r="CV428" s="46">
        <v>0</v>
      </c>
      <c r="CW428" s="46">
        <f t="shared" si="706"/>
        <v>0</v>
      </c>
      <c r="CX428" s="46">
        <v>0</v>
      </c>
      <c r="CY428" s="46">
        <f t="shared" si="707"/>
        <v>0</v>
      </c>
      <c r="CZ428" s="46">
        <v>0</v>
      </c>
      <c r="DA428" s="46">
        <f t="shared" si="708"/>
        <v>0</v>
      </c>
      <c r="DB428" s="47">
        <v>0</v>
      </c>
      <c r="DC428" s="46">
        <f t="shared" si="709"/>
        <v>0</v>
      </c>
      <c r="DD428" s="48">
        <v>0</v>
      </c>
      <c r="DE428" s="46">
        <f t="shared" si="710"/>
        <v>0</v>
      </c>
      <c r="DF428" s="49">
        <v>40</v>
      </c>
      <c r="DG428" s="50">
        <f t="shared" si="717"/>
        <v>2704</v>
      </c>
      <c r="DH428" s="51">
        <f t="shared" si="726"/>
        <v>43264</v>
      </c>
      <c r="DI428" s="52"/>
      <c r="DJ428" s="52"/>
      <c r="DK428" s="53"/>
      <c r="DL428" s="53"/>
      <c r="DM428" s="53"/>
      <c r="DN428" s="53"/>
      <c r="DO428" s="53"/>
      <c r="DP428" s="53"/>
      <c r="DQ428" s="52">
        <f t="shared" ref="DQ428:DY428" si="781">$DG428</f>
        <v>2704</v>
      </c>
      <c r="DR428" s="52">
        <f t="shared" si="781"/>
        <v>2704</v>
      </c>
      <c r="DS428" s="52">
        <f t="shared" si="781"/>
        <v>2704</v>
      </c>
      <c r="DT428" s="52">
        <f t="shared" si="781"/>
        <v>2704</v>
      </c>
      <c r="DU428" s="52">
        <f t="shared" si="781"/>
        <v>2704</v>
      </c>
      <c r="DV428" s="52">
        <f t="shared" si="781"/>
        <v>2704</v>
      </c>
      <c r="DW428" s="52">
        <f t="shared" si="781"/>
        <v>2704</v>
      </c>
      <c r="DX428" s="52">
        <f t="shared" si="781"/>
        <v>2704</v>
      </c>
      <c r="DY428" s="52">
        <f t="shared" si="781"/>
        <v>2704</v>
      </c>
      <c r="DZ428" s="52">
        <f t="shared" si="778"/>
        <v>2704</v>
      </c>
      <c r="EA428" s="52">
        <f t="shared" si="778"/>
        <v>2704</v>
      </c>
      <c r="EB428" s="52">
        <f t="shared" si="778"/>
        <v>2704</v>
      </c>
      <c r="EC428" s="52">
        <f t="shared" si="778"/>
        <v>2704</v>
      </c>
      <c r="ED428" s="52">
        <f t="shared" si="778"/>
        <v>2704</v>
      </c>
      <c r="EE428" s="52">
        <f t="shared" si="778"/>
        <v>2704</v>
      </c>
      <c r="EF428" s="52">
        <f t="shared" si="778"/>
        <v>2704</v>
      </c>
      <c r="EG428" s="54">
        <f t="shared" si="728"/>
        <v>64896</v>
      </c>
      <c r="EH428" s="55">
        <f t="shared" si="729"/>
        <v>16</v>
      </c>
      <c r="EI428" s="55">
        <f t="shared" si="730"/>
        <v>24</v>
      </c>
      <c r="EJ428" s="56" t="s">
        <v>839</v>
      </c>
      <c r="EK428" s="57">
        <f t="shared" si="752"/>
        <v>0</v>
      </c>
      <c r="EL428" s="57">
        <f t="shared" si="753"/>
        <v>0</v>
      </c>
      <c r="EM428" s="57">
        <f t="shared" si="754"/>
        <v>0</v>
      </c>
      <c r="EN428" s="57">
        <f t="shared" si="755"/>
        <v>0</v>
      </c>
      <c r="EO428" s="57">
        <f t="shared" si="734"/>
        <v>0</v>
      </c>
      <c r="EP428" s="57">
        <f t="shared" si="735"/>
        <v>0</v>
      </c>
      <c r="EQ428" s="58">
        <f t="shared" si="736"/>
        <v>0</v>
      </c>
      <c r="ER428" s="58">
        <f t="shared" si="737"/>
        <v>0</v>
      </c>
      <c r="ES428" s="58">
        <f t="shared" si="738"/>
        <v>0</v>
      </c>
      <c r="ET428" s="58">
        <f t="shared" si="739"/>
        <v>0</v>
      </c>
    </row>
    <row r="429" spans="1:150" x14ac:dyDescent="0.25">
      <c r="A429" s="30" t="s">
        <v>1501</v>
      </c>
      <c r="B429" s="65">
        <v>2023306</v>
      </c>
      <c r="C429" s="67" t="s">
        <v>1502</v>
      </c>
      <c r="D429" s="32" t="s">
        <v>489</v>
      </c>
      <c r="E429" s="56"/>
      <c r="F429" s="33"/>
      <c r="G429" s="33"/>
      <c r="H429" s="288">
        <f t="shared" si="731"/>
        <v>108160</v>
      </c>
      <c r="I429" s="288">
        <f t="shared" si="732"/>
        <v>108160</v>
      </c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4" t="s">
        <v>548</v>
      </c>
      <c r="AI429" s="34" t="s">
        <v>463</v>
      </c>
      <c r="AJ429" s="34" t="s">
        <v>54</v>
      </c>
      <c r="AK429" s="34" t="s">
        <v>490</v>
      </c>
      <c r="AL429" s="34" t="s">
        <v>767</v>
      </c>
      <c r="AM429" s="34" t="s">
        <v>491</v>
      </c>
      <c r="AN429" s="34" t="s">
        <v>744</v>
      </c>
      <c r="AO429" s="36">
        <v>1.04</v>
      </c>
      <c r="AP429" s="69" t="s">
        <v>1456</v>
      </c>
      <c r="AQ429" s="69" t="s">
        <v>30</v>
      </c>
      <c r="AR429" s="37" t="s">
        <v>493</v>
      </c>
      <c r="AS429" s="38">
        <v>2023</v>
      </c>
      <c r="AT429" s="39" t="s">
        <v>470</v>
      </c>
      <c r="AU429" s="37" t="s">
        <v>493</v>
      </c>
      <c r="AV429" s="39" t="s">
        <v>494</v>
      </c>
      <c r="AW429" s="39" t="s">
        <v>495</v>
      </c>
      <c r="AX429" s="39" t="s">
        <v>550</v>
      </c>
      <c r="AY429" s="40" t="s">
        <v>768</v>
      </c>
      <c r="AZ429" s="40" t="s">
        <v>504</v>
      </c>
      <c r="BA429" s="274">
        <v>0</v>
      </c>
      <c r="BB429" s="42"/>
      <c r="BC429" s="43">
        <v>104000</v>
      </c>
      <c r="BD429" s="43">
        <v>0</v>
      </c>
      <c r="BE429" s="43"/>
      <c r="BF429" s="43">
        <v>0</v>
      </c>
      <c r="BG429" s="44"/>
      <c r="BH429" s="45">
        <f t="shared" si="712"/>
        <v>104000</v>
      </c>
      <c r="BI429" s="45">
        <f t="shared" si="713"/>
        <v>108160</v>
      </c>
      <c r="BJ429" s="45">
        <f t="shared" si="725"/>
        <v>108160</v>
      </c>
      <c r="BK429" s="46">
        <v>0</v>
      </c>
      <c r="BL429" s="46">
        <v>0</v>
      </c>
      <c r="BM429" s="46">
        <f t="shared" si="770"/>
        <v>0</v>
      </c>
      <c r="BN429" s="46">
        <v>0</v>
      </c>
      <c r="BO429" s="46">
        <f t="shared" si="694"/>
        <v>0</v>
      </c>
      <c r="BP429" s="46">
        <v>0</v>
      </c>
      <c r="BQ429" s="46">
        <f t="shared" si="771"/>
        <v>0</v>
      </c>
      <c r="BR429" s="46">
        <v>0</v>
      </c>
      <c r="BS429" s="46">
        <f t="shared" si="772"/>
        <v>0</v>
      </c>
      <c r="BT429" s="46">
        <v>0</v>
      </c>
      <c r="BU429" s="46">
        <f t="shared" si="773"/>
        <v>0</v>
      </c>
      <c r="BV429" s="46">
        <v>0</v>
      </c>
      <c r="BW429" s="46">
        <f t="shared" si="774"/>
        <v>0</v>
      </c>
      <c r="BX429" s="46">
        <v>0</v>
      </c>
      <c r="BY429" s="46">
        <f t="shared" si="775"/>
        <v>0</v>
      </c>
      <c r="BZ429" s="46">
        <v>104000</v>
      </c>
      <c r="CA429" s="46">
        <f t="shared" si="695"/>
        <v>108160</v>
      </c>
      <c r="CB429" s="46">
        <v>0</v>
      </c>
      <c r="CC429" s="46">
        <f t="shared" si="696"/>
        <v>0</v>
      </c>
      <c r="CD429" s="46">
        <v>0</v>
      </c>
      <c r="CE429" s="46">
        <f t="shared" si="697"/>
        <v>0</v>
      </c>
      <c r="CF429" s="46">
        <v>0</v>
      </c>
      <c r="CG429" s="46">
        <f t="shared" si="698"/>
        <v>0</v>
      </c>
      <c r="CH429" s="46">
        <v>0</v>
      </c>
      <c r="CI429" s="46">
        <f t="shared" si="699"/>
        <v>0</v>
      </c>
      <c r="CJ429" s="46">
        <v>0</v>
      </c>
      <c r="CK429" s="46">
        <f t="shared" si="700"/>
        <v>0</v>
      </c>
      <c r="CL429" s="46">
        <v>0</v>
      </c>
      <c r="CM429" s="46">
        <f t="shared" si="701"/>
        <v>0</v>
      </c>
      <c r="CN429" s="46">
        <v>0</v>
      </c>
      <c r="CO429" s="46">
        <f t="shared" si="702"/>
        <v>0</v>
      </c>
      <c r="CP429" s="46">
        <v>0</v>
      </c>
      <c r="CQ429" s="46">
        <f t="shared" si="703"/>
        <v>0</v>
      </c>
      <c r="CR429" s="46">
        <v>0</v>
      </c>
      <c r="CS429" s="46">
        <f t="shared" si="704"/>
        <v>0</v>
      </c>
      <c r="CT429" s="46">
        <v>0</v>
      </c>
      <c r="CU429" s="46">
        <f t="shared" si="705"/>
        <v>0</v>
      </c>
      <c r="CV429" s="46">
        <v>0</v>
      </c>
      <c r="CW429" s="46">
        <f t="shared" si="706"/>
        <v>0</v>
      </c>
      <c r="CX429" s="46">
        <v>0</v>
      </c>
      <c r="CY429" s="46">
        <f t="shared" si="707"/>
        <v>0</v>
      </c>
      <c r="CZ429" s="46">
        <v>0</v>
      </c>
      <c r="DA429" s="46">
        <f t="shared" si="708"/>
        <v>0</v>
      </c>
      <c r="DB429" s="47">
        <v>0</v>
      </c>
      <c r="DC429" s="46">
        <f t="shared" si="709"/>
        <v>0</v>
      </c>
      <c r="DD429" s="48">
        <v>0</v>
      </c>
      <c r="DE429" s="46">
        <f t="shared" si="710"/>
        <v>0</v>
      </c>
      <c r="DF429" s="49">
        <v>40</v>
      </c>
      <c r="DG429" s="50">
        <f t="shared" si="717"/>
        <v>2704</v>
      </c>
      <c r="DH429" s="51">
        <f t="shared" si="726"/>
        <v>40560</v>
      </c>
      <c r="DI429" s="52"/>
      <c r="DJ429" s="52"/>
      <c r="DK429" s="53"/>
      <c r="DL429" s="53"/>
      <c r="DM429" s="53"/>
      <c r="DN429" s="53"/>
      <c r="DO429" s="53"/>
      <c r="DP429" s="53"/>
      <c r="DQ429" s="53"/>
      <c r="DR429" s="52">
        <f t="shared" ref="DR429:DY429" si="782">$DG429</f>
        <v>2704</v>
      </c>
      <c r="DS429" s="52">
        <f t="shared" si="782"/>
        <v>2704</v>
      </c>
      <c r="DT429" s="52">
        <f t="shared" si="782"/>
        <v>2704</v>
      </c>
      <c r="DU429" s="52">
        <f t="shared" si="782"/>
        <v>2704</v>
      </c>
      <c r="DV429" s="52">
        <f t="shared" si="782"/>
        <v>2704</v>
      </c>
      <c r="DW429" s="52">
        <f t="shared" si="782"/>
        <v>2704</v>
      </c>
      <c r="DX429" s="52">
        <f t="shared" si="782"/>
        <v>2704</v>
      </c>
      <c r="DY429" s="52">
        <f t="shared" si="782"/>
        <v>2704</v>
      </c>
      <c r="DZ429" s="52">
        <f t="shared" si="778"/>
        <v>2704</v>
      </c>
      <c r="EA429" s="52">
        <f t="shared" si="778"/>
        <v>2704</v>
      </c>
      <c r="EB429" s="52">
        <f t="shared" si="778"/>
        <v>2704</v>
      </c>
      <c r="EC429" s="52">
        <f t="shared" si="778"/>
        <v>2704</v>
      </c>
      <c r="ED429" s="52">
        <f t="shared" si="778"/>
        <v>2704</v>
      </c>
      <c r="EE429" s="52">
        <f t="shared" si="778"/>
        <v>2704</v>
      </c>
      <c r="EF429" s="52">
        <f t="shared" si="778"/>
        <v>2704</v>
      </c>
      <c r="EG429" s="54">
        <f t="shared" si="728"/>
        <v>67600</v>
      </c>
      <c r="EH429" s="55">
        <f t="shared" si="729"/>
        <v>15</v>
      </c>
      <c r="EI429" s="55">
        <f t="shared" si="730"/>
        <v>25</v>
      </c>
      <c r="EJ429" s="56" t="s">
        <v>839</v>
      </c>
      <c r="EK429" s="57">
        <f t="shared" si="752"/>
        <v>0</v>
      </c>
      <c r="EL429" s="57">
        <f t="shared" si="753"/>
        <v>0</v>
      </c>
      <c r="EM429" s="57">
        <f t="shared" si="754"/>
        <v>0</v>
      </c>
      <c r="EN429" s="57">
        <f t="shared" si="755"/>
        <v>0</v>
      </c>
      <c r="EO429" s="57">
        <f t="shared" si="734"/>
        <v>0</v>
      </c>
      <c r="EP429" s="57">
        <f t="shared" si="735"/>
        <v>0</v>
      </c>
      <c r="EQ429" s="58">
        <f t="shared" si="736"/>
        <v>0</v>
      </c>
      <c r="ER429" s="58">
        <f t="shared" si="737"/>
        <v>0</v>
      </c>
      <c r="ES429" s="58">
        <f t="shared" si="738"/>
        <v>0</v>
      </c>
      <c r="ET429" s="58">
        <f t="shared" si="739"/>
        <v>0</v>
      </c>
    </row>
    <row r="430" spans="1:150" x14ac:dyDescent="0.25">
      <c r="A430" s="30" t="s">
        <v>1503</v>
      </c>
      <c r="B430" s="65">
        <v>2023307</v>
      </c>
      <c r="C430" s="67" t="s">
        <v>1504</v>
      </c>
      <c r="D430" s="32" t="s">
        <v>489</v>
      </c>
      <c r="E430" s="56"/>
      <c r="F430" s="33"/>
      <c r="G430" s="33"/>
      <c r="H430" s="288">
        <f t="shared" si="731"/>
        <v>129792</v>
      </c>
      <c r="I430" s="288">
        <f t="shared" si="732"/>
        <v>129792</v>
      </c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4" t="s">
        <v>548</v>
      </c>
      <c r="AI430" s="34" t="s">
        <v>463</v>
      </c>
      <c r="AJ430" s="34" t="s">
        <v>54</v>
      </c>
      <c r="AK430" s="34" t="s">
        <v>490</v>
      </c>
      <c r="AL430" s="34" t="s">
        <v>767</v>
      </c>
      <c r="AM430" s="34" t="s">
        <v>491</v>
      </c>
      <c r="AN430" s="34" t="s">
        <v>744</v>
      </c>
      <c r="AO430" s="36">
        <v>1.04</v>
      </c>
      <c r="AP430" s="69" t="s">
        <v>1456</v>
      </c>
      <c r="AQ430" s="69" t="s">
        <v>30</v>
      </c>
      <c r="AR430" s="37" t="s">
        <v>493</v>
      </c>
      <c r="AS430" s="38">
        <v>2023</v>
      </c>
      <c r="AT430" s="39" t="s">
        <v>470</v>
      </c>
      <c r="AU430" s="37" t="s">
        <v>493</v>
      </c>
      <c r="AV430" s="39" t="s">
        <v>494</v>
      </c>
      <c r="AW430" s="39" t="s">
        <v>495</v>
      </c>
      <c r="AX430" s="39" t="s">
        <v>550</v>
      </c>
      <c r="AY430" s="40" t="s">
        <v>768</v>
      </c>
      <c r="AZ430" s="40" t="s">
        <v>504</v>
      </c>
      <c r="BA430" s="274">
        <v>0</v>
      </c>
      <c r="BB430" s="42"/>
      <c r="BC430" s="43">
        <v>124800</v>
      </c>
      <c r="BD430" s="43">
        <v>0</v>
      </c>
      <c r="BE430" s="43"/>
      <c r="BF430" s="43">
        <v>0</v>
      </c>
      <c r="BG430" s="44"/>
      <c r="BH430" s="45">
        <f t="shared" si="712"/>
        <v>124800</v>
      </c>
      <c r="BI430" s="45">
        <f t="shared" si="713"/>
        <v>129792</v>
      </c>
      <c r="BJ430" s="45">
        <f t="shared" si="725"/>
        <v>129792</v>
      </c>
      <c r="BK430" s="46">
        <v>0</v>
      </c>
      <c r="BL430" s="46">
        <v>0</v>
      </c>
      <c r="BM430" s="46">
        <f t="shared" si="770"/>
        <v>0</v>
      </c>
      <c r="BN430" s="46">
        <v>0</v>
      </c>
      <c r="BO430" s="46">
        <f t="shared" si="694"/>
        <v>0</v>
      </c>
      <c r="BP430" s="46">
        <v>0</v>
      </c>
      <c r="BQ430" s="46">
        <f t="shared" si="771"/>
        <v>0</v>
      </c>
      <c r="BR430" s="46">
        <v>0</v>
      </c>
      <c r="BS430" s="46">
        <f t="shared" si="772"/>
        <v>0</v>
      </c>
      <c r="BT430" s="46">
        <v>0</v>
      </c>
      <c r="BU430" s="46">
        <f t="shared" si="773"/>
        <v>0</v>
      </c>
      <c r="BV430" s="46">
        <v>0</v>
      </c>
      <c r="BW430" s="46">
        <f t="shared" si="774"/>
        <v>0</v>
      </c>
      <c r="BX430" s="46">
        <v>0</v>
      </c>
      <c r="BY430" s="46">
        <f t="shared" si="775"/>
        <v>0</v>
      </c>
      <c r="BZ430" s="46">
        <v>0</v>
      </c>
      <c r="CA430" s="46">
        <f t="shared" si="695"/>
        <v>0</v>
      </c>
      <c r="CB430" s="46">
        <v>124800</v>
      </c>
      <c r="CC430" s="46">
        <f t="shared" si="696"/>
        <v>129792</v>
      </c>
      <c r="CD430" s="46">
        <v>0</v>
      </c>
      <c r="CE430" s="46">
        <f t="shared" si="697"/>
        <v>0</v>
      </c>
      <c r="CF430" s="46">
        <v>0</v>
      </c>
      <c r="CG430" s="46">
        <f t="shared" si="698"/>
        <v>0</v>
      </c>
      <c r="CH430" s="46">
        <v>0</v>
      </c>
      <c r="CI430" s="46">
        <f t="shared" si="699"/>
        <v>0</v>
      </c>
      <c r="CJ430" s="46">
        <v>0</v>
      </c>
      <c r="CK430" s="46">
        <f t="shared" si="700"/>
        <v>0</v>
      </c>
      <c r="CL430" s="46">
        <v>0</v>
      </c>
      <c r="CM430" s="46">
        <f t="shared" si="701"/>
        <v>0</v>
      </c>
      <c r="CN430" s="46">
        <v>0</v>
      </c>
      <c r="CO430" s="46">
        <f t="shared" si="702"/>
        <v>0</v>
      </c>
      <c r="CP430" s="46">
        <v>0</v>
      </c>
      <c r="CQ430" s="46">
        <f t="shared" si="703"/>
        <v>0</v>
      </c>
      <c r="CR430" s="46">
        <v>0</v>
      </c>
      <c r="CS430" s="46">
        <f t="shared" si="704"/>
        <v>0</v>
      </c>
      <c r="CT430" s="46">
        <v>0</v>
      </c>
      <c r="CU430" s="46">
        <f t="shared" si="705"/>
        <v>0</v>
      </c>
      <c r="CV430" s="46">
        <v>0</v>
      </c>
      <c r="CW430" s="46">
        <f t="shared" si="706"/>
        <v>0</v>
      </c>
      <c r="CX430" s="46">
        <v>0</v>
      </c>
      <c r="CY430" s="46">
        <f t="shared" si="707"/>
        <v>0</v>
      </c>
      <c r="CZ430" s="46">
        <v>0</v>
      </c>
      <c r="DA430" s="46">
        <f t="shared" si="708"/>
        <v>0</v>
      </c>
      <c r="DB430" s="47">
        <v>0</v>
      </c>
      <c r="DC430" s="46">
        <f t="shared" si="709"/>
        <v>0</v>
      </c>
      <c r="DD430" s="48">
        <v>0</v>
      </c>
      <c r="DE430" s="46">
        <f t="shared" si="710"/>
        <v>0</v>
      </c>
      <c r="DF430" s="49">
        <v>40</v>
      </c>
      <c r="DG430" s="50">
        <f t="shared" si="717"/>
        <v>3244.8</v>
      </c>
      <c r="DH430" s="51">
        <f t="shared" si="726"/>
        <v>45427.200000000004</v>
      </c>
      <c r="DI430" s="52"/>
      <c r="DJ430" s="52"/>
      <c r="DK430" s="53"/>
      <c r="DL430" s="53"/>
      <c r="DM430" s="53"/>
      <c r="DN430" s="53"/>
      <c r="DO430" s="53"/>
      <c r="DP430" s="53"/>
      <c r="DQ430" s="53"/>
      <c r="DR430" s="53"/>
      <c r="DS430" s="52">
        <f t="shared" ref="DS430:DY430" si="783">$DG430</f>
        <v>3244.8</v>
      </c>
      <c r="DT430" s="52">
        <f t="shared" si="783"/>
        <v>3244.8</v>
      </c>
      <c r="DU430" s="52">
        <f t="shared" si="783"/>
        <v>3244.8</v>
      </c>
      <c r="DV430" s="52">
        <f t="shared" si="783"/>
        <v>3244.8</v>
      </c>
      <c r="DW430" s="52">
        <f t="shared" si="783"/>
        <v>3244.8</v>
      </c>
      <c r="DX430" s="52">
        <f t="shared" si="783"/>
        <v>3244.8</v>
      </c>
      <c r="DY430" s="52">
        <f t="shared" si="783"/>
        <v>3244.8</v>
      </c>
      <c r="DZ430" s="52">
        <f t="shared" si="778"/>
        <v>3244.8</v>
      </c>
      <c r="EA430" s="52">
        <f t="shared" si="778"/>
        <v>3244.8</v>
      </c>
      <c r="EB430" s="52">
        <f t="shared" si="778"/>
        <v>3244.8</v>
      </c>
      <c r="EC430" s="52">
        <f t="shared" si="778"/>
        <v>3244.8</v>
      </c>
      <c r="ED430" s="52">
        <f t="shared" si="778"/>
        <v>3244.8</v>
      </c>
      <c r="EE430" s="52">
        <f t="shared" si="778"/>
        <v>3244.8</v>
      </c>
      <c r="EF430" s="52">
        <f t="shared" si="778"/>
        <v>3244.8</v>
      </c>
      <c r="EG430" s="54">
        <f t="shared" si="728"/>
        <v>84364.799999999988</v>
      </c>
      <c r="EH430" s="55">
        <f t="shared" si="729"/>
        <v>14</v>
      </c>
      <c r="EI430" s="55">
        <f t="shared" si="730"/>
        <v>26</v>
      </c>
      <c r="EJ430" s="56" t="s">
        <v>839</v>
      </c>
      <c r="EK430" s="57">
        <f t="shared" si="752"/>
        <v>0</v>
      </c>
      <c r="EL430" s="57">
        <f t="shared" si="753"/>
        <v>0</v>
      </c>
      <c r="EM430" s="57">
        <f t="shared" si="754"/>
        <v>0</v>
      </c>
      <c r="EN430" s="57">
        <f t="shared" si="755"/>
        <v>0</v>
      </c>
      <c r="EO430" s="57">
        <f t="shared" si="734"/>
        <v>0</v>
      </c>
      <c r="EP430" s="57">
        <f t="shared" si="735"/>
        <v>0</v>
      </c>
      <c r="EQ430" s="58">
        <f t="shared" si="736"/>
        <v>0</v>
      </c>
      <c r="ER430" s="58">
        <f t="shared" si="737"/>
        <v>0</v>
      </c>
      <c r="ES430" s="58">
        <f t="shared" si="738"/>
        <v>0</v>
      </c>
      <c r="ET430" s="58">
        <f t="shared" si="739"/>
        <v>0</v>
      </c>
    </row>
    <row r="431" spans="1:150" x14ac:dyDescent="0.25">
      <c r="A431" s="30" t="s">
        <v>1505</v>
      </c>
      <c r="B431" s="65">
        <v>2023308</v>
      </c>
      <c r="C431" s="67" t="s">
        <v>1506</v>
      </c>
      <c r="D431" s="32" t="s">
        <v>489</v>
      </c>
      <c r="E431" s="56"/>
      <c r="F431" s="33"/>
      <c r="G431" s="33"/>
      <c r="H431" s="288">
        <f t="shared" si="731"/>
        <v>129792</v>
      </c>
      <c r="I431" s="288">
        <f t="shared" si="732"/>
        <v>129792</v>
      </c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4" t="s">
        <v>548</v>
      </c>
      <c r="AI431" s="34" t="s">
        <v>463</v>
      </c>
      <c r="AJ431" s="34" t="s">
        <v>54</v>
      </c>
      <c r="AK431" s="34" t="s">
        <v>490</v>
      </c>
      <c r="AL431" s="34" t="s">
        <v>767</v>
      </c>
      <c r="AM431" s="34" t="s">
        <v>491</v>
      </c>
      <c r="AN431" s="34" t="s">
        <v>744</v>
      </c>
      <c r="AO431" s="36">
        <v>1.04</v>
      </c>
      <c r="AP431" s="69" t="s">
        <v>1456</v>
      </c>
      <c r="AQ431" s="69" t="s">
        <v>30</v>
      </c>
      <c r="AR431" s="37" t="s">
        <v>493</v>
      </c>
      <c r="AS431" s="38">
        <v>2023</v>
      </c>
      <c r="AT431" s="39" t="s">
        <v>470</v>
      </c>
      <c r="AU431" s="37" t="s">
        <v>493</v>
      </c>
      <c r="AV431" s="39" t="s">
        <v>494</v>
      </c>
      <c r="AW431" s="39" t="s">
        <v>495</v>
      </c>
      <c r="AX431" s="39" t="s">
        <v>550</v>
      </c>
      <c r="AY431" s="40" t="s">
        <v>768</v>
      </c>
      <c r="AZ431" s="40" t="s">
        <v>504</v>
      </c>
      <c r="BA431" s="274">
        <v>0</v>
      </c>
      <c r="BB431" s="42"/>
      <c r="BC431" s="43">
        <v>124800</v>
      </c>
      <c r="BD431" s="43">
        <v>0</v>
      </c>
      <c r="BE431" s="43"/>
      <c r="BF431" s="43">
        <v>0</v>
      </c>
      <c r="BG431" s="44"/>
      <c r="BH431" s="45">
        <f t="shared" si="712"/>
        <v>124800</v>
      </c>
      <c r="BI431" s="45">
        <f t="shared" si="713"/>
        <v>129792</v>
      </c>
      <c r="BJ431" s="45">
        <f t="shared" si="725"/>
        <v>129792</v>
      </c>
      <c r="BK431" s="46">
        <v>0</v>
      </c>
      <c r="BL431" s="46">
        <v>0</v>
      </c>
      <c r="BM431" s="46">
        <f t="shared" si="770"/>
        <v>0</v>
      </c>
      <c r="BN431" s="46">
        <v>0</v>
      </c>
      <c r="BO431" s="46">
        <f t="shared" ref="BO431:BO494" si="784">$AO431*BN431</f>
        <v>0</v>
      </c>
      <c r="BP431" s="46">
        <v>0</v>
      </c>
      <c r="BQ431" s="46">
        <f t="shared" si="771"/>
        <v>0</v>
      </c>
      <c r="BR431" s="46">
        <v>0</v>
      </c>
      <c r="BS431" s="46">
        <f t="shared" si="772"/>
        <v>0</v>
      </c>
      <c r="BT431" s="46">
        <v>0</v>
      </c>
      <c r="BU431" s="46">
        <f t="shared" si="773"/>
        <v>0</v>
      </c>
      <c r="BV431" s="46">
        <v>0</v>
      </c>
      <c r="BW431" s="46">
        <f t="shared" si="774"/>
        <v>0</v>
      </c>
      <c r="BX431" s="46">
        <v>0</v>
      </c>
      <c r="BY431" s="46">
        <f t="shared" si="775"/>
        <v>0</v>
      </c>
      <c r="BZ431" s="46">
        <v>0</v>
      </c>
      <c r="CA431" s="46">
        <f t="shared" ref="CA431:CA494" si="785">$AO431*BZ431</f>
        <v>0</v>
      </c>
      <c r="CB431" s="46">
        <v>0</v>
      </c>
      <c r="CC431" s="46">
        <f t="shared" ref="CC431:CC494" si="786">$AO431*CB431</f>
        <v>0</v>
      </c>
      <c r="CD431" s="46">
        <v>124800</v>
      </c>
      <c r="CE431" s="46">
        <f t="shared" ref="CE431:CE494" si="787">$AO431*CD431</f>
        <v>129792</v>
      </c>
      <c r="CF431" s="46">
        <v>0</v>
      </c>
      <c r="CG431" s="46">
        <f t="shared" ref="CG431:CG494" si="788">$AO431*CF431</f>
        <v>0</v>
      </c>
      <c r="CH431" s="46">
        <v>0</v>
      </c>
      <c r="CI431" s="46">
        <f t="shared" ref="CI431:CI494" si="789">$AO431*CH431</f>
        <v>0</v>
      </c>
      <c r="CJ431" s="46">
        <v>0</v>
      </c>
      <c r="CK431" s="46">
        <f t="shared" ref="CK431:CK494" si="790">$AO431*CJ431</f>
        <v>0</v>
      </c>
      <c r="CL431" s="46">
        <v>0</v>
      </c>
      <c r="CM431" s="46">
        <f t="shared" ref="CM431:CM494" si="791">$AO431*CL431</f>
        <v>0</v>
      </c>
      <c r="CN431" s="46">
        <v>0</v>
      </c>
      <c r="CO431" s="46">
        <f t="shared" ref="CO431:CO494" si="792">$AO431*CN431</f>
        <v>0</v>
      </c>
      <c r="CP431" s="46">
        <v>0</v>
      </c>
      <c r="CQ431" s="46">
        <f t="shared" ref="CQ431:CQ494" si="793">$AO431*CP431</f>
        <v>0</v>
      </c>
      <c r="CR431" s="46">
        <v>0</v>
      </c>
      <c r="CS431" s="46">
        <f t="shared" ref="CS431:CS494" si="794">$AO431*CR431</f>
        <v>0</v>
      </c>
      <c r="CT431" s="46">
        <v>0</v>
      </c>
      <c r="CU431" s="46">
        <f t="shared" ref="CU431:CU494" si="795">$AO431*CT431</f>
        <v>0</v>
      </c>
      <c r="CV431" s="46">
        <v>0</v>
      </c>
      <c r="CW431" s="46">
        <f t="shared" ref="CW431:CW494" si="796">$AO431*CV431</f>
        <v>0</v>
      </c>
      <c r="CX431" s="46">
        <v>0</v>
      </c>
      <c r="CY431" s="46">
        <f t="shared" ref="CY431:CY494" si="797">$AO431*CX431</f>
        <v>0</v>
      </c>
      <c r="CZ431" s="46">
        <v>0</v>
      </c>
      <c r="DA431" s="46">
        <f t="shared" ref="DA431:DA494" si="798">$AO431*CZ431</f>
        <v>0</v>
      </c>
      <c r="DB431" s="47">
        <v>0</v>
      </c>
      <c r="DC431" s="46">
        <f t="shared" ref="DC431:DC494" si="799">$AO431*DB431</f>
        <v>0</v>
      </c>
      <c r="DD431" s="48">
        <v>0</v>
      </c>
      <c r="DE431" s="46">
        <f t="shared" ref="DE431:DE494" si="800">$AO431*DD431</f>
        <v>0</v>
      </c>
      <c r="DF431" s="49">
        <v>40</v>
      </c>
      <c r="DG431" s="50">
        <f t="shared" si="717"/>
        <v>3244.8</v>
      </c>
      <c r="DH431" s="51">
        <f t="shared" si="726"/>
        <v>42182.400000000001</v>
      </c>
      <c r="DI431" s="52"/>
      <c r="DJ431" s="52"/>
      <c r="DK431" s="53"/>
      <c r="DL431" s="53"/>
      <c r="DM431" s="53"/>
      <c r="DN431" s="53"/>
      <c r="DO431" s="53"/>
      <c r="DP431" s="53"/>
      <c r="DQ431" s="53"/>
      <c r="DR431" s="53"/>
      <c r="DS431" s="53"/>
      <c r="DT431" s="52">
        <f t="shared" ref="DT431:DY431" si="801">$DG431</f>
        <v>3244.8</v>
      </c>
      <c r="DU431" s="52">
        <f t="shared" si="801"/>
        <v>3244.8</v>
      </c>
      <c r="DV431" s="52">
        <f t="shared" si="801"/>
        <v>3244.8</v>
      </c>
      <c r="DW431" s="52">
        <f t="shared" si="801"/>
        <v>3244.8</v>
      </c>
      <c r="DX431" s="52">
        <f t="shared" si="801"/>
        <v>3244.8</v>
      </c>
      <c r="DY431" s="52">
        <f t="shared" si="801"/>
        <v>3244.8</v>
      </c>
      <c r="DZ431" s="52">
        <f t="shared" si="778"/>
        <v>3244.8</v>
      </c>
      <c r="EA431" s="52">
        <f t="shared" si="778"/>
        <v>3244.8</v>
      </c>
      <c r="EB431" s="52">
        <f t="shared" si="778"/>
        <v>3244.8</v>
      </c>
      <c r="EC431" s="52">
        <f t="shared" si="778"/>
        <v>3244.8</v>
      </c>
      <c r="ED431" s="52">
        <f t="shared" si="778"/>
        <v>3244.8</v>
      </c>
      <c r="EE431" s="52">
        <f t="shared" si="778"/>
        <v>3244.8</v>
      </c>
      <c r="EF431" s="52">
        <f t="shared" si="778"/>
        <v>3244.8</v>
      </c>
      <c r="EG431" s="54">
        <f t="shared" si="728"/>
        <v>87609.600000000006</v>
      </c>
      <c r="EH431" s="55">
        <f t="shared" si="729"/>
        <v>13</v>
      </c>
      <c r="EI431" s="55">
        <f t="shared" si="730"/>
        <v>27</v>
      </c>
      <c r="EJ431" s="56" t="s">
        <v>839</v>
      </c>
      <c r="EK431" s="57">
        <f t="shared" si="752"/>
        <v>0</v>
      </c>
      <c r="EL431" s="57">
        <f t="shared" si="753"/>
        <v>0</v>
      </c>
      <c r="EM431" s="57">
        <f t="shared" si="754"/>
        <v>0</v>
      </c>
      <c r="EN431" s="57">
        <f t="shared" si="755"/>
        <v>0</v>
      </c>
      <c r="EO431" s="57">
        <f t="shared" si="734"/>
        <v>0</v>
      </c>
      <c r="EP431" s="57">
        <f t="shared" si="735"/>
        <v>0</v>
      </c>
      <c r="EQ431" s="58">
        <f t="shared" si="736"/>
        <v>0</v>
      </c>
      <c r="ER431" s="58">
        <f t="shared" si="737"/>
        <v>0</v>
      </c>
      <c r="ES431" s="58">
        <f t="shared" si="738"/>
        <v>0</v>
      </c>
      <c r="ET431" s="58">
        <f t="shared" si="739"/>
        <v>0</v>
      </c>
    </row>
    <row r="432" spans="1:150" x14ac:dyDescent="0.25">
      <c r="A432" s="30" t="s">
        <v>1507</v>
      </c>
      <c r="B432" s="65">
        <v>2023309</v>
      </c>
      <c r="C432" s="67" t="s">
        <v>1508</v>
      </c>
      <c r="D432" s="32" t="s">
        <v>489</v>
      </c>
      <c r="E432" s="56"/>
      <c r="F432" s="33"/>
      <c r="G432" s="33"/>
      <c r="H432" s="288">
        <f t="shared" si="731"/>
        <v>129792</v>
      </c>
      <c r="I432" s="288">
        <f t="shared" si="732"/>
        <v>129792</v>
      </c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4" t="s">
        <v>548</v>
      </c>
      <c r="AI432" s="34" t="s">
        <v>463</v>
      </c>
      <c r="AJ432" s="34" t="s">
        <v>54</v>
      </c>
      <c r="AK432" s="34" t="s">
        <v>490</v>
      </c>
      <c r="AL432" s="34" t="s">
        <v>767</v>
      </c>
      <c r="AM432" s="34" t="s">
        <v>491</v>
      </c>
      <c r="AN432" s="34" t="s">
        <v>744</v>
      </c>
      <c r="AO432" s="36">
        <v>1.04</v>
      </c>
      <c r="AP432" s="69" t="s">
        <v>1456</v>
      </c>
      <c r="AQ432" s="69" t="s">
        <v>30</v>
      </c>
      <c r="AR432" s="37" t="s">
        <v>493</v>
      </c>
      <c r="AS432" s="38">
        <v>2023</v>
      </c>
      <c r="AT432" s="39" t="s">
        <v>470</v>
      </c>
      <c r="AU432" s="37" t="s">
        <v>493</v>
      </c>
      <c r="AV432" s="39" t="s">
        <v>494</v>
      </c>
      <c r="AW432" s="39" t="s">
        <v>495</v>
      </c>
      <c r="AX432" s="39" t="s">
        <v>550</v>
      </c>
      <c r="AY432" s="40" t="s">
        <v>768</v>
      </c>
      <c r="AZ432" s="40" t="s">
        <v>504</v>
      </c>
      <c r="BA432" s="274">
        <v>0</v>
      </c>
      <c r="BB432" s="42"/>
      <c r="BC432" s="43">
        <v>124800</v>
      </c>
      <c r="BD432" s="43">
        <v>0</v>
      </c>
      <c r="BE432" s="43"/>
      <c r="BF432" s="43">
        <v>0</v>
      </c>
      <c r="BG432" s="44"/>
      <c r="BH432" s="45">
        <f t="shared" si="712"/>
        <v>124800</v>
      </c>
      <c r="BI432" s="45">
        <f t="shared" si="713"/>
        <v>129792</v>
      </c>
      <c r="BJ432" s="45">
        <f t="shared" si="725"/>
        <v>129792</v>
      </c>
      <c r="BK432" s="46">
        <v>0</v>
      </c>
      <c r="BL432" s="46">
        <v>0</v>
      </c>
      <c r="BM432" s="46">
        <f t="shared" si="770"/>
        <v>0</v>
      </c>
      <c r="BN432" s="46">
        <v>0</v>
      </c>
      <c r="BO432" s="46">
        <f t="shared" si="784"/>
        <v>0</v>
      </c>
      <c r="BP432" s="46">
        <v>0</v>
      </c>
      <c r="BQ432" s="46">
        <f t="shared" si="771"/>
        <v>0</v>
      </c>
      <c r="BR432" s="46">
        <v>0</v>
      </c>
      <c r="BS432" s="46">
        <f t="shared" si="772"/>
        <v>0</v>
      </c>
      <c r="BT432" s="46">
        <v>0</v>
      </c>
      <c r="BU432" s="46">
        <f t="shared" si="773"/>
        <v>0</v>
      </c>
      <c r="BV432" s="46">
        <v>0</v>
      </c>
      <c r="BW432" s="46">
        <f t="shared" si="774"/>
        <v>0</v>
      </c>
      <c r="BX432" s="46">
        <v>0</v>
      </c>
      <c r="BY432" s="46">
        <f t="shared" si="775"/>
        <v>0</v>
      </c>
      <c r="BZ432" s="46">
        <v>0</v>
      </c>
      <c r="CA432" s="46">
        <f t="shared" si="785"/>
        <v>0</v>
      </c>
      <c r="CB432" s="46">
        <v>0</v>
      </c>
      <c r="CC432" s="46">
        <f t="shared" si="786"/>
        <v>0</v>
      </c>
      <c r="CD432" s="46">
        <v>0</v>
      </c>
      <c r="CE432" s="46">
        <f t="shared" si="787"/>
        <v>0</v>
      </c>
      <c r="CF432" s="46">
        <v>124800</v>
      </c>
      <c r="CG432" s="46">
        <f t="shared" si="788"/>
        <v>129792</v>
      </c>
      <c r="CH432" s="46">
        <v>0</v>
      </c>
      <c r="CI432" s="46">
        <f t="shared" si="789"/>
        <v>0</v>
      </c>
      <c r="CJ432" s="46">
        <v>0</v>
      </c>
      <c r="CK432" s="46">
        <f t="shared" si="790"/>
        <v>0</v>
      </c>
      <c r="CL432" s="46">
        <v>0</v>
      </c>
      <c r="CM432" s="46">
        <f t="shared" si="791"/>
        <v>0</v>
      </c>
      <c r="CN432" s="46">
        <v>0</v>
      </c>
      <c r="CO432" s="46">
        <f t="shared" si="792"/>
        <v>0</v>
      </c>
      <c r="CP432" s="46">
        <v>0</v>
      </c>
      <c r="CQ432" s="46">
        <f t="shared" si="793"/>
        <v>0</v>
      </c>
      <c r="CR432" s="46">
        <v>0</v>
      </c>
      <c r="CS432" s="46">
        <f t="shared" si="794"/>
        <v>0</v>
      </c>
      <c r="CT432" s="46">
        <v>0</v>
      </c>
      <c r="CU432" s="46">
        <f t="shared" si="795"/>
        <v>0</v>
      </c>
      <c r="CV432" s="46">
        <v>0</v>
      </c>
      <c r="CW432" s="46">
        <f t="shared" si="796"/>
        <v>0</v>
      </c>
      <c r="CX432" s="46">
        <v>0</v>
      </c>
      <c r="CY432" s="46">
        <f t="shared" si="797"/>
        <v>0</v>
      </c>
      <c r="CZ432" s="46">
        <v>0</v>
      </c>
      <c r="DA432" s="46">
        <f t="shared" si="798"/>
        <v>0</v>
      </c>
      <c r="DB432" s="47">
        <v>0</v>
      </c>
      <c r="DC432" s="46">
        <f t="shared" si="799"/>
        <v>0</v>
      </c>
      <c r="DD432" s="48">
        <v>0</v>
      </c>
      <c r="DE432" s="46">
        <f t="shared" si="800"/>
        <v>0</v>
      </c>
      <c r="DF432" s="49">
        <v>40</v>
      </c>
      <c r="DG432" s="50">
        <f t="shared" si="717"/>
        <v>3244.8</v>
      </c>
      <c r="DH432" s="51">
        <f t="shared" si="726"/>
        <v>38937.599999999999</v>
      </c>
      <c r="DI432" s="52"/>
      <c r="DJ432" s="52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2">
        <f>$DG432</f>
        <v>3244.8</v>
      </c>
      <c r="DV432" s="52">
        <f>$DG432</f>
        <v>3244.8</v>
      </c>
      <c r="DW432" s="52">
        <f>$DG432</f>
        <v>3244.8</v>
      </c>
      <c r="DX432" s="52">
        <f>$DG432</f>
        <v>3244.8</v>
      </c>
      <c r="DY432" s="52">
        <f>$DG432</f>
        <v>3244.8</v>
      </c>
      <c r="DZ432" s="52">
        <f t="shared" si="778"/>
        <v>3244.8</v>
      </c>
      <c r="EA432" s="52">
        <f t="shared" si="778"/>
        <v>3244.8</v>
      </c>
      <c r="EB432" s="52">
        <f t="shared" si="778"/>
        <v>3244.8</v>
      </c>
      <c r="EC432" s="52">
        <f t="shared" si="778"/>
        <v>3244.8</v>
      </c>
      <c r="ED432" s="52">
        <f t="shared" si="778"/>
        <v>3244.8</v>
      </c>
      <c r="EE432" s="52">
        <f t="shared" si="778"/>
        <v>3244.8</v>
      </c>
      <c r="EF432" s="52">
        <f t="shared" si="778"/>
        <v>3244.8</v>
      </c>
      <c r="EG432" s="54">
        <f t="shared" si="728"/>
        <v>90854.399999999994</v>
      </c>
      <c r="EH432" s="55">
        <f t="shared" si="729"/>
        <v>12</v>
      </c>
      <c r="EI432" s="55">
        <f t="shared" si="730"/>
        <v>28</v>
      </c>
      <c r="EJ432" s="56" t="s">
        <v>839</v>
      </c>
      <c r="EK432" s="57">
        <f t="shared" si="752"/>
        <v>0</v>
      </c>
      <c r="EL432" s="57">
        <f t="shared" si="753"/>
        <v>0</v>
      </c>
      <c r="EM432" s="57">
        <f t="shared" si="754"/>
        <v>0</v>
      </c>
      <c r="EN432" s="57">
        <f t="shared" si="755"/>
        <v>0</v>
      </c>
      <c r="EO432" s="57">
        <f t="shared" si="734"/>
        <v>0</v>
      </c>
      <c r="EP432" s="57">
        <f t="shared" si="735"/>
        <v>0</v>
      </c>
      <c r="EQ432" s="58">
        <f t="shared" si="736"/>
        <v>0</v>
      </c>
      <c r="ER432" s="58">
        <f t="shared" si="737"/>
        <v>0</v>
      </c>
      <c r="ES432" s="58">
        <f t="shared" si="738"/>
        <v>0</v>
      </c>
      <c r="ET432" s="58">
        <f t="shared" si="739"/>
        <v>0</v>
      </c>
    </row>
    <row r="433" spans="1:150" x14ac:dyDescent="0.25">
      <c r="A433" s="30" t="s">
        <v>1509</v>
      </c>
      <c r="B433" s="65">
        <v>2023310</v>
      </c>
      <c r="C433" s="67" t="s">
        <v>1510</v>
      </c>
      <c r="D433" s="32" t="s">
        <v>489</v>
      </c>
      <c r="E433" s="56"/>
      <c r="F433" s="33"/>
      <c r="G433" s="33"/>
      <c r="H433" s="288">
        <f t="shared" si="731"/>
        <v>129792</v>
      </c>
      <c r="I433" s="288">
        <f t="shared" si="732"/>
        <v>129792</v>
      </c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4" t="s">
        <v>548</v>
      </c>
      <c r="AI433" s="34" t="s">
        <v>463</v>
      </c>
      <c r="AJ433" s="34" t="s">
        <v>54</v>
      </c>
      <c r="AK433" s="34" t="s">
        <v>490</v>
      </c>
      <c r="AL433" s="34" t="s">
        <v>767</v>
      </c>
      <c r="AM433" s="34" t="s">
        <v>491</v>
      </c>
      <c r="AN433" s="34" t="s">
        <v>744</v>
      </c>
      <c r="AO433" s="36">
        <v>1.04</v>
      </c>
      <c r="AP433" s="69" t="s">
        <v>1456</v>
      </c>
      <c r="AQ433" s="69" t="s">
        <v>30</v>
      </c>
      <c r="AR433" s="37" t="s">
        <v>493</v>
      </c>
      <c r="AS433" s="38">
        <v>2023</v>
      </c>
      <c r="AT433" s="39" t="s">
        <v>470</v>
      </c>
      <c r="AU433" s="37" t="s">
        <v>493</v>
      </c>
      <c r="AV433" s="39" t="s">
        <v>494</v>
      </c>
      <c r="AW433" s="39" t="s">
        <v>495</v>
      </c>
      <c r="AX433" s="39" t="s">
        <v>550</v>
      </c>
      <c r="AY433" s="40" t="s">
        <v>768</v>
      </c>
      <c r="AZ433" s="40" t="s">
        <v>504</v>
      </c>
      <c r="BA433" s="274">
        <v>0</v>
      </c>
      <c r="BB433" s="42"/>
      <c r="BC433" s="43">
        <v>124800</v>
      </c>
      <c r="BD433" s="43">
        <v>0</v>
      </c>
      <c r="BE433" s="43"/>
      <c r="BF433" s="43">
        <v>0</v>
      </c>
      <c r="BG433" s="44"/>
      <c r="BH433" s="45">
        <f t="shared" si="712"/>
        <v>124800</v>
      </c>
      <c r="BI433" s="45">
        <f t="shared" si="713"/>
        <v>129792</v>
      </c>
      <c r="BJ433" s="45">
        <f t="shared" si="725"/>
        <v>129792</v>
      </c>
      <c r="BK433" s="46">
        <v>0</v>
      </c>
      <c r="BL433" s="46">
        <v>0</v>
      </c>
      <c r="BM433" s="46">
        <f t="shared" si="770"/>
        <v>0</v>
      </c>
      <c r="BN433" s="46">
        <v>0</v>
      </c>
      <c r="BO433" s="46">
        <f t="shared" si="784"/>
        <v>0</v>
      </c>
      <c r="BP433" s="46">
        <v>0</v>
      </c>
      <c r="BQ433" s="46">
        <f t="shared" si="771"/>
        <v>0</v>
      </c>
      <c r="BR433" s="46">
        <v>0</v>
      </c>
      <c r="BS433" s="46">
        <f t="shared" si="772"/>
        <v>0</v>
      </c>
      <c r="BT433" s="46">
        <v>0</v>
      </c>
      <c r="BU433" s="46">
        <f t="shared" si="773"/>
        <v>0</v>
      </c>
      <c r="BV433" s="46">
        <v>0</v>
      </c>
      <c r="BW433" s="46">
        <f t="shared" si="774"/>
        <v>0</v>
      </c>
      <c r="BX433" s="46">
        <v>0</v>
      </c>
      <c r="BY433" s="46">
        <f t="shared" si="775"/>
        <v>0</v>
      </c>
      <c r="BZ433" s="46">
        <v>0</v>
      </c>
      <c r="CA433" s="46">
        <f t="shared" si="785"/>
        <v>0</v>
      </c>
      <c r="CB433" s="46">
        <v>0</v>
      </c>
      <c r="CC433" s="46">
        <f t="shared" si="786"/>
        <v>0</v>
      </c>
      <c r="CD433" s="46">
        <v>0</v>
      </c>
      <c r="CE433" s="46">
        <f t="shared" si="787"/>
        <v>0</v>
      </c>
      <c r="CF433" s="46">
        <v>0</v>
      </c>
      <c r="CG433" s="46">
        <f t="shared" si="788"/>
        <v>0</v>
      </c>
      <c r="CH433" s="46">
        <v>124800</v>
      </c>
      <c r="CI433" s="46">
        <f t="shared" si="789"/>
        <v>129792</v>
      </c>
      <c r="CJ433" s="46">
        <v>0</v>
      </c>
      <c r="CK433" s="46">
        <f t="shared" si="790"/>
        <v>0</v>
      </c>
      <c r="CL433" s="46">
        <v>0</v>
      </c>
      <c r="CM433" s="46">
        <f t="shared" si="791"/>
        <v>0</v>
      </c>
      <c r="CN433" s="46">
        <v>0</v>
      </c>
      <c r="CO433" s="46">
        <f t="shared" si="792"/>
        <v>0</v>
      </c>
      <c r="CP433" s="46">
        <v>0</v>
      </c>
      <c r="CQ433" s="46">
        <f t="shared" si="793"/>
        <v>0</v>
      </c>
      <c r="CR433" s="46">
        <v>0</v>
      </c>
      <c r="CS433" s="46">
        <f t="shared" si="794"/>
        <v>0</v>
      </c>
      <c r="CT433" s="46">
        <v>0</v>
      </c>
      <c r="CU433" s="46">
        <f t="shared" si="795"/>
        <v>0</v>
      </c>
      <c r="CV433" s="46">
        <v>0</v>
      </c>
      <c r="CW433" s="46">
        <f t="shared" si="796"/>
        <v>0</v>
      </c>
      <c r="CX433" s="46">
        <v>0</v>
      </c>
      <c r="CY433" s="46">
        <f t="shared" si="797"/>
        <v>0</v>
      </c>
      <c r="CZ433" s="46">
        <v>0</v>
      </c>
      <c r="DA433" s="46">
        <f t="shared" si="798"/>
        <v>0</v>
      </c>
      <c r="DB433" s="47">
        <v>0</v>
      </c>
      <c r="DC433" s="46">
        <f t="shared" si="799"/>
        <v>0</v>
      </c>
      <c r="DD433" s="48">
        <v>0</v>
      </c>
      <c r="DE433" s="46">
        <f t="shared" si="800"/>
        <v>0</v>
      </c>
      <c r="DF433" s="49">
        <v>40</v>
      </c>
      <c r="DG433" s="50">
        <f t="shared" si="717"/>
        <v>3244.8</v>
      </c>
      <c r="DH433" s="51">
        <f t="shared" si="726"/>
        <v>35692.799999999996</v>
      </c>
      <c r="DI433" s="52"/>
      <c r="DJ433" s="52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2">
        <f>$DG433</f>
        <v>3244.8</v>
      </c>
      <c r="DW433" s="52">
        <f>$DG433</f>
        <v>3244.8</v>
      </c>
      <c r="DX433" s="52">
        <f>$DG433</f>
        <v>3244.8</v>
      </c>
      <c r="DY433" s="52">
        <f>$DG433</f>
        <v>3244.8</v>
      </c>
      <c r="DZ433" s="52">
        <f t="shared" si="778"/>
        <v>3244.8</v>
      </c>
      <c r="EA433" s="52">
        <f t="shared" si="778"/>
        <v>3244.8</v>
      </c>
      <c r="EB433" s="52">
        <f t="shared" si="778"/>
        <v>3244.8</v>
      </c>
      <c r="EC433" s="52">
        <f t="shared" si="778"/>
        <v>3244.8</v>
      </c>
      <c r="ED433" s="52">
        <f t="shared" si="778"/>
        <v>3244.8</v>
      </c>
      <c r="EE433" s="52">
        <f t="shared" si="778"/>
        <v>3244.8</v>
      </c>
      <c r="EF433" s="52">
        <f t="shared" si="778"/>
        <v>3244.8</v>
      </c>
      <c r="EG433" s="54">
        <f t="shared" si="728"/>
        <v>94099.200000000012</v>
      </c>
      <c r="EH433" s="55">
        <f t="shared" si="729"/>
        <v>11</v>
      </c>
      <c r="EI433" s="55">
        <f t="shared" si="730"/>
        <v>29</v>
      </c>
      <c r="EJ433" s="56" t="s">
        <v>839</v>
      </c>
      <c r="EK433" s="57">
        <f t="shared" si="752"/>
        <v>0</v>
      </c>
      <c r="EL433" s="57">
        <f t="shared" si="753"/>
        <v>0</v>
      </c>
      <c r="EM433" s="57">
        <f t="shared" si="754"/>
        <v>0</v>
      </c>
      <c r="EN433" s="57">
        <f t="shared" si="755"/>
        <v>0</v>
      </c>
      <c r="EO433" s="57">
        <f t="shared" si="734"/>
        <v>0</v>
      </c>
      <c r="EP433" s="57">
        <f t="shared" si="735"/>
        <v>0</v>
      </c>
      <c r="EQ433" s="58">
        <f t="shared" si="736"/>
        <v>0</v>
      </c>
      <c r="ER433" s="58">
        <f t="shared" si="737"/>
        <v>0</v>
      </c>
      <c r="ES433" s="58">
        <f t="shared" si="738"/>
        <v>0</v>
      </c>
      <c r="ET433" s="58">
        <f t="shared" si="739"/>
        <v>0</v>
      </c>
    </row>
    <row r="434" spans="1:150" x14ac:dyDescent="0.25">
      <c r="A434" s="30" t="s">
        <v>1511</v>
      </c>
      <c r="B434" s="65">
        <v>2023311</v>
      </c>
      <c r="C434" s="67" t="s">
        <v>1512</v>
      </c>
      <c r="D434" s="32" t="s">
        <v>489</v>
      </c>
      <c r="E434" s="56"/>
      <c r="F434" s="33"/>
      <c r="G434" s="33"/>
      <c r="H434" s="288">
        <f t="shared" si="731"/>
        <v>129792</v>
      </c>
      <c r="I434" s="288">
        <f t="shared" si="732"/>
        <v>129792</v>
      </c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4" t="s">
        <v>548</v>
      </c>
      <c r="AI434" s="34" t="s">
        <v>463</v>
      </c>
      <c r="AJ434" s="34" t="s">
        <v>54</v>
      </c>
      <c r="AK434" s="34" t="s">
        <v>490</v>
      </c>
      <c r="AL434" s="34" t="s">
        <v>767</v>
      </c>
      <c r="AM434" s="34" t="s">
        <v>491</v>
      </c>
      <c r="AN434" s="34" t="s">
        <v>744</v>
      </c>
      <c r="AO434" s="36">
        <v>1.04</v>
      </c>
      <c r="AP434" s="69" t="s">
        <v>1456</v>
      </c>
      <c r="AQ434" s="69" t="s">
        <v>30</v>
      </c>
      <c r="AR434" s="37" t="s">
        <v>493</v>
      </c>
      <c r="AS434" s="38">
        <v>2023</v>
      </c>
      <c r="AT434" s="39" t="s">
        <v>470</v>
      </c>
      <c r="AU434" s="37" t="s">
        <v>493</v>
      </c>
      <c r="AV434" s="39" t="s">
        <v>494</v>
      </c>
      <c r="AW434" s="39" t="s">
        <v>495</v>
      </c>
      <c r="AX434" s="39" t="s">
        <v>550</v>
      </c>
      <c r="AY434" s="40" t="s">
        <v>768</v>
      </c>
      <c r="AZ434" s="40" t="s">
        <v>504</v>
      </c>
      <c r="BA434" s="274">
        <v>0</v>
      </c>
      <c r="BB434" s="42"/>
      <c r="BC434" s="43">
        <v>124800</v>
      </c>
      <c r="BD434" s="43">
        <v>0</v>
      </c>
      <c r="BE434" s="43"/>
      <c r="BF434" s="43">
        <v>0</v>
      </c>
      <c r="BG434" s="44"/>
      <c r="BH434" s="45">
        <f t="shared" ref="BH434:BH497" si="802">BK434+BL434+BN434+BP434+BR434+BT434+BV434+BX434+BZ434+CB434+CD434+CJ434+CF434+CH434+CL434+CN434+CP434+CR434+CT434+CV434+CX434+CZ434+DB434+DD434</f>
        <v>124800</v>
      </c>
      <c r="BI434" s="45">
        <f t="shared" ref="BI434:BI497" si="803">BK434+BM434+BO434+BQ434+BS434+BU434+BW434+BY434+CA434+CC434+CE434+CK434+CG434+CI434+CM434+CO434+CQ434+CS434+CU434+CW434+CY434+DA434+DC434+DE434</f>
        <v>129792</v>
      </c>
      <c r="BJ434" s="45">
        <f t="shared" si="725"/>
        <v>129792</v>
      </c>
      <c r="BK434" s="46">
        <v>0</v>
      </c>
      <c r="BL434" s="46">
        <v>0</v>
      </c>
      <c r="BM434" s="46">
        <f t="shared" si="770"/>
        <v>0</v>
      </c>
      <c r="BN434" s="46">
        <v>0</v>
      </c>
      <c r="BO434" s="46">
        <f t="shared" si="784"/>
        <v>0</v>
      </c>
      <c r="BP434" s="46">
        <v>0</v>
      </c>
      <c r="BQ434" s="46">
        <f t="shared" si="771"/>
        <v>0</v>
      </c>
      <c r="BR434" s="46">
        <v>0</v>
      </c>
      <c r="BS434" s="46">
        <f t="shared" si="772"/>
        <v>0</v>
      </c>
      <c r="BT434" s="46">
        <v>0</v>
      </c>
      <c r="BU434" s="46">
        <f t="shared" si="773"/>
        <v>0</v>
      </c>
      <c r="BV434" s="46">
        <v>0</v>
      </c>
      <c r="BW434" s="46">
        <f t="shared" si="774"/>
        <v>0</v>
      </c>
      <c r="BX434" s="46">
        <v>0</v>
      </c>
      <c r="BY434" s="46">
        <f t="shared" si="775"/>
        <v>0</v>
      </c>
      <c r="BZ434" s="46">
        <v>0</v>
      </c>
      <c r="CA434" s="46">
        <f t="shared" si="785"/>
        <v>0</v>
      </c>
      <c r="CB434" s="46">
        <v>0</v>
      </c>
      <c r="CC434" s="46">
        <f t="shared" si="786"/>
        <v>0</v>
      </c>
      <c r="CD434" s="46">
        <v>0</v>
      </c>
      <c r="CE434" s="46">
        <f t="shared" si="787"/>
        <v>0</v>
      </c>
      <c r="CF434" s="46">
        <v>0</v>
      </c>
      <c r="CG434" s="46">
        <f t="shared" si="788"/>
        <v>0</v>
      </c>
      <c r="CH434" s="46">
        <v>0</v>
      </c>
      <c r="CI434" s="46">
        <f t="shared" si="789"/>
        <v>0</v>
      </c>
      <c r="CJ434" s="46">
        <v>124800</v>
      </c>
      <c r="CK434" s="46">
        <f t="shared" si="790"/>
        <v>129792</v>
      </c>
      <c r="CL434" s="46">
        <v>0</v>
      </c>
      <c r="CM434" s="46">
        <f t="shared" si="791"/>
        <v>0</v>
      </c>
      <c r="CN434" s="46">
        <v>0</v>
      </c>
      <c r="CO434" s="46">
        <f t="shared" si="792"/>
        <v>0</v>
      </c>
      <c r="CP434" s="46">
        <v>0</v>
      </c>
      <c r="CQ434" s="46">
        <f t="shared" si="793"/>
        <v>0</v>
      </c>
      <c r="CR434" s="46">
        <v>0</v>
      </c>
      <c r="CS434" s="46">
        <f t="shared" si="794"/>
        <v>0</v>
      </c>
      <c r="CT434" s="46">
        <v>0</v>
      </c>
      <c r="CU434" s="46">
        <f t="shared" si="795"/>
        <v>0</v>
      </c>
      <c r="CV434" s="46">
        <v>0</v>
      </c>
      <c r="CW434" s="46">
        <f t="shared" si="796"/>
        <v>0</v>
      </c>
      <c r="CX434" s="46">
        <v>0</v>
      </c>
      <c r="CY434" s="46">
        <f t="shared" si="797"/>
        <v>0</v>
      </c>
      <c r="CZ434" s="46">
        <v>0</v>
      </c>
      <c r="DA434" s="46">
        <f t="shared" si="798"/>
        <v>0</v>
      </c>
      <c r="DB434" s="47">
        <v>0</v>
      </c>
      <c r="DC434" s="46">
        <f t="shared" si="799"/>
        <v>0</v>
      </c>
      <c r="DD434" s="48">
        <v>0</v>
      </c>
      <c r="DE434" s="46">
        <f t="shared" si="800"/>
        <v>0</v>
      </c>
      <c r="DF434" s="49">
        <v>40</v>
      </c>
      <c r="DG434" s="50">
        <f t="shared" si="717"/>
        <v>3244.8</v>
      </c>
      <c r="DH434" s="51">
        <f t="shared" si="726"/>
        <v>32447.999999999996</v>
      </c>
      <c r="DI434" s="52"/>
      <c r="DJ434" s="52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2">
        <f>$DG434</f>
        <v>3244.8</v>
      </c>
      <c r="DX434" s="52">
        <f>$DG434</f>
        <v>3244.8</v>
      </c>
      <c r="DY434" s="52">
        <f>$DG434</f>
        <v>3244.8</v>
      </c>
      <c r="DZ434" s="52">
        <f t="shared" si="778"/>
        <v>3244.8</v>
      </c>
      <c r="EA434" s="52">
        <f t="shared" si="778"/>
        <v>3244.8</v>
      </c>
      <c r="EB434" s="52">
        <f t="shared" si="778"/>
        <v>3244.8</v>
      </c>
      <c r="EC434" s="52">
        <f t="shared" si="778"/>
        <v>3244.8</v>
      </c>
      <c r="ED434" s="52">
        <f t="shared" si="778"/>
        <v>3244.8</v>
      </c>
      <c r="EE434" s="52">
        <f t="shared" si="778"/>
        <v>3244.8</v>
      </c>
      <c r="EF434" s="52">
        <f t="shared" si="778"/>
        <v>3244.8</v>
      </c>
      <c r="EG434" s="54">
        <f t="shared" si="728"/>
        <v>97344</v>
      </c>
      <c r="EH434" s="55">
        <f t="shared" si="729"/>
        <v>10</v>
      </c>
      <c r="EI434" s="55">
        <f t="shared" si="730"/>
        <v>30</v>
      </c>
      <c r="EJ434" s="56" t="s">
        <v>839</v>
      </c>
      <c r="EK434" s="57">
        <f t="shared" si="752"/>
        <v>0</v>
      </c>
      <c r="EL434" s="57">
        <f t="shared" si="753"/>
        <v>0</v>
      </c>
      <c r="EM434" s="57">
        <f t="shared" si="754"/>
        <v>0</v>
      </c>
      <c r="EN434" s="57">
        <f t="shared" si="755"/>
        <v>0</v>
      </c>
      <c r="EO434" s="57">
        <f t="shared" si="734"/>
        <v>0</v>
      </c>
      <c r="EP434" s="57">
        <f t="shared" si="735"/>
        <v>0</v>
      </c>
      <c r="EQ434" s="58">
        <f t="shared" si="736"/>
        <v>0</v>
      </c>
      <c r="ER434" s="58">
        <f t="shared" si="737"/>
        <v>0</v>
      </c>
      <c r="ES434" s="58">
        <f t="shared" si="738"/>
        <v>0</v>
      </c>
      <c r="ET434" s="58">
        <f t="shared" si="739"/>
        <v>0</v>
      </c>
    </row>
    <row r="435" spans="1:150" x14ac:dyDescent="0.25">
      <c r="A435" s="30" t="s">
        <v>1513</v>
      </c>
      <c r="B435" s="65">
        <v>2023312</v>
      </c>
      <c r="C435" s="67" t="s">
        <v>1514</v>
      </c>
      <c r="D435" s="32" t="s">
        <v>489</v>
      </c>
      <c r="E435" s="56"/>
      <c r="F435" s="33"/>
      <c r="G435" s="33"/>
      <c r="H435" s="288">
        <f t="shared" si="731"/>
        <v>129792</v>
      </c>
      <c r="I435" s="288">
        <f t="shared" si="732"/>
        <v>129792</v>
      </c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4" t="s">
        <v>548</v>
      </c>
      <c r="AI435" s="34" t="s">
        <v>463</v>
      </c>
      <c r="AJ435" s="34" t="s">
        <v>54</v>
      </c>
      <c r="AK435" s="34" t="s">
        <v>490</v>
      </c>
      <c r="AL435" s="34" t="s">
        <v>767</v>
      </c>
      <c r="AM435" s="34" t="s">
        <v>491</v>
      </c>
      <c r="AN435" s="34" t="s">
        <v>744</v>
      </c>
      <c r="AO435" s="36">
        <v>1.04</v>
      </c>
      <c r="AP435" s="69" t="s">
        <v>1456</v>
      </c>
      <c r="AQ435" s="69" t="s">
        <v>30</v>
      </c>
      <c r="AR435" s="37" t="s">
        <v>493</v>
      </c>
      <c r="AS435" s="38">
        <v>2023</v>
      </c>
      <c r="AT435" s="39" t="s">
        <v>470</v>
      </c>
      <c r="AU435" s="37" t="s">
        <v>493</v>
      </c>
      <c r="AV435" s="39" t="s">
        <v>494</v>
      </c>
      <c r="AW435" s="39" t="s">
        <v>495</v>
      </c>
      <c r="AX435" s="39" t="s">
        <v>550</v>
      </c>
      <c r="AY435" s="40" t="s">
        <v>768</v>
      </c>
      <c r="AZ435" s="40" t="s">
        <v>504</v>
      </c>
      <c r="BA435" s="274">
        <v>0</v>
      </c>
      <c r="BB435" s="42"/>
      <c r="BC435" s="43">
        <v>124800</v>
      </c>
      <c r="BD435" s="43">
        <v>0</v>
      </c>
      <c r="BE435" s="43"/>
      <c r="BF435" s="43">
        <v>0</v>
      </c>
      <c r="BG435" s="44"/>
      <c r="BH435" s="45">
        <f t="shared" si="802"/>
        <v>124800</v>
      </c>
      <c r="BI435" s="45">
        <f t="shared" si="803"/>
        <v>129792</v>
      </c>
      <c r="BJ435" s="45">
        <f t="shared" si="725"/>
        <v>129792</v>
      </c>
      <c r="BK435" s="46">
        <v>0</v>
      </c>
      <c r="BL435" s="46">
        <v>0</v>
      </c>
      <c r="BM435" s="46">
        <f t="shared" si="770"/>
        <v>0</v>
      </c>
      <c r="BN435" s="46">
        <v>0</v>
      </c>
      <c r="BO435" s="46">
        <f t="shared" si="784"/>
        <v>0</v>
      </c>
      <c r="BP435" s="46">
        <v>0</v>
      </c>
      <c r="BQ435" s="46">
        <f t="shared" si="771"/>
        <v>0</v>
      </c>
      <c r="BR435" s="46">
        <v>0</v>
      </c>
      <c r="BS435" s="46">
        <f t="shared" si="772"/>
        <v>0</v>
      </c>
      <c r="BT435" s="46">
        <v>0</v>
      </c>
      <c r="BU435" s="46">
        <f t="shared" si="773"/>
        <v>0</v>
      </c>
      <c r="BV435" s="46">
        <v>0</v>
      </c>
      <c r="BW435" s="46">
        <f t="shared" si="774"/>
        <v>0</v>
      </c>
      <c r="BX435" s="46">
        <v>0</v>
      </c>
      <c r="BY435" s="46">
        <f t="shared" si="775"/>
        <v>0</v>
      </c>
      <c r="BZ435" s="46">
        <v>0</v>
      </c>
      <c r="CA435" s="46">
        <f t="shared" si="785"/>
        <v>0</v>
      </c>
      <c r="CB435" s="46">
        <v>0</v>
      </c>
      <c r="CC435" s="46">
        <f t="shared" si="786"/>
        <v>0</v>
      </c>
      <c r="CD435" s="46">
        <v>0</v>
      </c>
      <c r="CE435" s="46">
        <f t="shared" si="787"/>
        <v>0</v>
      </c>
      <c r="CF435" s="46">
        <v>0</v>
      </c>
      <c r="CG435" s="46">
        <f t="shared" si="788"/>
        <v>0</v>
      </c>
      <c r="CH435" s="46">
        <v>0</v>
      </c>
      <c r="CI435" s="46">
        <f t="shared" si="789"/>
        <v>0</v>
      </c>
      <c r="CJ435" s="46">
        <v>0</v>
      </c>
      <c r="CK435" s="46">
        <f t="shared" si="790"/>
        <v>0</v>
      </c>
      <c r="CL435" s="46">
        <v>124800</v>
      </c>
      <c r="CM435" s="46">
        <f t="shared" si="791"/>
        <v>129792</v>
      </c>
      <c r="CN435" s="46">
        <v>0</v>
      </c>
      <c r="CO435" s="46">
        <f t="shared" si="792"/>
        <v>0</v>
      </c>
      <c r="CP435" s="46">
        <v>0</v>
      </c>
      <c r="CQ435" s="46">
        <f t="shared" si="793"/>
        <v>0</v>
      </c>
      <c r="CR435" s="46">
        <v>0</v>
      </c>
      <c r="CS435" s="46">
        <f t="shared" si="794"/>
        <v>0</v>
      </c>
      <c r="CT435" s="46">
        <v>0</v>
      </c>
      <c r="CU435" s="46">
        <f t="shared" si="795"/>
        <v>0</v>
      </c>
      <c r="CV435" s="46">
        <v>0</v>
      </c>
      <c r="CW435" s="46">
        <f t="shared" si="796"/>
        <v>0</v>
      </c>
      <c r="CX435" s="46">
        <v>0</v>
      </c>
      <c r="CY435" s="46">
        <f t="shared" si="797"/>
        <v>0</v>
      </c>
      <c r="CZ435" s="46">
        <v>0</v>
      </c>
      <c r="DA435" s="46">
        <f t="shared" si="798"/>
        <v>0</v>
      </c>
      <c r="DB435" s="47">
        <v>0</v>
      </c>
      <c r="DC435" s="46">
        <f t="shared" si="799"/>
        <v>0</v>
      </c>
      <c r="DD435" s="48">
        <v>0</v>
      </c>
      <c r="DE435" s="46">
        <f t="shared" si="800"/>
        <v>0</v>
      </c>
      <c r="DF435" s="49">
        <v>40</v>
      </c>
      <c r="DG435" s="50">
        <f t="shared" si="717"/>
        <v>3244.8</v>
      </c>
      <c r="DH435" s="51">
        <f t="shared" si="726"/>
        <v>29203.199999999997</v>
      </c>
      <c r="DI435" s="52"/>
      <c r="DJ435" s="52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2">
        <f>$DG435</f>
        <v>3244.8</v>
      </c>
      <c r="DY435" s="52">
        <f>$DG435</f>
        <v>3244.8</v>
      </c>
      <c r="DZ435" s="52">
        <f t="shared" ref="DZ435:EF444" si="804">$DG435</f>
        <v>3244.8</v>
      </c>
      <c r="EA435" s="52">
        <f t="shared" si="804"/>
        <v>3244.8</v>
      </c>
      <c r="EB435" s="52">
        <f t="shared" si="804"/>
        <v>3244.8</v>
      </c>
      <c r="EC435" s="52">
        <f t="shared" si="804"/>
        <v>3244.8</v>
      </c>
      <c r="ED435" s="52">
        <f t="shared" si="804"/>
        <v>3244.8</v>
      </c>
      <c r="EE435" s="52">
        <f t="shared" si="804"/>
        <v>3244.8</v>
      </c>
      <c r="EF435" s="52">
        <f t="shared" si="804"/>
        <v>3244.8</v>
      </c>
      <c r="EG435" s="54">
        <f t="shared" si="728"/>
        <v>100588.8</v>
      </c>
      <c r="EH435" s="55">
        <f t="shared" si="729"/>
        <v>9</v>
      </c>
      <c r="EI435" s="55">
        <f t="shared" si="730"/>
        <v>31</v>
      </c>
      <c r="EJ435" s="56" t="s">
        <v>839</v>
      </c>
      <c r="EK435" s="57">
        <f t="shared" si="752"/>
        <v>0</v>
      </c>
      <c r="EL435" s="57">
        <f t="shared" si="753"/>
        <v>0</v>
      </c>
      <c r="EM435" s="57">
        <f t="shared" si="754"/>
        <v>0</v>
      </c>
      <c r="EN435" s="57">
        <f t="shared" si="755"/>
        <v>0</v>
      </c>
      <c r="EO435" s="57">
        <f t="shared" si="734"/>
        <v>0</v>
      </c>
      <c r="EP435" s="57">
        <f t="shared" si="735"/>
        <v>0</v>
      </c>
      <c r="EQ435" s="58">
        <f t="shared" si="736"/>
        <v>0</v>
      </c>
      <c r="ER435" s="58">
        <f t="shared" si="737"/>
        <v>0</v>
      </c>
      <c r="ES435" s="58">
        <f t="shared" si="738"/>
        <v>0</v>
      </c>
      <c r="ET435" s="58">
        <f t="shared" si="739"/>
        <v>0</v>
      </c>
    </row>
    <row r="436" spans="1:150" x14ac:dyDescent="0.25">
      <c r="A436" s="30" t="s">
        <v>1515</v>
      </c>
      <c r="B436" s="65">
        <v>2023313</v>
      </c>
      <c r="C436" s="67" t="s">
        <v>1516</v>
      </c>
      <c r="D436" s="32" t="s">
        <v>489</v>
      </c>
      <c r="E436" s="56"/>
      <c r="F436" s="33"/>
      <c r="G436" s="33"/>
      <c r="H436" s="288">
        <f t="shared" si="731"/>
        <v>129792</v>
      </c>
      <c r="I436" s="288">
        <f t="shared" si="732"/>
        <v>129792</v>
      </c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4" t="s">
        <v>548</v>
      </c>
      <c r="AI436" s="34" t="s">
        <v>463</v>
      </c>
      <c r="AJ436" s="34" t="s">
        <v>54</v>
      </c>
      <c r="AK436" s="34" t="s">
        <v>490</v>
      </c>
      <c r="AL436" s="34" t="s">
        <v>767</v>
      </c>
      <c r="AM436" s="34" t="s">
        <v>491</v>
      </c>
      <c r="AN436" s="34" t="s">
        <v>744</v>
      </c>
      <c r="AO436" s="36">
        <v>1.04</v>
      </c>
      <c r="AP436" s="69" t="s">
        <v>1456</v>
      </c>
      <c r="AQ436" s="69" t="s">
        <v>30</v>
      </c>
      <c r="AR436" s="37" t="s">
        <v>493</v>
      </c>
      <c r="AS436" s="38">
        <v>2023</v>
      </c>
      <c r="AT436" s="39" t="s">
        <v>470</v>
      </c>
      <c r="AU436" s="37" t="s">
        <v>493</v>
      </c>
      <c r="AV436" s="39" t="s">
        <v>494</v>
      </c>
      <c r="AW436" s="39" t="s">
        <v>495</v>
      </c>
      <c r="AX436" s="39" t="s">
        <v>550</v>
      </c>
      <c r="AY436" s="40" t="s">
        <v>768</v>
      </c>
      <c r="AZ436" s="40" t="s">
        <v>504</v>
      </c>
      <c r="BA436" s="274">
        <v>0</v>
      </c>
      <c r="BB436" s="42"/>
      <c r="BC436" s="43">
        <v>124800</v>
      </c>
      <c r="BD436" s="43">
        <v>0</v>
      </c>
      <c r="BE436" s="43"/>
      <c r="BF436" s="43">
        <v>0</v>
      </c>
      <c r="BG436" s="44"/>
      <c r="BH436" s="45">
        <f t="shared" si="802"/>
        <v>124800</v>
      </c>
      <c r="BI436" s="45">
        <f t="shared" si="803"/>
        <v>129792</v>
      </c>
      <c r="BJ436" s="45">
        <f t="shared" si="725"/>
        <v>129792</v>
      </c>
      <c r="BK436" s="46">
        <v>0</v>
      </c>
      <c r="BL436" s="46">
        <v>0</v>
      </c>
      <c r="BM436" s="46">
        <f t="shared" si="770"/>
        <v>0</v>
      </c>
      <c r="BN436" s="46">
        <v>0</v>
      </c>
      <c r="BO436" s="46">
        <f t="shared" si="784"/>
        <v>0</v>
      </c>
      <c r="BP436" s="46">
        <v>0</v>
      </c>
      <c r="BQ436" s="46">
        <f t="shared" si="771"/>
        <v>0</v>
      </c>
      <c r="BR436" s="46">
        <v>0</v>
      </c>
      <c r="BS436" s="46">
        <f t="shared" si="772"/>
        <v>0</v>
      </c>
      <c r="BT436" s="46">
        <v>0</v>
      </c>
      <c r="BU436" s="46">
        <f t="shared" si="773"/>
        <v>0</v>
      </c>
      <c r="BV436" s="46">
        <v>0</v>
      </c>
      <c r="BW436" s="46">
        <f t="shared" si="774"/>
        <v>0</v>
      </c>
      <c r="BX436" s="46">
        <v>0</v>
      </c>
      <c r="BY436" s="46">
        <f t="shared" si="775"/>
        <v>0</v>
      </c>
      <c r="BZ436" s="46">
        <v>0</v>
      </c>
      <c r="CA436" s="46">
        <f t="shared" si="785"/>
        <v>0</v>
      </c>
      <c r="CB436" s="46">
        <v>0</v>
      </c>
      <c r="CC436" s="46">
        <f t="shared" si="786"/>
        <v>0</v>
      </c>
      <c r="CD436" s="46">
        <v>0</v>
      </c>
      <c r="CE436" s="46">
        <f t="shared" si="787"/>
        <v>0</v>
      </c>
      <c r="CF436" s="46">
        <v>0</v>
      </c>
      <c r="CG436" s="46">
        <f t="shared" si="788"/>
        <v>0</v>
      </c>
      <c r="CH436" s="46">
        <v>0</v>
      </c>
      <c r="CI436" s="46">
        <f t="shared" si="789"/>
        <v>0</v>
      </c>
      <c r="CJ436" s="46">
        <v>0</v>
      </c>
      <c r="CK436" s="46">
        <f t="shared" si="790"/>
        <v>0</v>
      </c>
      <c r="CL436" s="46">
        <v>0</v>
      </c>
      <c r="CM436" s="46">
        <f t="shared" si="791"/>
        <v>0</v>
      </c>
      <c r="CN436" s="46">
        <v>124800</v>
      </c>
      <c r="CO436" s="46">
        <f t="shared" si="792"/>
        <v>129792</v>
      </c>
      <c r="CP436" s="46">
        <v>0</v>
      </c>
      <c r="CQ436" s="46">
        <f t="shared" si="793"/>
        <v>0</v>
      </c>
      <c r="CR436" s="46">
        <v>0</v>
      </c>
      <c r="CS436" s="46">
        <f t="shared" si="794"/>
        <v>0</v>
      </c>
      <c r="CT436" s="46">
        <v>0</v>
      </c>
      <c r="CU436" s="46">
        <f t="shared" si="795"/>
        <v>0</v>
      </c>
      <c r="CV436" s="46">
        <v>0</v>
      </c>
      <c r="CW436" s="46">
        <f t="shared" si="796"/>
        <v>0</v>
      </c>
      <c r="CX436" s="46">
        <v>0</v>
      </c>
      <c r="CY436" s="46">
        <f t="shared" si="797"/>
        <v>0</v>
      </c>
      <c r="CZ436" s="46">
        <v>0</v>
      </c>
      <c r="DA436" s="46">
        <f t="shared" si="798"/>
        <v>0</v>
      </c>
      <c r="DB436" s="47">
        <v>0</v>
      </c>
      <c r="DC436" s="46">
        <f t="shared" si="799"/>
        <v>0</v>
      </c>
      <c r="DD436" s="48">
        <v>0</v>
      </c>
      <c r="DE436" s="46">
        <f t="shared" si="800"/>
        <v>0</v>
      </c>
      <c r="DF436" s="49">
        <v>40</v>
      </c>
      <c r="DG436" s="50">
        <f t="shared" si="717"/>
        <v>3244.8</v>
      </c>
      <c r="DH436" s="51">
        <f t="shared" si="726"/>
        <v>25958.399999999998</v>
      </c>
      <c r="DI436" s="52"/>
      <c r="DJ436" s="52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2">
        <f>$DG436</f>
        <v>3244.8</v>
      </c>
      <c r="DZ436" s="52">
        <f t="shared" si="804"/>
        <v>3244.8</v>
      </c>
      <c r="EA436" s="52">
        <f t="shared" si="804"/>
        <v>3244.8</v>
      </c>
      <c r="EB436" s="52">
        <f t="shared" si="804"/>
        <v>3244.8</v>
      </c>
      <c r="EC436" s="52">
        <f t="shared" si="804"/>
        <v>3244.8</v>
      </c>
      <c r="ED436" s="52">
        <f t="shared" si="804"/>
        <v>3244.8</v>
      </c>
      <c r="EE436" s="52">
        <f t="shared" si="804"/>
        <v>3244.8</v>
      </c>
      <c r="EF436" s="52">
        <f t="shared" si="804"/>
        <v>3244.8</v>
      </c>
      <c r="EG436" s="54">
        <f t="shared" si="728"/>
        <v>103833.60000000001</v>
      </c>
      <c r="EH436" s="55">
        <f t="shared" si="729"/>
        <v>8</v>
      </c>
      <c r="EI436" s="55">
        <f t="shared" si="730"/>
        <v>32</v>
      </c>
      <c r="EJ436" s="56" t="s">
        <v>839</v>
      </c>
      <c r="EK436" s="57">
        <f t="shared" si="752"/>
        <v>0</v>
      </c>
      <c r="EL436" s="57">
        <f t="shared" si="753"/>
        <v>0</v>
      </c>
      <c r="EM436" s="57">
        <f t="shared" si="754"/>
        <v>0</v>
      </c>
      <c r="EN436" s="57">
        <f t="shared" si="755"/>
        <v>0</v>
      </c>
      <c r="EO436" s="57">
        <f t="shared" si="734"/>
        <v>0</v>
      </c>
      <c r="EP436" s="57">
        <f t="shared" si="735"/>
        <v>0</v>
      </c>
      <c r="EQ436" s="58">
        <f t="shared" si="736"/>
        <v>0</v>
      </c>
      <c r="ER436" s="58">
        <f t="shared" si="737"/>
        <v>0</v>
      </c>
      <c r="ES436" s="58">
        <f t="shared" si="738"/>
        <v>0</v>
      </c>
      <c r="ET436" s="58">
        <f t="shared" si="739"/>
        <v>0</v>
      </c>
    </row>
    <row r="437" spans="1:150" x14ac:dyDescent="0.25">
      <c r="A437" s="30" t="s">
        <v>1517</v>
      </c>
      <c r="B437" s="65">
        <v>2023314</v>
      </c>
      <c r="C437" s="67" t="s">
        <v>1518</v>
      </c>
      <c r="D437" s="32" t="s">
        <v>489</v>
      </c>
      <c r="E437" s="56"/>
      <c r="F437" s="33"/>
      <c r="G437" s="33"/>
      <c r="H437" s="288">
        <f t="shared" si="731"/>
        <v>129792</v>
      </c>
      <c r="I437" s="288">
        <f t="shared" si="732"/>
        <v>129792</v>
      </c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4" t="s">
        <v>548</v>
      </c>
      <c r="AI437" s="34" t="s">
        <v>463</v>
      </c>
      <c r="AJ437" s="34" t="s">
        <v>54</v>
      </c>
      <c r="AK437" s="34" t="s">
        <v>490</v>
      </c>
      <c r="AL437" s="34" t="s">
        <v>767</v>
      </c>
      <c r="AM437" s="34" t="s">
        <v>491</v>
      </c>
      <c r="AN437" s="34" t="s">
        <v>744</v>
      </c>
      <c r="AO437" s="36">
        <v>1.04</v>
      </c>
      <c r="AP437" s="69" t="s">
        <v>1456</v>
      </c>
      <c r="AQ437" s="69" t="s">
        <v>30</v>
      </c>
      <c r="AR437" s="37" t="s">
        <v>493</v>
      </c>
      <c r="AS437" s="38">
        <v>2023</v>
      </c>
      <c r="AT437" s="39" t="s">
        <v>470</v>
      </c>
      <c r="AU437" s="37" t="s">
        <v>493</v>
      </c>
      <c r="AV437" s="39" t="s">
        <v>494</v>
      </c>
      <c r="AW437" s="39" t="s">
        <v>495</v>
      </c>
      <c r="AX437" s="39" t="s">
        <v>550</v>
      </c>
      <c r="AY437" s="40" t="s">
        <v>768</v>
      </c>
      <c r="AZ437" s="40" t="s">
        <v>504</v>
      </c>
      <c r="BA437" s="274">
        <v>0</v>
      </c>
      <c r="BB437" s="42"/>
      <c r="BC437" s="43">
        <v>124800</v>
      </c>
      <c r="BD437" s="43">
        <v>0</v>
      </c>
      <c r="BE437" s="43"/>
      <c r="BF437" s="43">
        <v>0</v>
      </c>
      <c r="BG437" s="44"/>
      <c r="BH437" s="45">
        <f t="shared" si="802"/>
        <v>124800</v>
      </c>
      <c r="BI437" s="45">
        <f t="shared" si="803"/>
        <v>129792</v>
      </c>
      <c r="BJ437" s="45">
        <f t="shared" si="725"/>
        <v>129792</v>
      </c>
      <c r="BK437" s="46">
        <v>0</v>
      </c>
      <c r="BL437" s="46">
        <v>0</v>
      </c>
      <c r="BM437" s="46">
        <f t="shared" si="770"/>
        <v>0</v>
      </c>
      <c r="BN437" s="46">
        <v>0</v>
      </c>
      <c r="BO437" s="46">
        <f t="shared" si="784"/>
        <v>0</v>
      </c>
      <c r="BP437" s="46">
        <v>0</v>
      </c>
      <c r="BQ437" s="46">
        <f t="shared" si="771"/>
        <v>0</v>
      </c>
      <c r="BR437" s="46">
        <v>0</v>
      </c>
      <c r="BS437" s="46">
        <f t="shared" si="772"/>
        <v>0</v>
      </c>
      <c r="BT437" s="46">
        <v>0</v>
      </c>
      <c r="BU437" s="46">
        <f t="shared" si="773"/>
        <v>0</v>
      </c>
      <c r="BV437" s="46">
        <v>0</v>
      </c>
      <c r="BW437" s="46">
        <f t="shared" si="774"/>
        <v>0</v>
      </c>
      <c r="BX437" s="46">
        <v>0</v>
      </c>
      <c r="BY437" s="46">
        <f t="shared" si="775"/>
        <v>0</v>
      </c>
      <c r="BZ437" s="46">
        <v>0</v>
      </c>
      <c r="CA437" s="46">
        <f t="shared" si="785"/>
        <v>0</v>
      </c>
      <c r="CB437" s="46">
        <v>0</v>
      </c>
      <c r="CC437" s="46">
        <f t="shared" si="786"/>
        <v>0</v>
      </c>
      <c r="CD437" s="46">
        <v>0</v>
      </c>
      <c r="CE437" s="46">
        <f t="shared" si="787"/>
        <v>0</v>
      </c>
      <c r="CF437" s="46">
        <v>0</v>
      </c>
      <c r="CG437" s="46">
        <f t="shared" si="788"/>
        <v>0</v>
      </c>
      <c r="CH437" s="46">
        <v>0</v>
      </c>
      <c r="CI437" s="46">
        <f t="shared" si="789"/>
        <v>0</v>
      </c>
      <c r="CJ437" s="46">
        <v>0</v>
      </c>
      <c r="CK437" s="46">
        <f t="shared" si="790"/>
        <v>0</v>
      </c>
      <c r="CL437" s="46">
        <v>0</v>
      </c>
      <c r="CM437" s="46">
        <f t="shared" si="791"/>
        <v>0</v>
      </c>
      <c r="CN437" s="46">
        <v>0</v>
      </c>
      <c r="CO437" s="46">
        <f t="shared" si="792"/>
        <v>0</v>
      </c>
      <c r="CP437" s="46">
        <v>124800</v>
      </c>
      <c r="CQ437" s="46">
        <f t="shared" si="793"/>
        <v>129792</v>
      </c>
      <c r="CR437" s="46">
        <v>0</v>
      </c>
      <c r="CS437" s="46">
        <f t="shared" si="794"/>
        <v>0</v>
      </c>
      <c r="CT437" s="46">
        <v>0</v>
      </c>
      <c r="CU437" s="46">
        <f t="shared" si="795"/>
        <v>0</v>
      </c>
      <c r="CV437" s="46">
        <v>0</v>
      </c>
      <c r="CW437" s="46">
        <f t="shared" si="796"/>
        <v>0</v>
      </c>
      <c r="CX437" s="46">
        <v>0</v>
      </c>
      <c r="CY437" s="46">
        <f t="shared" si="797"/>
        <v>0</v>
      </c>
      <c r="CZ437" s="46">
        <v>0</v>
      </c>
      <c r="DA437" s="46">
        <f t="shared" si="798"/>
        <v>0</v>
      </c>
      <c r="DB437" s="47">
        <v>0</v>
      </c>
      <c r="DC437" s="46">
        <f t="shared" si="799"/>
        <v>0</v>
      </c>
      <c r="DD437" s="48">
        <v>0</v>
      </c>
      <c r="DE437" s="46">
        <f t="shared" si="800"/>
        <v>0</v>
      </c>
      <c r="DF437" s="49">
        <v>40</v>
      </c>
      <c r="DG437" s="50">
        <f t="shared" si="717"/>
        <v>3244.8</v>
      </c>
      <c r="DH437" s="51">
        <f t="shared" si="726"/>
        <v>22713.599999999999</v>
      </c>
      <c r="DI437" s="52"/>
      <c r="DJ437" s="52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2">
        <f t="shared" si="804"/>
        <v>3244.8</v>
      </c>
      <c r="EA437" s="52">
        <f t="shared" si="804"/>
        <v>3244.8</v>
      </c>
      <c r="EB437" s="52">
        <f t="shared" si="804"/>
        <v>3244.8</v>
      </c>
      <c r="EC437" s="52">
        <f t="shared" si="804"/>
        <v>3244.8</v>
      </c>
      <c r="ED437" s="52">
        <f t="shared" si="804"/>
        <v>3244.8</v>
      </c>
      <c r="EE437" s="52">
        <f t="shared" si="804"/>
        <v>3244.8</v>
      </c>
      <c r="EF437" s="52">
        <f t="shared" si="804"/>
        <v>3244.8</v>
      </c>
      <c r="EG437" s="54">
        <f t="shared" si="728"/>
        <v>107078.39999999999</v>
      </c>
      <c r="EH437" s="55">
        <f t="shared" si="729"/>
        <v>7</v>
      </c>
      <c r="EI437" s="55">
        <f t="shared" si="730"/>
        <v>33</v>
      </c>
      <c r="EJ437" s="56" t="s">
        <v>839</v>
      </c>
      <c r="EK437" s="57">
        <f t="shared" si="752"/>
        <v>0</v>
      </c>
      <c r="EL437" s="57">
        <f t="shared" si="753"/>
        <v>0</v>
      </c>
      <c r="EM437" s="57">
        <f t="shared" si="754"/>
        <v>0</v>
      </c>
      <c r="EN437" s="57">
        <f t="shared" si="755"/>
        <v>0</v>
      </c>
      <c r="EO437" s="57">
        <f t="shared" si="734"/>
        <v>0</v>
      </c>
      <c r="EP437" s="57">
        <f t="shared" si="735"/>
        <v>0</v>
      </c>
      <c r="EQ437" s="58">
        <f t="shared" si="736"/>
        <v>0</v>
      </c>
      <c r="ER437" s="58">
        <f t="shared" si="737"/>
        <v>0</v>
      </c>
      <c r="ES437" s="58">
        <f t="shared" si="738"/>
        <v>0</v>
      </c>
      <c r="ET437" s="58">
        <f t="shared" si="739"/>
        <v>0</v>
      </c>
    </row>
    <row r="438" spans="1:150" x14ac:dyDescent="0.25">
      <c r="A438" s="30" t="s">
        <v>1519</v>
      </c>
      <c r="B438" s="65">
        <v>2023316</v>
      </c>
      <c r="C438" s="67" t="s">
        <v>1520</v>
      </c>
      <c r="D438" s="32" t="s">
        <v>1247</v>
      </c>
      <c r="E438" s="56"/>
      <c r="F438" s="33"/>
      <c r="G438" s="33"/>
      <c r="H438" s="288">
        <f t="shared" si="731"/>
        <v>973440</v>
      </c>
      <c r="I438" s="288">
        <f t="shared" si="732"/>
        <v>973440</v>
      </c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4" t="s">
        <v>478</v>
      </c>
      <c r="AI438" s="34" t="s">
        <v>479</v>
      </c>
      <c r="AJ438" s="34" t="s">
        <v>54</v>
      </c>
      <c r="AK438" s="34" t="s">
        <v>490</v>
      </c>
      <c r="AL438" s="34" t="s">
        <v>110</v>
      </c>
      <c r="AM438" s="34">
        <v>0</v>
      </c>
      <c r="AN438" s="34" t="s">
        <v>467</v>
      </c>
      <c r="AO438" s="36">
        <v>1.04</v>
      </c>
      <c r="AP438" s="69" t="s">
        <v>468</v>
      </c>
      <c r="AQ438" s="69" t="s">
        <v>58</v>
      </c>
      <c r="AR438" s="37" t="s">
        <v>493</v>
      </c>
      <c r="AS438" s="38">
        <v>2023</v>
      </c>
      <c r="AT438" s="39" t="s">
        <v>470</v>
      </c>
      <c r="AU438" s="37" t="s">
        <v>471</v>
      </c>
      <c r="AV438" s="39" t="s">
        <v>523</v>
      </c>
      <c r="AW438" s="39" t="s">
        <v>524</v>
      </c>
      <c r="AX438" s="39" t="s">
        <v>729</v>
      </c>
      <c r="AY438" s="40" t="s">
        <v>688</v>
      </c>
      <c r="AZ438" s="40" t="s">
        <v>474</v>
      </c>
      <c r="BA438" s="274">
        <v>0</v>
      </c>
      <c r="BB438" s="42"/>
      <c r="BC438" s="43">
        <v>936000</v>
      </c>
      <c r="BD438" s="43">
        <v>0</v>
      </c>
      <c r="BE438" s="43"/>
      <c r="BF438" s="43">
        <v>0</v>
      </c>
      <c r="BG438" s="44"/>
      <c r="BH438" s="45">
        <f t="shared" si="802"/>
        <v>936000</v>
      </c>
      <c r="BI438" s="45">
        <f t="shared" si="803"/>
        <v>973440</v>
      </c>
      <c r="BJ438" s="45">
        <f t="shared" si="725"/>
        <v>973440</v>
      </c>
      <c r="BK438" s="46">
        <v>0</v>
      </c>
      <c r="BL438" s="46">
        <v>0</v>
      </c>
      <c r="BM438" s="46">
        <f t="shared" si="770"/>
        <v>0</v>
      </c>
      <c r="BN438" s="46">
        <v>0</v>
      </c>
      <c r="BO438" s="46">
        <f t="shared" si="784"/>
        <v>0</v>
      </c>
      <c r="BP438" s="46">
        <v>936000</v>
      </c>
      <c r="BQ438" s="46">
        <f t="shared" si="771"/>
        <v>973440</v>
      </c>
      <c r="BR438" s="46">
        <v>0</v>
      </c>
      <c r="BS438" s="46">
        <f t="shared" si="772"/>
        <v>0</v>
      </c>
      <c r="BT438" s="46">
        <v>0</v>
      </c>
      <c r="BU438" s="46">
        <f t="shared" si="773"/>
        <v>0</v>
      </c>
      <c r="BV438" s="46">
        <v>0</v>
      </c>
      <c r="BW438" s="46">
        <f t="shared" si="774"/>
        <v>0</v>
      </c>
      <c r="BX438" s="46">
        <v>0</v>
      </c>
      <c r="BY438" s="46">
        <f t="shared" si="775"/>
        <v>0</v>
      </c>
      <c r="BZ438" s="46">
        <v>0</v>
      </c>
      <c r="CA438" s="46">
        <f t="shared" si="785"/>
        <v>0</v>
      </c>
      <c r="CB438" s="46">
        <v>0</v>
      </c>
      <c r="CC438" s="46">
        <f t="shared" si="786"/>
        <v>0</v>
      </c>
      <c r="CD438" s="46">
        <v>0</v>
      </c>
      <c r="CE438" s="46">
        <f t="shared" si="787"/>
        <v>0</v>
      </c>
      <c r="CF438" s="46">
        <v>0</v>
      </c>
      <c r="CG438" s="46">
        <f t="shared" si="788"/>
        <v>0</v>
      </c>
      <c r="CH438" s="46">
        <v>0</v>
      </c>
      <c r="CI438" s="46">
        <f t="shared" si="789"/>
        <v>0</v>
      </c>
      <c r="CJ438" s="46">
        <v>0</v>
      </c>
      <c r="CK438" s="46">
        <f t="shared" si="790"/>
        <v>0</v>
      </c>
      <c r="CL438" s="46">
        <v>0</v>
      </c>
      <c r="CM438" s="46">
        <f t="shared" si="791"/>
        <v>0</v>
      </c>
      <c r="CN438" s="46">
        <v>0</v>
      </c>
      <c r="CO438" s="46">
        <f t="shared" si="792"/>
        <v>0</v>
      </c>
      <c r="CP438" s="46">
        <v>0</v>
      </c>
      <c r="CQ438" s="46">
        <f t="shared" si="793"/>
        <v>0</v>
      </c>
      <c r="CR438" s="46">
        <v>0</v>
      </c>
      <c r="CS438" s="46">
        <f t="shared" si="794"/>
        <v>0</v>
      </c>
      <c r="CT438" s="46">
        <v>0</v>
      </c>
      <c r="CU438" s="46">
        <f t="shared" si="795"/>
        <v>0</v>
      </c>
      <c r="CV438" s="46">
        <v>0</v>
      </c>
      <c r="CW438" s="46">
        <f t="shared" si="796"/>
        <v>0</v>
      </c>
      <c r="CX438" s="46">
        <v>0</v>
      </c>
      <c r="CY438" s="46">
        <f t="shared" si="797"/>
        <v>0</v>
      </c>
      <c r="CZ438" s="46">
        <v>0</v>
      </c>
      <c r="DA438" s="46">
        <f t="shared" si="798"/>
        <v>0</v>
      </c>
      <c r="DB438" s="47">
        <v>0</v>
      </c>
      <c r="DC438" s="46">
        <f t="shared" si="799"/>
        <v>0</v>
      </c>
      <c r="DD438" s="48">
        <v>0</v>
      </c>
      <c r="DE438" s="46">
        <f t="shared" si="800"/>
        <v>0</v>
      </c>
      <c r="DF438" s="49">
        <v>20</v>
      </c>
      <c r="DG438" s="50">
        <f t="shared" si="717"/>
        <v>48672</v>
      </c>
      <c r="DH438" s="51">
        <f t="shared" si="726"/>
        <v>973440</v>
      </c>
      <c r="DI438" s="52"/>
      <c r="DJ438" s="52"/>
      <c r="DK438" s="53"/>
      <c r="DL438" s="53"/>
      <c r="DM438" s="52">
        <f t="shared" ref="DM438:DY438" si="805">$DG438</f>
        <v>48672</v>
      </c>
      <c r="DN438" s="52">
        <f t="shared" si="805"/>
        <v>48672</v>
      </c>
      <c r="DO438" s="52">
        <f t="shared" si="805"/>
        <v>48672</v>
      </c>
      <c r="DP438" s="52">
        <f t="shared" si="805"/>
        <v>48672</v>
      </c>
      <c r="DQ438" s="52">
        <f t="shared" si="805"/>
        <v>48672</v>
      </c>
      <c r="DR438" s="52">
        <f t="shared" si="805"/>
        <v>48672</v>
      </c>
      <c r="DS438" s="52">
        <f t="shared" si="805"/>
        <v>48672</v>
      </c>
      <c r="DT438" s="52">
        <f t="shared" si="805"/>
        <v>48672</v>
      </c>
      <c r="DU438" s="52">
        <f t="shared" si="805"/>
        <v>48672</v>
      </c>
      <c r="DV438" s="52">
        <f t="shared" si="805"/>
        <v>48672</v>
      </c>
      <c r="DW438" s="52">
        <f t="shared" si="805"/>
        <v>48672</v>
      </c>
      <c r="DX438" s="52">
        <f t="shared" si="805"/>
        <v>48672</v>
      </c>
      <c r="DY438" s="52">
        <f t="shared" si="805"/>
        <v>48672</v>
      </c>
      <c r="DZ438" s="52">
        <f t="shared" si="804"/>
        <v>48672</v>
      </c>
      <c r="EA438" s="52">
        <f t="shared" si="804"/>
        <v>48672</v>
      </c>
      <c r="EB438" s="52">
        <f t="shared" si="804"/>
        <v>48672</v>
      </c>
      <c r="EC438" s="52">
        <f t="shared" si="804"/>
        <v>48672</v>
      </c>
      <c r="ED438" s="52">
        <f t="shared" si="804"/>
        <v>48672</v>
      </c>
      <c r="EE438" s="52">
        <f t="shared" si="804"/>
        <v>48672</v>
      </c>
      <c r="EF438" s="52">
        <f t="shared" si="804"/>
        <v>48672</v>
      </c>
      <c r="EG438" s="54">
        <f t="shared" si="728"/>
        <v>0</v>
      </c>
      <c r="EH438" s="55">
        <f t="shared" si="729"/>
        <v>20</v>
      </c>
      <c r="EI438" s="55">
        <f t="shared" si="730"/>
        <v>0</v>
      </c>
      <c r="EJ438" s="56" t="s">
        <v>689</v>
      </c>
      <c r="EK438" s="57">
        <f t="shared" si="752"/>
        <v>0</v>
      </c>
      <c r="EL438" s="57">
        <f t="shared" si="753"/>
        <v>0</v>
      </c>
      <c r="EM438" s="57">
        <f t="shared" si="754"/>
        <v>0</v>
      </c>
      <c r="EN438" s="57">
        <f t="shared" si="755"/>
        <v>973440</v>
      </c>
      <c r="EO438" s="57">
        <f t="shared" si="734"/>
        <v>924768</v>
      </c>
      <c r="EP438" s="57">
        <f t="shared" si="735"/>
        <v>876096</v>
      </c>
      <c r="EQ438" s="58">
        <f t="shared" si="736"/>
        <v>0</v>
      </c>
      <c r="ER438" s="58">
        <f t="shared" si="737"/>
        <v>0</v>
      </c>
      <c r="ES438" s="58">
        <f t="shared" si="738"/>
        <v>0</v>
      </c>
      <c r="ET438" s="58">
        <f t="shared" si="739"/>
        <v>13628.16</v>
      </c>
    </row>
    <row r="439" spans="1:150" x14ac:dyDescent="0.25">
      <c r="A439" s="30" t="s">
        <v>1521</v>
      </c>
      <c r="B439" s="65">
        <v>2023317</v>
      </c>
      <c r="C439" s="67" t="s">
        <v>1522</v>
      </c>
      <c r="D439" s="32" t="s">
        <v>1247</v>
      </c>
      <c r="E439" s="56"/>
      <c r="F439" s="33"/>
      <c r="G439" s="33"/>
      <c r="H439" s="288">
        <f t="shared" si="731"/>
        <v>973440</v>
      </c>
      <c r="I439" s="288">
        <f t="shared" si="732"/>
        <v>973440</v>
      </c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4" t="s">
        <v>478</v>
      </c>
      <c r="AI439" s="34" t="s">
        <v>479</v>
      </c>
      <c r="AJ439" s="34" t="s">
        <v>54</v>
      </c>
      <c r="AK439" s="34" t="s">
        <v>490</v>
      </c>
      <c r="AL439" s="34" t="s">
        <v>110</v>
      </c>
      <c r="AM439" s="34">
        <v>0</v>
      </c>
      <c r="AN439" s="34" t="s">
        <v>467</v>
      </c>
      <c r="AO439" s="36">
        <v>1.04</v>
      </c>
      <c r="AP439" s="69" t="s">
        <v>468</v>
      </c>
      <c r="AQ439" s="69" t="s">
        <v>58</v>
      </c>
      <c r="AR439" s="37" t="s">
        <v>493</v>
      </c>
      <c r="AS439" s="38">
        <v>2023</v>
      </c>
      <c r="AT439" s="39" t="s">
        <v>470</v>
      </c>
      <c r="AU439" s="37" t="s">
        <v>471</v>
      </c>
      <c r="AV439" s="39" t="s">
        <v>523</v>
      </c>
      <c r="AW439" s="39" t="s">
        <v>524</v>
      </c>
      <c r="AX439" s="39" t="s">
        <v>729</v>
      </c>
      <c r="AY439" s="40" t="s">
        <v>688</v>
      </c>
      <c r="AZ439" s="40" t="s">
        <v>474</v>
      </c>
      <c r="BA439" s="274">
        <v>0</v>
      </c>
      <c r="BB439" s="42"/>
      <c r="BC439" s="43">
        <v>936000</v>
      </c>
      <c r="BD439" s="43">
        <v>0</v>
      </c>
      <c r="BE439" s="43"/>
      <c r="BF439" s="43">
        <v>0</v>
      </c>
      <c r="BG439" s="44"/>
      <c r="BH439" s="45">
        <f t="shared" si="802"/>
        <v>936000</v>
      </c>
      <c r="BI439" s="45">
        <f t="shared" si="803"/>
        <v>973440</v>
      </c>
      <c r="BJ439" s="45">
        <f t="shared" si="725"/>
        <v>973440</v>
      </c>
      <c r="BK439" s="46">
        <v>0</v>
      </c>
      <c r="BL439" s="46">
        <v>0</v>
      </c>
      <c r="BM439" s="46">
        <f t="shared" si="770"/>
        <v>0</v>
      </c>
      <c r="BN439" s="46">
        <v>0</v>
      </c>
      <c r="BO439" s="46">
        <f t="shared" si="784"/>
        <v>0</v>
      </c>
      <c r="BP439" s="46">
        <v>0</v>
      </c>
      <c r="BQ439" s="46">
        <f t="shared" si="771"/>
        <v>0</v>
      </c>
      <c r="BR439" s="46">
        <v>936000</v>
      </c>
      <c r="BS439" s="46">
        <f t="shared" si="772"/>
        <v>973440</v>
      </c>
      <c r="BT439" s="46">
        <v>0</v>
      </c>
      <c r="BU439" s="46">
        <f t="shared" si="773"/>
        <v>0</v>
      </c>
      <c r="BV439" s="46">
        <v>0</v>
      </c>
      <c r="BW439" s="46">
        <f t="shared" si="774"/>
        <v>0</v>
      </c>
      <c r="BX439" s="46">
        <v>0</v>
      </c>
      <c r="BY439" s="46">
        <f t="shared" si="775"/>
        <v>0</v>
      </c>
      <c r="BZ439" s="46">
        <v>0</v>
      </c>
      <c r="CA439" s="46">
        <f t="shared" si="785"/>
        <v>0</v>
      </c>
      <c r="CB439" s="46">
        <v>0</v>
      </c>
      <c r="CC439" s="46">
        <f t="shared" si="786"/>
        <v>0</v>
      </c>
      <c r="CD439" s="46">
        <v>0</v>
      </c>
      <c r="CE439" s="46">
        <f t="shared" si="787"/>
        <v>0</v>
      </c>
      <c r="CF439" s="46">
        <v>0</v>
      </c>
      <c r="CG439" s="46">
        <f t="shared" si="788"/>
        <v>0</v>
      </c>
      <c r="CH439" s="46">
        <v>0</v>
      </c>
      <c r="CI439" s="46">
        <f t="shared" si="789"/>
        <v>0</v>
      </c>
      <c r="CJ439" s="46">
        <v>0</v>
      </c>
      <c r="CK439" s="46">
        <f t="shared" si="790"/>
        <v>0</v>
      </c>
      <c r="CL439" s="46">
        <v>0</v>
      </c>
      <c r="CM439" s="46">
        <f t="shared" si="791"/>
        <v>0</v>
      </c>
      <c r="CN439" s="46">
        <v>0</v>
      </c>
      <c r="CO439" s="46">
        <f t="shared" si="792"/>
        <v>0</v>
      </c>
      <c r="CP439" s="46">
        <v>0</v>
      </c>
      <c r="CQ439" s="46">
        <f t="shared" si="793"/>
        <v>0</v>
      </c>
      <c r="CR439" s="46">
        <v>0</v>
      </c>
      <c r="CS439" s="46">
        <f t="shared" si="794"/>
        <v>0</v>
      </c>
      <c r="CT439" s="46">
        <v>0</v>
      </c>
      <c r="CU439" s="46">
        <f t="shared" si="795"/>
        <v>0</v>
      </c>
      <c r="CV439" s="46">
        <v>0</v>
      </c>
      <c r="CW439" s="46">
        <f t="shared" si="796"/>
        <v>0</v>
      </c>
      <c r="CX439" s="46">
        <v>0</v>
      </c>
      <c r="CY439" s="46">
        <f t="shared" si="797"/>
        <v>0</v>
      </c>
      <c r="CZ439" s="46">
        <v>0</v>
      </c>
      <c r="DA439" s="46">
        <f t="shared" si="798"/>
        <v>0</v>
      </c>
      <c r="DB439" s="47">
        <v>0</v>
      </c>
      <c r="DC439" s="46">
        <f t="shared" si="799"/>
        <v>0</v>
      </c>
      <c r="DD439" s="48">
        <v>0</v>
      </c>
      <c r="DE439" s="46">
        <f t="shared" si="800"/>
        <v>0</v>
      </c>
      <c r="DF439" s="49">
        <v>20</v>
      </c>
      <c r="DG439" s="50">
        <f t="shared" si="717"/>
        <v>48672</v>
      </c>
      <c r="DH439" s="51">
        <f t="shared" si="726"/>
        <v>924768</v>
      </c>
      <c r="DI439" s="52"/>
      <c r="DJ439" s="52"/>
      <c r="DK439" s="53"/>
      <c r="DL439" s="53"/>
      <c r="DM439" s="53"/>
      <c r="DN439" s="52">
        <f t="shared" ref="DN439:DY439" si="806">$DG439</f>
        <v>48672</v>
      </c>
      <c r="DO439" s="52">
        <f t="shared" si="806"/>
        <v>48672</v>
      </c>
      <c r="DP439" s="52">
        <f t="shared" si="806"/>
        <v>48672</v>
      </c>
      <c r="DQ439" s="52">
        <f t="shared" si="806"/>
        <v>48672</v>
      </c>
      <c r="DR439" s="52">
        <f t="shared" si="806"/>
        <v>48672</v>
      </c>
      <c r="DS439" s="52">
        <f t="shared" si="806"/>
        <v>48672</v>
      </c>
      <c r="DT439" s="52">
        <f t="shared" si="806"/>
        <v>48672</v>
      </c>
      <c r="DU439" s="52">
        <f t="shared" si="806"/>
        <v>48672</v>
      </c>
      <c r="DV439" s="52">
        <f t="shared" si="806"/>
        <v>48672</v>
      </c>
      <c r="DW439" s="52">
        <f t="shared" si="806"/>
        <v>48672</v>
      </c>
      <c r="DX439" s="52">
        <f t="shared" si="806"/>
        <v>48672</v>
      </c>
      <c r="DY439" s="52">
        <f t="shared" si="806"/>
        <v>48672</v>
      </c>
      <c r="DZ439" s="52">
        <f t="shared" si="804"/>
        <v>48672</v>
      </c>
      <c r="EA439" s="52">
        <f t="shared" si="804"/>
        <v>48672</v>
      </c>
      <c r="EB439" s="52">
        <f t="shared" si="804"/>
        <v>48672</v>
      </c>
      <c r="EC439" s="52">
        <f t="shared" si="804"/>
        <v>48672</v>
      </c>
      <c r="ED439" s="52">
        <f t="shared" si="804"/>
        <v>48672</v>
      </c>
      <c r="EE439" s="52">
        <f t="shared" si="804"/>
        <v>48672</v>
      </c>
      <c r="EF439" s="52">
        <f t="shared" si="804"/>
        <v>48672</v>
      </c>
      <c r="EG439" s="54">
        <f t="shared" si="728"/>
        <v>48672</v>
      </c>
      <c r="EH439" s="55">
        <f t="shared" si="729"/>
        <v>19</v>
      </c>
      <c r="EI439" s="55">
        <f t="shared" si="730"/>
        <v>1</v>
      </c>
      <c r="EJ439" s="56" t="s">
        <v>689</v>
      </c>
      <c r="EK439" s="57">
        <f t="shared" si="752"/>
        <v>0</v>
      </c>
      <c r="EL439" s="57">
        <f t="shared" si="753"/>
        <v>0</v>
      </c>
      <c r="EM439" s="57">
        <f t="shared" si="754"/>
        <v>0</v>
      </c>
      <c r="EN439" s="57">
        <f t="shared" si="755"/>
        <v>0</v>
      </c>
      <c r="EO439" s="57">
        <f t="shared" si="734"/>
        <v>973440</v>
      </c>
      <c r="EP439" s="57">
        <f t="shared" si="735"/>
        <v>924768</v>
      </c>
      <c r="EQ439" s="58">
        <f t="shared" si="736"/>
        <v>0</v>
      </c>
      <c r="ER439" s="58">
        <f t="shared" si="737"/>
        <v>0</v>
      </c>
      <c r="ES439" s="58">
        <f t="shared" si="738"/>
        <v>0</v>
      </c>
      <c r="ET439" s="58">
        <f t="shared" si="739"/>
        <v>0</v>
      </c>
    </row>
    <row r="440" spans="1:150" x14ac:dyDescent="0.25">
      <c r="A440" s="30" t="s">
        <v>1523</v>
      </c>
      <c r="B440" s="65">
        <v>2023318</v>
      </c>
      <c r="C440" s="67" t="s">
        <v>1524</v>
      </c>
      <c r="D440" s="32" t="s">
        <v>1247</v>
      </c>
      <c r="E440" s="56"/>
      <c r="F440" s="33"/>
      <c r="G440" s="33"/>
      <c r="H440" s="288">
        <f t="shared" si="731"/>
        <v>973440</v>
      </c>
      <c r="I440" s="288">
        <f t="shared" si="732"/>
        <v>973440</v>
      </c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4" t="s">
        <v>478</v>
      </c>
      <c r="AI440" s="34" t="s">
        <v>479</v>
      </c>
      <c r="AJ440" s="34" t="s">
        <v>54</v>
      </c>
      <c r="AK440" s="34" t="s">
        <v>490</v>
      </c>
      <c r="AL440" s="34" t="s">
        <v>110</v>
      </c>
      <c r="AM440" s="34">
        <v>0</v>
      </c>
      <c r="AN440" s="34" t="s">
        <v>467</v>
      </c>
      <c r="AO440" s="36">
        <v>1.04</v>
      </c>
      <c r="AP440" s="69" t="s">
        <v>468</v>
      </c>
      <c r="AQ440" s="69" t="s">
        <v>58</v>
      </c>
      <c r="AR440" s="37" t="s">
        <v>493</v>
      </c>
      <c r="AS440" s="38">
        <v>2023</v>
      </c>
      <c r="AT440" s="39" t="s">
        <v>470</v>
      </c>
      <c r="AU440" s="37" t="s">
        <v>471</v>
      </c>
      <c r="AV440" s="39" t="s">
        <v>523</v>
      </c>
      <c r="AW440" s="39" t="s">
        <v>524</v>
      </c>
      <c r="AX440" s="39" t="s">
        <v>729</v>
      </c>
      <c r="AY440" s="40" t="s">
        <v>688</v>
      </c>
      <c r="AZ440" s="40" t="s">
        <v>474</v>
      </c>
      <c r="BA440" s="274">
        <v>0</v>
      </c>
      <c r="BB440" s="42"/>
      <c r="BC440" s="43">
        <v>936000</v>
      </c>
      <c r="BD440" s="43">
        <v>0</v>
      </c>
      <c r="BE440" s="43"/>
      <c r="BF440" s="43">
        <v>0</v>
      </c>
      <c r="BG440" s="44"/>
      <c r="BH440" s="45">
        <f t="shared" si="802"/>
        <v>936000</v>
      </c>
      <c r="BI440" s="45">
        <f t="shared" si="803"/>
        <v>973440</v>
      </c>
      <c r="BJ440" s="45">
        <f t="shared" si="725"/>
        <v>973440</v>
      </c>
      <c r="BK440" s="46">
        <v>0</v>
      </c>
      <c r="BL440" s="46">
        <v>0</v>
      </c>
      <c r="BM440" s="46">
        <f t="shared" si="770"/>
        <v>0</v>
      </c>
      <c r="BN440" s="46">
        <v>0</v>
      </c>
      <c r="BO440" s="46">
        <f t="shared" si="784"/>
        <v>0</v>
      </c>
      <c r="BP440" s="46">
        <v>0</v>
      </c>
      <c r="BQ440" s="46">
        <f t="shared" si="771"/>
        <v>0</v>
      </c>
      <c r="BR440" s="46">
        <v>0</v>
      </c>
      <c r="BS440" s="46">
        <f t="shared" si="772"/>
        <v>0</v>
      </c>
      <c r="BT440" s="46">
        <v>936000</v>
      </c>
      <c r="BU440" s="46">
        <f t="shared" si="773"/>
        <v>973440</v>
      </c>
      <c r="BV440" s="46">
        <v>0</v>
      </c>
      <c r="BW440" s="46">
        <f t="shared" si="774"/>
        <v>0</v>
      </c>
      <c r="BX440" s="46">
        <v>0</v>
      </c>
      <c r="BY440" s="46">
        <f t="shared" si="775"/>
        <v>0</v>
      </c>
      <c r="BZ440" s="46">
        <v>0</v>
      </c>
      <c r="CA440" s="46">
        <f t="shared" si="785"/>
        <v>0</v>
      </c>
      <c r="CB440" s="46">
        <v>0</v>
      </c>
      <c r="CC440" s="46">
        <f t="shared" si="786"/>
        <v>0</v>
      </c>
      <c r="CD440" s="46">
        <v>0</v>
      </c>
      <c r="CE440" s="46">
        <f t="shared" si="787"/>
        <v>0</v>
      </c>
      <c r="CF440" s="46">
        <v>0</v>
      </c>
      <c r="CG440" s="46">
        <f t="shared" si="788"/>
        <v>0</v>
      </c>
      <c r="CH440" s="46">
        <v>0</v>
      </c>
      <c r="CI440" s="46">
        <f t="shared" si="789"/>
        <v>0</v>
      </c>
      <c r="CJ440" s="46">
        <v>0</v>
      </c>
      <c r="CK440" s="46">
        <f t="shared" si="790"/>
        <v>0</v>
      </c>
      <c r="CL440" s="46">
        <v>0</v>
      </c>
      <c r="CM440" s="46">
        <f t="shared" si="791"/>
        <v>0</v>
      </c>
      <c r="CN440" s="46">
        <v>0</v>
      </c>
      <c r="CO440" s="46">
        <f t="shared" si="792"/>
        <v>0</v>
      </c>
      <c r="CP440" s="46">
        <v>0</v>
      </c>
      <c r="CQ440" s="46">
        <f t="shared" si="793"/>
        <v>0</v>
      </c>
      <c r="CR440" s="46">
        <v>0</v>
      </c>
      <c r="CS440" s="46">
        <f t="shared" si="794"/>
        <v>0</v>
      </c>
      <c r="CT440" s="46">
        <v>0</v>
      </c>
      <c r="CU440" s="46">
        <f t="shared" si="795"/>
        <v>0</v>
      </c>
      <c r="CV440" s="46">
        <v>0</v>
      </c>
      <c r="CW440" s="46">
        <f t="shared" si="796"/>
        <v>0</v>
      </c>
      <c r="CX440" s="46">
        <v>0</v>
      </c>
      <c r="CY440" s="46">
        <f t="shared" si="797"/>
        <v>0</v>
      </c>
      <c r="CZ440" s="46">
        <v>0</v>
      </c>
      <c r="DA440" s="46">
        <f t="shared" si="798"/>
        <v>0</v>
      </c>
      <c r="DB440" s="47">
        <v>0</v>
      </c>
      <c r="DC440" s="46">
        <f t="shared" si="799"/>
        <v>0</v>
      </c>
      <c r="DD440" s="48">
        <v>0</v>
      </c>
      <c r="DE440" s="46">
        <f t="shared" si="800"/>
        <v>0</v>
      </c>
      <c r="DF440" s="49">
        <v>20</v>
      </c>
      <c r="DG440" s="50">
        <f t="shared" ref="DG440:DG503" si="807">(BJ440-BD440)/DF440</f>
        <v>48672</v>
      </c>
      <c r="DH440" s="51">
        <f t="shared" si="726"/>
        <v>876096</v>
      </c>
      <c r="DI440" s="52"/>
      <c r="DJ440" s="52"/>
      <c r="DK440" s="53"/>
      <c r="DL440" s="53"/>
      <c r="DM440" s="53"/>
      <c r="DN440" s="53"/>
      <c r="DO440" s="52">
        <f t="shared" ref="DO440:DY440" si="808">$DG440</f>
        <v>48672</v>
      </c>
      <c r="DP440" s="52">
        <f t="shared" si="808"/>
        <v>48672</v>
      </c>
      <c r="DQ440" s="52">
        <f t="shared" si="808"/>
        <v>48672</v>
      </c>
      <c r="DR440" s="52">
        <f t="shared" si="808"/>
        <v>48672</v>
      </c>
      <c r="DS440" s="52">
        <f t="shared" si="808"/>
        <v>48672</v>
      </c>
      <c r="DT440" s="52">
        <f t="shared" si="808"/>
        <v>48672</v>
      </c>
      <c r="DU440" s="52">
        <f t="shared" si="808"/>
        <v>48672</v>
      </c>
      <c r="DV440" s="52">
        <f t="shared" si="808"/>
        <v>48672</v>
      </c>
      <c r="DW440" s="52">
        <f t="shared" si="808"/>
        <v>48672</v>
      </c>
      <c r="DX440" s="52">
        <f t="shared" si="808"/>
        <v>48672</v>
      </c>
      <c r="DY440" s="52">
        <f t="shared" si="808"/>
        <v>48672</v>
      </c>
      <c r="DZ440" s="52">
        <f t="shared" si="804"/>
        <v>48672</v>
      </c>
      <c r="EA440" s="52">
        <f t="shared" si="804"/>
        <v>48672</v>
      </c>
      <c r="EB440" s="52">
        <f t="shared" si="804"/>
        <v>48672</v>
      </c>
      <c r="EC440" s="52">
        <f t="shared" si="804"/>
        <v>48672</v>
      </c>
      <c r="ED440" s="52">
        <f t="shared" si="804"/>
        <v>48672</v>
      </c>
      <c r="EE440" s="52">
        <f t="shared" si="804"/>
        <v>48672</v>
      </c>
      <c r="EF440" s="52">
        <f t="shared" si="804"/>
        <v>48672</v>
      </c>
      <c r="EG440" s="54">
        <f t="shared" si="728"/>
        <v>97344</v>
      </c>
      <c r="EH440" s="55">
        <f t="shared" si="729"/>
        <v>18</v>
      </c>
      <c r="EI440" s="55">
        <f t="shared" si="730"/>
        <v>2</v>
      </c>
      <c r="EJ440" s="56" t="s">
        <v>689</v>
      </c>
      <c r="EK440" s="57">
        <f t="shared" si="752"/>
        <v>0</v>
      </c>
      <c r="EL440" s="57">
        <f t="shared" si="753"/>
        <v>0</v>
      </c>
      <c r="EM440" s="57">
        <f t="shared" si="754"/>
        <v>0</v>
      </c>
      <c r="EN440" s="57">
        <f t="shared" si="755"/>
        <v>0</v>
      </c>
      <c r="EO440" s="57">
        <f t="shared" si="734"/>
        <v>0</v>
      </c>
      <c r="EP440" s="57">
        <f t="shared" si="735"/>
        <v>973440</v>
      </c>
      <c r="EQ440" s="58">
        <f t="shared" si="736"/>
        <v>0</v>
      </c>
      <c r="ER440" s="58">
        <f t="shared" si="737"/>
        <v>0</v>
      </c>
      <c r="ES440" s="58">
        <f t="shared" si="738"/>
        <v>0</v>
      </c>
      <c r="ET440" s="58">
        <f t="shared" si="739"/>
        <v>0</v>
      </c>
    </row>
    <row r="441" spans="1:150" x14ac:dyDescent="0.25">
      <c r="A441" s="30" t="s">
        <v>1525</v>
      </c>
      <c r="B441" s="65">
        <v>2023319</v>
      </c>
      <c r="C441" s="67" t="s">
        <v>1526</v>
      </c>
      <c r="D441" s="32" t="s">
        <v>1247</v>
      </c>
      <c r="E441" s="56"/>
      <c r="F441" s="33"/>
      <c r="G441" s="33"/>
      <c r="H441" s="288">
        <f t="shared" si="731"/>
        <v>973440</v>
      </c>
      <c r="I441" s="288">
        <f t="shared" si="732"/>
        <v>973440</v>
      </c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4" t="s">
        <v>478</v>
      </c>
      <c r="AI441" s="34" t="s">
        <v>479</v>
      </c>
      <c r="AJ441" s="34" t="s">
        <v>54</v>
      </c>
      <c r="AK441" s="34" t="s">
        <v>490</v>
      </c>
      <c r="AL441" s="34" t="s">
        <v>110</v>
      </c>
      <c r="AM441" s="34">
        <v>0</v>
      </c>
      <c r="AN441" s="34" t="s">
        <v>467</v>
      </c>
      <c r="AO441" s="36">
        <v>1.04</v>
      </c>
      <c r="AP441" s="69" t="s">
        <v>468</v>
      </c>
      <c r="AQ441" s="69" t="s">
        <v>58</v>
      </c>
      <c r="AR441" s="37" t="s">
        <v>493</v>
      </c>
      <c r="AS441" s="38">
        <v>2023</v>
      </c>
      <c r="AT441" s="39" t="s">
        <v>470</v>
      </c>
      <c r="AU441" s="37" t="s">
        <v>471</v>
      </c>
      <c r="AV441" s="39" t="s">
        <v>523</v>
      </c>
      <c r="AW441" s="39" t="s">
        <v>524</v>
      </c>
      <c r="AX441" s="39" t="s">
        <v>729</v>
      </c>
      <c r="AY441" s="40" t="s">
        <v>688</v>
      </c>
      <c r="AZ441" s="40" t="s">
        <v>474</v>
      </c>
      <c r="BA441" s="274">
        <v>0</v>
      </c>
      <c r="BB441" s="42"/>
      <c r="BC441" s="43">
        <v>936000</v>
      </c>
      <c r="BD441" s="43">
        <v>0</v>
      </c>
      <c r="BE441" s="43"/>
      <c r="BF441" s="43">
        <v>0</v>
      </c>
      <c r="BG441" s="44"/>
      <c r="BH441" s="45">
        <f t="shared" si="802"/>
        <v>936000</v>
      </c>
      <c r="BI441" s="45">
        <f t="shared" si="803"/>
        <v>973440</v>
      </c>
      <c r="BJ441" s="45">
        <f t="shared" si="725"/>
        <v>973440</v>
      </c>
      <c r="BK441" s="46">
        <v>0</v>
      </c>
      <c r="BL441" s="46">
        <v>0</v>
      </c>
      <c r="BM441" s="46">
        <f t="shared" si="770"/>
        <v>0</v>
      </c>
      <c r="BN441" s="46">
        <v>0</v>
      </c>
      <c r="BO441" s="46">
        <f t="shared" si="784"/>
        <v>0</v>
      </c>
      <c r="BP441" s="46">
        <v>0</v>
      </c>
      <c r="BQ441" s="46">
        <f t="shared" si="771"/>
        <v>0</v>
      </c>
      <c r="BR441" s="46">
        <v>0</v>
      </c>
      <c r="BS441" s="46">
        <f t="shared" si="772"/>
        <v>0</v>
      </c>
      <c r="BT441" s="46">
        <v>0</v>
      </c>
      <c r="BU441" s="46">
        <f t="shared" si="773"/>
        <v>0</v>
      </c>
      <c r="BV441" s="46">
        <v>936000</v>
      </c>
      <c r="BW441" s="46">
        <f t="shared" si="774"/>
        <v>973440</v>
      </c>
      <c r="BX441" s="46">
        <v>0</v>
      </c>
      <c r="BY441" s="46">
        <f t="shared" si="775"/>
        <v>0</v>
      </c>
      <c r="BZ441" s="46">
        <v>0</v>
      </c>
      <c r="CA441" s="46">
        <f t="shared" si="785"/>
        <v>0</v>
      </c>
      <c r="CB441" s="46">
        <v>0</v>
      </c>
      <c r="CC441" s="46">
        <f t="shared" si="786"/>
        <v>0</v>
      </c>
      <c r="CD441" s="46">
        <v>0</v>
      </c>
      <c r="CE441" s="46">
        <f t="shared" si="787"/>
        <v>0</v>
      </c>
      <c r="CF441" s="46">
        <v>0</v>
      </c>
      <c r="CG441" s="46">
        <f t="shared" si="788"/>
        <v>0</v>
      </c>
      <c r="CH441" s="46">
        <v>0</v>
      </c>
      <c r="CI441" s="46">
        <f t="shared" si="789"/>
        <v>0</v>
      </c>
      <c r="CJ441" s="46">
        <v>0</v>
      </c>
      <c r="CK441" s="46">
        <f t="shared" si="790"/>
        <v>0</v>
      </c>
      <c r="CL441" s="46">
        <v>0</v>
      </c>
      <c r="CM441" s="46">
        <f t="shared" si="791"/>
        <v>0</v>
      </c>
      <c r="CN441" s="46">
        <v>0</v>
      </c>
      <c r="CO441" s="46">
        <f t="shared" si="792"/>
        <v>0</v>
      </c>
      <c r="CP441" s="46">
        <v>0</v>
      </c>
      <c r="CQ441" s="46">
        <f t="shared" si="793"/>
        <v>0</v>
      </c>
      <c r="CR441" s="46">
        <v>0</v>
      </c>
      <c r="CS441" s="46">
        <f t="shared" si="794"/>
        <v>0</v>
      </c>
      <c r="CT441" s="46">
        <v>0</v>
      </c>
      <c r="CU441" s="46">
        <f t="shared" si="795"/>
        <v>0</v>
      </c>
      <c r="CV441" s="46">
        <v>0</v>
      </c>
      <c r="CW441" s="46">
        <f t="shared" si="796"/>
        <v>0</v>
      </c>
      <c r="CX441" s="46">
        <v>0</v>
      </c>
      <c r="CY441" s="46">
        <f t="shared" si="797"/>
        <v>0</v>
      </c>
      <c r="CZ441" s="46">
        <v>0</v>
      </c>
      <c r="DA441" s="46">
        <f t="shared" si="798"/>
        <v>0</v>
      </c>
      <c r="DB441" s="47">
        <v>0</v>
      </c>
      <c r="DC441" s="46">
        <f t="shared" si="799"/>
        <v>0</v>
      </c>
      <c r="DD441" s="48">
        <v>0</v>
      </c>
      <c r="DE441" s="46">
        <f t="shared" si="800"/>
        <v>0</v>
      </c>
      <c r="DF441" s="49">
        <v>20</v>
      </c>
      <c r="DG441" s="50">
        <f t="shared" si="807"/>
        <v>48672</v>
      </c>
      <c r="DH441" s="51">
        <f t="shared" si="726"/>
        <v>827424</v>
      </c>
      <c r="DI441" s="52"/>
      <c r="DJ441" s="52"/>
      <c r="DK441" s="53"/>
      <c r="DL441" s="53"/>
      <c r="DM441" s="53"/>
      <c r="DN441" s="53"/>
      <c r="DO441" s="53"/>
      <c r="DP441" s="52">
        <f t="shared" ref="DP441:DY441" si="809">$DG441</f>
        <v>48672</v>
      </c>
      <c r="DQ441" s="52">
        <f t="shared" si="809"/>
        <v>48672</v>
      </c>
      <c r="DR441" s="52">
        <f t="shared" si="809"/>
        <v>48672</v>
      </c>
      <c r="DS441" s="52">
        <f t="shared" si="809"/>
        <v>48672</v>
      </c>
      <c r="DT441" s="52">
        <f t="shared" si="809"/>
        <v>48672</v>
      </c>
      <c r="DU441" s="52">
        <f t="shared" si="809"/>
        <v>48672</v>
      </c>
      <c r="DV441" s="52">
        <f t="shared" si="809"/>
        <v>48672</v>
      </c>
      <c r="DW441" s="52">
        <f t="shared" si="809"/>
        <v>48672</v>
      </c>
      <c r="DX441" s="52">
        <f t="shared" si="809"/>
        <v>48672</v>
      </c>
      <c r="DY441" s="52">
        <f t="shared" si="809"/>
        <v>48672</v>
      </c>
      <c r="DZ441" s="52">
        <f t="shared" si="804"/>
        <v>48672</v>
      </c>
      <c r="EA441" s="52">
        <f t="shared" si="804"/>
        <v>48672</v>
      </c>
      <c r="EB441" s="52">
        <f t="shared" si="804"/>
        <v>48672</v>
      </c>
      <c r="EC441" s="52">
        <f t="shared" si="804"/>
        <v>48672</v>
      </c>
      <c r="ED441" s="52">
        <f t="shared" si="804"/>
        <v>48672</v>
      </c>
      <c r="EE441" s="52">
        <f t="shared" si="804"/>
        <v>48672</v>
      </c>
      <c r="EF441" s="52">
        <f t="shared" si="804"/>
        <v>48672</v>
      </c>
      <c r="EG441" s="54">
        <f t="shared" si="728"/>
        <v>146016</v>
      </c>
      <c r="EH441" s="55">
        <f t="shared" si="729"/>
        <v>17</v>
      </c>
      <c r="EI441" s="55">
        <f t="shared" si="730"/>
        <v>3</v>
      </c>
      <c r="EJ441" s="56" t="s">
        <v>689</v>
      </c>
      <c r="EK441" s="57">
        <f t="shared" si="752"/>
        <v>0</v>
      </c>
      <c r="EL441" s="57">
        <f t="shared" si="753"/>
        <v>0</v>
      </c>
      <c r="EM441" s="57">
        <f t="shared" si="754"/>
        <v>0</v>
      </c>
      <c r="EN441" s="57">
        <f t="shared" si="755"/>
        <v>0</v>
      </c>
      <c r="EO441" s="57">
        <f t="shared" si="734"/>
        <v>0</v>
      </c>
      <c r="EP441" s="57">
        <f t="shared" si="735"/>
        <v>0</v>
      </c>
      <c r="EQ441" s="58">
        <f t="shared" si="736"/>
        <v>0</v>
      </c>
      <c r="ER441" s="58">
        <f t="shared" si="737"/>
        <v>0</v>
      </c>
      <c r="ES441" s="58">
        <f t="shared" si="738"/>
        <v>0</v>
      </c>
      <c r="ET441" s="58">
        <f t="shared" si="739"/>
        <v>0</v>
      </c>
    </row>
    <row r="442" spans="1:150" x14ac:dyDescent="0.25">
      <c r="A442" s="30" t="s">
        <v>1527</v>
      </c>
      <c r="B442" s="65">
        <v>2023320</v>
      </c>
      <c r="C442" s="67" t="s">
        <v>1528</v>
      </c>
      <c r="D442" s="32" t="s">
        <v>1247</v>
      </c>
      <c r="E442" s="56"/>
      <c r="F442" s="33"/>
      <c r="G442" s="33"/>
      <c r="H442" s="288">
        <f t="shared" si="731"/>
        <v>973440</v>
      </c>
      <c r="I442" s="288">
        <f t="shared" si="732"/>
        <v>973440</v>
      </c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4" t="s">
        <v>478</v>
      </c>
      <c r="AI442" s="34" t="s">
        <v>479</v>
      </c>
      <c r="AJ442" s="34" t="s">
        <v>54</v>
      </c>
      <c r="AK442" s="34" t="s">
        <v>490</v>
      </c>
      <c r="AL442" s="34" t="s">
        <v>110</v>
      </c>
      <c r="AM442" s="34">
        <v>0</v>
      </c>
      <c r="AN442" s="34" t="s">
        <v>467</v>
      </c>
      <c r="AO442" s="36">
        <v>1.04</v>
      </c>
      <c r="AP442" s="69" t="s">
        <v>1456</v>
      </c>
      <c r="AQ442" s="69" t="s">
        <v>58</v>
      </c>
      <c r="AR442" s="37" t="s">
        <v>493</v>
      </c>
      <c r="AS442" s="38">
        <v>2023</v>
      </c>
      <c r="AT442" s="39" t="s">
        <v>470</v>
      </c>
      <c r="AU442" s="37" t="s">
        <v>471</v>
      </c>
      <c r="AV442" s="39" t="s">
        <v>523</v>
      </c>
      <c r="AW442" s="39" t="s">
        <v>524</v>
      </c>
      <c r="AX442" s="39" t="s">
        <v>729</v>
      </c>
      <c r="AY442" s="40" t="s">
        <v>688</v>
      </c>
      <c r="AZ442" s="40" t="s">
        <v>474</v>
      </c>
      <c r="BA442" s="274">
        <v>0</v>
      </c>
      <c r="BB442" s="42"/>
      <c r="BC442" s="43">
        <v>936000</v>
      </c>
      <c r="BD442" s="43">
        <v>0</v>
      </c>
      <c r="BE442" s="43"/>
      <c r="BF442" s="43">
        <v>0</v>
      </c>
      <c r="BG442" s="44"/>
      <c r="BH442" s="45">
        <f t="shared" si="802"/>
        <v>936000</v>
      </c>
      <c r="BI442" s="45">
        <f t="shared" si="803"/>
        <v>973440</v>
      </c>
      <c r="BJ442" s="45">
        <f t="shared" si="725"/>
        <v>973440</v>
      </c>
      <c r="BK442" s="46">
        <v>0</v>
      </c>
      <c r="BL442" s="46">
        <v>0</v>
      </c>
      <c r="BM442" s="46">
        <f t="shared" si="770"/>
        <v>0</v>
      </c>
      <c r="BN442" s="46">
        <v>0</v>
      </c>
      <c r="BO442" s="46">
        <f t="shared" si="784"/>
        <v>0</v>
      </c>
      <c r="BP442" s="46">
        <v>0</v>
      </c>
      <c r="BQ442" s="46">
        <f t="shared" si="771"/>
        <v>0</v>
      </c>
      <c r="BR442" s="46">
        <v>0</v>
      </c>
      <c r="BS442" s="46">
        <f t="shared" si="772"/>
        <v>0</v>
      </c>
      <c r="BT442" s="46">
        <v>0</v>
      </c>
      <c r="BU442" s="46">
        <f t="shared" si="773"/>
        <v>0</v>
      </c>
      <c r="BV442" s="46">
        <v>0</v>
      </c>
      <c r="BW442" s="46">
        <f t="shared" si="774"/>
        <v>0</v>
      </c>
      <c r="BX442" s="46">
        <v>936000</v>
      </c>
      <c r="BY442" s="46">
        <f t="shared" si="775"/>
        <v>973440</v>
      </c>
      <c r="BZ442" s="46">
        <v>0</v>
      </c>
      <c r="CA442" s="46">
        <f t="shared" si="785"/>
        <v>0</v>
      </c>
      <c r="CB442" s="46">
        <v>0</v>
      </c>
      <c r="CC442" s="46">
        <f t="shared" si="786"/>
        <v>0</v>
      </c>
      <c r="CD442" s="46">
        <v>0</v>
      </c>
      <c r="CE442" s="46">
        <f t="shared" si="787"/>
        <v>0</v>
      </c>
      <c r="CF442" s="46">
        <v>0</v>
      </c>
      <c r="CG442" s="46">
        <f t="shared" si="788"/>
        <v>0</v>
      </c>
      <c r="CH442" s="46">
        <v>0</v>
      </c>
      <c r="CI442" s="46">
        <f t="shared" si="789"/>
        <v>0</v>
      </c>
      <c r="CJ442" s="46">
        <v>0</v>
      </c>
      <c r="CK442" s="46">
        <f t="shared" si="790"/>
        <v>0</v>
      </c>
      <c r="CL442" s="46">
        <v>0</v>
      </c>
      <c r="CM442" s="46">
        <f t="shared" si="791"/>
        <v>0</v>
      </c>
      <c r="CN442" s="46">
        <v>0</v>
      </c>
      <c r="CO442" s="46">
        <f t="shared" si="792"/>
        <v>0</v>
      </c>
      <c r="CP442" s="46">
        <v>0</v>
      </c>
      <c r="CQ442" s="46">
        <f t="shared" si="793"/>
        <v>0</v>
      </c>
      <c r="CR442" s="46">
        <v>0</v>
      </c>
      <c r="CS442" s="46">
        <f t="shared" si="794"/>
        <v>0</v>
      </c>
      <c r="CT442" s="46">
        <v>0</v>
      </c>
      <c r="CU442" s="46">
        <f t="shared" si="795"/>
        <v>0</v>
      </c>
      <c r="CV442" s="46">
        <v>0</v>
      </c>
      <c r="CW442" s="46">
        <f t="shared" si="796"/>
        <v>0</v>
      </c>
      <c r="CX442" s="46">
        <v>0</v>
      </c>
      <c r="CY442" s="46">
        <f t="shared" si="797"/>
        <v>0</v>
      </c>
      <c r="CZ442" s="46">
        <v>0</v>
      </c>
      <c r="DA442" s="46">
        <f t="shared" si="798"/>
        <v>0</v>
      </c>
      <c r="DB442" s="47">
        <v>0</v>
      </c>
      <c r="DC442" s="46">
        <f t="shared" si="799"/>
        <v>0</v>
      </c>
      <c r="DD442" s="48">
        <v>0</v>
      </c>
      <c r="DE442" s="46">
        <f t="shared" si="800"/>
        <v>0</v>
      </c>
      <c r="DF442" s="49">
        <v>20</v>
      </c>
      <c r="DG442" s="50">
        <f t="shared" si="807"/>
        <v>48672</v>
      </c>
      <c r="DH442" s="51">
        <f t="shared" si="726"/>
        <v>778752</v>
      </c>
      <c r="DI442" s="52"/>
      <c r="DJ442" s="52"/>
      <c r="DK442" s="53"/>
      <c r="DL442" s="53"/>
      <c r="DM442" s="53"/>
      <c r="DN442" s="53"/>
      <c r="DO442" s="53"/>
      <c r="DP442" s="53"/>
      <c r="DQ442" s="52">
        <f t="shared" ref="DQ442:DY442" si="810">$DG442</f>
        <v>48672</v>
      </c>
      <c r="DR442" s="52">
        <f t="shared" si="810"/>
        <v>48672</v>
      </c>
      <c r="DS442" s="52">
        <f t="shared" si="810"/>
        <v>48672</v>
      </c>
      <c r="DT442" s="52">
        <f t="shared" si="810"/>
        <v>48672</v>
      </c>
      <c r="DU442" s="52">
        <f t="shared" si="810"/>
        <v>48672</v>
      </c>
      <c r="DV442" s="52">
        <f t="shared" si="810"/>
        <v>48672</v>
      </c>
      <c r="DW442" s="52">
        <f t="shared" si="810"/>
        <v>48672</v>
      </c>
      <c r="DX442" s="52">
        <f t="shared" si="810"/>
        <v>48672</v>
      </c>
      <c r="DY442" s="52">
        <f t="shared" si="810"/>
        <v>48672</v>
      </c>
      <c r="DZ442" s="52">
        <f t="shared" si="804"/>
        <v>48672</v>
      </c>
      <c r="EA442" s="52">
        <f t="shared" si="804"/>
        <v>48672</v>
      </c>
      <c r="EB442" s="52">
        <f t="shared" si="804"/>
        <v>48672</v>
      </c>
      <c r="EC442" s="52">
        <f t="shared" si="804"/>
        <v>48672</v>
      </c>
      <c r="ED442" s="52">
        <f t="shared" si="804"/>
        <v>48672</v>
      </c>
      <c r="EE442" s="52">
        <f t="shared" si="804"/>
        <v>48672</v>
      </c>
      <c r="EF442" s="52">
        <f t="shared" si="804"/>
        <v>48672</v>
      </c>
      <c r="EG442" s="54">
        <f t="shared" si="728"/>
        <v>194688</v>
      </c>
      <c r="EH442" s="55">
        <f t="shared" si="729"/>
        <v>16</v>
      </c>
      <c r="EI442" s="55">
        <f t="shared" si="730"/>
        <v>4</v>
      </c>
      <c r="EJ442" s="56" t="s">
        <v>689</v>
      </c>
      <c r="EK442" s="57">
        <f t="shared" si="752"/>
        <v>0</v>
      </c>
      <c r="EL442" s="57">
        <f t="shared" si="753"/>
        <v>0</v>
      </c>
      <c r="EM442" s="57">
        <f t="shared" si="754"/>
        <v>0</v>
      </c>
      <c r="EN442" s="57">
        <f t="shared" si="755"/>
        <v>0</v>
      </c>
      <c r="EO442" s="57">
        <f t="shared" si="734"/>
        <v>0</v>
      </c>
      <c r="EP442" s="57">
        <f t="shared" si="735"/>
        <v>0</v>
      </c>
      <c r="EQ442" s="58">
        <f t="shared" si="736"/>
        <v>0</v>
      </c>
      <c r="ER442" s="58">
        <f t="shared" si="737"/>
        <v>0</v>
      </c>
      <c r="ES442" s="58">
        <f t="shared" si="738"/>
        <v>0</v>
      </c>
      <c r="ET442" s="58">
        <f t="shared" si="739"/>
        <v>0</v>
      </c>
    </row>
    <row r="443" spans="1:150" x14ac:dyDescent="0.25">
      <c r="A443" s="30" t="s">
        <v>1529</v>
      </c>
      <c r="B443" s="65">
        <v>2023321</v>
      </c>
      <c r="C443" s="67" t="s">
        <v>1530</v>
      </c>
      <c r="D443" s="32" t="s">
        <v>1247</v>
      </c>
      <c r="E443" s="56"/>
      <c r="F443" s="33"/>
      <c r="G443" s="33"/>
      <c r="H443" s="288">
        <f t="shared" si="731"/>
        <v>973440</v>
      </c>
      <c r="I443" s="288">
        <f t="shared" si="732"/>
        <v>973440</v>
      </c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4" t="s">
        <v>478</v>
      </c>
      <c r="AI443" s="34" t="s">
        <v>479</v>
      </c>
      <c r="AJ443" s="34" t="s">
        <v>54</v>
      </c>
      <c r="AK443" s="34" t="s">
        <v>490</v>
      </c>
      <c r="AL443" s="34" t="s">
        <v>110</v>
      </c>
      <c r="AM443" s="34">
        <v>0</v>
      </c>
      <c r="AN443" s="34" t="s">
        <v>467</v>
      </c>
      <c r="AO443" s="36">
        <v>1.04</v>
      </c>
      <c r="AP443" s="69" t="s">
        <v>1456</v>
      </c>
      <c r="AQ443" s="69" t="s">
        <v>58</v>
      </c>
      <c r="AR443" s="37" t="s">
        <v>493</v>
      </c>
      <c r="AS443" s="38">
        <v>2023</v>
      </c>
      <c r="AT443" s="39" t="s">
        <v>470</v>
      </c>
      <c r="AU443" s="37" t="s">
        <v>471</v>
      </c>
      <c r="AV443" s="39" t="s">
        <v>523</v>
      </c>
      <c r="AW443" s="39" t="s">
        <v>524</v>
      </c>
      <c r="AX443" s="39" t="s">
        <v>729</v>
      </c>
      <c r="AY443" s="40" t="s">
        <v>688</v>
      </c>
      <c r="AZ443" s="40" t="s">
        <v>474</v>
      </c>
      <c r="BA443" s="274">
        <v>0</v>
      </c>
      <c r="BB443" s="42"/>
      <c r="BC443" s="43">
        <v>936000</v>
      </c>
      <c r="BD443" s="43">
        <v>0</v>
      </c>
      <c r="BE443" s="43"/>
      <c r="BF443" s="43">
        <v>0</v>
      </c>
      <c r="BG443" s="44"/>
      <c r="BH443" s="45">
        <f t="shared" si="802"/>
        <v>936000</v>
      </c>
      <c r="BI443" s="45">
        <f t="shared" si="803"/>
        <v>973440</v>
      </c>
      <c r="BJ443" s="45">
        <f t="shared" si="725"/>
        <v>973440</v>
      </c>
      <c r="BK443" s="46">
        <v>0</v>
      </c>
      <c r="BL443" s="46">
        <v>0</v>
      </c>
      <c r="BM443" s="46">
        <f t="shared" si="770"/>
        <v>0</v>
      </c>
      <c r="BN443" s="46">
        <v>0</v>
      </c>
      <c r="BO443" s="46">
        <f t="shared" si="784"/>
        <v>0</v>
      </c>
      <c r="BP443" s="46">
        <v>0</v>
      </c>
      <c r="BQ443" s="46">
        <f t="shared" si="771"/>
        <v>0</v>
      </c>
      <c r="BR443" s="46">
        <v>0</v>
      </c>
      <c r="BS443" s="46">
        <f t="shared" si="772"/>
        <v>0</v>
      </c>
      <c r="BT443" s="46">
        <v>0</v>
      </c>
      <c r="BU443" s="46">
        <f t="shared" si="773"/>
        <v>0</v>
      </c>
      <c r="BV443" s="46">
        <v>0</v>
      </c>
      <c r="BW443" s="46">
        <f t="shared" si="774"/>
        <v>0</v>
      </c>
      <c r="BX443" s="46">
        <v>0</v>
      </c>
      <c r="BY443" s="46">
        <f t="shared" si="775"/>
        <v>0</v>
      </c>
      <c r="BZ443" s="46">
        <v>936000</v>
      </c>
      <c r="CA443" s="46">
        <f t="shared" si="785"/>
        <v>973440</v>
      </c>
      <c r="CB443" s="46">
        <v>0</v>
      </c>
      <c r="CC443" s="46">
        <f t="shared" si="786"/>
        <v>0</v>
      </c>
      <c r="CD443" s="46">
        <v>0</v>
      </c>
      <c r="CE443" s="46">
        <f t="shared" si="787"/>
        <v>0</v>
      </c>
      <c r="CF443" s="46">
        <v>0</v>
      </c>
      <c r="CG443" s="46">
        <f t="shared" si="788"/>
        <v>0</v>
      </c>
      <c r="CH443" s="46">
        <v>0</v>
      </c>
      <c r="CI443" s="46">
        <f t="shared" si="789"/>
        <v>0</v>
      </c>
      <c r="CJ443" s="46">
        <v>0</v>
      </c>
      <c r="CK443" s="46">
        <f t="shared" si="790"/>
        <v>0</v>
      </c>
      <c r="CL443" s="46">
        <v>0</v>
      </c>
      <c r="CM443" s="46">
        <f t="shared" si="791"/>
        <v>0</v>
      </c>
      <c r="CN443" s="46">
        <v>0</v>
      </c>
      <c r="CO443" s="46">
        <f t="shared" si="792"/>
        <v>0</v>
      </c>
      <c r="CP443" s="46">
        <v>0</v>
      </c>
      <c r="CQ443" s="46">
        <f t="shared" si="793"/>
        <v>0</v>
      </c>
      <c r="CR443" s="46">
        <v>0</v>
      </c>
      <c r="CS443" s="46">
        <f t="shared" si="794"/>
        <v>0</v>
      </c>
      <c r="CT443" s="46">
        <v>0</v>
      </c>
      <c r="CU443" s="46">
        <f t="shared" si="795"/>
        <v>0</v>
      </c>
      <c r="CV443" s="46">
        <v>0</v>
      </c>
      <c r="CW443" s="46">
        <f t="shared" si="796"/>
        <v>0</v>
      </c>
      <c r="CX443" s="46">
        <v>0</v>
      </c>
      <c r="CY443" s="46">
        <f t="shared" si="797"/>
        <v>0</v>
      </c>
      <c r="CZ443" s="46">
        <v>0</v>
      </c>
      <c r="DA443" s="46">
        <f t="shared" si="798"/>
        <v>0</v>
      </c>
      <c r="DB443" s="47">
        <v>0</v>
      </c>
      <c r="DC443" s="46">
        <f t="shared" si="799"/>
        <v>0</v>
      </c>
      <c r="DD443" s="48">
        <v>0</v>
      </c>
      <c r="DE443" s="46">
        <f t="shared" si="800"/>
        <v>0</v>
      </c>
      <c r="DF443" s="49">
        <v>20</v>
      </c>
      <c r="DG443" s="50">
        <f t="shared" si="807"/>
        <v>48672</v>
      </c>
      <c r="DH443" s="51">
        <f t="shared" si="726"/>
        <v>730080</v>
      </c>
      <c r="DI443" s="52"/>
      <c r="DJ443" s="52"/>
      <c r="DK443" s="53"/>
      <c r="DL443" s="53"/>
      <c r="DM443" s="53"/>
      <c r="DN443" s="53"/>
      <c r="DO443" s="53"/>
      <c r="DP443" s="53"/>
      <c r="DQ443" s="53"/>
      <c r="DR443" s="52">
        <f t="shared" ref="DR443:DY443" si="811">$DG443</f>
        <v>48672</v>
      </c>
      <c r="DS443" s="52">
        <f t="shared" si="811"/>
        <v>48672</v>
      </c>
      <c r="DT443" s="52">
        <f t="shared" si="811"/>
        <v>48672</v>
      </c>
      <c r="DU443" s="52">
        <f t="shared" si="811"/>
        <v>48672</v>
      </c>
      <c r="DV443" s="52">
        <f t="shared" si="811"/>
        <v>48672</v>
      </c>
      <c r="DW443" s="52">
        <f t="shared" si="811"/>
        <v>48672</v>
      </c>
      <c r="DX443" s="52">
        <f t="shared" si="811"/>
        <v>48672</v>
      </c>
      <c r="DY443" s="52">
        <f t="shared" si="811"/>
        <v>48672</v>
      </c>
      <c r="DZ443" s="52">
        <f t="shared" si="804"/>
        <v>48672</v>
      </c>
      <c r="EA443" s="52">
        <f t="shared" si="804"/>
        <v>48672</v>
      </c>
      <c r="EB443" s="52">
        <f t="shared" si="804"/>
        <v>48672</v>
      </c>
      <c r="EC443" s="52">
        <f t="shared" si="804"/>
        <v>48672</v>
      </c>
      <c r="ED443" s="52">
        <f t="shared" si="804"/>
        <v>48672</v>
      </c>
      <c r="EE443" s="52">
        <f t="shared" si="804"/>
        <v>48672</v>
      </c>
      <c r="EF443" s="52">
        <f t="shared" si="804"/>
        <v>48672</v>
      </c>
      <c r="EG443" s="54">
        <f t="shared" si="728"/>
        <v>243360</v>
      </c>
      <c r="EH443" s="55">
        <f t="shared" si="729"/>
        <v>15</v>
      </c>
      <c r="EI443" s="55">
        <f t="shared" si="730"/>
        <v>5</v>
      </c>
      <c r="EJ443" s="56" t="s">
        <v>689</v>
      </c>
      <c r="EK443" s="57">
        <f t="shared" si="752"/>
        <v>0</v>
      </c>
      <c r="EL443" s="57">
        <f t="shared" si="753"/>
        <v>0</v>
      </c>
      <c r="EM443" s="57">
        <f t="shared" si="754"/>
        <v>0</v>
      </c>
      <c r="EN443" s="57">
        <f t="shared" si="755"/>
        <v>0</v>
      </c>
      <c r="EO443" s="57">
        <f t="shared" si="734"/>
        <v>0</v>
      </c>
      <c r="EP443" s="57">
        <f t="shared" si="735"/>
        <v>0</v>
      </c>
      <c r="EQ443" s="58">
        <f t="shared" si="736"/>
        <v>0</v>
      </c>
      <c r="ER443" s="58">
        <f t="shared" si="737"/>
        <v>0</v>
      </c>
      <c r="ES443" s="58">
        <f t="shared" si="738"/>
        <v>0</v>
      </c>
      <c r="ET443" s="58">
        <f t="shared" si="739"/>
        <v>0</v>
      </c>
    </row>
    <row r="444" spans="1:150" x14ac:dyDescent="0.25">
      <c r="A444" s="30" t="s">
        <v>1531</v>
      </c>
      <c r="B444" s="65">
        <v>2023322</v>
      </c>
      <c r="C444" s="67" t="s">
        <v>1532</v>
      </c>
      <c r="D444" s="32" t="s">
        <v>1247</v>
      </c>
      <c r="E444" s="56"/>
      <c r="F444" s="33"/>
      <c r="G444" s="33"/>
      <c r="H444" s="288">
        <f t="shared" si="731"/>
        <v>973440</v>
      </c>
      <c r="I444" s="288">
        <f t="shared" si="732"/>
        <v>973440</v>
      </c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4" t="s">
        <v>478</v>
      </c>
      <c r="AI444" s="34" t="s">
        <v>479</v>
      </c>
      <c r="AJ444" s="34" t="s">
        <v>54</v>
      </c>
      <c r="AK444" s="34" t="s">
        <v>490</v>
      </c>
      <c r="AL444" s="34" t="s">
        <v>110</v>
      </c>
      <c r="AM444" s="34">
        <v>0</v>
      </c>
      <c r="AN444" s="34" t="s">
        <v>467</v>
      </c>
      <c r="AO444" s="36">
        <v>1.04</v>
      </c>
      <c r="AP444" s="69" t="s">
        <v>1456</v>
      </c>
      <c r="AQ444" s="69" t="s">
        <v>58</v>
      </c>
      <c r="AR444" s="37" t="s">
        <v>493</v>
      </c>
      <c r="AS444" s="38">
        <v>2023</v>
      </c>
      <c r="AT444" s="39" t="s">
        <v>470</v>
      </c>
      <c r="AU444" s="37" t="s">
        <v>471</v>
      </c>
      <c r="AV444" s="39" t="s">
        <v>523</v>
      </c>
      <c r="AW444" s="39" t="s">
        <v>524</v>
      </c>
      <c r="AX444" s="39" t="s">
        <v>729</v>
      </c>
      <c r="AY444" s="40" t="s">
        <v>688</v>
      </c>
      <c r="AZ444" s="40" t="s">
        <v>474</v>
      </c>
      <c r="BA444" s="274">
        <v>0</v>
      </c>
      <c r="BB444" s="42"/>
      <c r="BC444" s="43">
        <v>936000</v>
      </c>
      <c r="BD444" s="43">
        <v>0</v>
      </c>
      <c r="BE444" s="43"/>
      <c r="BF444" s="43">
        <v>0</v>
      </c>
      <c r="BG444" s="44"/>
      <c r="BH444" s="45">
        <f t="shared" si="802"/>
        <v>936000</v>
      </c>
      <c r="BI444" s="45">
        <f t="shared" si="803"/>
        <v>973440</v>
      </c>
      <c r="BJ444" s="45">
        <f t="shared" si="725"/>
        <v>973440</v>
      </c>
      <c r="BK444" s="46">
        <v>0</v>
      </c>
      <c r="BL444" s="46">
        <v>0</v>
      </c>
      <c r="BM444" s="46">
        <f t="shared" si="770"/>
        <v>0</v>
      </c>
      <c r="BN444" s="46">
        <v>0</v>
      </c>
      <c r="BO444" s="46">
        <f t="shared" si="784"/>
        <v>0</v>
      </c>
      <c r="BP444" s="46">
        <v>0</v>
      </c>
      <c r="BQ444" s="46">
        <f t="shared" si="771"/>
        <v>0</v>
      </c>
      <c r="BR444" s="46">
        <v>0</v>
      </c>
      <c r="BS444" s="46">
        <f t="shared" si="772"/>
        <v>0</v>
      </c>
      <c r="BT444" s="46">
        <v>0</v>
      </c>
      <c r="BU444" s="46">
        <f t="shared" si="773"/>
        <v>0</v>
      </c>
      <c r="BV444" s="46">
        <v>0</v>
      </c>
      <c r="BW444" s="46">
        <f t="shared" si="774"/>
        <v>0</v>
      </c>
      <c r="BX444" s="46">
        <v>0</v>
      </c>
      <c r="BY444" s="46">
        <f t="shared" si="775"/>
        <v>0</v>
      </c>
      <c r="BZ444" s="46">
        <v>0</v>
      </c>
      <c r="CA444" s="46">
        <f t="shared" si="785"/>
        <v>0</v>
      </c>
      <c r="CB444" s="46">
        <v>936000</v>
      </c>
      <c r="CC444" s="46">
        <f t="shared" si="786"/>
        <v>973440</v>
      </c>
      <c r="CD444" s="46">
        <v>0</v>
      </c>
      <c r="CE444" s="46">
        <f t="shared" si="787"/>
        <v>0</v>
      </c>
      <c r="CF444" s="46">
        <v>0</v>
      </c>
      <c r="CG444" s="46">
        <f t="shared" si="788"/>
        <v>0</v>
      </c>
      <c r="CH444" s="46">
        <v>0</v>
      </c>
      <c r="CI444" s="46">
        <f t="shared" si="789"/>
        <v>0</v>
      </c>
      <c r="CJ444" s="46">
        <v>0</v>
      </c>
      <c r="CK444" s="46">
        <f t="shared" si="790"/>
        <v>0</v>
      </c>
      <c r="CL444" s="46">
        <v>0</v>
      </c>
      <c r="CM444" s="46">
        <f t="shared" si="791"/>
        <v>0</v>
      </c>
      <c r="CN444" s="46">
        <v>0</v>
      </c>
      <c r="CO444" s="46">
        <f t="shared" si="792"/>
        <v>0</v>
      </c>
      <c r="CP444" s="46">
        <v>0</v>
      </c>
      <c r="CQ444" s="46">
        <f t="shared" si="793"/>
        <v>0</v>
      </c>
      <c r="CR444" s="46">
        <v>0</v>
      </c>
      <c r="CS444" s="46">
        <f t="shared" si="794"/>
        <v>0</v>
      </c>
      <c r="CT444" s="46">
        <v>0</v>
      </c>
      <c r="CU444" s="46">
        <f t="shared" si="795"/>
        <v>0</v>
      </c>
      <c r="CV444" s="46">
        <v>0</v>
      </c>
      <c r="CW444" s="46">
        <f t="shared" si="796"/>
        <v>0</v>
      </c>
      <c r="CX444" s="46">
        <v>0</v>
      </c>
      <c r="CY444" s="46">
        <f t="shared" si="797"/>
        <v>0</v>
      </c>
      <c r="CZ444" s="46">
        <v>0</v>
      </c>
      <c r="DA444" s="46">
        <f t="shared" si="798"/>
        <v>0</v>
      </c>
      <c r="DB444" s="47">
        <v>0</v>
      </c>
      <c r="DC444" s="46">
        <f t="shared" si="799"/>
        <v>0</v>
      </c>
      <c r="DD444" s="48">
        <v>0</v>
      </c>
      <c r="DE444" s="46">
        <f t="shared" si="800"/>
        <v>0</v>
      </c>
      <c r="DF444" s="49">
        <v>20</v>
      </c>
      <c r="DG444" s="50">
        <f t="shared" si="807"/>
        <v>48672</v>
      </c>
      <c r="DH444" s="51">
        <f t="shared" si="726"/>
        <v>681408</v>
      </c>
      <c r="DI444" s="52"/>
      <c r="DJ444" s="52"/>
      <c r="DK444" s="53"/>
      <c r="DL444" s="53"/>
      <c r="DM444" s="53"/>
      <c r="DN444" s="53"/>
      <c r="DO444" s="53"/>
      <c r="DP444" s="53"/>
      <c r="DQ444" s="53"/>
      <c r="DR444" s="53"/>
      <c r="DS444" s="52">
        <f t="shared" ref="DS444:DY444" si="812">$DG444</f>
        <v>48672</v>
      </c>
      <c r="DT444" s="52">
        <f t="shared" si="812"/>
        <v>48672</v>
      </c>
      <c r="DU444" s="52">
        <f t="shared" si="812"/>
        <v>48672</v>
      </c>
      <c r="DV444" s="52">
        <f t="shared" si="812"/>
        <v>48672</v>
      </c>
      <c r="DW444" s="52">
        <f t="shared" si="812"/>
        <v>48672</v>
      </c>
      <c r="DX444" s="52">
        <f t="shared" si="812"/>
        <v>48672</v>
      </c>
      <c r="DY444" s="52">
        <f t="shared" si="812"/>
        <v>48672</v>
      </c>
      <c r="DZ444" s="52">
        <f t="shared" si="804"/>
        <v>48672</v>
      </c>
      <c r="EA444" s="52">
        <f t="shared" si="804"/>
        <v>48672</v>
      </c>
      <c r="EB444" s="52">
        <f t="shared" si="804"/>
        <v>48672</v>
      </c>
      <c r="EC444" s="52">
        <f t="shared" si="804"/>
        <v>48672</v>
      </c>
      <c r="ED444" s="52">
        <f t="shared" si="804"/>
        <v>48672</v>
      </c>
      <c r="EE444" s="52">
        <f t="shared" si="804"/>
        <v>48672</v>
      </c>
      <c r="EF444" s="52">
        <f t="shared" si="804"/>
        <v>48672</v>
      </c>
      <c r="EG444" s="54">
        <f t="shared" si="728"/>
        <v>292032</v>
      </c>
      <c r="EH444" s="55">
        <f t="shared" si="729"/>
        <v>14</v>
      </c>
      <c r="EI444" s="55">
        <f t="shared" si="730"/>
        <v>6</v>
      </c>
      <c r="EJ444" s="56" t="s">
        <v>689</v>
      </c>
      <c r="EK444" s="57">
        <f t="shared" si="752"/>
        <v>0</v>
      </c>
      <c r="EL444" s="57">
        <f t="shared" si="753"/>
        <v>0</v>
      </c>
      <c r="EM444" s="57">
        <f t="shared" si="754"/>
        <v>0</v>
      </c>
      <c r="EN444" s="57">
        <f t="shared" si="755"/>
        <v>0</v>
      </c>
      <c r="EO444" s="57">
        <f t="shared" si="734"/>
        <v>0</v>
      </c>
      <c r="EP444" s="57">
        <f t="shared" si="735"/>
        <v>0</v>
      </c>
      <c r="EQ444" s="58">
        <f t="shared" si="736"/>
        <v>0</v>
      </c>
      <c r="ER444" s="58">
        <f t="shared" si="737"/>
        <v>0</v>
      </c>
      <c r="ES444" s="58">
        <f t="shared" si="738"/>
        <v>0</v>
      </c>
      <c r="ET444" s="58">
        <f t="shared" si="739"/>
        <v>0</v>
      </c>
    </row>
    <row r="445" spans="1:150" x14ac:dyDescent="0.25">
      <c r="A445" s="30" t="s">
        <v>1533</v>
      </c>
      <c r="B445" s="65">
        <v>2023323</v>
      </c>
      <c r="C445" s="67" t="s">
        <v>1534</v>
      </c>
      <c r="D445" s="32" t="s">
        <v>1247</v>
      </c>
      <c r="E445" s="56"/>
      <c r="F445" s="33"/>
      <c r="G445" s="33"/>
      <c r="H445" s="288">
        <f t="shared" si="731"/>
        <v>973440</v>
      </c>
      <c r="I445" s="288">
        <f t="shared" si="732"/>
        <v>973440</v>
      </c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4" t="s">
        <v>478</v>
      </c>
      <c r="AI445" s="34" t="s">
        <v>479</v>
      </c>
      <c r="AJ445" s="34" t="s">
        <v>54</v>
      </c>
      <c r="AK445" s="34" t="s">
        <v>490</v>
      </c>
      <c r="AL445" s="34" t="s">
        <v>110</v>
      </c>
      <c r="AM445" s="34">
        <v>0</v>
      </c>
      <c r="AN445" s="34" t="s">
        <v>467</v>
      </c>
      <c r="AO445" s="36">
        <v>1.04</v>
      </c>
      <c r="AP445" s="69" t="s">
        <v>1456</v>
      </c>
      <c r="AQ445" s="69" t="s">
        <v>58</v>
      </c>
      <c r="AR445" s="37" t="s">
        <v>493</v>
      </c>
      <c r="AS445" s="38">
        <v>2023</v>
      </c>
      <c r="AT445" s="39" t="s">
        <v>470</v>
      </c>
      <c r="AU445" s="37" t="s">
        <v>471</v>
      </c>
      <c r="AV445" s="39" t="s">
        <v>523</v>
      </c>
      <c r="AW445" s="39" t="s">
        <v>524</v>
      </c>
      <c r="AX445" s="39" t="s">
        <v>729</v>
      </c>
      <c r="AY445" s="40" t="s">
        <v>688</v>
      </c>
      <c r="AZ445" s="40" t="s">
        <v>474</v>
      </c>
      <c r="BA445" s="274">
        <v>0</v>
      </c>
      <c r="BB445" s="42"/>
      <c r="BC445" s="43">
        <v>936000</v>
      </c>
      <c r="BD445" s="43">
        <v>0</v>
      </c>
      <c r="BE445" s="43"/>
      <c r="BF445" s="43">
        <v>0</v>
      </c>
      <c r="BG445" s="44"/>
      <c r="BH445" s="45">
        <f t="shared" si="802"/>
        <v>936000</v>
      </c>
      <c r="BI445" s="45">
        <f t="shared" si="803"/>
        <v>973440</v>
      </c>
      <c r="BJ445" s="45">
        <f t="shared" si="725"/>
        <v>973440</v>
      </c>
      <c r="BK445" s="46">
        <v>0</v>
      </c>
      <c r="BL445" s="46">
        <v>0</v>
      </c>
      <c r="BM445" s="46">
        <f t="shared" si="770"/>
        <v>0</v>
      </c>
      <c r="BN445" s="46">
        <v>0</v>
      </c>
      <c r="BO445" s="46">
        <f t="shared" si="784"/>
        <v>0</v>
      </c>
      <c r="BP445" s="46">
        <v>0</v>
      </c>
      <c r="BQ445" s="46">
        <f t="shared" si="771"/>
        <v>0</v>
      </c>
      <c r="BR445" s="46">
        <v>0</v>
      </c>
      <c r="BS445" s="46">
        <f t="shared" si="772"/>
        <v>0</v>
      </c>
      <c r="BT445" s="46">
        <v>0</v>
      </c>
      <c r="BU445" s="46">
        <f t="shared" si="773"/>
        <v>0</v>
      </c>
      <c r="BV445" s="46">
        <v>0</v>
      </c>
      <c r="BW445" s="46">
        <f t="shared" si="774"/>
        <v>0</v>
      </c>
      <c r="BX445" s="46">
        <v>0</v>
      </c>
      <c r="BY445" s="46">
        <f t="shared" si="775"/>
        <v>0</v>
      </c>
      <c r="BZ445" s="46">
        <v>0</v>
      </c>
      <c r="CA445" s="46">
        <f t="shared" si="785"/>
        <v>0</v>
      </c>
      <c r="CB445" s="46">
        <v>0</v>
      </c>
      <c r="CC445" s="46">
        <f t="shared" si="786"/>
        <v>0</v>
      </c>
      <c r="CD445" s="46">
        <v>936000</v>
      </c>
      <c r="CE445" s="46">
        <f t="shared" si="787"/>
        <v>973440</v>
      </c>
      <c r="CF445" s="46">
        <v>0</v>
      </c>
      <c r="CG445" s="46">
        <f t="shared" si="788"/>
        <v>0</v>
      </c>
      <c r="CH445" s="46">
        <v>0</v>
      </c>
      <c r="CI445" s="46">
        <f t="shared" si="789"/>
        <v>0</v>
      </c>
      <c r="CJ445" s="46">
        <v>0</v>
      </c>
      <c r="CK445" s="46">
        <f t="shared" si="790"/>
        <v>0</v>
      </c>
      <c r="CL445" s="46">
        <v>0</v>
      </c>
      <c r="CM445" s="46">
        <f t="shared" si="791"/>
        <v>0</v>
      </c>
      <c r="CN445" s="46">
        <v>0</v>
      </c>
      <c r="CO445" s="46">
        <f t="shared" si="792"/>
        <v>0</v>
      </c>
      <c r="CP445" s="46">
        <v>0</v>
      </c>
      <c r="CQ445" s="46">
        <f t="shared" si="793"/>
        <v>0</v>
      </c>
      <c r="CR445" s="46">
        <v>0</v>
      </c>
      <c r="CS445" s="46">
        <f t="shared" si="794"/>
        <v>0</v>
      </c>
      <c r="CT445" s="46">
        <v>0</v>
      </c>
      <c r="CU445" s="46">
        <f t="shared" si="795"/>
        <v>0</v>
      </c>
      <c r="CV445" s="46">
        <v>0</v>
      </c>
      <c r="CW445" s="46">
        <f t="shared" si="796"/>
        <v>0</v>
      </c>
      <c r="CX445" s="46">
        <v>0</v>
      </c>
      <c r="CY445" s="46">
        <f t="shared" si="797"/>
        <v>0</v>
      </c>
      <c r="CZ445" s="46">
        <v>0</v>
      </c>
      <c r="DA445" s="46">
        <f t="shared" si="798"/>
        <v>0</v>
      </c>
      <c r="DB445" s="47">
        <v>0</v>
      </c>
      <c r="DC445" s="46">
        <f t="shared" si="799"/>
        <v>0</v>
      </c>
      <c r="DD445" s="48">
        <v>0</v>
      </c>
      <c r="DE445" s="46">
        <f t="shared" si="800"/>
        <v>0</v>
      </c>
      <c r="DF445" s="49">
        <v>20</v>
      </c>
      <c r="DG445" s="50">
        <f t="shared" si="807"/>
        <v>48672</v>
      </c>
      <c r="DH445" s="51">
        <f t="shared" si="726"/>
        <v>632736</v>
      </c>
      <c r="DI445" s="52"/>
      <c r="DJ445" s="52"/>
      <c r="DK445" s="53"/>
      <c r="DL445" s="53"/>
      <c r="DM445" s="53"/>
      <c r="DN445" s="53"/>
      <c r="DO445" s="53"/>
      <c r="DP445" s="53"/>
      <c r="DQ445" s="53"/>
      <c r="DR445" s="53"/>
      <c r="DS445" s="53"/>
      <c r="DT445" s="52">
        <f t="shared" ref="DT445:DY445" si="813">$DG445</f>
        <v>48672</v>
      </c>
      <c r="DU445" s="52">
        <f t="shared" si="813"/>
        <v>48672</v>
      </c>
      <c r="DV445" s="52">
        <f t="shared" si="813"/>
        <v>48672</v>
      </c>
      <c r="DW445" s="52">
        <f t="shared" si="813"/>
        <v>48672</v>
      </c>
      <c r="DX445" s="52">
        <f t="shared" si="813"/>
        <v>48672</v>
      </c>
      <c r="DY445" s="52">
        <f t="shared" si="813"/>
        <v>48672</v>
      </c>
      <c r="DZ445" s="52">
        <f t="shared" ref="DZ445:EF451" si="814">$DG445</f>
        <v>48672</v>
      </c>
      <c r="EA445" s="52">
        <f t="shared" si="814"/>
        <v>48672</v>
      </c>
      <c r="EB445" s="52">
        <f t="shared" si="814"/>
        <v>48672</v>
      </c>
      <c r="EC445" s="52">
        <f t="shared" si="814"/>
        <v>48672</v>
      </c>
      <c r="ED445" s="52">
        <f t="shared" si="814"/>
        <v>48672</v>
      </c>
      <c r="EE445" s="52">
        <f t="shared" si="814"/>
        <v>48672</v>
      </c>
      <c r="EF445" s="52">
        <f t="shared" si="814"/>
        <v>48672</v>
      </c>
      <c r="EG445" s="54">
        <f t="shared" si="728"/>
        <v>340704</v>
      </c>
      <c r="EH445" s="55">
        <f t="shared" si="729"/>
        <v>13</v>
      </c>
      <c r="EI445" s="55">
        <f t="shared" si="730"/>
        <v>7</v>
      </c>
      <c r="EJ445" s="56" t="s">
        <v>689</v>
      </c>
      <c r="EK445" s="57">
        <f t="shared" si="752"/>
        <v>0</v>
      </c>
      <c r="EL445" s="57">
        <f t="shared" si="753"/>
        <v>0</v>
      </c>
      <c r="EM445" s="57">
        <f t="shared" si="754"/>
        <v>0</v>
      </c>
      <c r="EN445" s="57">
        <f t="shared" si="755"/>
        <v>0</v>
      </c>
      <c r="EO445" s="57">
        <f t="shared" si="734"/>
        <v>0</v>
      </c>
      <c r="EP445" s="57">
        <f t="shared" si="735"/>
        <v>0</v>
      </c>
      <c r="EQ445" s="58">
        <f t="shared" si="736"/>
        <v>0</v>
      </c>
      <c r="ER445" s="58">
        <f t="shared" si="737"/>
        <v>0</v>
      </c>
      <c r="ES445" s="58">
        <f t="shared" si="738"/>
        <v>0</v>
      </c>
      <c r="ET445" s="58">
        <f t="shared" si="739"/>
        <v>0</v>
      </c>
    </row>
    <row r="446" spans="1:150" x14ac:dyDescent="0.25">
      <c r="A446" s="30" t="s">
        <v>1535</v>
      </c>
      <c r="B446" s="65">
        <v>2023324</v>
      </c>
      <c r="C446" s="67" t="s">
        <v>1536</v>
      </c>
      <c r="D446" s="32" t="s">
        <v>1247</v>
      </c>
      <c r="E446" s="56"/>
      <c r="F446" s="33"/>
      <c r="G446" s="33"/>
      <c r="H446" s="288">
        <f t="shared" si="731"/>
        <v>973440</v>
      </c>
      <c r="I446" s="288">
        <f t="shared" si="732"/>
        <v>973440</v>
      </c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4" t="s">
        <v>478</v>
      </c>
      <c r="AI446" s="34" t="s">
        <v>479</v>
      </c>
      <c r="AJ446" s="34" t="s">
        <v>54</v>
      </c>
      <c r="AK446" s="34" t="s">
        <v>490</v>
      </c>
      <c r="AL446" s="34" t="s">
        <v>110</v>
      </c>
      <c r="AM446" s="34">
        <v>0</v>
      </c>
      <c r="AN446" s="34" t="s">
        <v>467</v>
      </c>
      <c r="AO446" s="36">
        <v>1.04</v>
      </c>
      <c r="AP446" s="69" t="s">
        <v>1456</v>
      </c>
      <c r="AQ446" s="69" t="s">
        <v>58</v>
      </c>
      <c r="AR446" s="37" t="s">
        <v>493</v>
      </c>
      <c r="AS446" s="38">
        <v>2023</v>
      </c>
      <c r="AT446" s="39" t="s">
        <v>470</v>
      </c>
      <c r="AU446" s="37" t="s">
        <v>471</v>
      </c>
      <c r="AV446" s="39" t="s">
        <v>523</v>
      </c>
      <c r="AW446" s="39" t="s">
        <v>524</v>
      </c>
      <c r="AX446" s="39" t="s">
        <v>729</v>
      </c>
      <c r="AY446" s="40" t="s">
        <v>688</v>
      </c>
      <c r="AZ446" s="40" t="s">
        <v>474</v>
      </c>
      <c r="BA446" s="274">
        <v>0</v>
      </c>
      <c r="BB446" s="42"/>
      <c r="BC446" s="43">
        <v>936000</v>
      </c>
      <c r="BD446" s="43">
        <v>0</v>
      </c>
      <c r="BE446" s="43"/>
      <c r="BF446" s="43">
        <v>0</v>
      </c>
      <c r="BG446" s="44"/>
      <c r="BH446" s="45">
        <f t="shared" si="802"/>
        <v>936000</v>
      </c>
      <c r="BI446" s="45">
        <f t="shared" si="803"/>
        <v>973440</v>
      </c>
      <c r="BJ446" s="45">
        <f t="shared" si="725"/>
        <v>973440</v>
      </c>
      <c r="BK446" s="46">
        <v>0</v>
      </c>
      <c r="BL446" s="46">
        <v>0</v>
      </c>
      <c r="BM446" s="46">
        <f t="shared" si="770"/>
        <v>0</v>
      </c>
      <c r="BN446" s="46">
        <v>0</v>
      </c>
      <c r="BO446" s="46">
        <f t="shared" si="784"/>
        <v>0</v>
      </c>
      <c r="BP446" s="46">
        <v>0</v>
      </c>
      <c r="BQ446" s="46">
        <f t="shared" si="771"/>
        <v>0</v>
      </c>
      <c r="BR446" s="46">
        <v>0</v>
      </c>
      <c r="BS446" s="46">
        <f t="shared" si="772"/>
        <v>0</v>
      </c>
      <c r="BT446" s="46">
        <v>0</v>
      </c>
      <c r="BU446" s="46">
        <f t="shared" si="773"/>
        <v>0</v>
      </c>
      <c r="BV446" s="46">
        <v>0</v>
      </c>
      <c r="BW446" s="46">
        <f t="shared" si="774"/>
        <v>0</v>
      </c>
      <c r="BX446" s="46">
        <v>0</v>
      </c>
      <c r="BY446" s="46">
        <f t="shared" si="775"/>
        <v>0</v>
      </c>
      <c r="BZ446" s="46">
        <v>0</v>
      </c>
      <c r="CA446" s="46">
        <f t="shared" si="785"/>
        <v>0</v>
      </c>
      <c r="CB446" s="46">
        <v>0</v>
      </c>
      <c r="CC446" s="46">
        <f t="shared" si="786"/>
        <v>0</v>
      </c>
      <c r="CD446" s="46">
        <v>0</v>
      </c>
      <c r="CE446" s="46">
        <f t="shared" si="787"/>
        <v>0</v>
      </c>
      <c r="CF446" s="46">
        <v>936000</v>
      </c>
      <c r="CG446" s="46">
        <f t="shared" si="788"/>
        <v>973440</v>
      </c>
      <c r="CH446" s="46">
        <v>0</v>
      </c>
      <c r="CI446" s="46">
        <f t="shared" si="789"/>
        <v>0</v>
      </c>
      <c r="CJ446" s="46">
        <v>0</v>
      </c>
      <c r="CK446" s="46">
        <f t="shared" si="790"/>
        <v>0</v>
      </c>
      <c r="CL446" s="46">
        <v>0</v>
      </c>
      <c r="CM446" s="46">
        <f t="shared" si="791"/>
        <v>0</v>
      </c>
      <c r="CN446" s="46">
        <v>0</v>
      </c>
      <c r="CO446" s="46">
        <f t="shared" si="792"/>
        <v>0</v>
      </c>
      <c r="CP446" s="46">
        <v>0</v>
      </c>
      <c r="CQ446" s="46">
        <f t="shared" si="793"/>
        <v>0</v>
      </c>
      <c r="CR446" s="46">
        <v>0</v>
      </c>
      <c r="CS446" s="46">
        <f t="shared" si="794"/>
        <v>0</v>
      </c>
      <c r="CT446" s="46">
        <v>0</v>
      </c>
      <c r="CU446" s="46">
        <f t="shared" si="795"/>
        <v>0</v>
      </c>
      <c r="CV446" s="46">
        <v>0</v>
      </c>
      <c r="CW446" s="46">
        <f t="shared" si="796"/>
        <v>0</v>
      </c>
      <c r="CX446" s="46">
        <v>0</v>
      </c>
      <c r="CY446" s="46">
        <f t="shared" si="797"/>
        <v>0</v>
      </c>
      <c r="CZ446" s="46">
        <v>0</v>
      </c>
      <c r="DA446" s="46">
        <f t="shared" si="798"/>
        <v>0</v>
      </c>
      <c r="DB446" s="47">
        <v>0</v>
      </c>
      <c r="DC446" s="46">
        <f t="shared" si="799"/>
        <v>0</v>
      </c>
      <c r="DD446" s="48">
        <v>0</v>
      </c>
      <c r="DE446" s="46">
        <f t="shared" si="800"/>
        <v>0</v>
      </c>
      <c r="DF446" s="49">
        <v>20</v>
      </c>
      <c r="DG446" s="50">
        <f t="shared" si="807"/>
        <v>48672</v>
      </c>
      <c r="DH446" s="51">
        <f t="shared" si="726"/>
        <v>584064</v>
      </c>
      <c r="DI446" s="52"/>
      <c r="DJ446" s="52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2">
        <f>$DG446</f>
        <v>48672</v>
      </c>
      <c r="DV446" s="52">
        <f>$DG446</f>
        <v>48672</v>
      </c>
      <c r="DW446" s="52">
        <f>$DG446</f>
        <v>48672</v>
      </c>
      <c r="DX446" s="52">
        <f>$DG446</f>
        <v>48672</v>
      </c>
      <c r="DY446" s="52">
        <f>$DG446</f>
        <v>48672</v>
      </c>
      <c r="DZ446" s="52">
        <f t="shared" si="814"/>
        <v>48672</v>
      </c>
      <c r="EA446" s="52">
        <f t="shared" si="814"/>
        <v>48672</v>
      </c>
      <c r="EB446" s="52">
        <f t="shared" si="814"/>
        <v>48672</v>
      </c>
      <c r="EC446" s="52">
        <f t="shared" si="814"/>
        <v>48672</v>
      </c>
      <c r="ED446" s="52">
        <f t="shared" si="814"/>
        <v>48672</v>
      </c>
      <c r="EE446" s="52">
        <f t="shared" si="814"/>
        <v>48672</v>
      </c>
      <c r="EF446" s="52">
        <f t="shared" si="814"/>
        <v>48672</v>
      </c>
      <c r="EG446" s="54">
        <f t="shared" si="728"/>
        <v>389376</v>
      </c>
      <c r="EH446" s="55">
        <f t="shared" si="729"/>
        <v>12</v>
      </c>
      <c r="EI446" s="55">
        <f t="shared" si="730"/>
        <v>8</v>
      </c>
      <c r="EJ446" s="56" t="s">
        <v>689</v>
      </c>
      <c r="EK446" s="57">
        <f t="shared" si="752"/>
        <v>0</v>
      </c>
      <c r="EL446" s="57">
        <f t="shared" si="753"/>
        <v>0</v>
      </c>
      <c r="EM446" s="57">
        <f t="shared" si="754"/>
        <v>0</v>
      </c>
      <c r="EN446" s="57">
        <f t="shared" si="755"/>
        <v>0</v>
      </c>
      <c r="EO446" s="57">
        <f t="shared" si="734"/>
        <v>0</v>
      </c>
      <c r="EP446" s="57">
        <f t="shared" si="735"/>
        <v>0</v>
      </c>
      <c r="EQ446" s="58">
        <f t="shared" si="736"/>
        <v>0</v>
      </c>
      <c r="ER446" s="58">
        <f t="shared" si="737"/>
        <v>0</v>
      </c>
      <c r="ES446" s="58">
        <f t="shared" si="738"/>
        <v>0</v>
      </c>
      <c r="ET446" s="58">
        <f t="shared" si="739"/>
        <v>0</v>
      </c>
    </row>
    <row r="447" spans="1:150" x14ac:dyDescent="0.25">
      <c r="A447" s="30" t="s">
        <v>1537</v>
      </c>
      <c r="B447" s="65">
        <v>2023325</v>
      </c>
      <c r="C447" s="67" t="s">
        <v>1538</v>
      </c>
      <c r="D447" s="32" t="s">
        <v>1247</v>
      </c>
      <c r="E447" s="56"/>
      <c r="F447" s="33"/>
      <c r="G447" s="33"/>
      <c r="H447" s="288">
        <f t="shared" si="731"/>
        <v>973440</v>
      </c>
      <c r="I447" s="288">
        <f t="shared" si="732"/>
        <v>973440</v>
      </c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4" t="s">
        <v>478</v>
      </c>
      <c r="AI447" s="34" t="s">
        <v>479</v>
      </c>
      <c r="AJ447" s="34" t="s">
        <v>54</v>
      </c>
      <c r="AK447" s="34" t="s">
        <v>490</v>
      </c>
      <c r="AL447" s="34" t="s">
        <v>110</v>
      </c>
      <c r="AM447" s="34">
        <v>0</v>
      </c>
      <c r="AN447" s="34" t="s">
        <v>467</v>
      </c>
      <c r="AO447" s="36">
        <v>1.04</v>
      </c>
      <c r="AP447" s="69" t="s">
        <v>1456</v>
      </c>
      <c r="AQ447" s="69" t="s">
        <v>58</v>
      </c>
      <c r="AR447" s="37" t="s">
        <v>493</v>
      </c>
      <c r="AS447" s="38">
        <v>2023</v>
      </c>
      <c r="AT447" s="39" t="s">
        <v>470</v>
      </c>
      <c r="AU447" s="37" t="s">
        <v>471</v>
      </c>
      <c r="AV447" s="39" t="s">
        <v>523</v>
      </c>
      <c r="AW447" s="39" t="s">
        <v>524</v>
      </c>
      <c r="AX447" s="39" t="s">
        <v>729</v>
      </c>
      <c r="AY447" s="40" t="s">
        <v>688</v>
      </c>
      <c r="AZ447" s="40" t="s">
        <v>474</v>
      </c>
      <c r="BA447" s="274">
        <v>0</v>
      </c>
      <c r="BB447" s="42"/>
      <c r="BC447" s="43">
        <v>936000</v>
      </c>
      <c r="BD447" s="43">
        <v>0</v>
      </c>
      <c r="BE447" s="43"/>
      <c r="BF447" s="43">
        <v>0</v>
      </c>
      <c r="BG447" s="44"/>
      <c r="BH447" s="45">
        <f t="shared" si="802"/>
        <v>936000</v>
      </c>
      <c r="BI447" s="45">
        <f t="shared" si="803"/>
        <v>973440</v>
      </c>
      <c r="BJ447" s="45">
        <f t="shared" si="725"/>
        <v>973440</v>
      </c>
      <c r="BK447" s="46">
        <v>0</v>
      </c>
      <c r="BL447" s="46">
        <v>0</v>
      </c>
      <c r="BM447" s="46">
        <f t="shared" si="770"/>
        <v>0</v>
      </c>
      <c r="BN447" s="46">
        <v>0</v>
      </c>
      <c r="BO447" s="46">
        <f t="shared" si="784"/>
        <v>0</v>
      </c>
      <c r="BP447" s="46">
        <v>0</v>
      </c>
      <c r="BQ447" s="46">
        <f t="shared" si="771"/>
        <v>0</v>
      </c>
      <c r="BR447" s="46">
        <v>0</v>
      </c>
      <c r="BS447" s="46">
        <f t="shared" si="772"/>
        <v>0</v>
      </c>
      <c r="BT447" s="46">
        <v>0</v>
      </c>
      <c r="BU447" s="46">
        <f t="shared" si="773"/>
        <v>0</v>
      </c>
      <c r="BV447" s="46">
        <v>0</v>
      </c>
      <c r="BW447" s="46">
        <f t="shared" si="774"/>
        <v>0</v>
      </c>
      <c r="BX447" s="46">
        <v>0</v>
      </c>
      <c r="BY447" s="46">
        <f t="shared" si="775"/>
        <v>0</v>
      </c>
      <c r="BZ447" s="46">
        <v>0</v>
      </c>
      <c r="CA447" s="46">
        <f t="shared" si="785"/>
        <v>0</v>
      </c>
      <c r="CB447" s="46">
        <v>0</v>
      </c>
      <c r="CC447" s="46">
        <f t="shared" si="786"/>
        <v>0</v>
      </c>
      <c r="CD447" s="46">
        <v>0</v>
      </c>
      <c r="CE447" s="46">
        <f t="shared" si="787"/>
        <v>0</v>
      </c>
      <c r="CF447" s="46">
        <v>0</v>
      </c>
      <c r="CG447" s="46">
        <f t="shared" si="788"/>
        <v>0</v>
      </c>
      <c r="CH447" s="46">
        <v>936000</v>
      </c>
      <c r="CI447" s="46">
        <f t="shared" si="789"/>
        <v>973440</v>
      </c>
      <c r="CJ447" s="46">
        <v>0</v>
      </c>
      <c r="CK447" s="46">
        <f t="shared" si="790"/>
        <v>0</v>
      </c>
      <c r="CL447" s="46">
        <v>0</v>
      </c>
      <c r="CM447" s="46">
        <f t="shared" si="791"/>
        <v>0</v>
      </c>
      <c r="CN447" s="46">
        <v>0</v>
      </c>
      <c r="CO447" s="46">
        <f t="shared" si="792"/>
        <v>0</v>
      </c>
      <c r="CP447" s="46">
        <v>0</v>
      </c>
      <c r="CQ447" s="46">
        <f t="shared" si="793"/>
        <v>0</v>
      </c>
      <c r="CR447" s="46">
        <v>0</v>
      </c>
      <c r="CS447" s="46">
        <f t="shared" si="794"/>
        <v>0</v>
      </c>
      <c r="CT447" s="46">
        <v>0</v>
      </c>
      <c r="CU447" s="46">
        <f t="shared" si="795"/>
        <v>0</v>
      </c>
      <c r="CV447" s="46">
        <v>0</v>
      </c>
      <c r="CW447" s="46">
        <f t="shared" si="796"/>
        <v>0</v>
      </c>
      <c r="CX447" s="46">
        <v>0</v>
      </c>
      <c r="CY447" s="46">
        <f t="shared" si="797"/>
        <v>0</v>
      </c>
      <c r="CZ447" s="46">
        <v>0</v>
      </c>
      <c r="DA447" s="46">
        <f t="shared" si="798"/>
        <v>0</v>
      </c>
      <c r="DB447" s="47">
        <v>0</v>
      </c>
      <c r="DC447" s="46">
        <f t="shared" si="799"/>
        <v>0</v>
      </c>
      <c r="DD447" s="48">
        <v>0</v>
      </c>
      <c r="DE447" s="46">
        <f t="shared" si="800"/>
        <v>0</v>
      </c>
      <c r="DF447" s="49">
        <v>20</v>
      </c>
      <c r="DG447" s="50">
        <f t="shared" si="807"/>
        <v>48672</v>
      </c>
      <c r="DH447" s="51">
        <f t="shared" si="726"/>
        <v>535392</v>
      </c>
      <c r="DI447" s="52"/>
      <c r="DJ447" s="52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2">
        <f>$DG447</f>
        <v>48672</v>
      </c>
      <c r="DW447" s="52">
        <f>$DG447</f>
        <v>48672</v>
      </c>
      <c r="DX447" s="52">
        <f>$DG447</f>
        <v>48672</v>
      </c>
      <c r="DY447" s="52">
        <f>$DG447</f>
        <v>48672</v>
      </c>
      <c r="DZ447" s="52">
        <f t="shared" si="814"/>
        <v>48672</v>
      </c>
      <c r="EA447" s="52">
        <f t="shared" si="814"/>
        <v>48672</v>
      </c>
      <c r="EB447" s="52">
        <f t="shared" si="814"/>
        <v>48672</v>
      </c>
      <c r="EC447" s="52">
        <f t="shared" si="814"/>
        <v>48672</v>
      </c>
      <c r="ED447" s="52">
        <f t="shared" si="814"/>
        <v>48672</v>
      </c>
      <c r="EE447" s="52">
        <f t="shared" si="814"/>
        <v>48672</v>
      </c>
      <c r="EF447" s="52">
        <f t="shared" si="814"/>
        <v>48672</v>
      </c>
      <c r="EG447" s="54">
        <f t="shared" si="728"/>
        <v>438048</v>
      </c>
      <c r="EH447" s="55">
        <f t="shared" si="729"/>
        <v>11</v>
      </c>
      <c r="EI447" s="55">
        <f t="shared" si="730"/>
        <v>9</v>
      </c>
      <c r="EJ447" s="56" t="s">
        <v>689</v>
      </c>
      <c r="EK447" s="57">
        <f t="shared" si="752"/>
        <v>0</v>
      </c>
      <c r="EL447" s="57">
        <f t="shared" si="753"/>
        <v>0</v>
      </c>
      <c r="EM447" s="57">
        <f t="shared" si="754"/>
        <v>0</v>
      </c>
      <c r="EN447" s="57">
        <f t="shared" si="755"/>
        <v>0</v>
      </c>
      <c r="EO447" s="57">
        <f t="shared" si="734"/>
        <v>0</v>
      </c>
      <c r="EP447" s="57">
        <f t="shared" si="735"/>
        <v>0</v>
      </c>
      <c r="EQ447" s="58">
        <f t="shared" si="736"/>
        <v>0</v>
      </c>
      <c r="ER447" s="58">
        <f t="shared" si="737"/>
        <v>0</v>
      </c>
      <c r="ES447" s="58">
        <f t="shared" si="738"/>
        <v>0</v>
      </c>
      <c r="ET447" s="58">
        <f t="shared" si="739"/>
        <v>0</v>
      </c>
    </row>
    <row r="448" spans="1:150" x14ac:dyDescent="0.25">
      <c r="A448" s="30" t="s">
        <v>1539</v>
      </c>
      <c r="B448" s="65">
        <v>2023326</v>
      </c>
      <c r="C448" s="67" t="s">
        <v>1540</v>
      </c>
      <c r="D448" s="32" t="s">
        <v>1247</v>
      </c>
      <c r="E448" s="56"/>
      <c r="F448" s="33"/>
      <c r="G448" s="33"/>
      <c r="H448" s="288">
        <f t="shared" si="731"/>
        <v>973440</v>
      </c>
      <c r="I448" s="288">
        <f t="shared" si="732"/>
        <v>973440</v>
      </c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4" t="s">
        <v>478</v>
      </c>
      <c r="AI448" s="34" t="s">
        <v>479</v>
      </c>
      <c r="AJ448" s="34" t="s">
        <v>54</v>
      </c>
      <c r="AK448" s="34" t="s">
        <v>490</v>
      </c>
      <c r="AL448" s="34" t="s">
        <v>110</v>
      </c>
      <c r="AM448" s="34">
        <v>0</v>
      </c>
      <c r="AN448" s="34" t="s">
        <v>467</v>
      </c>
      <c r="AO448" s="36">
        <v>1.04</v>
      </c>
      <c r="AP448" s="69" t="s">
        <v>1456</v>
      </c>
      <c r="AQ448" s="69" t="s">
        <v>58</v>
      </c>
      <c r="AR448" s="37" t="s">
        <v>493</v>
      </c>
      <c r="AS448" s="38">
        <v>2023</v>
      </c>
      <c r="AT448" s="39" t="s">
        <v>470</v>
      </c>
      <c r="AU448" s="37" t="s">
        <v>471</v>
      </c>
      <c r="AV448" s="39" t="s">
        <v>523</v>
      </c>
      <c r="AW448" s="39" t="s">
        <v>524</v>
      </c>
      <c r="AX448" s="39" t="s">
        <v>729</v>
      </c>
      <c r="AY448" s="40" t="s">
        <v>688</v>
      </c>
      <c r="AZ448" s="40" t="s">
        <v>474</v>
      </c>
      <c r="BA448" s="274">
        <v>0</v>
      </c>
      <c r="BB448" s="42"/>
      <c r="BC448" s="43">
        <v>936000</v>
      </c>
      <c r="BD448" s="43">
        <v>0</v>
      </c>
      <c r="BE448" s="43"/>
      <c r="BF448" s="43">
        <v>0</v>
      </c>
      <c r="BG448" s="44"/>
      <c r="BH448" s="45">
        <f t="shared" si="802"/>
        <v>936000</v>
      </c>
      <c r="BI448" s="45">
        <f t="shared" si="803"/>
        <v>973440</v>
      </c>
      <c r="BJ448" s="45">
        <f t="shared" si="725"/>
        <v>973440</v>
      </c>
      <c r="BK448" s="46">
        <v>0</v>
      </c>
      <c r="BL448" s="46">
        <v>0</v>
      </c>
      <c r="BM448" s="46">
        <f t="shared" si="770"/>
        <v>0</v>
      </c>
      <c r="BN448" s="46">
        <v>0</v>
      </c>
      <c r="BO448" s="46">
        <f t="shared" si="784"/>
        <v>0</v>
      </c>
      <c r="BP448" s="46">
        <v>0</v>
      </c>
      <c r="BQ448" s="46">
        <f t="shared" si="771"/>
        <v>0</v>
      </c>
      <c r="BR448" s="46">
        <v>0</v>
      </c>
      <c r="BS448" s="46">
        <f t="shared" si="772"/>
        <v>0</v>
      </c>
      <c r="BT448" s="46">
        <v>0</v>
      </c>
      <c r="BU448" s="46">
        <f t="shared" si="773"/>
        <v>0</v>
      </c>
      <c r="BV448" s="46">
        <v>0</v>
      </c>
      <c r="BW448" s="46">
        <f t="shared" si="774"/>
        <v>0</v>
      </c>
      <c r="BX448" s="46">
        <v>0</v>
      </c>
      <c r="BY448" s="46">
        <f t="shared" si="775"/>
        <v>0</v>
      </c>
      <c r="BZ448" s="46">
        <v>0</v>
      </c>
      <c r="CA448" s="46">
        <f t="shared" si="785"/>
        <v>0</v>
      </c>
      <c r="CB448" s="46">
        <v>0</v>
      </c>
      <c r="CC448" s="46">
        <f t="shared" si="786"/>
        <v>0</v>
      </c>
      <c r="CD448" s="46">
        <v>0</v>
      </c>
      <c r="CE448" s="46">
        <f t="shared" si="787"/>
        <v>0</v>
      </c>
      <c r="CF448" s="46">
        <v>0</v>
      </c>
      <c r="CG448" s="46">
        <f t="shared" si="788"/>
        <v>0</v>
      </c>
      <c r="CH448" s="46">
        <v>0</v>
      </c>
      <c r="CI448" s="46">
        <f t="shared" si="789"/>
        <v>0</v>
      </c>
      <c r="CJ448" s="46">
        <v>936000</v>
      </c>
      <c r="CK448" s="46">
        <f t="shared" si="790"/>
        <v>973440</v>
      </c>
      <c r="CL448" s="46">
        <v>0</v>
      </c>
      <c r="CM448" s="46">
        <f t="shared" si="791"/>
        <v>0</v>
      </c>
      <c r="CN448" s="46">
        <v>0</v>
      </c>
      <c r="CO448" s="46">
        <f t="shared" si="792"/>
        <v>0</v>
      </c>
      <c r="CP448" s="46">
        <v>0</v>
      </c>
      <c r="CQ448" s="46">
        <f t="shared" si="793"/>
        <v>0</v>
      </c>
      <c r="CR448" s="46">
        <v>0</v>
      </c>
      <c r="CS448" s="46">
        <f t="shared" si="794"/>
        <v>0</v>
      </c>
      <c r="CT448" s="46">
        <v>0</v>
      </c>
      <c r="CU448" s="46">
        <f t="shared" si="795"/>
        <v>0</v>
      </c>
      <c r="CV448" s="46">
        <v>0</v>
      </c>
      <c r="CW448" s="46">
        <f t="shared" si="796"/>
        <v>0</v>
      </c>
      <c r="CX448" s="46">
        <v>0</v>
      </c>
      <c r="CY448" s="46">
        <f t="shared" si="797"/>
        <v>0</v>
      </c>
      <c r="CZ448" s="46">
        <v>0</v>
      </c>
      <c r="DA448" s="46">
        <f t="shared" si="798"/>
        <v>0</v>
      </c>
      <c r="DB448" s="47">
        <v>0</v>
      </c>
      <c r="DC448" s="46">
        <f t="shared" si="799"/>
        <v>0</v>
      </c>
      <c r="DD448" s="48">
        <v>0</v>
      </c>
      <c r="DE448" s="46">
        <f t="shared" si="800"/>
        <v>0</v>
      </c>
      <c r="DF448" s="49">
        <v>20</v>
      </c>
      <c r="DG448" s="50">
        <f t="shared" si="807"/>
        <v>48672</v>
      </c>
      <c r="DH448" s="51">
        <f t="shared" si="726"/>
        <v>486720</v>
      </c>
      <c r="DI448" s="52"/>
      <c r="DJ448" s="52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2">
        <f>$DG448</f>
        <v>48672</v>
      </c>
      <c r="DX448" s="52">
        <f>$DG448</f>
        <v>48672</v>
      </c>
      <c r="DY448" s="52">
        <f>$DG448</f>
        <v>48672</v>
      </c>
      <c r="DZ448" s="52">
        <f t="shared" si="814"/>
        <v>48672</v>
      </c>
      <c r="EA448" s="52">
        <f t="shared" si="814"/>
        <v>48672</v>
      </c>
      <c r="EB448" s="52">
        <f t="shared" si="814"/>
        <v>48672</v>
      </c>
      <c r="EC448" s="52">
        <f t="shared" si="814"/>
        <v>48672</v>
      </c>
      <c r="ED448" s="52">
        <f t="shared" si="814"/>
        <v>48672</v>
      </c>
      <c r="EE448" s="52">
        <f t="shared" si="814"/>
        <v>48672</v>
      </c>
      <c r="EF448" s="52">
        <f t="shared" si="814"/>
        <v>48672</v>
      </c>
      <c r="EG448" s="54">
        <f t="shared" si="728"/>
        <v>486720</v>
      </c>
      <c r="EH448" s="55">
        <f t="shared" si="729"/>
        <v>10</v>
      </c>
      <c r="EI448" s="55">
        <f t="shared" si="730"/>
        <v>10</v>
      </c>
      <c r="EJ448" s="56" t="s">
        <v>689</v>
      </c>
      <c r="EK448" s="57">
        <f t="shared" si="752"/>
        <v>0</v>
      </c>
      <c r="EL448" s="57">
        <f t="shared" si="753"/>
        <v>0</v>
      </c>
      <c r="EM448" s="57">
        <f t="shared" si="754"/>
        <v>0</v>
      </c>
      <c r="EN448" s="57">
        <f t="shared" si="755"/>
        <v>0</v>
      </c>
      <c r="EO448" s="57">
        <f t="shared" si="734"/>
        <v>0</v>
      </c>
      <c r="EP448" s="57">
        <f t="shared" si="735"/>
        <v>0</v>
      </c>
      <c r="EQ448" s="58">
        <f t="shared" si="736"/>
        <v>0</v>
      </c>
      <c r="ER448" s="58">
        <f t="shared" si="737"/>
        <v>0</v>
      </c>
      <c r="ES448" s="58">
        <f t="shared" si="738"/>
        <v>0</v>
      </c>
      <c r="ET448" s="58">
        <f t="shared" si="739"/>
        <v>0</v>
      </c>
    </row>
    <row r="449" spans="1:150" x14ac:dyDescent="0.25">
      <c r="A449" s="30" t="s">
        <v>1541</v>
      </c>
      <c r="B449" s="65">
        <v>2023327</v>
      </c>
      <c r="C449" s="67" t="s">
        <v>1542</v>
      </c>
      <c r="D449" s="32" t="s">
        <v>1247</v>
      </c>
      <c r="E449" s="56"/>
      <c r="F449" s="33"/>
      <c r="G449" s="33"/>
      <c r="H449" s="288">
        <f t="shared" si="731"/>
        <v>973440</v>
      </c>
      <c r="I449" s="288">
        <f t="shared" si="732"/>
        <v>973440</v>
      </c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4" t="s">
        <v>478</v>
      </c>
      <c r="AI449" s="34" t="s">
        <v>479</v>
      </c>
      <c r="AJ449" s="34" t="s">
        <v>54</v>
      </c>
      <c r="AK449" s="34" t="s">
        <v>490</v>
      </c>
      <c r="AL449" s="34" t="s">
        <v>110</v>
      </c>
      <c r="AM449" s="34">
        <v>0</v>
      </c>
      <c r="AN449" s="34" t="s">
        <v>467</v>
      </c>
      <c r="AO449" s="36">
        <v>1.04</v>
      </c>
      <c r="AP449" s="69" t="s">
        <v>1456</v>
      </c>
      <c r="AQ449" s="69" t="s">
        <v>58</v>
      </c>
      <c r="AR449" s="37" t="s">
        <v>493</v>
      </c>
      <c r="AS449" s="38">
        <v>2023</v>
      </c>
      <c r="AT449" s="39" t="s">
        <v>470</v>
      </c>
      <c r="AU449" s="37" t="s">
        <v>471</v>
      </c>
      <c r="AV449" s="39" t="s">
        <v>523</v>
      </c>
      <c r="AW449" s="39" t="s">
        <v>524</v>
      </c>
      <c r="AX449" s="39" t="s">
        <v>729</v>
      </c>
      <c r="AY449" s="40" t="s">
        <v>688</v>
      </c>
      <c r="AZ449" s="40" t="s">
        <v>474</v>
      </c>
      <c r="BA449" s="274">
        <v>0</v>
      </c>
      <c r="BB449" s="42"/>
      <c r="BC449" s="43">
        <v>936000</v>
      </c>
      <c r="BD449" s="43">
        <v>0</v>
      </c>
      <c r="BE449" s="43"/>
      <c r="BF449" s="43">
        <v>0</v>
      </c>
      <c r="BG449" s="44"/>
      <c r="BH449" s="45">
        <f t="shared" si="802"/>
        <v>936000</v>
      </c>
      <c r="BI449" s="45">
        <f t="shared" si="803"/>
        <v>973440</v>
      </c>
      <c r="BJ449" s="45">
        <f t="shared" si="725"/>
        <v>973440</v>
      </c>
      <c r="BK449" s="46">
        <v>0</v>
      </c>
      <c r="BL449" s="46">
        <v>0</v>
      </c>
      <c r="BM449" s="46">
        <f t="shared" si="770"/>
        <v>0</v>
      </c>
      <c r="BN449" s="46">
        <v>0</v>
      </c>
      <c r="BO449" s="46">
        <f t="shared" si="784"/>
        <v>0</v>
      </c>
      <c r="BP449" s="46">
        <v>0</v>
      </c>
      <c r="BQ449" s="46">
        <f t="shared" si="771"/>
        <v>0</v>
      </c>
      <c r="BR449" s="46">
        <v>0</v>
      </c>
      <c r="BS449" s="46">
        <f t="shared" si="772"/>
        <v>0</v>
      </c>
      <c r="BT449" s="46">
        <v>0</v>
      </c>
      <c r="BU449" s="46">
        <f t="shared" si="773"/>
        <v>0</v>
      </c>
      <c r="BV449" s="46">
        <v>0</v>
      </c>
      <c r="BW449" s="46">
        <f t="shared" si="774"/>
        <v>0</v>
      </c>
      <c r="BX449" s="46">
        <v>0</v>
      </c>
      <c r="BY449" s="46">
        <f t="shared" si="775"/>
        <v>0</v>
      </c>
      <c r="BZ449" s="46">
        <v>0</v>
      </c>
      <c r="CA449" s="46">
        <f t="shared" si="785"/>
        <v>0</v>
      </c>
      <c r="CB449" s="46">
        <v>0</v>
      </c>
      <c r="CC449" s="46">
        <f t="shared" si="786"/>
        <v>0</v>
      </c>
      <c r="CD449" s="46">
        <v>0</v>
      </c>
      <c r="CE449" s="46">
        <f t="shared" si="787"/>
        <v>0</v>
      </c>
      <c r="CF449" s="46">
        <v>0</v>
      </c>
      <c r="CG449" s="46">
        <f t="shared" si="788"/>
        <v>0</v>
      </c>
      <c r="CH449" s="46">
        <v>0</v>
      </c>
      <c r="CI449" s="46">
        <f t="shared" si="789"/>
        <v>0</v>
      </c>
      <c r="CJ449" s="46">
        <v>0</v>
      </c>
      <c r="CK449" s="46">
        <f t="shared" si="790"/>
        <v>0</v>
      </c>
      <c r="CL449" s="46">
        <v>936000</v>
      </c>
      <c r="CM449" s="46">
        <f t="shared" si="791"/>
        <v>973440</v>
      </c>
      <c r="CN449" s="46">
        <v>0</v>
      </c>
      <c r="CO449" s="46">
        <f t="shared" si="792"/>
        <v>0</v>
      </c>
      <c r="CP449" s="46">
        <v>0</v>
      </c>
      <c r="CQ449" s="46">
        <f t="shared" si="793"/>
        <v>0</v>
      </c>
      <c r="CR449" s="46">
        <v>0</v>
      </c>
      <c r="CS449" s="46">
        <f t="shared" si="794"/>
        <v>0</v>
      </c>
      <c r="CT449" s="46">
        <v>0</v>
      </c>
      <c r="CU449" s="46">
        <f t="shared" si="795"/>
        <v>0</v>
      </c>
      <c r="CV449" s="46">
        <v>0</v>
      </c>
      <c r="CW449" s="46">
        <f t="shared" si="796"/>
        <v>0</v>
      </c>
      <c r="CX449" s="46">
        <v>0</v>
      </c>
      <c r="CY449" s="46">
        <f t="shared" si="797"/>
        <v>0</v>
      </c>
      <c r="CZ449" s="46">
        <v>0</v>
      </c>
      <c r="DA449" s="46">
        <f t="shared" si="798"/>
        <v>0</v>
      </c>
      <c r="DB449" s="47">
        <v>0</v>
      </c>
      <c r="DC449" s="46">
        <f t="shared" si="799"/>
        <v>0</v>
      </c>
      <c r="DD449" s="48">
        <v>0</v>
      </c>
      <c r="DE449" s="46">
        <f t="shared" si="800"/>
        <v>0</v>
      </c>
      <c r="DF449" s="49">
        <v>20</v>
      </c>
      <c r="DG449" s="50">
        <f t="shared" si="807"/>
        <v>48672</v>
      </c>
      <c r="DH449" s="51">
        <f t="shared" si="726"/>
        <v>438048</v>
      </c>
      <c r="DI449" s="52"/>
      <c r="DJ449" s="52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2">
        <f>$DG449</f>
        <v>48672</v>
      </c>
      <c r="DY449" s="52">
        <f>$DG449</f>
        <v>48672</v>
      </c>
      <c r="DZ449" s="52">
        <f t="shared" si="814"/>
        <v>48672</v>
      </c>
      <c r="EA449" s="52">
        <f t="shared" si="814"/>
        <v>48672</v>
      </c>
      <c r="EB449" s="52">
        <f t="shared" si="814"/>
        <v>48672</v>
      </c>
      <c r="EC449" s="52">
        <f t="shared" si="814"/>
        <v>48672</v>
      </c>
      <c r="ED449" s="52">
        <f t="shared" si="814"/>
        <v>48672</v>
      </c>
      <c r="EE449" s="52">
        <f t="shared" si="814"/>
        <v>48672</v>
      </c>
      <c r="EF449" s="52">
        <f t="shared" si="814"/>
        <v>48672</v>
      </c>
      <c r="EG449" s="54">
        <f t="shared" si="728"/>
        <v>535392</v>
      </c>
      <c r="EH449" s="55">
        <f t="shared" si="729"/>
        <v>9</v>
      </c>
      <c r="EI449" s="55">
        <f t="shared" si="730"/>
        <v>11</v>
      </c>
      <c r="EJ449" s="56" t="s">
        <v>689</v>
      </c>
      <c r="EK449" s="57">
        <f t="shared" si="752"/>
        <v>0</v>
      </c>
      <c r="EL449" s="57">
        <f t="shared" si="753"/>
        <v>0</v>
      </c>
      <c r="EM449" s="57">
        <f t="shared" si="754"/>
        <v>0</v>
      </c>
      <c r="EN449" s="57">
        <f t="shared" si="755"/>
        <v>0</v>
      </c>
      <c r="EO449" s="57">
        <f t="shared" si="734"/>
        <v>0</v>
      </c>
      <c r="EP449" s="57">
        <f t="shared" si="735"/>
        <v>0</v>
      </c>
      <c r="EQ449" s="58">
        <f t="shared" si="736"/>
        <v>0</v>
      </c>
      <c r="ER449" s="58">
        <f t="shared" si="737"/>
        <v>0</v>
      </c>
      <c r="ES449" s="58">
        <f t="shared" si="738"/>
        <v>0</v>
      </c>
      <c r="ET449" s="58">
        <f t="shared" si="739"/>
        <v>0</v>
      </c>
    </row>
    <row r="450" spans="1:150" x14ac:dyDescent="0.25">
      <c r="A450" s="30" t="s">
        <v>1543</v>
      </c>
      <c r="B450" s="65">
        <v>2023328</v>
      </c>
      <c r="C450" s="67" t="s">
        <v>1544</v>
      </c>
      <c r="D450" s="32" t="s">
        <v>1247</v>
      </c>
      <c r="E450" s="56"/>
      <c r="F450" s="33"/>
      <c r="G450" s="33"/>
      <c r="H450" s="288">
        <f t="shared" si="731"/>
        <v>973440</v>
      </c>
      <c r="I450" s="288">
        <f t="shared" si="732"/>
        <v>973440</v>
      </c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4" t="s">
        <v>478</v>
      </c>
      <c r="AI450" s="34" t="s">
        <v>479</v>
      </c>
      <c r="AJ450" s="34" t="s">
        <v>54</v>
      </c>
      <c r="AK450" s="34" t="s">
        <v>490</v>
      </c>
      <c r="AL450" s="34" t="s">
        <v>110</v>
      </c>
      <c r="AM450" s="34">
        <v>0</v>
      </c>
      <c r="AN450" s="34" t="s">
        <v>467</v>
      </c>
      <c r="AO450" s="36">
        <v>1.04</v>
      </c>
      <c r="AP450" s="69" t="s">
        <v>1456</v>
      </c>
      <c r="AQ450" s="69" t="s">
        <v>58</v>
      </c>
      <c r="AR450" s="37" t="s">
        <v>493</v>
      </c>
      <c r="AS450" s="38">
        <v>2023</v>
      </c>
      <c r="AT450" s="39" t="s">
        <v>470</v>
      </c>
      <c r="AU450" s="37" t="s">
        <v>471</v>
      </c>
      <c r="AV450" s="39" t="s">
        <v>523</v>
      </c>
      <c r="AW450" s="39" t="s">
        <v>524</v>
      </c>
      <c r="AX450" s="39" t="s">
        <v>729</v>
      </c>
      <c r="AY450" s="40" t="s">
        <v>688</v>
      </c>
      <c r="AZ450" s="40" t="s">
        <v>474</v>
      </c>
      <c r="BA450" s="274">
        <v>0</v>
      </c>
      <c r="BB450" s="42"/>
      <c r="BC450" s="43">
        <v>936000</v>
      </c>
      <c r="BD450" s="43">
        <v>0</v>
      </c>
      <c r="BE450" s="43"/>
      <c r="BF450" s="43">
        <v>0</v>
      </c>
      <c r="BG450" s="44"/>
      <c r="BH450" s="45">
        <f t="shared" si="802"/>
        <v>936000</v>
      </c>
      <c r="BI450" s="45">
        <f t="shared" si="803"/>
        <v>973440</v>
      </c>
      <c r="BJ450" s="45">
        <f t="shared" ref="BJ450:BJ513" si="815">BI450+BA450</f>
        <v>973440</v>
      </c>
      <c r="BK450" s="46">
        <v>0</v>
      </c>
      <c r="BL450" s="46">
        <v>0</v>
      </c>
      <c r="BM450" s="46">
        <f t="shared" si="770"/>
        <v>0</v>
      </c>
      <c r="BN450" s="46">
        <v>0</v>
      </c>
      <c r="BO450" s="46">
        <f t="shared" si="784"/>
        <v>0</v>
      </c>
      <c r="BP450" s="46">
        <v>0</v>
      </c>
      <c r="BQ450" s="46">
        <f t="shared" si="771"/>
        <v>0</v>
      </c>
      <c r="BR450" s="46">
        <v>0</v>
      </c>
      <c r="BS450" s="46">
        <f t="shared" si="772"/>
        <v>0</v>
      </c>
      <c r="BT450" s="46">
        <v>0</v>
      </c>
      <c r="BU450" s="46">
        <f t="shared" si="773"/>
        <v>0</v>
      </c>
      <c r="BV450" s="46">
        <v>0</v>
      </c>
      <c r="BW450" s="46">
        <f t="shared" si="774"/>
        <v>0</v>
      </c>
      <c r="BX450" s="46">
        <v>0</v>
      </c>
      <c r="BY450" s="46">
        <f t="shared" si="775"/>
        <v>0</v>
      </c>
      <c r="BZ450" s="46">
        <v>0</v>
      </c>
      <c r="CA450" s="46">
        <f t="shared" si="785"/>
        <v>0</v>
      </c>
      <c r="CB450" s="46">
        <v>0</v>
      </c>
      <c r="CC450" s="46">
        <f t="shared" si="786"/>
        <v>0</v>
      </c>
      <c r="CD450" s="46">
        <v>0</v>
      </c>
      <c r="CE450" s="46">
        <f t="shared" si="787"/>
        <v>0</v>
      </c>
      <c r="CF450" s="46">
        <v>0</v>
      </c>
      <c r="CG450" s="46">
        <f t="shared" si="788"/>
        <v>0</v>
      </c>
      <c r="CH450" s="46">
        <v>0</v>
      </c>
      <c r="CI450" s="46">
        <f t="shared" si="789"/>
        <v>0</v>
      </c>
      <c r="CJ450" s="46">
        <v>0</v>
      </c>
      <c r="CK450" s="46">
        <f t="shared" si="790"/>
        <v>0</v>
      </c>
      <c r="CL450" s="46">
        <v>0</v>
      </c>
      <c r="CM450" s="46">
        <f t="shared" si="791"/>
        <v>0</v>
      </c>
      <c r="CN450" s="46">
        <v>936000</v>
      </c>
      <c r="CO450" s="46">
        <f t="shared" si="792"/>
        <v>973440</v>
      </c>
      <c r="CP450" s="46">
        <v>0</v>
      </c>
      <c r="CQ450" s="46">
        <f t="shared" si="793"/>
        <v>0</v>
      </c>
      <c r="CR450" s="46">
        <v>0</v>
      </c>
      <c r="CS450" s="46">
        <f t="shared" si="794"/>
        <v>0</v>
      </c>
      <c r="CT450" s="46">
        <v>0</v>
      </c>
      <c r="CU450" s="46">
        <f t="shared" si="795"/>
        <v>0</v>
      </c>
      <c r="CV450" s="46">
        <v>0</v>
      </c>
      <c r="CW450" s="46">
        <f t="shared" si="796"/>
        <v>0</v>
      </c>
      <c r="CX450" s="46">
        <v>0</v>
      </c>
      <c r="CY450" s="46">
        <f t="shared" si="797"/>
        <v>0</v>
      </c>
      <c r="CZ450" s="46">
        <v>0</v>
      </c>
      <c r="DA450" s="46">
        <f t="shared" si="798"/>
        <v>0</v>
      </c>
      <c r="DB450" s="47">
        <v>0</v>
      </c>
      <c r="DC450" s="46">
        <f t="shared" si="799"/>
        <v>0</v>
      </c>
      <c r="DD450" s="48">
        <v>0</v>
      </c>
      <c r="DE450" s="46">
        <f t="shared" si="800"/>
        <v>0</v>
      </c>
      <c r="DF450" s="49">
        <v>20</v>
      </c>
      <c r="DG450" s="50">
        <f t="shared" si="807"/>
        <v>48672</v>
      </c>
      <c r="DH450" s="51">
        <f t="shared" ref="DH450:DH513" si="816">SUM(DI450:EF450)</f>
        <v>389376</v>
      </c>
      <c r="DI450" s="52"/>
      <c r="DJ450" s="52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2">
        <f>$DG450</f>
        <v>48672</v>
      </c>
      <c r="DZ450" s="52">
        <f t="shared" si="814"/>
        <v>48672</v>
      </c>
      <c r="EA450" s="52">
        <f t="shared" si="814"/>
        <v>48672</v>
      </c>
      <c r="EB450" s="52">
        <f t="shared" si="814"/>
        <v>48672</v>
      </c>
      <c r="EC450" s="52">
        <f t="shared" si="814"/>
        <v>48672</v>
      </c>
      <c r="ED450" s="52">
        <f t="shared" si="814"/>
        <v>48672</v>
      </c>
      <c r="EE450" s="52">
        <f t="shared" si="814"/>
        <v>48672</v>
      </c>
      <c r="EF450" s="52">
        <f t="shared" si="814"/>
        <v>48672</v>
      </c>
      <c r="EG450" s="54">
        <f t="shared" ref="EG450:EG513" si="817">BJ450-DH450</f>
        <v>584064</v>
      </c>
      <c r="EH450" s="55">
        <f t="shared" ref="EH450:EH513" si="818">COUNT(DI450:EF450)</f>
        <v>8</v>
      </c>
      <c r="EI450" s="55">
        <f t="shared" ref="EI450:EI513" si="819">DF450-EH450</f>
        <v>12</v>
      </c>
      <c r="EJ450" s="56" t="s">
        <v>689</v>
      </c>
      <c r="EK450" s="57">
        <f t="shared" si="752"/>
        <v>0</v>
      </c>
      <c r="EL450" s="57">
        <f t="shared" si="753"/>
        <v>0</v>
      </c>
      <c r="EM450" s="57">
        <f t="shared" si="754"/>
        <v>0</v>
      </c>
      <c r="EN450" s="57">
        <f t="shared" si="755"/>
        <v>0</v>
      </c>
      <c r="EO450" s="57">
        <f t="shared" si="734"/>
        <v>0</v>
      </c>
      <c r="EP450" s="57">
        <f t="shared" si="735"/>
        <v>0</v>
      </c>
      <c r="EQ450" s="58">
        <f t="shared" si="736"/>
        <v>0</v>
      </c>
      <c r="ER450" s="58">
        <f t="shared" si="737"/>
        <v>0</v>
      </c>
      <c r="ES450" s="58">
        <f t="shared" si="738"/>
        <v>0</v>
      </c>
      <c r="ET450" s="58">
        <f t="shared" si="739"/>
        <v>0</v>
      </c>
    </row>
    <row r="451" spans="1:150" x14ac:dyDescent="0.25">
      <c r="A451" s="30" t="s">
        <v>1545</v>
      </c>
      <c r="B451" s="65">
        <v>2023329</v>
      </c>
      <c r="C451" s="67" t="s">
        <v>1546</v>
      </c>
      <c r="D451" s="32" t="s">
        <v>1247</v>
      </c>
      <c r="E451" s="56"/>
      <c r="F451" s="33"/>
      <c r="G451" s="33"/>
      <c r="H451" s="288">
        <f t="shared" ref="H451:H514" si="820">BI451</f>
        <v>973440</v>
      </c>
      <c r="I451" s="288">
        <f t="shared" ref="I451:I514" si="821">BJ451</f>
        <v>973440</v>
      </c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4" t="s">
        <v>478</v>
      </c>
      <c r="AI451" s="34" t="s">
        <v>479</v>
      </c>
      <c r="AJ451" s="34" t="s">
        <v>54</v>
      </c>
      <c r="AK451" s="34" t="s">
        <v>490</v>
      </c>
      <c r="AL451" s="34" t="s">
        <v>110</v>
      </c>
      <c r="AM451" s="34">
        <v>0</v>
      </c>
      <c r="AN451" s="34" t="s">
        <v>467</v>
      </c>
      <c r="AO451" s="36">
        <v>1.04</v>
      </c>
      <c r="AP451" s="69" t="s">
        <v>1456</v>
      </c>
      <c r="AQ451" s="69" t="s">
        <v>58</v>
      </c>
      <c r="AR451" s="37" t="s">
        <v>493</v>
      </c>
      <c r="AS451" s="38">
        <v>2023</v>
      </c>
      <c r="AT451" s="39" t="s">
        <v>470</v>
      </c>
      <c r="AU451" s="37" t="s">
        <v>471</v>
      </c>
      <c r="AV451" s="39" t="s">
        <v>523</v>
      </c>
      <c r="AW451" s="39" t="s">
        <v>524</v>
      </c>
      <c r="AX451" s="39" t="s">
        <v>729</v>
      </c>
      <c r="AY451" s="40" t="s">
        <v>688</v>
      </c>
      <c r="AZ451" s="40" t="s">
        <v>474</v>
      </c>
      <c r="BA451" s="274">
        <v>0</v>
      </c>
      <c r="BB451" s="42"/>
      <c r="BC451" s="43">
        <v>936000</v>
      </c>
      <c r="BD451" s="43">
        <v>0</v>
      </c>
      <c r="BE451" s="43"/>
      <c r="BF451" s="43">
        <v>0</v>
      </c>
      <c r="BG451" s="44"/>
      <c r="BH451" s="45">
        <f t="shared" si="802"/>
        <v>936000</v>
      </c>
      <c r="BI451" s="45">
        <f t="shared" si="803"/>
        <v>973440</v>
      </c>
      <c r="BJ451" s="45">
        <f t="shared" si="815"/>
        <v>973440</v>
      </c>
      <c r="BK451" s="46">
        <v>0</v>
      </c>
      <c r="BL451" s="46">
        <v>0</v>
      </c>
      <c r="BM451" s="46">
        <f t="shared" si="770"/>
        <v>0</v>
      </c>
      <c r="BN451" s="46">
        <v>0</v>
      </c>
      <c r="BO451" s="46">
        <f t="shared" si="784"/>
        <v>0</v>
      </c>
      <c r="BP451" s="46">
        <v>0</v>
      </c>
      <c r="BQ451" s="46">
        <f t="shared" si="771"/>
        <v>0</v>
      </c>
      <c r="BR451" s="46">
        <v>0</v>
      </c>
      <c r="BS451" s="46">
        <f t="shared" si="772"/>
        <v>0</v>
      </c>
      <c r="BT451" s="46">
        <v>0</v>
      </c>
      <c r="BU451" s="46">
        <f t="shared" si="773"/>
        <v>0</v>
      </c>
      <c r="BV451" s="46">
        <v>0</v>
      </c>
      <c r="BW451" s="46">
        <f t="shared" si="774"/>
        <v>0</v>
      </c>
      <c r="BX451" s="46">
        <v>0</v>
      </c>
      <c r="BY451" s="46">
        <f t="shared" si="775"/>
        <v>0</v>
      </c>
      <c r="BZ451" s="46">
        <v>0</v>
      </c>
      <c r="CA451" s="46">
        <f t="shared" si="785"/>
        <v>0</v>
      </c>
      <c r="CB451" s="46">
        <v>0</v>
      </c>
      <c r="CC451" s="46">
        <f t="shared" si="786"/>
        <v>0</v>
      </c>
      <c r="CD451" s="46">
        <v>0</v>
      </c>
      <c r="CE451" s="46">
        <f t="shared" si="787"/>
        <v>0</v>
      </c>
      <c r="CF451" s="46">
        <v>0</v>
      </c>
      <c r="CG451" s="46">
        <f t="shared" si="788"/>
        <v>0</v>
      </c>
      <c r="CH451" s="46">
        <v>0</v>
      </c>
      <c r="CI451" s="46">
        <f t="shared" si="789"/>
        <v>0</v>
      </c>
      <c r="CJ451" s="46">
        <v>0</v>
      </c>
      <c r="CK451" s="46">
        <f t="shared" si="790"/>
        <v>0</v>
      </c>
      <c r="CL451" s="46">
        <v>0</v>
      </c>
      <c r="CM451" s="46">
        <f t="shared" si="791"/>
        <v>0</v>
      </c>
      <c r="CN451" s="46">
        <v>0</v>
      </c>
      <c r="CO451" s="46">
        <f t="shared" si="792"/>
        <v>0</v>
      </c>
      <c r="CP451" s="46">
        <v>936000</v>
      </c>
      <c r="CQ451" s="46">
        <f t="shared" si="793"/>
        <v>973440</v>
      </c>
      <c r="CR451" s="46">
        <v>0</v>
      </c>
      <c r="CS451" s="46">
        <f t="shared" si="794"/>
        <v>0</v>
      </c>
      <c r="CT451" s="46">
        <v>0</v>
      </c>
      <c r="CU451" s="46">
        <f t="shared" si="795"/>
        <v>0</v>
      </c>
      <c r="CV451" s="46">
        <v>0</v>
      </c>
      <c r="CW451" s="46">
        <f t="shared" si="796"/>
        <v>0</v>
      </c>
      <c r="CX451" s="46">
        <v>0</v>
      </c>
      <c r="CY451" s="46">
        <f t="shared" si="797"/>
        <v>0</v>
      </c>
      <c r="CZ451" s="46">
        <v>0</v>
      </c>
      <c r="DA451" s="46">
        <f t="shared" si="798"/>
        <v>0</v>
      </c>
      <c r="DB451" s="47">
        <v>0</v>
      </c>
      <c r="DC451" s="46">
        <f t="shared" si="799"/>
        <v>0</v>
      </c>
      <c r="DD451" s="48">
        <v>0</v>
      </c>
      <c r="DE451" s="46">
        <f t="shared" si="800"/>
        <v>0</v>
      </c>
      <c r="DF451" s="49">
        <v>20</v>
      </c>
      <c r="DG451" s="50">
        <f t="shared" si="807"/>
        <v>48672</v>
      </c>
      <c r="DH451" s="51">
        <f t="shared" si="816"/>
        <v>340704</v>
      </c>
      <c r="DI451" s="52"/>
      <c r="DJ451" s="52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2">
        <f t="shared" si="814"/>
        <v>48672</v>
      </c>
      <c r="EA451" s="52">
        <f t="shared" si="814"/>
        <v>48672</v>
      </c>
      <c r="EB451" s="52">
        <f t="shared" si="814"/>
        <v>48672</v>
      </c>
      <c r="EC451" s="52">
        <f t="shared" si="814"/>
        <v>48672</v>
      </c>
      <c r="ED451" s="52">
        <f t="shared" si="814"/>
        <v>48672</v>
      </c>
      <c r="EE451" s="52">
        <f t="shared" si="814"/>
        <v>48672</v>
      </c>
      <c r="EF451" s="52">
        <f t="shared" si="814"/>
        <v>48672</v>
      </c>
      <c r="EG451" s="54">
        <f t="shared" si="817"/>
        <v>632736</v>
      </c>
      <c r="EH451" s="55">
        <f t="shared" si="818"/>
        <v>7</v>
      </c>
      <c r="EI451" s="55">
        <f t="shared" si="819"/>
        <v>13</v>
      </c>
      <c r="EJ451" s="56" t="s">
        <v>689</v>
      </c>
      <c r="EK451" s="57">
        <f t="shared" si="752"/>
        <v>0</v>
      </c>
      <c r="EL451" s="57">
        <f t="shared" si="753"/>
        <v>0</v>
      </c>
      <c r="EM451" s="57">
        <f t="shared" si="754"/>
        <v>0</v>
      </c>
      <c r="EN451" s="57">
        <f t="shared" si="755"/>
        <v>0</v>
      </c>
      <c r="EO451" s="57">
        <f t="shared" ref="EO451:EO514" si="822">EN451+BS451-DM451</f>
        <v>0</v>
      </c>
      <c r="EP451" s="57">
        <f t="shared" ref="EP451:EP514" si="823">EO451+BU451-DN451</f>
        <v>0</v>
      </c>
      <c r="EQ451" s="58">
        <f t="shared" ref="EQ451:EQ514" si="824">EK451*$EQ$755</f>
        <v>0</v>
      </c>
      <c r="ER451" s="58">
        <f t="shared" ref="ER451:ER514" si="825">EL451*$EQ$756</f>
        <v>0</v>
      </c>
      <c r="ES451" s="58">
        <f t="shared" ref="ES451:ES514" si="826">EM451*$EQ$757</f>
        <v>0</v>
      </c>
      <c r="ET451" s="58">
        <f t="shared" ref="ET451:ET514" si="827">EN451*$EQ$758</f>
        <v>0</v>
      </c>
    </row>
    <row r="452" spans="1:150" x14ac:dyDescent="0.25">
      <c r="A452" s="30" t="s">
        <v>1547</v>
      </c>
      <c r="B452" s="65">
        <v>2023330</v>
      </c>
      <c r="C452" s="67" t="s">
        <v>1548</v>
      </c>
      <c r="D452" s="32" t="s">
        <v>604</v>
      </c>
      <c r="E452" s="56"/>
      <c r="F452" s="33"/>
      <c r="G452" s="33"/>
      <c r="H452" s="288">
        <f t="shared" si="820"/>
        <v>757120</v>
      </c>
      <c r="I452" s="288">
        <f t="shared" si="821"/>
        <v>757120</v>
      </c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4" t="s">
        <v>478</v>
      </c>
      <c r="AI452" s="34" t="s">
        <v>479</v>
      </c>
      <c r="AJ452" s="34" t="s">
        <v>54</v>
      </c>
      <c r="AK452" s="34" t="s">
        <v>490</v>
      </c>
      <c r="AL452" s="34" t="s">
        <v>72</v>
      </c>
      <c r="AM452" s="34" t="s">
        <v>491</v>
      </c>
      <c r="AN452" s="34" t="s">
        <v>1019</v>
      </c>
      <c r="AO452" s="36">
        <v>1.04</v>
      </c>
      <c r="AP452" s="69" t="s">
        <v>468</v>
      </c>
      <c r="AQ452" s="69" t="s">
        <v>30</v>
      </c>
      <c r="AR452" s="37" t="s">
        <v>493</v>
      </c>
      <c r="AS452" s="38">
        <v>2023</v>
      </c>
      <c r="AT452" s="39" t="s">
        <v>470</v>
      </c>
      <c r="AU452" s="37" t="s">
        <v>493</v>
      </c>
      <c r="AV452" s="39" t="s">
        <v>523</v>
      </c>
      <c r="AW452" s="39" t="s">
        <v>524</v>
      </c>
      <c r="AX452" s="39" t="s">
        <v>606</v>
      </c>
      <c r="AY452" s="40" t="s">
        <v>998</v>
      </c>
      <c r="AZ452" s="40" t="s">
        <v>530</v>
      </c>
      <c r="BA452" s="274">
        <v>0</v>
      </c>
      <c r="BB452" s="42"/>
      <c r="BC452" s="43">
        <v>2137500</v>
      </c>
      <c r="BD452" s="43">
        <v>0</v>
      </c>
      <c r="BE452" s="43"/>
      <c r="BF452" s="43">
        <v>0</v>
      </c>
      <c r="BG452" s="44"/>
      <c r="BH452" s="45">
        <f t="shared" si="802"/>
        <v>728000</v>
      </c>
      <c r="BI452" s="45">
        <f t="shared" si="803"/>
        <v>757120</v>
      </c>
      <c r="BJ452" s="45">
        <f t="shared" si="815"/>
        <v>757120</v>
      </c>
      <c r="BK452" s="46">
        <v>0</v>
      </c>
      <c r="BL452" s="46">
        <v>0</v>
      </c>
      <c r="BM452" s="46">
        <f t="shared" si="770"/>
        <v>0</v>
      </c>
      <c r="BN452" s="46">
        <v>0</v>
      </c>
      <c r="BO452" s="46">
        <f t="shared" si="784"/>
        <v>0</v>
      </c>
      <c r="BP452" s="46">
        <v>728000</v>
      </c>
      <c r="BQ452" s="46">
        <f t="shared" si="771"/>
        <v>757120</v>
      </c>
      <c r="BR452" s="46">
        <v>0</v>
      </c>
      <c r="BS452" s="46">
        <f t="shared" si="772"/>
        <v>0</v>
      </c>
      <c r="BT452" s="46">
        <v>0</v>
      </c>
      <c r="BU452" s="46">
        <f t="shared" si="773"/>
        <v>0</v>
      </c>
      <c r="BV452" s="46">
        <v>0</v>
      </c>
      <c r="BW452" s="46">
        <f t="shared" si="774"/>
        <v>0</v>
      </c>
      <c r="BX452" s="46">
        <v>0</v>
      </c>
      <c r="BY452" s="46">
        <f t="shared" si="775"/>
        <v>0</v>
      </c>
      <c r="BZ452" s="46">
        <v>0</v>
      </c>
      <c r="CA452" s="46">
        <f t="shared" si="785"/>
        <v>0</v>
      </c>
      <c r="CB452" s="46">
        <v>0</v>
      </c>
      <c r="CC452" s="46">
        <f t="shared" si="786"/>
        <v>0</v>
      </c>
      <c r="CD452" s="46">
        <v>0</v>
      </c>
      <c r="CE452" s="46">
        <f t="shared" si="787"/>
        <v>0</v>
      </c>
      <c r="CF452" s="46">
        <v>0</v>
      </c>
      <c r="CG452" s="46">
        <f t="shared" si="788"/>
        <v>0</v>
      </c>
      <c r="CH452" s="46">
        <v>0</v>
      </c>
      <c r="CI452" s="46">
        <f t="shared" si="789"/>
        <v>0</v>
      </c>
      <c r="CJ452" s="46">
        <v>0</v>
      </c>
      <c r="CK452" s="46">
        <f t="shared" si="790"/>
        <v>0</v>
      </c>
      <c r="CL452" s="46">
        <v>0</v>
      </c>
      <c r="CM452" s="46">
        <f t="shared" si="791"/>
        <v>0</v>
      </c>
      <c r="CN452" s="46">
        <v>0</v>
      </c>
      <c r="CO452" s="46">
        <f t="shared" si="792"/>
        <v>0</v>
      </c>
      <c r="CP452" s="46">
        <v>0</v>
      </c>
      <c r="CQ452" s="46">
        <f t="shared" si="793"/>
        <v>0</v>
      </c>
      <c r="CR452" s="46">
        <v>0</v>
      </c>
      <c r="CS452" s="46">
        <f t="shared" si="794"/>
        <v>0</v>
      </c>
      <c r="CT452" s="46">
        <v>0</v>
      </c>
      <c r="CU452" s="46">
        <f t="shared" si="795"/>
        <v>0</v>
      </c>
      <c r="CV452" s="46">
        <v>0</v>
      </c>
      <c r="CW452" s="46">
        <f t="shared" si="796"/>
        <v>0</v>
      </c>
      <c r="CX452" s="46">
        <v>0</v>
      </c>
      <c r="CY452" s="46">
        <f t="shared" si="797"/>
        <v>0</v>
      </c>
      <c r="CZ452" s="46">
        <v>0</v>
      </c>
      <c r="DA452" s="46">
        <f t="shared" si="798"/>
        <v>0</v>
      </c>
      <c r="DB452" s="47">
        <v>0</v>
      </c>
      <c r="DC452" s="46">
        <f t="shared" si="799"/>
        <v>0</v>
      </c>
      <c r="DD452" s="48">
        <v>0</v>
      </c>
      <c r="DE452" s="46">
        <f t="shared" si="800"/>
        <v>0</v>
      </c>
      <c r="DF452" s="49">
        <v>10</v>
      </c>
      <c r="DG452" s="50">
        <f t="shared" si="807"/>
        <v>75712</v>
      </c>
      <c r="DH452" s="51">
        <f t="shared" si="816"/>
        <v>757120</v>
      </c>
      <c r="DI452" s="52"/>
      <c r="DJ452" s="52"/>
      <c r="DK452" s="53"/>
      <c r="DL452" s="53"/>
      <c r="DM452" s="52">
        <f t="shared" ref="DM452:DV452" si="828">$DG452</f>
        <v>75712</v>
      </c>
      <c r="DN452" s="52">
        <f t="shared" si="828"/>
        <v>75712</v>
      </c>
      <c r="DO452" s="52">
        <f t="shared" si="828"/>
        <v>75712</v>
      </c>
      <c r="DP452" s="52">
        <f t="shared" si="828"/>
        <v>75712</v>
      </c>
      <c r="DQ452" s="52">
        <f t="shared" si="828"/>
        <v>75712</v>
      </c>
      <c r="DR452" s="52">
        <f t="shared" si="828"/>
        <v>75712</v>
      </c>
      <c r="DS452" s="52">
        <f t="shared" si="828"/>
        <v>75712</v>
      </c>
      <c r="DT452" s="52">
        <f t="shared" si="828"/>
        <v>75712</v>
      </c>
      <c r="DU452" s="52">
        <f t="shared" si="828"/>
        <v>75712</v>
      </c>
      <c r="DV452" s="52">
        <f t="shared" si="828"/>
        <v>75712</v>
      </c>
      <c r="DW452" s="53"/>
      <c r="DX452" s="53"/>
      <c r="DY452" s="53"/>
      <c r="DZ452" s="53"/>
      <c r="EA452" s="52"/>
      <c r="EB452" s="53"/>
      <c r="EC452" s="53"/>
      <c r="ED452" s="53"/>
      <c r="EE452" s="53"/>
      <c r="EF452" s="53"/>
      <c r="EG452" s="54">
        <f t="shared" si="817"/>
        <v>0</v>
      </c>
      <c r="EH452" s="55">
        <f t="shared" si="818"/>
        <v>10</v>
      </c>
      <c r="EI452" s="55">
        <f t="shared" si="819"/>
        <v>0</v>
      </c>
      <c r="EJ452" s="56" t="s">
        <v>608</v>
      </c>
      <c r="EK452" s="57">
        <f t="shared" si="752"/>
        <v>0</v>
      </c>
      <c r="EL452" s="57">
        <f t="shared" si="753"/>
        <v>0</v>
      </c>
      <c r="EM452" s="57">
        <f t="shared" si="754"/>
        <v>0</v>
      </c>
      <c r="EN452" s="57">
        <f t="shared" si="755"/>
        <v>757120</v>
      </c>
      <c r="EO452" s="57">
        <f t="shared" si="822"/>
        <v>681408</v>
      </c>
      <c r="EP452" s="57">
        <f t="shared" si="823"/>
        <v>605696</v>
      </c>
      <c r="EQ452" s="58">
        <f t="shared" si="824"/>
        <v>0</v>
      </c>
      <c r="ER452" s="58">
        <f t="shared" si="825"/>
        <v>0</v>
      </c>
      <c r="ES452" s="58">
        <f t="shared" si="826"/>
        <v>0</v>
      </c>
      <c r="ET452" s="58">
        <f t="shared" si="827"/>
        <v>10599.68</v>
      </c>
    </row>
    <row r="453" spans="1:150" x14ac:dyDescent="0.25">
      <c r="A453" s="30" t="s">
        <v>1549</v>
      </c>
      <c r="B453" s="65">
        <v>2023331</v>
      </c>
      <c r="C453" s="67" t="s">
        <v>1550</v>
      </c>
      <c r="D453" s="32" t="s">
        <v>604</v>
      </c>
      <c r="E453" s="56"/>
      <c r="F453" s="33"/>
      <c r="G453" s="33"/>
      <c r="H453" s="288">
        <f t="shared" si="820"/>
        <v>2311920</v>
      </c>
      <c r="I453" s="288">
        <f t="shared" si="821"/>
        <v>2311920</v>
      </c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4" t="s">
        <v>478</v>
      </c>
      <c r="AI453" s="34" t="s">
        <v>479</v>
      </c>
      <c r="AJ453" s="34" t="s">
        <v>54</v>
      </c>
      <c r="AK453" s="34" t="s">
        <v>490</v>
      </c>
      <c r="AL453" s="34" t="s">
        <v>72</v>
      </c>
      <c r="AM453" s="34" t="s">
        <v>491</v>
      </c>
      <c r="AN453" s="34" t="s">
        <v>1019</v>
      </c>
      <c r="AO453" s="36">
        <v>1.04</v>
      </c>
      <c r="AP453" s="69" t="s">
        <v>468</v>
      </c>
      <c r="AQ453" s="69" t="s">
        <v>30</v>
      </c>
      <c r="AR453" s="37" t="s">
        <v>493</v>
      </c>
      <c r="AS453" s="38">
        <v>2023</v>
      </c>
      <c r="AT453" s="39" t="s">
        <v>470</v>
      </c>
      <c r="AU453" s="37" t="s">
        <v>493</v>
      </c>
      <c r="AV453" s="39" t="s">
        <v>523</v>
      </c>
      <c r="AW453" s="39" t="s">
        <v>524</v>
      </c>
      <c r="AX453" s="39" t="s">
        <v>606</v>
      </c>
      <c r="AY453" s="40" t="s">
        <v>998</v>
      </c>
      <c r="AZ453" s="40" t="s">
        <v>530</v>
      </c>
      <c r="BA453" s="274">
        <v>0</v>
      </c>
      <c r="BB453" s="42"/>
      <c r="BC453" s="43">
        <v>2223000</v>
      </c>
      <c r="BD453" s="43">
        <v>0</v>
      </c>
      <c r="BE453" s="43"/>
      <c r="BF453" s="43">
        <v>0</v>
      </c>
      <c r="BG453" s="44"/>
      <c r="BH453" s="45">
        <f t="shared" si="802"/>
        <v>2223000</v>
      </c>
      <c r="BI453" s="45">
        <f t="shared" si="803"/>
        <v>2311920</v>
      </c>
      <c r="BJ453" s="45">
        <f t="shared" si="815"/>
        <v>2311920</v>
      </c>
      <c r="BK453" s="46">
        <v>0</v>
      </c>
      <c r="BL453" s="46">
        <v>0</v>
      </c>
      <c r="BM453" s="46">
        <f t="shared" si="770"/>
        <v>0</v>
      </c>
      <c r="BN453" s="46">
        <v>0</v>
      </c>
      <c r="BO453" s="46">
        <f t="shared" si="784"/>
        <v>0</v>
      </c>
      <c r="BP453" s="46">
        <v>0</v>
      </c>
      <c r="BQ453" s="46">
        <f t="shared" si="771"/>
        <v>0</v>
      </c>
      <c r="BR453" s="46">
        <v>2223000</v>
      </c>
      <c r="BS453" s="46">
        <f t="shared" si="772"/>
        <v>2311920</v>
      </c>
      <c r="BT453" s="46">
        <v>0</v>
      </c>
      <c r="BU453" s="46">
        <f t="shared" si="773"/>
        <v>0</v>
      </c>
      <c r="BV453" s="46">
        <v>0</v>
      </c>
      <c r="BW453" s="46">
        <f t="shared" si="774"/>
        <v>0</v>
      </c>
      <c r="BX453" s="46">
        <v>0</v>
      </c>
      <c r="BY453" s="46">
        <f t="shared" si="775"/>
        <v>0</v>
      </c>
      <c r="BZ453" s="46">
        <v>0</v>
      </c>
      <c r="CA453" s="46">
        <f t="shared" si="785"/>
        <v>0</v>
      </c>
      <c r="CB453" s="46">
        <v>0</v>
      </c>
      <c r="CC453" s="46">
        <f t="shared" si="786"/>
        <v>0</v>
      </c>
      <c r="CD453" s="46">
        <v>0</v>
      </c>
      <c r="CE453" s="46">
        <f t="shared" si="787"/>
        <v>0</v>
      </c>
      <c r="CF453" s="46">
        <v>0</v>
      </c>
      <c r="CG453" s="46">
        <f t="shared" si="788"/>
        <v>0</v>
      </c>
      <c r="CH453" s="46">
        <v>0</v>
      </c>
      <c r="CI453" s="46">
        <f t="shared" si="789"/>
        <v>0</v>
      </c>
      <c r="CJ453" s="46">
        <v>0</v>
      </c>
      <c r="CK453" s="46">
        <f t="shared" si="790"/>
        <v>0</v>
      </c>
      <c r="CL453" s="46">
        <v>0</v>
      </c>
      <c r="CM453" s="46">
        <f t="shared" si="791"/>
        <v>0</v>
      </c>
      <c r="CN453" s="46">
        <v>0</v>
      </c>
      <c r="CO453" s="46">
        <f t="shared" si="792"/>
        <v>0</v>
      </c>
      <c r="CP453" s="46">
        <v>0</v>
      </c>
      <c r="CQ453" s="46">
        <f t="shared" si="793"/>
        <v>0</v>
      </c>
      <c r="CR453" s="46">
        <v>0</v>
      </c>
      <c r="CS453" s="46">
        <f t="shared" si="794"/>
        <v>0</v>
      </c>
      <c r="CT453" s="46">
        <v>0</v>
      </c>
      <c r="CU453" s="46">
        <f t="shared" si="795"/>
        <v>0</v>
      </c>
      <c r="CV453" s="46">
        <v>0</v>
      </c>
      <c r="CW453" s="46">
        <f t="shared" si="796"/>
        <v>0</v>
      </c>
      <c r="CX453" s="46">
        <v>0</v>
      </c>
      <c r="CY453" s="46">
        <f t="shared" si="797"/>
        <v>0</v>
      </c>
      <c r="CZ453" s="46">
        <v>0</v>
      </c>
      <c r="DA453" s="46">
        <f t="shared" si="798"/>
        <v>0</v>
      </c>
      <c r="DB453" s="47">
        <v>0</v>
      </c>
      <c r="DC453" s="46">
        <f t="shared" si="799"/>
        <v>0</v>
      </c>
      <c r="DD453" s="48">
        <v>0</v>
      </c>
      <c r="DE453" s="46">
        <f t="shared" si="800"/>
        <v>0</v>
      </c>
      <c r="DF453" s="49">
        <v>10</v>
      </c>
      <c r="DG453" s="50">
        <f t="shared" si="807"/>
        <v>231192</v>
      </c>
      <c r="DH453" s="51">
        <f t="shared" si="816"/>
        <v>2311920</v>
      </c>
      <c r="DI453" s="52"/>
      <c r="DJ453" s="52"/>
      <c r="DK453" s="53"/>
      <c r="DL453" s="53"/>
      <c r="DM453" s="53"/>
      <c r="DN453" s="52">
        <f t="shared" ref="DN453:DW453" si="829">$DG453</f>
        <v>231192</v>
      </c>
      <c r="DO453" s="52">
        <f t="shared" si="829"/>
        <v>231192</v>
      </c>
      <c r="DP453" s="52">
        <f t="shared" si="829"/>
        <v>231192</v>
      </c>
      <c r="DQ453" s="52">
        <f t="shared" si="829"/>
        <v>231192</v>
      </c>
      <c r="DR453" s="52">
        <f t="shared" si="829"/>
        <v>231192</v>
      </c>
      <c r="DS453" s="52">
        <f t="shared" si="829"/>
        <v>231192</v>
      </c>
      <c r="DT453" s="52">
        <f t="shared" si="829"/>
        <v>231192</v>
      </c>
      <c r="DU453" s="52">
        <f t="shared" si="829"/>
        <v>231192</v>
      </c>
      <c r="DV453" s="52">
        <f t="shared" si="829"/>
        <v>231192</v>
      </c>
      <c r="DW453" s="52">
        <f t="shared" si="829"/>
        <v>231192</v>
      </c>
      <c r="DX453" s="53"/>
      <c r="DY453" s="53"/>
      <c r="DZ453" s="53"/>
      <c r="EA453" s="53"/>
      <c r="EB453" s="52"/>
      <c r="EC453" s="53"/>
      <c r="ED453" s="53"/>
      <c r="EE453" s="53"/>
      <c r="EF453" s="53"/>
      <c r="EG453" s="54">
        <f t="shared" si="817"/>
        <v>0</v>
      </c>
      <c r="EH453" s="55">
        <f t="shared" si="818"/>
        <v>10</v>
      </c>
      <c r="EI453" s="55">
        <f t="shared" si="819"/>
        <v>0</v>
      </c>
      <c r="EJ453" s="56" t="s">
        <v>608</v>
      </c>
      <c r="EK453" s="57">
        <f t="shared" si="752"/>
        <v>0</v>
      </c>
      <c r="EL453" s="57">
        <f t="shared" si="753"/>
        <v>0</v>
      </c>
      <c r="EM453" s="57">
        <f t="shared" si="754"/>
        <v>0</v>
      </c>
      <c r="EN453" s="57">
        <f t="shared" si="755"/>
        <v>0</v>
      </c>
      <c r="EO453" s="57">
        <f t="shared" si="822"/>
        <v>2311920</v>
      </c>
      <c r="EP453" s="57">
        <f t="shared" si="823"/>
        <v>2080728</v>
      </c>
      <c r="EQ453" s="58">
        <f t="shared" si="824"/>
        <v>0</v>
      </c>
      <c r="ER453" s="58">
        <f t="shared" si="825"/>
        <v>0</v>
      </c>
      <c r="ES453" s="58">
        <f t="shared" si="826"/>
        <v>0</v>
      </c>
      <c r="ET453" s="58">
        <f t="shared" si="827"/>
        <v>0</v>
      </c>
    </row>
    <row r="454" spans="1:150" x14ac:dyDescent="0.25">
      <c r="A454" s="30" t="s">
        <v>1551</v>
      </c>
      <c r="B454" s="65">
        <v>2023332</v>
      </c>
      <c r="C454" s="67" t="s">
        <v>1552</v>
      </c>
      <c r="D454" s="32" t="s">
        <v>604</v>
      </c>
      <c r="E454" s="56"/>
      <c r="F454" s="33"/>
      <c r="G454" s="33"/>
      <c r="H454" s="288">
        <f t="shared" si="820"/>
        <v>2311920</v>
      </c>
      <c r="I454" s="288">
        <f t="shared" si="821"/>
        <v>2311920</v>
      </c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4" t="s">
        <v>478</v>
      </c>
      <c r="AI454" s="34" t="s">
        <v>479</v>
      </c>
      <c r="AJ454" s="34" t="s">
        <v>54</v>
      </c>
      <c r="AK454" s="34" t="s">
        <v>490</v>
      </c>
      <c r="AL454" s="34" t="s">
        <v>72</v>
      </c>
      <c r="AM454" s="34" t="s">
        <v>491</v>
      </c>
      <c r="AN454" s="34" t="s">
        <v>1019</v>
      </c>
      <c r="AO454" s="36">
        <v>1.04</v>
      </c>
      <c r="AP454" s="69" t="s">
        <v>468</v>
      </c>
      <c r="AQ454" s="69" t="s">
        <v>30</v>
      </c>
      <c r="AR454" s="37" t="s">
        <v>493</v>
      </c>
      <c r="AS454" s="38">
        <v>2023</v>
      </c>
      <c r="AT454" s="39" t="s">
        <v>470</v>
      </c>
      <c r="AU454" s="37" t="s">
        <v>493</v>
      </c>
      <c r="AV454" s="39" t="s">
        <v>523</v>
      </c>
      <c r="AW454" s="39" t="s">
        <v>524</v>
      </c>
      <c r="AX454" s="39" t="s">
        <v>606</v>
      </c>
      <c r="AY454" s="40" t="s">
        <v>998</v>
      </c>
      <c r="AZ454" s="40" t="s">
        <v>530</v>
      </c>
      <c r="BA454" s="274">
        <v>0</v>
      </c>
      <c r="BB454" s="42"/>
      <c r="BC454" s="43">
        <v>2223000</v>
      </c>
      <c r="BD454" s="43">
        <v>0</v>
      </c>
      <c r="BE454" s="43"/>
      <c r="BF454" s="43">
        <v>0</v>
      </c>
      <c r="BG454" s="44"/>
      <c r="BH454" s="45">
        <f t="shared" si="802"/>
        <v>2223000</v>
      </c>
      <c r="BI454" s="45">
        <f t="shared" si="803"/>
        <v>2311920</v>
      </c>
      <c r="BJ454" s="45">
        <f t="shared" si="815"/>
        <v>2311920</v>
      </c>
      <c r="BK454" s="46">
        <v>0</v>
      </c>
      <c r="BL454" s="46">
        <v>0</v>
      </c>
      <c r="BM454" s="46">
        <f t="shared" si="770"/>
        <v>0</v>
      </c>
      <c r="BN454" s="46">
        <v>0</v>
      </c>
      <c r="BO454" s="46">
        <f t="shared" si="784"/>
        <v>0</v>
      </c>
      <c r="BP454" s="46">
        <v>0</v>
      </c>
      <c r="BQ454" s="46">
        <f t="shared" si="771"/>
        <v>0</v>
      </c>
      <c r="BR454" s="46">
        <v>0</v>
      </c>
      <c r="BS454" s="46">
        <f t="shared" si="772"/>
        <v>0</v>
      </c>
      <c r="BT454" s="46">
        <v>2223000</v>
      </c>
      <c r="BU454" s="46">
        <f t="shared" si="773"/>
        <v>2311920</v>
      </c>
      <c r="BV454" s="46">
        <v>0</v>
      </c>
      <c r="BW454" s="46">
        <f t="shared" si="774"/>
        <v>0</v>
      </c>
      <c r="BX454" s="46">
        <v>0</v>
      </c>
      <c r="BY454" s="46">
        <f t="shared" si="775"/>
        <v>0</v>
      </c>
      <c r="BZ454" s="46">
        <v>0</v>
      </c>
      <c r="CA454" s="46">
        <f t="shared" si="785"/>
        <v>0</v>
      </c>
      <c r="CB454" s="46">
        <v>0</v>
      </c>
      <c r="CC454" s="46">
        <f t="shared" si="786"/>
        <v>0</v>
      </c>
      <c r="CD454" s="46">
        <v>0</v>
      </c>
      <c r="CE454" s="46">
        <f t="shared" si="787"/>
        <v>0</v>
      </c>
      <c r="CF454" s="46">
        <v>0</v>
      </c>
      <c r="CG454" s="46">
        <f t="shared" si="788"/>
        <v>0</v>
      </c>
      <c r="CH454" s="46">
        <v>0</v>
      </c>
      <c r="CI454" s="46">
        <f t="shared" si="789"/>
        <v>0</v>
      </c>
      <c r="CJ454" s="46">
        <v>0</v>
      </c>
      <c r="CK454" s="46">
        <f t="shared" si="790"/>
        <v>0</v>
      </c>
      <c r="CL454" s="46">
        <v>0</v>
      </c>
      <c r="CM454" s="46">
        <f t="shared" si="791"/>
        <v>0</v>
      </c>
      <c r="CN454" s="46">
        <v>0</v>
      </c>
      <c r="CO454" s="46">
        <f t="shared" si="792"/>
        <v>0</v>
      </c>
      <c r="CP454" s="46">
        <v>0</v>
      </c>
      <c r="CQ454" s="46">
        <f t="shared" si="793"/>
        <v>0</v>
      </c>
      <c r="CR454" s="46">
        <v>0</v>
      </c>
      <c r="CS454" s="46">
        <f t="shared" si="794"/>
        <v>0</v>
      </c>
      <c r="CT454" s="46">
        <v>0</v>
      </c>
      <c r="CU454" s="46">
        <f t="shared" si="795"/>
        <v>0</v>
      </c>
      <c r="CV454" s="46">
        <v>0</v>
      </c>
      <c r="CW454" s="46">
        <f t="shared" si="796"/>
        <v>0</v>
      </c>
      <c r="CX454" s="46">
        <v>0</v>
      </c>
      <c r="CY454" s="46">
        <f t="shared" si="797"/>
        <v>0</v>
      </c>
      <c r="CZ454" s="46">
        <v>0</v>
      </c>
      <c r="DA454" s="46">
        <f t="shared" si="798"/>
        <v>0</v>
      </c>
      <c r="DB454" s="47">
        <v>0</v>
      </c>
      <c r="DC454" s="46">
        <f t="shared" si="799"/>
        <v>0</v>
      </c>
      <c r="DD454" s="48">
        <v>0</v>
      </c>
      <c r="DE454" s="46">
        <f t="shared" si="800"/>
        <v>0</v>
      </c>
      <c r="DF454" s="49">
        <v>10</v>
      </c>
      <c r="DG454" s="50">
        <f t="shared" si="807"/>
        <v>231192</v>
      </c>
      <c r="DH454" s="51">
        <f t="shared" si="816"/>
        <v>2311920</v>
      </c>
      <c r="DI454" s="52"/>
      <c r="DJ454" s="52"/>
      <c r="DK454" s="53"/>
      <c r="DL454" s="53"/>
      <c r="DM454" s="53"/>
      <c r="DN454" s="53"/>
      <c r="DO454" s="52">
        <f t="shared" ref="DO454:DX454" si="830">$DG454</f>
        <v>231192</v>
      </c>
      <c r="DP454" s="52">
        <f t="shared" si="830"/>
        <v>231192</v>
      </c>
      <c r="DQ454" s="52">
        <f t="shared" si="830"/>
        <v>231192</v>
      </c>
      <c r="DR454" s="52">
        <f t="shared" si="830"/>
        <v>231192</v>
      </c>
      <c r="DS454" s="52">
        <f t="shared" si="830"/>
        <v>231192</v>
      </c>
      <c r="DT454" s="52">
        <f t="shared" si="830"/>
        <v>231192</v>
      </c>
      <c r="DU454" s="52">
        <f t="shared" si="830"/>
        <v>231192</v>
      </c>
      <c r="DV454" s="52">
        <f t="shared" si="830"/>
        <v>231192</v>
      </c>
      <c r="DW454" s="52">
        <f t="shared" si="830"/>
        <v>231192</v>
      </c>
      <c r="DX454" s="52">
        <f t="shared" si="830"/>
        <v>231192</v>
      </c>
      <c r="DY454" s="53"/>
      <c r="DZ454" s="53"/>
      <c r="EA454" s="53"/>
      <c r="EB454" s="53"/>
      <c r="EC454" s="53"/>
      <c r="ED454" s="53"/>
      <c r="EE454" s="53"/>
      <c r="EF454" s="53"/>
      <c r="EG454" s="54">
        <f t="shared" si="817"/>
        <v>0</v>
      </c>
      <c r="EH454" s="55">
        <f t="shared" si="818"/>
        <v>10</v>
      </c>
      <c r="EI454" s="55">
        <f t="shared" si="819"/>
        <v>0</v>
      </c>
      <c r="EJ454" s="56" t="s">
        <v>608</v>
      </c>
      <c r="EK454" s="57">
        <f t="shared" si="752"/>
        <v>0</v>
      </c>
      <c r="EL454" s="57">
        <f t="shared" si="753"/>
        <v>0</v>
      </c>
      <c r="EM454" s="57">
        <f t="shared" si="754"/>
        <v>0</v>
      </c>
      <c r="EN454" s="57">
        <f t="shared" si="755"/>
        <v>0</v>
      </c>
      <c r="EO454" s="57">
        <f t="shared" si="822"/>
        <v>0</v>
      </c>
      <c r="EP454" s="57">
        <f t="shared" si="823"/>
        <v>2311920</v>
      </c>
      <c r="EQ454" s="58">
        <f t="shared" si="824"/>
        <v>0</v>
      </c>
      <c r="ER454" s="58">
        <f t="shared" si="825"/>
        <v>0</v>
      </c>
      <c r="ES454" s="58">
        <f t="shared" si="826"/>
        <v>0</v>
      </c>
      <c r="ET454" s="58">
        <f t="shared" si="827"/>
        <v>0</v>
      </c>
    </row>
    <row r="455" spans="1:150" x14ac:dyDescent="0.25">
      <c r="A455" s="30" t="s">
        <v>1553</v>
      </c>
      <c r="B455" s="65">
        <v>2023333</v>
      </c>
      <c r="C455" s="67" t="s">
        <v>1554</v>
      </c>
      <c r="D455" s="32" t="s">
        <v>604</v>
      </c>
      <c r="E455" s="56"/>
      <c r="F455" s="33"/>
      <c r="G455" s="33"/>
      <c r="H455" s="288">
        <f t="shared" si="820"/>
        <v>2311920</v>
      </c>
      <c r="I455" s="288">
        <f t="shared" si="821"/>
        <v>2311920</v>
      </c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4" t="s">
        <v>478</v>
      </c>
      <c r="AI455" s="34" t="s">
        <v>479</v>
      </c>
      <c r="AJ455" s="34" t="s">
        <v>54</v>
      </c>
      <c r="AK455" s="34" t="s">
        <v>490</v>
      </c>
      <c r="AL455" s="34" t="s">
        <v>72</v>
      </c>
      <c r="AM455" s="34" t="s">
        <v>491</v>
      </c>
      <c r="AN455" s="34" t="s">
        <v>1019</v>
      </c>
      <c r="AO455" s="36">
        <v>1.04</v>
      </c>
      <c r="AP455" s="69" t="s">
        <v>468</v>
      </c>
      <c r="AQ455" s="69" t="s">
        <v>30</v>
      </c>
      <c r="AR455" s="37" t="s">
        <v>493</v>
      </c>
      <c r="AS455" s="38">
        <v>2023</v>
      </c>
      <c r="AT455" s="39" t="s">
        <v>470</v>
      </c>
      <c r="AU455" s="37" t="s">
        <v>493</v>
      </c>
      <c r="AV455" s="39" t="s">
        <v>523</v>
      </c>
      <c r="AW455" s="39" t="s">
        <v>524</v>
      </c>
      <c r="AX455" s="39" t="s">
        <v>606</v>
      </c>
      <c r="AY455" s="40" t="s">
        <v>998</v>
      </c>
      <c r="AZ455" s="40" t="s">
        <v>530</v>
      </c>
      <c r="BA455" s="274">
        <v>0</v>
      </c>
      <c r="BB455" s="42"/>
      <c r="BC455" s="43">
        <v>2223000</v>
      </c>
      <c r="BD455" s="43">
        <v>0</v>
      </c>
      <c r="BE455" s="43"/>
      <c r="BF455" s="43">
        <v>0</v>
      </c>
      <c r="BG455" s="44"/>
      <c r="BH455" s="45">
        <f t="shared" si="802"/>
        <v>2223000</v>
      </c>
      <c r="BI455" s="45">
        <f t="shared" si="803"/>
        <v>2311920</v>
      </c>
      <c r="BJ455" s="45">
        <f t="shared" si="815"/>
        <v>2311920</v>
      </c>
      <c r="BK455" s="46">
        <v>0</v>
      </c>
      <c r="BL455" s="46">
        <v>0</v>
      </c>
      <c r="BM455" s="46">
        <f t="shared" si="770"/>
        <v>0</v>
      </c>
      <c r="BN455" s="46">
        <v>0</v>
      </c>
      <c r="BO455" s="46">
        <f t="shared" si="784"/>
        <v>0</v>
      </c>
      <c r="BP455" s="46">
        <v>0</v>
      </c>
      <c r="BQ455" s="46">
        <f t="shared" si="771"/>
        <v>0</v>
      </c>
      <c r="BR455" s="46">
        <v>0</v>
      </c>
      <c r="BS455" s="46">
        <f t="shared" si="772"/>
        <v>0</v>
      </c>
      <c r="BT455" s="46">
        <v>0</v>
      </c>
      <c r="BU455" s="46">
        <f t="shared" si="773"/>
        <v>0</v>
      </c>
      <c r="BV455" s="46">
        <v>2223000</v>
      </c>
      <c r="BW455" s="46">
        <f t="shared" si="774"/>
        <v>2311920</v>
      </c>
      <c r="BX455" s="46">
        <v>0</v>
      </c>
      <c r="BY455" s="46">
        <f t="shared" si="775"/>
        <v>0</v>
      </c>
      <c r="BZ455" s="46">
        <v>0</v>
      </c>
      <c r="CA455" s="46">
        <f t="shared" si="785"/>
        <v>0</v>
      </c>
      <c r="CB455" s="46">
        <v>0</v>
      </c>
      <c r="CC455" s="46">
        <f t="shared" si="786"/>
        <v>0</v>
      </c>
      <c r="CD455" s="46">
        <v>0</v>
      </c>
      <c r="CE455" s="46">
        <f t="shared" si="787"/>
        <v>0</v>
      </c>
      <c r="CF455" s="46">
        <v>0</v>
      </c>
      <c r="CG455" s="46">
        <f t="shared" si="788"/>
        <v>0</v>
      </c>
      <c r="CH455" s="46">
        <v>0</v>
      </c>
      <c r="CI455" s="46">
        <f t="shared" si="789"/>
        <v>0</v>
      </c>
      <c r="CJ455" s="46">
        <v>0</v>
      </c>
      <c r="CK455" s="46">
        <f t="shared" si="790"/>
        <v>0</v>
      </c>
      <c r="CL455" s="46">
        <v>0</v>
      </c>
      <c r="CM455" s="46">
        <f t="shared" si="791"/>
        <v>0</v>
      </c>
      <c r="CN455" s="46">
        <v>0</v>
      </c>
      <c r="CO455" s="46">
        <f t="shared" si="792"/>
        <v>0</v>
      </c>
      <c r="CP455" s="46">
        <v>0</v>
      </c>
      <c r="CQ455" s="46">
        <f t="shared" si="793"/>
        <v>0</v>
      </c>
      <c r="CR455" s="46">
        <v>0</v>
      </c>
      <c r="CS455" s="46">
        <f t="shared" si="794"/>
        <v>0</v>
      </c>
      <c r="CT455" s="46">
        <v>0</v>
      </c>
      <c r="CU455" s="46">
        <f t="shared" si="795"/>
        <v>0</v>
      </c>
      <c r="CV455" s="46">
        <v>0</v>
      </c>
      <c r="CW455" s="46">
        <f t="shared" si="796"/>
        <v>0</v>
      </c>
      <c r="CX455" s="46">
        <v>0</v>
      </c>
      <c r="CY455" s="46">
        <f t="shared" si="797"/>
        <v>0</v>
      </c>
      <c r="CZ455" s="46">
        <v>0</v>
      </c>
      <c r="DA455" s="46">
        <f t="shared" si="798"/>
        <v>0</v>
      </c>
      <c r="DB455" s="47">
        <v>0</v>
      </c>
      <c r="DC455" s="46">
        <f t="shared" si="799"/>
        <v>0</v>
      </c>
      <c r="DD455" s="48">
        <v>0</v>
      </c>
      <c r="DE455" s="46">
        <f t="shared" si="800"/>
        <v>0</v>
      </c>
      <c r="DF455" s="49">
        <v>10</v>
      </c>
      <c r="DG455" s="50">
        <f t="shared" si="807"/>
        <v>231192</v>
      </c>
      <c r="DH455" s="51">
        <f t="shared" si="816"/>
        <v>2311920</v>
      </c>
      <c r="DI455" s="52"/>
      <c r="DJ455" s="52"/>
      <c r="DK455" s="53"/>
      <c r="DL455" s="53"/>
      <c r="DM455" s="53"/>
      <c r="DN455" s="53"/>
      <c r="DO455" s="53"/>
      <c r="DP455" s="52">
        <f t="shared" ref="DP455:DY455" si="831">$DG455</f>
        <v>231192</v>
      </c>
      <c r="DQ455" s="52">
        <f t="shared" si="831"/>
        <v>231192</v>
      </c>
      <c r="DR455" s="52">
        <f t="shared" si="831"/>
        <v>231192</v>
      </c>
      <c r="DS455" s="52">
        <f t="shared" si="831"/>
        <v>231192</v>
      </c>
      <c r="DT455" s="52">
        <f t="shared" si="831"/>
        <v>231192</v>
      </c>
      <c r="DU455" s="52">
        <f t="shared" si="831"/>
        <v>231192</v>
      </c>
      <c r="DV455" s="52">
        <f t="shared" si="831"/>
        <v>231192</v>
      </c>
      <c r="DW455" s="52">
        <f t="shared" si="831"/>
        <v>231192</v>
      </c>
      <c r="DX455" s="52">
        <f t="shared" si="831"/>
        <v>231192</v>
      </c>
      <c r="DY455" s="52">
        <f t="shared" si="831"/>
        <v>231192</v>
      </c>
      <c r="DZ455" s="53"/>
      <c r="EA455" s="53"/>
      <c r="EB455" s="53"/>
      <c r="EC455" s="53"/>
      <c r="ED455" s="53"/>
      <c r="EE455" s="53"/>
      <c r="EF455" s="53"/>
      <c r="EG455" s="54">
        <f t="shared" si="817"/>
        <v>0</v>
      </c>
      <c r="EH455" s="55">
        <f t="shared" si="818"/>
        <v>10</v>
      </c>
      <c r="EI455" s="55">
        <f t="shared" si="819"/>
        <v>0</v>
      </c>
      <c r="EJ455" s="56" t="s">
        <v>608</v>
      </c>
      <c r="EK455" s="57">
        <f t="shared" si="752"/>
        <v>0</v>
      </c>
      <c r="EL455" s="57">
        <f t="shared" si="753"/>
        <v>0</v>
      </c>
      <c r="EM455" s="57">
        <f t="shared" si="754"/>
        <v>0</v>
      </c>
      <c r="EN455" s="57">
        <f t="shared" si="755"/>
        <v>0</v>
      </c>
      <c r="EO455" s="57">
        <f t="shared" si="822"/>
        <v>0</v>
      </c>
      <c r="EP455" s="57">
        <f t="shared" si="823"/>
        <v>0</v>
      </c>
      <c r="EQ455" s="58">
        <f t="shared" si="824"/>
        <v>0</v>
      </c>
      <c r="ER455" s="58">
        <f t="shared" si="825"/>
        <v>0</v>
      </c>
      <c r="ES455" s="58">
        <f t="shared" si="826"/>
        <v>0</v>
      </c>
      <c r="ET455" s="58">
        <f t="shared" si="827"/>
        <v>0</v>
      </c>
    </row>
    <row r="456" spans="1:150" x14ac:dyDescent="0.25">
      <c r="A456" s="30" t="s">
        <v>1555</v>
      </c>
      <c r="B456" s="65">
        <v>2023334</v>
      </c>
      <c r="C456" s="67" t="s">
        <v>1556</v>
      </c>
      <c r="D456" s="32" t="s">
        <v>604</v>
      </c>
      <c r="E456" s="56"/>
      <c r="F456" s="33"/>
      <c r="G456" s="33"/>
      <c r="H456" s="288">
        <f t="shared" si="820"/>
        <v>2311920</v>
      </c>
      <c r="I456" s="288">
        <f t="shared" si="821"/>
        <v>2311920</v>
      </c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4" t="s">
        <v>478</v>
      </c>
      <c r="AI456" s="34" t="s">
        <v>479</v>
      </c>
      <c r="AJ456" s="34" t="s">
        <v>54</v>
      </c>
      <c r="AK456" s="34" t="s">
        <v>490</v>
      </c>
      <c r="AL456" s="34" t="s">
        <v>72</v>
      </c>
      <c r="AM456" s="34" t="s">
        <v>491</v>
      </c>
      <c r="AN456" s="34" t="s">
        <v>1019</v>
      </c>
      <c r="AO456" s="36">
        <v>1.04</v>
      </c>
      <c r="AP456" s="69" t="s">
        <v>1456</v>
      </c>
      <c r="AQ456" s="69" t="s">
        <v>30</v>
      </c>
      <c r="AR456" s="37" t="s">
        <v>493</v>
      </c>
      <c r="AS456" s="38">
        <v>2023</v>
      </c>
      <c r="AT456" s="39" t="s">
        <v>470</v>
      </c>
      <c r="AU456" s="37" t="s">
        <v>493</v>
      </c>
      <c r="AV456" s="39" t="s">
        <v>523</v>
      </c>
      <c r="AW456" s="39" t="s">
        <v>524</v>
      </c>
      <c r="AX456" s="39" t="s">
        <v>606</v>
      </c>
      <c r="AY456" s="40" t="s">
        <v>998</v>
      </c>
      <c r="AZ456" s="40" t="s">
        <v>530</v>
      </c>
      <c r="BA456" s="274">
        <v>0</v>
      </c>
      <c r="BB456" s="42"/>
      <c r="BC456" s="43">
        <v>2223000</v>
      </c>
      <c r="BD456" s="43">
        <v>0</v>
      </c>
      <c r="BE456" s="43"/>
      <c r="BF456" s="43">
        <v>0</v>
      </c>
      <c r="BG456" s="44"/>
      <c r="BH456" s="45">
        <f t="shared" si="802"/>
        <v>2223000</v>
      </c>
      <c r="BI456" s="45">
        <f t="shared" si="803"/>
        <v>2311920</v>
      </c>
      <c r="BJ456" s="45">
        <f t="shared" si="815"/>
        <v>2311920</v>
      </c>
      <c r="BK456" s="46">
        <v>0</v>
      </c>
      <c r="BL456" s="46">
        <v>0</v>
      </c>
      <c r="BM456" s="46">
        <f t="shared" si="770"/>
        <v>0</v>
      </c>
      <c r="BN456" s="46">
        <v>0</v>
      </c>
      <c r="BO456" s="46">
        <f t="shared" si="784"/>
        <v>0</v>
      </c>
      <c r="BP456" s="46">
        <v>0</v>
      </c>
      <c r="BQ456" s="46">
        <f t="shared" si="771"/>
        <v>0</v>
      </c>
      <c r="BR456" s="46">
        <v>0</v>
      </c>
      <c r="BS456" s="46">
        <f t="shared" si="772"/>
        <v>0</v>
      </c>
      <c r="BT456" s="46">
        <v>0</v>
      </c>
      <c r="BU456" s="46">
        <f t="shared" si="773"/>
        <v>0</v>
      </c>
      <c r="BV456" s="46">
        <v>0</v>
      </c>
      <c r="BW456" s="46">
        <f t="shared" si="774"/>
        <v>0</v>
      </c>
      <c r="BX456" s="46">
        <v>2223000</v>
      </c>
      <c r="BY456" s="46">
        <f t="shared" si="775"/>
        <v>2311920</v>
      </c>
      <c r="BZ456" s="46">
        <v>0</v>
      </c>
      <c r="CA456" s="46">
        <f t="shared" si="785"/>
        <v>0</v>
      </c>
      <c r="CB456" s="46">
        <v>0</v>
      </c>
      <c r="CC456" s="46">
        <f t="shared" si="786"/>
        <v>0</v>
      </c>
      <c r="CD456" s="46">
        <v>0</v>
      </c>
      <c r="CE456" s="46">
        <f t="shared" si="787"/>
        <v>0</v>
      </c>
      <c r="CF456" s="46">
        <v>0</v>
      </c>
      <c r="CG456" s="46">
        <f t="shared" si="788"/>
        <v>0</v>
      </c>
      <c r="CH456" s="46">
        <v>0</v>
      </c>
      <c r="CI456" s="46">
        <f t="shared" si="789"/>
        <v>0</v>
      </c>
      <c r="CJ456" s="46">
        <v>0</v>
      </c>
      <c r="CK456" s="46">
        <f t="shared" si="790"/>
        <v>0</v>
      </c>
      <c r="CL456" s="46">
        <v>0</v>
      </c>
      <c r="CM456" s="46">
        <f t="shared" si="791"/>
        <v>0</v>
      </c>
      <c r="CN456" s="46">
        <v>0</v>
      </c>
      <c r="CO456" s="46">
        <f t="shared" si="792"/>
        <v>0</v>
      </c>
      <c r="CP456" s="46">
        <v>0</v>
      </c>
      <c r="CQ456" s="46">
        <f t="shared" si="793"/>
        <v>0</v>
      </c>
      <c r="CR456" s="46">
        <v>0</v>
      </c>
      <c r="CS456" s="46">
        <f t="shared" si="794"/>
        <v>0</v>
      </c>
      <c r="CT456" s="46">
        <v>0</v>
      </c>
      <c r="CU456" s="46">
        <f t="shared" si="795"/>
        <v>0</v>
      </c>
      <c r="CV456" s="46">
        <v>0</v>
      </c>
      <c r="CW456" s="46">
        <f t="shared" si="796"/>
        <v>0</v>
      </c>
      <c r="CX456" s="46">
        <v>0</v>
      </c>
      <c r="CY456" s="46">
        <f t="shared" si="797"/>
        <v>0</v>
      </c>
      <c r="CZ456" s="46">
        <v>0</v>
      </c>
      <c r="DA456" s="46">
        <f t="shared" si="798"/>
        <v>0</v>
      </c>
      <c r="DB456" s="47">
        <v>0</v>
      </c>
      <c r="DC456" s="46">
        <f t="shared" si="799"/>
        <v>0</v>
      </c>
      <c r="DD456" s="48">
        <v>0</v>
      </c>
      <c r="DE456" s="46">
        <f t="shared" si="800"/>
        <v>0</v>
      </c>
      <c r="DF456" s="49">
        <v>10</v>
      </c>
      <c r="DG456" s="50">
        <f t="shared" si="807"/>
        <v>231192</v>
      </c>
      <c r="DH456" s="51">
        <f t="shared" si="816"/>
        <v>2311920</v>
      </c>
      <c r="DI456" s="52"/>
      <c r="DJ456" s="52"/>
      <c r="DK456" s="53"/>
      <c r="DL456" s="53"/>
      <c r="DM456" s="53"/>
      <c r="DN456" s="53"/>
      <c r="DO456" s="53"/>
      <c r="DP456" s="53"/>
      <c r="DQ456" s="52">
        <f t="shared" ref="DQ456:DZ456" si="832">$DG456</f>
        <v>231192</v>
      </c>
      <c r="DR456" s="52">
        <f t="shared" si="832"/>
        <v>231192</v>
      </c>
      <c r="DS456" s="52">
        <f t="shared" si="832"/>
        <v>231192</v>
      </c>
      <c r="DT456" s="52">
        <f t="shared" si="832"/>
        <v>231192</v>
      </c>
      <c r="DU456" s="52">
        <f t="shared" si="832"/>
        <v>231192</v>
      </c>
      <c r="DV456" s="52">
        <f t="shared" si="832"/>
        <v>231192</v>
      </c>
      <c r="DW456" s="52">
        <f t="shared" si="832"/>
        <v>231192</v>
      </c>
      <c r="DX456" s="52">
        <f t="shared" si="832"/>
        <v>231192</v>
      </c>
      <c r="DY456" s="52">
        <f t="shared" si="832"/>
        <v>231192</v>
      </c>
      <c r="DZ456" s="52">
        <f t="shared" si="832"/>
        <v>231192</v>
      </c>
      <c r="EA456" s="53"/>
      <c r="EB456" s="53"/>
      <c r="EC456" s="53"/>
      <c r="ED456" s="53"/>
      <c r="EE456" s="53"/>
      <c r="EF456" s="53"/>
      <c r="EG456" s="54">
        <f t="shared" si="817"/>
        <v>0</v>
      </c>
      <c r="EH456" s="55">
        <f t="shared" si="818"/>
        <v>10</v>
      </c>
      <c r="EI456" s="55">
        <f t="shared" si="819"/>
        <v>0</v>
      </c>
      <c r="EJ456" s="56" t="s">
        <v>608</v>
      </c>
      <c r="EK456" s="57">
        <f t="shared" si="752"/>
        <v>0</v>
      </c>
      <c r="EL456" s="57">
        <f t="shared" si="753"/>
        <v>0</v>
      </c>
      <c r="EM456" s="57">
        <f t="shared" si="754"/>
        <v>0</v>
      </c>
      <c r="EN456" s="57">
        <f t="shared" si="755"/>
        <v>0</v>
      </c>
      <c r="EO456" s="57">
        <f t="shared" si="822"/>
        <v>0</v>
      </c>
      <c r="EP456" s="57">
        <f t="shared" si="823"/>
        <v>0</v>
      </c>
      <c r="EQ456" s="58">
        <f t="shared" si="824"/>
        <v>0</v>
      </c>
      <c r="ER456" s="58">
        <f t="shared" si="825"/>
        <v>0</v>
      </c>
      <c r="ES456" s="58">
        <f t="shared" si="826"/>
        <v>0</v>
      </c>
      <c r="ET456" s="58">
        <f t="shared" si="827"/>
        <v>0</v>
      </c>
    </row>
    <row r="457" spans="1:150" x14ac:dyDescent="0.25">
      <c r="A457" s="30" t="s">
        <v>1557</v>
      </c>
      <c r="B457" s="65">
        <v>2023335</v>
      </c>
      <c r="C457" s="67" t="s">
        <v>1558</v>
      </c>
      <c r="D457" s="32" t="s">
        <v>604</v>
      </c>
      <c r="E457" s="56"/>
      <c r="F457" s="33"/>
      <c r="G457" s="33"/>
      <c r="H457" s="288">
        <f t="shared" si="820"/>
        <v>2311920</v>
      </c>
      <c r="I457" s="288">
        <f t="shared" si="821"/>
        <v>2311920</v>
      </c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4" t="s">
        <v>478</v>
      </c>
      <c r="AI457" s="34" t="s">
        <v>479</v>
      </c>
      <c r="AJ457" s="34" t="s">
        <v>54</v>
      </c>
      <c r="AK457" s="34" t="s">
        <v>490</v>
      </c>
      <c r="AL457" s="34" t="s">
        <v>72</v>
      </c>
      <c r="AM457" s="34" t="s">
        <v>491</v>
      </c>
      <c r="AN457" s="34" t="s">
        <v>1019</v>
      </c>
      <c r="AO457" s="36">
        <v>1.04</v>
      </c>
      <c r="AP457" s="69" t="s">
        <v>1456</v>
      </c>
      <c r="AQ457" s="69" t="s">
        <v>30</v>
      </c>
      <c r="AR457" s="37" t="s">
        <v>493</v>
      </c>
      <c r="AS457" s="38">
        <v>2023</v>
      </c>
      <c r="AT457" s="39" t="s">
        <v>470</v>
      </c>
      <c r="AU457" s="37" t="s">
        <v>493</v>
      </c>
      <c r="AV457" s="39" t="s">
        <v>523</v>
      </c>
      <c r="AW457" s="39" t="s">
        <v>524</v>
      </c>
      <c r="AX457" s="39" t="s">
        <v>606</v>
      </c>
      <c r="AY457" s="40" t="s">
        <v>998</v>
      </c>
      <c r="AZ457" s="40" t="s">
        <v>530</v>
      </c>
      <c r="BA457" s="274">
        <v>0</v>
      </c>
      <c r="BB457" s="42"/>
      <c r="BC457" s="43">
        <v>2223000</v>
      </c>
      <c r="BD457" s="43">
        <v>0</v>
      </c>
      <c r="BE457" s="43"/>
      <c r="BF457" s="43">
        <v>0</v>
      </c>
      <c r="BG457" s="44"/>
      <c r="BH457" s="45">
        <f t="shared" si="802"/>
        <v>2223000</v>
      </c>
      <c r="BI457" s="45">
        <f t="shared" si="803"/>
        <v>2311920</v>
      </c>
      <c r="BJ457" s="45">
        <f t="shared" si="815"/>
        <v>2311920</v>
      </c>
      <c r="BK457" s="46">
        <v>0</v>
      </c>
      <c r="BL457" s="46">
        <v>0</v>
      </c>
      <c r="BM457" s="46">
        <f t="shared" si="770"/>
        <v>0</v>
      </c>
      <c r="BN457" s="46">
        <v>0</v>
      </c>
      <c r="BO457" s="46">
        <f t="shared" si="784"/>
        <v>0</v>
      </c>
      <c r="BP457" s="46">
        <v>0</v>
      </c>
      <c r="BQ457" s="46">
        <f t="shared" si="771"/>
        <v>0</v>
      </c>
      <c r="BR457" s="46">
        <v>0</v>
      </c>
      <c r="BS457" s="46">
        <f t="shared" si="772"/>
        <v>0</v>
      </c>
      <c r="BT457" s="46">
        <v>0</v>
      </c>
      <c r="BU457" s="46">
        <f t="shared" si="773"/>
        <v>0</v>
      </c>
      <c r="BV457" s="46">
        <v>0</v>
      </c>
      <c r="BW457" s="46">
        <f t="shared" si="774"/>
        <v>0</v>
      </c>
      <c r="BX457" s="46">
        <v>0</v>
      </c>
      <c r="BY457" s="46">
        <f t="shared" si="775"/>
        <v>0</v>
      </c>
      <c r="BZ457" s="46">
        <v>2223000</v>
      </c>
      <c r="CA457" s="46">
        <f t="shared" si="785"/>
        <v>2311920</v>
      </c>
      <c r="CB457" s="46">
        <v>0</v>
      </c>
      <c r="CC457" s="46">
        <f t="shared" si="786"/>
        <v>0</v>
      </c>
      <c r="CD457" s="46">
        <v>0</v>
      </c>
      <c r="CE457" s="46">
        <f t="shared" si="787"/>
        <v>0</v>
      </c>
      <c r="CF457" s="46">
        <v>0</v>
      </c>
      <c r="CG457" s="46">
        <f t="shared" si="788"/>
        <v>0</v>
      </c>
      <c r="CH457" s="46">
        <v>0</v>
      </c>
      <c r="CI457" s="46">
        <f t="shared" si="789"/>
        <v>0</v>
      </c>
      <c r="CJ457" s="46">
        <v>0</v>
      </c>
      <c r="CK457" s="46">
        <f t="shared" si="790"/>
        <v>0</v>
      </c>
      <c r="CL457" s="46">
        <v>0</v>
      </c>
      <c r="CM457" s="46">
        <f t="shared" si="791"/>
        <v>0</v>
      </c>
      <c r="CN457" s="46">
        <v>0</v>
      </c>
      <c r="CO457" s="46">
        <f t="shared" si="792"/>
        <v>0</v>
      </c>
      <c r="CP457" s="46">
        <v>0</v>
      </c>
      <c r="CQ457" s="46">
        <f t="shared" si="793"/>
        <v>0</v>
      </c>
      <c r="CR457" s="46">
        <v>0</v>
      </c>
      <c r="CS457" s="46">
        <f t="shared" si="794"/>
        <v>0</v>
      </c>
      <c r="CT457" s="46">
        <v>0</v>
      </c>
      <c r="CU457" s="46">
        <f t="shared" si="795"/>
        <v>0</v>
      </c>
      <c r="CV457" s="46">
        <v>0</v>
      </c>
      <c r="CW457" s="46">
        <f t="shared" si="796"/>
        <v>0</v>
      </c>
      <c r="CX457" s="46">
        <v>0</v>
      </c>
      <c r="CY457" s="46">
        <f t="shared" si="797"/>
        <v>0</v>
      </c>
      <c r="CZ457" s="46">
        <v>0</v>
      </c>
      <c r="DA457" s="46">
        <f t="shared" si="798"/>
        <v>0</v>
      </c>
      <c r="DB457" s="47">
        <v>0</v>
      </c>
      <c r="DC457" s="46">
        <f t="shared" si="799"/>
        <v>0</v>
      </c>
      <c r="DD457" s="48">
        <v>0</v>
      </c>
      <c r="DE457" s="46">
        <f t="shared" si="800"/>
        <v>0</v>
      </c>
      <c r="DF457" s="49">
        <v>10</v>
      </c>
      <c r="DG457" s="50">
        <f t="shared" si="807"/>
        <v>231192</v>
      </c>
      <c r="DH457" s="51">
        <f t="shared" si="816"/>
        <v>2311920</v>
      </c>
      <c r="DI457" s="52"/>
      <c r="DJ457" s="52"/>
      <c r="DK457" s="53"/>
      <c r="DL457" s="53"/>
      <c r="DM457" s="53"/>
      <c r="DN457" s="53"/>
      <c r="DO457" s="53"/>
      <c r="DP457" s="53"/>
      <c r="DQ457" s="53"/>
      <c r="DR457" s="52">
        <f t="shared" ref="DR457:EA457" si="833">$DG457</f>
        <v>231192</v>
      </c>
      <c r="DS457" s="52">
        <f t="shared" si="833"/>
        <v>231192</v>
      </c>
      <c r="DT457" s="52">
        <f t="shared" si="833"/>
        <v>231192</v>
      </c>
      <c r="DU457" s="52">
        <f t="shared" si="833"/>
        <v>231192</v>
      </c>
      <c r="DV457" s="52">
        <f t="shared" si="833"/>
        <v>231192</v>
      </c>
      <c r="DW457" s="52">
        <f t="shared" si="833"/>
        <v>231192</v>
      </c>
      <c r="DX457" s="52">
        <f t="shared" si="833"/>
        <v>231192</v>
      </c>
      <c r="DY457" s="52">
        <f t="shared" si="833"/>
        <v>231192</v>
      </c>
      <c r="DZ457" s="52">
        <f t="shared" si="833"/>
        <v>231192</v>
      </c>
      <c r="EA457" s="52">
        <f t="shared" si="833"/>
        <v>231192</v>
      </c>
      <c r="EB457" s="53"/>
      <c r="EC457" s="53"/>
      <c r="ED457" s="53"/>
      <c r="EE457" s="53"/>
      <c r="EF457" s="53"/>
      <c r="EG457" s="54">
        <f t="shared" si="817"/>
        <v>0</v>
      </c>
      <c r="EH457" s="55">
        <f t="shared" si="818"/>
        <v>10</v>
      </c>
      <c r="EI457" s="55">
        <f t="shared" si="819"/>
        <v>0</v>
      </c>
      <c r="EJ457" s="56" t="s">
        <v>608</v>
      </c>
      <c r="EK457" s="57">
        <f t="shared" si="752"/>
        <v>0</v>
      </c>
      <c r="EL457" s="57">
        <f t="shared" si="753"/>
        <v>0</v>
      </c>
      <c r="EM457" s="57">
        <f t="shared" si="754"/>
        <v>0</v>
      </c>
      <c r="EN457" s="57">
        <f t="shared" si="755"/>
        <v>0</v>
      </c>
      <c r="EO457" s="57">
        <f t="shared" si="822"/>
        <v>0</v>
      </c>
      <c r="EP457" s="57">
        <f t="shared" si="823"/>
        <v>0</v>
      </c>
      <c r="EQ457" s="58">
        <f t="shared" si="824"/>
        <v>0</v>
      </c>
      <c r="ER457" s="58">
        <f t="shared" si="825"/>
        <v>0</v>
      </c>
      <c r="ES457" s="58">
        <f t="shared" si="826"/>
        <v>0</v>
      </c>
      <c r="ET457" s="58">
        <f t="shared" si="827"/>
        <v>0</v>
      </c>
    </row>
    <row r="458" spans="1:150" x14ac:dyDescent="0.25">
      <c r="A458" s="30" t="s">
        <v>1559</v>
      </c>
      <c r="B458" s="65">
        <v>2023336</v>
      </c>
      <c r="C458" s="67" t="s">
        <v>1560</v>
      </c>
      <c r="D458" s="32" t="s">
        <v>604</v>
      </c>
      <c r="E458" s="56"/>
      <c r="F458" s="33"/>
      <c r="G458" s="33"/>
      <c r="H458" s="288">
        <f t="shared" si="820"/>
        <v>2311920</v>
      </c>
      <c r="I458" s="288">
        <f t="shared" si="821"/>
        <v>2311920</v>
      </c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4" t="s">
        <v>478</v>
      </c>
      <c r="AI458" s="34" t="s">
        <v>479</v>
      </c>
      <c r="AJ458" s="34" t="s">
        <v>54</v>
      </c>
      <c r="AK458" s="34" t="s">
        <v>490</v>
      </c>
      <c r="AL458" s="34" t="s">
        <v>72</v>
      </c>
      <c r="AM458" s="34" t="s">
        <v>491</v>
      </c>
      <c r="AN458" s="34" t="s">
        <v>1019</v>
      </c>
      <c r="AO458" s="36">
        <v>1.04</v>
      </c>
      <c r="AP458" s="69" t="s">
        <v>1456</v>
      </c>
      <c r="AQ458" s="69" t="s">
        <v>30</v>
      </c>
      <c r="AR458" s="37" t="s">
        <v>493</v>
      </c>
      <c r="AS458" s="38">
        <v>2023</v>
      </c>
      <c r="AT458" s="39" t="s">
        <v>470</v>
      </c>
      <c r="AU458" s="37" t="s">
        <v>493</v>
      </c>
      <c r="AV458" s="39" t="s">
        <v>523</v>
      </c>
      <c r="AW458" s="39" t="s">
        <v>524</v>
      </c>
      <c r="AX458" s="39" t="s">
        <v>606</v>
      </c>
      <c r="AY458" s="40" t="s">
        <v>998</v>
      </c>
      <c r="AZ458" s="40" t="s">
        <v>530</v>
      </c>
      <c r="BA458" s="274">
        <v>0</v>
      </c>
      <c r="BB458" s="42"/>
      <c r="BC458" s="43">
        <v>2223000</v>
      </c>
      <c r="BD458" s="43">
        <v>0</v>
      </c>
      <c r="BE458" s="43"/>
      <c r="BF458" s="43">
        <v>0</v>
      </c>
      <c r="BG458" s="44"/>
      <c r="BH458" s="45">
        <f t="shared" si="802"/>
        <v>2223000</v>
      </c>
      <c r="BI458" s="45">
        <f t="shared" si="803"/>
        <v>2311920</v>
      </c>
      <c r="BJ458" s="45">
        <f t="shared" si="815"/>
        <v>2311920</v>
      </c>
      <c r="BK458" s="46">
        <v>0</v>
      </c>
      <c r="BL458" s="46">
        <v>0</v>
      </c>
      <c r="BM458" s="46">
        <f t="shared" si="770"/>
        <v>0</v>
      </c>
      <c r="BN458" s="46">
        <v>0</v>
      </c>
      <c r="BO458" s="46">
        <f t="shared" si="784"/>
        <v>0</v>
      </c>
      <c r="BP458" s="46">
        <v>0</v>
      </c>
      <c r="BQ458" s="46">
        <f t="shared" si="771"/>
        <v>0</v>
      </c>
      <c r="BR458" s="46">
        <v>0</v>
      </c>
      <c r="BS458" s="46">
        <f t="shared" si="772"/>
        <v>0</v>
      </c>
      <c r="BT458" s="46">
        <v>0</v>
      </c>
      <c r="BU458" s="46">
        <f t="shared" si="773"/>
        <v>0</v>
      </c>
      <c r="BV458" s="46">
        <v>0</v>
      </c>
      <c r="BW458" s="46">
        <f t="shared" si="774"/>
        <v>0</v>
      </c>
      <c r="BX458" s="46">
        <v>0</v>
      </c>
      <c r="BY458" s="46">
        <f t="shared" si="775"/>
        <v>0</v>
      </c>
      <c r="BZ458" s="46">
        <v>0</v>
      </c>
      <c r="CA458" s="46">
        <f t="shared" si="785"/>
        <v>0</v>
      </c>
      <c r="CB458" s="46">
        <v>2223000</v>
      </c>
      <c r="CC458" s="46">
        <f t="shared" si="786"/>
        <v>2311920</v>
      </c>
      <c r="CD458" s="46">
        <v>0</v>
      </c>
      <c r="CE458" s="46">
        <f t="shared" si="787"/>
        <v>0</v>
      </c>
      <c r="CF458" s="46">
        <v>0</v>
      </c>
      <c r="CG458" s="46">
        <f t="shared" si="788"/>
        <v>0</v>
      </c>
      <c r="CH458" s="46">
        <v>0</v>
      </c>
      <c r="CI458" s="46">
        <f t="shared" si="789"/>
        <v>0</v>
      </c>
      <c r="CJ458" s="46">
        <v>0</v>
      </c>
      <c r="CK458" s="46">
        <f t="shared" si="790"/>
        <v>0</v>
      </c>
      <c r="CL458" s="46">
        <v>0</v>
      </c>
      <c r="CM458" s="46">
        <f t="shared" si="791"/>
        <v>0</v>
      </c>
      <c r="CN458" s="46">
        <v>0</v>
      </c>
      <c r="CO458" s="46">
        <f t="shared" si="792"/>
        <v>0</v>
      </c>
      <c r="CP458" s="46">
        <v>0</v>
      </c>
      <c r="CQ458" s="46">
        <f t="shared" si="793"/>
        <v>0</v>
      </c>
      <c r="CR458" s="46">
        <v>0</v>
      </c>
      <c r="CS458" s="46">
        <f t="shared" si="794"/>
        <v>0</v>
      </c>
      <c r="CT458" s="46">
        <v>0</v>
      </c>
      <c r="CU458" s="46">
        <f t="shared" si="795"/>
        <v>0</v>
      </c>
      <c r="CV458" s="46">
        <v>0</v>
      </c>
      <c r="CW458" s="46">
        <f t="shared" si="796"/>
        <v>0</v>
      </c>
      <c r="CX458" s="46">
        <v>0</v>
      </c>
      <c r="CY458" s="46">
        <f t="shared" si="797"/>
        <v>0</v>
      </c>
      <c r="CZ458" s="46">
        <v>0</v>
      </c>
      <c r="DA458" s="46">
        <f t="shared" si="798"/>
        <v>0</v>
      </c>
      <c r="DB458" s="47">
        <v>0</v>
      </c>
      <c r="DC458" s="46">
        <f t="shared" si="799"/>
        <v>0</v>
      </c>
      <c r="DD458" s="48">
        <v>0</v>
      </c>
      <c r="DE458" s="46">
        <f t="shared" si="800"/>
        <v>0</v>
      </c>
      <c r="DF458" s="49">
        <v>10</v>
      </c>
      <c r="DG458" s="50">
        <f t="shared" si="807"/>
        <v>231192</v>
      </c>
      <c r="DH458" s="51">
        <f t="shared" si="816"/>
        <v>2311920</v>
      </c>
      <c r="DI458" s="52"/>
      <c r="DJ458" s="52"/>
      <c r="DK458" s="53"/>
      <c r="DL458" s="53"/>
      <c r="DM458" s="53"/>
      <c r="DN458" s="53"/>
      <c r="DO458" s="53"/>
      <c r="DP458" s="53"/>
      <c r="DQ458" s="53"/>
      <c r="DR458" s="53"/>
      <c r="DS458" s="52">
        <f t="shared" ref="DS458:EB458" si="834">$DG458</f>
        <v>231192</v>
      </c>
      <c r="DT458" s="52">
        <f t="shared" si="834"/>
        <v>231192</v>
      </c>
      <c r="DU458" s="52">
        <f t="shared" si="834"/>
        <v>231192</v>
      </c>
      <c r="DV458" s="52">
        <f t="shared" si="834"/>
        <v>231192</v>
      </c>
      <c r="DW458" s="52">
        <f t="shared" si="834"/>
        <v>231192</v>
      </c>
      <c r="DX458" s="52">
        <f t="shared" si="834"/>
        <v>231192</v>
      </c>
      <c r="DY458" s="52">
        <f t="shared" si="834"/>
        <v>231192</v>
      </c>
      <c r="DZ458" s="52">
        <f t="shared" si="834"/>
        <v>231192</v>
      </c>
      <c r="EA458" s="52">
        <f t="shared" si="834"/>
        <v>231192</v>
      </c>
      <c r="EB458" s="52">
        <f t="shared" si="834"/>
        <v>231192</v>
      </c>
      <c r="EC458" s="53"/>
      <c r="ED458" s="53"/>
      <c r="EE458" s="53"/>
      <c r="EF458" s="53"/>
      <c r="EG458" s="54">
        <f t="shared" si="817"/>
        <v>0</v>
      </c>
      <c r="EH458" s="55">
        <f t="shared" si="818"/>
        <v>10</v>
      </c>
      <c r="EI458" s="55">
        <f t="shared" si="819"/>
        <v>0</v>
      </c>
      <c r="EJ458" s="56" t="s">
        <v>608</v>
      </c>
      <c r="EK458" s="57">
        <f t="shared" si="752"/>
        <v>0</v>
      </c>
      <c r="EL458" s="57">
        <f t="shared" si="753"/>
        <v>0</v>
      </c>
      <c r="EM458" s="57">
        <f t="shared" si="754"/>
        <v>0</v>
      </c>
      <c r="EN458" s="57">
        <f t="shared" si="755"/>
        <v>0</v>
      </c>
      <c r="EO458" s="57">
        <f t="shared" si="822"/>
        <v>0</v>
      </c>
      <c r="EP458" s="57">
        <f t="shared" si="823"/>
        <v>0</v>
      </c>
      <c r="EQ458" s="58">
        <f t="shared" si="824"/>
        <v>0</v>
      </c>
      <c r="ER458" s="58">
        <f t="shared" si="825"/>
        <v>0</v>
      </c>
      <c r="ES458" s="58">
        <f t="shared" si="826"/>
        <v>0</v>
      </c>
      <c r="ET458" s="58">
        <f t="shared" si="827"/>
        <v>0</v>
      </c>
    </row>
    <row r="459" spans="1:150" x14ac:dyDescent="0.25">
      <c r="A459" s="30" t="s">
        <v>1561</v>
      </c>
      <c r="B459" s="65">
        <v>2023337</v>
      </c>
      <c r="C459" s="67" t="s">
        <v>1562</v>
      </c>
      <c r="D459" s="32" t="s">
        <v>604</v>
      </c>
      <c r="E459" s="56"/>
      <c r="F459" s="33"/>
      <c r="G459" s="33"/>
      <c r="H459" s="288">
        <f t="shared" si="820"/>
        <v>2311920</v>
      </c>
      <c r="I459" s="288">
        <f t="shared" si="821"/>
        <v>2311920</v>
      </c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4" t="s">
        <v>478</v>
      </c>
      <c r="AI459" s="34" t="s">
        <v>479</v>
      </c>
      <c r="AJ459" s="34" t="s">
        <v>54</v>
      </c>
      <c r="AK459" s="34" t="s">
        <v>490</v>
      </c>
      <c r="AL459" s="34" t="s">
        <v>72</v>
      </c>
      <c r="AM459" s="34" t="s">
        <v>491</v>
      </c>
      <c r="AN459" s="34" t="s">
        <v>1019</v>
      </c>
      <c r="AO459" s="36">
        <v>1.04</v>
      </c>
      <c r="AP459" s="69" t="s">
        <v>1456</v>
      </c>
      <c r="AQ459" s="69" t="s">
        <v>30</v>
      </c>
      <c r="AR459" s="37" t="s">
        <v>493</v>
      </c>
      <c r="AS459" s="38">
        <v>2023</v>
      </c>
      <c r="AT459" s="39" t="s">
        <v>470</v>
      </c>
      <c r="AU459" s="37" t="s">
        <v>493</v>
      </c>
      <c r="AV459" s="39" t="s">
        <v>523</v>
      </c>
      <c r="AW459" s="39" t="s">
        <v>524</v>
      </c>
      <c r="AX459" s="39" t="s">
        <v>606</v>
      </c>
      <c r="AY459" s="40" t="s">
        <v>998</v>
      </c>
      <c r="AZ459" s="40" t="s">
        <v>530</v>
      </c>
      <c r="BA459" s="274">
        <v>0</v>
      </c>
      <c r="BB459" s="42"/>
      <c r="BC459" s="43">
        <v>2223000</v>
      </c>
      <c r="BD459" s="43">
        <v>0</v>
      </c>
      <c r="BE459" s="43"/>
      <c r="BF459" s="43">
        <v>0</v>
      </c>
      <c r="BG459" s="44"/>
      <c r="BH459" s="45">
        <f t="shared" si="802"/>
        <v>2223000</v>
      </c>
      <c r="BI459" s="45">
        <f t="shared" si="803"/>
        <v>2311920</v>
      </c>
      <c r="BJ459" s="45">
        <f t="shared" si="815"/>
        <v>2311920</v>
      </c>
      <c r="BK459" s="46">
        <v>0</v>
      </c>
      <c r="BL459" s="46">
        <v>0</v>
      </c>
      <c r="BM459" s="46">
        <f t="shared" si="770"/>
        <v>0</v>
      </c>
      <c r="BN459" s="46">
        <v>0</v>
      </c>
      <c r="BO459" s="46">
        <f t="shared" si="784"/>
        <v>0</v>
      </c>
      <c r="BP459" s="46">
        <v>0</v>
      </c>
      <c r="BQ459" s="46">
        <f t="shared" si="771"/>
        <v>0</v>
      </c>
      <c r="BR459" s="46">
        <v>0</v>
      </c>
      <c r="BS459" s="46">
        <f t="shared" si="772"/>
        <v>0</v>
      </c>
      <c r="BT459" s="46">
        <v>0</v>
      </c>
      <c r="BU459" s="46">
        <f t="shared" si="773"/>
        <v>0</v>
      </c>
      <c r="BV459" s="46">
        <v>0</v>
      </c>
      <c r="BW459" s="46">
        <f t="shared" si="774"/>
        <v>0</v>
      </c>
      <c r="BX459" s="46">
        <v>0</v>
      </c>
      <c r="BY459" s="46">
        <f t="shared" si="775"/>
        <v>0</v>
      </c>
      <c r="BZ459" s="46">
        <v>0</v>
      </c>
      <c r="CA459" s="46">
        <f t="shared" si="785"/>
        <v>0</v>
      </c>
      <c r="CB459" s="46">
        <v>0</v>
      </c>
      <c r="CC459" s="46">
        <f t="shared" si="786"/>
        <v>0</v>
      </c>
      <c r="CD459" s="46">
        <v>2223000</v>
      </c>
      <c r="CE459" s="46">
        <f t="shared" si="787"/>
        <v>2311920</v>
      </c>
      <c r="CF459" s="46">
        <v>0</v>
      </c>
      <c r="CG459" s="46">
        <f t="shared" si="788"/>
        <v>0</v>
      </c>
      <c r="CH459" s="46">
        <v>0</v>
      </c>
      <c r="CI459" s="46">
        <f t="shared" si="789"/>
        <v>0</v>
      </c>
      <c r="CJ459" s="46">
        <v>0</v>
      </c>
      <c r="CK459" s="46">
        <f t="shared" si="790"/>
        <v>0</v>
      </c>
      <c r="CL459" s="46">
        <v>0</v>
      </c>
      <c r="CM459" s="46">
        <f t="shared" si="791"/>
        <v>0</v>
      </c>
      <c r="CN459" s="46">
        <v>0</v>
      </c>
      <c r="CO459" s="46">
        <f t="shared" si="792"/>
        <v>0</v>
      </c>
      <c r="CP459" s="46">
        <v>0</v>
      </c>
      <c r="CQ459" s="46">
        <f t="shared" si="793"/>
        <v>0</v>
      </c>
      <c r="CR459" s="46">
        <v>0</v>
      </c>
      <c r="CS459" s="46">
        <f t="shared" si="794"/>
        <v>0</v>
      </c>
      <c r="CT459" s="46">
        <v>0</v>
      </c>
      <c r="CU459" s="46">
        <f t="shared" si="795"/>
        <v>0</v>
      </c>
      <c r="CV459" s="46">
        <v>0</v>
      </c>
      <c r="CW459" s="46">
        <f t="shared" si="796"/>
        <v>0</v>
      </c>
      <c r="CX459" s="46">
        <v>0</v>
      </c>
      <c r="CY459" s="46">
        <f t="shared" si="797"/>
        <v>0</v>
      </c>
      <c r="CZ459" s="46">
        <v>0</v>
      </c>
      <c r="DA459" s="46">
        <f t="shared" si="798"/>
        <v>0</v>
      </c>
      <c r="DB459" s="47">
        <v>0</v>
      </c>
      <c r="DC459" s="46">
        <f t="shared" si="799"/>
        <v>0</v>
      </c>
      <c r="DD459" s="48">
        <v>0</v>
      </c>
      <c r="DE459" s="46">
        <f t="shared" si="800"/>
        <v>0</v>
      </c>
      <c r="DF459" s="49">
        <v>10</v>
      </c>
      <c r="DG459" s="50">
        <f t="shared" si="807"/>
        <v>231192</v>
      </c>
      <c r="DH459" s="51">
        <f t="shared" si="816"/>
        <v>2311920</v>
      </c>
      <c r="DI459" s="52"/>
      <c r="DJ459" s="52"/>
      <c r="DK459" s="53"/>
      <c r="DL459" s="53"/>
      <c r="DM459" s="53"/>
      <c r="DN459" s="53"/>
      <c r="DO459" s="53"/>
      <c r="DP459" s="53"/>
      <c r="DQ459" s="53"/>
      <c r="DR459" s="53"/>
      <c r="DS459" s="53"/>
      <c r="DT459" s="52">
        <f t="shared" ref="DT459:EC459" si="835">$DG459</f>
        <v>231192</v>
      </c>
      <c r="DU459" s="52">
        <f t="shared" si="835"/>
        <v>231192</v>
      </c>
      <c r="DV459" s="52">
        <f t="shared" si="835"/>
        <v>231192</v>
      </c>
      <c r="DW459" s="52">
        <f t="shared" si="835"/>
        <v>231192</v>
      </c>
      <c r="DX459" s="52">
        <f t="shared" si="835"/>
        <v>231192</v>
      </c>
      <c r="DY459" s="52">
        <f t="shared" si="835"/>
        <v>231192</v>
      </c>
      <c r="DZ459" s="52">
        <f t="shared" si="835"/>
        <v>231192</v>
      </c>
      <c r="EA459" s="52">
        <f t="shared" si="835"/>
        <v>231192</v>
      </c>
      <c r="EB459" s="52">
        <f t="shared" si="835"/>
        <v>231192</v>
      </c>
      <c r="EC459" s="52">
        <f t="shared" si="835"/>
        <v>231192</v>
      </c>
      <c r="ED459" s="53"/>
      <c r="EE459" s="53"/>
      <c r="EF459" s="53"/>
      <c r="EG459" s="54">
        <f t="shared" si="817"/>
        <v>0</v>
      </c>
      <c r="EH459" s="55">
        <f t="shared" si="818"/>
        <v>10</v>
      </c>
      <c r="EI459" s="55">
        <f t="shared" si="819"/>
        <v>0</v>
      </c>
      <c r="EJ459" s="56" t="s">
        <v>608</v>
      </c>
      <c r="EK459" s="57">
        <f t="shared" si="752"/>
        <v>0</v>
      </c>
      <c r="EL459" s="57">
        <f t="shared" si="753"/>
        <v>0</v>
      </c>
      <c r="EM459" s="57">
        <f t="shared" si="754"/>
        <v>0</v>
      </c>
      <c r="EN459" s="57">
        <f t="shared" si="755"/>
        <v>0</v>
      </c>
      <c r="EO459" s="57">
        <f t="shared" si="822"/>
        <v>0</v>
      </c>
      <c r="EP459" s="57">
        <f t="shared" si="823"/>
        <v>0</v>
      </c>
      <c r="EQ459" s="58">
        <f t="shared" si="824"/>
        <v>0</v>
      </c>
      <c r="ER459" s="58">
        <f t="shared" si="825"/>
        <v>0</v>
      </c>
      <c r="ES459" s="58">
        <f t="shared" si="826"/>
        <v>0</v>
      </c>
      <c r="ET459" s="58">
        <f t="shared" si="827"/>
        <v>0</v>
      </c>
    </row>
    <row r="460" spans="1:150" x14ac:dyDescent="0.25">
      <c r="A460" s="30" t="s">
        <v>1563</v>
      </c>
      <c r="B460" s="65">
        <v>2023338</v>
      </c>
      <c r="C460" s="67" t="s">
        <v>1564</v>
      </c>
      <c r="D460" s="32" t="s">
        <v>604</v>
      </c>
      <c r="E460" s="56"/>
      <c r="F460" s="33"/>
      <c r="G460" s="33"/>
      <c r="H460" s="288">
        <f t="shared" si="820"/>
        <v>2311920</v>
      </c>
      <c r="I460" s="288">
        <f t="shared" si="821"/>
        <v>2311920</v>
      </c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4" t="s">
        <v>478</v>
      </c>
      <c r="AI460" s="34" t="s">
        <v>479</v>
      </c>
      <c r="AJ460" s="34" t="s">
        <v>54</v>
      </c>
      <c r="AK460" s="34" t="s">
        <v>490</v>
      </c>
      <c r="AL460" s="34" t="s">
        <v>72</v>
      </c>
      <c r="AM460" s="34" t="s">
        <v>491</v>
      </c>
      <c r="AN460" s="34" t="s">
        <v>1019</v>
      </c>
      <c r="AO460" s="36">
        <v>1.04</v>
      </c>
      <c r="AP460" s="69" t="s">
        <v>1456</v>
      </c>
      <c r="AQ460" s="69" t="s">
        <v>30</v>
      </c>
      <c r="AR460" s="37" t="s">
        <v>493</v>
      </c>
      <c r="AS460" s="38">
        <v>2023</v>
      </c>
      <c r="AT460" s="39" t="s">
        <v>470</v>
      </c>
      <c r="AU460" s="37" t="s">
        <v>493</v>
      </c>
      <c r="AV460" s="39" t="s">
        <v>523</v>
      </c>
      <c r="AW460" s="39" t="s">
        <v>524</v>
      </c>
      <c r="AX460" s="39" t="s">
        <v>606</v>
      </c>
      <c r="AY460" s="40" t="s">
        <v>998</v>
      </c>
      <c r="AZ460" s="40" t="s">
        <v>530</v>
      </c>
      <c r="BA460" s="274">
        <v>0</v>
      </c>
      <c r="BB460" s="42"/>
      <c r="BC460" s="43">
        <v>2223000</v>
      </c>
      <c r="BD460" s="43">
        <v>0</v>
      </c>
      <c r="BE460" s="43"/>
      <c r="BF460" s="43">
        <v>0</v>
      </c>
      <c r="BG460" s="44"/>
      <c r="BH460" s="45">
        <f t="shared" si="802"/>
        <v>2223000</v>
      </c>
      <c r="BI460" s="45">
        <f t="shared" si="803"/>
        <v>2311920</v>
      </c>
      <c r="BJ460" s="45">
        <f t="shared" si="815"/>
        <v>2311920</v>
      </c>
      <c r="BK460" s="46">
        <v>0</v>
      </c>
      <c r="BL460" s="46">
        <v>0</v>
      </c>
      <c r="BM460" s="46">
        <f t="shared" si="770"/>
        <v>0</v>
      </c>
      <c r="BN460" s="46">
        <v>0</v>
      </c>
      <c r="BO460" s="46">
        <f t="shared" si="784"/>
        <v>0</v>
      </c>
      <c r="BP460" s="46">
        <v>0</v>
      </c>
      <c r="BQ460" s="46">
        <f t="shared" si="771"/>
        <v>0</v>
      </c>
      <c r="BR460" s="46">
        <v>0</v>
      </c>
      <c r="BS460" s="46">
        <f t="shared" si="772"/>
        <v>0</v>
      </c>
      <c r="BT460" s="46">
        <v>0</v>
      </c>
      <c r="BU460" s="46">
        <f t="shared" si="773"/>
        <v>0</v>
      </c>
      <c r="BV460" s="46">
        <v>0</v>
      </c>
      <c r="BW460" s="46">
        <f t="shared" si="774"/>
        <v>0</v>
      </c>
      <c r="BX460" s="46">
        <v>0</v>
      </c>
      <c r="BY460" s="46">
        <f t="shared" si="775"/>
        <v>0</v>
      </c>
      <c r="BZ460" s="46">
        <v>0</v>
      </c>
      <c r="CA460" s="46">
        <f t="shared" si="785"/>
        <v>0</v>
      </c>
      <c r="CB460" s="46">
        <v>0</v>
      </c>
      <c r="CC460" s="46">
        <f t="shared" si="786"/>
        <v>0</v>
      </c>
      <c r="CD460" s="46">
        <v>0</v>
      </c>
      <c r="CE460" s="46">
        <f t="shared" si="787"/>
        <v>0</v>
      </c>
      <c r="CF460" s="46">
        <v>2223000</v>
      </c>
      <c r="CG460" s="46">
        <f t="shared" si="788"/>
        <v>2311920</v>
      </c>
      <c r="CH460" s="46">
        <v>0</v>
      </c>
      <c r="CI460" s="46">
        <f t="shared" si="789"/>
        <v>0</v>
      </c>
      <c r="CJ460" s="46">
        <v>0</v>
      </c>
      <c r="CK460" s="46">
        <f t="shared" si="790"/>
        <v>0</v>
      </c>
      <c r="CL460" s="46">
        <v>0</v>
      </c>
      <c r="CM460" s="46">
        <f t="shared" si="791"/>
        <v>0</v>
      </c>
      <c r="CN460" s="46">
        <v>0</v>
      </c>
      <c r="CO460" s="46">
        <f t="shared" si="792"/>
        <v>0</v>
      </c>
      <c r="CP460" s="46">
        <v>0</v>
      </c>
      <c r="CQ460" s="46">
        <f t="shared" si="793"/>
        <v>0</v>
      </c>
      <c r="CR460" s="46">
        <v>0</v>
      </c>
      <c r="CS460" s="46">
        <f t="shared" si="794"/>
        <v>0</v>
      </c>
      <c r="CT460" s="46">
        <v>0</v>
      </c>
      <c r="CU460" s="46">
        <f t="shared" si="795"/>
        <v>0</v>
      </c>
      <c r="CV460" s="46">
        <v>0</v>
      </c>
      <c r="CW460" s="46">
        <f t="shared" si="796"/>
        <v>0</v>
      </c>
      <c r="CX460" s="46">
        <v>0</v>
      </c>
      <c r="CY460" s="46">
        <f t="shared" si="797"/>
        <v>0</v>
      </c>
      <c r="CZ460" s="46">
        <v>0</v>
      </c>
      <c r="DA460" s="46">
        <f t="shared" si="798"/>
        <v>0</v>
      </c>
      <c r="DB460" s="47">
        <v>0</v>
      </c>
      <c r="DC460" s="46">
        <f t="shared" si="799"/>
        <v>0</v>
      </c>
      <c r="DD460" s="48">
        <v>0</v>
      </c>
      <c r="DE460" s="46">
        <f t="shared" si="800"/>
        <v>0</v>
      </c>
      <c r="DF460" s="49">
        <v>10</v>
      </c>
      <c r="DG460" s="50">
        <f t="shared" si="807"/>
        <v>231192</v>
      </c>
      <c r="DH460" s="51">
        <f t="shared" si="816"/>
        <v>2311920</v>
      </c>
      <c r="DI460" s="52"/>
      <c r="DJ460" s="52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2">
        <f t="shared" ref="DU460:ED460" si="836">$DG460</f>
        <v>231192</v>
      </c>
      <c r="DV460" s="52">
        <f t="shared" si="836"/>
        <v>231192</v>
      </c>
      <c r="DW460" s="52">
        <f t="shared" si="836"/>
        <v>231192</v>
      </c>
      <c r="DX460" s="52">
        <f t="shared" si="836"/>
        <v>231192</v>
      </c>
      <c r="DY460" s="52">
        <f t="shared" si="836"/>
        <v>231192</v>
      </c>
      <c r="DZ460" s="52">
        <f t="shared" si="836"/>
        <v>231192</v>
      </c>
      <c r="EA460" s="52">
        <f t="shared" si="836"/>
        <v>231192</v>
      </c>
      <c r="EB460" s="52">
        <f t="shared" si="836"/>
        <v>231192</v>
      </c>
      <c r="EC460" s="52">
        <f t="shared" si="836"/>
        <v>231192</v>
      </c>
      <c r="ED460" s="52">
        <f t="shared" si="836"/>
        <v>231192</v>
      </c>
      <c r="EE460" s="53"/>
      <c r="EF460" s="53"/>
      <c r="EG460" s="54">
        <f t="shared" si="817"/>
        <v>0</v>
      </c>
      <c r="EH460" s="55">
        <f t="shared" si="818"/>
        <v>10</v>
      </c>
      <c r="EI460" s="55">
        <f t="shared" si="819"/>
        <v>0</v>
      </c>
      <c r="EJ460" s="56" t="s">
        <v>608</v>
      </c>
      <c r="EK460" s="57">
        <f t="shared" si="752"/>
        <v>0</v>
      </c>
      <c r="EL460" s="57">
        <f t="shared" si="753"/>
        <v>0</v>
      </c>
      <c r="EM460" s="57">
        <f t="shared" si="754"/>
        <v>0</v>
      </c>
      <c r="EN460" s="57">
        <f t="shared" si="755"/>
        <v>0</v>
      </c>
      <c r="EO460" s="57">
        <f t="shared" si="822"/>
        <v>0</v>
      </c>
      <c r="EP460" s="57">
        <f t="shared" si="823"/>
        <v>0</v>
      </c>
      <c r="EQ460" s="58">
        <f t="shared" si="824"/>
        <v>0</v>
      </c>
      <c r="ER460" s="58">
        <f t="shared" si="825"/>
        <v>0</v>
      </c>
      <c r="ES460" s="58">
        <f t="shared" si="826"/>
        <v>0</v>
      </c>
      <c r="ET460" s="58">
        <f t="shared" si="827"/>
        <v>0</v>
      </c>
    </row>
    <row r="461" spans="1:150" x14ac:dyDescent="0.25">
      <c r="A461" s="30" t="s">
        <v>1565</v>
      </c>
      <c r="B461" s="65">
        <v>2023339</v>
      </c>
      <c r="C461" s="67" t="s">
        <v>1566</v>
      </c>
      <c r="D461" s="32" t="s">
        <v>604</v>
      </c>
      <c r="E461" s="56"/>
      <c r="F461" s="33"/>
      <c r="G461" s="33"/>
      <c r="H461" s="288">
        <f t="shared" si="820"/>
        <v>2311920</v>
      </c>
      <c r="I461" s="288">
        <f t="shared" si="821"/>
        <v>2311920</v>
      </c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4" t="s">
        <v>478</v>
      </c>
      <c r="AI461" s="34" t="s">
        <v>479</v>
      </c>
      <c r="AJ461" s="34" t="s">
        <v>54</v>
      </c>
      <c r="AK461" s="34" t="s">
        <v>490</v>
      </c>
      <c r="AL461" s="34" t="s">
        <v>72</v>
      </c>
      <c r="AM461" s="34" t="s">
        <v>491</v>
      </c>
      <c r="AN461" s="34" t="s">
        <v>1019</v>
      </c>
      <c r="AO461" s="36">
        <v>1.04</v>
      </c>
      <c r="AP461" s="69" t="s">
        <v>1456</v>
      </c>
      <c r="AQ461" s="69" t="s">
        <v>30</v>
      </c>
      <c r="AR461" s="37" t="s">
        <v>493</v>
      </c>
      <c r="AS461" s="38">
        <v>2023</v>
      </c>
      <c r="AT461" s="39" t="s">
        <v>470</v>
      </c>
      <c r="AU461" s="37" t="s">
        <v>493</v>
      </c>
      <c r="AV461" s="39" t="s">
        <v>523</v>
      </c>
      <c r="AW461" s="39" t="s">
        <v>524</v>
      </c>
      <c r="AX461" s="39" t="s">
        <v>606</v>
      </c>
      <c r="AY461" s="40" t="s">
        <v>998</v>
      </c>
      <c r="AZ461" s="40" t="s">
        <v>530</v>
      </c>
      <c r="BA461" s="274">
        <v>0</v>
      </c>
      <c r="BB461" s="42"/>
      <c r="BC461" s="43">
        <v>2223000</v>
      </c>
      <c r="BD461" s="43">
        <v>0</v>
      </c>
      <c r="BE461" s="43"/>
      <c r="BF461" s="43">
        <v>0</v>
      </c>
      <c r="BG461" s="44"/>
      <c r="BH461" s="45">
        <f t="shared" si="802"/>
        <v>2223000</v>
      </c>
      <c r="BI461" s="45">
        <f t="shared" si="803"/>
        <v>2311920</v>
      </c>
      <c r="BJ461" s="45">
        <f t="shared" si="815"/>
        <v>2311920</v>
      </c>
      <c r="BK461" s="46">
        <v>0</v>
      </c>
      <c r="BL461" s="46">
        <v>0</v>
      </c>
      <c r="BM461" s="46">
        <f t="shared" si="770"/>
        <v>0</v>
      </c>
      <c r="BN461" s="46">
        <v>0</v>
      </c>
      <c r="BO461" s="46">
        <f t="shared" si="784"/>
        <v>0</v>
      </c>
      <c r="BP461" s="46">
        <v>0</v>
      </c>
      <c r="BQ461" s="46">
        <f t="shared" si="771"/>
        <v>0</v>
      </c>
      <c r="BR461" s="46">
        <v>0</v>
      </c>
      <c r="BS461" s="46">
        <f t="shared" si="772"/>
        <v>0</v>
      </c>
      <c r="BT461" s="46">
        <v>0</v>
      </c>
      <c r="BU461" s="46">
        <f t="shared" si="773"/>
        <v>0</v>
      </c>
      <c r="BV461" s="46">
        <v>0</v>
      </c>
      <c r="BW461" s="46">
        <f t="shared" si="774"/>
        <v>0</v>
      </c>
      <c r="BX461" s="46">
        <v>0</v>
      </c>
      <c r="BY461" s="46">
        <f t="shared" si="775"/>
        <v>0</v>
      </c>
      <c r="BZ461" s="46">
        <v>0</v>
      </c>
      <c r="CA461" s="46">
        <f t="shared" si="785"/>
        <v>0</v>
      </c>
      <c r="CB461" s="46">
        <v>0</v>
      </c>
      <c r="CC461" s="46">
        <f t="shared" si="786"/>
        <v>0</v>
      </c>
      <c r="CD461" s="46">
        <v>0</v>
      </c>
      <c r="CE461" s="46">
        <f t="shared" si="787"/>
        <v>0</v>
      </c>
      <c r="CF461" s="46">
        <v>0</v>
      </c>
      <c r="CG461" s="46">
        <f t="shared" si="788"/>
        <v>0</v>
      </c>
      <c r="CH461" s="46">
        <v>2223000</v>
      </c>
      <c r="CI461" s="46">
        <f t="shared" si="789"/>
        <v>2311920</v>
      </c>
      <c r="CJ461" s="46">
        <v>0</v>
      </c>
      <c r="CK461" s="46">
        <f t="shared" si="790"/>
        <v>0</v>
      </c>
      <c r="CL461" s="46">
        <v>0</v>
      </c>
      <c r="CM461" s="46">
        <f t="shared" si="791"/>
        <v>0</v>
      </c>
      <c r="CN461" s="46">
        <v>0</v>
      </c>
      <c r="CO461" s="46">
        <f t="shared" si="792"/>
        <v>0</v>
      </c>
      <c r="CP461" s="46">
        <v>0</v>
      </c>
      <c r="CQ461" s="46">
        <f t="shared" si="793"/>
        <v>0</v>
      </c>
      <c r="CR461" s="46">
        <v>0</v>
      </c>
      <c r="CS461" s="46">
        <f t="shared" si="794"/>
        <v>0</v>
      </c>
      <c r="CT461" s="46">
        <v>0</v>
      </c>
      <c r="CU461" s="46">
        <f t="shared" si="795"/>
        <v>0</v>
      </c>
      <c r="CV461" s="46">
        <v>0</v>
      </c>
      <c r="CW461" s="46">
        <f t="shared" si="796"/>
        <v>0</v>
      </c>
      <c r="CX461" s="46">
        <v>0</v>
      </c>
      <c r="CY461" s="46">
        <f t="shared" si="797"/>
        <v>0</v>
      </c>
      <c r="CZ461" s="46">
        <v>0</v>
      </c>
      <c r="DA461" s="46">
        <f t="shared" si="798"/>
        <v>0</v>
      </c>
      <c r="DB461" s="47">
        <v>0</v>
      </c>
      <c r="DC461" s="46">
        <f t="shared" si="799"/>
        <v>0</v>
      </c>
      <c r="DD461" s="48">
        <v>0</v>
      </c>
      <c r="DE461" s="46">
        <f t="shared" si="800"/>
        <v>0</v>
      </c>
      <c r="DF461" s="49">
        <v>10</v>
      </c>
      <c r="DG461" s="50">
        <f t="shared" si="807"/>
        <v>231192</v>
      </c>
      <c r="DH461" s="51">
        <f t="shared" si="816"/>
        <v>2311920</v>
      </c>
      <c r="DI461" s="52"/>
      <c r="DJ461" s="52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2">
        <f t="shared" ref="DV461:EE461" si="837">$DG461</f>
        <v>231192</v>
      </c>
      <c r="DW461" s="52">
        <f t="shared" si="837"/>
        <v>231192</v>
      </c>
      <c r="DX461" s="52">
        <f t="shared" si="837"/>
        <v>231192</v>
      </c>
      <c r="DY461" s="52">
        <f t="shared" si="837"/>
        <v>231192</v>
      </c>
      <c r="DZ461" s="52">
        <f t="shared" si="837"/>
        <v>231192</v>
      </c>
      <c r="EA461" s="52">
        <f t="shared" si="837"/>
        <v>231192</v>
      </c>
      <c r="EB461" s="52">
        <f t="shared" si="837"/>
        <v>231192</v>
      </c>
      <c r="EC461" s="52">
        <f t="shared" si="837"/>
        <v>231192</v>
      </c>
      <c r="ED461" s="52">
        <f t="shared" si="837"/>
        <v>231192</v>
      </c>
      <c r="EE461" s="52">
        <f t="shared" si="837"/>
        <v>231192</v>
      </c>
      <c r="EF461" s="53"/>
      <c r="EG461" s="54">
        <f t="shared" si="817"/>
        <v>0</v>
      </c>
      <c r="EH461" s="55">
        <f t="shared" si="818"/>
        <v>10</v>
      </c>
      <c r="EI461" s="55">
        <f t="shared" si="819"/>
        <v>0</v>
      </c>
      <c r="EJ461" s="56" t="s">
        <v>608</v>
      </c>
      <c r="EK461" s="57">
        <f t="shared" si="752"/>
        <v>0</v>
      </c>
      <c r="EL461" s="57">
        <f t="shared" si="753"/>
        <v>0</v>
      </c>
      <c r="EM461" s="57">
        <f t="shared" si="754"/>
        <v>0</v>
      </c>
      <c r="EN461" s="57">
        <f t="shared" si="755"/>
        <v>0</v>
      </c>
      <c r="EO461" s="57">
        <f t="shared" si="822"/>
        <v>0</v>
      </c>
      <c r="EP461" s="57">
        <f t="shared" si="823"/>
        <v>0</v>
      </c>
      <c r="EQ461" s="58">
        <f t="shared" si="824"/>
        <v>0</v>
      </c>
      <c r="ER461" s="58">
        <f t="shared" si="825"/>
        <v>0</v>
      </c>
      <c r="ES461" s="58">
        <f t="shared" si="826"/>
        <v>0</v>
      </c>
      <c r="ET461" s="58">
        <f t="shared" si="827"/>
        <v>0</v>
      </c>
    </row>
    <row r="462" spans="1:150" x14ac:dyDescent="0.25">
      <c r="A462" s="30" t="s">
        <v>1567</v>
      </c>
      <c r="B462" s="65">
        <v>2023340</v>
      </c>
      <c r="C462" s="67" t="s">
        <v>1568</v>
      </c>
      <c r="D462" s="32" t="s">
        <v>604</v>
      </c>
      <c r="E462" s="56"/>
      <c r="F462" s="33"/>
      <c r="G462" s="33"/>
      <c r="H462" s="288">
        <f t="shared" si="820"/>
        <v>2311920</v>
      </c>
      <c r="I462" s="288">
        <f t="shared" si="821"/>
        <v>2311920</v>
      </c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4" t="s">
        <v>478</v>
      </c>
      <c r="AI462" s="34" t="s">
        <v>479</v>
      </c>
      <c r="AJ462" s="34" t="s">
        <v>54</v>
      </c>
      <c r="AK462" s="34" t="s">
        <v>490</v>
      </c>
      <c r="AL462" s="34" t="s">
        <v>72</v>
      </c>
      <c r="AM462" s="34" t="s">
        <v>491</v>
      </c>
      <c r="AN462" s="34" t="s">
        <v>1019</v>
      </c>
      <c r="AO462" s="36">
        <v>1.04</v>
      </c>
      <c r="AP462" s="69" t="s">
        <v>1456</v>
      </c>
      <c r="AQ462" s="69" t="s">
        <v>30</v>
      </c>
      <c r="AR462" s="37" t="s">
        <v>493</v>
      </c>
      <c r="AS462" s="38">
        <v>2023</v>
      </c>
      <c r="AT462" s="39" t="s">
        <v>470</v>
      </c>
      <c r="AU462" s="37" t="s">
        <v>493</v>
      </c>
      <c r="AV462" s="123" t="s">
        <v>523</v>
      </c>
      <c r="AW462" s="39" t="s">
        <v>524</v>
      </c>
      <c r="AX462" s="39" t="s">
        <v>606</v>
      </c>
      <c r="AY462" s="40" t="s">
        <v>998</v>
      </c>
      <c r="AZ462" s="40" t="s">
        <v>530</v>
      </c>
      <c r="BA462" s="274">
        <v>0</v>
      </c>
      <c r="BB462" s="42"/>
      <c r="BC462" s="43">
        <v>2223000</v>
      </c>
      <c r="BD462" s="43">
        <v>0</v>
      </c>
      <c r="BE462" s="43"/>
      <c r="BF462" s="43">
        <v>0</v>
      </c>
      <c r="BG462" s="44"/>
      <c r="BH462" s="45">
        <f t="shared" si="802"/>
        <v>2223000</v>
      </c>
      <c r="BI462" s="45">
        <f t="shared" si="803"/>
        <v>2311920</v>
      </c>
      <c r="BJ462" s="45">
        <f t="shared" si="815"/>
        <v>2311920</v>
      </c>
      <c r="BK462" s="46">
        <v>0</v>
      </c>
      <c r="BL462" s="46">
        <v>0</v>
      </c>
      <c r="BM462" s="46">
        <f t="shared" si="770"/>
        <v>0</v>
      </c>
      <c r="BN462" s="46">
        <v>0</v>
      </c>
      <c r="BO462" s="46">
        <f t="shared" si="784"/>
        <v>0</v>
      </c>
      <c r="BP462" s="46">
        <v>0</v>
      </c>
      <c r="BQ462" s="46">
        <f t="shared" si="771"/>
        <v>0</v>
      </c>
      <c r="BR462" s="46">
        <v>0</v>
      </c>
      <c r="BS462" s="46">
        <f t="shared" si="772"/>
        <v>0</v>
      </c>
      <c r="BT462" s="46">
        <v>0</v>
      </c>
      <c r="BU462" s="46">
        <f t="shared" si="773"/>
        <v>0</v>
      </c>
      <c r="BV462" s="46">
        <v>0</v>
      </c>
      <c r="BW462" s="46">
        <f t="shared" si="774"/>
        <v>0</v>
      </c>
      <c r="BX462" s="46">
        <v>0</v>
      </c>
      <c r="BY462" s="46">
        <f t="shared" si="775"/>
        <v>0</v>
      </c>
      <c r="BZ462" s="46">
        <v>0</v>
      </c>
      <c r="CA462" s="46">
        <f t="shared" si="785"/>
        <v>0</v>
      </c>
      <c r="CB462" s="46">
        <v>0</v>
      </c>
      <c r="CC462" s="46">
        <f t="shared" si="786"/>
        <v>0</v>
      </c>
      <c r="CD462" s="46">
        <v>0</v>
      </c>
      <c r="CE462" s="46">
        <f t="shared" si="787"/>
        <v>0</v>
      </c>
      <c r="CF462" s="46">
        <v>0</v>
      </c>
      <c r="CG462" s="46">
        <f t="shared" si="788"/>
        <v>0</v>
      </c>
      <c r="CH462" s="46">
        <v>0</v>
      </c>
      <c r="CI462" s="46">
        <f t="shared" si="789"/>
        <v>0</v>
      </c>
      <c r="CJ462" s="46">
        <v>2223000</v>
      </c>
      <c r="CK462" s="46">
        <f t="shared" si="790"/>
        <v>2311920</v>
      </c>
      <c r="CL462" s="46">
        <v>0</v>
      </c>
      <c r="CM462" s="46">
        <f t="shared" si="791"/>
        <v>0</v>
      </c>
      <c r="CN462" s="46">
        <v>0</v>
      </c>
      <c r="CO462" s="46">
        <f t="shared" si="792"/>
        <v>0</v>
      </c>
      <c r="CP462" s="46">
        <v>0</v>
      </c>
      <c r="CQ462" s="46">
        <f t="shared" si="793"/>
        <v>0</v>
      </c>
      <c r="CR462" s="46">
        <v>0</v>
      </c>
      <c r="CS462" s="46">
        <f t="shared" si="794"/>
        <v>0</v>
      </c>
      <c r="CT462" s="46">
        <v>0</v>
      </c>
      <c r="CU462" s="46">
        <f t="shared" si="795"/>
        <v>0</v>
      </c>
      <c r="CV462" s="46">
        <v>0</v>
      </c>
      <c r="CW462" s="46">
        <f t="shared" si="796"/>
        <v>0</v>
      </c>
      <c r="CX462" s="46">
        <v>0</v>
      </c>
      <c r="CY462" s="46">
        <f t="shared" si="797"/>
        <v>0</v>
      </c>
      <c r="CZ462" s="46">
        <v>0</v>
      </c>
      <c r="DA462" s="46">
        <f t="shared" si="798"/>
        <v>0</v>
      </c>
      <c r="DB462" s="47">
        <v>0</v>
      </c>
      <c r="DC462" s="46">
        <f t="shared" si="799"/>
        <v>0</v>
      </c>
      <c r="DD462" s="48">
        <v>0</v>
      </c>
      <c r="DE462" s="46">
        <f t="shared" si="800"/>
        <v>0</v>
      </c>
      <c r="DF462" s="49">
        <v>10</v>
      </c>
      <c r="DG462" s="50">
        <f t="shared" si="807"/>
        <v>231192</v>
      </c>
      <c r="DH462" s="51">
        <f t="shared" si="816"/>
        <v>2311920</v>
      </c>
      <c r="DI462" s="52"/>
      <c r="DJ462" s="52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2">
        <f t="shared" ref="DW462:EF462" si="838">$DG462</f>
        <v>231192</v>
      </c>
      <c r="DX462" s="52">
        <f t="shared" si="838"/>
        <v>231192</v>
      </c>
      <c r="DY462" s="52">
        <f t="shared" si="838"/>
        <v>231192</v>
      </c>
      <c r="DZ462" s="52">
        <f t="shared" si="838"/>
        <v>231192</v>
      </c>
      <c r="EA462" s="52">
        <f t="shared" si="838"/>
        <v>231192</v>
      </c>
      <c r="EB462" s="52">
        <f t="shared" si="838"/>
        <v>231192</v>
      </c>
      <c r="EC462" s="52">
        <f t="shared" si="838"/>
        <v>231192</v>
      </c>
      <c r="ED462" s="52">
        <f t="shared" si="838"/>
        <v>231192</v>
      </c>
      <c r="EE462" s="52">
        <f t="shared" si="838"/>
        <v>231192</v>
      </c>
      <c r="EF462" s="52">
        <f t="shared" si="838"/>
        <v>231192</v>
      </c>
      <c r="EG462" s="54">
        <f t="shared" si="817"/>
        <v>0</v>
      </c>
      <c r="EH462" s="55">
        <f t="shared" si="818"/>
        <v>10</v>
      </c>
      <c r="EI462" s="55">
        <f t="shared" si="819"/>
        <v>0</v>
      </c>
      <c r="EJ462" s="56" t="s">
        <v>608</v>
      </c>
      <c r="EK462" s="57">
        <f t="shared" si="752"/>
        <v>0</v>
      </c>
      <c r="EL462" s="57">
        <f t="shared" si="753"/>
        <v>0</v>
      </c>
      <c r="EM462" s="57">
        <f t="shared" si="754"/>
        <v>0</v>
      </c>
      <c r="EN462" s="57">
        <f t="shared" si="755"/>
        <v>0</v>
      </c>
      <c r="EO462" s="57">
        <f t="shared" si="822"/>
        <v>0</v>
      </c>
      <c r="EP462" s="57">
        <f t="shared" si="823"/>
        <v>0</v>
      </c>
      <c r="EQ462" s="58">
        <f t="shared" si="824"/>
        <v>0</v>
      </c>
      <c r="ER462" s="58">
        <f t="shared" si="825"/>
        <v>0</v>
      </c>
      <c r="ES462" s="58">
        <f t="shared" si="826"/>
        <v>0</v>
      </c>
      <c r="ET462" s="58">
        <f t="shared" si="827"/>
        <v>0</v>
      </c>
    </row>
    <row r="463" spans="1:150" x14ac:dyDescent="0.25">
      <c r="A463" s="30" t="s">
        <v>1569</v>
      </c>
      <c r="B463" s="65">
        <v>2023341</v>
      </c>
      <c r="C463" s="67" t="s">
        <v>1570</v>
      </c>
      <c r="D463" s="32" t="s">
        <v>604</v>
      </c>
      <c r="E463" s="56"/>
      <c r="F463" s="33"/>
      <c r="G463" s="33"/>
      <c r="H463" s="288">
        <f t="shared" si="820"/>
        <v>2311920</v>
      </c>
      <c r="I463" s="288">
        <f t="shared" si="821"/>
        <v>2311920</v>
      </c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4" t="s">
        <v>478</v>
      </c>
      <c r="AI463" s="34" t="s">
        <v>479</v>
      </c>
      <c r="AJ463" s="34" t="s">
        <v>54</v>
      </c>
      <c r="AK463" s="34" t="s">
        <v>490</v>
      </c>
      <c r="AL463" s="34" t="s">
        <v>72</v>
      </c>
      <c r="AM463" s="34" t="s">
        <v>491</v>
      </c>
      <c r="AN463" s="34" t="s">
        <v>1019</v>
      </c>
      <c r="AO463" s="36">
        <v>1.04</v>
      </c>
      <c r="AP463" s="69" t="s">
        <v>1456</v>
      </c>
      <c r="AQ463" s="69" t="s">
        <v>30</v>
      </c>
      <c r="AR463" s="37" t="s">
        <v>493</v>
      </c>
      <c r="AS463" s="38">
        <v>2023</v>
      </c>
      <c r="AT463" s="39" t="s">
        <v>470</v>
      </c>
      <c r="AU463" s="37" t="s">
        <v>493</v>
      </c>
      <c r="AV463" s="123" t="s">
        <v>523</v>
      </c>
      <c r="AW463" s="39" t="s">
        <v>524</v>
      </c>
      <c r="AX463" s="39" t="s">
        <v>606</v>
      </c>
      <c r="AY463" s="40" t="s">
        <v>998</v>
      </c>
      <c r="AZ463" s="40" t="s">
        <v>530</v>
      </c>
      <c r="BA463" s="274">
        <v>0</v>
      </c>
      <c r="BB463" s="42"/>
      <c r="BC463" s="43">
        <v>2223000</v>
      </c>
      <c r="BD463" s="43">
        <v>0</v>
      </c>
      <c r="BE463" s="43"/>
      <c r="BF463" s="43">
        <v>0</v>
      </c>
      <c r="BG463" s="44"/>
      <c r="BH463" s="45">
        <f t="shared" si="802"/>
        <v>2223000</v>
      </c>
      <c r="BI463" s="45">
        <f t="shared" si="803"/>
        <v>2311920</v>
      </c>
      <c r="BJ463" s="45">
        <f t="shared" si="815"/>
        <v>2311920</v>
      </c>
      <c r="BK463" s="46">
        <v>0</v>
      </c>
      <c r="BL463" s="46">
        <v>0</v>
      </c>
      <c r="BM463" s="46">
        <f t="shared" si="770"/>
        <v>0</v>
      </c>
      <c r="BN463" s="46">
        <v>0</v>
      </c>
      <c r="BO463" s="46">
        <f t="shared" si="784"/>
        <v>0</v>
      </c>
      <c r="BP463" s="46">
        <v>0</v>
      </c>
      <c r="BQ463" s="46">
        <f t="shared" si="771"/>
        <v>0</v>
      </c>
      <c r="BR463" s="46">
        <v>0</v>
      </c>
      <c r="BS463" s="46">
        <f t="shared" si="772"/>
        <v>0</v>
      </c>
      <c r="BT463" s="46">
        <v>0</v>
      </c>
      <c r="BU463" s="46">
        <f t="shared" si="773"/>
        <v>0</v>
      </c>
      <c r="BV463" s="46">
        <v>0</v>
      </c>
      <c r="BW463" s="46">
        <f t="shared" si="774"/>
        <v>0</v>
      </c>
      <c r="BX463" s="46">
        <v>0</v>
      </c>
      <c r="BY463" s="46">
        <f t="shared" si="775"/>
        <v>0</v>
      </c>
      <c r="BZ463" s="46">
        <v>0</v>
      </c>
      <c r="CA463" s="46">
        <f t="shared" si="785"/>
        <v>0</v>
      </c>
      <c r="CB463" s="46">
        <v>0</v>
      </c>
      <c r="CC463" s="46">
        <f t="shared" si="786"/>
        <v>0</v>
      </c>
      <c r="CD463" s="46">
        <v>0</v>
      </c>
      <c r="CE463" s="46">
        <f t="shared" si="787"/>
        <v>0</v>
      </c>
      <c r="CF463" s="46">
        <v>0</v>
      </c>
      <c r="CG463" s="46">
        <f t="shared" si="788"/>
        <v>0</v>
      </c>
      <c r="CH463" s="46">
        <v>0</v>
      </c>
      <c r="CI463" s="46">
        <f t="shared" si="789"/>
        <v>0</v>
      </c>
      <c r="CJ463" s="46">
        <v>0</v>
      </c>
      <c r="CK463" s="46">
        <f t="shared" si="790"/>
        <v>0</v>
      </c>
      <c r="CL463" s="46">
        <v>2223000</v>
      </c>
      <c r="CM463" s="46">
        <f t="shared" si="791"/>
        <v>2311920</v>
      </c>
      <c r="CN463" s="46">
        <v>0</v>
      </c>
      <c r="CO463" s="46">
        <f t="shared" si="792"/>
        <v>0</v>
      </c>
      <c r="CP463" s="46">
        <v>0</v>
      </c>
      <c r="CQ463" s="46">
        <f t="shared" si="793"/>
        <v>0</v>
      </c>
      <c r="CR463" s="46">
        <v>0</v>
      </c>
      <c r="CS463" s="46">
        <f t="shared" si="794"/>
        <v>0</v>
      </c>
      <c r="CT463" s="46">
        <v>0</v>
      </c>
      <c r="CU463" s="46">
        <f t="shared" si="795"/>
        <v>0</v>
      </c>
      <c r="CV463" s="46">
        <v>0</v>
      </c>
      <c r="CW463" s="46">
        <f t="shared" si="796"/>
        <v>0</v>
      </c>
      <c r="CX463" s="46">
        <v>0</v>
      </c>
      <c r="CY463" s="46">
        <f t="shared" si="797"/>
        <v>0</v>
      </c>
      <c r="CZ463" s="46">
        <v>0</v>
      </c>
      <c r="DA463" s="46">
        <f t="shared" si="798"/>
        <v>0</v>
      </c>
      <c r="DB463" s="47">
        <v>0</v>
      </c>
      <c r="DC463" s="46">
        <f t="shared" si="799"/>
        <v>0</v>
      </c>
      <c r="DD463" s="48">
        <v>0</v>
      </c>
      <c r="DE463" s="46">
        <f t="shared" si="800"/>
        <v>0</v>
      </c>
      <c r="DF463" s="49">
        <v>10</v>
      </c>
      <c r="DG463" s="50">
        <f t="shared" si="807"/>
        <v>231192</v>
      </c>
      <c r="DH463" s="51">
        <f t="shared" si="816"/>
        <v>2080728</v>
      </c>
      <c r="DI463" s="52"/>
      <c r="DJ463" s="52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2">
        <f t="shared" ref="DX463:EF463" si="839">$DG463</f>
        <v>231192</v>
      </c>
      <c r="DY463" s="52">
        <f t="shared" si="839"/>
        <v>231192</v>
      </c>
      <c r="DZ463" s="52">
        <f t="shared" si="839"/>
        <v>231192</v>
      </c>
      <c r="EA463" s="52">
        <f t="shared" si="839"/>
        <v>231192</v>
      </c>
      <c r="EB463" s="52">
        <f t="shared" si="839"/>
        <v>231192</v>
      </c>
      <c r="EC463" s="52">
        <f t="shared" si="839"/>
        <v>231192</v>
      </c>
      <c r="ED463" s="52">
        <f t="shared" si="839"/>
        <v>231192</v>
      </c>
      <c r="EE463" s="52">
        <f t="shared" si="839"/>
        <v>231192</v>
      </c>
      <c r="EF463" s="52">
        <f t="shared" si="839"/>
        <v>231192</v>
      </c>
      <c r="EG463" s="54">
        <f t="shared" si="817"/>
        <v>231192</v>
      </c>
      <c r="EH463" s="55">
        <f t="shared" si="818"/>
        <v>9</v>
      </c>
      <c r="EI463" s="55">
        <f t="shared" si="819"/>
        <v>1</v>
      </c>
      <c r="EJ463" s="56" t="s">
        <v>608</v>
      </c>
      <c r="EK463" s="57">
        <f t="shared" ref="EK463:EK526" si="840">BA463+BK463</f>
        <v>0</v>
      </c>
      <c r="EL463" s="57">
        <f t="shared" ref="EL463:EL526" si="841">EK463+BM463-DJ463</f>
        <v>0</v>
      </c>
      <c r="EM463" s="57">
        <f t="shared" ref="EM463:EM526" si="842">EL463+BO463-DK463</f>
        <v>0</v>
      </c>
      <c r="EN463" s="57">
        <f t="shared" ref="EN463:EN526" si="843">EM463+BQ463-DL463</f>
        <v>0</v>
      </c>
      <c r="EO463" s="57">
        <f t="shared" si="822"/>
        <v>0</v>
      </c>
      <c r="EP463" s="57">
        <f t="shared" si="823"/>
        <v>0</v>
      </c>
      <c r="EQ463" s="58">
        <f t="shared" si="824"/>
        <v>0</v>
      </c>
      <c r="ER463" s="58">
        <f t="shared" si="825"/>
        <v>0</v>
      </c>
      <c r="ES463" s="58">
        <f t="shared" si="826"/>
        <v>0</v>
      </c>
      <c r="ET463" s="58">
        <f t="shared" si="827"/>
        <v>0</v>
      </c>
    </row>
    <row r="464" spans="1:150" x14ac:dyDescent="0.25">
      <c r="A464" s="30" t="s">
        <v>1571</v>
      </c>
      <c r="B464" s="65">
        <v>2023342</v>
      </c>
      <c r="C464" s="67" t="s">
        <v>1572</v>
      </c>
      <c r="D464" s="32" t="s">
        <v>604</v>
      </c>
      <c r="E464" s="56"/>
      <c r="F464" s="33"/>
      <c r="G464" s="33"/>
      <c r="H464" s="288">
        <f t="shared" si="820"/>
        <v>2311920</v>
      </c>
      <c r="I464" s="288">
        <f t="shared" si="821"/>
        <v>2311920</v>
      </c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4" t="s">
        <v>478</v>
      </c>
      <c r="AI464" s="34" t="s">
        <v>479</v>
      </c>
      <c r="AJ464" s="34" t="s">
        <v>54</v>
      </c>
      <c r="AK464" s="34" t="s">
        <v>490</v>
      </c>
      <c r="AL464" s="34" t="s">
        <v>72</v>
      </c>
      <c r="AM464" s="34" t="s">
        <v>491</v>
      </c>
      <c r="AN464" s="34" t="s">
        <v>1019</v>
      </c>
      <c r="AO464" s="36">
        <v>1.04</v>
      </c>
      <c r="AP464" s="69" t="s">
        <v>1456</v>
      </c>
      <c r="AQ464" s="69" t="s">
        <v>30</v>
      </c>
      <c r="AR464" s="37" t="s">
        <v>493</v>
      </c>
      <c r="AS464" s="38">
        <v>2023</v>
      </c>
      <c r="AT464" s="39" t="s">
        <v>470</v>
      </c>
      <c r="AU464" s="37" t="s">
        <v>493</v>
      </c>
      <c r="AV464" s="40" t="s">
        <v>523</v>
      </c>
      <c r="AW464" s="39" t="s">
        <v>524</v>
      </c>
      <c r="AX464" s="39" t="s">
        <v>606</v>
      </c>
      <c r="AY464" s="39" t="s">
        <v>998</v>
      </c>
      <c r="AZ464" s="40" t="s">
        <v>530</v>
      </c>
      <c r="BA464" s="274">
        <v>0</v>
      </c>
      <c r="BB464" s="42"/>
      <c r="BC464" s="43">
        <v>2223000</v>
      </c>
      <c r="BD464" s="43">
        <v>0</v>
      </c>
      <c r="BE464" s="43"/>
      <c r="BF464" s="43">
        <v>0</v>
      </c>
      <c r="BG464" s="44"/>
      <c r="BH464" s="45">
        <f t="shared" si="802"/>
        <v>2223000</v>
      </c>
      <c r="BI464" s="45">
        <f t="shared" si="803"/>
        <v>2311920</v>
      </c>
      <c r="BJ464" s="45">
        <f t="shared" si="815"/>
        <v>2311920</v>
      </c>
      <c r="BK464" s="46">
        <v>0</v>
      </c>
      <c r="BL464" s="46">
        <v>0</v>
      </c>
      <c r="BM464" s="46">
        <f t="shared" si="770"/>
        <v>0</v>
      </c>
      <c r="BN464" s="46">
        <v>0</v>
      </c>
      <c r="BO464" s="46">
        <f t="shared" si="784"/>
        <v>0</v>
      </c>
      <c r="BP464" s="46">
        <v>0</v>
      </c>
      <c r="BQ464" s="46">
        <f t="shared" si="771"/>
        <v>0</v>
      </c>
      <c r="BR464" s="46">
        <v>0</v>
      </c>
      <c r="BS464" s="46">
        <f t="shared" si="772"/>
        <v>0</v>
      </c>
      <c r="BT464" s="46">
        <v>0</v>
      </c>
      <c r="BU464" s="46">
        <f t="shared" si="773"/>
        <v>0</v>
      </c>
      <c r="BV464" s="46">
        <v>0</v>
      </c>
      <c r="BW464" s="46">
        <f t="shared" si="774"/>
        <v>0</v>
      </c>
      <c r="BX464" s="46">
        <v>0</v>
      </c>
      <c r="BY464" s="46">
        <f t="shared" si="775"/>
        <v>0</v>
      </c>
      <c r="BZ464" s="46">
        <v>0</v>
      </c>
      <c r="CA464" s="46">
        <f t="shared" si="785"/>
        <v>0</v>
      </c>
      <c r="CB464" s="46">
        <v>0</v>
      </c>
      <c r="CC464" s="46">
        <f t="shared" si="786"/>
        <v>0</v>
      </c>
      <c r="CD464" s="46">
        <v>0</v>
      </c>
      <c r="CE464" s="46">
        <f t="shared" si="787"/>
        <v>0</v>
      </c>
      <c r="CF464" s="46">
        <v>0</v>
      </c>
      <c r="CG464" s="46">
        <f t="shared" si="788"/>
        <v>0</v>
      </c>
      <c r="CH464" s="46">
        <v>0</v>
      </c>
      <c r="CI464" s="46">
        <f t="shared" si="789"/>
        <v>0</v>
      </c>
      <c r="CJ464" s="46">
        <v>0</v>
      </c>
      <c r="CK464" s="46">
        <f t="shared" si="790"/>
        <v>0</v>
      </c>
      <c r="CL464" s="46">
        <v>0</v>
      </c>
      <c r="CM464" s="46">
        <f t="shared" si="791"/>
        <v>0</v>
      </c>
      <c r="CN464" s="46">
        <v>2223000</v>
      </c>
      <c r="CO464" s="46">
        <f t="shared" si="792"/>
        <v>2311920</v>
      </c>
      <c r="CP464" s="46">
        <v>0</v>
      </c>
      <c r="CQ464" s="46">
        <f t="shared" si="793"/>
        <v>0</v>
      </c>
      <c r="CR464" s="46">
        <v>0</v>
      </c>
      <c r="CS464" s="46">
        <f t="shared" si="794"/>
        <v>0</v>
      </c>
      <c r="CT464" s="46">
        <v>0</v>
      </c>
      <c r="CU464" s="46">
        <f t="shared" si="795"/>
        <v>0</v>
      </c>
      <c r="CV464" s="46">
        <v>0</v>
      </c>
      <c r="CW464" s="46">
        <f t="shared" si="796"/>
        <v>0</v>
      </c>
      <c r="CX464" s="46">
        <v>0</v>
      </c>
      <c r="CY464" s="46">
        <f t="shared" si="797"/>
        <v>0</v>
      </c>
      <c r="CZ464" s="46">
        <v>0</v>
      </c>
      <c r="DA464" s="46">
        <f t="shared" si="798"/>
        <v>0</v>
      </c>
      <c r="DB464" s="47">
        <v>0</v>
      </c>
      <c r="DC464" s="46">
        <f t="shared" si="799"/>
        <v>0</v>
      </c>
      <c r="DD464" s="48">
        <v>0</v>
      </c>
      <c r="DE464" s="46">
        <f t="shared" si="800"/>
        <v>0</v>
      </c>
      <c r="DF464" s="49">
        <v>10</v>
      </c>
      <c r="DG464" s="50">
        <f t="shared" si="807"/>
        <v>231192</v>
      </c>
      <c r="DH464" s="51">
        <f t="shared" si="816"/>
        <v>1849536</v>
      </c>
      <c r="DI464" s="52"/>
      <c r="DJ464" s="52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2">
        <f t="shared" ref="DY464:EF464" si="844">$DG464</f>
        <v>231192</v>
      </c>
      <c r="DZ464" s="52">
        <f t="shared" si="844"/>
        <v>231192</v>
      </c>
      <c r="EA464" s="52">
        <f t="shared" si="844"/>
        <v>231192</v>
      </c>
      <c r="EB464" s="52">
        <f t="shared" si="844"/>
        <v>231192</v>
      </c>
      <c r="EC464" s="52">
        <f t="shared" si="844"/>
        <v>231192</v>
      </c>
      <c r="ED464" s="52">
        <f t="shared" si="844"/>
        <v>231192</v>
      </c>
      <c r="EE464" s="52">
        <f t="shared" si="844"/>
        <v>231192</v>
      </c>
      <c r="EF464" s="52">
        <f t="shared" si="844"/>
        <v>231192</v>
      </c>
      <c r="EG464" s="54">
        <f t="shared" si="817"/>
        <v>462384</v>
      </c>
      <c r="EH464" s="55">
        <f t="shared" si="818"/>
        <v>8</v>
      </c>
      <c r="EI464" s="55">
        <f t="shared" si="819"/>
        <v>2</v>
      </c>
      <c r="EJ464" s="56" t="s">
        <v>608</v>
      </c>
      <c r="EK464" s="57">
        <f t="shared" si="840"/>
        <v>0</v>
      </c>
      <c r="EL464" s="57">
        <f t="shared" si="841"/>
        <v>0</v>
      </c>
      <c r="EM464" s="57">
        <f t="shared" si="842"/>
        <v>0</v>
      </c>
      <c r="EN464" s="57">
        <f t="shared" si="843"/>
        <v>0</v>
      </c>
      <c r="EO464" s="57">
        <f t="shared" si="822"/>
        <v>0</v>
      </c>
      <c r="EP464" s="57">
        <f t="shared" si="823"/>
        <v>0</v>
      </c>
      <c r="EQ464" s="58">
        <f t="shared" si="824"/>
        <v>0</v>
      </c>
      <c r="ER464" s="58">
        <f t="shared" si="825"/>
        <v>0</v>
      </c>
      <c r="ES464" s="58">
        <f t="shared" si="826"/>
        <v>0</v>
      </c>
      <c r="ET464" s="58">
        <f t="shared" si="827"/>
        <v>0</v>
      </c>
    </row>
    <row r="465" spans="1:150" x14ac:dyDescent="0.25">
      <c r="A465" s="30" t="s">
        <v>1573</v>
      </c>
      <c r="B465" s="65">
        <v>2023343</v>
      </c>
      <c r="C465" s="67" t="s">
        <v>1574</v>
      </c>
      <c r="D465" s="32" t="s">
        <v>604</v>
      </c>
      <c r="E465" s="56"/>
      <c r="F465" s="33"/>
      <c r="G465" s="33"/>
      <c r="H465" s="288">
        <f t="shared" si="820"/>
        <v>2311920</v>
      </c>
      <c r="I465" s="288">
        <f t="shared" si="821"/>
        <v>2311920</v>
      </c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4" t="s">
        <v>478</v>
      </c>
      <c r="AI465" s="34" t="s">
        <v>479</v>
      </c>
      <c r="AJ465" s="34" t="s">
        <v>54</v>
      </c>
      <c r="AK465" s="34" t="s">
        <v>490</v>
      </c>
      <c r="AL465" s="34" t="s">
        <v>72</v>
      </c>
      <c r="AM465" s="34" t="s">
        <v>491</v>
      </c>
      <c r="AN465" s="34" t="s">
        <v>1019</v>
      </c>
      <c r="AO465" s="36">
        <v>1.04</v>
      </c>
      <c r="AP465" s="69" t="s">
        <v>1456</v>
      </c>
      <c r="AQ465" s="69" t="s">
        <v>30</v>
      </c>
      <c r="AR465" s="37" t="s">
        <v>493</v>
      </c>
      <c r="AS465" s="38">
        <v>2023</v>
      </c>
      <c r="AT465" s="39" t="s">
        <v>470</v>
      </c>
      <c r="AU465" s="37" t="s">
        <v>493</v>
      </c>
      <c r="AV465" s="40" t="s">
        <v>523</v>
      </c>
      <c r="AW465" s="39" t="s">
        <v>524</v>
      </c>
      <c r="AX465" s="39" t="s">
        <v>606</v>
      </c>
      <c r="AY465" s="39" t="s">
        <v>998</v>
      </c>
      <c r="AZ465" s="40" t="s">
        <v>530</v>
      </c>
      <c r="BA465" s="274">
        <v>0</v>
      </c>
      <c r="BB465" s="42"/>
      <c r="BC465" s="43">
        <v>2223000</v>
      </c>
      <c r="BD465" s="43">
        <v>0</v>
      </c>
      <c r="BE465" s="43"/>
      <c r="BF465" s="43">
        <v>0</v>
      </c>
      <c r="BG465" s="44"/>
      <c r="BH465" s="45">
        <f t="shared" si="802"/>
        <v>2223000</v>
      </c>
      <c r="BI465" s="45">
        <f t="shared" si="803"/>
        <v>2311920</v>
      </c>
      <c r="BJ465" s="45">
        <f t="shared" si="815"/>
        <v>2311920</v>
      </c>
      <c r="BK465" s="46">
        <v>0</v>
      </c>
      <c r="BL465" s="46">
        <v>0</v>
      </c>
      <c r="BM465" s="46">
        <f t="shared" si="770"/>
        <v>0</v>
      </c>
      <c r="BN465" s="46">
        <v>0</v>
      </c>
      <c r="BO465" s="46">
        <f t="shared" si="784"/>
        <v>0</v>
      </c>
      <c r="BP465" s="46">
        <v>0</v>
      </c>
      <c r="BQ465" s="46">
        <f t="shared" si="771"/>
        <v>0</v>
      </c>
      <c r="BR465" s="46">
        <v>0</v>
      </c>
      <c r="BS465" s="46">
        <f t="shared" si="772"/>
        <v>0</v>
      </c>
      <c r="BT465" s="46">
        <v>0</v>
      </c>
      <c r="BU465" s="46">
        <f t="shared" si="773"/>
        <v>0</v>
      </c>
      <c r="BV465" s="46">
        <v>0</v>
      </c>
      <c r="BW465" s="46">
        <f t="shared" si="774"/>
        <v>0</v>
      </c>
      <c r="BX465" s="46">
        <v>0</v>
      </c>
      <c r="BY465" s="46">
        <f t="shared" si="775"/>
        <v>0</v>
      </c>
      <c r="BZ465" s="46">
        <v>0</v>
      </c>
      <c r="CA465" s="46">
        <f t="shared" si="785"/>
        <v>0</v>
      </c>
      <c r="CB465" s="46">
        <v>0</v>
      </c>
      <c r="CC465" s="46">
        <f t="shared" si="786"/>
        <v>0</v>
      </c>
      <c r="CD465" s="46">
        <v>0</v>
      </c>
      <c r="CE465" s="46">
        <f t="shared" si="787"/>
        <v>0</v>
      </c>
      <c r="CF465" s="46">
        <v>0</v>
      </c>
      <c r="CG465" s="46">
        <f t="shared" si="788"/>
        <v>0</v>
      </c>
      <c r="CH465" s="46">
        <v>0</v>
      </c>
      <c r="CI465" s="46">
        <f t="shared" si="789"/>
        <v>0</v>
      </c>
      <c r="CJ465" s="46">
        <v>0</v>
      </c>
      <c r="CK465" s="46">
        <f t="shared" si="790"/>
        <v>0</v>
      </c>
      <c r="CL465" s="46">
        <v>0</v>
      </c>
      <c r="CM465" s="46">
        <f t="shared" si="791"/>
        <v>0</v>
      </c>
      <c r="CN465" s="46">
        <v>0</v>
      </c>
      <c r="CO465" s="46">
        <f t="shared" si="792"/>
        <v>0</v>
      </c>
      <c r="CP465" s="46">
        <v>2223000</v>
      </c>
      <c r="CQ465" s="46">
        <f t="shared" si="793"/>
        <v>2311920</v>
      </c>
      <c r="CR465" s="46">
        <v>0</v>
      </c>
      <c r="CS465" s="46">
        <f t="shared" si="794"/>
        <v>0</v>
      </c>
      <c r="CT465" s="46">
        <v>0</v>
      </c>
      <c r="CU465" s="46">
        <f t="shared" si="795"/>
        <v>0</v>
      </c>
      <c r="CV465" s="46">
        <v>0</v>
      </c>
      <c r="CW465" s="46">
        <f t="shared" si="796"/>
        <v>0</v>
      </c>
      <c r="CX465" s="46">
        <v>0</v>
      </c>
      <c r="CY465" s="46">
        <f t="shared" si="797"/>
        <v>0</v>
      </c>
      <c r="CZ465" s="46">
        <v>0</v>
      </c>
      <c r="DA465" s="46">
        <f t="shared" si="798"/>
        <v>0</v>
      </c>
      <c r="DB465" s="47">
        <v>0</v>
      </c>
      <c r="DC465" s="46">
        <f t="shared" si="799"/>
        <v>0</v>
      </c>
      <c r="DD465" s="48">
        <v>0</v>
      </c>
      <c r="DE465" s="46">
        <f t="shared" si="800"/>
        <v>0</v>
      </c>
      <c r="DF465" s="49">
        <v>10</v>
      </c>
      <c r="DG465" s="50">
        <f t="shared" si="807"/>
        <v>231192</v>
      </c>
      <c r="DH465" s="51">
        <f t="shared" si="816"/>
        <v>1618344</v>
      </c>
      <c r="DI465" s="52"/>
      <c r="DJ465" s="52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2">
        <f t="shared" ref="DZ465:EF465" si="845">$DG465</f>
        <v>231192</v>
      </c>
      <c r="EA465" s="52">
        <f t="shared" si="845"/>
        <v>231192</v>
      </c>
      <c r="EB465" s="52">
        <f t="shared" si="845"/>
        <v>231192</v>
      </c>
      <c r="EC465" s="52">
        <f t="shared" si="845"/>
        <v>231192</v>
      </c>
      <c r="ED465" s="52">
        <f t="shared" si="845"/>
        <v>231192</v>
      </c>
      <c r="EE465" s="52">
        <f t="shared" si="845"/>
        <v>231192</v>
      </c>
      <c r="EF465" s="52">
        <f t="shared" si="845"/>
        <v>231192</v>
      </c>
      <c r="EG465" s="54">
        <f t="shared" si="817"/>
        <v>693576</v>
      </c>
      <c r="EH465" s="55">
        <f t="shared" si="818"/>
        <v>7</v>
      </c>
      <c r="EI465" s="55">
        <f t="shared" si="819"/>
        <v>3</v>
      </c>
      <c r="EJ465" s="56" t="s">
        <v>608</v>
      </c>
      <c r="EK465" s="57">
        <f t="shared" si="840"/>
        <v>0</v>
      </c>
      <c r="EL465" s="57">
        <f t="shared" si="841"/>
        <v>0</v>
      </c>
      <c r="EM465" s="57">
        <f t="shared" si="842"/>
        <v>0</v>
      </c>
      <c r="EN465" s="57">
        <f t="shared" si="843"/>
        <v>0</v>
      </c>
      <c r="EO465" s="57">
        <f t="shared" si="822"/>
        <v>0</v>
      </c>
      <c r="EP465" s="57">
        <f t="shared" si="823"/>
        <v>0</v>
      </c>
      <c r="EQ465" s="58">
        <f t="shared" si="824"/>
        <v>0</v>
      </c>
      <c r="ER465" s="58">
        <f t="shared" si="825"/>
        <v>0</v>
      </c>
      <c r="ES465" s="58">
        <f t="shared" si="826"/>
        <v>0</v>
      </c>
      <c r="ET465" s="58">
        <f t="shared" si="827"/>
        <v>0</v>
      </c>
    </row>
    <row r="466" spans="1:150" x14ac:dyDescent="0.25">
      <c r="A466" s="30" t="s">
        <v>1575</v>
      </c>
      <c r="B466" s="65">
        <v>2023346</v>
      </c>
      <c r="C466" s="67" t="s">
        <v>1576</v>
      </c>
      <c r="D466" s="32" t="s">
        <v>1247</v>
      </c>
      <c r="E466" s="56"/>
      <c r="F466" s="33"/>
      <c r="G466" s="33"/>
      <c r="H466" s="288">
        <f t="shared" si="820"/>
        <v>0</v>
      </c>
      <c r="I466" s="288">
        <f t="shared" si="821"/>
        <v>0</v>
      </c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4" t="s">
        <v>863</v>
      </c>
      <c r="AI466" s="34" t="s">
        <v>1248</v>
      </c>
      <c r="AJ466" s="34" t="s">
        <v>228</v>
      </c>
      <c r="AK466" s="34" t="s">
        <v>678</v>
      </c>
      <c r="AL466" s="34" t="s">
        <v>228</v>
      </c>
      <c r="AM466" s="34" t="s">
        <v>529</v>
      </c>
      <c r="AN466" s="34" t="s">
        <v>679</v>
      </c>
      <c r="AO466" s="36">
        <v>1.04</v>
      </c>
      <c r="AP466" s="69" t="s">
        <v>468</v>
      </c>
      <c r="AQ466" s="69" t="s">
        <v>30</v>
      </c>
      <c r="AR466" s="37" t="s">
        <v>493</v>
      </c>
      <c r="AS466" s="38">
        <v>2023</v>
      </c>
      <c r="AT466" s="39" t="s">
        <v>470</v>
      </c>
      <c r="AU466" s="37" t="s">
        <v>469</v>
      </c>
      <c r="AV466" s="39" t="s">
        <v>494</v>
      </c>
      <c r="AW466" s="39" t="s">
        <v>495</v>
      </c>
      <c r="AX466" s="39" t="s">
        <v>496</v>
      </c>
      <c r="AY466" s="79" t="s">
        <v>681</v>
      </c>
      <c r="AZ466" s="40" t="s">
        <v>504</v>
      </c>
      <c r="BA466" s="274">
        <v>0</v>
      </c>
      <c r="BB466" s="42"/>
      <c r="BC466" s="43">
        <v>2600000</v>
      </c>
      <c r="BD466" s="43">
        <v>0</v>
      </c>
      <c r="BE466" s="43"/>
      <c r="BF466" s="43">
        <v>0</v>
      </c>
      <c r="BG466" s="44"/>
      <c r="BH466" s="45">
        <f t="shared" si="802"/>
        <v>0</v>
      </c>
      <c r="BI466" s="45">
        <f t="shared" si="803"/>
        <v>0</v>
      </c>
      <c r="BJ466" s="45">
        <f t="shared" si="815"/>
        <v>0</v>
      </c>
      <c r="BK466" s="46">
        <v>0</v>
      </c>
      <c r="BL466" s="46">
        <v>0</v>
      </c>
      <c r="BM466" s="46">
        <f t="shared" si="770"/>
        <v>0</v>
      </c>
      <c r="BN466" s="46">
        <v>0</v>
      </c>
      <c r="BO466" s="46">
        <f t="shared" si="784"/>
        <v>0</v>
      </c>
      <c r="BP466" s="80">
        <v>0</v>
      </c>
      <c r="BQ466" s="46">
        <f t="shared" si="771"/>
        <v>0</v>
      </c>
      <c r="BR466" s="46">
        <v>0</v>
      </c>
      <c r="BS466" s="46">
        <f t="shared" si="772"/>
        <v>0</v>
      </c>
      <c r="BT466" s="46">
        <v>0</v>
      </c>
      <c r="BU466" s="46">
        <f t="shared" si="773"/>
        <v>0</v>
      </c>
      <c r="BV466" s="46">
        <v>0</v>
      </c>
      <c r="BW466" s="46">
        <f t="shared" si="774"/>
        <v>0</v>
      </c>
      <c r="BX466" s="46">
        <v>0</v>
      </c>
      <c r="BY466" s="46">
        <f t="shared" si="775"/>
        <v>0</v>
      </c>
      <c r="BZ466" s="46">
        <v>0</v>
      </c>
      <c r="CA466" s="46">
        <f t="shared" si="785"/>
        <v>0</v>
      </c>
      <c r="CB466" s="46">
        <v>0</v>
      </c>
      <c r="CC466" s="46">
        <f t="shared" si="786"/>
        <v>0</v>
      </c>
      <c r="CD466" s="46">
        <v>0</v>
      </c>
      <c r="CE466" s="46">
        <f t="shared" si="787"/>
        <v>0</v>
      </c>
      <c r="CF466" s="46">
        <v>0</v>
      </c>
      <c r="CG466" s="46">
        <f t="shared" si="788"/>
        <v>0</v>
      </c>
      <c r="CH466" s="46">
        <v>0</v>
      </c>
      <c r="CI466" s="46">
        <f t="shared" si="789"/>
        <v>0</v>
      </c>
      <c r="CJ466" s="46">
        <v>0</v>
      </c>
      <c r="CK466" s="46">
        <f t="shared" si="790"/>
        <v>0</v>
      </c>
      <c r="CL466" s="46">
        <v>0</v>
      </c>
      <c r="CM466" s="46">
        <f t="shared" si="791"/>
        <v>0</v>
      </c>
      <c r="CN466" s="46">
        <v>0</v>
      </c>
      <c r="CO466" s="46">
        <f t="shared" si="792"/>
        <v>0</v>
      </c>
      <c r="CP466" s="46">
        <v>0</v>
      </c>
      <c r="CQ466" s="46">
        <f t="shared" si="793"/>
        <v>0</v>
      </c>
      <c r="CR466" s="46">
        <v>0</v>
      </c>
      <c r="CS466" s="46">
        <f t="shared" si="794"/>
        <v>0</v>
      </c>
      <c r="CT466" s="46">
        <v>0</v>
      </c>
      <c r="CU466" s="46">
        <f t="shared" si="795"/>
        <v>0</v>
      </c>
      <c r="CV466" s="46">
        <v>0</v>
      </c>
      <c r="CW466" s="46">
        <f t="shared" si="796"/>
        <v>0</v>
      </c>
      <c r="CX466" s="46">
        <v>0</v>
      </c>
      <c r="CY466" s="46">
        <f t="shared" si="797"/>
        <v>0</v>
      </c>
      <c r="CZ466" s="46">
        <v>0</v>
      </c>
      <c r="DA466" s="46">
        <f t="shared" si="798"/>
        <v>0</v>
      </c>
      <c r="DB466" s="47">
        <v>0</v>
      </c>
      <c r="DC466" s="46">
        <f t="shared" si="799"/>
        <v>0</v>
      </c>
      <c r="DD466" s="48">
        <v>0</v>
      </c>
      <c r="DE466" s="46">
        <f t="shared" si="800"/>
        <v>0</v>
      </c>
      <c r="DF466" s="81">
        <v>4</v>
      </c>
      <c r="DG466" s="50">
        <f t="shared" si="807"/>
        <v>0</v>
      </c>
      <c r="DH466" s="297">
        <f t="shared" si="816"/>
        <v>0</v>
      </c>
      <c r="DI466" s="83"/>
      <c r="DJ466" s="83"/>
      <c r="DK466" s="84"/>
      <c r="DL466" s="84"/>
      <c r="DM466" s="83"/>
      <c r="DN466" s="83"/>
      <c r="DO466" s="83"/>
      <c r="DP466" s="83"/>
      <c r="DQ466" s="84"/>
      <c r="DR466" s="84"/>
      <c r="DS466" s="84"/>
      <c r="DT466" s="84"/>
      <c r="DU466" s="84"/>
      <c r="DV466" s="84"/>
      <c r="DW466" s="84"/>
      <c r="DX466" s="84"/>
      <c r="DY466" s="84"/>
      <c r="DZ466" s="84"/>
      <c r="EA466" s="84"/>
      <c r="EB466" s="84"/>
      <c r="EC466" s="84"/>
      <c r="ED466" s="84"/>
      <c r="EE466" s="84"/>
      <c r="EF466" s="84"/>
      <c r="EG466" s="54">
        <f t="shared" si="817"/>
        <v>0</v>
      </c>
      <c r="EH466" s="55">
        <f t="shared" si="818"/>
        <v>0</v>
      </c>
      <c r="EI466" s="55">
        <f t="shared" si="819"/>
        <v>4</v>
      </c>
      <c r="EJ466" s="56" t="s">
        <v>1577</v>
      </c>
      <c r="EK466" s="57">
        <f t="shared" si="840"/>
        <v>0</v>
      </c>
      <c r="EL466" s="57">
        <f t="shared" si="841"/>
        <v>0</v>
      </c>
      <c r="EM466" s="57">
        <f t="shared" si="842"/>
        <v>0</v>
      </c>
      <c r="EN466" s="57">
        <f t="shared" si="843"/>
        <v>0</v>
      </c>
      <c r="EO466" s="57">
        <f t="shared" si="822"/>
        <v>0</v>
      </c>
      <c r="EP466" s="57">
        <f t="shared" si="823"/>
        <v>0</v>
      </c>
      <c r="EQ466" s="58">
        <f t="shared" si="824"/>
        <v>0</v>
      </c>
      <c r="ER466" s="58">
        <f t="shared" si="825"/>
        <v>0</v>
      </c>
      <c r="ES466" s="58">
        <f t="shared" si="826"/>
        <v>0</v>
      </c>
      <c r="ET466" s="58">
        <f t="shared" si="827"/>
        <v>0</v>
      </c>
    </row>
    <row r="467" spans="1:150" x14ac:dyDescent="0.25">
      <c r="A467" s="30" t="s">
        <v>1578</v>
      </c>
      <c r="B467" s="65">
        <v>2023347</v>
      </c>
      <c r="C467" s="67" t="s">
        <v>1579</v>
      </c>
      <c r="D467" s="32" t="s">
        <v>1247</v>
      </c>
      <c r="E467" s="56"/>
      <c r="F467" s="33"/>
      <c r="G467" s="33"/>
      <c r="H467" s="288">
        <f t="shared" si="820"/>
        <v>0</v>
      </c>
      <c r="I467" s="288">
        <f t="shared" si="821"/>
        <v>0</v>
      </c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4" t="s">
        <v>863</v>
      </c>
      <c r="AI467" s="34" t="s">
        <v>1248</v>
      </c>
      <c r="AJ467" s="34" t="s">
        <v>228</v>
      </c>
      <c r="AK467" s="34" t="s">
        <v>678</v>
      </c>
      <c r="AL467" s="34" t="s">
        <v>228</v>
      </c>
      <c r="AM467" s="34" t="s">
        <v>529</v>
      </c>
      <c r="AN467" s="34" t="s">
        <v>679</v>
      </c>
      <c r="AO467" s="36">
        <v>1.04</v>
      </c>
      <c r="AP467" s="69" t="s">
        <v>468</v>
      </c>
      <c r="AQ467" s="69" t="s">
        <v>30</v>
      </c>
      <c r="AR467" s="37" t="s">
        <v>493</v>
      </c>
      <c r="AS467" s="38">
        <v>2023</v>
      </c>
      <c r="AT467" s="39" t="s">
        <v>470</v>
      </c>
      <c r="AU467" s="37" t="s">
        <v>469</v>
      </c>
      <c r="AV467" s="39" t="s">
        <v>494</v>
      </c>
      <c r="AW467" s="39" t="s">
        <v>495</v>
      </c>
      <c r="AX467" s="39" t="s">
        <v>496</v>
      </c>
      <c r="AY467" s="79" t="s">
        <v>681</v>
      </c>
      <c r="AZ467" s="40" t="s">
        <v>504</v>
      </c>
      <c r="BA467" s="274">
        <v>0</v>
      </c>
      <c r="BB467" s="42"/>
      <c r="BC467" s="43">
        <v>500000</v>
      </c>
      <c r="BD467" s="43">
        <v>0</v>
      </c>
      <c r="BE467" s="43"/>
      <c r="BF467" s="43">
        <v>0</v>
      </c>
      <c r="BG467" s="44"/>
      <c r="BH467" s="45">
        <f t="shared" si="802"/>
        <v>0</v>
      </c>
      <c r="BI467" s="45">
        <f t="shared" si="803"/>
        <v>0</v>
      </c>
      <c r="BJ467" s="45">
        <f t="shared" si="815"/>
        <v>0</v>
      </c>
      <c r="BK467" s="46">
        <v>0</v>
      </c>
      <c r="BL467" s="46">
        <v>0</v>
      </c>
      <c r="BM467" s="46">
        <f t="shared" si="770"/>
        <v>0</v>
      </c>
      <c r="BN467" s="46">
        <v>0</v>
      </c>
      <c r="BO467" s="46">
        <f t="shared" si="784"/>
        <v>0</v>
      </c>
      <c r="BP467" s="46">
        <v>0</v>
      </c>
      <c r="BQ467" s="46">
        <f t="shared" si="771"/>
        <v>0</v>
      </c>
      <c r="BR467" s="80">
        <v>0</v>
      </c>
      <c r="BS467" s="46">
        <f t="shared" si="772"/>
        <v>0</v>
      </c>
      <c r="BT467" s="46">
        <v>0</v>
      </c>
      <c r="BU467" s="46">
        <f t="shared" si="773"/>
        <v>0</v>
      </c>
      <c r="BV467" s="46">
        <v>0</v>
      </c>
      <c r="BW467" s="46">
        <f t="shared" si="774"/>
        <v>0</v>
      </c>
      <c r="BX467" s="46">
        <v>0</v>
      </c>
      <c r="BY467" s="46">
        <f t="shared" si="775"/>
        <v>0</v>
      </c>
      <c r="BZ467" s="46">
        <v>0</v>
      </c>
      <c r="CA467" s="46">
        <f t="shared" si="785"/>
        <v>0</v>
      </c>
      <c r="CB467" s="46">
        <v>0</v>
      </c>
      <c r="CC467" s="46">
        <f t="shared" si="786"/>
        <v>0</v>
      </c>
      <c r="CD467" s="46">
        <v>0</v>
      </c>
      <c r="CE467" s="46">
        <f t="shared" si="787"/>
        <v>0</v>
      </c>
      <c r="CF467" s="46">
        <v>0</v>
      </c>
      <c r="CG467" s="46">
        <f t="shared" si="788"/>
        <v>0</v>
      </c>
      <c r="CH467" s="46">
        <v>0</v>
      </c>
      <c r="CI467" s="46">
        <f t="shared" si="789"/>
        <v>0</v>
      </c>
      <c r="CJ467" s="46">
        <v>0</v>
      </c>
      <c r="CK467" s="46">
        <f t="shared" si="790"/>
        <v>0</v>
      </c>
      <c r="CL467" s="46">
        <v>0</v>
      </c>
      <c r="CM467" s="46">
        <f t="shared" si="791"/>
        <v>0</v>
      </c>
      <c r="CN467" s="46">
        <v>0</v>
      </c>
      <c r="CO467" s="46">
        <f t="shared" si="792"/>
        <v>0</v>
      </c>
      <c r="CP467" s="46">
        <v>0</v>
      </c>
      <c r="CQ467" s="46">
        <f t="shared" si="793"/>
        <v>0</v>
      </c>
      <c r="CR467" s="46">
        <v>0</v>
      </c>
      <c r="CS467" s="46">
        <f t="shared" si="794"/>
        <v>0</v>
      </c>
      <c r="CT467" s="46">
        <v>0</v>
      </c>
      <c r="CU467" s="46">
        <f t="shared" si="795"/>
        <v>0</v>
      </c>
      <c r="CV467" s="46">
        <v>0</v>
      </c>
      <c r="CW467" s="46">
        <f t="shared" si="796"/>
        <v>0</v>
      </c>
      <c r="CX467" s="46">
        <v>0</v>
      </c>
      <c r="CY467" s="46">
        <f t="shared" si="797"/>
        <v>0</v>
      </c>
      <c r="CZ467" s="46">
        <v>0</v>
      </c>
      <c r="DA467" s="46">
        <f t="shared" si="798"/>
        <v>0</v>
      </c>
      <c r="DB467" s="47">
        <v>0</v>
      </c>
      <c r="DC467" s="46">
        <f t="shared" si="799"/>
        <v>0</v>
      </c>
      <c r="DD467" s="48">
        <v>0</v>
      </c>
      <c r="DE467" s="46">
        <f t="shared" si="800"/>
        <v>0</v>
      </c>
      <c r="DF467" s="81">
        <v>4</v>
      </c>
      <c r="DG467" s="50">
        <f t="shared" si="807"/>
        <v>0</v>
      </c>
      <c r="DH467" s="297">
        <f t="shared" si="816"/>
        <v>0</v>
      </c>
      <c r="DI467" s="83"/>
      <c r="DJ467" s="83"/>
      <c r="DK467" s="84"/>
      <c r="DL467" s="84"/>
      <c r="DM467" s="84"/>
      <c r="DN467" s="83"/>
      <c r="DO467" s="83"/>
      <c r="DP467" s="83"/>
      <c r="DQ467" s="83"/>
      <c r="DR467" s="84"/>
      <c r="DS467" s="84"/>
      <c r="DT467" s="84"/>
      <c r="DU467" s="84"/>
      <c r="DV467" s="84"/>
      <c r="DW467" s="84"/>
      <c r="DX467" s="84"/>
      <c r="DY467" s="84"/>
      <c r="DZ467" s="84"/>
      <c r="EA467" s="84"/>
      <c r="EB467" s="84"/>
      <c r="EC467" s="84"/>
      <c r="ED467" s="84"/>
      <c r="EE467" s="84"/>
      <c r="EF467" s="84"/>
      <c r="EG467" s="54">
        <f t="shared" si="817"/>
        <v>0</v>
      </c>
      <c r="EH467" s="55">
        <f t="shared" si="818"/>
        <v>0</v>
      </c>
      <c r="EI467" s="55">
        <f t="shared" si="819"/>
        <v>4</v>
      </c>
      <c r="EJ467" s="56" t="s">
        <v>1577</v>
      </c>
      <c r="EK467" s="57">
        <f t="shared" si="840"/>
        <v>0</v>
      </c>
      <c r="EL467" s="57">
        <f t="shared" si="841"/>
        <v>0</v>
      </c>
      <c r="EM467" s="57">
        <f t="shared" si="842"/>
        <v>0</v>
      </c>
      <c r="EN467" s="57">
        <f t="shared" si="843"/>
        <v>0</v>
      </c>
      <c r="EO467" s="57">
        <f t="shared" si="822"/>
        <v>0</v>
      </c>
      <c r="EP467" s="57">
        <f t="shared" si="823"/>
        <v>0</v>
      </c>
      <c r="EQ467" s="58">
        <f t="shared" si="824"/>
        <v>0</v>
      </c>
      <c r="ER467" s="58">
        <f t="shared" si="825"/>
        <v>0</v>
      </c>
      <c r="ES467" s="58">
        <f t="shared" si="826"/>
        <v>0</v>
      </c>
      <c r="ET467" s="58">
        <f t="shared" si="827"/>
        <v>0</v>
      </c>
    </row>
    <row r="468" spans="1:150" x14ac:dyDescent="0.25">
      <c r="A468" s="30" t="s">
        <v>1580</v>
      </c>
      <c r="B468" s="65">
        <v>2023348</v>
      </c>
      <c r="C468" s="67" t="s">
        <v>1581</v>
      </c>
      <c r="D468" s="32" t="s">
        <v>1247</v>
      </c>
      <c r="E468" s="56"/>
      <c r="F468" s="33"/>
      <c r="G468" s="33"/>
      <c r="H468" s="288">
        <f t="shared" si="820"/>
        <v>0</v>
      </c>
      <c r="I468" s="288">
        <f t="shared" si="821"/>
        <v>0</v>
      </c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4" t="s">
        <v>863</v>
      </c>
      <c r="AI468" s="34" t="s">
        <v>1248</v>
      </c>
      <c r="AJ468" s="34" t="s">
        <v>228</v>
      </c>
      <c r="AK468" s="34" t="s">
        <v>678</v>
      </c>
      <c r="AL468" s="34" t="s">
        <v>228</v>
      </c>
      <c r="AM468" s="34" t="s">
        <v>529</v>
      </c>
      <c r="AN468" s="34" t="s">
        <v>679</v>
      </c>
      <c r="AO468" s="36">
        <v>1.04</v>
      </c>
      <c r="AP468" s="69" t="s">
        <v>468</v>
      </c>
      <c r="AQ468" s="69" t="s">
        <v>30</v>
      </c>
      <c r="AR468" s="37" t="s">
        <v>493</v>
      </c>
      <c r="AS468" s="38">
        <v>2023</v>
      </c>
      <c r="AT468" s="39" t="s">
        <v>470</v>
      </c>
      <c r="AU468" s="37" t="s">
        <v>469</v>
      </c>
      <c r="AV468" s="39" t="s">
        <v>494</v>
      </c>
      <c r="AW468" s="39" t="s">
        <v>495</v>
      </c>
      <c r="AX468" s="39" t="s">
        <v>496</v>
      </c>
      <c r="AY468" s="79" t="s">
        <v>681</v>
      </c>
      <c r="AZ468" s="40" t="s">
        <v>504</v>
      </c>
      <c r="BA468" s="274">
        <v>0</v>
      </c>
      <c r="BB468" s="42"/>
      <c r="BC468" s="43">
        <v>1400000</v>
      </c>
      <c r="BD468" s="43">
        <v>0</v>
      </c>
      <c r="BE468" s="43"/>
      <c r="BF468" s="43">
        <v>0</v>
      </c>
      <c r="BG468" s="44"/>
      <c r="BH468" s="45">
        <f t="shared" si="802"/>
        <v>0</v>
      </c>
      <c r="BI468" s="45">
        <f t="shared" si="803"/>
        <v>0</v>
      </c>
      <c r="BJ468" s="45">
        <f t="shared" si="815"/>
        <v>0</v>
      </c>
      <c r="BK468" s="46">
        <v>0</v>
      </c>
      <c r="BL468" s="46">
        <v>0</v>
      </c>
      <c r="BM468" s="46">
        <f t="shared" si="770"/>
        <v>0</v>
      </c>
      <c r="BN468" s="46">
        <v>0</v>
      </c>
      <c r="BO468" s="46">
        <f t="shared" si="784"/>
        <v>0</v>
      </c>
      <c r="BP468" s="46">
        <v>0</v>
      </c>
      <c r="BQ468" s="46">
        <f t="shared" si="771"/>
        <v>0</v>
      </c>
      <c r="BR468" s="46">
        <v>0</v>
      </c>
      <c r="BS468" s="46">
        <f t="shared" si="772"/>
        <v>0</v>
      </c>
      <c r="BT468" s="80">
        <v>0</v>
      </c>
      <c r="BU468" s="46">
        <f t="shared" si="773"/>
        <v>0</v>
      </c>
      <c r="BV468" s="46">
        <v>0</v>
      </c>
      <c r="BW468" s="46">
        <f t="shared" si="774"/>
        <v>0</v>
      </c>
      <c r="BX468" s="46">
        <v>0</v>
      </c>
      <c r="BY468" s="46">
        <f t="shared" si="775"/>
        <v>0</v>
      </c>
      <c r="BZ468" s="46">
        <v>0</v>
      </c>
      <c r="CA468" s="46">
        <f t="shared" si="785"/>
        <v>0</v>
      </c>
      <c r="CB468" s="46">
        <v>0</v>
      </c>
      <c r="CC468" s="46">
        <f t="shared" si="786"/>
        <v>0</v>
      </c>
      <c r="CD468" s="46">
        <v>0</v>
      </c>
      <c r="CE468" s="46">
        <f t="shared" si="787"/>
        <v>0</v>
      </c>
      <c r="CF468" s="46">
        <v>0</v>
      </c>
      <c r="CG468" s="46">
        <f t="shared" si="788"/>
        <v>0</v>
      </c>
      <c r="CH468" s="46">
        <v>0</v>
      </c>
      <c r="CI468" s="46">
        <f t="shared" si="789"/>
        <v>0</v>
      </c>
      <c r="CJ468" s="46">
        <v>0</v>
      </c>
      <c r="CK468" s="46">
        <f t="shared" si="790"/>
        <v>0</v>
      </c>
      <c r="CL468" s="46">
        <v>0</v>
      </c>
      <c r="CM468" s="46">
        <f t="shared" si="791"/>
        <v>0</v>
      </c>
      <c r="CN468" s="46">
        <v>0</v>
      </c>
      <c r="CO468" s="46">
        <f t="shared" si="792"/>
        <v>0</v>
      </c>
      <c r="CP468" s="46">
        <v>0</v>
      </c>
      <c r="CQ468" s="46">
        <f t="shared" si="793"/>
        <v>0</v>
      </c>
      <c r="CR468" s="46">
        <v>0</v>
      </c>
      <c r="CS468" s="46">
        <f t="shared" si="794"/>
        <v>0</v>
      </c>
      <c r="CT468" s="46">
        <v>0</v>
      </c>
      <c r="CU468" s="46">
        <f t="shared" si="795"/>
        <v>0</v>
      </c>
      <c r="CV468" s="46">
        <v>0</v>
      </c>
      <c r="CW468" s="46">
        <f t="shared" si="796"/>
        <v>0</v>
      </c>
      <c r="CX468" s="46">
        <v>0</v>
      </c>
      <c r="CY468" s="46">
        <f t="shared" si="797"/>
        <v>0</v>
      </c>
      <c r="CZ468" s="46">
        <v>0</v>
      </c>
      <c r="DA468" s="46">
        <f t="shared" si="798"/>
        <v>0</v>
      </c>
      <c r="DB468" s="47">
        <v>0</v>
      </c>
      <c r="DC468" s="46">
        <f t="shared" si="799"/>
        <v>0</v>
      </c>
      <c r="DD468" s="48">
        <v>0</v>
      </c>
      <c r="DE468" s="46">
        <f t="shared" si="800"/>
        <v>0</v>
      </c>
      <c r="DF468" s="81">
        <v>4</v>
      </c>
      <c r="DG468" s="50">
        <f t="shared" si="807"/>
        <v>0</v>
      </c>
      <c r="DH468" s="297">
        <f t="shared" si="816"/>
        <v>0</v>
      </c>
      <c r="DI468" s="83"/>
      <c r="DJ468" s="83"/>
      <c r="DK468" s="84"/>
      <c r="DL468" s="84"/>
      <c r="DM468" s="84"/>
      <c r="DN468" s="84"/>
      <c r="DO468" s="83"/>
      <c r="DP468" s="83"/>
      <c r="DQ468" s="83"/>
      <c r="DR468" s="83"/>
      <c r="DS468" s="84"/>
      <c r="DT468" s="84"/>
      <c r="DU468" s="84"/>
      <c r="DV468" s="84"/>
      <c r="DW468" s="84"/>
      <c r="DX468" s="84"/>
      <c r="DY468" s="84"/>
      <c r="DZ468" s="84"/>
      <c r="EA468" s="84"/>
      <c r="EB468" s="84"/>
      <c r="EC468" s="84"/>
      <c r="ED468" s="84"/>
      <c r="EE468" s="84"/>
      <c r="EF468" s="84"/>
      <c r="EG468" s="54">
        <f t="shared" si="817"/>
        <v>0</v>
      </c>
      <c r="EH468" s="55">
        <f t="shared" si="818"/>
        <v>0</v>
      </c>
      <c r="EI468" s="55">
        <f t="shared" si="819"/>
        <v>4</v>
      </c>
      <c r="EJ468" s="56" t="s">
        <v>1577</v>
      </c>
      <c r="EK468" s="57">
        <f t="shared" si="840"/>
        <v>0</v>
      </c>
      <c r="EL468" s="57">
        <f t="shared" si="841"/>
        <v>0</v>
      </c>
      <c r="EM468" s="57">
        <f t="shared" si="842"/>
        <v>0</v>
      </c>
      <c r="EN468" s="57">
        <f t="shared" si="843"/>
        <v>0</v>
      </c>
      <c r="EO468" s="57">
        <f t="shared" si="822"/>
        <v>0</v>
      </c>
      <c r="EP468" s="57">
        <f t="shared" si="823"/>
        <v>0</v>
      </c>
      <c r="EQ468" s="58">
        <f t="shared" si="824"/>
        <v>0</v>
      </c>
      <c r="ER468" s="58">
        <f t="shared" si="825"/>
        <v>0</v>
      </c>
      <c r="ES468" s="58">
        <f t="shared" si="826"/>
        <v>0</v>
      </c>
      <c r="ET468" s="58">
        <f t="shared" si="827"/>
        <v>0</v>
      </c>
    </row>
    <row r="469" spans="1:150" x14ac:dyDescent="0.25">
      <c r="A469" s="30" t="s">
        <v>1582</v>
      </c>
      <c r="B469" s="65">
        <v>2023349</v>
      </c>
      <c r="C469" s="67" t="s">
        <v>1583</v>
      </c>
      <c r="D469" s="32" t="s">
        <v>1247</v>
      </c>
      <c r="E469" s="56"/>
      <c r="F469" s="33"/>
      <c r="G469" s="33"/>
      <c r="H469" s="288">
        <f t="shared" si="820"/>
        <v>0</v>
      </c>
      <c r="I469" s="288">
        <f t="shared" si="821"/>
        <v>0</v>
      </c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4" t="s">
        <v>863</v>
      </c>
      <c r="AI469" s="34" t="s">
        <v>1248</v>
      </c>
      <c r="AJ469" s="34" t="s">
        <v>228</v>
      </c>
      <c r="AK469" s="34" t="s">
        <v>678</v>
      </c>
      <c r="AL469" s="34" t="s">
        <v>228</v>
      </c>
      <c r="AM469" s="34" t="s">
        <v>529</v>
      </c>
      <c r="AN469" s="34" t="s">
        <v>679</v>
      </c>
      <c r="AO469" s="36">
        <v>1.04</v>
      </c>
      <c r="AP469" s="69" t="s">
        <v>468</v>
      </c>
      <c r="AQ469" s="69" t="s">
        <v>30</v>
      </c>
      <c r="AR469" s="37" t="s">
        <v>493</v>
      </c>
      <c r="AS469" s="38">
        <v>2023</v>
      </c>
      <c r="AT469" s="39" t="s">
        <v>470</v>
      </c>
      <c r="AU469" s="37" t="s">
        <v>469</v>
      </c>
      <c r="AV469" s="39" t="s">
        <v>494</v>
      </c>
      <c r="AW469" s="39" t="s">
        <v>495</v>
      </c>
      <c r="AX469" s="39" t="s">
        <v>496</v>
      </c>
      <c r="AY469" s="79" t="s">
        <v>681</v>
      </c>
      <c r="AZ469" s="40" t="s">
        <v>504</v>
      </c>
      <c r="BA469" s="274">
        <v>0</v>
      </c>
      <c r="BB469" s="42"/>
      <c r="BC469" s="43">
        <v>1900000</v>
      </c>
      <c r="BD469" s="43">
        <v>0</v>
      </c>
      <c r="BE469" s="43"/>
      <c r="BF469" s="43">
        <v>0</v>
      </c>
      <c r="BG469" s="44"/>
      <c r="BH469" s="45">
        <f t="shared" si="802"/>
        <v>0</v>
      </c>
      <c r="BI469" s="45">
        <f t="shared" si="803"/>
        <v>0</v>
      </c>
      <c r="BJ469" s="45">
        <f t="shared" si="815"/>
        <v>0</v>
      </c>
      <c r="BK469" s="46">
        <v>0</v>
      </c>
      <c r="BL469" s="46">
        <v>0</v>
      </c>
      <c r="BM469" s="46">
        <f t="shared" si="770"/>
        <v>0</v>
      </c>
      <c r="BN469" s="46">
        <v>0</v>
      </c>
      <c r="BO469" s="46">
        <f t="shared" si="784"/>
        <v>0</v>
      </c>
      <c r="BP469" s="46">
        <v>0</v>
      </c>
      <c r="BQ469" s="46">
        <f t="shared" si="771"/>
        <v>0</v>
      </c>
      <c r="BR469" s="46">
        <v>0</v>
      </c>
      <c r="BS469" s="46">
        <f t="shared" si="772"/>
        <v>0</v>
      </c>
      <c r="BT469" s="46">
        <v>0</v>
      </c>
      <c r="BU469" s="46">
        <f t="shared" si="773"/>
        <v>0</v>
      </c>
      <c r="BV469" s="80">
        <v>0</v>
      </c>
      <c r="BW469" s="46">
        <f t="shared" si="774"/>
        <v>0</v>
      </c>
      <c r="BX469" s="46">
        <v>0</v>
      </c>
      <c r="BY469" s="46">
        <f t="shared" si="775"/>
        <v>0</v>
      </c>
      <c r="BZ469" s="46">
        <v>0</v>
      </c>
      <c r="CA469" s="46">
        <f t="shared" si="785"/>
        <v>0</v>
      </c>
      <c r="CB469" s="46">
        <v>0</v>
      </c>
      <c r="CC469" s="46">
        <f t="shared" si="786"/>
        <v>0</v>
      </c>
      <c r="CD469" s="46">
        <v>0</v>
      </c>
      <c r="CE469" s="46">
        <f t="shared" si="787"/>
        <v>0</v>
      </c>
      <c r="CF469" s="46">
        <v>0</v>
      </c>
      <c r="CG469" s="46">
        <f t="shared" si="788"/>
        <v>0</v>
      </c>
      <c r="CH469" s="46">
        <v>0</v>
      </c>
      <c r="CI469" s="46">
        <f t="shared" si="789"/>
        <v>0</v>
      </c>
      <c r="CJ469" s="46">
        <v>0</v>
      </c>
      <c r="CK469" s="46">
        <f t="shared" si="790"/>
        <v>0</v>
      </c>
      <c r="CL469" s="46">
        <v>0</v>
      </c>
      <c r="CM469" s="46">
        <f t="shared" si="791"/>
        <v>0</v>
      </c>
      <c r="CN469" s="46">
        <v>0</v>
      </c>
      <c r="CO469" s="46">
        <f t="shared" si="792"/>
        <v>0</v>
      </c>
      <c r="CP469" s="46">
        <v>0</v>
      </c>
      <c r="CQ469" s="46">
        <f t="shared" si="793"/>
        <v>0</v>
      </c>
      <c r="CR469" s="46">
        <v>0</v>
      </c>
      <c r="CS469" s="46">
        <f t="shared" si="794"/>
        <v>0</v>
      </c>
      <c r="CT469" s="46">
        <v>0</v>
      </c>
      <c r="CU469" s="46">
        <f t="shared" si="795"/>
        <v>0</v>
      </c>
      <c r="CV469" s="46">
        <v>0</v>
      </c>
      <c r="CW469" s="46">
        <f t="shared" si="796"/>
        <v>0</v>
      </c>
      <c r="CX469" s="46">
        <v>0</v>
      </c>
      <c r="CY469" s="46">
        <f t="shared" si="797"/>
        <v>0</v>
      </c>
      <c r="CZ469" s="46">
        <v>0</v>
      </c>
      <c r="DA469" s="46">
        <f t="shared" si="798"/>
        <v>0</v>
      </c>
      <c r="DB469" s="47">
        <v>0</v>
      </c>
      <c r="DC469" s="46">
        <f t="shared" si="799"/>
        <v>0</v>
      </c>
      <c r="DD469" s="48">
        <v>0</v>
      </c>
      <c r="DE469" s="46">
        <f t="shared" si="800"/>
        <v>0</v>
      </c>
      <c r="DF469" s="81">
        <v>4</v>
      </c>
      <c r="DG469" s="50">
        <f t="shared" si="807"/>
        <v>0</v>
      </c>
      <c r="DH469" s="297">
        <f t="shared" si="816"/>
        <v>0</v>
      </c>
      <c r="DI469" s="83"/>
      <c r="DJ469" s="83"/>
      <c r="DK469" s="84"/>
      <c r="DL469" s="84"/>
      <c r="DM469" s="84"/>
      <c r="DN469" s="84"/>
      <c r="DO469" s="84"/>
      <c r="DP469" s="83"/>
      <c r="DQ469" s="83"/>
      <c r="DR469" s="83"/>
      <c r="DS469" s="83"/>
      <c r="DT469" s="84"/>
      <c r="DU469" s="84"/>
      <c r="DV469" s="84"/>
      <c r="DW469" s="84"/>
      <c r="DX469" s="84"/>
      <c r="DY469" s="84"/>
      <c r="DZ469" s="84"/>
      <c r="EA469" s="84"/>
      <c r="EB469" s="84"/>
      <c r="EC469" s="84"/>
      <c r="ED469" s="84"/>
      <c r="EE469" s="84"/>
      <c r="EF469" s="84"/>
      <c r="EG469" s="54">
        <f t="shared" si="817"/>
        <v>0</v>
      </c>
      <c r="EH469" s="55">
        <f t="shared" si="818"/>
        <v>0</v>
      </c>
      <c r="EI469" s="55">
        <f t="shared" si="819"/>
        <v>4</v>
      </c>
      <c r="EJ469" s="56" t="s">
        <v>1577</v>
      </c>
      <c r="EK469" s="57">
        <f t="shared" si="840"/>
        <v>0</v>
      </c>
      <c r="EL469" s="57">
        <f t="shared" si="841"/>
        <v>0</v>
      </c>
      <c r="EM469" s="57">
        <f t="shared" si="842"/>
        <v>0</v>
      </c>
      <c r="EN469" s="57">
        <f t="shared" si="843"/>
        <v>0</v>
      </c>
      <c r="EO469" s="57">
        <f t="shared" si="822"/>
        <v>0</v>
      </c>
      <c r="EP469" s="57">
        <f t="shared" si="823"/>
        <v>0</v>
      </c>
      <c r="EQ469" s="58">
        <f t="shared" si="824"/>
        <v>0</v>
      </c>
      <c r="ER469" s="58">
        <f t="shared" si="825"/>
        <v>0</v>
      </c>
      <c r="ES469" s="58">
        <f t="shared" si="826"/>
        <v>0</v>
      </c>
      <c r="ET469" s="58">
        <f t="shared" si="827"/>
        <v>0</v>
      </c>
    </row>
    <row r="470" spans="1:150" x14ac:dyDescent="0.25">
      <c r="A470" s="30" t="s">
        <v>1584</v>
      </c>
      <c r="B470" s="65">
        <v>2023350</v>
      </c>
      <c r="C470" s="67" t="s">
        <v>1585</v>
      </c>
      <c r="D470" s="32" t="s">
        <v>1247</v>
      </c>
      <c r="E470" s="56"/>
      <c r="F470" s="33"/>
      <c r="G470" s="33"/>
      <c r="H470" s="288">
        <f t="shared" si="820"/>
        <v>0</v>
      </c>
      <c r="I470" s="288">
        <f t="shared" si="821"/>
        <v>0</v>
      </c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4" t="s">
        <v>863</v>
      </c>
      <c r="AI470" s="34" t="s">
        <v>1248</v>
      </c>
      <c r="AJ470" s="34" t="s">
        <v>228</v>
      </c>
      <c r="AK470" s="34" t="s">
        <v>678</v>
      </c>
      <c r="AL470" s="34" t="s">
        <v>228</v>
      </c>
      <c r="AM470" s="34" t="s">
        <v>529</v>
      </c>
      <c r="AN470" s="34" t="s">
        <v>679</v>
      </c>
      <c r="AO470" s="36">
        <v>1.04</v>
      </c>
      <c r="AP470" s="69" t="s">
        <v>1456</v>
      </c>
      <c r="AQ470" s="69" t="s">
        <v>30</v>
      </c>
      <c r="AR470" s="37" t="s">
        <v>493</v>
      </c>
      <c r="AS470" s="38">
        <v>2023</v>
      </c>
      <c r="AT470" s="39" t="s">
        <v>470</v>
      </c>
      <c r="AU470" s="37" t="s">
        <v>469</v>
      </c>
      <c r="AV470" s="39" t="s">
        <v>494</v>
      </c>
      <c r="AW470" s="39" t="s">
        <v>495</v>
      </c>
      <c r="AX470" s="39" t="s">
        <v>496</v>
      </c>
      <c r="AY470" s="79" t="s">
        <v>681</v>
      </c>
      <c r="AZ470" s="40" t="s">
        <v>504</v>
      </c>
      <c r="BA470" s="274">
        <v>0</v>
      </c>
      <c r="BB470" s="42"/>
      <c r="BC470" s="43">
        <v>2800000</v>
      </c>
      <c r="BD470" s="43">
        <v>0</v>
      </c>
      <c r="BE470" s="43"/>
      <c r="BF470" s="43">
        <v>0</v>
      </c>
      <c r="BG470" s="44"/>
      <c r="BH470" s="45">
        <f t="shared" si="802"/>
        <v>0</v>
      </c>
      <c r="BI470" s="45">
        <f t="shared" si="803"/>
        <v>0</v>
      </c>
      <c r="BJ470" s="45">
        <f t="shared" si="815"/>
        <v>0</v>
      </c>
      <c r="BK470" s="46">
        <v>0</v>
      </c>
      <c r="BL470" s="46">
        <v>0</v>
      </c>
      <c r="BM470" s="46">
        <f t="shared" si="770"/>
        <v>0</v>
      </c>
      <c r="BN470" s="46">
        <v>0</v>
      </c>
      <c r="BO470" s="46">
        <f t="shared" si="784"/>
        <v>0</v>
      </c>
      <c r="BP470" s="46">
        <v>0</v>
      </c>
      <c r="BQ470" s="46">
        <f t="shared" si="771"/>
        <v>0</v>
      </c>
      <c r="BR470" s="46">
        <v>0</v>
      </c>
      <c r="BS470" s="46">
        <f t="shared" si="772"/>
        <v>0</v>
      </c>
      <c r="BT470" s="46">
        <v>0</v>
      </c>
      <c r="BU470" s="46">
        <f t="shared" si="773"/>
        <v>0</v>
      </c>
      <c r="BV470" s="46">
        <v>0</v>
      </c>
      <c r="BW470" s="46">
        <f t="shared" si="774"/>
        <v>0</v>
      </c>
      <c r="BX470" s="80">
        <v>0</v>
      </c>
      <c r="BY470" s="46">
        <f t="shared" si="775"/>
        <v>0</v>
      </c>
      <c r="BZ470" s="46">
        <v>0</v>
      </c>
      <c r="CA470" s="46">
        <f t="shared" si="785"/>
        <v>0</v>
      </c>
      <c r="CB470" s="46">
        <v>0</v>
      </c>
      <c r="CC470" s="46">
        <f t="shared" si="786"/>
        <v>0</v>
      </c>
      <c r="CD470" s="46">
        <v>0</v>
      </c>
      <c r="CE470" s="46">
        <f t="shared" si="787"/>
        <v>0</v>
      </c>
      <c r="CF470" s="46">
        <v>0</v>
      </c>
      <c r="CG470" s="46">
        <f t="shared" si="788"/>
        <v>0</v>
      </c>
      <c r="CH470" s="46">
        <v>0</v>
      </c>
      <c r="CI470" s="46">
        <f t="shared" si="789"/>
        <v>0</v>
      </c>
      <c r="CJ470" s="46">
        <v>0</v>
      </c>
      <c r="CK470" s="46">
        <f t="shared" si="790"/>
        <v>0</v>
      </c>
      <c r="CL470" s="46">
        <v>0</v>
      </c>
      <c r="CM470" s="46">
        <f t="shared" si="791"/>
        <v>0</v>
      </c>
      <c r="CN470" s="46">
        <v>0</v>
      </c>
      <c r="CO470" s="46">
        <f t="shared" si="792"/>
        <v>0</v>
      </c>
      <c r="CP470" s="46">
        <v>0</v>
      </c>
      <c r="CQ470" s="46">
        <f t="shared" si="793"/>
        <v>0</v>
      </c>
      <c r="CR470" s="46">
        <v>0</v>
      </c>
      <c r="CS470" s="46">
        <f t="shared" si="794"/>
        <v>0</v>
      </c>
      <c r="CT470" s="46">
        <v>0</v>
      </c>
      <c r="CU470" s="46">
        <f t="shared" si="795"/>
        <v>0</v>
      </c>
      <c r="CV470" s="46">
        <v>0</v>
      </c>
      <c r="CW470" s="46">
        <f t="shared" si="796"/>
        <v>0</v>
      </c>
      <c r="CX470" s="46">
        <v>0</v>
      </c>
      <c r="CY470" s="46">
        <f t="shared" si="797"/>
        <v>0</v>
      </c>
      <c r="CZ470" s="46">
        <v>0</v>
      </c>
      <c r="DA470" s="46">
        <f t="shared" si="798"/>
        <v>0</v>
      </c>
      <c r="DB470" s="47">
        <v>0</v>
      </c>
      <c r="DC470" s="46">
        <f t="shared" si="799"/>
        <v>0</v>
      </c>
      <c r="DD470" s="48">
        <v>0</v>
      </c>
      <c r="DE470" s="46">
        <f t="shared" si="800"/>
        <v>0</v>
      </c>
      <c r="DF470" s="81">
        <v>4</v>
      </c>
      <c r="DG470" s="50">
        <f t="shared" si="807"/>
        <v>0</v>
      </c>
      <c r="DH470" s="297">
        <f t="shared" si="816"/>
        <v>0</v>
      </c>
      <c r="DI470" s="83"/>
      <c r="DJ470" s="83"/>
      <c r="DK470" s="84"/>
      <c r="DL470" s="84"/>
      <c r="DM470" s="84"/>
      <c r="DN470" s="84"/>
      <c r="DO470" s="84"/>
      <c r="DP470" s="84"/>
      <c r="DQ470" s="83"/>
      <c r="DR470" s="83"/>
      <c r="DS470" s="83"/>
      <c r="DT470" s="83"/>
      <c r="DU470" s="84"/>
      <c r="DV470" s="84"/>
      <c r="DW470" s="84"/>
      <c r="DX470" s="84"/>
      <c r="DY470" s="84"/>
      <c r="DZ470" s="84"/>
      <c r="EA470" s="84"/>
      <c r="EB470" s="84"/>
      <c r="EC470" s="84"/>
      <c r="ED470" s="84"/>
      <c r="EE470" s="84"/>
      <c r="EF470" s="84"/>
      <c r="EG470" s="54">
        <f t="shared" si="817"/>
        <v>0</v>
      </c>
      <c r="EH470" s="55">
        <f t="shared" si="818"/>
        <v>0</v>
      </c>
      <c r="EI470" s="55">
        <f t="shared" si="819"/>
        <v>4</v>
      </c>
      <c r="EJ470" s="56" t="s">
        <v>1577</v>
      </c>
      <c r="EK470" s="57">
        <f t="shared" si="840"/>
        <v>0</v>
      </c>
      <c r="EL470" s="57">
        <f t="shared" si="841"/>
        <v>0</v>
      </c>
      <c r="EM470" s="57">
        <f t="shared" si="842"/>
        <v>0</v>
      </c>
      <c r="EN470" s="57">
        <f t="shared" si="843"/>
        <v>0</v>
      </c>
      <c r="EO470" s="57">
        <f t="shared" si="822"/>
        <v>0</v>
      </c>
      <c r="EP470" s="57">
        <f t="shared" si="823"/>
        <v>0</v>
      </c>
      <c r="EQ470" s="58">
        <f t="shared" si="824"/>
        <v>0</v>
      </c>
      <c r="ER470" s="58">
        <f t="shared" si="825"/>
        <v>0</v>
      </c>
      <c r="ES470" s="58">
        <f t="shared" si="826"/>
        <v>0</v>
      </c>
      <c r="ET470" s="58">
        <f t="shared" si="827"/>
        <v>0</v>
      </c>
    </row>
    <row r="471" spans="1:150" x14ac:dyDescent="0.25">
      <c r="A471" s="30" t="s">
        <v>1586</v>
      </c>
      <c r="B471" s="65">
        <v>2023351</v>
      </c>
      <c r="C471" s="67" t="s">
        <v>1587</v>
      </c>
      <c r="D471" s="32" t="s">
        <v>1247</v>
      </c>
      <c r="E471" s="56"/>
      <c r="F471" s="33"/>
      <c r="G471" s="33"/>
      <c r="H471" s="288">
        <f t="shared" si="820"/>
        <v>0</v>
      </c>
      <c r="I471" s="288">
        <f t="shared" si="821"/>
        <v>0</v>
      </c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4" t="s">
        <v>863</v>
      </c>
      <c r="AI471" s="34" t="s">
        <v>1248</v>
      </c>
      <c r="AJ471" s="34" t="s">
        <v>228</v>
      </c>
      <c r="AK471" s="34" t="s">
        <v>678</v>
      </c>
      <c r="AL471" s="34" t="s">
        <v>228</v>
      </c>
      <c r="AM471" s="34" t="s">
        <v>529</v>
      </c>
      <c r="AN471" s="34" t="s">
        <v>679</v>
      </c>
      <c r="AO471" s="36">
        <v>1.04</v>
      </c>
      <c r="AP471" s="69" t="s">
        <v>1456</v>
      </c>
      <c r="AQ471" s="69" t="s">
        <v>30</v>
      </c>
      <c r="AR471" s="37" t="s">
        <v>493</v>
      </c>
      <c r="AS471" s="38">
        <v>2023</v>
      </c>
      <c r="AT471" s="39" t="s">
        <v>470</v>
      </c>
      <c r="AU471" s="37" t="s">
        <v>469</v>
      </c>
      <c r="AV471" s="39" t="s">
        <v>494</v>
      </c>
      <c r="AW471" s="39" t="s">
        <v>495</v>
      </c>
      <c r="AX471" s="39" t="s">
        <v>496</v>
      </c>
      <c r="AY471" s="79" t="s">
        <v>681</v>
      </c>
      <c r="AZ471" s="40" t="s">
        <v>504</v>
      </c>
      <c r="BA471" s="274">
        <v>0</v>
      </c>
      <c r="BB471" s="42"/>
      <c r="BC471" s="43">
        <v>500000</v>
      </c>
      <c r="BD471" s="43">
        <v>0</v>
      </c>
      <c r="BE471" s="43"/>
      <c r="BF471" s="43">
        <v>0</v>
      </c>
      <c r="BG471" s="44"/>
      <c r="BH471" s="45">
        <f t="shared" si="802"/>
        <v>0</v>
      </c>
      <c r="BI471" s="45">
        <f t="shared" si="803"/>
        <v>0</v>
      </c>
      <c r="BJ471" s="45">
        <f t="shared" si="815"/>
        <v>0</v>
      </c>
      <c r="BK471" s="46">
        <v>0</v>
      </c>
      <c r="BL471" s="46">
        <v>0</v>
      </c>
      <c r="BM471" s="46">
        <f t="shared" si="770"/>
        <v>0</v>
      </c>
      <c r="BN471" s="46">
        <v>0</v>
      </c>
      <c r="BO471" s="46">
        <f t="shared" si="784"/>
        <v>0</v>
      </c>
      <c r="BP471" s="46">
        <v>0</v>
      </c>
      <c r="BQ471" s="46">
        <f t="shared" si="771"/>
        <v>0</v>
      </c>
      <c r="BR471" s="46">
        <v>0</v>
      </c>
      <c r="BS471" s="46">
        <f t="shared" si="772"/>
        <v>0</v>
      </c>
      <c r="BT471" s="46">
        <v>0</v>
      </c>
      <c r="BU471" s="46">
        <f t="shared" si="773"/>
        <v>0</v>
      </c>
      <c r="BV471" s="46">
        <v>0</v>
      </c>
      <c r="BW471" s="46">
        <f t="shared" si="774"/>
        <v>0</v>
      </c>
      <c r="BX471" s="46">
        <v>0</v>
      </c>
      <c r="BY471" s="46">
        <f t="shared" si="775"/>
        <v>0</v>
      </c>
      <c r="BZ471" s="80">
        <v>0</v>
      </c>
      <c r="CA471" s="46">
        <f t="shared" si="785"/>
        <v>0</v>
      </c>
      <c r="CB471" s="46">
        <v>0</v>
      </c>
      <c r="CC471" s="46">
        <f t="shared" si="786"/>
        <v>0</v>
      </c>
      <c r="CD471" s="46">
        <v>0</v>
      </c>
      <c r="CE471" s="46">
        <f t="shared" si="787"/>
        <v>0</v>
      </c>
      <c r="CF471" s="46">
        <v>0</v>
      </c>
      <c r="CG471" s="46">
        <f t="shared" si="788"/>
        <v>0</v>
      </c>
      <c r="CH471" s="46">
        <v>0</v>
      </c>
      <c r="CI471" s="46">
        <f t="shared" si="789"/>
        <v>0</v>
      </c>
      <c r="CJ471" s="46">
        <v>0</v>
      </c>
      <c r="CK471" s="46">
        <f t="shared" si="790"/>
        <v>0</v>
      </c>
      <c r="CL471" s="46">
        <v>0</v>
      </c>
      <c r="CM471" s="46">
        <f t="shared" si="791"/>
        <v>0</v>
      </c>
      <c r="CN471" s="46">
        <v>0</v>
      </c>
      <c r="CO471" s="46">
        <f t="shared" si="792"/>
        <v>0</v>
      </c>
      <c r="CP471" s="46">
        <v>0</v>
      </c>
      <c r="CQ471" s="46">
        <f t="shared" si="793"/>
        <v>0</v>
      </c>
      <c r="CR471" s="46">
        <v>0</v>
      </c>
      <c r="CS471" s="46">
        <f t="shared" si="794"/>
        <v>0</v>
      </c>
      <c r="CT471" s="46">
        <v>0</v>
      </c>
      <c r="CU471" s="46">
        <f t="shared" si="795"/>
        <v>0</v>
      </c>
      <c r="CV471" s="46">
        <v>0</v>
      </c>
      <c r="CW471" s="46">
        <f t="shared" si="796"/>
        <v>0</v>
      </c>
      <c r="CX471" s="46">
        <v>0</v>
      </c>
      <c r="CY471" s="46">
        <f t="shared" si="797"/>
        <v>0</v>
      </c>
      <c r="CZ471" s="46">
        <v>0</v>
      </c>
      <c r="DA471" s="46">
        <f t="shared" si="798"/>
        <v>0</v>
      </c>
      <c r="DB471" s="47">
        <v>0</v>
      </c>
      <c r="DC471" s="46">
        <f t="shared" si="799"/>
        <v>0</v>
      </c>
      <c r="DD471" s="48">
        <v>0</v>
      </c>
      <c r="DE471" s="46">
        <f t="shared" si="800"/>
        <v>0</v>
      </c>
      <c r="DF471" s="81">
        <v>4</v>
      </c>
      <c r="DG471" s="50">
        <f t="shared" si="807"/>
        <v>0</v>
      </c>
      <c r="DH471" s="297">
        <f t="shared" si="816"/>
        <v>0</v>
      </c>
      <c r="DI471" s="83"/>
      <c r="DJ471" s="83"/>
      <c r="DK471" s="84"/>
      <c r="DL471" s="84"/>
      <c r="DM471" s="84"/>
      <c r="DN471" s="84"/>
      <c r="DO471" s="84"/>
      <c r="DP471" s="84"/>
      <c r="DQ471" s="84"/>
      <c r="DR471" s="83"/>
      <c r="DS471" s="83"/>
      <c r="DT471" s="83"/>
      <c r="DU471" s="83"/>
      <c r="DV471" s="84"/>
      <c r="DW471" s="84"/>
      <c r="DX471" s="84"/>
      <c r="DY471" s="84"/>
      <c r="DZ471" s="84"/>
      <c r="EA471" s="84"/>
      <c r="EB471" s="84"/>
      <c r="EC471" s="84"/>
      <c r="ED471" s="84"/>
      <c r="EE471" s="84"/>
      <c r="EF471" s="84"/>
      <c r="EG471" s="54">
        <f t="shared" si="817"/>
        <v>0</v>
      </c>
      <c r="EH471" s="55">
        <f t="shared" si="818"/>
        <v>0</v>
      </c>
      <c r="EI471" s="55">
        <f t="shared" si="819"/>
        <v>4</v>
      </c>
      <c r="EJ471" s="56" t="s">
        <v>1577</v>
      </c>
      <c r="EK471" s="57">
        <f t="shared" si="840"/>
        <v>0</v>
      </c>
      <c r="EL471" s="57">
        <f t="shared" si="841"/>
        <v>0</v>
      </c>
      <c r="EM471" s="57">
        <f t="shared" si="842"/>
        <v>0</v>
      </c>
      <c r="EN471" s="57">
        <f t="shared" si="843"/>
        <v>0</v>
      </c>
      <c r="EO471" s="57">
        <f t="shared" si="822"/>
        <v>0</v>
      </c>
      <c r="EP471" s="57">
        <f t="shared" si="823"/>
        <v>0</v>
      </c>
      <c r="EQ471" s="58">
        <f t="shared" si="824"/>
        <v>0</v>
      </c>
      <c r="ER471" s="58">
        <f t="shared" si="825"/>
        <v>0</v>
      </c>
      <c r="ES471" s="58">
        <f t="shared" si="826"/>
        <v>0</v>
      </c>
      <c r="ET471" s="58">
        <f t="shared" si="827"/>
        <v>0</v>
      </c>
    </row>
    <row r="472" spans="1:150" x14ac:dyDescent="0.25">
      <c r="A472" s="30" t="s">
        <v>1588</v>
      </c>
      <c r="B472" s="65">
        <v>2023352</v>
      </c>
      <c r="C472" s="67" t="s">
        <v>1589</v>
      </c>
      <c r="D472" s="32" t="s">
        <v>1247</v>
      </c>
      <c r="E472" s="56"/>
      <c r="F472" s="33"/>
      <c r="G472" s="33"/>
      <c r="H472" s="288">
        <f t="shared" si="820"/>
        <v>0</v>
      </c>
      <c r="I472" s="288">
        <f t="shared" si="821"/>
        <v>0</v>
      </c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4" t="s">
        <v>863</v>
      </c>
      <c r="AI472" s="34" t="s">
        <v>1248</v>
      </c>
      <c r="AJ472" s="34" t="s">
        <v>228</v>
      </c>
      <c r="AK472" s="34" t="s">
        <v>678</v>
      </c>
      <c r="AL472" s="34" t="s">
        <v>228</v>
      </c>
      <c r="AM472" s="34" t="s">
        <v>529</v>
      </c>
      <c r="AN472" s="34" t="s">
        <v>679</v>
      </c>
      <c r="AO472" s="36">
        <v>1.04</v>
      </c>
      <c r="AP472" s="69" t="s">
        <v>1456</v>
      </c>
      <c r="AQ472" s="69" t="s">
        <v>30</v>
      </c>
      <c r="AR472" s="37" t="s">
        <v>493</v>
      </c>
      <c r="AS472" s="38">
        <v>2023</v>
      </c>
      <c r="AT472" s="39" t="s">
        <v>470</v>
      </c>
      <c r="AU472" s="37" t="s">
        <v>469</v>
      </c>
      <c r="AV472" s="39" t="s">
        <v>494</v>
      </c>
      <c r="AW472" s="39" t="s">
        <v>495</v>
      </c>
      <c r="AX472" s="39" t="s">
        <v>496</v>
      </c>
      <c r="AY472" s="79" t="s">
        <v>681</v>
      </c>
      <c r="AZ472" s="40" t="s">
        <v>504</v>
      </c>
      <c r="BA472" s="274">
        <v>0</v>
      </c>
      <c r="BB472" s="42"/>
      <c r="BC472" s="43">
        <v>1400000</v>
      </c>
      <c r="BD472" s="43">
        <v>0</v>
      </c>
      <c r="BE472" s="43"/>
      <c r="BF472" s="43">
        <v>0</v>
      </c>
      <c r="BG472" s="44"/>
      <c r="BH472" s="45">
        <f t="shared" si="802"/>
        <v>0</v>
      </c>
      <c r="BI472" s="45">
        <f t="shared" si="803"/>
        <v>0</v>
      </c>
      <c r="BJ472" s="45">
        <f t="shared" si="815"/>
        <v>0</v>
      </c>
      <c r="BK472" s="46">
        <v>0</v>
      </c>
      <c r="BL472" s="46">
        <v>0</v>
      </c>
      <c r="BM472" s="46">
        <f t="shared" si="770"/>
        <v>0</v>
      </c>
      <c r="BN472" s="46">
        <v>0</v>
      </c>
      <c r="BO472" s="46">
        <f t="shared" si="784"/>
        <v>0</v>
      </c>
      <c r="BP472" s="46">
        <v>0</v>
      </c>
      <c r="BQ472" s="46">
        <f t="shared" si="771"/>
        <v>0</v>
      </c>
      <c r="BR472" s="46">
        <v>0</v>
      </c>
      <c r="BS472" s="46">
        <f t="shared" si="772"/>
        <v>0</v>
      </c>
      <c r="BT472" s="46">
        <v>0</v>
      </c>
      <c r="BU472" s="46">
        <f t="shared" si="773"/>
        <v>0</v>
      </c>
      <c r="BV472" s="46">
        <v>0</v>
      </c>
      <c r="BW472" s="46">
        <f t="shared" si="774"/>
        <v>0</v>
      </c>
      <c r="BX472" s="46">
        <v>0</v>
      </c>
      <c r="BY472" s="46">
        <f t="shared" si="775"/>
        <v>0</v>
      </c>
      <c r="BZ472" s="46">
        <v>0</v>
      </c>
      <c r="CA472" s="46">
        <f t="shared" si="785"/>
        <v>0</v>
      </c>
      <c r="CB472" s="80">
        <v>0</v>
      </c>
      <c r="CC472" s="46">
        <f t="shared" si="786"/>
        <v>0</v>
      </c>
      <c r="CD472" s="46">
        <v>0</v>
      </c>
      <c r="CE472" s="46">
        <f t="shared" si="787"/>
        <v>0</v>
      </c>
      <c r="CF472" s="46">
        <v>0</v>
      </c>
      <c r="CG472" s="46">
        <f t="shared" si="788"/>
        <v>0</v>
      </c>
      <c r="CH472" s="46">
        <v>0</v>
      </c>
      <c r="CI472" s="46">
        <f t="shared" si="789"/>
        <v>0</v>
      </c>
      <c r="CJ472" s="46">
        <v>0</v>
      </c>
      <c r="CK472" s="46">
        <f t="shared" si="790"/>
        <v>0</v>
      </c>
      <c r="CL472" s="46">
        <v>0</v>
      </c>
      <c r="CM472" s="46">
        <f t="shared" si="791"/>
        <v>0</v>
      </c>
      <c r="CN472" s="46">
        <v>0</v>
      </c>
      <c r="CO472" s="46">
        <f t="shared" si="792"/>
        <v>0</v>
      </c>
      <c r="CP472" s="46">
        <v>0</v>
      </c>
      <c r="CQ472" s="46">
        <f t="shared" si="793"/>
        <v>0</v>
      </c>
      <c r="CR472" s="46">
        <v>0</v>
      </c>
      <c r="CS472" s="46">
        <f t="shared" si="794"/>
        <v>0</v>
      </c>
      <c r="CT472" s="46">
        <v>0</v>
      </c>
      <c r="CU472" s="46">
        <f t="shared" si="795"/>
        <v>0</v>
      </c>
      <c r="CV472" s="46">
        <v>0</v>
      </c>
      <c r="CW472" s="46">
        <f t="shared" si="796"/>
        <v>0</v>
      </c>
      <c r="CX472" s="46">
        <v>0</v>
      </c>
      <c r="CY472" s="46">
        <f t="shared" si="797"/>
        <v>0</v>
      </c>
      <c r="CZ472" s="46">
        <v>0</v>
      </c>
      <c r="DA472" s="46">
        <f t="shared" si="798"/>
        <v>0</v>
      </c>
      <c r="DB472" s="47">
        <v>0</v>
      </c>
      <c r="DC472" s="46">
        <f t="shared" si="799"/>
        <v>0</v>
      </c>
      <c r="DD472" s="48">
        <v>0</v>
      </c>
      <c r="DE472" s="46">
        <f t="shared" si="800"/>
        <v>0</v>
      </c>
      <c r="DF472" s="81">
        <v>4</v>
      </c>
      <c r="DG472" s="50">
        <f t="shared" si="807"/>
        <v>0</v>
      </c>
      <c r="DH472" s="297">
        <f t="shared" si="816"/>
        <v>0</v>
      </c>
      <c r="DI472" s="83"/>
      <c r="DJ472" s="83"/>
      <c r="DK472" s="84"/>
      <c r="DL472" s="84"/>
      <c r="DM472" s="84"/>
      <c r="DN472" s="84"/>
      <c r="DO472" s="84"/>
      <c r="DP472" s="84"/>
      <c r="DQ472" s="84"/>
      <c r="DR472" s="84"/>
      <c r="DS472" s="83"/>
      <c r="DT472" s="83"/>
      <c r="DU472" s="83"/>
      <c r="DV472" s="83"/>
      <c r="DW472" s="84"/>
      <c r="DX472" s="84"/>
      <c r="DY472" s="84"/>
      <c r="DZ472" s="84"/>
      <c r="EA472" s="84"/>
      <c r="EB472" s="84"/>
      <c r="EC472" s="84"/>
      <c r="ED472" s="84"/>
      <c r="EE472" s="84"/>
      <c r="EF472" s="84"/>
      <c r="EG472" s="54">
        <f t="shared" si="817"/>
        <v>0</v>
      </c>
      <c r="EH472" s="55">
        <f t="shared" si="818"/>
        <v>0</v>
      </c>
      <c r="EI472" s="55">
        <f t="shared" si="819"/>
        <v>4</v>
      </c>
      <c r="EJ472" s="56" t="s">
        <v>1577</v>
      </c>
      <c r="EK472" s="57">
        <f t="shared" si="840"/>
        <v>0</v>
      </c>
      <c r="EL472" s="57">
        <f t="shared" si="841"/>
        <v>0</v>
      </c>
      <c r="EM472" s="57">
        <f t="shared" si="842"/>
        <v>0</v>
      </c>
      <c r="EN472" s="57">
        <f t="shared" si="843"/>
        <v>0</v>
      </c>
      <c r="EO472" s="57">
        <f t="shared" si="822"/>
        <v>0</v>
      </c>
      <c r="EP472" s="57">
        <f t="shared" si="823"/>
        <v>0</v>
      </c>
      <c r="EQ472" s="58">
        <f t="shared" si="824"/>
        <v>0</v>
      </c>
      <c r="ER472" s="58">
        <f t="shared" si="825"/>
        <v>0</v>
      </c>
      <c r="ES472" s="58">
        <f t="shared" si="826"/>
        <v>0</v>
      </c>
      <c r="ET472" s="58">
        <f t="shared" si="827"/>
        <v>0</v>
      </c>
    </row>
    <row r="473" spans="1:150" x14ac:dyDescent="0.25">
      <c r="A473" s="30" t="s">
        <v>1590</v>
      </c>
      <c r="B473" s="65">
        <v>2023353</v>
      </c>
      <c r="C473" s="67" t="s">
        <v>1591</v>
      </c>
      <c r="D473" s="32" t="s">
        <v>1247</v>
      </c>
      <c r="E473" s="56"/>
      <c r="F473" s="33"/>
      <c r="G473" s="33"/>
      <c r="H473" s="288">
        <f t="shared" si="820"/>
        <v>0</v>
      </c>
      <c r="I473" s="288">
        <f t="shared" si="821"/>
        <v>0</v>
      </c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4" t="s">
        <v>863</v>
      </c>
      <c r="AI473" s="34" t="s">
        <v>1248</v>
      </c>
      <c r="AJ473" s="34" t="s">
        <v>228</v>
      </c>
      <c r="AK473" s="34" t="s">
        <v>678</v>
      </c>
      <c r="AL473" s="34" t="s">
        <v>228</v>
      </c>
      <c r="AM473" s="34" t="s">
        <v>529</v>
      </c>
      <c r="AN473" s="34" t="s">
        <v>679</v>
      </c>
      <c r="AO473" s="36">
        <v>1.04</v>
      </c>
      <c r="AP473" s="69" t="s">
        <v>1456</v>
      </c>
      <c r="AQ473" s="69" t="s">
        <v>30</v>
      </c>
      <c r="AR473" s="37" t="s">
        <v>493</v>
      </c>
      <c r="AS473" s="38">
        <v>2023</v>
      </c>
      <c r="AT473" s="39" t="s">
        <v>470</v>
      </c>
      <c r="AU473" s="37" t="s">
        <v>469</v>
      </c>
      <c r="AV473" s="39" t="s">
        <v>494</v>
      </c>
      <c r="AW473" s="39" t="s">
        <v>495</v>
      </c>
      <c r="AX473" s="39" t="s">
        <v>496</v>
      </c>
      <c r="AY473" s="79" t="s">
        <v>681</v>
      </c>
      <c r="AZ473" s="40" t="s">
        <v>504</v>
      </c>
      <c r="BA473" s="274">
        <v>0</v>
      </c>
      <c r="BB473" s="42"/>
      <c r="BC473" s="43">
        <v>1600000</v>
      </c>
      <c r="BD473" s="43">
        <v>0</v>
      </c>
      <c r="BE473" s="43"/>
      <c r="BF473" s="43">
        <v>0</v>
      </c>
      <c r="BG473" s="44"/>
      <c r="BH473" s="45">
        <f t="shared" si="802"/>
        <v>0</v>
      </c>
      <c r="BI473" s="45">
        <f t="shared" si="803"/>
        <v>0</v>
      </c>
      <c r="BJ473" s="45">
        <f t="shared" si="815"/>
        <v>0</v>
      </c>
      <c r="BK473" s="46">
        <v>0</v>
      </c>
      <c r="BL473" s="46">
        <v>0</v>
      </c>
      <c r="BM473" s="46">
        <f t="shared" si="770"/>
        <v>0</v>
      </c>
      <c r="BN473" s="46">
        <v>0</v>
      </c>
      <c r="BO473" s="46">
        <f t="shared" si="784"/>
        <v>0</v>
      </c>
      <c r="BP473" s="46">
        <v>0</v>
      </c>
      <c r="BQ473" s="46">
        <f t="shared" si="771"/>
        <v>0</v>
      </c>
      <c r="BR473" s="46">
        <v>0</v>
      </c>
      <c r="BS473" s="46">
        <f t="shared" si="772"/>
        <v>0</v>
      </c>
      <c r="BT473" s="46">
        <v>0</v>
      </c>
      <c r="BU473" s="46">
        <f t="shared" si="773"/>
        <v>0</v>
      </c>
      <c r="BV473" s="46">
        <v>0</v>
      </c>
      <c r="BW473" s="46">
        <f t="shared" si="774"/>
        <v>0</v>
      </c>
      <c r="BX473" s="46">
        <v>0</v>
      </c>
      <c r="BY473" s="46">
        <f t="shared" si="775"/>
        <v>0</v>
      </c>
      <c r="BZ473" s="46">
        <v>0</v>
      </c>
      <c r="CA473" s="46">
        <f t="shared" si="785"/>
        <v>0</v>
      </c>
      <c r="CB473" s="46">
        <v>0</v>
      </c>
      <c r="CC473" s="46">
        <f t="shared" si="786"/>
        <v>0</v>
      </c>
      <c r="CD473" s="80">
        <v>0</v>
      </c>
      <c r="CE473" s="46">
        <f t="shared" si="787"/>
        <v>0</v>
      </c>
      <c r="CF473" s="46">
        <v>0</v>
      </c>
      <c r="CG473" s="46">
        <f t="shared" si="788"/>
        <v>0</v>
      </c>
      <c r="CH473" s="46">
        <v>0</v>
      </c>
      <c r="CI473" s="46">
        <f t="shared" si="789"/>
        <v>0</v>
      </c>
      <c r="CJ473" s="46">
        <v>0</v>
      </c>
      <c r="CK473" s="46">
        <f t="shared" si="790"/>
        <v>0</v>
      </c>
      <c r="CL473" s="46">
        <v>0</v>
      </c>
      <c r="CM473" s="46">
        <f t="shared" si="791"/>
        <v>0</v>
      </c>
      <c r="CN473" s="46">
        <v>0</v>
      </c>
      <c r="CO473" s="46">
        <f t="shared" si="792"/>
        <v>0</v>
      </c>
      <c r="CP473" s="46">
        <v>0</v>
      </c>
      <c r="CQ473" s="46">
        <f t="shared" si="793"/>
        <v>0</v>
      </c>
      <c r="CR473" s="46">
        <v>0</v>
      </c>
      <c r="CS473" s="46">
        <f t="shared" si="794"/>
        <v>0</v>
      </c>
      <c r="CT473" s="46">
        <v>0</v>
      </c>
      <c r="CU473" s="46">
        <f t="shared" si="795"/>
        <v>0</v>
      </c>
      <c r="CV473" s="46">
        <v>0</v>
      </c>
      <c r="CW473" s="46">
        <f t="shared" si="796"/>
        <v>0</v>
      </c>
      <c r="CX473" s="46">
        <v>0</v>
      </c>
      <c r="CY473" s="46">
        <f t="shared" si="797"/>
        <v>0</v>
      </c>
      <c r="CZ473" s="46">
        <v>0</v>
      </c>
      <c r="DA473" s="46">
        <f t="shared" si="798"/>
        <v>0</v>
      </c>
      <c r="DB473" s="47">
        <v>0</v>
      </c>
      <c r="DC473" s="46">
        <f t="shared" si="799"/>
        <v>0</v>
      </c>
      <c r="DD473" s="48">
        <v>0</v>
      </c>
      <c r="DE473" s="46">
        <f t="shared" si="800"/>
        <v>0</v>
      </c>
      <c r="DF473" s="81">
        <v>4</v>
      </c>
      <c r="DG473" s="50">
        <f t="shared" si="807"/>
        <v>0</v>
      </c>
      <c r="DH473" s="297">
        <f t="shared" si="816"/>
        <v>0</v>
      </c>
      <c r="DI473" s="83"/>
      <c r="DJ473" s="83"/>
      <c r="DK473" s="84"/>
      <c r="DL473" s="84"/>
      <c r="DM473" s="84"/>
      <c r="DN473" s="84"/>
      <c r="DO473" s="84"/>
      <c r="DP473" s="84"/>
      <c r="DQ473" s="84"/>
      <c r="DR473" s="84"/>
      <c r="DS473" s="84"/>
      <c r="DT473" s="83"/>
      <c r="DU473" s="83"/>
      <c r="DV473" s="83"/>
      <c r="DW473" s="83"/>
      <c r="DX473" s="84"/>
      <c r="DY473" s="84"/>
      <c r="DZ473" s="84"/>
      <c r="EA473" s="84"/>
      <c r="EB473" s="84"/>
      <c r="EC473" s="84"/>
      <c r="ED473" s="84"/>
      <c r="EE473" s="84"/>
      <c r="EF473" s="84"/>
      <c r="EG473" s="54">
        <f t="shared" si="817"/>
        <v>0</v>
      </c>
      <c r="EH473" s="55">
        <f t="shared" si="818"/>
        <v>0</v>
      </c>
      <c r="EI473" s="55">
        <f t="shared" si="819"/>
        <v>4</v>
      </c>
      <c r="EJ473" s="56" t="s">
        <v>1577</v>
      </c>
      <c r="EK473" s="57">
        <f t="shared" si="840"/>
        <v>0</v>
      </c>
      <c r="EL473" s="57">
        <f t="shared" si="841"/>
        <v>0</v>
      </c>
      <c r="EM473" s="57">
        <f t="shared" si="842"/>
        <v>0</v>
      </c>
      <c r="EN473" s="57">
        <f t="shared" si="843"/>
        <v>0</v>
      </c>
      <c r="EO473" s="57">
        <f t="shared" si="822"/>
        <v>0</v>
      </c>
      <c r="EP473" s="57">
        <f t="shared" si="823"/>
        <v>0</v>
      </c>
      <c r="EQ473" s="58">
        <f t="shared" si="824"/>
        <v>0</v>
      </c>
      <c r="ER473" s="58">
        <f t="shared" si="825"/>
        <v>0</v>
      </c>
      <c r="ES473" s="58">
        <f t="shared" si="826"/>
        <v>0</v>
      </c>
      <c r="ET473" s="58">
        <f t="shared" si="827"/>
        <v>0</v>
      </c>
    </row>
    <row r="474" spans="1:150" x14ac:dyDescent="0.25">
      <c r="A474" s="30" t="s">
        <v>1592</v>
      </c>
      <c r="B474" s="65">
        <v>2023354</v>
      </c>
      <c r="C474" s="67" t="s">
        <v>1593</v>
      </c>
      <c r="D474" s="32" t="s">
        <v>1247</v>
      </c>
      <c r="E474" s="56"/>
      <c r="F474" s="33"/>
      <c r="G474" s="33"/>
      <c r="H474" s="288">
        <f t="shared" si="820"/>
        <v>0</v>
      </c>
      <c r="I474" s="288">
        <f t="shared" si="821"/>
        <v>0</v>
      </c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4" t="s">
        <v>863</v>
      </c>
      <c r="AI474" s="34" t="s">
        <v>1248</v>
      </c>
      <c r="AJ474" s="34" t="s">
        <v>228</v>
      </c>
      <c r="AK474" s="34" t="s">
        <v>678</v>
      </c>
      <c r="AL474" s="34" t="s">
        <v>228</v>
      </c>
      <c r="AM474" s="34" t="s">
        <v>529</v>
      </c>
      <c r="AN474" s="34" t="s">
        <v>679</v>
      </c>
      <c r="AO474" s="36">
        <v>1.04</v>
      </c>
      <c r="AP474" s="69" t="s">
        <v>1456</v>
      </c>
      <c r="AQ474" s="69" t="s">
        <v>30</v>
      </c>
      <c r="AR474" s="37" t="s">
        <v>493</v>
      </c>
      <c r="AS474" s="38">
        <v>2023</v>
      </c>
      <c r="AT474" s="39" t="s">
        <v>470</v>
      </c>
      <c r="AU474" s="37" t="s">
        <v>469</v>
      </c>
      <c r="AV474" s="39" t="s">
        <v>494</v>
      </c>
      <c r="AW474" s="39" t="s">
        <v>495</v>
      </c>
      <c r="AX474" s="39" t="s">
        <v>496</v>
      </c>
      <c r="AY474" s="79" t="s">
        <v>681</v>
      </c>
      <c r="AZ474" s="40" t="s">
        <v>504</v>
      </c>
      <c r="BA474" s="274">
        <v>0</v>
      </c>
      <c r="BB474" s="42"/>
      <c r="BC474" s="43">
        <v>3000000</v>
      </c>
      <c r="BD474" s="43">
        <v>0</v>
      </c>
      <c r="BE474" s="43"/>
      <c r="BF474" s="43">
        <v>0</v>
      </c>
      <c r="BG474" s="44"/>
      <c r="BH474" s="45">
        <f t="shared" si="802"/>
        <v>0</v>
      </c>
      <c r="BI474" s="45">
        <f t="shared" si="803"/>
        <v>0</v>
      </c>
      <c r="BJ474" s="45">
        <f t="shared" si="815"/>
        <v>0</v>
      </c>
      <c r="BK474" s="46">
        <v>0</v>
      </c>
      <c r="BL474" s="46">
        <v>0</v>
      </c>
      <c r="BM474" s="46">
        <f t="shared" si="770"/>
        <v>0</v>
      </c>
      <c r="BN474" s="46">
        <v>0</v>
      </c>
      <c r="BO474" s="46">
        <f t="shared" si="784"/>
        <v>0</v>
      </c>
      <c r="BP474" s="46">
        <v>0</v>
      </c>
      <c r="BQ474" s="46">
        <f t="shared" si="771"/>
        <v>0</v>
      </c>
      <c r="BR474" s="46">
        <v>0</v>
      </c>
      <c r="BS474" s="46">
        <f t="shared" si="772"/>
        <v>0</v>
      </c>
      <c r="BT474" s="46">
        <v>0</v>
      </c>
      <c r="BU474" s="46">
        <f t="shared" si="773"/>
        <v>0</v>
      </c>
      <c r="BV474" s="46">
        <v>0</v>
      </c>
      <c r="BW474" s="46">
        <f t="shared" si="774"/>
        <v>0</v>
      </c>
      <c r="BX474" s="46">
        <v>0</v>
      </c>
      <c r="BY474" s="46">
        <f t="shared" si="775"/>
        <v>0</v>
      </c>
      <c r="BZ474" s="46">
        <v>0</v>
      </c>
      <c r="CA474" s="46">
        <f t="shared" si="785"/>
        <v>0</v>
      </c>
      <c r="CB474" s="46">
        <v>0</v>
      </c>
      <c r="CC474" s="46">
        <f t="shared" si="786"/>
        <v>0</v>
      </c>
      <c r="CD474" s="46">
        <v>0</v>
      </c>
      <c r="CE474" s="46">
        <f t="shared" si="787"/>
        <v>0</v>
      </c>
      <c r="CF474" s="80">
        <v>0</v>
      </c>
      <c r="CG474" s="46">
        <f t="shared" si="788"/>
        <v>0</v>
      </c>
      <c r="CH474" s="46">
        <v>0</v>
      </c>
      <c r="CI474" s="46">
        <f t="shared" si="789"/>
        <v>0</v>
      </c>
      <c r="CJ474" s="46">
        <v>0</v>
      </c>
      <c r="CK474" s="46">
        <f t="shared" si="790"/>
        <v>0</v>
      </c>
      <c r="CL474" s="46">
        <v>0</v>
      </c>
      <c r="CM474" s="46">
        <f t="shared" si="791"/>
        <v>0</v>
      </c>
      <c r="CN474" s="46">
        <v>0</v>
      </c>
      <c r="CO474" s="46">
        <f t="shared" si="792"/>
        <v>0</v>
      </c>
      <c r="CP474" s="46">
        <v>0</v>
      </c>
      <c r="CQ474" s="46">
        <f t="shared" si="793"/>
        <v>0</v>
      </c>
      <c r="CR474" s="46">
        <v>0</v>
      </c>
      <c r="CS474" s="46">
        <f t="shared" si="794"/>
        <v>0</v>
      </c>
      <c r="CT474" s="46">
        <v>0</v>
      </c>
      <c r="CU474" s="46">
        <f t="shared" si="795"/>
        <v>0</v>
      </c>
      <c r="CV474" s="46">
        <v>0</v>
      </c>
      <c r="CW474" s="46">
        <f t="shared" si="796"/>
        <v>0</v>
      </c>
      <c r="CX474" s="46">
        <v>0</v>
      </c>
      <c r="CY474" s="46">
        <f t="shared" si="797"/>
        <v>0</v>
      </c>
      <c r="CZ474" s="46">
        <v>0</v>
      </c>
      <c r="DA474" s="46">
        <f t="shared" si="798"/>
        <v>0</v>
      </c>
      <c r="DB474" s="47">
        <v>0</v>
      </c>
      <c r="DC474" s="46">
        <f t="shared" si="799"/>
        <v>0</v>
      </c>
      <c r="DD474" s="48">
        <v>0</v>
      </c>
      <c r="DE474" s="46">
        <f t="shared" si="800"/>
        <v>0</v>
      </c>
      <c r="DF474" s="81">
        <v>4</v>
      </c>
      <c r="DG474" s="50">
        <f t="shared" si="807"/>
        <v>0</v>
      </c>
      <c r="DH474" s="297">
        <f t="shared" si="816"/>
        <v>0</v>
      </c>
      <c r="DI474" s="83"/>
      <c r="DJ474" s="83"/>
      <c r="DK474" s="84"/>
      <c r="DL474" s="84"/>
      <c r="DM474" s="84"/>
      <c r="DN474" s="84"/>
      <c r="DO474" s="84"/>
      <c r="DP474" s="84"/>
      <c r="DQ474" s="84"/>
      <c r="DR474" s="84"/>
      <c r="DS474" s="84"/>
      <c r="DT474" s="84"/>
      <c r="DU474" s="83"/>
      <c r="DV474" s="83"/>
      <c r="DW474" s="83"/>
      <c r="DX474" s="83"/>
      <c r="DY474" s="84"/>
      <c r="DZ474" s="84"/>
      <c r="EA474" s="84"/>
      <c r="EB474" s="84"/>
      <c r="EC474" s="84"/>
      <c r="ED474" s="84"/>
      <c r="EE474" s="84"/>
      <c r="EF474" s="84"/>
      <c r="EG474" s="54">
        <f t="shared" si="817"/>
        <v>0</v>
      </c>
      <c r="EH474" s="55">
        <f t="shared" si="818"/>
        <v>0</v>
      </c>
      <c r="EI474" s="55">
        <f t="shared" si="819"/>
        <v>4</v>
      </c>
      <c r="EJ474" s="56" t="s">
        <v>1577</v>
      </c>
      <c r="EK474" s="57">
        <f t="shared" si="840"/>
        <v>0</v>
      </c>
      <c r="EL474" s="57">
        <f t="shared" si="841"/>
        <v>0</v>
      </c>
      <c r="EM474" s="57">
        <f t="shared" si="842"/>
        <v>0</v>
      </c>
      <c r="EN474" s="57">
        <f t="shared" si="843"/>
        <v>0</v>
      </c>
      <c r="EO474" s="57">
        <f t="shared" si="822"/>
        <v>0</v>
      </c>
      <c r="EP474" s="57">
        <f t="shared" si="823"/>
        <v>0</v>
      </c>
      <c r="EQ474" s="58">
        <f t="shared" si="824"/>
        <v>0</v>
      </c>
      <c r="ER474" s="58">
        <f t="shared" si="825"/>
        <v>0</v>
      </c>
      <c r="ES474" s="58">
        <f t="shared" si="826"/>
        <v>0</v>
      </c>
      <c r="ET474" s="58">
        <f t="shared" si="827"/>
        <v>0</v>
      </c>
    </row>
    <row r="475" spans="1:150" x14ac:dyDescent="0.25">
      <c r="A475" s="30" t="s">
        <v>1594</v>
      </c>
      <c r="B475" s="65">
        <v>2023355</v>
      </c>
      <c r="C475" s="67" t="s">
        <v>1595</v>
      </c>
      <c r="D475" s="32" t="s">
        <v>1247</v>
      </c>
      <c r="E475" s="56"/>
      <c r="F475" s="33"/>
      <c r="G475" s="33"/>
      <c r="H475" s="288">
        <f t="shared" si="820"/>
        <v>0</v>
      </c>
      <c r="I475" s="288">
        <f t="shared" si="821"/>
        <v>0</v>
      </c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4" t="s">
        <v>863</v>
      </c>
      <c r="AI475" s="34" t="s">
        <v>1248</v>
      </c>
      <c r="AJ475" s="34" t="s">
        <v>228</v>
      </c>
      <c r="AK475" s="34" t="s">
        <v>678</v>
      </c>
      <c r="AL475" s="34" t="s">
        <v>228</v>
      </c>
      <c r="AM475" s="34" t="s">
        <v>529</v>
      </c>
      <c r="AN475" s="34" t="s">
        <v>679</v>
      </c>
      <c r="AO475" s="36">
        <v>1.04</v>
      </c>
      <c r="AP475" s="69" t="s">
        <v>1456</v>
      </c>
      <c r="AQ475" s="69" t="s">
        <v>30</v>
      </c>
      <c r="AR475" s="37" t="s">
        <v>493</v>
      </c>
      <c r="AS475" s="38">
        <v>2023</v>
      </c>
      <c r="AT475" s="39" t="s">
        <v>470</v>
      </c>
      <c r="AU475" s="37" t="s">
        <v>469</v>
      </c>
      <c r="AV475" s="39" t="s">
        <v>494</v>
      </c>
      <c r="AW475" s="39" t="s">
        <v>495</v>
      </c>
      <c r="AX475" s="39" t="s">
        <v>496</v>
      </c>
      <c r="AY475" s="79" t="s">
        <v>681</v>
      </c>
      <c r="AZ475" s="40" t="s">
        <v>504</v>
      </c>
      <c r="BA475" s="274">
        <v>0</v>
      </c>
      <c r="BB475" s="42"/>
      <c r="BC475" s="43">
        <v>500000</v>
      </c>
      <c r="BD475" s="43">
        <v>0</v>
      </c>
      <c r="BE475" s="43"/>
      <c r="BF475" s="43">
        <v>0</v>
      </c>
      <c r="BG475" s="44"/>
      <c r="BH475" s="45">
        <f t="shared" si="802"/>
        <v>0</v>
      </c>
      <c r="BI475" s="45">
        <f t="shared" si="803"/>
        <v>0</v>
      </c>
      <c r="BJ475" s="45">
        <f t="shared" si="815"/>
        <v>0</v>
      </c>
      <c r="BK475" s="46">
        <v>0</v>
      </c>
      <c r="BL475" s="46">
        <v>0</v>
      </c>
      <c r="BM475" s="46">
        <f t="shared" si="770"/>
        <v>0</v>
      </c>
      <c r="BN475" s="46">
        <v>0</v>
      </c>
      <c r="BO475" s="46">
        <f t="shared" si="784"/>
        <v>0</v>
      </c>
      <c r="BP475" s="46">
        <v>0</v>
      </c>
      <c r="BQ475" s="46">
        <f t="shared" si="771"/>
        <v>0</v>
      </c>
      <c r="BR475" s="46">
        <v>0</v>
      </c>
      <c r="BS475" s="46">
        <f t="shared" si="772"/>
        <v>0</v>
      </c>
      <c r="BT475" s="46">
        <v>0</v>
      </c>
      <c r="BU475" s="46">
        <f t="shared" si="773"/>
        <v>0</v>
      </c>
      <c r="BV475" s="46">
        <v>0</v>
      </c>
      <c r="BW475" s="46">
        <f t="shared" si="774"/>
        <v>0</v>
      </c>
      <c r="BX475" s="46">
        <v>0</v>
      </c>
      <c r="BY475" s="46">
        <f t="shared" si="775"/>
        <v>0</v>
      </c>
      <c r="BZ475" s="46">
        <v>0</v>
      </c>
      <c r="CA475" s="46">
        <f t="shared" si="785"/>
        <v>0</v>
      </c>
      <c r="CB475" s="46">
        <v>0</v>
      </c>
      <c r="CC475" s="46">
        <f t="shared" si="786"/>
        <v>0</v>
      </c>
      <c r="CD475" s="46">
        <v>0</v>
      </c>
      <c r="CE475" s="46">
        <f t="shared" si="787"/>
        <v>0</v>
      </c>
      <c r="CF475" s="46">
        <v>0</v>
      </c>
      <c r="CG475" s="46">
        <f t="shared" si="788"/>
        <v>0</v>
      </c>
      <c r="CH475" s="80">
        <v>0</v>
      </c>
      <c r="CI475" s="46">
        <f t="shared" si="789"/>
        <v>0</v>
      </c>
      <c r="CJ475" s="46">
        <v>0</v>
      </c>
      <c r="CK475" s="46">
        <f t="shared" si="790"/>
        <v>0</v>
      </c>
      <c r="CL475" s="46">
        <v>0</v>
      </c>
      <c r="CM475" s="46">
        <f t="shared" si="791"/>
        <v>0</v>
      </c>
      <c r="CN475" s="46">
        <v>0</v>
      </c>
      <c r="CO475" s="46">
        <f t="shared" si="792"/>
        <v>0</v>
      </c>
      <c r="CP475" s="46">
        <v>0</v>
      </c>
      <c r="CQ475" s="46">
        <f t="shared" si="793"/>
        <v>0</v>
      </c>
      <c r="CR475" s="46">
        <v>0</v>
      </c>
      <c r="CS475" s="46">
        <f t="shared" si="794"/>
        <v>0</v>
      </c>
      <c r="CT475" s="46">
        <v>0</v>
      </c>
      <c r="CU475" s="46">
        <f t="shared" si="795"/>
        <v>0</v>
      </c>
      <c r="CV475" s="46">
        <v>0</v>
      </c>
      <c r="CW475" s="46">
        <f t="shared" si="796"/>
        <v>0</v>
      </c>
      <c r="CX475" s="46">
        <v>0</v>
      </c>
      <c r="CY475" s="46">
        <f t="shared" si="797"/>
        <v>0</v>
      </c>
      <c r="CZ475" s="46">
        <v>0</v>
      </c>
      <c r="DA475" s="46">
        <f t="shared" si="798"/>
        <v>0</v>
      </c>
      <c r="DB475" s="47">
        <v>0</v>
      </c>
      <c r="DC475" s="46">
        <f t="shared" si="799"/>
        <v>0</v>
      </c>
      <c r="DD475" s="48">
        <v>0</v>
      </c>
      <c r="DE475" s="46">
        <f t="shared" si="800"/>
        <v>0</v>
      </c>
      <c r="DF475" s="81">
        <v>4</v>
      </c>
      <c r="DG475" s="50">
        <f t="shared" si="807"/>
        <v>0</v>
      </c>
      <c r="DH475" s="297">
        <f t="shared" si="816"/>
        <v>0</v>
      </c>
      <c r="DI475" s="83"/>
      <c r="DJ475" s="83"/>
      <c r="DK475" s="84"/>
      <c r="DL475" s="84"/>
      <c r="DM475" s="84"/>
      <c r="DN475" s="84"/>
      <c r="DO475" s="84"/>
      <c r="DP475" s="84"/>
      <c r="DQ475" s="84"/>
      <c r="DR475" s="84"/>
      <c r="DS475" s="84"/>
      <c r="DT475" s="84"/>
      <c r="DU475" s="84"/>
      <c r="DV475" s="83"/>
      <c r="DW475" s="83"/>
      <c r="DX475" s="83"/>
      <c r="DY475" s="83"/>
      <c r="DZ475" s="84"/>
      <c r="EA475" s="84"/>
      <c r="EB475" s="84"/>
      <c r="EC475" s="84"/>
      <c r="ED475" s="84"/>
      <c r="EE475" s="84"/>
      <c r="EF475" s="84"/>
      <c r="EG475" s="54">
        <f t="shared" si="817"/>
        <v>0</v>
      </c>
      <c r="EH475" s="55">
        <f t="shared" si="818"/>
        <v>0</v>
      </c>
      <c r="EI475" s="55">
        <f t="shared" si="819"/>
        <v>4</v>
      </c>
      <c r="EJ475" s="56" t="s">
        <v>1577</v>
      </c>
      <c r="EK475" s="57">
        <f t="shared" si="840"/>
        <v>0</v>
      </c>
      <c r="EL475" s="57">
        <f t="shared" si="841"/>
        <v>0</v>
      </c>
      <c r="EM475" s="57">
        <f t="shared" si="842"/>
        <v>0</v>
      </c>
      <c r="EN475" s="57">
        <f t="shared" si="843"/>
        <v>0</v>
      </c>
      <c r="EO475" s="57">
        <f t="shared" si="822"/>
        <v>0</v>
      </c>
      <c r="EP475" s="57">
        <f t="shared" si="823"/>
        <v>0</v>
      </c>
      <c r="EQ475" s="58">
        <f t="shared" si="824"/>
        <v>0</v>
      </c>
      <c r="ER475" s="58">
        <f t="shared" si="825"/>
        <v>0</v>
      </c>
      <c r="ES475" s="58">
        <f t="shared" si="826"/>
        <v>0</v>
      </c>
      <c r="ET475" s="58">
        <f t="shared" si="827"/>
        <v>0</v>
      </c>
    </row>
    <row r="476" spans="1:150" x14ac:dyDescent="0.25">
      <c r="A476" s="30" t="s">
        <v>1596</v>
      </c>
      <c r="B476" s="65">
        <v>2023356</v>
      </c>
      <c r="C476" s="67" t="s">
        <v>1597</v>
      </c>
      <c r="D476" s="32" t="s">
        <v>1247</v>
      </c>
      <c r="E476" s="56"/>
      <c r="F476" s="33"/>
      <c r="G476" s="33"/>
      <c r="H476" s="288">
        <f t="shared" si="820"/>
        <v>0</v>
      </c>
      <c r="I476" s="288">
        <f t="shared" si="821"/>
        <v>0</v>
      </c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4" t="s">
        <v>863</v>
      </c>
      <c r="AI476" s="34" t="s">
        <v>1248</v>
      </c>
      <c r="AJ476" s="34" t="s">
        <v>228</v>
      </c>
      <c r="AK476" s="34" t="s">
        <v>678</v>
      </c>
      <c r="AL476" s="34" t="s">
        <v>228</v>
      </c>
      <c r="AM476" s="34" t="s">
        <v>529</v>
      </c>
      <c r="AN476" s="34" t="s">
        <v>679</v>
      </c>
      <c r="AO476" s="36">
        <v>1.04</v>
      </c>
      <c r="AP476" s="69" t="s">
        <v>1456</v>
      </c>
      <c r="AQ476" s="69" t="s">
        <v>30</v>
      </c>
      <c r="AR476" s="37" t="s">
        <v>493</v>
      </c>
      <c r="AS476" s="38">
        <v>2023</v>
      </c>
      <c r="AT476" s="39" t="s">
        <v>470</v>
      </c>
      <c r="AU476" s="37" t="s">
        <v>469</v>
      </c>
      <c r="AV476" s="39" t="s">
        <v>494</v>
      </c>
      <c r="AW476" s="39" t="s">
        <v>495</v>
      </c>
      <c r="AX476" s="39" t="s">
        <v>496</v>
      </c>
      <c r="AY476" s="79" t="s">
        <v>681</v>
      </c>
      <c r="AZ476" s="40" t="s">
        <v>504</v>
      </c>
      <c r="BA476" s="274">
        <v>0</v>
      </c>
      <c r="BB476" s="42"/>
      <c r="BC476" s="43">
        <v>1400000</v>
      </c>
      <c r="BD476" s="43">
        <v>0</v>
      </c>
      <c r="BE476" s="43"/>
      <c r="BF476" s="43">
        <v>0</v>
      </c>
      <c r="BG476" s="44"/>
      <c r="BH476" s="45">
        <f t="shared" si="802"/>
        <v>0</v>
      </c>
      <c r="BI476" s="45">
        <f t="shared" si="803"/>
        <v>0</v>
      </c>
      <c r="BJ476" s="45">
        <f t="shared" si="815"/>
        <v>0</v>
      </c>
      <c r="BK476" s="46">
        <v>0</v>
      </c>
      <c r="BL476" s="46">
        <v>0</v>
      </c>
      <c r="BM476" s="46">
        <f t="shared" si="770"/>
        <v>0</v>
      </c>
      <c r="BN476" s="46">
        <v>0</v>
      </c>
      <c r="BO476" s="46">
        <f t="shared" si="784"/>
        <v>0</v>
      </c>
      <c r="BP476" s="46">
        <v>0</v>
      </c>
      <c r="BQ476" s="46">
        <f t="shared" si="771"/>
        <v>0</v>
      </c>
      <c r="BR476" s="46">
        <v>0</v>
      </c>
      <c r="BS476" s="46">
        <f t="shared" si="772"/>
        <v>0</v>
      </c>
      <c r="BT476" s="46">
        <v>0</v>
      </c>
      <c r="BU476" s="46">
        <f t="shared" si="773"/>
        <v>0</v>
      </c>
      <c r="BV476" s="46">
        <v>0</v>
      </c>
      <c r="BW476" s="46">
        <f t="shared" si="774"/>
        <v>0</v>
      </c>
      <c r="BX476" s="46">
        <v>0</v>
      </c>
      <c r="BY476" s="46">
        <f t="shared" si="775"/>
        <v>0</v>
      </c>
      <c r="BZ476" s="46">
        <v>0</v>
      </c>
      <c r="CA476" s="46">
        <f t="shared" si="785"/>
        <v>0</v>
      </c>
      <c r="CB476" s="46">
        <v>0</v>
      </c>
      <c r="CC476" s="46">
        <f t="shared" si="786"/>
        <v>0</v>
      </c>
      <c r="CD476" s="46">
        <v>0</v>
      </c>
      <c r="CE476" s="46">
        <f t="shared" si="787"/>
        <v>0</v>
      </c>
      <c r="CF476" s="46">
        <v>0</v>
      </c>
      <c r="CG476" s="46">
        <f t="shared" si="788"/>
        <v>0</v>
      </c>
      <c r="CH476" s="46">
        <v>0</v>
      </c>
      <c r="CI476" s="46">
        <f t="shared" si="789"/>
        <v>0</v>
      </c>
      <c r="CJ476" s="80">
        <v>0</v>
      </c>
      <c r="CK476" s="46">
        <f t="shared" si="790"/>
        <v>0</v>
      </c>
      <c r="CL476" s="46">
        <v>0</v>
      </c>
      <c r="CM476" s="46">
        <f t="shared" si="791"/>
        <v>0</v>
      </c>
      <c r="CN476" s="46">
        <v>0</v>
      </c>
      <c r="CO476" s="46">
        <f t="shared" si="792"/>
        <v>0</v>
      </c>
      <c r="CP476" s="46">
        <v>0</v>
      </c>
      <c r="CQ476" s="46">
        <f t="shared" si="793"/>
        <v>0</v>
      </c>
      <c r="CR476" s="46">
        <v>0</v>
      </c>
      <c r="CS476" s="46">
        <f t="shared" si="794"/>
        <v>0</v>
      </c>
      <c r="CT476" s="46">
        <v>0</v>
      </c>
      <c r="CU476" s="46">
        <f t="shared" si="795"/>
        <v>0</v>
      </c>
      <c r="CV476" s="46">
        <v>0</v>
      </c>
      <c r="CW476" s="46">
        <f t="shared" si="796"/>
        <v>0</v>
      </c>
      <c r="CX476" s="46">
        <v>0</v>
      </c>
      <c r="CY476" s="46">
        <f t="shared" si="797"/>
        <v>0</v>
      </c>
      <c r="CZ476" s="46">
        <v>0</v>
      </c>
      <c r="DA476" s="46">
        <f t="shared" si="798"/>
        <v>0</v>
      </c>
      <c r="DB476" s="47">
        <v>0</v>
      </c>
      <c r="DC476" s="46">
        <f t="shared" si="799"/>
        <v>0</v>
      </c>
      <c r="DD476" s="48">
        <v>0</v>
      </c>
      <c r="DE476" s="46">
        <f t="shared" si="800"/>
        <v>0</v>
      </c>
      <c r="DF476" s="81">
        <v>4</v>
      </c>
      <c r="DG476" s="50">
        <f t="shared" si="807"/>
        <v>0</v>
      </c>
      <c r="DH476" s="297">
        <f t="shared" si="816"/>
        <v>0</v>
      </c>
      <c r="DI476" s="83"/>
      <c r="DJ476" s="83"/>
      <c r="DK476" s="84"/>
      <c r="DL476" s="84"/>
      <c r="DM476" s="84"/>
      <c r="DN476" s="84"/>
      <c r="DO476" s="84"/>
      <c r="DP476" s="84"/>
      <c r="DQ476" s="84"/>
      <c r="DR476" s="84"/>
      <c r="DS476" s="84"/>
      <c r="DT476" s="84"/>
      <c r="DU476" s="84"/>
      <c r="DV476" s="84"/>
      <c r="DW476" s="83"/>
      <c r="DX476" s="83"/>
      <c r="DY476" s="83"/>
      <c r="DZ476" s="83"/>
      <c r="EA476" s="84"/>
      <c r="EB476" s="84"/>
      <c r="EC476" s="84"/>
      <c r="ED476" s="84"/>
      <c r="EE476" s="84"/>
      <c r="EF476" s="84"/>
      <c r="EG476" s="54">
        <f t="shared" si="817"/>
        <v>0</v>
      </c>
      <c r="EH476" s="55">
        <f t="shared" si="818"/>
        <v>0</v>
      </c>
      <c r="EI476" s="55">
        <f t="shared" si="819"/>
        <v>4</v>
      </c>
      <c r="EJ476" s="56" t="s">
        <v>1577</v>
      </c>
      <c r="EK476" s="57">
        <f t="shared" si="840"/>
        <v>0</v>
      </c>
      <c r="EL476" s="57">
        <f t="shared" si="841"/>
        <v>0</v>
      </c>
      <c r="EM476" s="57">
        <f t="shared" si="842"/>
        <v>0</v>
      </c>
      <c r="EN476" s="57">
        <f t="shared" si="843"/>
        <v>0</v>
      </c>
      <c r="EO476" s="57">
        <f t="shared" si="822"/>
        <v>0</v>
      </c>
      <c r="EP476" s="57">
        <f t="shared" si="823"/>
        <v>0</v>
      </c>
      <c r="EQ476" s="58">
        <f t="shared" si="824"/>
        <v>0</v>
      </c>
      <c r="ER476" s="58">
        <f t="shared" si="825"/>
        <v>0</v>
      </c>
      <c r="ES476" s="58">
        <f t="shared" si="826"/>
        <v>0</v>
      </c>
      <c r="ET476" s="58">
        <f t="shared" si="827"/>
        <v>0</v>
      </c>
    </row>
    <row r="477" spans="1:150" x14ac:dyDescent="0.25">
      <c r="A477" s="30" t="s">
        <v>1598</v>
      </c>
      <c r="B477" s="65">
        <v>2023357</v>
      </c>
      <c r="C477" s="67" t="s">
        <v>1599</v>
      </c>
      <c r="D477" s="32" t="s">
        <v>1247</v>
      </c>
      <c r="E477" s="56"/>
      <c r="F477" s="33"/>
      <c r="G477" s="33"/>
      <c r="H477" s="288">
        <f t="shared" si="820"/>
        <v>0</v>
      </c>
      <c r="I477" s="288">
        <f t="shared" si="821"/>
        <v>0</v>
      </c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4" t="s">
        <v>863</v>
      </c>
      <c r="AI477" s="34" t="s">
        <v>1248</v>
      </c>
      <c r="AJ477" s="34" t="s">
        <v>228</v>
      </c>
      <c r="AK477" s="34" t="s">
        <v>678</v>
      </c>
      <c r="AL477" s="34" t="s">
        <v>228</v>
      </c>
      <c r="AM477" s="34" t="s">
        <v>529</v>
      </c>
      <c r="AN477" s="34" t="s">
        <v>679</v>
      </c>
      <c r="AO477" s="36">
        <v>1.04</v>
      </c>
      <c r="AP477" s="69" t="s">
        <v>1456</v>
      </c>
      <c r="AQ477" s="69" t="s">
        <v>30</v>
      </c>
      <c r="AR477" s="37" t="s">
        <v>493</v>
      </c>
      <c r="AS477" s="38">
        <v>2023</v>
      </c>
      <c r="AT477" s="39" t="s">
        <v>470</v>
      </c>
      <c r="AU477" s="37" t="s">
        <v>469</v>
      </c>
      <c r="AV477" s="39" t="s">
        <v>494</v>
      </c>
      <c r="AW477" s="39" t="s">
        <v>495</v>
      </c>
      <c r="AX477" s="39" t="s">
        <v>496</v>
      </c>
      <c r="AY477" s="79" t="s">
        <v>681</v>
      </c>
      <c r="AZ477" s="40" t="s">
        <v>504</v>
      </c>
      <c r="BA477" s="274">
        <v>0</v>
      </c>
      <c r="BB477" s="42"/>
      <c r="BC477" s="43">
        <v>1600000</v>
      </c>
      <c r="BD477" s="43">
        <v>0</v>
      </c>
      <c r="BE477" s="43"/>
      <c r="BF477" s="43">
        <v>0</v>
      </c>
      <c r="BG477" s="44"/>
      <c r="BH477" s="45">
        <f t="shared" si="802"/>
        <v>0</v>
      </c>
      <c r="BI477" s="45">
        <f t="shared" si="803"/>
        <v>0</v>
      </c>
      <c r="BJ477" s="45">
        <f t="shared" si="815"/>
        <v>0</v>
      </c>
      <c r="BK477" s="46">
        <v>0</v>
      </c>
      <c r="BL477" s="46">
        <v>0</v>
      </c>
      <c r="BM477" s="46">
        <f t="shared" si="770"/>
        <v>0</v>
      </c>
      <c r="BN477" s="46">
        <v>0</v>
      </c>
      <c r="BO477" s="46">
        <f t="shared" si="784"/>
        <v>0</v>
      </c>
      <c r="BP477" s="46">
        <v>0</v>
      </c>
      <c r="BQ477" s="46">
        <f t="shared" si="771"/>
        <v>0</v>
      </c>
      <c r="BR477" s="46">
        <v>0</v>
      </c>
      <c r="BS477" s="46">
        <f t="shared" si="772"/>
        <v>0</v>
      </c>
      <c r="BT477" s="46">
        <v>0</v>
      </c>
      <c r="BU477" s="46">
        <f t="shared" si="773"/>
        <v>0</v>
      </c>
      <c r="BV477" s="46">
        <v>0</v>
      </c>
      <c r="BW477" s="46">
        <f t="shared" si="774"/>
        <v>0</v>
      </c>
      <c r="BX477" s="46">
        <v>0</v>
      </c>
      <c r="BY477" s="46">
        <f t="shared" si="775"/>
        <v>0</v>
      </c>
      <c r="BZ477" s="46">
        <v>0</v>
      </c>
      <c r="CA477" s="46">
        <f t="shared" si="785"/>
        <v>0</v>
      </c>
      <c r="CB477" s="46">
        <v>0</v>
      </c>
      <c r="CC477" s="46">
        <f t="shared" si="786"/>
        <v>0</v>
      </c>
      <c r="CD477" s="46">
        <v>0</v>
      </c>
      <c r="CE477" s="46">
        <f t="shared" si="787"/>
        <v>0</v>
      </c>
      <c r="CF477" s="46">
        <v>0</v>
      </c>
      <c r="CG477" s="46">
        <f t="shared" si="788"/>
        <v>0</v>
      </c>
      <c r="CH477" s="46">
        <v>0</v>
      </c>
      <c r="CI477" s="46">
        <f t="shared" si="789"/>
        <v>0</v>
      </c>
      <c r="CJ477" s="46">
        <v>0</v>
      </c>
      <c r="CK477" s="46">
        <f t="shared" si="790"/>
        <v>0</v>
      </c>
      <c r="CL477" s="80">
        <v>0</v>
      </c>
      <c r="CM477" s="46">
        <f t="shared" si="791"/>
        <v>0</v>
      </c>
      <c r="CN477" s="46">
        <v>0</v>
      </c>
      <c r="CO477" s="46">
        <f t="shared" si="792"/>
        <v>0</v>
      </c>
      <c r="CP477" s="46">
        <v>0</v>
      </c>
      <c r="CQ477" s="46">
        <f t="shared" si="793"/>
        <v>0</v>
      </c>
      <c r="CR477" s="46">
        <v>0</v>
      </c>
      <c r="CS477" s="46">
        <f t="shared" si="794"/>
        <v>0</v>
      </c>
      <c r="CT477" s="46">
        <v>0</v>
      </c>
      <c r="CU477" s="46">
        <f t="shared" si="795"/>
        <v>0</v>
      </c>
      <c r="CV477" s="46">
        <v>0</v>
      </c>
      <c r="CW477" s="46">
        <f t="shared" si="796"/>
        <v>0</v>
      </c>
      <c r="CX477" s="46">
        <v>0</v>
      </c>
      <c r="CY477" s="46">
        <f t="shared" si="797"/>
        <v>0</v>
      </c>
      <c r="CZ477" s="46">
        <v>0</v>
      </c>
      <c r="DA477" s="46">
        <f t="shared" si="798"/>
        <v>0</v>
      </c>
      <c r="DB477" s="47">
        <v>0</v>
      </c>
      <c r="DC477" s="46">
        <f t="shared" si="799"/>
        <v>0</v>
      </c>
      <c r="DD477" s="48">
        <v>0</v>
      </c>
      <c r="DE477" s="46">
        <f t="shared" si="800"/>
        <v>0</v>
      </c>
      <c r="DF477" s="81">
        <v>4</v>
      </c>
      <c r="DG477" s="50">
        <f t="shared" si="807"/>
        <v>0</v>
      </c>
      <c r="DH477" s="297">
        <f t="shared" si="816"/>
        <v>0</v>
      </c>
      <c r="DI477" s="83"/>
      <c r="DJ477" s="83"/>
      <c r="DK477" s="84"/>
      <c r="DL477" s="84"/>
      <c r="DM477" s="84"/>
      <c r="DN477" s="84"/>
      <c r="DO477" s="84"/>
      <c r="DP477" s="84"/>
      <c r="DQ477" s="84"/>
      <c r="DR477" s="84"/>
      <c r="DS477" s="84"/>
      <c r="DT477" s="84"/>
      <c r="DU477" s="84"/>
      <c r="DV477" s="84"/>
      <c r="DW477" s="84"/>
      <c r="DX477" s="83"/>
      <c r="DY477" s="83"/>
      <c r="DZ477" s="83"/>
      <c r="EA477" s="83"/>
      <c r="EB477" s="84"/>
      <c r="EC477" s="84"/>
      <c r="ED477" s="84"/>
      <c r="EE477" s="84"/>
      <c r="EF477" s="84"/>
      <c r="EG477" s="54">
        <f t="shared" si="817"/>
        <v>0</v>
      </c>
      <c r="EH477" s="55">
        <f t="shared" si="818"/>
        <v>0</v>
      </c>
      <c r="EI477" s="55">
        <f t="shared" si="819"/>
        <v>4</v>
      </c>
      <c r="EJ477" s="56" t="s">
        <v>1577</v>
      </c>
      <c r="EK477" s="57">
        <f t="shared" si="840"/>
        <v>0</v>
      </c>
      <c r="EL477" s="57">
        <f t="shared" si="841"/>
        <v>0</v>
      </c>
      <c r="EM477" s="57">
        <f t="shared" si="842"/>
        <v>0</v>
      </c>
      <c r="EN477" s="57">
        <f t="shared" si="843"/>
        <v>0</v>
      </c>
      <c r="EO477" s="57">
        <f t="shared" si="822"/>
        <v>0</v>
      </c>
      <c r="EP477" s="57">
        <f t="shared" si="823"/>
        <v>0</v>
      </c>
      <c r="EQ477" s="58">
        <f t="shared" si="824"/>
        <v>0</v>
      </c>
      <c r="ER477" s="58">
        <f t="shared" si="825"/>
        <v>0</v>
      </c>
      <c r="ES477" s="58">
        <f t="shared" si="826"/>
        <v>0</v>
      </c>
      <c r="ET477" s="58">
        <f t="shared" si="827"/>
        <v>0</v>
      </c>
    </row>
    <row r="478" spans="1:150" x14ac:dyDescent="0.25">
      <c r="A478" s="30" t="s">
        <v>1600</v>
      </c>
      <c r="B478" s="65">
        <v>2023358</v>
      </c>
      <c r="C478" s="67" t="s">
        <v>1601</v>
      </c>
      <c r="D478" s="32" t="s">
        <v>1247</v>
      </c>
      <c r="E478" s="56"/>
      <c r="F478" s="33"/>
      <c r="G478" s="33"/>
      <c r="H478" s="288">
        <f t="shared" si="820"/>
        <v>0</v>
      </c>
      <c r="I478" s="288">
        <f t="shared" si="821"/>
        <v>0</v>
      </c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4" t="s">
        <v>863</v>
      </c>
      <c r="AI478" s="34" t="s">
        <v>1248</v>
      </c>
      <c r="AJ478" s="34" t="s">
        <v>228</v>
      </c>
      <c r="AK478" s="34" t="s">
        <v>678</v>
      </c>
      <c r="AL478" s="34" t="s">
        <v>228</v>
      </c>
      <c r="AM478" s="34" t="s">
        <v>529</v>
      </c>
      <c r="AN478" s="34" t="s">
        <v>679</v>
      </c>
      <c r="AO478" s="36">
        <v>1.04</v>
      </c>
      <c r="AP478" s="69" t="s">
        <v>1456</v>
      </c>
      <c r="AQ478" s="69" t="s">
        <v>30</v>
      </c>
      <c r="AR478" s="37" t="s">
        <v>493</v>
      </c>
      <c r="AS478" s="38">
        <v>2023</v>
      </c>
      <c r="AT478" s="39" t="s">
        <v>470</v>
      </c>
      <c r="AU478" s="37" t="s">
        <v>469</v>
      </c>
      <c r="AV478" s="39" t="s">
        <v>494</v>
      </c>
      <c r="AW478" s="39" t="s">
        <v>495</v>
      </c>
      <c r="AX478" s="39" t="s">
        <v>496</v>
      </c>
      <c r="AY478" s="79" t="s">
        <v>681</v>
      </c>
      <c r="AZ478" s="40" t="s">
        <v>504</v>
      </c>
      <c r="BA478" s="274">
        <v>0</v>
      </c>
      <c r="BB478" s="42"/>
      <c r="BC478" s="43">
        <v>3000000</v>
      </c>
      <c r="BD478" s="43">
        <v>0</v>
      </c>
      <c r="BE478" s="43"/>
      <c r="BF478" s="43">
        <v>0</v>
      </c>
      <c r="BG478" s="44"/>
      <c r="BH478" s="45">
        <f t="shared" si="802"/>
        <v>0</v>
      </c>
      <c r="BI478" s="45">
        <f t="shared" si="803"/>
        <v>0</v>
      </c>
      <c r="BJ478" s="45">
        <f t="shared" si="815"/>
        <v>0</v>
      </c>
      <c r="BK478" s="46">
        <v>0</v>
      </c>
      <c r="BL478" s="46">
        <v>0</v>
      </c>
      <c r="BM478" s="46">
        <f t="shared" si="770"/>
        <v>0</v>
      </c>
      <c r="BN478" s="46">
        <v>0</v>
      </c>
      <c r="BO478" s="46">
        <f t="shared" si="784"/>
        <v>0</v>
      </c>
      <c r="BP478" s="46">
        <v>0</v>
      </c>
      <c r="BQ478" s="46">
        <f t="shared" si="771"/>
        <v>0</v>
      </c>
      <c r="BR478" s="46">
        <v>0</v>
      </c>
      <c r="BS478" s="46">
        <f t="shared" si="772"/>
        <v>0</v>
      </c>
      <c r="BT478" s="46">
        <v>0</v>
      </c>
      <c r="BU478" s="46">
        <f t="shared" si="773"/>
        <v>0</v>
      </c>
      <c r="BV478" s="46">
        <v>0</v>
      </c>
      <c r="BW478" s="46">
        <f t="shared" si="774"/>
        <v>0</v>
      </c>
      <c r="BX478" s="46">
        <v>0</v>
      </c>
      <c r="BY478" s="46">
        <f t="shared" si="775"/>
        <v>0</v>
      </c>
      <c r="BZ478" s="46">
        <v>0</v>
      </c>
      <c r="CA478" s="46">
        <f t="shared" si="785"/>
        <v>0</v>
      </c>
      <c r="CB478" s="46">
        <v>0</v>
      </c>
      <c r="CC478" s="46">
        <f t="shared" si="786"/>
        <v>0</v>
      </c>
      <c r="CD478" s="46">
        <v>0</v>
      </c>
      <c r="CE478" s="46">
        <f t="shared" si="787"/>
        <v>0</v>
      </c>
      <c r="CF478" s="46">
        <v>0</v>
      </c>
      <c r="CG478" s="46">
        <f t="shared" si="788"/>
        <v>0</v>
      </c>
      <c r="CH478" s="46">
        <v>0</v>
      </c>
      <c r="CI478" s="46">
        <f t="shared" si="789"/>
        <v>0</v>
      </c>
      <c r="CJ478" s="46">
        <v>0</v>
      </c>
      <c r="CK478" s="46">
        <f t="shared" si="790"/>
        <v>0</v>
      </c>
      <c r="CL478" s="46">
        <v>0</v>
      </c>
      <c r="CM478" s="46">
        <f t="shared" si="791"/>
        <v>0</v>
      </c>
      <c r="CN478" s="80">
        <v>0</v>
      </c>
      <c r="CO478" s="46">
        <f t="shared" si="792"/>
        <v>0</v>
      </c>
      <c r="CP478" s="46">
        <v>0</v>
      </c>
      <c r="CQ478" s="46">
        <f t="shared" si="793"/>
        <v>0</v>
      </c>
      <c r="CR478" s="46">
        <v>0</v>
      </c>
      <c r="CS478" s="46">
        <f t="shared" si="794"/>
        <v>0</v>
      </c>
      <c r="CT478" s="46">
        <v>0</v>
      </c>
      <c r="CU478" s="46">
        <f t="shared" si="795"/>
        <v>0</v>
      </c>
      <c r="CV478" s="46">
        <v>0</v>
      </c>
      <c r="CW478" s="46">
        <f t="shared" si="796"/>
        <v>0</v>
      </c>
      <c r="CX478" s="46">
        <v>0</v>
      </c>
      <c r="CY478" s="46">
        <f t="shared" si="797"/>
        <v>0</v>
      </c>
      <c r="CZ478" s="46">
        <v>0</v>
      </c>
      <c r="DA478" s="46">
        <f t="shared" si="798"/>
        <v>0</v>
      </c>
      <c r="DB478" s="47">
        <v>0</v>
      </c>
      <c r="DC478" s="46">
        <f t="shared" si="799"/>
        <v>0</v>
      </c>
      <c r="DD478" s="48">
        <v>0</v>
      </c>
      <c r="DE478" s="46">
        <f t="shared" si="800"/>
        <v>0</v>
      </c>
      <c r="DF478" s="81">
        <v>4</v>
      </c>
      <c r="DG478" s="50">
        <f t="shared" si="807"/>
        <v>0</v>
      </c>
      <c r="DH478" s="297">
        <f t="shared" si="816"/>
        <v>0</v>
      </c>
      <c r="DI478" s="83"/>
      <c r="DJ478" s="83"/>
      <c r="DK478" s="84"/>
      <c r="DL478" s="84"/>
      <c r="DM478" s="84"/>
      <c r="DN478" s="84"/>
      <c r="DO478" s="84"/>
      <c r="DP478" s="84"/>
      <c r="DQ478" s="84"/>
      <c r="DR478" s="84"/>
      <c r="DS478" s="84"/>
      <c r="DT478" s="84"/>
      <c r="DU478" s="84"/>
      <c r="DV478" s="84"/>
      <c r="DW478" s="84"/>
      <c r="DX478" s="84"/>
      <c r="DY478" s="83"/>
      <c r="DZ478" s="83"/>
      <c r="EA478" s="83"/>
      <c r="EB478" s="83"/>
      <c r="EC478" s="84"/>
      <c r="ED478" s="84"/>
      <c r="EE478" s="84"/>
      <c r="EF478" s="84"/>
      <c r="EG478" s="54">
        <f t="shared" si="817"/>
        <v>0</v>
      </c>
      <c r="EH478" s="55">
        <f t="shared" si="818"/>
        <v>0</v>
      </c>
      <c r="EI478" s="55">
        <f t="shared" si="819"/>
        <v>4</v>
      </c>
      <c r="EJ478" s="56" t="s">
        <v>1577</v>
      </c>
      <c r="EK478" s="57">
        <f t="shared" si="840"/>
        <v>0</v>
      </c>
      <c r="EL478" s="57">
        <f t="shared" si="841"/>
        <v>0</v>
      </c>
      <c r="EM478" s="57">
        <f t="shared" si="842"/>
        <v>0</v>
      </c>
      <c r="EN478" s="57">
        <f t="shared" si="843"/>
        <v>0</v>
      </c>
      <c r="EO478" s="57">
        <f t="shared" si="822"/>
        <v>0</v>
      </c>
      <c r="EP478" s="57">
        <f t="shared" si="823"/>
        <v>0</v>
      </c>
      <c r="EQ478" s="58">
        <f t="shared" si="824"/>
        <v>0</v>
      </c>
      <c r="ER478" s="58">
        <f t="shared" si="825"/>
        <v>0</v>
      </c>
      <c r="ES478" s="58">
        <f t="shared" si="826"/>
        <v>0</v>
      </c>
      <c r="ET478" s="58">
        <f t="shared" si="827"/>
        <v>0</v>
      </c>
    </row>
    <row r="479" spans="1:150" x14ac:dyDescent="0.25">
      <c r="A479" s="30" t="s">
        <v>1602</v>
      </c>
      <c r="B479" s="65">
        <v>2023359</v>
      </c>
      <c r="C479" s="67" t="s">
        <v>1603</v>
      </c>
      <c r="D479" s="32" t="s">
        <v>1247</v>
      </c>
      <c r="E479" s="56"/>
      <c r="F479" s="33"/>
      <c r="G479" s="33"/>
      <c r="H479" s="288">
        <f t="shared" si="820"/>
        <v>0</v>
      </c>
      <c r="I479" s="288">
        <f t="shared" si="821"/>
        <v>0</v>
      </c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4" t="s">
        <v>863</v>
      </c>
      <c r="AI479" s="34" t="s">
        <v>1248</v>
      </c>
      <c r="AJ479" s="34" t="s">
        <v>228</v>
      </c>
      <c r="AK479" s="34" t="s">
        <v>678</v>
      </c>
      <c r="AL479" s="34" t="s">
        <v>228</v>
      </c>
      <c r="AM479" s="34" t="s">
        <v>529</v>
      </c>
      <c r="AN479" s="34" t="s">
        <v>679</v>
      </c>
      <c r="AO479" s="36">
        <v>1.04</v>
      </c>
      <c r="AP479" s="69" t="s">
        <v>1456</v>
      </c>
      <c r="AQ479" s="69" t="s">
        <v>30</v>
      </c>
      <c r="AR479" s="37" t="s">
        <v>493</v>
      </c>
      <c r="AS479" s="38">
        <v>2023</v>
      </c>
      <c r="AT479" s="39" t="s">
        <v>470</v>
      </c>
      <c r="AU479" s="37" t="s">
        <v>469</v>
      </c>
      <c r="AV479" s="39" t="s">
        <v>494</v>
      </c>
      <c r="AW479" s="39" t="s">
        <v>495</v>
      </c>
      <c r="AX479" s="39" t="s">
        <v>496</v>
      </c>
      <c r="AY479" s="79" t="s">
        <v>681</v>
      </c>
      <c r="AZ479" s="40" t="s">
        <v>504</v>
      </c>
      <c r="BA479" s="274">
        <v>0</v>
      </c>
      <c r="BB479" s="42"/>
      <c r="BC479" s="43">
        <v>500000</v>
      </c>
      <c r="BD479" s="43">
        <v>0</v>
      </c>
      <c r="BE479" s="43"/>
      <c r="BF479" s="43">
        <v>0</v>
      </c>
      <c r="BG479" s="44"/>
      <c r="BH479" s="45">
        <f t="shared" si="802"/>
        <v>0</v>
      </c>
      <c r="BI479" s="45">
        <f t="shared" si="803"/>
        <v>0</v>
      </c>
      <c r="BJ479" s="45">
        <f t="shared" si="815"/>
        <v>0</v>
      </c>
      <c r="BK479" s="46">
        <v>0</v>
      </c>
      <c r="BL479" s="46">
        <v>0</v>
      </c>
      <c r="BM479" s="46">
        <f t="shared" si="770"/>
        <v>0</v>
      </c>
      <c r="BN479" s="46">
        <v>0</v>
      </c>
      <c r="BO479" s="46">
        <f t="shared" si="784"/>
        <v>0</v>
      </c>
      <c r="BP479" s="46">
        <v>0</v>
      </c>
      <c r="BQ479" s="46">
        <f t="shared" si="771"/>
        <v>0</v>
      </c>
      <c r="BR479" s="46">
        <v>0</v>
      </c>
      <c r="BS479" s="46">
        <f t="shared" si="772"/>
        <v>0</v>
      </c>
      <c r="BT479" s="46">
        <v>0</v>
      </c>
      <c r="BU479" s="46">
        <f t="shared" si="773"/>
        <v>0</v>
      </c>
      <c r="BV479" s="46">
        <v>0</v>
      </c>
      <c r="BW479" s="46">
        <f t="shared" si="774"/>
        <v>0</v>
      </c>
      <c r="BX479" s="46">
        <v>0</v>
      </c>
      <c r="BY479" s="46">
        <f t="shared" si="775"/>
        <v>0</v>
      </c>
      <c r="BZ479" s="46">
        <v>0</v>
      </c>
      <c r="CA479" s="46">
        <f t="shared" si="785"/>
        <v>0</v>
      </c>
      <c r="CB479" s="46">
        <v>0</v>
      </c>
      <c r="CC479" s="46">
        <f t="shared" si="786"/>
        <v>0</v>
      </c>
      <c r="CD479" s="46">
        <v>0</v>
      </c>
      <c r="CE479" s="46">
        <f t="shared" si="787"/>
        <v>0</v>
      </c>
      <c r="CF479" s="46">
        <v>0</v>
      </c>
      <c r="CG479" s="46">
        <f t="shared" si="788"/>
        <v>0</v>
      </c>
      <c r="CH479" s="46">
        <v>0</v>
      </c>
      <c r="CI479" s="46">
        <f t="shared" si="789"/>
        <v>0</v>
      </c>
      <c r="CJ479" s="46">
        <v>0</v>
      </c>
      <c r="CK479" s="46">
        <f t="shared" si="790"/>
        <v>0</v>
      </c>
      <c r="CL479" s="46">
        <v>0</v>
      </c>
      <c r="CM479" s="46">
        <f t="shared" si="791"/>
        <v>0</v>
      </c>
      <c r="CN479" s="46">
        <v>0</v>
      </c>
      <c r="CO479" s="46">
        <f t="shared" si="792"/>
        <v>0</v>
      </c>
      <c r="CP479" s="80">
        <v>0</v>
      </c>
      <c r="CQ479" s="46">
        <f t="shared" si="793"/>
        <v>0</v>
      </c>
      <c r="CR479" s="46">
        <v>0</v>
      </c>
      <c r="CS479" s="46">
        <f t="shared" si="794"/>
        <v>0</v>
      </c>
      <c r="CT479" s="46">
        <v>0</v>
      </c>
      <c r="CU479" s="46">
        <f t="shared" si="795"/>
        <v>0</v>
      </c>
      <c r="CV479" s="46">
        <v>0</v>
      </c>
      <c r="CW479" s="46">
        <f t="shared" si="796"/>
        <v>0</v>
      </c>
      <c r="CX479" s="46">
        <v>0</v>
      </c>
      <c r="CY479" s="46">
        <f t="shared" si="797"/>
        <v>0</v>
      </c>
      <c r="CZ479" s="46">
        <v>0</v>
      </c>
      <c r="DA479" s="46">
        <f t="shared" si="798"/>
        <v>0</v>
      </c>
      <c r="DB479" s="47">
        <v>0</v>
      </c>
      <c r="DC479" s="46">
        <f t="shared" si="799"/>
        <v>0</v>
      </c>
      <c r="DD479" s="48">
        <v>0</v>
      </c>
      <c r="DE479" s="46">
        <f t="shared" si="800"/>
        <v>0</v>
      </c>
      <c r="DF479" s="81">
        <v>4</v>
      </c>
      <c r="DG479" s="50">
        <f t="shared" si="807"/>
        <v>0</v>
      </c>
      <c r="DH479" s="297">
        <f t="shared" si="816"/>
        <v>0</v>
      </c>
      <c r="DI479" s="83"/>
      <c r="DJ479" s="83"/>
      <c r="DK479" s="84"/>
      <c r="DL479" s="84"/>
      <c r="DM479" s="84"/>
      <c r="DN479" s="84"/>
      <c r="DO479" s="84"/>
      <c r="DP479" s="84"/>
      <c r="DQ479" s="84"/>
      <c r="DR479" s="84"/>
      <c r="DS479" s="84"/>
      <c r="DT479" s="84"/>
      <c r="DU479" s="84"/>
      <c r="DV479" s="84"/>
      <c r="DW479" s="84"/>
      <c r="DX479" s="84"/>
      <c r="DY479" s="84"/>
      <c r="DZ479" s="83"/>
      <c r="EA479" s="83"/>
      <c r="EB479" s="83"/>
      <c r="EC479" s="83"/>
      <c r="ED479" s="84"/>
      <c r="EE479" s="84"/>
      <c r="EF479" s="84"/>
      <c r="EG479" s="54">
        <f t="shared" si="817"/>
        <v>0</v>
      </c>
      <c r="EH479" s="55">
        <f t="shared" si="818"/>
        <v>0</v>
      </c>
      <c r="EI479" s="55">
        <f t="shared" si="819"/>
        <v>4</v>
      </c>
      <c r="EJ479" s="56" t="s">
        <v>1577</v>
      </c>
      <c r="EK479" s="57">
        <f t="shared" si="840"/>
        <v>0</v>
      </c>
      <c r="EL479" s="57">
        <f t="shared" si="841"/>
        <v>0</v>
      </c>
      <c r="EM479" s="57">
        <f t="shared" si="842"/>
        <v>0</v>
      </c>
      <c r="EN479" s="57">
        <f t="shared" si="843"/>
        <v>0</v>
      </c>
      <c r="EO479" s="57">
        <f t="shared" si="822"/>
        <v>0</v>
      </c>
      <c r="EP479" s="57">
        <f t="shared" si="823"/>
        <v>0</v>
      </c>
      <c r="EQ479" s="58">
        <f t="shared" si="824"/>
        <v>0</v>
      </c>
      <c r="ER479" s="58">
        <f t="shared" si="825"/>
        <v>0</v>
      </c>
      <c r="ES479" s="58">
        <f t="shared" si="826"/>
        <v>0</v>
      </c>
      <c r="ET479" s="58">
        <f t="shared" si="827"/>
        <v>0</v>
      </c>
    </row>
    <row r="480" spans="1:150" x14ac:dyDescent="0.25">
      <c r="A480" s="30" t="s">
        <v>1604</v>
      </c>
      <c r="B480" s="65">
        <v>2023364</v>
      </c>
      <c r="C480" s="67" t="s">
        <v>1605</v>
      </c>
      <c r="D480" s="32" t="s">
        <v>1165</v>
      </c>
      <c r="E480" s="56"/>
      <c r="F480" s="33"/>
      <c r="G480" s="33"/>
      <c r="H480" s="288">
        <f t="shared" si="820"/>
        <v>3407040</v>
      </c>
      <c r="I480" s="288">
        <f t="shared" si="821"/>
        <v>3407040</v>
      </c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4" t="s">
        <v>478</v>
      </c>
      <c r="AI480" s="34" t="s">
        <v>463</v>
      </c>
      <c r="AJ480" s="34" t="s">
        <v>54</v>
      </c>
      <c r="AK480" s="34" t="s">
        <v>490</v>
      </c>
      <c r="AL480" s="34" t="s">
        <v>119</v>
      </c>
      <c r="AM480" s="34" t="s">
        <v>491</v>
      </c>
      <c r="AN480" s="34" t="s">
        <v>617</v>
      </c>
      <c r="AO480" s="36">
        <v>1.04</v>
      </c>
      <c r="AP480" s="69" t="s">
        <v>468</v>
      </c>
      <c r="AQ480" s="69" t="s">
        <v>30</v>
      </c>
      <c r="AR480" s="37" t="s">
        <v>493</v>
      </c>
      <c r="AS480" s="38">
        <v>2023</v>
      </c>
      <c r="AT480" s="39" t="s">
        <v>1183</v>
      </c>
      <c r="AU480" s="37" t="s">
        <v>493</v>
      </c>
      <c r="AV480" s="123" t="s">
        <v>494</v>
      </c>
      <c r="AW480" s="39" t="s">
        <v>495</v>
      </c>
      <c r="AX480" s="39" t="s">
        <v>550</v>
      </c>
      <c r="AY480" s="40" t="s">
        <v>1176</v>
      </c>
      <c r="AZ480" s="40" t="s">
        <v>504</v>
      </c>
      <c r="BA480" s="274">
        <v>0</v>
      </c>
      <c r="BB480" s="42"/>
      <c r="BC480" s="43">
        <v>3276000</v>
      </c>
      <c r="BD480" s="43">
        <v>0</v>
      </c>
      <c r="BE480" s="43"/>
      <c r="BF480" s="43">
        <v>0</v>
      </c>
      <c r="BG480" s="44"/>
      <c r="BH480" s="45">
        <f t="shared" si="802"/>
        <v>3276000</v>
      </c>
      <c r="BI480" s="45">
        <f t="shared" si="803"/>
        <v>3407040</v>
      </c>
      <c r="BJ480" s="45">
        <f t="shared" si="815"/>
        <v>3407040</v>
      </c>
      <c r="BK480" s="46">
        <v>0</v>
      </c>
      <c r="BL480" s="46">
        <v>0</v>
      </c>
      <c r="BM480" s="46">
        <f t="shared" si="770"/>
        <v>0</v>
      </c>
      <c r="BN480" s="46">
        <v>0</v>
      </c>
      <c r="BO480" s="46">
        <f t="shared" si="784"/>
        <v>0</v>
      </c>
      <c r="BP480" s="46">
        <v>3276000</v>
      </c>
      <c r="BQ480" s="46">
        <f t="shared" si="771"/>
        <v>3407040</v>
      </c>
      <c r="BR480" s="46">
        <v>0</v>
      </c>
      <c r="BS480" s="46">
        <f t="shared" si="772"/>
        <v>0</v>
      </c>
      <c r="BT480" s="46">
        <v>0</v>
      </c>
      <c r="BU480" s="46">
        <f t="shared" si="773"/>
        <v>0</v>
      </c>
      <c r="BV480" s="46">
        <v>0</v>
      </c>
      <c r="BW480" s="46">
        <f t="shared" si="774"/>
        <v>0</v>
      </c>
      <c r="BX480" s="46">
        <v>0</v>
      </c>
      <c r="BY480" s="46">
        <f t="shared" si="775"/>
        <v>0</v>
      </c>
      <c r="BZ480" s="46">
        <v>0</v>
      </c>
      <c r="CA480" s="46">
        <f t="shared" si="785"/>
        <v>0</v>
      </c>
      <c r="CB480" s="46">
        <v>0</v>
      </c>
      <c r="CC480" s="46">
        <f t="shared" si="786"/>
        <v>0</v>
      </c>
      <c r="CD480" s="46">
        <v>0</v>
      </c>
      <c r="CE480" s="46">
        <f t="shared" si="787"/>
        <v>0</v>
      </c>
      <c r="CF480" s="46">
        <v>0</v>
      </c>
      <c r="CG480" s="46">
        <f t="shared" si="788"/>
        <v>0</v>
      </c>
      <c r="CH480" s="46">
        <v>0</v>
      </c>
      <c r="CI480" s="46">
        <f t="shared" si="789"/>
        <v>0</v>
      </c>
      <c r="CJ480" s="46">
        <v>0</v>
      </c>
      <c r="CK480" s="46">
        <f t="shared" si="790"/>
        <v>0</v>
      </c>
      <c r="CL480" s="46">
        <v>0</v>
      </c>
      <c r="CM480" s="46">
        <f t="shared" si="791"/>
        <v>0</v>
      </c>
      <c r="CN480" s="46">
        <v>0</v>
      </c>
      <c r="CO480" s="46">
        <f t="shared" si="792"/>
        <v>0</v>
      </c>
      <c r="CP480" s="46">
        <v>0</v>
      </c>
      <c r="CQ480" s="46">
        <f t="shared" si="793"/>
        <v>0</v>
      </c>
      <c r="CR480" s="46">
        <v>0</v>
      </c>
      <c r="CS480" s="46">
        <f t="shared" si="794"/>
        <v>0</v>
      </c>
      <c r="CT480" s="46">
        <v>0</v>
      </c>
      <c r="CU480" s="46">
        <f t="shared" si="795"/>
        <v>0</v>
      </c>
      <c r="CV480" s="46">
        <v>0</v>
      </c>
      <c r="CW480" s="46">
        <f t="shared" si="796"/>
        <v>0</v>
      </c>
      <c r="CX480" s="46">
        <v>0</v>
      </c>
      <c r="CY480" s="46">
        <f t="shared" si="797"/>
        <v>0</v>
      </c>
      <c r="CZ480" s="46">
        <v>0</v>
      </c>
      <c r="DA480" s="46">
        <f t="shared" si="798"/>
        <v>0</v>
      </c>
      <c r="DB480" s="47">
        <v>0</v>
      </c>
      <c r="DC480" s="46">
        <f t="shared" si="799"/>
        <v>0</v>
      </c>
      <c r="DD480" s="48">
        <v>0</v>
      </c>
      <c r="DE480" s="46">
        <f t="shared" si="800"/>
        <v>0</v>
      </c>
      <c r="DF480" s="49">
        <v>60</v>
      </c>
      <c r="DG480" s="50">
        <f t="shared" si="807"/>
        <v>56784</v>
      </c>
      <c r="DH480" s="51">
        <f t="shared" si="816"/>
        <v>1135680</v>
      </c>
      <c r="DI480" s="52"/>
      <c r="DJ480" s="52"/>
      <c r="DK480" s="53"/>
      <c r="DL480" s="53"/>
      <c r="DM480" s="52">
        <f t="shared" ref="DM480:EF480" si="846">$DG480</f>
        <v>56784</v>
      </c>
      <c r="DN480" s="52">
        <f t="shared" si="846"/>
        <v>56784</v>
      </c>
      <c r="DO480" s="52">
        <f t="shared" si="846"/>
        <v>56784</v>
      </c>
      <c r="DP480" s="52">
        <f t="shared" si="846"/>
        <v>56784</v>
      </c>
      <c r="DQ480" s="52">
        <f t="shared" si="846"/>
        <v>56784</v>
      </c>
      <c r="DR480" s="52">
        <f t="shared" si="846"/>
        <v>56784</v>
      </c>
      <c r="DS480" s="52">
        <f t="shared" si="846"/>
        <v>56784</v>
      </c>
      <c r="DT480" s="52">
        <f t="shared" si="846"/>
        <v>56784</v>
      </c>
      <c r="DU480" s="52">
        <f t="shared" si="846"/>
        <v>56784</v>
      </c>
      <c r="DV480" s="52">
        <f t="shared" si="846"/>
        <v>56784</v>
      </c>
      <c r="DW480" s="52">
        <f t="shared" si="846"/>
        <v>56784</v>
      </c>
      <c r="DX480" s="52">
        <f t="shared" si="846"/>
        <v>56784</v>
      </c>
      <c r="DY480" s="52">
        <f t="shared" si="846"/>
        <v>56784</v>
      </c>
      <c r="DZ480" s="52">
        <f t="shared" si="846"/>
        <v>56784</v>
      </c>
      <c r="EA480" s="52">
        <f t="shared" si="846"/>
        <v>56784</v>
      </c>
      <c r="EB480" s="52">
        <f t="shared" si="846"/>
        <v>56784</v>
      </c>
      <c r="EC480" s="52">
        <f t="shared" si="846"/>
        <v>56784</v>
      </c>
      <c r="ED480" s="52">
        <f t="shared" si="846"/>
        <v>56784</v>
      </c>
      <c r="EE480" s="52">
        <f t="shared" si="846"/>
        <v>56784</v>
      </c>
      <c r="EF480" s="52">
        <f t="shared" si="846"/>
        <v>56784</v>
      </c>
      <c r="EG480" s="54">
        <f t="shared" si="817"/>
        <v>2271360</v>
      </c>
      <c r="EH480" s="55">
        <f t="shared" si="818"/>
        <v>20</v>
      </c>
      <c r="EI480" s="55">
        <f t="shared" si="819"/>
        <v>40</v>
      </c>
      <c r="EJ480" s="56" t="s">
        <v>1177</v>
      </c>
      <c r="EK480" s="57">
        <f t="shared" si="840"/>
        <v>0</v>
      </c>
      <c r="EL480" s="57">
        <f t="shared" si="841"/>
        <v>0</v>
      </c>
      <c r="EM480" s="57">
        <f t="shared" si="842"/>
        <v>0</v>
      </c>
      <c r="EN480" s="57">
        <f t="shared" si="843"/>
        <v>3407040</v>
      </c>
      <c r="EO480" s="57">
        <f t="shared" si="822"/>
        <v>3350256</v>
      </c>
      <c r="EP480" s="57">
        <f t="shared" si="823"/>
        <v>3293472</v>
      </c>
      <c r="EQ480" s="58">
        <f t="shared" si="824"/>
        <v>0</v>
      </c>
      <c r="ER480" s="58">
        <f t="shared" si="825"/>
        <v>0</v>
      </c>
      <c r="ES480" s="58">
        <f t="shared" si="826"/>
        <v>0</v>
      </c>
      <c r="ET480" s="58">
        <f t="shared" si="827"/>
        <v>47698.559999999998</v>
      </c>
    </row>
    <row r="481" spans="1:150" x14ac:dyDescent="0.25">
      <c r="A481" s="30" t="s">
        <v>1606</v>
      </c>
      <c r="B481" s="65">
        <v>2023365</v>
      </c>
      <c r="C481" s="67" t="s">
        <v>1607</v>
      </c>
      <c r="D481" s="32" t="s">
        <v>1165</v>
      </c>
      <c r="E481" s="56"/>
      <c r="F481" s="33"/>
      <c r="G481" s="33"/>
      <c r="H481" s="288">
        <f t="shared" si="820"/>
        <v>3407040</v>
      </c>
      <c r="I481" s="288">
        <f t="shared" si="821"/>
        <v>3407040</v>
      </c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4" t="s">
        <v>478</v>
      </c>
      <c r="AI481" s="34" t="s">
        <v>463</v>
      </c>
      <c r="AJ481" s="34" t="s">
        <v>54</v>
      </c>
      <c r="AK481" s="34" t="s">
        <v>490</v>
      </c>
      <c r="AL481" s="34" t="s">
        <v>119</v>
      </c>
      <c r="AM481" s="34" t="s">
        <v>491</v>
      </c>
      <c r="AN481" s="34" t="s">
        <v>617</v>
      </c>
      <c r="AO481" s="36">
        <v>1.04</v>
      </c>
      <c r="AP481" s="69" t="s">
        <v>468</v>
      </c>
      <c r="AQ481" s="69" t="s">
        <v>30</v>
      </c>
      <c r="AR481" s="37" t="s">
        <v>493</v>
      </c>
      <c r="AS481" s="38">
        <v>2023</v>
      </c>
      <c r="AT481" s="39" t="s">
        <v>1183</v>
      </c>
      <c r="AU481" s="37" t="s">
        <v>493</v>
      </c>
      <c r="AV481" s="39" t="s">
        <v>494</v>
      </c>
      <c r="AW481" s="39" t="s">
        <v>495</v>
      </c>
      <c r="AX481" s="39" t="s">
        <v>550</v>
      </c>
      <c r="AY481" s="40" t="s">
        <v>1176</v>
      </c>
      <c r="AZ481" s="40" t="s">
        <v>504</v>
      </c>
      <c r="BA481" s="274">
        <v>0</v>
      </c>
      <c r="BB481" s="42"/>
      <c r="BC481" s="43">
        <v>3276000</v>
      </c>
      <c r="BD481" s="43">
        <v>0</v>
      </c>
      <c r="BE481" s="43"/>
      <c r="BF481" s="43">
        <v>0</v>
      </c>
      <c r="BG481" s="44"/>
      <c r="BH481" s="45">
        <f t="shared" si="802"/>
        <v>3276000</v>
      </c>
      <c r="BI481" s="45">
        <f t="shared" si="803"/>
        <v>3407040</v>
      </c>
      <c r="BJ481" s="45">
        <f t="shared" si="815"/>
        <v>3407040</v>
      </c>
      <c r="BK481" s="46">
        <v>0</v>
      </c>
      <c r="BL481" s="46">
        <v>0</v>
      </c>
      <c r="BM481" s="46">
        <f t="shared" si="770"/>
        <v>0</v>
      </c>
      <c r="BN481" s="46">
        <v>0</v>
      </c>
      <c r="BO481" s="46">
        <f t="shared" si="784"/>
        <v>0</v>
      </c>
      <c r="BP481" s="46">
        <v>0</v>
      </c>
      <c r="BQ481" s="46">
        <f t="shared" si="771"/>
        <v>0</v>
      </c>
      <c r="BR481" s="46">
        <v>3276000</v>
      </c>
      <c r="BS481" s="46">
        <f t="shared" si="772"/>
        <v>3407040</v>
      </c>
      <c r="BT481" s="46">
        <v>0</v>
      </c>
      <c r="BU481" s="46">
        <f t="shared" si="773"/>
        <v>0</v>
      </c>
      <c r="BV481" s="46">
        <v>0</v>
      </c>
      <c r="BW481" s="46">
        <f t="shared" si="774"/>
        <v>0</v>
      </c>
      <c r="BX481" s="46">
        <v>0</v>
      </c>
      <c r="BY481" s="46">
        <f t="shared" si="775"/>
        <v>0</v>
      </c>
      <c r="BZ481" s="46">
        <v>0</v>
      </c>
      <c r="CA481" s="46">
        <f t="shared" si="785"/>
        <v>0</v>
      </c>
      <c r="CB481" s="46">
        <v>0</v>
      </c>
      <c r="CC481" s="46">
        <f t="shared" si="786"/>
        <v>0</v>
      </c>
      <c r="CD481" s="46">
        <v>0</v>
      </c>
      <c r="CE481" s="46">
        <f t="shared" si="787"/>
        <v>0</v>
      </c>
      <c r="CF481" s="46">
        <v>0</v>
      </c>
      <c r="CG481" s="46">
        <f t="shared" si="788"/>
        <v>0</v>
      </c>
      <c r="CH481" s="46">
        <v>0</v>
      </c>
      <c r="CI481" s="46">
        <f t="shared" si="789"/>
        <v>0</v>
      </c>
      <c r="CJ481" s="46">
        <v>0</v>
      </c>
      <c r="CK481" s="46">
        <f t="shared" si="790"/>
        <v>0</v>
      </c>
      <c r="CL481" s="46">
        <v>0</v>
      </c>
      <c r="CM481" s="46">
        <f t="shared" si="791"/>
        <v>0</v>
      </c>
      <c r="CN481" s="46">
        <v>0</v>
      </c>
      <c r="CO481" s="46">
        <f t="shared" si="792"/>
        <v>0</v>
      </c>
      <c r="CP481" s="46">
        <v>0</v>
      </c>
      <c r="CQ481" s="46">
        <f t="shared" si="793"/>
        <v>0</v>
      </c>
      <c r="CR481" s="46">
        <v>0</v>
      </c>
      <c r="CS481" s="46">
        <f t="shared" si="794"/>
        <v>0</v>
      </c>
      <c r="CT481" s="46">
        <v>0</v>
      </c>
      <c r="CU481" s="46">
        <f t="shared" si="795"/>
        <v>0</v>
      </c>
      <c r="CV481" s="46">
        <v>0</v>
      </c>
      <c r="CW481" s="46">
        <f t="shared" si="796"/>
        <v>0</v>
      </c>
      <c r="CX481" s="46">
        <v>0</v>
      </c>
      <c r="CY481" s="46">
        <f t="shared" si="797"/>
        <v>0</v>
      </c>
      <c r="CZ481" s="46">
        <v>0</v>
      </c>
      <c r="DA481" s="46">
        <f t="shared" si="798"/>
        <v>0</v>
      </c>
      <c r="DB481" s="47">
        <v>0</v>
      </c>
      <c r="DC481" s="46">
        <f t="shared" si="799"/>
        <v>0</v>
      </c>
      <c r="DD481" s="48">
        <v>0</v>
      </c>
      <c r="DE481" s="46">
        <f t="shared" si="800"/>
        <v>0</v>
      </c>
      <c r="DF481" s="49">
        <v>60</v>
      </c>
      <c r="DG481" s="50">
        <f t="shared" si="807"/>
        <v>56784</v>
      </c>
      <c r="DH481" s="51">
        <f t="shared" si="816"/>
        <v>1078896</v>
      </c>
      <c r="DI481" s="52"/>
      <c r="DJ481" s="52"/>
      <c r="DK481" s="53"/>
      <c r="DL481" s="53"/>
      <c r="DM481" s="53"/>
      <c r="DN481" s="52">
        <f t="shared" ref="DN481:EF481" si="847">$DG481</f>
        <v>56784</v>
      </c>
      <c r="DO481" s="52">
        <f t="shared" si="847"/>
        <v>56784</v>
      </c>
      <c r="DP481" s="52">
        <f t="shared" si="847"/>
        <v>56784</v>
      </c>
      <c r="DQ481" s="52">
        <f t="shared" si="847"/>
        <v>56784</v>
      </c>
      <c r="DR481" s="52">
        <f t="shared" si="847"/>
        <v>56784</v>
      </c>
      <c r="DS481" s="52">
        <f t="shared" si="847"/>
        <v>56784</v>
      </c>
      <c r="DT481" s="52">
        <f t="shared" si="847"/>
        <v>56784</v>
      </c>
      <c r="DU481" s="52">
        <f t="shared" si="847"/>
        <v>56784</v>
      </c>
      <c r="DV481" s="52">
        <f t="shared" si="847"/>
        <v>56784</v>
      </c>
      <c r="DW481" s="52">
        <f t="shared" si="847"/>
        <v>56784</v>
      </c>
      <c r="DX481" s="52">
        <f t="shared" si="847"/>
        <v>56784</v>
      </c>
      <c r="DY481" s="52">
        <f t="shared" si="847"/>
        <v>56784</v>
      </c>
      <c r="DZ481" s="52">
        <f t="shared" si="847"/>
        <v>56784</v>
      </c>
      <c r="EA481" s="52">
        <f t="shared" si="847"/>
        <v>56784</v>
      </c>
      <c r="EB481" s="52">
        <f t="shared" si="847"/>
        <v>56784</v>
      </c>
      <c r="EC481" s="52">
        <f t="shared" si="847"/>
        <v>56784</v>
      </c>
      <c r="ED481" s="52">
        <f t="shared" si="847"/>
        <v>56784</v>
      </c>
      <c r="EE481" s="52">
        <f t="shared" si="847"/>
        <v>56784</v>
      </c>
      <c r="EF481" s="52">
        <f t="shared" si="847"/>
        <v>56784</v>
      </c>
      <c r="EG481" s="54">
        <f t="shared" si="817"/>
        <v>2328144</v>
      </c>
      <c r="EH481" s="55">
        <f t="shared" si="818"/>
        <v>19</v>
      </c>
      <c r="EI481" s="55">
        <f t="shared" si="819"/>
        <v>41</v>
      </c>
      <c r="EJ481" s="56" t="s">
        <v>1177</v>
      </c>
      <c r="EK481" s="57">
        <f t="shared" si="840"/>
        <v>0</v>
      </c>
      <c r="EL481" s="57">
        <f t="shared" si="841"/>
        <v>0</v>
      </c>
      <c r="EM481" s="57">
        <f t="shared" si="842"/>
        <v>0</v>
      </c>
      <c r="EN481" s="57">
        <f t="shared" si="843"/>
        <v>0</v>
      </c>
      <c r="EO481" s="57">
        <f t="shared" si="822"/>
        <v>3407040</v>
      </c>
      <c r="EP481" s="57">
        <f t="shared" si="823"/>
        <v>3350256</v>
      </c>
      <c r="EQ481" s="58">
        <f t="shared" si="824"/>
        <v>0</v>
      </c>
      <c r="ER481" s="58">
        <f t="shared" si="825"/>
        <v>0</v>
      </c>
      <c r="ES481" s="58">
        <f t="shared" si="826"/>
        <v>0</v>
      </c>
      <c r="ET481" s="58">
        <f t="shared" si="827"/>
        <v>0</v>
      </c>
    </row>
    <row r="482" spans="1:150" x14ac:dyDescent="0.25">
      <c r="A482" s="30" t="s">
        <v>1608</v>
      </c>
      <c r="B482" s="65">
        <v>2023366</v>
      </c>
      <c r="C482" s="67" t="s">
        <v>1609</v>
      </c>
      <c r="D482" s="32" t="s">
        <v>1165</v>
      </c>
      <c r="E482" s="56"/>
      <c r="F482" s="33"/>
      <c r="G482" s="33"/>
      <c r="H482" s="288">
        <f t="shared" si="820"/>
        <v>3407040</v>
      </c>
      <c r="I482" s="288">
        <f t="shared" si="821"/>
        <v>3407040</v>
      </c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4" t="s">
        <v>478</v>
      </c>
      <c r="AI482" s="34" t="s">
        <v>463</v>
      </c>
      <c r="AJ482" s="34" t="s">
        <v>54</v>
      </c>
      <c r="AK482" s="34" t="s">
        <v>490</v>
      </c>
      <c r="AL482" s="34" t="s">
        <v>119</v>
      </c>
      <c r="AM482" s="34" t="s">
        <v>491</v>
      </c>
      <c r="AN482" s="34" t="s">
        <v>617</v>
      </c>
      <c r="AO482" s="36">
        <v>1.04</v>
      </c>
      <c r="AP482" s="69" t="s">
        <v>468</v>
      </c>
      <c r="AQ482" s="69" t="s">
        <v>30</v>
      </c>
      <c r="AR482" s="37" t="s">
        <v>493</v>
      </c>
      <c r="AS482" s="38">
        <v>2023</v>
      </c>
      <c r="AT482" s="39" t="s">
        <v>1183</v>
      </c>
      <c r="AU482" s="37" t="s">
        <v>493</v>
      </c>
      <c r="AV482" s="39" t="s">
        <v>494</v>
      </c>
      <c r="AW482" s="39" t="s">
        <v>495</v>
      </c>
      <c r="AX482" s="39" t="s">
        <v>550</v>
      </c>
      <c r="AY482" s="40" t="s">
        <v>1176</v>
      </c>
      <c r="AZ482" s="40" t="s">
        <v>504</v>
      </c>
      <c r="BA482" s="274">
        <v>0</v>
      </c>
      <c r="BB482" s="42"/>
      <c r="BC482" s="43">
        <v>3276000</v>
      </c>
      <c r="BD482" s="43">
        <v>0</v>
      </c>
      <c r="BE482" s="43"/>
      <c r="BF482" s="43">
        <v>0</v>
      </c>
      <c r="BG482" s="44"/>
      <c r="BH482" s="45">
        <f t="shared" si="802"/>
        <v>3276000</v>
      </c>
      <c r="BI482" s="45">
        <f t="shared" si="803"/>
        <v>3407040</v>
      </c>
      <c r="BJ482" s="45">
        <f t="shared" si="815"/>
        <v>3407040</v>
      </c>
      <c r="BK482" s="46">
        <v>0</v>
      </c>
      <c r="BL482" s="46">
        <v>0</v>
      </c>
      <c r="BM482" s="46">
        <f t="shared" ref="BM482:BM545" si="848">AO482*BL482</f>
        <v>0</v>
      </c>
      <c r="BN482" s="46">
        <v>0</v>
      </c>
      <c r="BO482" s="46">
        <f t="shared" si="784"/>
        <v>0</v>
      </c>
      <c r="BP482" s="46">
        <v>0</v>
      </c>
      <c r="BQ482" s="46">
        <f t="shared" ref="BQ482:BQ545" si="849">$AO482*BP482</f>
        <v>0</v>
      </c>
      <c r="BR482" s="46">
        <v>0</v>
      </c>
      <c r="BS482" s="46">
        <f t="shared" ref="BS482:BS545" si="850">$AO482*BR482</f>
        <v>0</v>
      </c>
      <c r="BT482" s="46">
        <v>3276000</v>
      </c>
      <c r="BU482" s="46">
        <f t="shared" ref="BU482:BU545" si="851">$AO482*BT482</f>
        <v>3407040</v>
      </c>
      <c r="BV482" s="46">
        <v>0</v>
      </c>
      <c r="BW482" s="46">
        <f t="shared" ref="BW482:BW545" si="852">$AO482*BV482</f>
        <v>0</v>
      </c>
      <c r="BX482" s="46">
        <v>0</v>
      </c>
      <c r="BY482" s="46">
        <f t="shared" ref="BY482:BY545" si="853">$AO482*BX482</f>
        <v>0</v>
      </c>
      <c r="BZ482" s="46">
        <v>0</v>
      </c>
      <c r="CA482" s="46">
        <f t="shared" si="785"/>
        <v>0</v>
      </c>
      <c r="CB482" s="46">
        <v>0</v>
      </c>
      <c r="CC482" s="46">
        <f t="shared" si="786"/>
        <v>0</v>
      </c>
      <c r="CD482" s="46">
        <v>0</v>
      </c>
      <c r="CE482" s="46">
        <f t="shared" si="787"/>
        <v>0</v>
      </c>
      <c r="CF482" s="46">
        <v>0</v>
      </c>
      <c r="CG482" s="46">
        <f t="shared" si="788"/>
        <v>0</v>
      </c>
      <c r="CH482" s="46">
        <v>0</v>
      </c>
      <c r="CI482" s="46">
        <f t="shared" si="789"/>
        <v>0</v>
      </c>
      <c r="CJ482" s="46">
        <v>0</v>
      </c>
      <c r="CK482" s="46">
        <f t="shared" si="790"/>
        <v>0</v>
      </c>
      <c r="CL482" s="46">
        <v>0</v>
      </c>
      <c r="CM482" s="46">
        <f t="shared" si="791"/>
        <v>0</v>
      </c>
      <c r="CN482" s="46">
        <v>0</v>
      </c>
      <c r="CO482" s="46">
        <f t="shared" si="792"/>
        <v>0</v>
      </c>
      <c r="CP482" s="46">
        <v>0</v>
      </c>
      <c r="CQ482" s="46">
        <f t="shared" si="793"/>
        <v>0</v>
      </c>
      <c r="CR482" s="46">
        <v>0</v>
      </c>
      <c r="CS482" s="46">
        <f t="shared" si="794"/>
        <v>0</v>
      </c>
      <c r="CT482" s="46">
        <v>0</v>
      </c>
      <c r="CU482" s="46">
        <f t="shared" si="795"/>
        <v>0</v>
      </c>
      <c r="CV482" s="46">
        <v>0</v>
      </c>
      <c r="CW482" s="46">
        <f t="shared" si="796"/>
        <v>0</v>
      </c>
      <c r="CX482" s="46">
        <v>0</v>
      </c>
      <c r="CY482" s="46">
        <f t="shared" si="797"/>
        <v>0</v>
      </c>
      <c r="CZ482" s="46">
        <v>0</v>
      </c>
      <c r="DA482" s="46">
        <f t="shared" si="798"/>
        <v>0</v>
      </c>
      <c r="DB482" s="47">
        <v>0</v>
      </c>
      <c r="DC482" s="46">
        <f t="shared" si="799"/>
        <v>0</v>
      </c>
      <c r="DD482" s="48">
        <v>0</v>
      </c>
      <c r="DE482" s="46">
        <f t="shared" si="800"/>
        <v>0</v>
      </c>
      <c r="DF482" s="49">
        <v>60</v>
      </c>
      <c r="DG482" s="50">
        <f t="shared" si="807"/>
        <v>56784</v>
      </c>
      <c r="DH482" s="51">
        <f t="shared" si="816"/>
        <v>1022112</v>
      </c>
      <c r="DI482" s="52"/>
      <c r="DJ482" s="52"/>
      <c r="DK482" s="53"/>
      <c r="DL482" s="53"/>
      <c r="DM482" s="53"/>
      <c r="DN482" s="53"/>
      <c r="DO482" s="52">
        <f t="shared" ref="DO482:EF482" si="854">$DG482</f>
        <v>56784</v>
      </c>
      <c r="DP482" s="52">
        <f t="shared" si="854"/>
        <v>56784</v>
      </c>
      <c r="DQ482" s="52">
        <f t="shared" si="854"/>
        <v>56784</v>
      </c>
      <c r="DR482" s="52">
        <f t="shared" si="854"/>
        <v>56784</v>
      </c>
      <c r="DS482" s="52">
        <f t="shared" si="854"/>
        <v>56784</v>
      </c>
      <c r="DT482" s="52">
        <f t="shared" si="854"/>
        <v>56784</v>
      </c>
      <c r="DU482" s="52">
        <f t="shared" si="854"/>
        <v>56784</v>
      </c>
      <c r="DV482" s="52">
        <f t="shared" si="854"/>
        <v>56784</v>
      </c>
      <c r="DW482" s="52">
        <f t="shared" si="854"/>
        <v>56784</v>
      </c>
      <c r="DX482" s="52">
        <f t="shared" si="854"/>
        <v>56784</v>
      </c>
      <c r="DY482" s="52">
        <f t="shared" si="854"/>
        <v>56784</v>
      </c>
      <c r="DZ482" s="52">
        <f t="shared" si="854"/>
        <v>56784</v>
      </c>
      <c r="EA482" s="52">
        <f t="shared" si="854"/>
        <v>56784</v>
      </c>
      <c r="EB482" s="52">
        <f t="shared" si="854"/>
        <v>56784</v>
      </c>
      <c r="EC482" s="52">
        <f t="shared" si="854"/>
        <v>56784</v>
      </c>
      <c r="ED482" s="52">
        <f t="shared" si="854"/>
        <v>56784</v>
      </c>
      <c r="EE482" s="52">
        <f t="shared" si="854"/>
        <v>56784</v>
      </c>
      <c r="EF482" s="52">
        <f t="shared" si="854"/>
        <v>56784</v>
      </c>
      <c r="EG482" s="54">
        <f t="shared" si="817"/>
        <v>2384928</v>
      </c>
      <c r="EH482" s="55">
        <f t="shared" si="818"/>
        <v>18</v>
      </c>
      <c r="EI482" s="55">
        <f t="shared" si="819"/>
        <v>42</v>
      </c>
      <c r="EJ482" s="56" t="s">
        <v>1177</v>
      </c>
      <c r="EK482" s="57">
        <f t="shared" si="840"/>
        <v>0</v>
      </c>
      <c r="EL482" s="57">
        <f t="shared" si="841"/>
        <v>0</v>
      </c>
      <c r="EM482" s="57">
        <f t="shared" si="842"/>
        <v>0</v>
      </c>
      <c r="EN482" s="57">
        <f t="shared" si="843"/>
        <v>0</v>
      </c>
      <c r="EO482" s="57">
        <f t="shared" si="822"/>
        <v>0</v>
      </c>
      <c r="EP482" s="57">
        <f t="shared" si="823"/>
        <v>3407040</v>
      </c>
      <c r="EQ482" s="58">
        <f t="shared" si="824"/>
        <v>0</v>
      </c>
      <c r="ER482" s="58">
        <f t="shared" si="825"/>
        <v>0</v>
      </c>
      <c r="ES482" s="58">
        <f t="shared" si="826"/>
        <v>0</v>
      </c>
      <c r="ET482" s="58">
        <f t="shared" si="827"/>
        <v>0</v>
      </c>
    </row>
    <row r="483" spans="1:150" x14ac:dyDescent="0.25">
      <c r="A483" s="30" t="s">
        <v>1610</v>
      </c>
      <c r="B483" s="65">
        <v>2023367</v>
      </c>
      <c r="C483" s="67" t="s">
        <v>1611</v>
      </c>
      <c r="D483" s="32" t="s">
        <v>1165</v>
      </c>
      <c r="E483" s="56"/>
      <c r="F483" s="33"/>
      <c r="G483" s="33"/>
      <c r="H483" s="288">
        <f t="shared" si="820"/>
        <v>3407040</v>
      </c>
      <c r="I483" s="288">
        <f t="shared" si="821"/>
        <v>3407040</v>
      </c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4" t="s">
        <v>478</v>
      </c>
      <c r="AI483" s="34" t="s">
        <v>463</v>
      </c>
      <c r="AJ483" s="34" t="s">
        <v>54</v>
      </c>
      <c r="AK483" s="34" t="s">
        <v>490</v>
      </c>
      <c r="AL483" s="34" t="s">
        <v>119</v>
      </c>
      <c r="AM483" s="34" t="s">
        <v>491</v>
      </c>
      <c r="AN483" s="34" t="s">
        <v>617</v>
      </c>
      <c r="AO483" s="36">
        <v>1.04</v>
      </c>
      <c r="AP483" s="69" t="s">
        <v>468</v>
      </c>
      <c r="AQ483" s="69" t="s">
        <v>30</v>
      </c>
      <c r="AR483" s="37" t="s">
        <v>493</v>
      </c>
      <c r="AS483" s="38">
        <v>2023</v>
      </c>
      <c r="AT483" s="39" t="s">
        <v>1183</v>
      </c>
      <c r="AU483" s="37" t="s">
        <v>493</v>
      </c>
      <c r="AV483" s="39" t="s">
        <v>494</v>
      </c>
      <c r="AW483" s="39" t="s">
        <v>495</v>
      </c>
      <c r="AX483" s="39" t="s">
        <v>550</v>
      </c>
      <c r="AY483" s="40" t="s">
        <v>1176</v>
      </c>
      <c r="AZ483" s="40" t="s">
        <v>504</v>
      </c>
      <c r="BA483" s="274">
        <v>0</v>
      </c>
      <c r="BB483" s="42"/>
      <c r="BC483" s="43">
        <v>3276000</v>
      </c>
      <c r="BD483" s="43">
        <v>0</v>
      </c>
      <c r="BE483" s="43"/>
      <c r="BF483" s="43">
        <v>0</v>
      </c>
      <c r="BG483" s="44"/>
      <c r="BH483" s="45">
        <f t="shared" si="802"/>
        <v>3276000</v>
      </c>
      <c r="BI483" s="45">
        <f t="shared" si="803"/>
        <v>3407040</v>
      </c>
      <c r="BJ483" s="45">
        <f t="shared" si="815"/>
        <v>3407040</v>
      </c>
      <c r="BK483" s="46">
        <v>0</v>
      </c>
      <c r="BL483" s="46">
        <v>0</v>
      </c>
      <c r="BM483" s="46">
        <f t="shared" si="848"/>
        <v>0</v>
      </c>
      <c r="BN483" s="46">
        <v>0</v>
      </c>
      <c r="BO483" s="46">
        <f t="shared" si="784"/>
        <v>0</v>
      </c>
      <c r="BP483" s="46">
        <v>0</v>
      </c>
      <c r="BQ483" s="46">
        <f t="shared" si="849"/>
        <v>0</v>
      </c>
      <c r="BR483" s="46">
        <v>0</v>
      </c>
      <c r="BS483" s="46">
        <f t="shared" si="850"/>
        <v>0</v>
      </c>
      <c r="BT483" s="46">
        <v>0</v>
      </c>
      <c r="BU483" s="46">
        <f t="shared" si="851"/>
        <v>0</v>
      </c>
      <c r="BV483" s="46">
        <v>3276000</v>
      </c>
      <c r="BW483" s="46">
        <f t="shared" si="852"/>
        <v>3407040</v>
      </c>
      <c r="BX483" s="46">
        <v>0</v>
      </c>
      <c r="BY483" s="46">
        <f t="shared" si="853"/>
        <v>0</v>
      </c>
      <c r="BZ483" s="46">
        <v>0</v>
      </c>
      <c r="CA483" s="46">
        <f t="shared" si="785"/>
        <v>0</v>
      </c>
      <c r="CB483" s="46">
        <v>0</v>
      </c>
      <c r="CC483" s="46">
        <f t="shared" si="786"/>
        <v>0</v>
      </c>
      <c r="CD483" s="46">
        <v>0</v>
      </c>
      <c r="CE483" s="46">
        <f t="shared" si="787"/>
        <v>0</v>
      </c>
      <c r="CF483" s="46">
        <v>0</v>
      </c>
      <c r="CG483" s="46">
        <f t="shared" si="788"/>
        <v>0</v>
      </c>
      <c r="CH483" s="46">
        <v>0</v>
      </c>
      <c r="CI483" s="46">
        <f t="shared" si="789"/>
        <v>0</v>
      </c>
      <c r="CJ483" s="46">
        <v>0</v>
      </c>
      <c r="CK483" s="46">
        <f t="shared" si="790"/>
        <v>0</v>
      </c>
      <c r="CL483" s="46">
        <v>0</v>
      </c>
      <c r="CM483" s="46">
        <f t="shared" si="791"/>
        <v>0</v>
      </c>
      <c r="CN483" s="46">
        <v>0</v>
      </c>
      <c r="CO483" s="46">
        <f t="shared" si="792"/>
        <v>0</v>
      </c>
      <c r="CP483" s="46">
        <v>0</v>
      </c>
      <c r="CQ483" s="46">
        <f t="shared" si="793"/>
        <v>0</v>
      </c>
      <c r="CR483" s="46">
        <v>0</v>
      </c>
      <c r="CS483" s="46">
        <f t="shared" si="794"/>
        <v>0</v>
      </c>
      <c r="CT483" s="46">
        <v>0</v>
      </c>
      <c r="CU483" s="46">
        <f t="shared" si="795"/>
        <v>0</v>
      </c>
      <c r="CV483" s="46">
        <v>0</v>
      </c>
      <c r="CW483" s="46">
        <f t="shared" si="796"/>
        <v>0</v>
      </c>
      <c r="CX483" s="46">
        <v>0</v>
      </c>
      <c r="CY483" s="46">
        <f t="shared" si="797"/>
        <v>0</v>
      </c>
      <c r="CZ483" s="46">
        <v>0</v>
      </c>
      <c r="DA483" s="46">
        <f t="shared" si="798"/>
        <v>0</v>
      </c>
      <c r="DB483" s="47">
        <v>0</v>
      </c>
      <c r="DC483" s="46">
        <f t="shared" si="799"/>
        <v>0</v>
      </c>
      <c r="DD483" s="48">
        <v>0</v>
      </c>
      <c r="DE483" s="46">
        <f t="shared" si="800"/>
        <v>0</v>
      </c>
      <c r="DF483" s="49">
        <v>60</v>
      </c>
      <c r="DG483" s="50">
        <f t="shared" si="807"/>
        <v>56784</v>
      </c>
      <c r="DH483" s="51">
        <f t="shared" si="816"/>
        <v>965328</v>
      </c>
      <c r="DI483" s="52"/>
      <c r="DJ483" s="52"/>
      <c r="DK483" s="53"/>
      <c r="DL483" s="53"/>
      <c r="DM483" s="53"/>
      <c r="DN483" s="53"/>
      <c r="DO483" s="53"/>
      <c r="DP483" s="52">
        <f t="shared" ref="DP483:EF483" si="855">$DG483</f>
        <v>56784</v>
      </c>
      <c r="DQ483" s="52">
        <f t="shared" si="855"/>
        <v>56784</v>
      </c>
      <c r="DR483" s="52">
        <f t="shared" si="855"/>
        <v>56784</v>
      </c>
      <c r="DS483" s="52">
        <f t="shared" si="855"/>
        <v>56784</v>
      </c>
      <c r="DT483" s="52">
        <f t="shared" si="855"/>
        <v>56784</v>
      </c>
      <c r="DU483" s="52">
        <f t="shared" si="855"/>
        <v>56784</v>
      </c>
      <c r="DV483" s="52">
        <f t="shared" si="855"/>
        <v>56784</v>
      </c>
      <c r="DW483" s="52">
        <f t="shared" si="855"/>
        <v>56784</v>
      </c>
      <c r="DX483" s="52">
        <f t="shared" si="855"/>
        <v>56784</v>
      </c>
      <c r="DY483" s="52">
        <f t="shared" si="855"/>
        <v>56784</v>
      </c>
      <c r="DZ483" s="52">
        <f t="shared" si="855"/>
        <v>56784</v>
      </c>
      <c r="EA483" s="52">
        <f t="shared" si="855"/>
        <v>56784</v>
      </c>
      <c r="EB483" s="52">
        <f t="shared" si="855"/>
        <v>56784</v>
      </c>
      <c r="EC483" s="52">
        <f t="shared" si="855"/>
        <v>56784</v>
      </c>
      <c r="ED483" s="52">
        <f t="shared" si="855"/>
        <v>56784</v>
      </c>
      <c r="EE483" s="52">
        <f t="shared" si="855"/>
        <v>56784</v>
      </c>
      <c r="EF483" s="52">
        <f t="shared" si="855"/>
        <v>56784</v>
      </c>
      <c r="EG483" s="54">
        <f t="shared" si="817"/>
        <v>2441712</v>
      </c>
      <c r="EH483" s="55">
        <f t="shared" si="818"/>
        <v>17</v>
      </c>
      <c r="EI483" s="55">
        <f t="shared" si="819"/>
        <v>43</v>
      </c>
      <c r="EJ483" s="56" t="s">
        <v>1177</v>
      </c>
      <c r="EK483" s="57">
        <f t="shared" si="840"/>
        <v>0</v>
      </c>
      <c r="EL483" s="57">
        <f t="shared" si="841"/>
        <v>0</v>
      </c>
      <c r="EM483" s="57">
        <f t="shared" si="842"/>
        <v>0</v>
      </c>
      <c r="EN483" s="57">
        <f t="shared" si="843"/>
        <v>0</v>
      </c>
      <c r="EO483" s="57">
        <f t="shared" si="822"/>
        <v>0</v>
      </c>
      <c r="EP483" s="57">
        <f t="shared" si="823"/>
        <v>0</v>
      </c>
      <c r="EQ483" s="58">
        <f t="shared" si="824"/>
        <v>0</v>
      </c>
      <c r="ER483" s="58">
        <f t="shared" si="825"/>
        <v>0</v>
      </c>
      <c r="ES483" s="58">
        <f t="shared" si="826"/>
        <v>0</v>
      </c>
      <c r="ET483" s="58">
        <f t="shared" si="827"/>
        <v>0</v>
      </c>
    </row>
    <row r="484" spans="1:150" x14ac:dyDescent="0.25">
      <c r="A484" s="30" t="s">
        <v>1612</v>
      </c>
      <c r="B484" s="65">
        <v>2023368</v>
      </c>
      <c r="C484" s="67" t="s">
        <v>1613</v>
      </c>
      <c r="D484" s="32" t="s">
        <v>1165</v>
      </c>
      <c r="E484" s="56"/>
      <c r="F484" s="33"/>
      <c r="G484" s="33"/>
      <c r="H484" s="288">
        <f t="shared" si="820"/>
        <v>3407040</v>
      </c>
      <c r="I484" s="288">
        <f t="shared" si="821"/>
        <v>3407040</v>
      </c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4" t="s">
        <v>478</v>
      </c>
      <c r="AI484" s="34" t="s">
        <v>463</v>
      </c>
      <c r="AJ484" s="34" t="s">
        <v>54</v>
      </c>
      <c r="AK484" s="34" t="s">
        <v>490</v>
      </c>
      <c r="AL484" s="34" t="s">
        <v>119</v>
      </c>
      <c r="AM484" s="34" t="s">
        <v>491</v>
      </c>
      <c r="AN484" s="34" t="s">
        <v>617</v>
      </c>
      <c r="AO484" s="36">
        <v>1.04</v>
      </c>
      <c r="AP484" s="69" t="s">
        <v>1456</v>
      </c>
      <c r="AQ484" s="69" t="s">
        <v>30</v>
      </c>
      <c r="AR484" s="37" t="s">
        <v>493</v>
      </c>
      <c r="AS484" s="38">
        <v>2023</v>
      </c>
      <c r="AT484" s="39" t="s">
        <v>1183</v>
      </c>
      <c r="AU484" s="37" t="s">
        <v>493</v>
      </c>
      <c r="AV484" s="39" t="s">
        <v>494</v>
      </c>
      <c r="AW484" s="39" t="s">
        <v>495</v>
      </c>
      <c r="AX484" s="39" t="s">
        <v>550</v>
      </c>
      <c r="AY484" s="40" t="s">
        <v>1176</v>
      </c>
      <c r="AZ484" s="40" t="s">
        <v>504</v>
      </c>
      <c r="BA484" s="274">
        <v>0</v>
      </c>
      <c r="BB484" s="42"/>
      <c r="BC484" s="43">
        <v>3276000</v>
      </c>
      <c r="BD484" s="43">
        <v>0</v>
      </c>
      <c r="BE484" s="43"/>
      <c r="BF484" s="43">
        <v>0</v>
      </c>
      <c r="BG484" s="44"/>
      <c r="BH484" s="45">
        <f t="shared" si="802"/>
        <v>3276000</v>
      </c>
      <c r="BI484" s="45">
        <f t="shared" si="803"/>
        <v>3407040</v>
      </c>
      <c r="BJ484" s="45">
        <f t="shared" si="815"/>
        <v>3407040</v>
      </c>
      <c r="BK484" s="46">
        <v>0</v>
      </c>
      <c r="BL484" s="46">
        <v>0</v>
      </c>
      <c r="BM484" s="46">
        <f t="shared" si="848"/>
        <v>0</v>
      </c>
      <c r="BN484" s="46">
        <v>0</v>
      </c>
      <c r="BO484" s="46">
        <f t="shared" si="784"/>
        <v>0</v>
      </c>
      <c r="BP484" s="46">
        <v>0</v>
      </c>
      <c r="BQ484" s="46">
        <f t="shared" si="849"/>
        <v>0</v>
      </c>
      <c r="BR484" s="46">
        <v>0</v>
      </c>
      <c r="BS484" s="46">
        <f t="shared" si="850"/>
        <v>0</v>
      </c>
      <c r="BT484" s="46">
        <v>0</v>
      </c>
      <c r="BU484" s="46">
        <f t="shared" si="851"/>
        <v>0</v>
      </c>
      <c r="BV484" s="46">
        <v>0</v>
      </c>
      <c r="BW484" s="46">
        <f t="shared" si="852"/>
        <v>0</v>
      </c>
      <c r="BX484" s="46">
        <v>3276000</v>
      </c>
      <c r="BY484" s="46">
        <f t="shared" si="853"/>
        <v>3407040</v>
      </c>
      <c r="BZ484" s="46">
        <v>0</v>
      </c>
      <c r="CA484" s="46">
        <f t="shared" si="785"/>
        <v>0</v>
      </c>
      <c r="CB484" s="46">
        <v>0</v>
      </c>
      <c r="CC484" s="46">
        <f t="shared" si="786"/>
        <v>0</v>
      </c>
      <c r="CD484" s="46">
        <v>0</v>
      </c>
      <c r="CE484" s="46">
        <f t="shared" si="787"/>
        <v>0</v>
      </c>
      <c r="CF484" s="46">
        <v>0</v>
      </c>
      <c r="CG484" s="46">
        <f t="shared" si="788"/>
        <v>0</v>
      </c>
      <c r="CH484" s="46">
        <v>0</v>
      </c>
      <c r="CI484" s="46">
        <f t="shared" si="789"/>
        <v>0</v>
      </c>
      <c r="CJ484" s="46">
        <v>0</v>
      </c>
      <c r="CK484" s="46">
        <f t="shared" si="790"/>
        <v>0</v>
      </c>
      <c r="CL484" s="46">
        <v>0</v>
      </c>
      <c r="CM484" s="46">
        <f t="shared" si="791"/>
        <v>0</v>
      </c>
      <c r="CN484" s="46">
        <v>0</v>
      </c>
      <c r="CO484" s="46">
        <f t="shared" si="792"/>
        <v>0</v>
      </c>
      <c r="CP484" s="46">
        <v>0</v>
      </c>
      <c r="CQ484" s="46">
        <f t="shared" si="793"/>
        <v>0</v>
      </c>
      <c r="CR484" s="46">
        <v>0</v>
      </c>
      <c r="CS484" s="46">
        <f t="shared" si="794"/>
        <v>0</v>
      </c>
      <c r="CT484" s="46">
        <v>0</v>
      </c>
      <c r="CU484" s="46">
        <f t="shared" si="795"/>
        <v>0</v>
      </c>
      <c r="CV484" s="46">
        <v>0</v>
      </c>
      <c r="CW484" s="46">
        <f t="shared" si="796"/>
        <v>0</v>
      </c>
      <c r="CX484" s="46">
        <v>0</v>
      </c>
      <c r="CY484" s="46">
        <f t="shared" si="797"/>
        <v>0</v>
      </c>
      <c r="CZ484" s="46">
        <v>0</v>
      </c>
      <c r="DA484" s="46">
        <f t="shared" si="798"/>
        <v>0</v>
      </c>
      <c r="DB484" s="47">
        <v>0</v>
      </c>
      <c r="DC484" s="46">
        <f t="shared" si="799"/>
        <v>0</v>
      </c>
      <c r="DD484" s="48">
        <v>0</v>
      </c>
      <c r="DE484" s="46">
        <f t="shared" si="800"/>
        <v>0</v>
      </c>
      <c r="DF484" s="49">
        <v>60</v>
      </c>
      <c r="DG484" s="50">
        <f t="shared" si="807"/>
        <v>56784</v>
      </c>
      <c r="DH484" s="51">
        <f t="shared" si="816"/>
        <v>908544</v>
      </c>
      <c r="DI484" s="52"/>
      <c r="DJ484" s="52"/>
      <c r="DK484" s="53"/>
      <c r="DL484" s="53"/>
      <c r="DM484" s="53"/>
      <c r="DN484" s="53"/>
      <c r="DO484" s="53"/>
      <c r="DP484" s="53"/>
      <c r="DQ484" s="52">
        <f t="shared" ref="DQ484:EF484" si="856">$DG484</f>
        <v>56784</v>
      </c>
      <c r="DR484" s="52">
        <f t="shared" si="856"/>
        <v>56784</v>
      </c>
      <c r="DS484" s="52">
        <f t="shared" si="856"/>
        <v>56784</v>
      </c>
      <c r="DT484" s="52">
        <f t="shared" si="856"/>
        <v>56784</v>
      </c>
      <c r="DU484" s="52">
        <f t="shared" si="856"/>
        <v>56784</v>
      </c>
      <c r="DV484" s="52">
        <f t="shared" si="856"/>
        <v>56784</v>
      </c>
      <c r="DW484" s="52">
        <f t="shared" si="856"/>
        <v>56784</v>
      </c>
      <c r="DX484" s="52">
        <f t="shared" si="856"/>
        <v>56784</v>
      </c>
      <c r="DY484" s="52">
        <f t="shared" si="856"/>
        <v>56784</v>
      </c>
      <c r="DZ484" s="52">
        <f t="shared" si="856"/>
        <v>56784</v>
      </c>
      <c r="EA484" s="52">
        <f t="shared" si="856"/>
        <v>56784</v>
      </c>
      <c r="EB484" s="52">
        <f t="shared" si="856"/>
        <v>56784</v>
      </c>
      <c r="EC484" s="52">
        <f t="shared" si="856"/>
        <v>56784</v>
      </c>
      <c r="ED484" s="52">
        <f t="shared" si="856"/>
        <v>56784</v>
      </c>
      <c r="EE484" s="52">
        <f t="shared" si="856"/>
        <v>56784</v>
      </c>
      <c r="EF484" s="52">
        <f t="shared" si="856"/>
        <v>56784</v>
      </c>
      <c r="EG484" s="54">
        <f t="shared" si="817"/>
        <v>2498496</v>
      </c>
      <c r="EH484" s="55">
        <f t="shared" si="818"/>
        <v>16</v>
      </c>
      <c r="EI484" s="55">
        <f t="shared" si="819"/>
        <v>44</v>
      </c>
      <c r="EJ484" s="56" t="s">
        <v>1177</v>
      </c>
      <c r="EK484" s="57">
        <f t="shared" si="840"/>
        <v>0</v>
      </c>
      <c r="EL484" s="57">
        <f t="shared" si="841"/>
        <v>0</v>
      </c>
      <c r="EM484" s="57">
        <f t="shared" si="842"/>
        <v>0</v>
      </c>
      <c r="EN484" s="57">
        <f t="shared" si="843"/>
        <v>0</v>
      </c>
      <c r="EO484" s="57">
        <f t="shared" si="822"/>
        <v>0</v>
      </c>
      <c r="EP484" s="57">
        <f t="shared" si="823"/>
        <v>0</v>
      </c>
      <c r="EQ484" s="58">
        <f t="shared" si="824"/>
        <v>0</v>
      </c>
      <c r="ER484" s="58">
        <f t="shared" si="825"/>
        <v>0</v>
      </c>
      <c r="ES484" s="58">
        <f t="shared" si="826"/>
        <v>0</v>
      </c>
      <c r="ET484" s="58">
        <f t="shared" si="827"/>
        <v>0</v>
      </c>
    </row>
    <row r="485" spans="1:150" x14ac:dyDescent="0.25">
      <c r="A485" s="30" t="s">
        <v>1614</v>
      </c>
      <c r="B485" s="65">
        <v>2023370</v>
      </c>
      <c r="C485" s="67" t="s">
        <v>1615</v>
      </c>
      <c r="D485" s="32" t="s">
        <v>1165</v>
      </c>
      <c r="E485" s="56"/>
      <c r="F485" s="33"/>
      <c r="G485" s="33"/>
      <c r="H485" s="288">
        <f t="shared" si="820"/>
        <v>3407040</v>
      </c>
      <c r="I485" s="288">
        <f t="shared" si="821"/>
        <v>3407040</v>
      </c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4" t="s">
        <v>478</v>
      </c>
      <c r="AI485" s="34" t="s">
        <v>463</v>
      </c>
      <c r="AJ485" s="34" t="s">
        <v>54</v>
      </c>
      <c r="AK485" s="34" t="s">
        <v>490</v>
      </c>
      <c r="AL485" s="34" t="s">
        <v>119</v>
      </c>
      <c r="AM485" s="34" t="s">
        <v>491</v>
      </c>
      <c r="AN485" s="34" t="s">
        <v>617</v>
      </c>
      <c r="AO485" s="36">
        <v>1.04</v>
      </c>
      <c r="AP485" s="69" t="s">
        <v>1456</v>
      </c>
      <c r="AQ485" s="69" t="s">
        <v>30</v>
      </c>
      <c r="AR485" s="37" t="s">
        <v>493</v>
      </c>
      <c r="AS485" s="38">
        <v>2023</v>
      </c>
      <c r="AT485" s="39" t="s">
        <v>1183</v>
      </c>
      <c r="AU485" s="37" t="s">
        <v>493</v>
      </c>
      <c r="AV485" s="39" t="s">
        <v>494</v>
      </c>
      <c r="AW485" s="39" t="s">
        <v>495</v>
      </c>
      <c r="AX485" s="39" t="s">
        <v>550</v>
      </c>
      <c r="AY485" s="40" t="s">
        <v>1176</v>
      </c>
      <c r="AZ485" s="40" t="s">
        <v>504</v>
      </c>
      <c r="BA485" s="274">
        <v>0</v>
      </c>
      <c r="BB485" s="42"/>
      <c r="BC485" s="43">
        <v>3276000</v>
      </c>
      <c r="BD485" s="43">
        <v>0</v>
      </c>
      <c r="BE485" s="43"/>
      <c r="BF485" s="43">
        <v>0</v>
      </c>
      <c r="BG485" s="44"/>
      <c r="BH485" s="45">
        <f t="shared" si="802"/>
        <v>3276000</v>
      </c>
      <c r="BI485" s="45">
        <f t="shared" si="803"/>
        <v>3407040</v>
      </c>
      <c r="BJ485" s="45">
        <f t="shared" si="815"/>
        <v>3407040</v>
      </c>
      <c r="BK485" s="46">
        <v>0</v>
      </c>
      <c r="BL485" s="46">
        <v>0</v>
      </c>
      <c r="BM485" s="46">
        <f t="shared" si="848"/>
        <v>0</v>
      </c>
      <c r="BN485" s="46">
        <v>0</v>
      </c>
      <c r="BO485" s="46">
        <f t="shared" si="784"/>
        <v>0</v>
      </c>
      <c r="BP485" s="46">
        <v>0</v>
      </c>
      <c r="BQ485" s="46">
        <f t="shared" si="849"/>
        <v>0</v>
      </c>
      <c r="BR485" s="46">
        <v>0</v>
      </c>
      <c r="BS485" s="46">
        <f t="shared" si="850"/>
        <v>0</v>
      </c>
      <c r="BT485" s="46">
        <v>0</v>
      </c>
      <c r="BU485" s="46">
        <f t="shared" si="851"/>
        <v>0</v>
      </c>
      <c r="BV485" s="46">
        <v>0</v>
      </c>
      <c r="BW485" s="46">
        <f t="shared" si="852"/>
        <v>0</v>
      </c>
      <c r="BX485" s="46">
        <v>0</v>
      </c>
      <c r="BY485" s="46">
        <f t="shared" si="853"/>
        <v>0</v>
      </c>
      <c r="BZ485" s="46">
        <v>3276000</v>
      </c>
      <c r="CA485" s="46">
        <f t="shared" si="785"/>
        <v>3407040</v>
      </c>
      <c r="CB485" s="46">
        <v>0</v>
      </c>
      <c r="CC485" s="46">
        <f t="shared" si="786"/>
        <v>0</v>
      </c>
      <c r="CD485" s="46">
        <v>0</v>
      </c>
      <c r="CE485" s="46">
        <f t="shared" si="787"/>
        <v>0</v>
      </c>
      <c r="CF485" s="46">
        <v>0</v>
      </c>
      <c r="CG485" s="46">
        <f t="shared" si="788"/>
        <v>0</v>
      </c>
      <c r="CH485" s="46">
        <v>0</v>
      </c>
      <c r="CI485" s="46">
        <f t="shared" si="789"/>
        <v>0</v>
      </c>
      <c r="CJ485" s="46">
        <v>0</v>
      </c>
      <c r="CK485" s="46">
        <f t="shared" si="790"/>
        <v>0</v>
      </c>
      <c r="CL485" s="46">
        <v>0</v>
      </c>
      <c r="CM485" s="46">
        <f t="shared" si="791"/>
        <v>0</v>
      </c>
      <c r="CN485" s="46">
        <v>0</v>
      </c>
      <c r="CO485" s="46">
        <f t="shared" si="792"/>
        <v>0</v>
      </c>
      <c r="CP485" s="46">
        <v>0</v>
      </c>
      <c r="CQ485" s="46">
        <f t="shared" si="793"/>
        <v>0</v>
      </c>
      <c r="CR485" s="46">
        <v>0</v>
      </c>
      <c r="CS485" s="46">
        <f t="shared" si="794"/>
        <v>0</v>
      </c>
      <c r="CT485" s="46">
        <v>0</v>
      </c>
      <c r="CU485" s="46">
        <f t="shared" si="795"/>
        <v>0</v>
      </c>
      <c r="CV485" s="46">
        <v>0</v>
      </c>
      <c r="CW485" s="46">
        <f t="shared" si="796"/>
        <v>0</v>
      </c>
      <c r="CX485" s="46">
        <v>0</v>
      </c>
      <c r="CY485" s="46">
        <f t="shared" si="797"/>
        <v>0</v>
      </c>
      <c r="CZ485" s="46">
        <v>0</v>
      </c>
      <c r="DA485" s="46">
        <f t="shared" si="798"/>
        <v>0</v>
      </c>
      <c r="DB485" s="47">
        <v>0</v>
      </c>
      <c r="DC485" s="46">
        <f t="shared" si="799"/>
        <v>0</v>
      </c>
      <c r="DD485" s="48">
        <v>0</v>
      </c>
      <c r="DE485" s="46">
        <f t="shared" si="800"/>
        <v>0</v>
      </c>
      <c r="DF485" s="49">
        <v>60</v>
      </c>
      <c r="DG485" s="50">
        <f t="shared" si="807"/>
        <v>56784</v>
      </c>
      <c r="DH485" s="51">
        <f t="shared" si="816"/>
        <v>851760</v>
      </c>
      <c r="DI485" s="52"/>
      <c r="DJ485" s="52"/>
      <c r="DK485" s="53"/>
      <c r="DL485" s="53"/>
      <c r="DM485" s="53"/>
      <c r="DN485" s="53"/>
      <c r="DO485" s="53"/>
      <c r="DP485" s="53"/>
      <c r="DQ485" s="53"/>
      <c r="DR485" s="52">
        <f t="shared" ref="DR485:EF485" si="857">$DG485</f>
        <v>56784</v>
      </c>
      <c r="DS485" s="52">
        <f t="shared" si="857"/>
        <v>56784</v>
      </c>
      <c r="DT485" s="52">
        <f t="shared" si="857"/>
        <v>56784</v>
      </c>
      <c r="DU485" s="52">
        <f t="shared" si="857"/>
        <v>56784</v>
      </c>
      <c r="DV485" s="52">
        <f t="shared" si="857"/>
        <v>56784</v>
      </c>
      <c r="DW485" s="52">
        <f t="shared" si="857"/>
        <v>56784</v>
      </c>
      <c r="DX485" s="52">
        <f t="shared" si="857"/>
        <v>56784</v>
      </c>
      <c r="DY485" s="52">
        <f t="shared" si="857"/>
        <v>56784</v>
      </c>
      <c r="DZ485" s="52">
        <f t="shared" si="857"/>
        <v>56784</v>
      </c>
      <c r="EA485" s="52">
        <f t="shared" si="857"/>
        <v>56784</v>
      </c>
      <c r="EB485" s="52">
        <f t="shared" si="857"/>
        <v>56784</v>
      </c>
      <c r="EC485" s="52">
        <f t="shared" si="857"/>
        <v>56784</v>
      </c>
      <c r="ED485" s="52">
        <f t="shared" si="857"/>
        <v>56784</v>
      </c>
      <c r="EE485" s="52">
        <f t="shared" si="857"/>
        <v>56784</v>
      </c>
      <c r="EF485" s="52">
        <f t="shared" si="857"/>
        <v>56784</v>
      </c>
      <c r="EG485" s="54">
        <f t="shared" si="817"/>
        <v>2555280</v>
      </c>
      <c r="EH485" s="55">
        <f t="shared" si="818"/>
        <v>15</v>
      </c>
      <c r="EI485" s="55">
        <f t="shared" si="819"/>
        <v>45</v>
      </c>
      <c r="EJ485" s="56" t="s">
        <v>1177</v>
      </c>
      <c r="EK485" s="57">
        <f t="shared" si="840"/>
        <v>0</v>
      </c>
      <c r="EL485" s="57">
        <f t="shared" si="841"/>
        <v>0</v>
      </c>
      <c r="EM485" s="57">
        <f t="shared" si="842"/>
        <v>0</v>
      </c>
      <c r="EN485" s="57">
        <f t="shared" si="843"/>
        <v>0</v>
      </c>
      <c r="EO485" s="57">
        <f t="shared" si="822"/>
        <v>0</v>
      </c>
      <c r="EP485" s="57">
        <f t="shared" si="823"/>
        <v>0</v>
      </c>
      <c r="EQ485" s="58">
        <f t="shared" si="824"/>
        <v>0</v>
      </c>
      <c r="ER485" s="58">
        <f t="shared" si="825"/>
        <v>0</v>
      </c>
      <c r="ES485" s="58">
        <f t="shared" si="826"/>
        <v>0</v>
      </c>
      <c r="ET485" s="58">
        <f t="shared" si="827"/>
        <v>0</v>
      </c>
    </row>
    <row r="486" spans="1:150" x14ac:dyDescent="0.25">
      <c r="A486" s="30" t="s">
        <v>1616</v>
      </c>
      <c r="B486" s="65">
        <v>2023371</v>
      </c>
      <c r="C486" s="67" t="s">
        <v>1617</v>
      </c>
      <c r="D486" s="32" t="s">
        <v>1165</v>
      </c>
      <c r="E486" s="56"/>
      <c r="F486" s="33"/>
      <c r="G486" s="33"/>
      <c r="H486" s="288">
        <f t="shared" si="820"/>
        <v>3407040</v>
      </c>
      <c r="I486" s="288">
        <f t="shared" si="821"/>
        <v>3407040</v>
      </c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4" t="s">
        <v>478</v>
      </c>
      <c r="AI486" s="34" t="s">
        <v>463</v>
      </c>
      <c r="AJ486" s="34" t="s">
        <v>54</v>
      </c>
      <c r="AK486" s="34" t="s">
        <v>490</v>
      </c>
      <c r="AL486" s="34" t="s">
        <v>119</v>
      </c>
      <c r="AM486" s="34" t="s">
        <v>491</v>
      </c>
      <c r="AN486" s="34" t="s">
        <v>617</v>
      </c>
      <c r="AO486" s="36">
        <v>1.04</v>
      </c>
      <c r="AP486" s="69" t="s">
        <v>1456</v>
      </c>
      <c r="AQ486" s="69" t="s">
        <v>30</v>
      </c>
      <c r="AR486" s="37" t="s">
        <v>493</v>
      </c>
      <c r="AS486" s="38">
        <v>2023</v>
      </c>
      <c r="AT486" s="39" t="s">
        <v>1183</v>
      </c>
      <c r="AU486" s="37" t="s">
        <v>493</v>
      </c>
      <c r="AV486" s="39" t="s">
        <v>494</v>
      </c>
      <c r="AW486" s="39" t="s">
        <v>495</v>
      </c>
      <c r="AX486" s="39" t="s">
        <v>550</v>
      </c>
      <c r="AY486" s="40" t="s">
        <v>1176</v>
      </c>
      <c r="AZ486" s="40" t="s">
        <v>504</v>
      </c>
      <c r="BA486" s="274">
        <v>0</v>
      </c>
      <c r="BB486" s="42"/>
      <c r="BC486" s="43">
        <v>3276000</v>
      </c>
      <c r="BD486" s="43">
        <v>0</v>
      </c>
      <c r="BE486" s="43"/>
      <c r="BF486" s="43">
        <v>0</v>
      </c>
      <c r="BG486" s="44"/>
      <c r="BH486" s="45">
        <f t="shared" si="802"/>
        <v>3276000</v>
      </c>
      <c r="BI486" s="45">
        <f t="shared" si="803"/>
        <v>3407040</v>
      </c>
      <c r="BJ486" s="45">
        <f t="shared" si="815"/>
        <v>3407040</v>
      </c>
      <c r="BK486" s="46">
        <v>0</v>
      </c>
      <c r="BL486" s="46">
        <v>0</v>
      </c>
      <c r="BM486" s="46">
        <f t="shared" si="848"/>
        <v>0</v>
      </c>
      <c r="BN486" s="46">
        <v>0</v>
      </c>
      <c r="BO486" s="46">
        <f t="shared" si="784"/>
        <v>0</v>
      </c>
      <c r="BP486" s="46">
        <v>0</v>
      </c>
      <c r="BQ486" s="46">
        <f t="shared" si="849"/>
        <v>0</v>
      </c>
      <c r="BR486" s="46">
        <v>0</v>
      </c>
      <c r="BS486" s="46">
        <f t="shared" si="850"/>
        <v>0</v>
      </c>
      <c r="BT486" s="46">
        <v>0</v>
      </c>
      <c r="BU486" s="46">
        <f t="shared" si="851"/>
        <v>0</v>
      </c>
      <c r="BV486" s="46">
        <v>0</v>
      </c>
      <c r="BW486" s="46">
        <f t="shared" si="852"/>
        <v>0</v>
      </c>
      <c r="BX486" s="46">
        <v>0</v>
      </c>
      <c r="BY486" s="46">
        <f t="shared" si="853"/>
        <v>0</v>
      </c>
      <c r="BZ486" s="46">
        <v>0</v>
      </c>
      <c r="CA486" s="46">
        <f t="shared" si="785"/>
        <v>0</v>
      </c>
      <c r="CB486" s="46">
        <v>3276000</v>
      </c>
      <c r="CC486" s="46">
        <f t="shared" si="786"/>
        <v>3407040</v>
      </c>
      <c r="CD486" s="46">
        <v>0</v>
      </c>
      <c r="CE486" s="46">
        <f t="shared" si="787"/>
        <v>0</v>
      </c>
      <c r="CF486" s="46">
        <v>0</v>
      </c>
      <c r="CG486" s="46">
        <f t="shared" si="788"/>
        <v>0</v>
      </c>
      <c r="CH486" s="46">
        <v>0</v>
      </c>
      <c r="CI486" s="46">
        <f t="shared" si="789"/>
        <v>0</v>
      </c>
      <c r="CJ486" s="46">
        <v>0</v>
      </c>
      <c r="CK486" s="46">
        <f t="shared" si="790"/>
        <v>0</v>
      </c>
      <c r="CL486" s="46">
        <v>0</v>
      </c>
      <c r="CM486" s="46">
        <f t="shared" si="791"/>
        <v>0</v>
      </c>
      <c r="CN486" s="46">
        <v>0</v>
      </c>
      <c r="CO486" s="46">
        <f t="shared" si="792"/>
        <v>0</v>
      </c>
      <c r="CP486" s="46">
        <v>0</v>
      </c>
      <c r="CQ486" s="46">
        <f t="shared" si="793"/>
        <v>0</v>
      </c>
      <c r="CR486" s="46">
        <v>0</v>
      </c>
      <c r="CS486" s="46">
        <f t="shared" si="794"/>
        <v>0</v>
      </c>
      <c r="CT486" s="46">
        <v>0</v>
      </c>
      <c r="CU486" s="46">
        <f t="shared" si="795"/>
        <v>0</v>
      </c>
      <c r="CV486" s="46">
        <v>0</v>
      </c>
      <c r="CW486" s="46">
        <f t="shared" si="796"/>
        <v>0</v>
      </c>
      <c r="CX486" s="46">
        <v>0</v>
      </c>
      <c r="CY486" s="46">
        <f t="shared" si="797"/>
        <v>0</v>
      </c>
      <c r="CZ486" s="46">
        <v>0</v>
      </c>
      <c r="DA486" s="46">
        <f t="shared" si="798"/>
        <v>0</v>
      </c>
      <c r="DB486" s="47">
        <v>0</v>
      </c>
      <c r="DC486" s="46">
        <f t="shared" si="799"/>
        <v>0</v>
      </c>
      <c r="DD486" s="48">
        <v>0</v>
      </c>
      <c r="DE486" s="46">
        <f t="shared" si="800"/>
        <v>0</v>
      </c>
      <c r="DF486" s="49">
        <v>60</v>
      </c>
      <c r="DG486" s="50">
        <f t="shared" si="807"/>
        <v>56784</v>
      </c>
      <c r="DH486" s="51">
        <f t="shared" si="816"/>
        <v>794976</v>
      </c>
      <c r="DI486" s="52"/>
      <c r="DJ486" s="52"/>
      <c r="DK486" s="53"/>
      <c r="DL486" s="53"/>
      <c r="DM486" s="53"/>
      <c r="DN486" s="53"/>
      <c r="DO486" s="53"/>
      <c r="DP486" s="53"/>
      <c r="DQ486" s="53"/>
      <c r="DR486" s="53"/>
      <c r="DS486" s="52">
        <f t="shared" ref="DS486:EF486" si="858">$DG486</f>
        <v>56784</v>
      </c>
      <c r="DT486" s="52">
        <f t="shared" si="858"/>
        <v>56784</v>
      </c>
      <c r="DU486" s="52">
        <f t="shared" si="858"/>
        <v>56784</v>
      </c>
      <c r="DV486" s="52">
        <f t="shared" si="858"/>
        <v>56784</v>
      </c>
      <c r="DW486" s="52">
        <f t="shared" si="858"/>
        <v>56784</v>
      </c>
      <c r="DX486" s="52">
        <f t="shared" si="858"/>
        <v>56784</v>
      </c>
      <c r="DY486" s="52">
        <f t="shared" si="858"/>
        <v>56784</v>
      </c>
      <c r="DZ486" s="52">
        <f t="shared" si="858"/>
        <v>56784</v>
      </c>
      <c r="EA486" s="52">
        <f t="shared" si="858"/>
        <v>56784</v>
      </c>
      <c r="EB486" s="52">
        <f t="shared" si="858"/>
        <v>56784</v>
      </c>
      <c r="EC486" s="52">
        <f t="shared" si="858"/>
        <v>56784</v>
      </c>
      <c r="ED486" s="52">
        <f t="shared" si="858"/>
        <v>56784</v>
      </c>
      <c r="EE486" s="52">
        <f t="shared" si="858"/>
        <v>56784</v>
      </c>
      <c r="EF486" s="52">
        <f t="shared" si="858"/>
        <v>56784</v>
      </c>
      <c r="EG486" s="54">
        <f t="shared" si="817"/>
        <v>2612064</v>
      </c>
      <c r="EH486" s="55">
        <f t="shared" si="818"/>
        <v>14</v>
      </c>
      <c r="EI486" s="55">
        <f t="shared" si="819"/>
        <v>46</v>
      </c>
      <c r="EJ486" s="56" t="s">
        <v>1177</v>
      </c>
      <c r="EK486" s="57">
        <f t="shared" si="840"/>
        <v>0</v>
      </c>
      <c r="EL486" s="57">
        <f t="shared" si="841"/>
        <v>0</v>
      </c>
      <c r="EM486" s="57">
        <f t="shared" si="842"/>
        <v>0</v>
      </c>
      <c r="EN486" s="57">
        <f t="shared" si="843"/>
        <v>0</v>
      </c>
      <c r="EO486" s="57">
        <f t="shared" si="822"/>
        <v>0</v>
      </c>
      <c r="EP486" s="57">
        <f t="shared" si="823"/>
        <v>0</v>
      </c>
      <c r="EQ486" s="58">
        <f t="shared" si="824"/>
        <v>0</v>
      </c>
      <c r="ER486" s="58">
        <f t="shared" si="825"/>
        <v>0</v>
      </c>
      <c r="ES486" s="58">
        <f t="shared" si="826"/>
        <v>0</v>
      </c>
      <c r="ET486" s="58">
        <f t="shared" si="827"/>
        <v>0</v>
      </c>
    </row>
    <row r="487" spans="1:150" x14ac:dyDescent="0.25">
      <c r="A487" s="30" t="s">
        <v>1618</v>
      </c>
      <c r="B487" s="65">
        <v>2023372</v>
      </c>
      <c r="C487" s="67" t="s">
        <v>1619</v>
      </c>
      <c r="D487" s="32" t="s">
        <v>1165</v>
      </c>
      <c r="E487" s="56"/>
      <c r="F487" s="33"/>
      <c r="G487" s="33"/>
      <c r="H487" s="288">
        <f t="shared" si="820"/>
        <v>3407040</v>
      </c>
      <c r="I487" s="288">
        <f t="shared" si="821"/>
        <v>3407040</v>
      </c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4" t="s">
        <v>478</v>
      </c>
      <c r="AI487" s="34" t="s">
        <v>463</v>
      </c>
      <c r="AJ487" s="34" t="s">
        <v>54</v>
      </c>
      <c r="AK487" s="34" t="s">
        <v>490</v>
      </c>
      <c r="AL487" s="34" t="s">
        <v>119</v>
      </c>
      <c r="AM487" s="34" t="s">
        <v>491</v>
      </c>
      <c r="AN487" s="34" t="s">
        <v>617</v>
      </c>
      <c r="AO487" s="36">
        <v>1.04</v>
      </c>
      <c r="AP487" s="69" t="s">
        <v>1456</v>
      </c>
      <c r="AQ487" s="69" t="s">
        <v>30</v>
      </c>
      <c r="AR487" s="37" t="s">
        <v>493</v>
      </c>
      <c r="AS487" s="38">
        <v>2023</v>
      </c>
      <c r="AT487" s="39" t="s">
        <v>1183</v>
      </c>
      <c r="AU487" s="37" t="s">
        <v>493</v>
      </c>
      <c r="AV487" s="39" t="s">
        <v>494</v>
      </c>
      <c r="AW487" s="39" t="s">
        <v>495</v>
      </c>
      <c r="AX487" s="39" t="s">
        <v>550</v>
      </c>
      <c r="AY487" s="40" t="s">
        <v>1176</v>
      </c>
      <c r="AZ487" s="40" t="s">
        <v>504</v>
      </c>
      <c r="BA487" s="274">
        <v>0</v>
      </c>
      <c r="BB487" s="42"/>
      <c r="BC487" s="43">
        <v>3276000</v>
      </c>
      <c r="BD487" s="43">
        <v>0</v>
      </c>
      <c r="BE487" s="43"/>
      <c r="BF487" s="43">
        <v>0</v>
      </c>
      <c r="BG487" s="44"/>
      <c r="BH487" s="45">
        <f t="shared" si="802"/>
        <v>3276000</v>
      </c>
      <c r="BI487" s="45">
        <f t="shared" si="803"/>
        <v>3407040</v>
      </c>
      <c r="BJ487" s="45">
        <f t="shared" si="815"/>
        <v>3407040</v>
      </c>
      <c r="BK487" s="46">
        <v>0</v>
      </c>
      <c r="BL487" s="46">
        <v>0</v>
      </c>
      <c r="BM487" s="46">
        <f t="shared" si="848"/>
        <v>0</v>
      </c>
      <c r="BN487" s="46">
        <v>0</v>
      </c>
      <c r="BO487" s="46">
        <f t="shared" si="784"/>
        <v>0</v>
      </c>
      <c r="BP487" s="46">
        <v>0</v>
      </c>
      <c r="BQ487" s="46">
        <f t="shared" si="849"/>
        <v>0</v>
      </c>
      <c r="BR487" s="46">
        <v>0</v>
      </c>
      <c r="BS487" s="46">
        <f t="shared" si="850"/>
        <v>0</v>
      </c>
      <c r="BT487" s="46">
        <v>0</v>
      </c>
      <c r="BU487" s="46">
        <f t="shared" si="851"/>
        <v>0</v>
      </c>
      <c r="BV487" s="46">
        <v>0</v>
      </c>
      <c r="BW487" s="46">
        <f t="shared" si="852"/>
        <v>0</v>
      </c>
      <c r="BX487" s="46">
        <v>0</v>
      </c>
      <c r="BY487" s="46">
        <f t="shared" si="853"/>
        <v>0</v>
      </c>
      <c r="BZ487" s="46">
        <v>0</v>
      </c>
      <c r="CA487" s="46">
        <f t="shared" si="785"/>
        <v>0</v>
      </c>
      <c r="CB487" s="46">
        <v>0</v>
      </c>
      <c r="CC487" s="46">
        <f t="shared" si="786"/>
        <v>0</v>
      </c>
      <c r="CD487" s="46">
        <v>3276000</v>
      </c>
      <c r="CE487" s="46">
        <f t="shared" si="787"/>
        <v>3407040</v>
      </c>
      <c r="CF487" s="46">
        <v>0</v>
      </c>
      <c r="CG487" s="46">
        <f t="shared" si="788"/>
        <v>0</v>
      </c>
      <c r="CH487" s="46">
        <v>0</v>
      </c>
      <c r="CI487" s="46">
        <f t="shared" si="789"/>
        <v>0</v>
      </c>
      <c r="CJ487" s="46">
        <v>0</v>
      </c>
      <c r="CK487" s="46">
        <f t="shared" si="790"/>
        <v>0</v>
      </c>
      <c r="CL487" s="46">
        <v>0</v>
      </c>
      <c r="CM487" s="46">
        <f t="shared" si="791"/>
        <v>0</v>
      </c>
      <c r="CN487" s="46">
        <v>0</v>
      </c>
      <c r="CO487" s="46">
        <f t="shared" si="792"/>
        <v>0</v>
      </c>
      <c r="CP487" s="46">
        <v>0</v>
      </c>
      <c r="CQ487" s="46">
        <f t="shared" si="793"/>
        <v>0</v>
      </c>
      <c r="CR487" s="46">
        <v>0</v>
      </c>
      <c r="CS487" s="46">
        <f t="shared" si="794"/>
        <v>0</v>
      </c>
      <c r="CT487" s="46">
        <v>0</v>
      </c>
      <c r="CU487" s="46">
        <f t="shared" si="795"/>
        <v>0</v>
      </c>
      <c r="CV487" s="46">
        <v>0</v>
      </c>
      <c r="CW487" s="46">
        <f t="shared" si="796"/>
        <v>0</v>
      </c>
      <c r="CX487" s="46">
        <v>0</v>
      </c>
      <c r="CY487" s="46">
        <f t="shared" si="797"/>
        <v>0</v>
      </c>
      <c r="CZ487" s="46">
        <v>0</v>
      </c>
      <c r="DA487" s="46">
        <f t="shared" si="798"/>
        <v>0</v>
      </c>
      <c r="DB487" s="47">
        <v>0</v>
      </c>
      <c r="DC487" s="46">
        <f t="shared" si="799"/>
        <v>0</v>
      </c>
      <c r="DD487" s="48">
        <v>0</v>
      </c>
      <c r="DE487" s="46">
        <f t="shared" si="800"/>
        <v>0</v>
      </c>
      <c r="DF487" s="49">
        <v>60</v>
      </c>
      <c r="DG487" s="50">
        <f t="shared" si="807"/>
        <v>56784</v>
      </c>
      <c r="DH487" s="51">
        <f t="shared" si="816"/>
        <v>738192</v>
      </c>
      <c r="DI487" s="52"/>
      <c r="DJ487" s="52"/>
      <c r="DK487" s="53"/>
      <c r="DL487" s="53"/>
      <c r="DM487" s="53"/>
      <c r="DN487" s="53"/>
      <c r="DO487" s="53"/>
      <c r="DP487" s="53"/>
      <c r="DQ487" s="53"/>
      <c r="DR487" s="53"/>
      <c r="DS487" s="53"/>
      <c r="DT487" s="52">
        <f t="shared" ref="DT487:EF487" si="859">$DG487</f>
        <v>56784</v>
      </c>
      <c r="DU487" s="52">
        <f t="shared" si="859"/>
        <v>56784</v>
      </c>
      <c r="DV487" s="52">
        <f t="shared" si="859"/>
        <v>56784</v>
      </c>
      <c r="DW487" s="52">
        <f t="shared" si="859"/>
        <v>56784</v>
      </c>
      <c r="DX487" s="52">
        <f t="shared" si="859"/>
        <v>56784</v>
      </c>
      <c r="DY487" s="52">
        <f t="shared" si="859"/>
        <v>56784</v>
      </c>
      <c r="DZ487" s="52">
        <f t="shared" si="859"/>
        <v>56784</v>
      </c>
      <c r="EA487" s="52">
        <f t="shared" si="859"/>
        <v>56784</v>
      </c>
      <c r="EB487" s="52">
        <f t="shared" si="859"/>
        <v>56784</v>
      </c>
      <c r="EC487" s="52">
        <f t="shared" si="859"/>
        <v>56784</v>
      </c>
      <c r="ED487" s="52">
        <f t="shared" si="859"/>
        <v>56784</v>
      </c>
      <c r="EE487" s="52">
        <f t="shared" si="859"/>
        <v>56784</v>
      </c>
      <c r="EF487" s="52">
        <f t="shared" si="859"/>
        <v>56784</v>
      </c>
      <c r="EG487" s="54">
        <f t="shared" si="817"/>
        <v>2668848</v>
      </c>
      <c r="EH487" s="55">
        <f t="shared" si="818"/>
        <v>13</v>
      </c>
      <c r="EI487" s="55">
        <f t="shared" si="819"/>
        <v>47</v>
      </c>
      <c r="EJ487" s="56" t="s">
        <v>1177</v>
      </c>
      <c r="EK487" s="57">
        <f t="shared" si="840"/>
        <v>0</v>
      </c>
      <c r="EL487" s="57">
        <f t="shared" si="841"/>
        <v>0</v>
      </c>
      <c r="EM487" s="57">
        <f t="shared" si="842"/>
        <v>0</v>
      </c>
      <c r="EN487" s="57">
        <f t="shared" si="843"/>
        <v>0</v>
      </c>
      <c r="EO487" s="57">
        <f t="shared" si="822"/>
        <v>0</v>
      </c>
      <c r="EP487" s="57">
        <f t="shared" si="823"/>
        <v>0</v>
      </c>
      <c r="EQ487" s="58">
        <f t="shared" si="824"/>
        <v>0</v>
      </c>
      <c r="ER487" s="58">
        <f t="shared" si="825"/>
        <v>0</v>
      </c>
      <c r="ES487" s="58">
        <f t="shared" si="826"/>
        <v>0</v>
      </c>
      <c r="ET487" s="58">
        <f t="shared" si="827"/>
        <v>0</v>
      </c>
    </row>
    <row r="488" spans="1:150" x14ac:dyDescent="0.25">
      <c r="A488" s="30" t="s">
        <v>1620</v>
      </c>
      <c r="B488" s="65">
        <v>2023373</v>
      </c>
      <c r="C488" s="67" t="s">
        <v>1621</v>
      </c>
      <c r="D488" s="32" t="s">
        <v>1165</v>
      </c>
      <c r="E488" s="56"/>
      <c r="F488" s="33"/>
      <c r="G488" s="33"/>
      <c r="H488" s="288">
        <f t="shared" si="820"/>
        <v>3407040</v>
      </c>
      <c r="I488" s="288">
        <f t="shared" si="821"/>
        <v>3407040</v>
      </c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4" t="s">
        <v>478</v>
      </c>
      <c r="AI488" s="34" t="s">
        <v>463</v>
      </c>
      <c r="AJ488" s="34" t="s">
        <v>54</v>
      </c>
      <c r="AK488" s="34" t="s">
        <v>490</v>
      </c>
      <c r="AL488" s="34" t="s">
        <v>119</v>
      </c>
      <c r="AM488" s="34" t="s">
        <v>491</v>
      </c>
      <c r="AN488" s="34" t="s">
        <v>617</v>
      </c>
      <c r="AO488" s="36">
        <v>1.04</v>
      </c>
      <c r="AP488" s="69" t="s">
        <v>1456</v>
      </c>
      <c r="AQ488" s="69" t="s">
        <v>30</v>
      </c>
      <c r="AR488" s="37" t="s">
        <v>493</v>
      </c>
      <c r="AS488" s="38">
        <v>2023</v>
      </c>
      <c r="AT488" s="39" t="s">
        <v>1183</v>
      </c>
      <c r="AU488" s="37" t="s">
        <v>493</v>
      </c>
      <c r="AV488" s="39" t="s">
        <v>494</v>
      </c>
      <c r="AW488" s="39" t="s">
        <v>495</v>
      </c>
      <c r="AX488" s="39" t="s">
        <v>550</v>
      </c>
      <c r="AY488" s="40" t="s">
        <v>1176</v>
      </c>
      <c r="AZ488" s="40" t="s">
        <v>504</v>
      </c>
      <c r="BA488" s="274">
        <v>0</v>
      </c>
      <c r="BB488" s="42"/>
      <c r="BC488" s="43">
        <v>3276000</v>
      </c>
      <c r="BD488" s="43">
        <v>0</v>
      </c>
      <c r="BE488" s="43"/>
      <c r="BF488" s="43">
        <v>0</v>
      </c>
      <c r="BG488" s="44"/>
      <c r="BH488" s="45">
        <f t="shared" si="802"/>
        <v>3276000</v>
      </c>
      <c r="BI488" s="45">
        <f t="shared" si="803"/>
        <v>3407040</v>
      </c>
      <c r="BJ488" s="45">
        <f t="shared" si="815"/>
        <v>3407040</v>
      </c>
      <c r="BK488" s="46">
        <v>0</v>
      </c>
      <c r="BL488" s="46">
        <v>0</v>
      </c>
      <c r="BM488" s="46">
        <f t="shared" si="848"/>
        <v>0</v>
      </c>
      <c r="BN488" s="46">
        <v>0</v>
      </c>
      <c r="BO488" s="46">
        <f t="shared" si="784"/>
        <v>0</v>
      </c>
      <c r="BP488" s="46">
        <v>0</v>
      </c>
      <c r="BQ488" s="46">
        <f t="shared" si="849"/>
        <v>0</v>
      </c>
      <c r="BR488" s="46">
        <v>0</v>
      </c>
      <c r="BS488" s="46">
        <f t="shared" si="850"/>
        <v>0</v>
      </c>
      <c r="BT488" s="46">
        <v>0</v>
      </c>
      <c r="BU488" s="46">
        <f t="shared" si="851"/>
        <v>0</v>
      </c>
      <c r="BV488" s="46">
        <v>0</v>
      </c>
      <c r="BW488" s="46">
        <f t="shared" si="852"/>
        <v>0</v>
      </c>
      <c r="BX488" s="46">
        <v>0</v>
      </c>
      <c r="BY488" s="46">
        <f t="shared" si="853"/>
        <v>0</v>
      </c>
      <c r="BZ488" s="46">
        <v>0</v>
      </c>
      <c r="CA488" s="46">
        <f t="shared" si="785"/>
        <v>0</v>
      </c>
      <c r="CB488" s="46">
        <v>0</v>
      </c>
      <c r="CC488" s="46">
        <f t="shared" si="786"/>
        <v>0</v>
      </c>
      <c r="CD488" s="46">
        <v>0</v>
      </c>
      <c r="CE488" s="46">
        <f t="shared" si="787"/>
        <v>0</v>
      </c>
      <c r="CF488" s="46">
        <v>3276000</v>
      </c>
      <c r="CG488" s="46">
        <f t="shared" si="788"/>
        <v>3407040</v>
      </c>
      <c r="CH488" s="46">
        <v>0</v>
      </c>
      <c r="CI488" s="46">
        <f t="shared" si="789"/>
        <v>0</v>
      </c>
      <c r="CJ488" s="46">
        <v>0</v>
      </c>
      <c r="CK488" s="46">
        <f t="shared" si="790"/>
        <v>0</v>
      </c>
      <c r="CL488" s="46">
        <v>0</v>
      </c>
      <c r="CM488" s="46">
        <f t="shared" si="791"/>
        <v>0</v>
      </c>
      <c r="CN488" s="46">
        <v>0</v>
      </c>
      <c r="CO488" s="46">
        <f t="shared" si="792"/>
        <v>0</v>
      </c>
      <c r="CP488" s="46">
        <v>0</v>
      </c>
      <c r="CQ488" s="46">
        <f t="shared" si="793"/>
        <v>0</v>
      </c>
      <c r="CR488" s="46">
        <v>0</v>
      </c>
      <c r="CS488" s="46">
        <f t="shared" si="794"/>
        <v>0</v>
      </c>
      <c r="CT488" s="46">
        <v>0</v>
      </c>
      <c r="CU488" s="46">
        <f t="shared" si="795"/>
        <v>0</v>
      </c>
      <c r="CV488" s="46">
        <v>0</v>
      </c>
      <c r="CW488" s="46">
        <f t="shared" si="796"/>
        <v>0</v>
      </c>
      <c r="CX488" s="46">
        <v>0</v>
      </c>
      <c r="CY488" s="46">
        <f t="shared" si="797"/>
        <v>0</v>
      </c>
      <c r="CZ488" s="46">
        <v>0</v>
      </c>
      <c r="DA488" s="46">
        <f t="shared" si="798"/>
        <v>0</v>
      </c>
      <c r="DB488" s="47">
        <v>0</v>
      </c>
      <c r="DC488" s="46">
        <f t="shared" si="799"/>
        <v>0</v>
      </c>
      <c r="DD488" s="48">
        <v>0</v>
      </c>
      <c r="DE488" s="46">
        <f t="shared" si="800"/>
        <v>0</v>
      </c>
      <c r="DF488" s="49">
        <v>60</v>
      </c>
      <c r="DG488" s="50">
        <f t="shared" si="807"/>
        <v>56784</v>
      </c>
      <c r="DH488" s="51">
        <f t="shared" si="816"/>
        <v>681408</v>
      </c>
      <c r="DI488" s="52"/>
      <c r="DJ488" s="52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2">
        <f t="shared" ref="DU488:EF488" si="860">$DG488</f>
        <v>56784</v>
      </c>
      <c r="DV488" s="52">
        <f t="shared" si="860"/>
        <v>56784</v>
      </c>
      <c r="DW488" s="52">
        <f t="shared" si="860"/>
        <v>56784</v>
      </c>
      <c r="DX488" s="52">
        <f t="shared" si="860"/>
        <v>56784</v>
      </c>
      <c r="DY488" s="52">
        <f t="shared" si="860"/>
        <v>56784</v>
      </c>
      <c r="DZ488" s="52">
        <f t="shared" si="860"/>
        <v>56784</v>
      </c>
      <c r="EA488" s="52">
        <f t="shared" si="860"/>
        <v>56784</v>
      </c>
      <c r="EB488" s="52">
        <f t="shared" si="860"/>
        <v>56784</v>
      </c>
      <c r="EC488" s="52">
        <f t="shared" si="860"/>
        <v>56784</v>
      </c>
      <c r="ED488" s="52">
        <f t="shared" si="860"/>
        <v>56784</v>
      </c>
      <c r="EE488" s="52">
        <f t="shared" si="860"/>
        <v>56784</v>
      </c>
      <c r="EF488" s="52">
        <f t="shared" si="860"/>
        <v>56784</v>
      </c>
      <c r="EG488" s="54">
        <f t="shared" si="817"/>
        <v>2725632</v>
      </c>
      <c r="EH488" s="55">
        <f t="shared" si="818"/>
        <v>12</v>
      </c>
      <c r="EI488" s="55">
        <f t="shared" si="819"/>
        <v>48</v>
      </c>
      <c r="EJ488" s="56" t="s">
        <v>1177</v>
      </c>
      <c r="EK488" s="57">
        <f t="shared" si="840"/>
        <v>0</v>
      </c>
      <c r="EL488" s="57">
        <f t="shared" si="841"/>
        <v>0</v>
      </c>
      <c r="EM488" s="57">
        <f t="shared" si="842"/>
        <v>0</v>
      </c>
      <c r="EN488" s="57">
        <f t="shared" si="843"/>
        <v>0</v>
      </c>
      <c r="EO488" s="57">
        <f t="shared" si="822"/>
        <v>0</v>
      </c>
      <c r="EP488" s="57">
        <f t="shared" si="823"/>
        <v>0</v>
      </c>
      <c r="EQ488" s="58">
        <f t="shared" si="824"/>
        <v>0</v>
      </c>
      <c r="ER488" s="58">
        <f t="shared" si="825"/>
        <v>0</v>
      </c>
      <c r="ES488" s="58">
        <f t="shared" si="826"/>
        <v>0</v>
      </c>
      <c r="ET488" s="58">
        <f t="shared" si="827"/>
        <v>0</v>
      </c>
    </row>
    <row r="489" spans="1:150" x14ac:dyDescent="0.25">
      <c r="A489" s="30" t="s">
        <v>1622</v>
      </c>
      <c r="B489" s="65">
        <v>2023374</v>
      </c>
      <c r="C489" s="67" t="s">
        <v>1623</v>
      </c>
      <c r="D489" s="32" t="s">
        <v>1165</v>
      </c>
      <c r="E489" s="56"/>
      <c r="F489" s="33"/>
      <c r="G489" s="33"/>
      <c r="H489" s="288">
        <f t="shared" si="820"/>
        <v>3407040</v>
      </c>
      <c r="I489" s="288">
        <f t="shared" si="821"/>
        <v>3407040</v>
      </c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4" t="s">
        <v>478</v>
      </c>
      <c r="AI489" s="34" t="s">
        <v>463</v>
      </c>
      <c r="AJ489" s="34" t="s">
        <v>54</v>
      </c>
      <c r="AK489" s="34" t="s">
        <v>490</v>
      </c>
      <c r="AL489" s="34" t="s">
        <v>119</v>
      </c>
      <c r="AM489" s="34" t="s">
        <v>491</v>
      </c>
      <c r="AN489" s="34" t="s">
        <v>617</v>
      </c>
      <c r="AO489" s="36">
        <v>1.04</v>
      </c>
      <c r="AP489" s="69" t="s">
        <v>1456</v>
      </c>
      <c r="AQ489" s="69" t="s">
        <v>30</v>
      </c>
      <c r="AR489" s="37" t="s">
        <v>493</v>
      </c>
      <c r="AS489" s="38">
        <v>2023</v>
      </c>
      <c r="AT489" s="39" t="s">
        <v>1183</v>
      </c>
      <c r="AU489" s="37" t="s">
        <v>493</v>
      </c>
      <c r="AV489" s="39" t="s">
        <v>494</v>
      </c>
      <c r="AW489" s="39" t="s">
        <v>495</v>
      </c>
      <c r="AX489" s="39" t="s">
        <v>550</v>
      </c>
      <c r="AY489" s="40" t="s">
        <v>1176</v>
      </c>
      <c r="AZ489" s="40" t="s">
        <v>504</v>
      </c>
      <c r="BA489" s="274">
        <v>0</v>
      </c>
      <c r="BB489" s="42"/>
      <c r="BC489" s="43">
        <v>3276000</v>
      </c>
      <c r="BD489" s="43">
        <v>0</v>
      </c>
      <c r="BE489" s="43"/>
      <c r="BF489" s="43">
        <v>0</v>
      </c>
      <c r="BG489" s="44"/>
      <c r="BH489" s="45">
        <f t="shared" si="802"/>
        <v>3276000</v>
      </c>
      <c r="BI489" s="45">
        <f t="shared" si="803"/>
        <v>3407040</v>
      </c>
      <c r="BJ489" s="45">
        <f t="shared" si="815"/>
        <v>3407040</v>
      </c>
      <c r="BK489" s="46">
        <v>0</v>
      </c>
      <c r="BL489" s="46">
        <v>0</v>
      </c>
      <c r="BM489" s="46">
        <f t="shared" si="848"/>
        <v>0</v>
      </c>
      <c r="BN489" s="46">
        <v>0</v>
      </c>
      <c r="BO489" s="46">
        <f t="shared" si="784"/>
        <v>0</v>
      </c>
      <c r="BP489" s="46">
        <v>0</v>
      </c>
      <c r="BQ489" s="46">
        <f t="shared" si="849"/>
        <v>0</v>
      </c>
      <c r="BR489" s="46">
        <v>0</v>
      </c>
      <c r="BS489" s="46">
        <f t="shared" si="850"/>
        <v>0</v>
      </c>
      <c r="BT489" s="46">
        <v>0</v>
      </c>
      <c r="BU489" s="46">
        <f t="shared" si="851"/>
        <v>0</v>
      </c>
      <c r="BV489" s="46">
        <v>0</v>
      </c>
      <c r="BW489" s="46">
        <f t="shared" si="852"/>
        <v>0</v>
      </c>
      <c r="BX489" s="46">
        <v>0</v>
      </c>
      <c r="BY489" s="46">
        <f t="shared" si="853"/>
        <v>0</v>
      </c>
      <c r="BZ489" s="46">
        <v>0</v>
      </c>
      <c r="CA489" s="46">
        <f t="shared" si="785"/>
        <v>0</v>
      </c>
      <c r="CB489" s="46">
        <v>0</v>
      </c>
      <c r="CC489" s="46">
        <f t="shared" si="786"/>
        <v>0</v>
      </c>
      <c r="CD489" s="46">
        <v>0</v>
      </c>
      <c r="CE489" s="46">
        <f t="shared" si="787"/>
        <v>0</v>
      </c>
      <c r="CF489" s="46">
        <v>0</v>
      </c>
      <c r="CG489" s="46">
        <f t="shared" si="788"/>
        <v>0</v>
      </c>
      <c r="CH489" s="46">
        <v>3276000</v>
      </c>
      <c r="CI489" s="46">
        <f t="shared" si="789"/>
        <v>3407040</v>
      </c>
      <c r="CJ489" s="46">
        <v>0</v>
      </c>
      <c r="CK489" s="46">
        <f t="shared" si="790"/>
        <v>0</v>
      </c>
      <c r="CL489" s="46">
        <v>0</v>
      </c>
      <c r="CM489" s="46">
        <f t="shared" si="791"/>
        <v>0</v>
      </c>
      <c r="CN489" s="46">
        <v>0</v>
      </c>
      <c r="CO489" s="46">
        <f t="shared" si="792"/>
        <v>0</v>
      </c>
      <c r="CP489" s="46">
        <v>0</v>
      </c>
      <c r="CQ489" s="46">
        <f t="shared" si="793"/>
        <v>0</v>
      </c>
      <c r="CR489" s="46">
        <v>0</v>
      </c>
      <c r="CS489" s="46">
        <f t="shared" si="794"/>
        <v>0</v>
      </c>
      <c r="CT489" s="46">
        <v>0</v>
      </c>
      <c r="CU489" s="46">
        <f t="shared" si="795"/>
        <v>0</v>
      </c>
      <c r="CV489" s="46">
        <v>0</v>
      </c>
      <c r="CW489" s="46">
        <f t="shared" si="796"/>
        <v>0</v>
      </c>
      <c r="CX489" s="46">
        <v>0</v>
      </c>
      <c r="CY489" s="46">
        <f t="shared" si="797"/>
        <v>0</v>
      </c>
      <c r="CZ489" s="46">
        <v>0</v>
      </c>
      <c r="DA489" s="46">
        <f t="shared" si="798"/>
        <v>0</v>
      </c>
      <c r="DB489" s="47">
        <v>0</v>
      </c>
      <c r="DC489" s="46">
        <f t="shared" si="799"/>
        <v>0</v>
      </c>
      <c r="DD489" s="48">
        <v>0</v>
      </c>
      <c r="DE489" s="46">
        <f t="shared" si="800"/>
        <v>0</v>
      </c>
      <c r="DF489" s="49">
        <v>60</v>
      </c>
      <c r="DG489" s="50">
        <f t="shared" si="807"/>
        <v>56784</v>
      </c>
      <c r="DH489" s="51">
        <f t="shared" si="816"/>
        <v>624624</v>
      </c>
      <c r="DI489" s="52"/>
      <c r="DJ489" s="52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2">
        <f t="shared" ref="DV489:EF489" si="861">$DG489</f>
        <v>56784</v>
      </c>
      <c r="DW489" s="52">
        <f t="shared" si="861"/>
        <v>56784</v>
      </c>
      <c r="DX489" s="52">
        <f t="shared" si="861"/>
        <v>56784</v>
      </c>
      <c r="DY489" s="52">
        <f t="shared" si="861"/>
        <v>56784</v>
      </c>
      <c r="DZ489" s="52">
        <f t="shared" si="861"/>
        <v>56784</v>
      </c>
      <c r="EA489" s="52">
        <f t="shared" si="861"/>
        <v>56784</v>
      </c>
      <c r="EB489" s="52">
        <f t="shared" si="861"/>
        <v>56784</v>
      </c>
      <c r="EC489" s="52">
        <f t="shared" si="861"/>
        <v>56784</v>
      </c>
      <c r="ED489" s="52">
        <f t="shared" si="861"/>
        <v>56784</v>
      </c>
      <c r="EE489" s="52">
        <f t="shared" si="861"/>
        <v>56784</v>
      </c>
      <c r="EF489" s="52">
        <f t="shared" si="861"/>
        <v>56784</v>
      </c>
      <c r="EG489" s="54">
        <f t="shared" si="817"/>
        <v>2782416</v>
      </c>
      <c r="EH489" s="55">
        <f t="shared" si="818"/>
        <v>11</v>
      </c>
      <c r="EI489" s="55">
        <f t="shared" si="819"/>
        <v>49</v>
      </c>
      <c r="EJ489" s="56" t="s">
        <v>1177</v>
      </c>
      <c r="EK489" s="57">
        <f t="shared" si="840"/>
        <v>0</v>
      </c>
      <c r="EL489" s="57">
        <f t="shared" si="841"/>
        <v>0</v>
      </c>
      <c r="EM489" s="57">
        <f t="shared" si="842"/>
        <v>0</v>
      </c>
      <c r="EN489" s="57">
        <f t="shared" si="843"/>
        <v>0</v>
      </c>
      <c r="EO489" s="57">
        <f t="shared" si="822"/>
        <v>0</v>
      </c>
      <c r="EP489" s="57">
        <f t="shared" si="823"/>
        <v>0</v>
      </c>
      <c r="EQ489" s="58">
        <f t="shared" si="824"/>
        <v>0</v>
      </c>
      <c r="ER489" s="58">
        <f t="shared" si="825"/>
        <v>0</v>
      </c>
      <c r="ES489" s="58">
        <f t="shared" si="826"/>
        <v>0</v>
      </c>
      <c r="ET489" s="58">
        <f t="shared" si="827"/>
        <v>0</v>
      </c>
    </row>
    <row r="490" spans="1:150" x14ac:dyDescent="0.25">
      <c r="A490" s="30" t="s">
        <v>1624</v>
      </c>
      <c r="B490" s="65">
        <v>2023375</v>
      </c>
      <c r="C490" s="67" t="s">
        <v>1625</v>
      </c>
      <c r="D490" s="32" t="s">
        <v>1165</v>
      </c>
      <c r="E490" s="56"/>
      <c r="F490" s="33"/>
      <c r="G490" s="33"/>
      <c r="H490" s="288">
        <f t="shared" si="820"/>
        <v>3407040</v>
      </c>
      <c r="I490" s="288">
        <f t="shared" si="821"/>
        <v>3407040</v>
      </c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4" t="s">
        <v>478</v>
      </c>
      <c r="AI490" s="34" t="s">
        <v>463</v>
      </c>
      <c r="AJ490" s="34" t="s">
        <v>54</v>
      </c>
      <c r="AK490" s="34" t="s">
        <v>490</v>
      </c>
      <c r="AL490" s="34" t="s">
        <v>119</v>
      </c>
      <c r="AM490" s="34" t="s">
        <v>491</v>
      </c>
      <c r="AN490" s="34" t="s">
        <v>617</v>
      </c>
      <c r="AO490" s="36">
        <v>1.04</v>
      </c>
      <c r="AP490" s="69" t="s">
        <v>1456</v>
      </c>
      <c r="AQ490" s="69" t="s">
        <v>30</v>
      </c>
      <c r="AR490" s="37" t="s">
        <v>493</v>
      </c>
      <c r="AS490" s="38">
        <v>2023</v>
      </c>
      <c r="AT490" s="39" t="s">
        <v>1183</v>
      </c>
      <c r="AU490" s="37" t="s">
        <v>493</v>
      </c>
      <c r="AV490" s="39" t="s">
        <v>494</v>
      </c>
      <c r="AW490" s="39" t="s">
        <v>495</v>
      </c>
      <c r="AX490" s="39" t="s">
        <v>550</v>
      </c>
      <c r="AY490" s="40" t="s">
        <v>1176</v>
      </c>
      <c r="AZ490" s="40" t="s">
        <v>504</v>
      </c>
      <c r="BA490" s="274">
        <v>0</v>
      </c>
      <c r="BB490" s="42"/>
      <c r="BC490" s="43">
        <v>3276000</v>
      </c>
      <c r="BD490" s="43">
        <v>0</v>
      </c>
      <c r="BE490" s="43"/>
      <c r="BF490" s="43">
        <v>0</v>
      </c>
      <c r="BG490" s="44"/>
      <c r="BH490" s="45">
        <f t="shared" si="802"/>
        <v>3276000</v>
      </c>
      <c r="BI490" s="45">
        <f t="shared" si="803"/>
        <v>3407040</v>
      </c>
      <c r="BJ490" s="45">
        <f t="shared" si="815"/>
        <v>3407040</v>
      </c>
      <c r="BK490" s="46">
        <v>0</v>
      </c>
      <c r="BL490" s="46">
        <v>0</v>
      </c>
      <c r="BM490" s="46">
        <f t="shared" si="848"/>
        <v>0</v>
      </c>
      <c r="BN490" s="46">
        <v>0</v>
      </c>
      <c r="BO490" s="46">
        <f t="shared" si="784"/>
        <v>0</v>
      </c>
      <c r="BP490" s="46">
        <v>0</v>
      </c>
      <c r="BQ490" s="46">
        <f t="shared" si="849"/>
        <v>0</v>
      </c>
      <c r="BR490" s="46">
        <v>0</v>
      </c>
      <c r="BS490" s="46">
        <f t="shared" si="850"/>
        <v>0</v>
      </c>
      <c r="BT490" s="46">
        <v>0</v>
      </c>
      <c r="BU490" s="46">
        <f t="shared" si="851"/>
        <v>0</v>
      </c>
      <c r="BV490" s="46">
        <v>0</v>
      </c>
      <c r="BW490" s="46">
        <f t="shared" si="852"/>
        <v>0</v>
      </c>
      <c r="BX490" s="46">
        <v>0</v>
      </c>
      <c r="BY490" s="46">
        <f t="shared" si="853"/>
        <v>0</v>
      </c>
      <c r="BZ490" s="46">
        <v>0</v>
      </c>
      <c r="CA490" s="46">
        <f t="shared" si="785"/>
        <v>0</v>
      </c>
      <c r="CB490" s="46">
        <v>0</v>
      </c>
      <c r="CC490" s="46">
        <f t="shared" si="786"/>
        <v>0</v>
      </c>
      <c r="CD490" s="46">
        <v>0</v>
      </c>
      <c r="CE490" s="46">
        <f t="shared" si="787"/>
        <v>0</v>
      </c>
      <c r="CF490" s="46">
        <v>0</v>
      </c>
      <c r="CG490" s="46">
        <f t="shared" si="788"/>
        <v>0</v>
      </c>
      <c r="CH490" s="46">
        <v>0</v>
      </c>
      <c r="CI490" s="46">
        <f t="shared" si="789"/>
        <v>0</v>
      </c>
      <c r="CJ490" s="46">
        <v>3276000</v>
      </c>
      <c r="CK490" s="46">
        <f t="shared" si="790"/>
        <v>3407040</v>
      </c>
      <c r="CL490" s="46">
        <v>0</v>
      </c>
      <c r="CM490" s="46">
        <f t="shared" si="791"/>
        <v>0</v>
      </c>
      <c r="CN490" s="46">
        <v>0</v>
      </c>
      <c r="CO490" s="46">
        <f t="shared" si="792"/>
        <v>0</v>
      </c>
      <c r="CP490" s="46">
        <v>0</v>
      </c>
      <c r="CQ490" s="46">
        <f t="shared" si="793"/>
        <v>0</v>
      </c>
      <c r="CR490" s="46">
        <v>0</v>
      </c>
      <c r="CS490" s="46">
        <f t="shared" si="794"/>
        <v>0</v>
      </c>
      <c r="CT490" s="46">
        <v>0</v>
      </c>
      <c r="CU490" s="46">
        <f t="shared" si="795"/>
        <v>0</v>
      </c>
      <c r="CV490" s="46">
        <v>0</v>
      </c>
      <c r="CW490" s="46">
        <f t="shared" si="796"/>
        <v>0</v>
      </c>
      <c r="CX490" s="46">
        <v>0</v>
      </c>
      <c r="CY490" s="46">
        <f t="shared" si="797"/>
        <v>0</v>
      </c>
      <c r="CZ490" s="46">
        <v>0</v>
      </c>
      <c r="DA490" s="46">
        <f t="shared" si="798"/>
        <v>0</v>
      </c>
      <c r="DB490" s="47">
        <v>0</v>
      </c>
      <c r="DC490" s="46">
        <f t="shared" si="799"/>
        <v>0</v>
      </c>
      <c r="DD490" s="48">
        <v>0</v>
      </c>
      <c r="DE490" s="46">
        <f t="shared" si="800"/>
        <v>0</v>
      </c>
      <c r="DF490" s="49">
        <v>60</v>
      </c>
      <c r="DG490" s="50">
        <f t="shared" si="807"/>
        <v>56784</v>
      </c>
      <c r="DH490" s="51">
        <f t="shared" si="816"/>
        <v>567840</v>
      </c>
      <c r="DI490" s="52"/>
      <c r="DJ490" s="52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2">
        <f t="shared" ref="DW490:EF490" si="862">$DG490</f>
        <v>56784</v>
      </c>
      <c r="DX490" s="52">
        <f t="shared" si="862"/>
        <v>56784</v>
      </c>
      <c r="DY490" s="52">
        <f t="shared" si="862"/>
        <v>56784</v>
      </c>
      <c r="DZ490" s="52">
        <f t="shared" si="862"/>
        <v>56784</v>
      </c>
      <c r="EA490" s="52">
        <f t="shared" si="862"/>
        <v>56784</v>
      </c>
      <c r="EB490" s="52">
        <f t="shared" si="862"/>
        <v>56784</v>
      </c>
      <c r="EC490" s="52">
        <f t="shared" si="862"/>
        <v>56784</v>
      </c>
      <c r="ED490" s="52">
        <f t="shared" si="862"/>
        <v>56784</v>
      </c>
      <c r="EE490" s="52">
        <f t="shared" si="862"/>
        <v>56784</v>
      </c>
      <c r="EF490" s="52">
        <f t="shared" si="862"/>
        <v>56784</v>
      </c>
      <c r="EG490" s="54">
        <f t="shared" si="817"/>
        <v>2839200</v>
      </c>
      <c r="EH490" s="55">
        <f t="shared" si="818"/>
        <v>10</v>
      </c>
      <c r="EI490" s="55">
        <f t="shared" si="819"/>
        <v>50</v>
      </c>
      <c r="EJ490" s="56" t="s">
        <v>1177</v>
      </c>
      <c r="EK490" s="57">
        <f t="shared" si="840"/>
        <v>0</v>
      </c>
      <c r="EL490" s="57">
        <f t="shared" si="841"/>
        <v>0</v>
      </c>
      <c r="EM490" s="57">
        <f t="shared" si="842"/>
        <v>0</v>
      </c>
      <c r="EN490" s="57">
        <f t="shared" si="843"/>
        <v>0</v>
      </c>
      <c r="EO490" s="57">
        <f t="shared" si="822"/>
        <v>0</v>
      </c>
      <c r="EP490" s="57">
        <f t="shared" si="823"/>
        <v>0</v>
      </c>
      <c r="EQ490" s="58">
        <f t="shared" si="824"/>
        <v>0</v>
      </c>
      <c r="ER490" s="58">
        <f t="shared" si="825"/>
        <v>0</v>
      </c>
      <c r="ES490" s="58">
        <f t="shared" si="826"/>
        <v>0</v>
      </c>
      <c r="ET490" s="58">
        <f t="shared" si="827"/>
        <v>0</v>
      </c>
    </row>
    <row r="491" spans="1:150" x14ac:dyDescent="0.25">
      <c r="A491" s="30" t="s">
        <v>1626</v>
      </c>
      <c r="B491" s="65">
        <v>2023376</v>
      </c>
      <c r="C491" s="67" t="s">
        <v>1627</v>
      </c>
      <c r="D491" s="32" t="s">
        <v>1165</v>
      </c>
      <c r="E491" s="56"/>
      <c r="F491" s="33"/>
      <c r="G491" s="33"/>
      <c r="H491" s="288">
        <f t="shared" si="820"/>
        <v>3407040</v>
      </c>
      <c r="I491" s="288">
        <f t="shared" si="821"/>
        <v>3407040</v>
      </c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4" t="s">
        <v>478</v>
      </c>
      <c r="AI491" s="34" t="s">
        <v>463</v>
      </c>
      <c r="AJ491" s="34" t="s">
        <v>54</v>
      </c>
      <c r="AK491" s="34" t="s">
        <v>490</v>
      </c>
      <c r="AL491" s="34" t="s">
        <v>119</v>
      </c>
      <c r="AM491" s="34" t="s">
        <v>491</v>
      </c>
      <c r="AN491" s="34" t="s">
        <v>617</v>
      </c>
      <c r="AO491" s="36">
        <v>1.04</v>
      </c>
      <c r="AP491" s="69" t="s">
        <v>1456</v>
      </c>
      <c r="AQ491" s="69" t="s">
        <v>30</v>
      </c>
      <c r="AR491" s="37" t="s">
        <v>493</v>
      </c>
      <c r="AS491" s="38">
        <v>2023</v>
      </c>
      <c r="AT491" s="39" t="s">
        <v>1183</v>
      </c>
      <c r="AU491" s="37" t="s">
        <v>493</v>
      </c>
      <c r="AV491" s="39" t="s">
        <v>494</v>
      </c>
      <c r="AW491" s="39" t="s">
        <v>495</v>
      </c>
      <c r="AX491" s="39" t="s">
        <v>550</v>
      </c>
      <c r="AY491" s="40" t="s">
        <v>1176</v>
      </c>
      <c r="AZ491" s="40" t="s">
        <v>504</v>
      </c>
      <c r="BA491" s="274">
        <v>0</v>
      </c>
      <c r="BB491" s="42"/>
      <c r="BC491" s="43">
        <v>3276000</v>
      </c>
      <c r="BD491" s="43">
        <v>0</v>
      </c>
      <c r="BE491" s="43"/>
      <c r="BF491" s="43">
        <v>0</v>
      </c>
      <c r="BG491" s="44"/>
      <c r="BH491" s="45">
        <f t="shared" si="802"/>
        <v>3276000</v>
      </c>
      <c r="BI491" s="45">
        <f t="shared" si="803"/>
        <v>3407040</v>
      </c>
      <c r="BJ491" s="45">
        <f t="shared" si="815"/>
        <v>3407040</v>
      </c>
      <c r="BK491" s="46">
        <v>0</v>
      </c>
      <c r="BL491" s="46">
        <v>0</v>
      </c>
      <c r="BM491" s="46">
        <f t="shared" si="848"/>
        <v>0</v>
      </c>
      <c r="BN491" s="46">
        <v>0</v>
      </c>
      <c r="BO491" s="46">
        <f t="shared" si="784"/>
        <v>0</v>
      </c>
      <c r="BP491" s="46">
        <v>0</v>
      </c>
      <c r="BQ491" s="46">
        <f t="shared" si="849"/>
        <v>0</v>
      </c>
      <c r="BR491" s="46">
        <v>0</v>
      </c>
      <c r="BS491" s="46">
        <f t="shared" si="850"/>
        <v>0</v>
      </c>
      <c r="BT491" s="46">
        <v>0</v>
      </c>
      <c r="BU491" s="46">
        <f t="shared" si="851"/>
        <v>0</v>
      </c>
      <c r="BV491" s="46">
        <v>0</v>
      </c>
      <c r="BW491" s="46">
        <f t="shared" si="852"/>
        <v>0</v>
      </c>
      <c r="BX491" s="46">
        <v>0</v>
      </c>
      <c r="BY491" s="46">
        <f t="shared" si="853"/>
        <v>0</v>
      </c>
      <c r="BZ491" s="46">
        <v>0</v>
      </c>
      <c r="CA491" s="46">
        <f t="shared" si="785"/>
        <v>0</v>
      </c>
      <c r="CB491" s="46">
        <v>0</v>
      </c>
      <c r="CC491" s="46">
        <f t="shared" si="786"/>
        <v>0</v>
      </c>
      <c r="CD491" s="46">
        <v>0</v>
      </c>
      <c r="CE491" s="46">
        <f t="shared" si="787"/>
        <v>0</v>
      </c>
      <c r="CF491" s="46">
        <v>0</v>
      </c>
      <c r="CG491" s="46">
        <f t="shared" si="788"/>
        <v>0</v>
      </c>
      <c r="CH491" s="46">
        <v>0</v>
      </c>
      <c r="CI491" s="46">
        <f t="shared" si="789"/>
        <v>0</v>
      </c>
      <c r="CJ491" s="46">
        <v>0</v>
      </c>
      <c r="CK491" s="46">
        <f t="shared" si="790"/>
        <v>0</v>
      </c>
      <c r="CL491" s="46">
        <v>3276000</v>
      </c>
      <c r="CM491" s="46">
        <f t="shared" si="791"/>
        <v>3407040</v>
      </c>
      <c r="CN491" s="46">
        <v>0</v>
      </c>
      <c r="CO491" s="46">
        <f t="shared" si="792"/>
        <v>0</v>
      </c>
      <c r="CP491" s="46">
        <v>0</v>
      </c>
      <c r="CQ491" s="46">
        <f t="shared" si="793"/>
        <v>0</v>
      </c>
      <c r="CR491" s="46">
        <v>0</v>
      </c>
      <c r="CS491" s="46">
        <f t="shared" si="794"/>
        <v>0</v>
      </c>
      <c r="CT491" s="46">
        <v>0</v>
      </c>
      <c r="CU491" s="46">
        <f t="shared" si="795"/>
        <v>0</v>
      </c>
      <c r="CV491" s="46">
        <v>0</v>
      </c>
      <c r="CW491" s="46">
        <f t="shared" si="796"/>
        <v>0</v>
      </c>
      <c r="CX491" s="46">
        <v>0</v>
      </c>
      <c r="CY491" s="46">
        <f t="shared" si="797"/>
        <v>0</v>
      </c>
      <c r="CZ491" s="46">
        <v>0</v>
      </c>
      <c r="DA491" s="46">
        <f t="shared" si="798"/>
        <v>0</v>
      </c>
      <c r="DB491" s="47">
        <v>0</v>
      </c>
      <c r="DC491" s="46">
        <f t="shared" si="799"/>
        <v>0</v>
      </c>
      <c r="DD491" s="48">
        <v>0</v>
      </c>
      <c r="DE491" s="46">
        <f t="shared" si="800"/>
        <v>0</v>
      </c>
      <c r="DF491" s="49">
        <v>60</v>
      </c>
      <c r="DG491" s="50">
        <f t="shared" si="807"/>
        <v>56784</v>
      </c>
      <c r="DH491" s="51">
        <f t="shared" si="816"/>
        <v>511056</v>
      </c>
      <c r="DI491" s="52"/>
      <c r="DJ491" s="52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2">
        <f t="shared" ref="DX491:EF491" si="863">$DG491</f>
        <v>56784</v>
      </c>
      <c r="DY491" s="52">
        <f t="shared" si="863"/>
        <v>56784</v>
      </c>
      <c r="DZ491" s="52">
        <f t="shared" si="863"/>
        <v>56784</v>
      </c>
      <c r="EA491" s="52">
        <f t="shared" si="863"/>
        <v>56784</v>
      </c>
      <c r="EB491" s="52">
        <f t="shared" si="863"/>
        <v>56784</v>
      </c>
      <c r="EC491" s="52">
        <f t="shared" si="863"/>
        <v>56784</v>
      </c>
      <c r="ED491" s="52">
        <f t="shared" si="863"/>
        <v>56784</v>
      </c>
      <c r="EE491" s="52">
        <f t="shared" si="863"/>
        <v>56784</v>
      </c>
      <c r="EF491" s="52">
        <f t="shared" si="863"/>
        <v>56784</v>
      </c>
      <c r="EG491" s="54">
        <f t="shared" si="817"/>
        <v>2895984</v>
      </c>
      <c r="EH491" s="55">
        <f t="shared" si="818"/>
        <v>9</v>
      </c>
      <c r="EI491" s="55">
        <f t="shared" si="819"/>
        <v>51</v>
      </c>
      <c r="EJ491" s="56" t="s">
        <v>1177</v>
      </c>
      <c r="EK491" s="57">
        <f t="shared" si="840"/>
        <v>0</v>
      </c>
      <c r="EL491" s="57">
        <f t="shared" si="841"/>
        <v>0</v>
      </c>
      <c r="EM491" s="57">
        <f t="shared" si="842"/>
        <v>0</v>
      </c>
      <c r="EN491" s="57">
        <f t="shared" si="843"/>
        <v>0</v>
      </c>
      <c r="EO491" s="57">
        <f t="shared" si="822"/>
        <v>0</v>
      </c>
      <c r="EP491" s="57">
        <f t="shared" si="823"/>
        <v>0</v>
      </c>
      <c r="EQ491" s="58">
        <f t="shared" si="824"/>
        <v>0</v>
      </c>
      <c r="ER491" s="58">
        <f t="shared" si="825"/>
        <v>0</v>
      </c>
      <c r="ES491" s="58">
        <f t="shared" si="826"/>
        <v>0</v>
      </c>
      <c r="ET491" s="58">
        <f t="shared" si="827"/>
        <v>0</v>
      </c>
    </row>
    <row r="492" spans="1:150" x14ac:dyDescent="0.25">
      <c r="A492" s="30" t="s">
        <v>1628</v>
      </c>
      <c r="B492" s="65">
        <v>2023377</v>
      </c>
      <c r="C492" s="67" t="s">
        <v>1629</v>
      </c>
      <c r="D492" s="32" t="s">
        <v>1165</v>
      </c>
      <c r="E492" s="56"/>
      <c r="F492" s="33"/>
      <c r="G492" s="33"/>
      <c r="H492" s="288">
        <f t="shared" si="820"/>
        <v>3407040</v>
      </c>
      <c r="I492" s="288">
        <f t="shared" si="821"/>
        <v>3407040</v>
      </c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4" t="s">
        <v>478</v>
      </c>
      <c r="AI492" s="34" t="s">
        <v>463</v>
      </c>
      <c r="AJ492" s="34" t="s">
        <v>54</v>
      </c>
      <c r="AK492" s="34" t="s">
        <v>490</v>
      </c>
      <c r="AL492" s="34" t="s">
        <v>119</v>
      </c>
      <c r="AM492" s="34" t="s">
        <v>491</v>
      </c>
      <c r="AN492" s="34" t="s">
        <v>617</v>
      </c>
      <c r="AO492" s="36">
        <v>1.04</v>
      </c>
      <c r="AP492" s="69" t="s">
        <v>1456</v>
      </c>
      <c r="AQ492" s="69" t="s">
        <v>30</v>
      </c>
      <c r="AR492" s="37" t="s">
        <v>493</v>
      </c>
      <c r="AS492" s="38">
        <v>2023</v>
      </c>
      <c r="AT492" s="39" t="s">
        <v>1183</v>
      </c>
      <c r="AU492" s="37" t="s">
        <v>493</v>
      </c>
      <c r="AV492" s="39" t="s">
        <v>494</v>
      </c>
      <c r="AW492" s="39" t="s">
        <v>495</v>
      </c>
      <c r="AX492" s="39" t="s">
        <v>550</v>
      </c>
      <c r="AY492" s="40" t="s">
        <v>1176</v>
      </c>
      <c r="AZ492" s="40" t="s">
        <v>504</v>
      </c>
      <c r="BA492" s="274">
        <v>0</v>
      </c>
      <c r="BB492" s="42"/>
      <c r="BC492" s="43">
        <v>3276000</v>
      </c>
      <c r="BD492" s="43">
        <v>0</v>
      </c>
      <c r="BE492" s="43"/>
      <c r="BF492" s="43">
        <v>0</v>
      </c>
      <c r="BG492" s="44"/>
      <c r="BH492" s="45">
        <f t="shared" si="802"/>
        <v>3276000</v>
      </c>
      <c r="BI492" s="45">
        <f t="shared" si="803"/>
        <v>3407040</v>
      </c>
      <c r="BJ492" s="45">
        <f t="shared" si="815"/>
        <v>3407040</v>
      </c>
      <c r="BK492" s="46">
        <v>0</v>
      </c>
      <c r="BL492" s="46">
        <v>0</v>
      </c>
      <c r="BM492" s="46">
        <f t="shared" si="848"/>
        <v>0</v>
      </c>
      <c r="BN492" s="46">
        <v>0</v>
      </c>
      <c r="BO492" s="46">
        <f t="shared" si="784"/>
        <v>0</v>
      </c>
      <c r="BP492" s="46">
        <v>0</v>
      </c>
      <c r="BQ492" s="46">
        <f t="shared" si="849"/>
        <v>0</v>
      </c>
      <c r="BR492" s="46">
        <v>0</v>
      </c>
      <c r="BS492" s="46">
        <f t="shared" si="850"/>
        <v>0</v>
      </c>
      <c r="BT492" s="46">
        <v>0</v>
      </c>
      <c r="BU492" s="46">
        <f t="shared" si="851"/>
        <v>0</v>
      </c>
      <c r="BV492" s="46">
        <v>0</v>
      </c>
      <c r="BW492" s="46">
        <f t="shared" si="852"/>
        <v>0</v>
      </c>
      <c r="BX492" s="46">
        <v>0</v>
      </c>
      <c r="BY492" s="46">
        <f t="shared" si="853"/>
        <v>0</v>
      </c>
      <c r="BZ492" s="46">
        <v>0</v>
      </c>
      <c r="CA492" s="46">
        <f t="shared" si="785"/>
        <v>0</v>
      </c>
      <c r="CB492" s="46">
        <v>0</v>
      </c>
      <c r="CC492" s="46">
        <f t="shared" si="786"/>
        <v>0</v>
      </c>
      <c r="CD492" s="46">
        <v>0</v>
      </c>
      <c r="CE492" s="46">
        <f t="shared" si="787"/>
        <v>0</v>
      </c>
      <c r="CF492" s="46">
        <v>0</v>
      </c>
      <c r="CG492" s="46">
        <f t="shared" si="788"/>
        <v>0</v>
      </c>
      <c r="CH492" s="46">
        <v>0</v>
      </c>
      <c r="CI492" s="46">
        <f t="shared" si="789"/>
        <v>0</v>
      </c>
      <c r="CJ492" s="46">
        <v>0</v>
      </c>
      <c r="CK492" s="46">
        <f t="shared" si="790"/>
        <v>0</v>
      </c>
      <c r="CL492" s="46">
        <v>0</v>
      </c>
      <c r="CM492" s="46">
        <f t="shared" si="791"/>
        <v>0</v>
      </c>
      <c r="CN492" s="46">
        <v>3276000</v>
      </c>
      <c r="CO492" s="46">
        <f t="shared" si="792"/>
        <v>3407040</v>
      </c>
      <c r="CP492" s="46">
        <v>0</v>
      </c>
      <c r="CQ492" s="46">
        <f t="shared" si="793"/>
        <v>0</v>
      </c>
      <c r="CR492" s="46">
        <v>0</v>
      </c>
      <c r="CS492" s="46">
        <f t="shared" si="794"/>
        <v>0</v>
      </c>
      <c r="CT492" s="46">
        <v>0</v>
      </c>
      <c r="CU492" s="46">
        <f t="shared" si="795"/>
        <v>0</v>
      </c>
      <c r="CV492" s="46">
        <v>0</v>
      </c>
      <c r="CW492" s="46">
        <f t="shared" si="796"/>
        <v>0</v>
      </c>
      <c r="CX492" s="46">
        <v>0</v>
      </c>
      <c r="CY492" s="46">
        <f t="shared" si="797"/>
        <v>0</v>
      </c>
      <c r="CZ492" s="46">
        <v>0</v>
      </c>
      <c r="DA492" s="46">
        <f t="shared" si="798"/>
        <v>0</v>
      </c>
      <c r="DB492" s="47">
        <v>0</v>
      </c>
      <c r="DC492" s="46">
        <f t="shared" si="799"/>
        <v>0</v>
      </c>
      <c r="DD492" s="48">
        <v>0</v>
      </c>
      <c r="DE492" s="46">
        <f t="shared" si="800"/>
        <v>0</v>
      </c>
      <c r="DF492" s="49">
        <v>60</v>
      </c>
      <c r="DG492" s="50">
        <f t="shared" si="807"/>
        <v>56784</v>
      </c>
      <c r="DH492" s="51">
        <f t="shared" si="816"/>
        <v>454272</v>
      </c>
      <c r="DI492" s="52"/>
      <c r="DJ492" s="52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2">
        <f t="shared" ref="DY492:EF492" si="864">$DG492</f>
        <v>56784</v>
      </c>
      <c r="DZ492" s="52">
        <f t="shared" si="864"/>
        <v>56784</v>
      </c>
      <c r="EA492" s="52">
        <f t="shared" si="864"/>
        <v>56784</v>
      </c>
      <c r="EB492" s="52">
        <f t="shared" si="864"/>
        <v>56784</v>
      </c>
      <c r="EC492" s="52">
        <f t="shared" si="864"/>
        <v>56784</v>
      </c>
      <c r="ED492" s="52">
        <f t="shared" si="864"/>
        <v>56784</v>
      </c>
      <c r="EE492" s="52">
        <f t="shared" si="864"/>
        <v>56784</v>
      </c>
      <c r="EF492" s="52">
        <f t="shared" si="864"/>
        <v>56784</v>
      </c>
      <c r="EG492" s="54">
        <f t="shared" si="817"/>
        <v>2952768</v>
      </c>
      <c r="EH492" s="55">
        <f t="shared" si="818"/>
        <v>8</v>
      </c>
      <c r="EI492" s="55">
        <f t="shared" si="819"/>
        <v>52</v>
      </c>
      <c r="EJ492" s="56" t="s">
        <v>1177</v>
      </c>
      <c r="EK492" s="57">
        <f t="shared" si="840"/>
        <v>0</v>
      </c>
      <c r="EL492" s="57">
        <f t="shared" si="841"/>
        <v>0</v>
      </c>
      <c r="EM492" s="57">
        <f t="shared" si="842"/>
        <v>0</v>
      </c>
      <c r="EN492" s="57">
        <f t="shared" si="843"/>
        <v>0</v>
      </c>
      <c r="EO492" s="57">
        <f t="shared" si="822"/>
        <v>0</v>
      </c>
      <c r="EP492" s="57">
        <f t="shared" si="823"/>
        <v>0</v>
      </c>
      <c r="EQ492" s="58">
        <f t="shared" si="824"/>
        <v>0</v>
      </c>
      <c r="ER492" s="58">
        <f t="shared" si="825"/>
        <v>0</v>
      </c>
      <c r="ES492" s="58">
        <f t="shared" si="826"/>
        <v>0</v>
      </c>
      <c r="ET492" s="58">
        <f t="shared" si="827"/>
        <v>0</v>
      </c>
    </row>
    <row r="493" spans="1:150" x14ac:dyDescent="0.25">
      <c r="A493" s="30" t="s">
        <v>1630</v>
      </c>
      <c r="B493" s="65">
        <v>2023378</v>
      </c>
      <c r="C493" s="67" t="s">
        <v>1631</v>
      </c>
      <c r="D493" s="32" t="s">
        <v>1165</v>
      </c>
      <c r="E493" s="56"/>
      <c r="F493" s="33"/>
      <c r="G493" s="33"/>
      <c r="H493" s="288">
        <f t="shared" si="820"/>
        <v>3407040</v>
      </c>
      <c r="I493" s="288">
        <f t="shared" si="821"/>
        <v>3407040</v>
      </c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4" t="s">
        <v>478</v>
      </c>
      <c r="AI493" s="34" t="s">
        <v>463</v>
      </c>
      <c r="AJ493" s="34" t="s">
        <v>54</v>
      </c>
      <c r="AK493" s="34" t="s">
        <v>490</v>
      </c>
      <c r="AL493" s="34" t="s">
        <v>119</v>
      </c>
      <c r="AM493" s="34" t="s">
        <v>491</v>
      </c>
      <c r="AN493" s="34" t="s">
        <v>617</v>
      </c>
      <c r="AO493" s="36">
        <v>1.04</v>
      </c>
      <c r="AP493" s="69" t="s">
        <v>1456</v>
      </c>
      <c r="AQ493" s="69" t="s">
        <v>30</v>
      </c>
      <c r="AR493" s="37" t="s">
        <v>493</v>
      </c>
      <c r="AS493" s="38">
        <v>2023</v>
      </c>
      <c r="AT493" s="39" t="s">
        <v>1183</v>
      </c>
      <c r="AU493" s="37" t="s">
        <v>493</v>
      </c>
      <c r="AV493" s="39" t="s">
        <v>494</v>
      </c>
      <c r="AW493" s="39" t="s">
        <v>495</v>
      </c>
      <c r="AX493" s="39" t="s">
        <v>550</v>
      </c>
      <c r="AY493" s="40" t="s">
        <v>1176</v>
      </c>
      <c r="AZ493" s="40" t="s">
        <v>504</v>
      </c>
      <c r="BA493" s="274">
        <v>0</v>
      </c>
      <c r="BB493" s="42"/>
      <c r="BC493" s="43">
        <v>3276000</v>
      </c>
      <c r="BD493" s="43">
        <v>0</v>
      </c>
      <c r="BE493" s="43"/>
      <c r="BF493" s="43">
        <v>0</v>
      </c>
      <c r="BG493" s="44"/>
      <c r="BH493" s="45">
        <f t="shared" si="802"/>
        <v>3276000</v>
      </c>
      <c r="BI493" s="45">
        <f t="shared" si="803"/>
        <v>3407040</v>
      </c>
      <c r="BJ493" s="45">
        <f t="shared" si="815"/>
        <v>3407040</v>
      </c>
      <c r="BK493" s="46">
        <v>0</v>
      </c>
      <c r="BL493" s="46">
        <v>0</v>
      </c>
      <c r="BM493" s="46">
        <f t="shared" si="848"/>
        <v>0</v>
      </c>
      <c r="BN493" s="46">
        <v>0</v>
      </c>
      <c r="BO493" s="46">
        <f t="shared" si="784"/>
        <v>0</v>
      </c>
      <c r="BP493" s="46">
        <v>0</v>
      </c>
      <c r="BQ493" s="46">
        <f t="shared" si="849"/>
        <v>0</v>
      </c>
      <c r="BR493" s="46">
        <v>0</v>
      </c>
      <c r="BS493" s="46">
        <f t="shared" si="850"/>
        <v>0</v>
      </c>
      <c r="BT493" s="46">
        <v>0</v>
      </c>
      <c r="BU493" s="46">
        <f t="shared" si="851"/>
        <v>0</v>
      </c>
      <c r="BV493" s="46">
        <v>0</v>
      </c>
      <c r="BW493" s="46">
        <f t="shared" si="852"/>
        <v>0</v>
      </c>
      <c r="BX493" s="46">
        <v>0</v>
      </c>
      <c r="BY493" s="46">
        <f t="shared" si="853"/>
        <v>0</v>
      </c>
      <c r="BZ493" s="46">
        <v>0</v>
      </c>
      <c r="CA493" s="46">
        <f t="shared" si="785"/>
        <v>0</v>
      </c>
      <c r="CB493" s="46">
        <v>0</v>
      </c>
      <c r="CC493" s="46">
        <f t="shared" si="786"/>
        <v>0</v>
      </c>
      <c r="CD493" s="46">
        <v>0</v>
      </c>
      <c r="CE493" s="46">
        <f t="shared" si="787"/>
        <v>0</v>
      </c>
      <c r="CF493" s="46">
        <v>0</v>
      </c>
      <c r="CG493" s="46">
        <f t="shared" si="788"/>
        <v>0</v>
      </c>
      <c r="CH493" s="46">
        <v>0</v>
      </c>
      <c r="CI493" s="46">
        <f t="shared" si="789"/>
        <v>0</v>
      </c>
      <c r="CJ493" s="46">
        <v>0</v>
      </c>
      <c r="CK493" s="46">
        <f t="shared" si="790"/>
        <v>0</v>
      </c>
      <c r="CL493" s="46">
        <v>0</v>
      </c>
      <c r="CM493" s="46">
        <f t="shared" si="791"/>
        <v>0</v>
      </c>
      <c r="CN493" s="46">
        <v>0</v>
      </c>
      <c r="CO493" s="46">
        <f t="shared" si="792"/>
        <v>0</v>
      </c>
      <c r="CP493" s="46">
        <v>3276000</v>
      </c>
      <c r="CQ493" s="46">
        <f t="shared" si="793"/>
        <v>3407040</v>
      </c>
      <c r="CR493" s="46">
        <v>0</v>
      </c>
      <c r="CS493" s="46">
        <f t="shared" si="794"/>
        <v>0</v>
      </c>
      <c r="CT493" s="46">
        <v>0</v>
      </c>
      <c r="CU493" s="46">
        <f t="shared" si="795"/>
        <v>0</v>
      </c>
      <c r="CV493" s="46">
        <v>0</v>
      </c>
      <c r="CW493" s="46">
        <f t="shared" si="796"/>
        <v>0</v>
      </c>
      <c r="CX493" s="46">
        <v>0</v>
      </c>
      <c r="CY493" s="46">
        <f t="shared" si="797"/>
        <v>0</v>
      </c>
      <c r="CZ493" s="46">
        <v>0</v>
      </c>
      <c r="DA493" s="46">
        <f t="shared" si="798"/>
        <v>0</v>
      </c>
      <c r="DB493" s="47">
        <v>0</v>
      </c>
      <c r="DC493" s="46">
        <f t="shared" si="799"/>
        <v>0</v>
      </c>
      <c r="DD493" s="48">
        <v>0</v>
      </c>
      <c r="DE493" s="46">
        <f t="shared" si="800"/>
        <v>0</v>
      </c>
      <c r="DF493" s="49">
        <v>60</v>
      </c>
      <c r="DG493" s="50">
        <f t="shared" si="807"/>
        <v>56784</v>
      </c>
      <c r="DH493" s="51">
        <f t="shared" si="816"/>
        <v>397488</v>
      </c>
      <c r="DI493" s="52"/>
      <c r="DJ493" s="52"/>
      <c r="DK493" s="53"/>
      <c r="DL493" s="53"/>
      <c r="DM493" s="52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2">
        <f t="shared" ref="DZ493:EF502" si="865">$DG493</f>
        <v>56784</v>
      </c>
      <c r="EA493" s="52">
        <f t="shared" si="865"/>
        <v>56784</v>
      </c>
      <c r="EB493" s="52">
        <f t="shared" si="865"/>
        <v>56784</v>
      </c>
      <c r="EC493" s="52">
        <f t="shared" si="865"/>
        <v>56784</v>
      </c>
      <c r="ED493" s="52">
        <f t="shared" si="865"/>
        <v>56784</v>
      </c>
      <c r="EE493" s="52">
        <f t="shared" si="865"/>
        <v>56784</v>
      </c>
      <c r="EF493" s="52">
        <f t="shared" si="865"/>
        <v>56784</v>
      </c>
      <c r="EG493" s="54">
        <f t="shared" si="817"/>
        <v>3009552</v>
      </c>
      <c r="EH493" s="55">
        <f t="shared" si="818"/>
        <v>7</v>
      </c>
      <c r="EI493" s="55">
        <f t="shared" si="819"/>
        <v>53</v>
      </c>
      <c r="EJ493" s="56" t="s">
        <v>1177</v>
      </c>
      <c r="EK493" s="57">
        <f t="shared" si="840"/>
        <v>0</v>
      </c>
      <c r="EL493" s="57">
        <f t="shared" si="841"/>
        <v>0</v>
      </c>
      <c r="EM493" s="57">
        <f t="shared" si="842"/>
        <v>0</v>
      </c>
      <c r="EN493" s="57">
        <f t="shared" si="843"/>
        <v>0</v>
      </c>
      <c r="EO493" s="57">
        <f t="shared" si="822"/>
        <v>0</v>
      </c>
      <c r="EP493" s="57">
        <f t="shared" si="823"/>
        <v>0</v>
      </c>
      <c r="EQ493" s="58">
        <f t="shared" si="824"/>
        <v>0</v>
      </c>
      <c r="ER493" s="58">
        <f t="shared" si="825"/>
        <v>0</v>
      </c>
      <c r="ES493" s="58">
        <f t="shared" si="826"/>
        <v>0</v>
      </c>
      <c r="ET493" s="58">
        <f t="shared" si="827"/>
        <v>0</v>
      </c>
    </row>
    <row r="494" spans="1:150" x14ac:dyDescent="0.25">
      <c r="A494" s="30" t="s">
        <v>1632</v>
      </c>
      <c r="B494" s="65">
        <v>2023383</v>
      </c>
      <c r="C494" s="67" t="s">
        <v>1633</v>
      </c>
      <c r="D494" s="32" t="s">
        <v>1165</v>
      </c>
      <c r="E494" s="56"/>
      <c r="F494" s="33"/>
      <c r="G494" s="33"/>
      <c r="H494" s="288">
        <f t="shared" si="820"/>
        <v>613267.20000000007</v>
      </c>
      <c r="I494" s="288">
        <f t="shared" si="821"/>
        <v>613267.20000000007</v>
      </c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4" t="s">
        <v>685</v>
      </c>
      <c r="AI494" s="34" t="s">
        <v>463</v>
      </c>
      <c r="AJ494" s="34" t="s">
        <v>54</v>
      </c>
      <c r="AK494" s="34" t="s">
        <v>490</v>
      </c>
      <c r="AL494" s="34" t="s">
        <v>119</v>
      </c>
      <c r="AM494" s="34" t="s">
        <v>491</v>
      </c>
      <c r="AN494" s="34" t="s">
        <v>617</v>
      </c>
      <c r="AO494" s="36">
        <v>1.04</v>
      </c>
      <c r="AP494" s="69" t="s">
        <v>468</v>
      </c>
      <c r="AQ494" s="69" t="s">
        <v>58</v>
      </c>
      <c r="AR494" s="37" t="s">
        <v>469</v>
      </c>
      <c r="AS494" s="38">
        <v>2023</v>
      </c>
      <c r="AT494" s="39" t="s">
        <v>1183</v>
      </c>
      <c r="AU494" s="37" t="s">
        <v>471</v>
      </c>
      <c r="AV494" s="39" t="s">
        <v>494</v>
      </c>
      <c r="AW494" s="39" t="s">
        <v>495</v>
      </c>
      <c r="AX494" s="39" t="s">
        <v>550</v>
      </c>
      <c r="AY494" s="40" t="s">
        <v>1229</v>
      </c>
      <c r="AZ494" s="40" t="s">
        <v>504</v>
      </c>
      <c r="BA494" s="274">
        <v>0</v>
      </c>
      <c r="BB494" s="42"/>
      <c r="BC494" s="43">
        <v>589680</v>
      </c>
      <c r="BD494" s="43">
        <v>0</v>
      </c>
      <c r="BE494" s="43"/>
      <c r="BF494" s="43">
        <v>0</v>
      </c>
      <c r="BG494" s="44"/>
      <c r="BH494" s="45">
        <f t="shared" si="802"/>
        <v>589680</v>
      </c>
      <c r="BI494" s="45">
        <f t="shared" si="803"/>
        <v>613267.20000000007</v>
      </c>
      <c r="BJ494" s="45">
        <f t="shared" si="815"/>
        <v>613267.20000000007</v>
      </c>
      <c r="BK494" s="46">
        <v>0</v>
      </c>
      <c r="BL494" s="46">
        <v>0</v>
      </c>
      <c r="BM494" s="46">
        <f t="shared" si="848"/>
        <v>0</v>
      </c>
      <c r="BN494" s="46">
        <v>0</v>
      </c>
      <c r="BO494" s="46">
        <f t="shared" si="784"/>
        <v>0</v>
      </c>
      <c r="BP494" s="46">
        <v>589680</v>
      </c>
      <c r="BQ494" s="46">
        <f t="shared" si="849"/>
        <v>613267.20000000007</v>
      </c>
      <c r="BR494" s="46">
        <v>0</v>
      </c>
      <c r="BS494" s="46">
        <f t="shared" si="850"/>
        <v>0</v>
      </c>
      <c r="BT494" s="46">
        <v>0</v>
      </c>
      <c r="BU494" s="46">
        <f t="shared" si="851"/>
        <v>0</v>
      </c>
      <c r="BV494" s="46">
        <v>0</v>
      </c>
      <c r="BW494" s="46">
        <f t="shared" si="852"/>
        <v>0</v>
      </c>
      <c r="BX494" s="46">
        <v>0</v>
      </c>
      <c r="BY494" s="46">
        <f t="shared" si="853"/>
        <v>0</v>
      </c>
      <c r="BZ494" s="46">
        <v>0</v>
      </c>
      <c r="CA494" s="46">
        <f t="shared" si="785"/>
        <v>0</v>
      </c>
      <c r="CB494" s="46">
        <v>0</v>
      </c>
      <c r="CC494" s="46">
        <f t="shared" si="786"/>
        <v>0</v>
      </c>
      <c r="CD494" s="46">
        <v>0</v>
      </c>
      <c r="CE494" s="46">
        <f t="shared" si="787"/>
        <v>0</v>
      </c>
      <c r="CF494" s="46">
        <v>0</v>
      </c>
      <c r="CG494" s="46">
        <f t="shared" si="788"/>
        <v>0</v>
      </c>
      <c r="CH494" s="46">
        <v>0</v>
      </c>
      <c r="CI494" s="46">
        <f t="shared" si="789"/>
        <v>0</v>
      </c>
      <c r="CJ494" s="46">
        <v>0</v>
      </c>
      <c r="CK494" s="46">
        <f t="shared" si="790"/>
        <v>0</v>
      </c>
      <c r="CL494" s="46">
        <v>0</v>
      </c>
      <c r="CM494" s="46">
        <f t="shared" si="791"/>
        <v>0</v>
      </c>
      <c r="CN494" s="46">
        <v>0</v>
      </c>
      <c r="CO494" s="46">
        <f t="shared" si="792"/>
        <v>0</v>
      </c>
      <c r="CP494" s="46">
        <v>0</v>
      </c>
      <c r="CQ494" s="46">
        <f t="shared" si="793"/>
        <v>0</v>
      </c>
      <c r="CR494" s="46">
        <v>0</v>
      </c>
      <c r="CS494" s="46">
        <f t="shared" si="794"/>
        <v>0</v>
      </c>
      <c r="CT494" s="46">
        <v>0</v>
      </c>
      <c r="CU494" s="46">
        <f t="shared" si="795"/>
        <v>0</v>
      </c>
      <c r="CV494" s="46">
        <v>0</v>
      </c>
      <c r="CW494" s="46">
        <f t="shared" si="796"/>
        <v>0</v>
      </c>
      <c r="CX494" s="46">
        <v>0</v>
      </c>
      <c r="CY494" s="46">
        <f t="shared" si="797"/>
        <v>0</v>
      </c>
      <c r="CZ494" s="46">
        <v>0</v>
      </c>
      <c r="DA494" s="46">
        <f t="shared" si="798"/>
        <v>0</v>
      </c>
      <c r="DB494" s="47">
        <v>0</v>
      </c>
      <c r="DC494" s="46">
        <f t="shared" si="799"/>
        <v>0</v>
      </c>
      <c r="DD494" s="48">
        <v>0</v>
      </c>
      <c r="DE494" s="46">
        <f t="shared" si="800"/>
        <v>0</v>
      </c>
      <c r="DF494" s="49">
        <v>40</v>
      </c>
      <c r="DG494" s="50">
        <f t="shared" si="807"/>
        <v>15331.680000000002</v>
      </c>
      <c r="DH494" s="51">
        <f t="shared" si="816"/>
        <v>306633.59999999998</v>
      </c>
      <c r="DI494" s="52"/>
      <c r="DJ494" s="52"/>
      <c r="DK494" s="53"/>
      <c r="DL494" s="53"/>
      <c r="DM494" s="52">
        <f t="shared" ref="DM494:DY494" si="866">$DG494</f>
        <v>15331.680000000002</v>
      </c>
      <c r="DN494" s="52">
        <f t="shared" si="866"/>
        <v>15331.680000000002</v>
      </c>
      <c r="DO494" s="52">
        <f t="shared" si="866"/>
        <v>15331.680000000002</v>
      </c>
      <c r="DP494" s="52">
        <f t="shared" si="866"/>
        <v>15331.680000000002</v>
      </c>
      <c r="DQ494" s="52">
        <f t="shared" si="866"/>
        <v>15331.680000000002</v>
      </c>
      <c r="DR494" s="52">
        <f t="shared" si="866"/>
        <v>15331.680000000002</v>
      </c>
      <c r="DS494" s="52">
        <f t="shared" si="866"/>
        <v>15331.680000000002</v>
      </c>
      <c r="DT494" s="52">
        <f t="shared" si="866"/>
        <v>15331.680000000002</v>
      </c>
      <c r="DU494" s="52">
        <f t="shared" si="866"/>
        <v>15331.680000000002</v>
      </c>
      <c r="DV494" s="52">
        <f t="shared" si="866"/>
        <v>15331.680000000002</v>
      </c>
      <c r="DW494" s="52">
        <f t="shared" si="866"/>
        <v>15331.680000000002</v>
      </c>
      <c r="DX494" s="52">
        <f t="shared" si="866"/>
        <v>15331.680000000002</v>
      </c>
      <c r="DY494" s="52">
        <f t="shared" si="866"/>
        <v>15331.680000000002</v>
      </c>
      <c r="DZ494" s="52">
        <f t="shared" si="865"/>
        <v>15331.680000000002</v>
      </c>
      <c r="EA494" s="52">
        <f t="shared" si="865"/>
        <v>15331.680000000002</v>
      </c>
      <c r="EB494" s="52">
        <f t="shared" si="865"/>
        <v>15331.680000000002</v>
      </c>
      <c r="EC494" s="52">
        <f t="shared" si="865"/>
        <v>15331.680000000002</v>
      </c>
      <c r="ED494" s="52">
        <f t="shared" si="865"/>
        <v>15331.680000000002</v>
      </c>
      <c r="EE494" s="52">
        <f t="shared" si="865"/>
        <v>15331.680000000002</v>
      </c>
      <c r="EF494" s="52">
        <f t="shared" si="865"/>
        <v>15331.680000000002</v>
      </c>
      <c r="EG494" s="54">
        <f t="shared" si="817"/>
        <v>306633.60000000009</v>
      </c>
      <c r="EH494" s="55">
        <f t="shared" si="818"/>
        <v>20</v>
      </c>
      <c r="EI494" s="55">
        <f t="shared" si="819"/>
        <v>20</v>
      </c>
      <c r="EJ494" s="56" t="s">
        <v>1177</v>
      </c>
      <c r="EK494" s="57">
        <f t="shared" si="840"/>
        <v>0</v>
      </c>
      <c r="EL494" s="57">
        <f t="shared" si="841"/>
        <v>0</v>
      </c>
      <c r="EM494" s="57">
        <f t="shared" si="842"/>
        <v>0</v>
      </c>
      <c r="EN494" s="57">
        <f t="shared" si="843"/>
        <v>613267.20000000007</v>
      </c>
      <c r="EO494" s="57">
        <f t="shared" si="822"/>
        <v>597935.52</v>
      </c>
      <c r="EP494" s="57">
        <f t="shared" si="823"/>
        <v>582603.84</v>
      </c>
      <c r="EQ494" s="58">
        <f t="shared" si="824"/>
        <v>0</v>
      </c>
      <c r="ER494" s="58">
        <f t="shared" si="825"/>
        <v>0</v>
      </c>
      <c r="ES494" s="58">
        <f t="shared" si="826"/>
        <v>0</v>
      </c>
      <c r="ET494" s="58">
        <f t="shared" si="827"/>
        <v>8585.7408000000014</v>
      </c>
    </row>
    <row r="495" spans="1:150" x14ac:dyDescent="0.25">
      <c r="A495" s="30" t="s">
        <v>1634</v>
      </c>
      <c r="B495" s="65">
        <v>2023384</v>
      </c>
      <c r="C495" s="67" t="s">
        <v>1635</v>
      </c>
      <c r="D495" s="32" t="s">
        <v>1165</v>
      </c>
      <c r="E495" s="56"/>
      <c r="F495" s="33"/>
      <c r="G495" s="33"/>
      <c r="H495" s="288">
        <f t="shared" si="820"/>
        <v>613267.20000000007</v>
      </c>
      <c r="I495" s="288">
        <f t="shared" si="821"/>
        <v>613267.20000000007</v>
      </c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4" t="s">
        <v>685</v>
      </c>
      <c r="AI495" s="34" t="s">
        <v>463</v>
      </c>
      <c r="AJ495" s="34" t="s">
        <v>54</v>
      </c>
      <c r="AK495" s="34" t="s">
        <v>490</v>
      </c>
      <c r="AL495" s="34" t="s">
        <v>119</v>
      </c>
      <c r="AM495" s="34" t="s">
        <v>491</v>
      </c>
      <c r="AN495" s="34" t="s">
        <v>617</v>
      </c>
      <c r="AO495" s="36">
        <v>1.04</v>
      </c>
      <c r="AP495" s="69" t="s">
        <v>468</v>
      </c>
      <c r="AQ495" s="69" t="s">
        <v>58</v>
      </c>
      <c r="AR495" s="37" t="s">
        <v>469</v>
      </c>
      <c r="AS495" s="38">
        <v>2023</v>
      </c>
      <c r="AT495" s="39" t="s">
        <v>1183</v>
      </c>
      <c r="AU495" s="37" t="s">
        <v>471</v>
      </c>
      <c r="AV495" s="39" t="s">
        <v>494</v>
      </c>
      <c r="AW495" s="39" t="s">
        <v>495</v>
      </c>
      <c r="AX495" s="39" t="s">
        <v>550</v>
      </c>
      <c r="AY495" s="40" t="s">
        <v>1229</v>
      </c>
      <c r="AZ495" s="40" t="s">
        <v>504</v>
      </c>
      <c r="BA495" s="274">
        <v>0</v>
      </c>
      <c r="BB495" s="42"/>
      <c r="BC495" s="43">
        <v>589680</v>
      </c>
      <c r="BD495" s="43">
        <v>0</v>
      </c>
      <c r="BE495" s="43"/>
      <c r="BF495" s="43">
        <v>0</v>
      </c>
      <c r="BG495" s="44"/>
      <c r="BH495" s="45">
        <f t="shared" si="802"/>
        <v>589680</v>
      </c>
      <c r="BI495" s="45">
        <f t="shared" si="803"/>
        <v>613267.20000000007</v>
      </c>
      <c r="BJ495" s="45">
        <f t="shared" si="815"/>
        <v>613267.20000000007</v>
      </c>
      <c r="BK495" s="46">
        <v>0</v>
      </c>
      <c r="BL495" s="46">
        <v>0</v>
      </c>
      <c r="BM495" s="46">
        <f t="shared" si="848"/>
        <v>0</v>
      </c>
      <c r="BN495" s="46">
        <v>0</v>
      </c>
      <c r="BO495" s="46">
        <f t="shared" ref="BO495:BO558" si="867">$AO495*BN495</f>
        <v>0</v>
      </c>
      <c r="BP495" s="46">
        <v>0</v>
      </c>
      <c r="BQ495" s="46">
        <f t="shared" si="849"/>
        <v>0</v>
      </c>
      <c r="BR495" s="46">
        <v>589680</v>
      </c>
      <c r="BS495" s="46">
        <f t="shared" si="850"/>
        <v>613267.20000000007</v>
      </c>
      <c r="BT495" s="46">
        <v>0</v>
      </c>
      <c r="BU495" s="46">
        <f t="shared" si="851"/>
        <v>0</v>
      </c>
      <c r="BV495" s="46">
        <v>0</v>
      </c>
      <c r="BW495" s="46">
        <f t="shared" si="852"/>
        <v>0</v>
      </c>
      <c r="BX495" s="46">
        <v>0</v>
      </c>
      <c r="BY495" s="46">
        <f t="shared" si="853"/>
        <v>0</v>
      </c>
      <c r="BZ495" s="46">
        <v>0</v>
      </c>
      <c r="CA495" s="46">
        <f t="shared" ref="CA495:CA558" si="868">$AO495*BZ495</f>
        <v>0</v>
      </c>
      <c r="CB495" s="46">
        <v>0</v>
      </c>
      <c r="CC495" s="46">
        <f t="shared" ref="CC495:CC558" si="869">$AO495*CB495</f>
        <v>0</v>
      </c>
      <c r="CD495" s="46">
        <v>0</v>
      </c>
      <c r="CE495" s="46">
        <f t="shared" ref="CE495:CE558" si="870">$AO495*CD495</f>
        <v>0</v>
      </c>
      <c r="CF495" s="46">
        <v>0</v>
      </c>
      <c r="CG495" s="46">
        <f t="shared" ref="CG495:CG558" si="871">$AO495*CF495</f>
        <v>0</v>
      </c>
      <c r="CH495" s="46">
        <v>0</v>
      </c>
      <c r="CI495" s="46">
        <f t="shared" ref="CI495:CI558" si="872">$AO495*CH495</f>
        <v>0</v>
      </c>
      <c r="CJ495" s="46">
        <v>0</v>
      </c>
      <c r="CK495" s="46">
        <f t="shared" ref="CK495:CK558" si="873">$AO495*CJ495</f>
        <v>0</v>
      </c>
      <c r="CL495" s="46">
        <v>0</v>
      </c>
      <c r="CM495" s="46">
        <f t="shared" ref="CM495:CM558" si="874">$AO495*CL495</f>
        <v>0</v>
      </c>
      <c r="CN495" s="46">
        <v>0</v>
      </c>
      <c r="CO495" s="46">
        <f t="shared" ref="CO495:CO558" si="875">$AO495*CN495</f>
        <v>0</v>
      </c>
      <c r="CP495" s="46">
        <v>0</v>
      </c>
      <c r="CQ495" s="46">
        <f t="shared" ref="CQ495:CQ558" si="876">$AO495*CP495</f>
        <v>0</v>
      </c>
      <c r="CR495" s="46">
        <v>0</v>
      </c>
      <c r="CS495" s="46">
        <f t="shared" ref="CS495:CS558" si="877">$AO495*CR495</f>
        <v>0</v>
      </c>
      <c r="CT495" s="46">
        <v>0</v>
      </c>
      <c r="CU495" s="46">
        <f t="shared" ref="CU495:CU558" si="878">$AO495*CT495</f>
        <v>0</v>
      </c>
      <c r="CV495" s="46">
        <v>0</v>
      </c>
      <c r="CW495" s="46">
        <f t="shared" ref="CW495:CW558" si="879">$AO495*CV495</f>
        <v>0</v>
      </c>
      <c r="CX495" s="46">
        <v>0</v>
      </c>
      <c r="CY495" s="46">
        <f t="shared" ref="CY495:CY558" si="880">$AO495*CX495</f>
        <v>0</v>
      </c>
      <c r="CZ495" s="46">
        <v>0</v>
      </c>
      <c r="DA495" s="46">
        <f t="shared" ref="DA495:DA558" si="881">$AO495*CZ495</f>
        <v>0</v>
      </c>
      <c r="DB495" s="47">
        <v>0</v>
      </c>
      <c r="DC495" s="46">
        <f t="shared" ref="DC495:DC558" si="882">$AO495*DB495</f>
        <v>0</v>
      </c>
      <c r="DD495" s="48">
        <v>0</v>
      </c>
      <c r="DE495" s="46">
        <f t="shared" ref="DE495:DE558" si="883">$AO495*DD495</f>
        <v>0</v>
      </c>
      <c r="DF495" s="49">
        <v>40</v>
      </c>
      <c r="DG495" s="50">
        <f t="shared" si="807"/>
        <v>15331.680000000002</v>
      </c>
      <c r="DH495" s="51">
        <f t="shared" si="816"/>
        <v>291301.92</v>
      </c>
      <c r="DI495" s="52"/>
      <c r="DJ495" s="52"/>
      <c r="DK495" s="53"/>
      <c r="DL495" s="53"/>
      <c r="DM495" s="53"/>
      <c r="DN495" s="52">
        <f t="shared" ref="DN495:DY495" si="884">$DG495</f>
        <v>15331.680000000002</v>
      </c>
      <c r="DO495" s="52">
        <f t="shared" si="884"/>
        <v>15331.680000000002</v>
      </c>
      <c r="DP495" s="52">
        <f t="shared" si="884"/>
        <v>15331.680000000002</v>
      </c>
      <c r="DQ495" s="52">
        <f t="shared" si="884"/>
        <v>15331.680000000002</v>
      </c>
      <c r="DR495" s="52">
        <f t="shared" si="884"/>
        <v>15331.680000000002</v>
      </c>
      <c r="DS495" s="52">
        <f t="shared" si="884"/>
        <v>15331.680000000002</v>
      </c>
      <c r="DT495" s="52">
        <f t="shared" si="884"/>
        <v>15331.680000000002</v>
      </c>
      <c r="DU495" s="52">
        <f t="shared" si="884"/>
        <v>15331.680000000002</v>
      </c>
      <c r="DV495" s="52">
        <f t="shared" si="884"/>
        <v>15331.680000000002</v>
      </c>
      <c r="DW495" s="52">
        <f t="shared" si="884"/>
        <v>15331.680000000002</v>
      </c>
      <c r="DX495" s="52">
        <f t="shared" si="884"/>
        <v>15331.680000000002</v>
      </c>
      <c r="DY495" s="52">
        <f t="shared" si="884"/>
        <v>15331.680000000002</v>
      </c>
      <c r="DZ495" s="52">
        <f t="shared" si="865"/>
        <v>15331.680000000002</v>
      </c>
      <c r="EA495" s="52">
        <f t="shared" si="865"/>
        <v>15331.680000000002</v>
      </c>
      <c r="EB495" s="52">
        <f t="shared" si="865"/>
        <v>15331.680000000002</v>
      </c>
      <c r="EC495" s="52">
        <f t="shared" si="865"/>
        <v>15331.680000000002</v>
      </c>
      <c r="ED495" s="52">
        <f t="shared" si="865"/>
        <v>15331.680000000002</v>
      </c>
      <c r="EE495" s="52">
        <f t="shared" si="865"/>
        <v>15331.680000000002</v>
      </c>
      <c r="EF495" s="52">
        <f t="shared" si="865"/>
        <v>15331.680000000002</v>
      </c>
      <c r="EG495" s="54">
        <f t="shared" si="817"/>
        <v>321965.28000000009</v>
      </c>
      <c r="EH495" s="55">
        <f t="shared" si="818"/>
        <v>19</v>
      </c>
      <c r="EI495" s="55">
        <f t="shared" si="819"/>
        <v>21</v>
      </c>
      <c r="EJ495" s="56" t="s">
        <v>1177</v>
      </c>
      <c r="EK495" s="57">
        <f t="shared" si="840"/>
        <v>0</v>
      </c>
      <c r="EL495" s="57">
        <f t="shared" si="841"/>
        <v>0</v>
      </c>
      <c r="EM495" s="57">
        <f t="shared" si="842"/>
        <v>0</v>
      </c>
      <c r="EN495" s="57">
        <f t="shared" si="843"/>
        <v>0</v>
      </c>
      <c r="EO495" s="57">
        <f t="shared" si="822"/>
        <v>613267.20000000007</v>
      </c>
      <c r="EP495" s="57">
        <f t="shared" si="823"/>
        <v>597935.52</v>
      </c>
      <c r="EQ495" s="58">
        <f t="shared" si="824"/>
        <v>0</v>
      </c>
      <c r="ER495" s="58">
        <f t="shared" si="825"/>
        <v>0</v>
      </c>
      <c r="ES495" s="58">
        <f t="shared" si="826"/>
        <v>0</v>
      </c>
      <c r="ET495" s="58">
        <f t="shared" si="827"/>
        <v>0</v>
      </c>
    </row>
    <row r="496" spans="1:150" x14ac:dyDescent="0.25">
      <c r="A496" s="30" t="s">
        <v>1636</v>
      </c>
      <c r="B496" s="65">
        <v>2023385</v>
      </c>
      <c r="C496" s="67" t="s">
        <v>1637</v>
      </c>
      <c r="D496" s="32" t="s">
        <v>1165</v>
      </c>
      <c r="E496" s="56"/>
      <c r="F496" s="33"/>
      <c r="G496" s="33"/>
      <c r="H496" s="288">
        <f t="shared" si="820"/>
        <v>613267.20000000007</v>
      </c>
      <c r="I496" s="288">
        <f t="shared" si="821"/>
        <v>613267.20000000007</v>
      </c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4" t="s">
        <v>685</v>
      </c>
      <c r="AI496" s="34" t="s">
        <v>463</v>
      </c>
      <c r="AJ496" s="34" t="s">
        <v>54</v>
      </c>
      <c r="AK496" s="34" t="s">
        <v>490</v>
      </c>
      <c r="AL496" s="34" t="s">
        <v>119</v>
      </c>
      <c r="AM496" s="34" t="s">
        <v>491</v>
      </c>
      <c r="AN496" s="34" t="s">
        <v>617</v>
      </c>
      <c r="AO496" s="36">
        <v>1.04</v>
      </c>
      <c r="AP496" s="69" t="s">
        <v>468</v>
      </c>
      <c r="AQ496" s="69" t="s">
        <v>58</v>
      </c>
      <c r="AR496" s="37" t="s">
        <v>469</v>
      </c>
      <c r="AS496" s="38">
        <v>2023</v>
      </c>
      <c r="AT496" s="39" t="s">
        <v>1183</v>
      </c>
      <c r="AU496" s="37" t="s">
        <v>471</v>
      </c>
      <c r="AV496" s="39" t="s">
        <v>494</v>
      </c>
      <c r="AW496" s="39" t="s">
        <v>495</v>
      </c>
      <c r="AX496" s="39" t="s">
        <v>550</v>
      </c>
      <c r="AY496" s="40" t="s">
        <v>1229</v>
      </c>
      <c r="AZ496" s="40" t="s">
        <v>504</v>
      </c>
      <c r="BA496" s="274">
        <v>0</v>
      </c>
      <c r="BB496" s="42"/>
      <c r="BC496" s="43">
        <v>589680</v>
      </c>
      <c r="BD496" s="43">
        <v>0</v>
      </c>
      <c r="BE496" s="43"/>
      <c r="BF496" s="43">
        <v>0</v>
      </c>
      <c r="BG496" s="44"/>
      <c r="BH496" s="45">
        <f t="shared" si="802"/>
        <v>589680</v>
      </c>
      <c r="BI496" s="45">
        <f t="shared" si="803"/>
        <v>613267.20000000007</v>
      </c>
      <c r="BJ496" s="45">
        <f t="shared" si="815"/>
        <v>613267.20000000007</v>
      </c>
      <c r="BK496" s="46">
        <v>0</v>
      </c>
      <c r="BL496" s="46">
        <v>0</v>
      </c>
      <c r="BM496" s="46">
        <f t="shared" si="848"/>
        <v>0</v>
      </c>
      <c r="BN496" s="46">
        <v>0</v>
      </c>
      <c r="BO496" s="46">
        <f t="shared" si="867"/>
        <v>0</v>
      </c>
      <c r="BP496" s="46">
        <v>0</v>
      </c>
      <c r="BQ496" s="46">
        <f t="shared" si="849"/>
        <v>0</v>
      </c>
      <c r="BR496" s="46">
        <v>0</v>
      </c>
      <c r="BS496" s="46">
        <f t="shared" si="850"/>
        <v>0</v>
      </c>
      <c r="BT496" s="46">
        <v>589680</v>
      </c>
      <c r="BU496" s="46">
        <f t="shared" si="851"/>
        <v>613267.20000000007</v>
      </c>
      <c r="BV496" s="46">
        <v>0</v>
      </c>
      <c r="BW496" s="46">
        <f t="shared" si="852"/>
        <v>0</v>
      </c>
      <c r="BX496" s="46">
        <v>0</v>
      </c>
      <c r="BY496" s="46">
        <f t="shared" si="853"/>
        <v>0</v>
      </c>
      <c r="BZ496" s="46">
        <v>0</v>
      </c>
      <c r="CA496" s="46">
        <f t="shared" si="868"/>
        <v>0</v>
      </c>
      <c r="CB496" s="46">
        <v>0</v>
      </c>
      <c r="CC496" s="46">
        <f t="shared" si="869"/>
        <v>0</v>
      </c>
      <c r="CD496" s="46">
        <v>0</v>
      </c>
      <c r="CE496" s="46">
        <f t="shared" si="870"/>
        <v>0</v>
      </c>
      <c r="CF496" s="46">
        <v>0</v>
      </c>
      <c r="CG496" s="46">
        <f t="shared" si="871"/>
        <v>0</v>
      </c>
      <c r="CH496" s="46">
        <v>0</v>
      </c>
      <c r="CI496" s="46">
        <f t="shared" si="872"/>
        <v>0</v>
      </c>
      <c r="CJ496" s="46">
        <v>0</v>
      </c>
      <c r="CK496" s="46">
        <f t="shared" si="873"/>
        <v>0</v>
      </c>
      <c r="CL496" s="46">
        <v>0</v>
      </c>
      <c r="CM496" s="46">
        <f t="shared" si="874"/>
        <v>0</v>
      </c>
      <c r="CN496" s="46">
        <v>0</v>
      </c>
      <c r="CO496" s="46">
        <f t="shared" si="875"/>
        <v>0</v>
      </c>
      <c r="CP496" s="46">
        <v>0</v>
      </c>
      <c r="CQ496" s="46">
        <f t="shared" si="876"/>
        <v>0</v>
      </c>
      <c r="CR496" s="46">
        <v>0</v>
      </c>
      <c r="CS496" s="46">
        <f t="shared" si="877"/>
        <v>0</v>
      </c>
      <c r="CT496" s="46">
        <v>0</v>
      </c>
      <c r="CU496" s="46">
        <f t="shared" si="878"/>
        <v>0</v>
      </c>
      <c r="CV496" s="46">
        <v>0</v>
      </c>
      <c r="CW496" s="46">
        <f t="shared" si="879"/>
        <v>0</v>
      </c>
      <c r="CX496" s="46">
        <v>0</v>
      </c>
      <c r="CY496" s="46">
        <f t="shared" si="880"/>
        <v>0</v>
      </c>
      <c r="CZ496" s="46">
        <v>0</v>
      </c>
      <c r="DA496" s="46">
        <f t="shared" si="881"/>
        <v>0</v>
      </c>
      <c r="DB496" s="47">
        <v>0</v>
      </c>
      <c r="DC496" s="46">
        <f t="shared" si="882"/>
        <v>0</v>
      </c>
      <c r="DD496" s="48">
        <v>0</v>
      </c>
      <c r="DE496" s="46">
        <f t="shared" si="883"/>
        <v>0</v>
      </c>
      <c r="DF496" s="49">
        <v>40</v>
      </c>
      <c r="DG496" s="50">
        <f t="shared" si="807"/>
        <v>15331.680000000002</v>
      </c>
      <c r="DH496" s="51">
        <f t="shared" si="816"/>
        <v>275970.24</v>
      </c>
      <c r="DI496" s="52"/>
      <c r="DJ496" s="52"/>
      <c r="DK496" s="53"/>
      <c r="DL496" s="53"/>
      <c r="DM496" s="53"/>
      <c r="DN496" s="53"/>
      <c r="DO496" s="52">
        <f t="shared" ref="DO496:DY496" si="885">$DG496</f>
        <v>15331.680000000002</v>
      </c>
      <c r="DP496" s="52">
        <f t="shared" si="885"/>
        <v>15331.680000000002</v>
      </c>
      <c r="DQ496" s="52">
        <f t="shared" si="885"/>
        <v>15331.680000000002</v>
      </c>
      <c r="DR496" s="52">
        <f t="shared" si="885"/>
        <v>15331.680000000002</v>
      </c>
      <c r="DS496" s="52">
        <f t="shared" si="885"/>
        <v>15331.680000000002</v>
      </c>
      <c r="DT496" s="52">
        <f t="shared" si="885"/>
        <v>15331.680000000002</v>
      </c>
      <c r="DU496" s="52">
        <f t="shared" si="885"/>
        <v>15331.680000000002</v>
      </c>
      <c r="DV496" s="52">
        <f t="shared" si="885"/>
        <v>15331.680000000002</v>
      </c>
      <c r="DW496" s="52">
        <f t="shared" si="885"/>
        <v>15331.680000000002</v>
      </c>
      <c r="DX496" s="52">
        <f t="shared" si="885"/>
        <v>15331.680000000002</v>
      </c>
      <c r="DY496" s="52">
        <f t="shared" si="885"/>
        <v>15331.680000000002</v>
      </c>
      <c r="DZ496" s="52">
        <f t="shared" si="865"/>
        <v>15331.680000000002</v>
      </c>
      <c r="EA496" s="52">
        <f t="shared" si="865"/>
        <v>15331.680000000002</v>
      </c>
      <c r="EB496" s="52">
        <f t="shared" si="865"/>
        <v>15331.680000000002</v>
      </c>
      <c r="EC496" s="52">
        <f t="shared" si="865"/>
        <v>15331.680000000002</v>
      </c>
      <c r="ED496" s="52">
        <f t="shared" si="865"/>
        <v>15331.680000000002</v>
      </c>
      <c r="EE496" s="52">
        <f t="shared" si="865"/>
        <v>15331.680000000002</v>
      </c>
      <c r="EF496" s="52">
        <f t="shared" si="865"/>
        <v>15331.680000000002</v>
      </c>
      <c r="EG496" s="54">
        <f t="shared" si="817"/>
        <v>337296.96000000008</v>
      </c>
      <c r="EH496" s="55">
        <f t="shared" si="818"/>
        <v>18</v>
      </c>
      <c r="EI496" s="55">
        <f t="shared" si="819"/>
        <v>22</v>
      </c>
      <c r="EJ496" s="56" t="s">
        <v>1177</v>
      </c>
      <c r="EK496" s="57">
        <f t="shared" si="840"/>
        <v>0</v>
      </c>
      <c r="EL496" s="57">
        <f t="shared" si="841"/>
        <v>0</v>
      </c>
      <c r="EM496" s="57">
        <f t="shared" si="842"/>
        <v>0</v>
      </c>
      <c r="EN496" s="57">
        <f t="shared" si="843"/>
        <v>0</v>
      </c>
      <c r="EO496" s="57">
        <f t="shared" si="822"/>
        <v>0</v>
      </c>
      <c r="EP496" s="57">
        <f t="shared" si="823"/>
        <v>613267.20000000007</v>
      </c>
      <c r="EQ496" s="58">
        <f t="shared" si="824"/>
        <v>0</v>
      </c>
      <c r="ER496" s="58">
        <f t="shared" si="825"/>
        <v>0</v>
      </c>
      <c r="ES496" s="58">
        <f t="shared" si="826"/>
        <v>0</v>
      </c>
      <c r="ET496" s="58">
        <f t="shared" si="827"/>
        <v>0</v>
      </c>
    </row>
    <row r="497" spans="1:150" x14ac:dyDescent="0.25">
      <c r="A497" s="30" t="s">
        <v>1638</v>
      </c>
      <c r="B497" s="65">
        <v>2023386</v>
      </c>
      <c r="C497" s="67" t="s">
        <v>1639</v>
      </c>
      <c r="D497" s="32" t="s">
        <v>1165</v>
      </c>
      <c r="E497" s="56"/>
      <c r="F497" s="33"/>
      <c r="G497" s="33"/>
      <c r="H497" s="288">
        <f t="shared" si="820"/>
        <v>613267.20000000007</v>
      </c>
      <c r="I497" s="288">
        <f t="shared" si="821"/>
        <v>613267.20000000007</v>
      </c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4" t="s">
        <v>685</v>
      </c>
      <c r="AI497" s="34" t="s">
        <v>463</v>
      </c>
      <c r="AJ497" s="34" t="s">
        <v>54</v>
      </c>
      <c r="AK497" s="34" t="s">
        <v>490</v>
      </c>
      <c r="AL497" s="34" t="s">
        <v>119</v>
      </c>
      <c r="AM497" s="34" t="s">
        <v>491</v>
      </c>
      <c r="AN497" s="34" t="s">
        <v>617</v>
      </c>
      <c r="AO497" s="36">
        <v>1.04</v>
      </c>
      <c r="AP497" s="69" t="s">
        <v>468</v>
      </c>
      <c r="AQ497" s="69" t="s">
        <v>58</v>
      </c>
      <c r="AR497" s="37" t="s">
        <v>469</v>
      </c>
      <c r="AS497" s="38">
        <v>2023</v>
      </c>
      <c r="AT497" s="39" t="s">
        <v>1183</v>
      </c>
      <c r="AU497" s="37" t="s">
        <v>471</v>
      </c>
      <c r="AV497" s="39" t="s">
        <v>494</v>
      </c>
      <c r="AW497" s="39" t="s">
        <v>495</v>
      </c>
      <c r="AX497" s="39" t="s">
        <v>550</v>
      </c>
      <c r="AY497" s="40" t="s">
        <v>1229</v>
      </c>
      <c r="AZ497" s="40" t="s">
        <v>504</v>
      </c>
      <c r="BA497" s="274">
        <v>0</v>
      </c>
      <c r="BB497" s="42"/>
      <c r="BC497" s="43">
        <v>589680</v>
      </c>
      <c r="BD497" s="43">
        <v>0</v>
      </c>
      <c r="BE497" s="43"/>
      <c r="BF497" s="43">
        <v>0</v>
      </c>
      <c r="BG497" s="44"/>
      <c r="BH497" s="45">
        <f t="shared" si="802"/>
        <v>589680</v>
      </c>
      <c r="BI497" s="45">
        <f t="shared" si="803"/>
        <v>613267.20000000007</v>
      </c>
      <c r="BJ497" s="45">
        <f t="shared" si="815"/>
        <v>613267.20000000007</v>
      </c>
      <c r="BK497" s="46">
        <v>0</v>
      </c>
      <c r="BL497" s="46">
        <v>0</v>
      </c>
      <c r="BM497" s="46">
        <f t="shared" si="848"/>
        <v>0</v>
      </c>
      <c r="BN497" s="46">
        <v>0</v>
      </c>
      <c r="BO497" s="46">
        <f t="shared" si="867"/>
        <v>0</v>
      </c>
      <c r="BP497" s="46">
        <v>0</v>
      </c>
      <c r="BQ497" s="46">
        <f t="shared" si="849"/>
        <v>0</v>
      </c>
      <c r="BR497" s="46">
        <v>0</v>
      </c>
      <c r="BS497" s="46">
        <f t="shared" si="850"/>
        <v>0</v>
      </c>
      <c r="BT497" s="46">
        <v>0</v>
      </c>
      <c r="BU497" s="46">
        <f t="shared" si="851"/>
        <v>0</v>
      </c>
      <c r="BV497" s="46">
        <v>589680</v>
      </c>
      <c r="BW497" s="46">
        <f t="shared" si="852"/>
        <v>613267.20000000007</v>
      </c>
      <c r="BX497" s="46">
        <v>0</v>
      </c>
      <c r="BY497" s="46">
        <f t="shared" si="853"/>
        <v>0</v>
      </c>
      <c r="BZ497" s="46">
        <v>0</v>
      </c>
      <c r="CA497" s="46">
        <f t="shared" si="868"/>
        <v>0</v>
      </c>
      <c r="CB497" s="46">
        <v>0</v>
      </c>
      <c r="CC497" s="46">
        <f t="shared" si="869"/>
        <v>0</v>
      </c>
      <c r="CD497" s="46">
        <v>0</v>
      </c>
      <c r="CE497" s="46">
        <f t="shared" si="870"/>
        <v>0</v>
      </c>
      <c r="CF497" s="46">
        <v>0</v>
      </c>
      <c r="CG497" s="46">
        <f t="shared" si="871"/>
        <v>0</v>
      </c>
      <c r="CH497" s="46">
        <v>0</v>
      </c>
      <c r="CI497" s="46">
        <f t="shared" si="872"/>
        <v>0</v>
      </c>
      <c r="CJ497" s="46">
        <v>0</v>
      </c>
      <c r="CK497" s="46">
        <f t="shared" si="873"/>
        <v>0</v>
      </c>
      <c r="CL497" s="46">
        <v>0</v>
      </c>
      <c r="CM497" s="46">
        <f t="shared" si="874"/>
        <v>0</v>
      </c>
      <c r="CN497" s="46">
        <v>0</v>
      </c>
      <c r="CO497" s="46">
        <f t="shared" si="875"/>
        <v>0</v>
      </c>
      <c r="CP497" s="46">
        <v>0</v>
      </c>
      <c r="CQ497" s="46">
        <f t="shared" si="876"/>
        <v>0</v>
      </c>
      <c r="CR497" s="46">
        <v>0</v>
      </c>
      <c r="CS497" s="46">
        <f t="shared" si="877"/>
        <v>0</v>
      </c>
      <c r="CT497" s="46">
        <v>0</v>
      </c>
      <c r="CU497" s="46">
        <f t="shared" si="878"/>
        <v>0</v>
      </c>
      <c r="CV497" s="46">
        <v>0</v>
      </c>
      <c r="CW497" s="46">
        <f t="shared" si="879"/>
        <v>0</v>
      </c>
      <c r="CX497" s="46">
        <v>0</v>
      </c>
      <c r="CY497" s="46">
        <f t="shared" si="880"/>
        <v>0</v>
      </c>
      <c r="CZ497" s="46">
        <v>0</v>
      </c>
      <c r="DA497" s="46">
        <f t="shared" si="881"/>
        <v>0</v>
      </c>
      <c r="DB497" s="47">
        <v>0</v>
      </c>
      <c r="DC497" s="46">
        <f t="shared" si="882"/>
        <v>0</v>
      </c>
      <c r="DD497" s="48">
        <v>0</v>
      </c>
      <c r="DE497" s="46">
        <f t="shared" si="883"/>
        <v>0</v>
      </c>
      <c r="DF497" s="49">
        <v>40</v>
      </c>
      <c r="DG497" s="50">
        <f t="shared" si="807"/>
        <v>15331.680000000002</v>
      </c>
      <c r="DH497" s="51">
        <f t="shared" si="816"/>
        <v>260638.55999999997</v>
      </c>
      <c r="DI497" s="52"/>
      <c r="DJ497" s="52"/>
      <c r="DK497" s="53"/>
      <c r="DL497" s="53"/>
      <c r="DM497" s="53"/>
      <c r="DN497" s="53"/>
      <c r="DO497" s="53"/>
      <c r="DP497" s="52">
        <f t="shared" ref="DP497:DY497" si="886">$DG497</f>
        <v>15331.680000000002</v>
      </c>
      <c r="DQ497" s="52">
        <f t="shared" si="886"/>
        <v>15331.680000000002</v>
      </c>
      <c r="DR497" s="52">
        <f t="shared" si="886"/>
        <v>15331.680000000002</v>
      </c>
      <c r="DS497" s="52">
        <f t="shared" si="886"/>
        <v>15331.680000000002</v>
      </c>
      <c r="DT497" s="52">
        <f t="shared" si="886"/>
        <v>15331.680000000002</v>
      </c>
      <c r="DU497" s="52">
        <f t="shared" si="886"/>
        <v>15331.680000000002</v>
      </c>
      <c r="DV497" s="52">
        <f t="shared" si="886"/>
        <v>15331.680000000002</v>
      </c>
      <c r="DW497" s="52">
        <f t="shared" si="886"/>
        <v>15331.680000000002</v>
      </c>
      <c r="DX497" s="52">
        <f t="shared" si="886"/>
        <v>15331.680000000002</v>
      </c>
      <c r="DY497" s="52">
        <f t="shared" si="886"/>
        <v>15331.680000000002</v>
      </c>
      <c r="DZ497" s="52">
        <f t="shared" si="865"/>
        <v>15331.680000000002</v>
      </c>
      <c r="EA497" s="52">
        <f t="shared" si="865"/>
        <v>15331.680000000002</v>
      </c>
      <c r="EB497" s="52">
        <f t="shared" si="865"/>
        <v>15331.680000000002</v>
      </c>
      <c r="EC497" s="52">
        <f t="shared" si="865"/>
        <v>15331.680000000002</v>
      </c>
      <c r="ED497" s="52">
        <f t="shared" si="865"/>
        <v>15331.680000000002</v>
      </c>
      <c r="EE497" s="52">
        <f t="shared" si="865"/>
        <v>15331.680000000002</v>
      </c>
      <c r="EF497" s="52">
        <f t="shared" si="865"/>
        <v>15331.680000000002</v>
      </c>
      <c r="EG497" s="54">
        <f t="shared" si="817"/>
        <v>352628.64000000013</v>
      </c>
      <c r="EH497" s="55">
        <f t="shared" si="818"/>
        <v>17</v>
      </c>
      <c r="EI497" s="55">
        <f t="shared" si="819"/>
        <v>23</v>
      </c>
      <c r="EJ497" s="56" t="s">
        <v>1177</v>
      </c>
      <c r="EK497" s="57">
        <f t="shared" si="840"/>
        <v>0</v>
      </c>
      <c r="EL497" s="57">
        <f t="shared" si="841"/>
        <v>0</v>
      </c>
      <c r="EM497" s="57">
        <f t="shared" si="842"/>
        <v>0</v>
      </c>
      <c r="EN497" s="57">
        <f t="shared" si="843"/>
        <v>0</v>
      </c>
      <c r="EO497" s="57">
        <f t="shared" si="822"/>
        <v>0</v>
      </c>
      <c r="EP497" s="57">
        <f t="shared" si="823"/>
        <v>0</v>
      </c>
      <c r="EQ497" s="58">
        <f t="shared" si="824"/>
        <v>0</v>
      </c>
      <c r="ER497" s="58">
        <f t="shared" si="825"/>
        <v>0</v>
      </c>
      <c r="ES497" s="58">
        <f t="shared" si="826"/>
        <v>0</v>
      </c>
      <c r="ET497" s="58">
        <f t="shared" si="827"/>
        <v>0</v>
      </c>
    </row>
    <row r="498" spans="1:150" x14ac:dyDescent="0.25">
      <c r="A498" s="30" t="s">
        <v>1640</v>
      </c>
      <c r="B498" s="65">
        <v>2023387</v>
      </c>
      <c r="C498" s="67" t="s">
        <v>1641</v>
      </c>
      <c r="D498" s="32" t="s">
        <v>1165</v>
      </c>
      <c r="E498" s="56"/>
      <c r="F498" s="33"/>
      <c r="G498" s="33"/>
      <c r="H498" s="288">
        <f t="shared" si="820"/>
        <v>613267.20000000007</v>
      </c>
      <c r="I498" s="288">
        <f t="shared" si="821"/>
        <v>613267.20000000007</v>
      </c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4" t="s">
        <v>685</v>
      </c>
      <c r="AI498" s="34" t="s">
        <v>463</v>
      </c>
      <c r="AJ498" s="34" t="s">
        <v>54</v>
      </c>
      <c r="AK498" s="34" t="s">
        <v>490</v>
      </c>
      <c r="AL498" s="34" t="s">
        <v>119</v>
      </c>
      <c r="AM498" s="34" t="s">
        <v>491</v>
      </c>
      <c r="AN498" s="34" t="s">
        <v>617</v>
      </c>
      <c r="AO498" s="36">
        <v>1.04</v>
      </c>
      <c r="AP498" s="69" t="s">
        <v>1456</v>
      </c>
      <c r="AQ498" s="69" t="s">
        <v>58</v>
      </c>
      <c r="AR498" s="37" t="s">
        <v>469</v>
      </c>
      <c r="AS498" s="38">
        <v>2023</v>
      </c>
      <c r="AT498" s="39" t="s">
        <v>1183</v>
      </c>
      <c r="AU498" s="37" t="s">
        <v>471</v>
      </c>
      <c r="AV498" s="39" t="s">
        <v>494</v>
      </c>
      <c r="AW498" s="39" t="s">
        <v>495</v>
      </c>
      <c r="AX498" s="39" t="s">
        <v>550</v>
      </c>
      <c r="AY498" s="40" t="s">
        <v>1229</v>
      </c>
      <c r="AZ498" s="40" t="s">
        <v>504</v>
      </c>
      <c r="BA498" s="274">
        <v>0</v>
      </c>
      <c r="BB498" s="42"/>
      <c r="BC498" s="43">
        <v>589680</v>
      </c>
      <c r="BD498" s="43">
        <v>0</v>
      </c>
      <c r="BE498" s="43"/>
      <c r="BF498" s="43">
        <v>0</v>
      </c>
      <c r="BG498" s="44"/>
      <c r="BH498" s="45">
        <f t="shared" ref="BH498:BH561" si="887">BK498+BL498+BN498+BP498+BR498+BT498+BV498+BX498+BZ498+CB498+CD498+CJ498+CF498+CH498+CL498+CN498+CP498+CR498+CT498+CV498+CX498+CZ498+DB498+DD498</f>
        <v>589680</v>
      </c>
      <c r="BI498" s="45">
        <f t="shared" ref="BI498:BI561" si="888">BK498+BM498+BO498+BQ498+BS498+BU498+BW498+BY498+CA498+CC498+CE498+CK498+CG498+CI498+CM498+CO498+CQ498+CS498+CU498+CW498+CY498+DA498+DC498+DE498</f>
        <v>613267.20000000007</v>
      </c>
      <c r="BJ498" s="45">
        <f t="shared" si="815"/>
        <v>613267.20000000007</v>
      </c>
      <c r="BK498" s="46">
        <v>0</v>
      </c>
      <c r="BL498" s="46">
        <v>0</v>
      </c>
      <c r="BM498" s="46">
        <f t="shared" si="848"/>
        <v>0</v>
      </c>
      <c r="BN498" s="46">
        <v>0</v>
      </c>
      <c r="BO498" s="46">
        <f t="shared" si="867"/>
        <v>0</v>
      </c>
      <c r="BP498" s="46">
        <v>0</v>
      </c>
      <c r="BQ498" s="46">
        <f t="shared" si="849"/>
        <v>0</v>
      </c>
      <c r="BR498" s="46">
        <v>0</v>
      </c>
      <c r="BS498" s="46">
        <f t="shared" si="850"/>
        <v>0</v>
      </c>
      <c r="BT498" s="46">
        <v>0</v>
      </c>
      <c r="BU498" s="46">
        <f t="shared" si="851"/>
        <v>0</v>
      </c>
      <c r="BV498" s="46">
        <v>0</v>
      </c>
      <c r="BW498" s="46">
        <f t="shared" si="852"/>
        <v>0</v>
      </c>
      <c r="BX498" s="46">
        <v>589680</v>
      </c>
      <c r="BY498" s="46">
        <f t="shared" si="853"/>
        <v>613267.20000000007</v>
      </c>
      <c r="BZ498" s="46">
        <v>0</v>
      </c>
      <c r="CA498" s="46">
        <f t="shared" si="868"/>
        <v>0</v>
      </c>
      <c r="CB498" s="46">
        <v>0</v>
      </c>
      <c r="CC498" s="46">
        <f t="shared" si="869"/>
        <v>0</v>
      </c>
      <c r="CD498" s="46">
        <v>0</v>
      </c>
      <c r="CE498" s="46">
        <f t="shared" si="870"/>
        <v>0</v>
      </c>
      <c r="CF498" s="46">
        <v>0</v>
      </c>
      <c r="CG498" s="46">
        <f t="shared" si="871"/>
        <v>0</v>
      </c>
      <c r="CH498" s="46">
        <v>0</v>
      </c>
      <c r="CI498" s="46">
        <f t="shared" si="872"/>
        <v>0</v>
      </c>
      <c r="CJ498" s="46">
        <v>0</v>
      </c>
      <c r="CK498" s="46">
        <f t="shared" si="873"/>
        <v>0</v>
      </c>
      <c r="CL498" s="46">
        <v>0</v>
      </c>
      <c r="CM498" s="46">
        <f t="shared" si="874"/>
        <v>0</v>
      </c>
      <c r="CN498" s="46">
        <v>0</v>
      </c>
      <c r="CO498" s="46">
        <f t="shared" si="875"/>
        <v>0</v>
      </c>
      <c r="CP498" s="46">
        <v>0</v>
      </c>
      <c r="CQ498" s="46">
        <f t="shared" si="876"/>
        <v>0</v>
      </c>
      <c r="CR498" s="46">
        <v>0</v>
      </c>
      <c r="CS498" s="46">
        <f t="shared" si="877"/>
        <v>0</v>
      </c>
      <c r="CT498" s="46">
        <v>0</v>
      </c>
      <c r="CU498" s="46">
        <f t="shared" si="878"/>
        <v>0</v>
      </c>
      <c r="CV498" s="46">
        <v>0</v>
      </c>
      <c r="CW498" s="46">
        <f t="shared" si="879"/>
        <v>0</v>
      </c>
      <c r="CX498" s="46">
        <v>0</v>
      </c>
      <c r="CY498" s="46">
        <f t="shared" si="880"/>
        <v>0</v>
      </c>
      <c r="CZ498" s="46">
        <v>0</v>
      </c>
      <c r="DA498" s="46">
        <f t="shared" si="881"/>
        <v>0</v>
      </c>
      <c r="DB498" s="47">
        <v>0</v>
      </c>
      <c r="DC498" s="46">
        <f t="shared" si="882"/>
        <v>0</v>
      </c>
      <c r="DD498" s="48">
        <v>0</v>
      </c>
      <c r="DE498" s="46">
        <f t="shared" si="883"/>
        <v>0</v>
      </c>
      <c r="DF498" s="49">
        <v>40</v>
      </c>
      <c r="DG498" s="50">
        <f t="shared" si="807"/>
        <v>15331.680000000002</v>
      </c>
      <c r="DH498" s="51">
        <f t="shared" si="816"/>
        <v>245306.87999999998</v>
      </c>
      <c r="DI498" s="52"/>
      <c r="DJ498" s="52"/>
      <c r="DK498" s="53"/>
      <c r="DL498" s="53"/>
      <c r="DM498" s="53"/>
      <c r="DN498" s="53"/>
      <c r="DO498" s="53"/>
      <c r="DP498" s="53"/>
      <c r="DQ498" s="52">
        <f t="shared" ref="DQ498:DY498" si="889">$DG498</f>
        <v>15331.680000000002</v>
      </c>
      <c r="DR498" s="52">
        <f t="shared" si="889"/>
        <v>15331.680000000002</v>
      </c>
      <c r="DS498" s="52">
        <f t="shared" si="889"/>
        <v>15331.680000000002</v>
      </c>
      <c r="DT498" s="52">
        <f t="shared" si="889"/>
        <v>15331.680000000002</v>
      </c>
      <c r="DU498" s="52">
        <f t="shared" si="889"/>
        <v>15331.680000000002</v>
      </c>
      <c r="DV498" s="52">
        <f t="shared" si="889"/>
        <v>15331.680000000002</v>
      </c>
      <c r="DW498" s="52">
        <f t="shared" si="889"/>
        <v>15331.680000000002</v>
      </c>
      <c r="DX498" s="52">
        <f t="shared" si="889"/>
        <v>15331.680000000002</v>
      </c>
      <c r="DY498" s="52">
        <f t="shared" si="889"/>
        <v>15331.680000000002</v>
      </c>
      <c r="DZ498" s="52">
        <f t="shared" si="865"/>
        <v>15331.680000000002</v>
      </c>
      <c r="EA498" s="52">
        <f t="shared" si="865"/>
        <v>15331.680000000002</v>
      </c>
      <c r="EB498" s="52">
        <f t="shared" si="865"/>
        <v>15331.680000000002</v>
      </c>
      <c r="EC498" s="52">
        <f t="shared" si="865"/>
        <v>15331.680000000002</v>
      </c>
      <c r="ED498" s="52">
        <f t="shared" si="865"/>
        <v>15331.680000000002</v>
      </c>
      <c r="EE498" s="52">
        <f t="shared" si="865"/>
        <v>15331.680000000002</v>
      </c>
      <c r="EF498" s="52">
        <f t="shared" si="865"/>
        <v>15331.680000000002</v>
      </c>
      <c r="EG498" s="54">
        <f t="shared" si="817"/>
        <v>367960.32000000007</v>
      </c>
      <c r="EH498" s="55">
        <f t="shared" si="818"/>
        <v>16</v>
      </c>
      <c r="EI498" s="55">
        <f t="shared" si="819"/>
        <v>24</v>
      </c>
      <c r="EJ498" s="56" t="s">
        <v>1177</v>
      </c>
      <c r="EK498" s="57">
        <f t="shared" si="840"/>
        <v>0</v>
      </c>
      <c r="EL498" s="57">
        <f t="shared" si="841"/>
        <v>0</v>
      </c>
      <c r="EM498" s="57">
        <f t="shared" si="842"/>
        <v>0</v>
      </c>
      <c r="EN498" s="57">
        <f t="shared" si="843"/>
        <v>0</v>
      </c>
      <c r="EO498" s="57">
        <f t="shared" si="822"/>
        <v>0</v>
      </c>
      <c r="EP498" s="57">
        <f t="shared" si="823"/>
        <v>0</v>
      </c>
      <c r="EQ498" s="58">
        <f t="shared" si="824"/>
        <v>0</v>
      </c>
      <c r="ER498" s="58">
        <f t="shared" si="825"/>
        <v>0</v>
      </c>
      <c r="ES498" s="58">
        <f t="shared" si="826"/>
        <v>0</v>
      </c>
      <c r="ET498" s="58">
        <f t="shared" si="827"/>
        <v>0</v>
      </c>
    </row>
    <row r="499" spans="1:150" x14ac:dyDescent="0.25">
      <c r="A499" s="30" t="s">
        <v>1642</v>
      </c>
      <c r="B499" s="65">
        <v>2023388</v>
      </c>
      <c r="C499" s="67" t="s">
        <v>1643</v>
      </c>
      <c r="D499" s="32" t="s">
        <v>1165</v>
      </c>
      <c r="E499" s="56"/>
      <c r="F499" s="33"/>
      <c r="G499" s="33"/>
      <c r="H499" s="288">
        <f t="shared" si="820"/>
        <v>613267.20000000007</v>
      </c>
      <c r="I499" s="288">
        <f t="shared" si="821"/>
        <v>613267.20000000007</v>
      </c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4" t="s">
        <v>685</v>
      </c>
      <c r="AI499" s="34" t="s">
        <v>463</v>
      </c>
      <c r="AJ499" s="34" t="s">
        <v>54</v>
      </c>
      <c r="AK499" s="34" t="s">
        <v>490</v>
      </c>
      <c r="AL499" s="34" t="s">
        <v>119</v>
      </c>
      <c r="AM499" s="34" t="s">
        <v>491</v>
      </c>
      <c r="AN499" s="34" t="s">
        <v>617</v>
      </c>
      <c r="AO499" s="36">
        <v>1.04</v>
      </c>
      <c r="AP499" s="69" t="s">
        <v>1456</v>
      </c>
      <c r="AQ499" s="69" t="s">
        <v>58</v>
      </c>
      <c r="AR499" s="37" t="s">
        <v>469</v>
      </c>
      <c r="AS499" s="38">
        <v>2023</v>
      </c>
      <c r="AT499" s="39" t="s">
        <v>1183</v>
      </c>
      <c r="AU499" s="37" t="s">
        <v>471</v>
      </c>
      <c r="AV499" s="39" t="s">
        <v>494</v>
      </c>
      <c r="AW499" s="39" t="s">
        <v>495</v>
      </c>
      <c r="AX499" s="39" t="s">
        <v>550</v>
      </c>
      <c r="AY499" s="40" t="s">
        <v>1229</v>
      </c>
      <c r="AZ499" s="40" t="s">
        <v>504</v>
      </c>
      <c r="BA499" s="274">
        <v>0</v>
      </c>
      <c r="BB499" s="42"/>
      <c r="BC499" s="43">
        <v>589680</v>
      </c>
      <c r="BD499" s="43">
        <v>0</v>
      </c>
      <c r="BE499" s="43"/>
      <c r="BF499" s="43">
        <v>0</v>
      </c>
      <c r="BG499" s="44"/>
      <c r="BH499" s="45">
        <f t="shared" si="887"/>
        <v>589680</v>
      </c>
      <c r="BI499" s="45">
        <f t="shared" si="888"/>
        <v>613267.20000000007</v>
      </c>
      <c r="BJ499" s="45">
        <f t="shared" si="815"/>
        <v>613267.20000000007</v>
      </c>
      <c r="BK499" s="46">
        <v>0</v>
      </c>
      <c r="BL499" s="46">
        <v>0</v>
      </c>
      <c r="BM499" s="46">
        <f t="shared" si="848"/>
        <v>0</v>
      </c>
      <c r="BN499" s="46">
        <v>0</v>
      </c>
      <c r="BO499" s="46">
        <f t="shared" si="867"/>
        <v>0</v>
      </c>
      <c r="BP499" s="46">
        <v>0</v>
      </c>
      <c r="BQ499" s="46">
        <f t="shared" si="849"/>
        <v>0</v>
      </c>
      <c r="BR499" s="46">
        <v>0</v>
      </c>
      <c r="BS499" s="46">
        <f t="shared" si="850"/>
        <v>0</v>
      </c>
      <c r="BT499" s="46">
        <v>0</v>
      </c>
      <c r="BU499" s="46">
        <f t="shared" si="851"/>
        <v>0</v>
      </c>
      <c r="BV499" s="46">
        <v>0</v>
      </c>
      <c r="BW499" s="46">
        <f t="shared" si="852"/>
        <v>0</v>
      </c>
      <c r="BX499" s="46">
        <v>0</v>
      </c>
      <c r="BY499" s="46">
        <f t="shared" si="853"/>
        <v>0</v>
      </c>
      <c r="BZ499" s="46">
        <v>589680</v>
      </c>
      <c r="CA499" s="46">
        <f t="shared" si="868"/>
        <v>613267.20000000007</v>
      </c>
      <c r="CB499" s="46">
        <v>0</v>
      </c>
      <c r="CC499" s="46">
        <f t="shared" si="869"/>
        <v>0</v>
      </c>
      <c r="CD499" s="46">
        <v>0</v>
      </c>
      <c r="CE499" s="46">
        <f t="shared" si="870"/>
        <v>0</v>
      </c>
      <c r="CF499" s="46">
        <v>0</v>
      </c>
      <c r="CG499" s="46">
        <f t="shared" si="871"/>
        <v>0</v>
      </c>
      <c r="CH499" s="46">
        <v>0</v>
      </c>
      <c r="CI499" s="46">
        <f t="shared" si="872"/>
        <v>0</v>
      </c>
      <c r="CJ499" s="46">
        <v>0</v>
      </c>
      <c r="CK499" s="46">
        <f t="shared" si="873"/>
        <v>0</v>
      </c>
      <c r="CL499" s="46">
        <v>0</v>
      </c>
      <c r="CM499" s="46">
        <f t="shared" si="874"/>
        <v>0</v>
      </c>
      <c r="CN499" s="46">
        <v>0</v>
      </c>
      <c r="CO499" s="46">
        <f t="shared" si="875"/>
        <v>0</v>
      </c>
      <c r="CP499" s="46">
        <v>0</v>
      </c>
      <c r="CQ499" s="46">
        <f t="shared" si="876"/>
        <v>0</v>
      </c>
      <c r="CR499" s="46">
        <v>0</v>
      </c>
      <c r="CS499" s="46">
        <f t="shared" si="877"/>
        <v>0</v>
      </c>
      <c r="CT499" s="46">
        <v>0</v>
      </c>
      <c r="CU499" s="46">
        <f t="shared" si="878"/>
        <v>0</v>
      </c>
      <c r="CV499" s="46">
        <v>0</v>
      </c>
      <c r="CW499" s="46">
        <f t="shared" si="879"/>
        <v>0</v>
      </c>
      <c r="CX499" s="46">
        <v>0</v>
      </c>
      <c r="CY499" s="46">
        <f t="shared" si="880"/>
        <v>0</v>
      </c>
      <c r="CZ499" s="46">
        <v>0</v>
      </c>
      <c r="DA499" s="46">
        <f t="shared" si="881"/>
        <v>0</v>
      </c>
      <c r="DB499" s="47">
        <v>0</v>
      </c>
      <c r="DC499" s="46">
        <f t="shared" si="882"/>
        <v>0</v>
      </c>
      <c r="DD499" s="48">
        <v>0</v>
      </c>
      <c r="DE499" s="46">
        <f t="shared" si="883"/>
        <v>0</v>
      </c>
      <c r="DF499" s="49">
        <v>40</v>
      </c>
      <c r="DG499" s="50">
        <f t="shared" si="807"/>
        <v>15331.680000000002</v>
      </c>
      <c r="DH499" s="51">
        <f t="shared" si="816"/>
        <v>229975.19999999998</v>
      </c>
      <c r="DI499" s="52"/>
      <c r="DJ499" s="52"/>
      <c r="DK499" s="53"/>
      <c r="DL499" s="53"/>
      <c r="DM499" s="53"/>
      <c r="DN499" s="53"/>
      <c r="DO499" s="53"/>
      <c r="DP499" s="53"/>
      <c r="DQ499" s="53"/>
      <c r="DR499" s="52">
        <f t="shared" ref="DR499:DY499" si="890">$DG499</f>
        <v>15331.680000000002</v>
      </c>
      <c r="DS499" s="52">
        <f t="shared" si="890"/>
        <v>15331.680000000002</v>
      </c>
      <c r="DT499" s="52">
        <f t="shared" si="890"/>
        <v>15331.680000000002</v>
      </c>
      <c r="DU499" s="52">
        <f t="shared" si="890"/>
        <v>15331.680000000002</v>
      </c>
      <c r="DV499" s="52">
        <f t="shared" si="890"/>
        <v>15331.680000000002</v>
      </c>
      <c r="DW499" s="52">
        <f t="shared" si="890"/>
        <v>15331.680000000002</v>
      </c>
      <c r="DX499" s="52">
        <f t="shared" si="890"/>
        <v>15331.680000000002</v>
      </c>
      <c r="DY499" s="52">
        <f t="shared" si="890"/>
        <v>15331.680000000002</v>
      </c>
      <c r="DZ499" s="52">
        <f t="shared" si="865"/>
        <v>15331.680000000002</v>
      </c>
      <c r="EA499" s="52">
        <f t="shared" si="865"/>
        <v>15331.680000000002</v>
      </c>
      <c r="EB499" s="52">
        <f t="shared" si="865"/>
        <v>15331.680000000002</v>
      </c>
      <c r="EC499" s="52">
        <f t="shared" si="865"/>
        <v>15331.680000000002</v>
      </c>
      <c r="ED499" s="52">
        <f t="shared" si="865"/>
        <v>15331.680000000002</v>
      </c>
      <c r="EE499" s="52">
        <f t="shared" si="865"/>
        <v>15331.680000000002</v>
      </c>
      <c r="EF499" s="52">
        <f t="shared" si="865"/>
        <v>15331.680000000002</v>
      </c>
      <c r="EG499" s="54">
        <f t="shared" si="817"/>
        <v>383292.00000000012</v>
      </c>
      <c r="EH499" s="55">
        <f t="shared" si="818"/>
        <v>15</v>
      </c>
      <c r="EI499" s="55">
        <f t="shared" si="819"/>
        <v>25</v>
      </c>
      <c r="EJ499" s="56" t="s">
        <v>1177</v>
      </c>
      <c r="EK499" s="57">
        <f t="shared" si="840"/>
        <v>0</v>
      </c>
      <c r="EL499" s="57">
        <f t="shared" si="841"/>
        <v>0</v>
      </c>
      <c r="EM499" s="57">
        <f t="shared" si="842"/>
        <v>0</v>
      </c>
      <c r="EN499" s="57">
        <f t="shared" si="843"/>
        <v>0</v>
      </c>
      <c r="EO499" s="57">
        <f t="shared" si="822"/>
        <v>0</v>
      </c>
      <c r="EP499" s="57">
        <f t="shared" si="823"/>
        <v>0</v>
      </c>
      <c r="EQ499" s="58">
        <f t="shared" si="824"/>
        <v>0</v>
      </c>
      <c r="ER499" s="58">
        <f t="shared" si="825"/>
        <v>0</v>
      </c>
      <c r="ES499" s="58">
        <f t="shared" si="826"/>
        <v>0</v>
      </c>
      <c r="ET499" s="58">
        <f t="shared" si="827"/>
        <v>0</v>
      </c>
    </row>
    <row r="500" spans="1:150" x14ac:dyDescent="0.25">
      <c r="A500" s="30" t="s">
        <v>1644</v>
      </c>
      <c r="B500" s="65">
        <v>2023389</v>
      </c>
      <c r="C500" s="67" t="s">
        <v>1645</v>
      </c>
      <c r="D500" s="32" t="s">
        <v>1165</v>
      </c>
      <c r="E500" s="56"/>
      <c r="F500" s="33"/>
      <c r="G500" s="33"/>
      <c r="H500" s="288">
        <f t="shared" si="820"/>
        <v>613267.20000000007</v>
      </c>
      <c r="I500" s="288">
        <f t="shared" si="821"/>
        <v>613267.20000000007</v>
      </c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4" t="s">
        <v>685</v>
      </c>
      <c r="AI500" s="34" t="s">
        <v>463</v>
      </c>
      <c r="AJ500" s="34" t="s">
        <v>54</v>
      </c>
      <c r="AK500" s="34" t="s">
        <v>490</v>
      </c>
      <c r="AL500" s="34" t="s">
        <v>119</v>
      </c>
      <c r="AM500" s="34" t="s">
        <v>491</v>
      </c>
      <c r="AN500" s="34" t="s">
        <v>617</v>
      </c>
      <c r="AO500" s="36">
        <v>1.04</v>
      </c>
      <c r="AP500" s="69" t="s">
        <v>1456</v>
      </c>
      <c r="AQ500" s="69" t="s">
        <v>58</v>
      </c>
      <c r="AR500" s="37" t="s">
        <v>469</v>
      </c>
      <c r="AS500" s="38">
        <v>2023</v>
      </c>
      <c r="AT500" s="39" t="s">
        <v>1183</v>
      </c>
      <c r="AU500" s="37" t="s">
        <v>471</v>
      </c>
      <c r="AV500" s="39" t="s">
        <v>494</v>
      </c>
      <c r="AW500" s="39" t="s">
        <v>495</v>
      </c>
      <c r="AX500" s="39" t="s">
        <v>550</v>
      </c>
      <c r="AY500" s="40" t="s">
        <v>1229</v>
      </c>
      <c r="AZ500" s="40" t="s">
        <v>504</v>
      </c>
      <c r="BA500" s="274">
        <v>0</v>
      </c>
      <c r="BB500" s="42"/>
      <c r="BC500" s="43">
        <v>589680</v>
      </c>
      <c r="BD500" s="43">
        <v>0</v>
      </c>
      <c r="BE500" s="43"/>
      <c r="BF500" s="43">
        <v>0</v>
      </c>
      <c r="BG500" s="44"/>
      <c r="BH500" s="45">
        <f t="shared" si="887"/>
        <v>589680</v>
      </c>
      <c r="BI500" s="45">
        <f t="shared" si="888"/>
        <v>613267.20000000007</v>
      </c>
      <c r="BJ500" s="45">
        <f t="shared" si="815"/>
        <v>613267.20000000007</v>
      </c>
      <c r="BK500" s="46">
        <v>0</v>
      </c>
      <c r="BL500" s="46">
        <v>0</v>
      </c>
      <c r="BM500" s="46">
        <f t="shared" si="848"/>
        <v>0</v>
      </c>
      <c r="BN500" s="46">
        <v>0</v>
      </c>
      <c r="BO500" s="46">
        <f t="shared" si="867"/>
        <v>0</v>
      </c>
      <c r="BP500" s="46">
        <v>0</v>
      </c>
      <c r="BQ500" s="46">
        <f t="shared" si="849"/>
        <v>0</v>
      </c>
      <c r="BR500" s="46">
        <v>0</v>
      </c>
      <c r="BS500" s="46">
        <f t="shared" si="850"/>
        <v>0</v>
      </c>
      <c r="BT500" s="46">
        <v>0</v>
      </c>
      <c r="BU500" s="46">
        <f t="shared" si="851"/>
        <v>0</v>
      </c>
      <c r="BV500" s="46">
        <v>0</v>
      </c>
      <c r="BW500" s="46">
        <f t="shared" si="852"/>
        <v>0</v>
      </c>
      <c r="BX500" s="46">
        <v>0</v>
      </c>
      <c r="BY500" s="46">
        <f t="shared" si="853"/>
        <v>0</v>
      </c>
      <c r="BZ500" s="46">
        <v>0</v>
      </c>
      <c r="CA500" s="46">
        <f t="shared" si="868"/>
        <v>0</v>
      </c>
      <c r="CB500" s="46">
        <v>589680</v>
      </c>
      <c r="CC500" s="46">
        <f t="shared" si="869"/>
        <v>613267.20000000007</v>
      </c>
      <c r="CD500" s="46">
        <v>0</v>
      </c>
      <c r="CE500" s="46">
        <f t="shared" si="870"/>
        <v>0</v>
      </c>
      <c r="CF500" s="46">
        <v>0</v>
      </c>
      <c r="CG500" s="46">
        <f t="shared" si="871"/>
        <v>0</v>
      </c>
      <c r="CH500" s="46">
        <v>0</v>
      </c>
      <c r="CI500" s="46">
        <f t="shared" si="872"/>
        <v>0</v>
      </c>
      <c r="CJ500" s="46">
        <v>0</v>
      </c>
      <c r="CK500" s="46">
        <f t="shared" si="873"/>
        <v>0</v>
      </c>
      <c r="CL500" s="46">
        <v>0</v>
      </c>
      <c r="CM500" s="46">
        <f t="shared" si="874"/>
        <v>0</v>
      </c>
      <c r="CN500" s="46">
        <v>0</v>
      </c>
      <c r="CO500" s="46">
        <f t="shared" si="875"/>
        <v>0</v>
      </c>
      <c r="CP500" s="46">
        <v>0</v>
      </c>
      <c r="CQ500" s="46">
        <f t="shared" si="876"/>
        <v>0</v>
      </c>
      <c r="CR500" s="46">
        <v>0</v>
      </c>
      <c r="CS500" s="46">
        <f t="shared" si="877"/>
        <v>0</v>
      </c>
      <c r="CT500" s="46">
        <v>0</v>
      </c>
      <c r="CU500" s="46">
        <f t="shared" si="878"/>
        <v>0</v>
      </c>
      <c r="CV500" s="46">
        <v>0</v>
      </c>
      <c r="CW500" s="46">
        <f t="shared" si="879"/>
        <v>0</v>
      </c>
      <c r="CX500" s="46">
        <v>0</v>
      </c>
      <c r="CY500" s="46">
        <f t="shared" si="880"/>
        <v>0</v>
      </c>
      <c r="CZ500" s="46">
        <v>0</v>
      </c>
      <c r="DA500" s="46">
        <f t="shared" si="881"/>
        <v>0</v>
      </c>
      <c r="DB500" s="47">
        <v>0</v>
      </c>
      <c r="DC500" s="46">
        <f t="shared" si="882"/>
        <v>0</v>
      </c>
      <c r="DD500" s="48">
        <v>0</v>
      </c>
      <c r="DE500" s="46">
        <f t="shared" si="883"/>
        <v>0</v>
      </c>
      <c r="DF500" s="49">
        <v>40</v>
      </c>
      <c r="DG500" s="50">
        <f t="shared" si="807"/>
        <v>15331.680000000002</v>
      </c>
      <c r="DH500" s="51">
        <f t="shared" si="816"/>
        <v>214643.52</v>
      </c>
      <c r="DI500" s="52"/>
      <c r="DJ500" s="52"/>
      <c r="DK500" s="53"/>
      <c r="DL500" s="53"/>
      <c r="DM500" s="53"/>
      <c r="DN500" s="53"/>
      <c r="DO500" s="53"/>
      <c r="DP500" s="53"/>
      <c r="DQ500" s="53"/>
      <c r="DR500" s="53"/>
      <c r="DS500" s="52">
        <f t="shared" ref="DS500:DY500" si="891">$DG500</f>
        <v>15331.680000000002</v>
      </c>
      <c r="DT500" s="52">
        <f t="shared" si="891"/>
        <v>15331.680000000002</v>
      </c>
      <c r="DU500" s="52">
        <f t="shared" si="891"/>
        <v>15331.680000000002</v>
      </c>
      <c r="DV500" s="52">
        <f t="shared" si="891"/>
        <v>15331.680000000002</v>
      </c>
      <c r="DW500" s="52">
        <f t="shared" si="891"/>
        <v>15331.680000000002</v>
      </c>
      <c r="DX500" s="52">
        <f t="shared" si="891"/>
        <v>15331.680000000002</v>
      </c>
      <c r="DY500" s="52">
        <f t="shared" si="891"/>
        <v>15331.680000000002</v>
      </c>
      <c r="DZ500" s="52">
        <f t="shared" si="865"/>
        <v>15331.680000000002</v>
      </c>
      <c r="EA500" s="52">
        <f t="shared" si="865"/>
        <v>15331.680000000002</v>
      </c>
      <c r="EB500" s="52">
        <f t="shared" si="865"/>
        <v>15331.680000000002</v>
      </c>
      <c r="EC500" s="52">
        <f t="shared" si="865"/>
        <v>15331.680000000002</v>
      </c>
      <c r="ED500" s="52">
        <f t="shared" si="865"/>
        <v>15331.680000000002</v>
      </c>
      <c r="EE500" s="52">
        <f t="shared" si="865"/>
        <v>15331.680000000002</v>
      </c>
      <c r="EF500" s="52">
        <f t="shared" si="865"/>
        <v>15331.680000000002</v>
      </c>
      <c r="EG500" s="54">
        <f t="shared" si="817"/>
        <v>398623.68000000005</v>
      </c>
      <c r="EH500" s="55">
        <f t="shared" si="818"/>
        <v>14</v>
      </c>
      <c r="EI500" s="55">
        <f t="shared" si="819"/>
        <v>26</v>
      </c>
      <c r="EJ500" s="56" t="s">
        <v>1177</v>
      </c>
      <c r="EK500" s="57">
        <f t="shared" si="840"/>
        <v>0</v>
      </c>
      <c r="EL500" s="57">
        <f t="shared" si="841"/>
        <v>0</v>
      </c>
      <c r="EM500" s="57">
        <f t="shared" si="842"/>
        <v>0</v>
      </c>
      <c r="EN500" s="57">
        <f t="shared" si="843"/>
        <v>0</v>
      </c>
      <c r="EO500" s="57">
        <f t="shared" si="822"/>
        <v>0</v>
      </c>
      <c r="EP500" s="57">
        <f t="shared" si="823"/>
        <v>0</v>
      </c>
      <c r="EQ500" s="58">
        <f t="shared" si="824"/>
        <v>0</v>
      </c>
      <c r="ER500" s="58">
        <f t="shared" si="825"/>
        <v>0</v>
      </c>
      <c r="ES500" s="58">
        <f t="shared" si="826"/>
        <v>0</v>
      </c>
      <c r="ET500" s="58">
        <f t="shared" si="827"/>
        <v>0</v>
      </c>
    </row>
    <row r="501" spans="1:150" x14ac:dyDescent="0.25">
      <c r="A501" s="30" t="s">
        <v>1646</v>
      </c>
      <c r="B501" s="65">
        <v>2023390</v>
      </c>
      <c r="C501" s="67" t="s">
        <v>1647</v>
      </c>
      <c r="D501" s="32" t="s">
        <v>1165</v>
      </c>
      <c r="E501" s="56"/>
      <c r="F501" s="33"/>
      <c r="G501" s="33"/>
      <c r="H501" s="288">
        <f t="shared" si="820"/>
        <v>613267.20000000007</v>
      </c>
      <c r="I501" s="288">
        <f t="shared" si="821"/>
        <v>613267.20000000007</v>
      </c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4" t="s">
        <v>685</v>
      </c>
      <c r="AI501" s="34" t="s">
        <v>463</v>
      </c>
      <c r="AJ501" s="34" t="s">
        <v>54</v>
      </c>
      <c r="AK501" s="34" t="s">
        <v>490</v>
      </c>
      <c r="AL501" s="34" t="s">
        <v>119</v>
      </c>
      <c r="AM501" s="34" t="s">
        <v>491</v>
      </c>
      <c r="AN501" s="34" t="s">
        <v>617</v>
      </c>
      <c r="AO501" s="36">
        <v>1.04</v>
      </c>
      <c r="AP501" s="69" t="s">
        <v>1456</v>
      </c>
      <c r="AQ501" s="69" t="s">
        <v>58</v>
      </c>
      <c r="AR501" s="37" t="s">
        <v>469</v>
      </c>
      <c r="AS501" s="38">
        <v>2023</v>
      </c>
      <c r="AT501" s="39" t="s">
        <v>1183</v>
      </c>
      <c r="AU501" s="37" t="s">
        <v>471</v>
      </c>
      <c r="AV501" s="39" t="s">
        <v>494</v>
      </c>
      <c r="AW501" s="39" t="s">
        <v>495</v>
      </c>
      <c r="AX501" s="39" t="s">
        <v>550</v>
      </c>
      <c r="AY501" s="40" t="s">
        <v>1229</v>
      </c>
      <c r="AZ501" s="40" t="s">
        <v>504</v>
      </c>
      <c r="BA501" s="274">
        <v>0</v>
      </c>
      <c r="BB501" s="42"/>
      <c r="BC501" s="43">
        <v>589680</v>
      </c>
      <c r="BD501" s="43">
        <v>0</v>
      </c>
      <c r="BE501" s="43"/>
      <c r="BF501" s="43">
        <v>0</v>
      </c>
      <c r="BG501" s="44"/>
      <c r="BH501" s="45">
        <f t="shared" si="887"/>
        <v>589680</v>
      </c>
      <c r="BI501" s="45">
        <f t="shared" si="888"/>
        <v>613267.20000000007</v>
      </c>
      <c r="BJ501" s="45">
        <f t="shared" si="815"/>
        <v>613267.20000000007</v>
      </c>
      <c r="BK501" s="46">
        <v>0</v>
      </c>
      <c r="BL501" s="46">
        <v>0</v>
      </c>
      <c r="BM501" s="46">
        <f t="shared" si="848"/>
        <v>0</v>
      </c>
      <c r="BN501" s="46">
        <v>0</v>
      </c>
      <c r="BO501" s="46">
        <f t="shared" si="867"/>
        <v>0</v>
      </c>
      <c r="BP501" s="46">
        <v>0</v>
      </c>
      <c r="BQ501" s="46">
        <f t="shared" si="849"/>
        <v>0</v>
      </c>
      <c r="BR501" s="46">
        <v>0</v>
      </c>
      <c r="BS501" s="46">
        <f t="shared" si="850"/>
        <v>0</v>
      </c>
      <c r="BT501" s="46">
        <v>0</v>
      </c>
      <c r="BU501" s="46">
        <f t="shared" si="851"/>
        <v>0</v>
      </c>
      <c r="BV501" s="46">
        <v>0</v>
      </c>
      <c r="BW501" s="46">
        <f t="shared" si="852"/>
        <v>0</v>
      </c>
      <c r="BX501" s="46">
        <v>0</v>
      </c>
      <c r="BY501" s="46">
        <f t="shared" si="853"/>
        <v>0</v>
      </c>
      <c r="BZ501" s="46">
        <v>0</v>
      </c>
      <c r="CA501" s="46">
        <f t="shared" si="868"/>
        <v>0</v>
      </c>
      <c r="CB501" s="46">
        <v>0</v>
      </c>
      <c r="CC501" s="46">
        <f t="shared" si="869"/>
        <v>0</v>
      </c>
      <c r="CD501" s="46">
        <v>589680</v>
      </c>
      <c r="CE501" s="46">
        <f t="shared" si="870"/>
        <v>613267.20000000007</v>
      </c>
      <c r="CF501" s="46">
        <v>0</v>
      </c>
      <c r="CG501" s="46">
        <f t="shared" si="871"/>
        <v>0</v>
      </c>
      <c r="CH501" s="46">
        <v>0</v>
      </c>
      <c r="CI501" s="46">
        <f t="shared" si="872"/>
        <v>0</v>
      </c>
      <c r="CJ501" s="46">
        <v>0</v>
      </c>
      <c r="CK501" s="46">
        <f t="shared" si="873"/>
        <v>0</v>
      </c>
      <c r="CL501" s="46">
        <v>0</v>
      </c>
      <c r="CM501" s="46">
        <f t="shared" si="874"/>
        <v>0</v>
      </c>
      <c r="CN501" s="46">
        <v>0</v>
      </c>
      <c r="CO501" s="46">
        <f t="shared" si="875"/>
        <v>0</v>
      </c>
      <c r="CP501" s="46">
        <v>0</v>
      </c>
      <c r="CQ501" s="46">
        <f t="shared" si="876"/>
        <v>0</v>
      </c>
      <c r="CR501" s="46">
        <v>0</v>
      </c>
      <c r="CS501" s="46">
        <f t="shared" si="877"/>
        <v>0</v>
      </c>
      <c r="CT501" s="46">
        <v>0</v>
      </c>
      <c r="CU501" s="46">
        <f t="shared" si="878"/>
        <v>0</v>
      </c>
      <c r="CV501" s="46">
        <v>0</v>
      </c>
      <c r="CW501" s="46">
        <f t="shared" si="879"/>
        <v>0</v>
      </c>
      <c r="CX501" s="46">
        <v>0</v>
      </c>
      <c r="CY501" s="46">
        <f t="shared" si="880"/>
        <v>0</v>
      </c>
      <c r="CZ501" s="46">
        <v>0</v>
      </c>
      <c r="DA501" s="46">
        <f t="shared" si="881"/>
        <v>0</v>
      </c>
      <c r="DB501" s="47">
        <v>0</v>
      </c>
      <c r="DC501" s="46">
        <f t="shared" si="882"/>
        <v>0</v>
      </c>
      <c r="DD501" s="48">
        <v>0</v>
      </c>
      <c r="DE501" s="46">
        <f t="shared" si="883"/>
        <v>0</v>
      </c>
      <c r="DF501" s="49">
        <v>40</v>
      </c>
      <c r="DG501" s="50">
        <f t="shared" si="807"/>
        <v>15331.680000000002</v>
      </c>
      <c r="DH501" s="51">
        <f t="shared" si="816"/>
        <v>199311.84</v>
      </c>
      <c r="DI501" s="52"/>
      <c r="DJ501" s="52"/>
      <c r="DK501" s="53"/>
      <c r="DL501" s="53"/>
      <c r="DM501" s="53"/>
      <c r="DN501" s="53"/>
      <c r="DO501" s="53"/>
      <c r="DP501" s="53"/>
      <c r="DQ501" s="53"/>
      <c r="DR501" s="53"/>
      <c r="DS501" s="53"/>
      <c r="DT501" s="52">
        <f t="shared" ref="DT501:DY501" si="892">$DG501</f>
        <v>15331.680000000002</v>
      </c>
      <c r="DU501" s="52">
        <f t="shared" si="892"/>
        <v>15331.680000000002</v>
      </c>
      <c r="DV501" s="52">
        <f t="shared" si="892"/>
        <v>15331.680000000002</v>
      </c>
      <c r="DW501" s="52">
        <f t="shared" si="892"/>
        <v>15331.680000000002</v>
      </c>
      <c r="DX501" s="52">
        <f t="shared" si="892"/>
        <v>15331.680000000002</v>
      </c>
      <c r="DY501" s="52">
        <f t="shared" si="892"/>
        <v>15331.680000000002</v>
      </c>
      <c r="DZ501" s="52">
        <f t="shared" si="865"/>
        <v>15331.680000000002</v>
      </c>
      <c r="EA501" s="52">
        <f t="shared" si="865"/>
        <v>15331.680000000002</v>
      </c>
      <c r="EB501" s="52">
        <f t="shared" si="865"/>
        <v>15331.680000000002</v>
      </c>
      <c r="EC501" s="52">
        <f t="shared" si="865"/>
        <v>15331.680000000002</v>
      </c>
      <c r="ED501" s="52">
        <f t="shared" si="865"/>
        <v>15331.680000000002</v>
      </c>
      <c r="EE501" s="52">
        <f t="shared" si="865"/>
        <v>15331.680000000002</v>
      </c>
      <c r="EF501" s="52">
        <f t="shared" si="865"/>
        <v>15331.680000000002</v>
      </c>
      <c r="EG501" s="54">
        <f t="shared" si="817"/>
        <v>413955.3600000001</v>
      </c>
      <c r="EH501" s="55">
        <f t="shared" si="818"/>
        <v>13</v>
      </c>
      <c r="EI501" s="55">
        <f t="shared" si="819"/>
        <v>27</v>
      </c>
      <c r="EJ501" s="56" t="s">
        <v>1177</v>
      </c>
      <c r="EK501" s="57">
        <f t="shared" si="840"/>
        <v>0</v>
      </c>
      <c r="EL501" s="57">
        <f t="shared" si="841"/>
        <v>0</v>
      </c>
      <c r="EM501" s="57">
        <f t="shared" si="842"/>
        <v>0</v>
      </c>
      <c r="EN501" s="57">
        <f t="shared" si="843"/>
        <v>0</v>
      </c>
      <c r="EO501" s="57">
        <f t="shared" si="822"/>
        <v>0</v>
      </c>
      <c r="EP501" s="57">
        <f t="shared" si="823"/>
        <v>0</v>
      </c>
      <c r="EQ501" s="58">
        <f t="shared" si="824"/>
        <v>0</v>
      </c>
      <c r="ER501" s="58">
        <f t="shared" si="825"/>
        <v>0</v>
      </c>
      <c r="ES501" s="58">
        <f t="shared" si="826"/>
        <v>0</v>
      </c>
      <c r="ET501" s="58">
        <f t="shared" si="827"/>
        <v>0</v>
      </c>
    </row>
    <row r="502" spans="1:150" x14ac:dyDescent="0.25">
      <c r="A502" s="30" t="s">
        <v>1648</v>
      </c>
      <c r="B502" s="65">
        <v>2023391</v>
      </c>
      <c r="C502" s="67" t="s">
        <v>1649</v>
      </c>
      <c r="D502" s="32" t="s">
        <v>1165</v>
      </c>
      <c r="E502" s="56"/>
      <c r="F502" s="33"/>
      <c r="G502" s="33"/>
      <c r="H502" s="288">
        <f t="shared" si="820"/>
        <v>613267.20000000007</v>
      </c>
      <c r="I502" s="288">
        <f t="shared" si="821"/>
        <v>613267.20000000007</v>
      </c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4" t="s">
        <v>685</v>
      </c>
      <c r="AI502" s="34" t="s">
        <v>463</v>
      </c>
      <c r="AJ502" s="34" t="s">
        <v>54</v>
      </c>
      <c r="AK502" s="34" t="s">
        <v>490</v>
      </c>
      <c r="AL502" s="34" t="s">
        <v>119</v>
      </c>
      <c r="AM502" s="34" t="s">
        <v>491</v>
      </c>
      <c r="AN502" s="34" t="s">
        <v>617</v>
      </c>
      <c r="AO502" s="36">
        <v>1.04</v>
      </c>
      <c r="AP502" s="69" t="s">
        <v>1456</v>
      </c>
      <c r="AQ502" s="69" t="s">
        <v>58</v>
      </c>
      <c r="AR502" s="37" t="s">
        <v>469</v>
      </c>
      <c r="AS502" s="38">
        <v>2023</v>
      </c>
      <c r="AT502" s="39" t="s">
        <v>1183</v>
      </c>
      <c r="AU502" s="37" t="s">
        <v>471</v>
      </c>
      <c r="AV502" s="39" t="s">
        <v>494</v>
      </c>
      <c r="AW502" s="39" t="s">
        <v>495</v>
      </c>
      <c r="AX502" s="39" t="s">
        <v>550</v>
      </c>
      <c r="AY502" s="40" t="s">
        <v>1229</v>
      </c>
      <c r="AZ502" s="40" t="s">
        <v>504</v>
      </c>
      <c r="BA502" s="274">
        <v>0</v>
      </c>
      <c r="BB502" s="42"/>
      <c r="BC502" s="43">
        <v>589680</v>
      </c>
      <c r="BD502" s="43">
        <v>0</v>
      </c>
      <c r="BE502" s="43"/>
      <c r="BF502" s="43">
        <v>0</v>
      </c>
      <c r="BG502" s="44"/>
      <c r="BH502" s="45">
        <f t="shared" si="887"/>
        <v>589680</v>
      </c>
      <c r="BI502" s="45">
        <f t="shared" si="888"/>
        <v>613267.20000000007</v>
      </c>
      <c r="BJ502" s="45">
        <f t="shared" si="815"/>
        <v>613267.20000000007</v>
      </c>
      <c r="BK502" s="46">
        <v>0</v>
      </c>
      <c r="BL502" s="46">
        <v>0</v>
      </c>
      <c r="BM502" s="46">
        <f t="shared" si="848"/>
        <v>0</v>
      </c>
      <c r="BN502" s="46">
        <v>0</v>
      </c>
      <c r="BO502" s="46">
        <f t="shared" si="867"/>
        <v>0</v>
      </c>
      <c r="BP502" s="46">
        <v>0</v>
      </c>
      <c r="BQ502" s="46">
        <f t="shared" si="849"/>
        <v>0</v>
      </c>
      <c r="BR502" s="46">
        <v>0</v>
      </c>
      <c r="BS502" s="46">
        <f t="shared" si="850"/>
        <v>0</v>
      </c>
      <c r="BT502" s="46">
        <v>0</v>
      </c>
      <c r="BU502" s="46">
        <f t="shared" si="851"/>
        <v>0</v>
      </c>
      <c r="BV502" s="46">
        <v>0</v>
      </c>
      <c r="BW502" s="46">
        <f t="shared" si="852"/>
        <v>0</v>
      </c>
      <c r="BX502" s="46">
        <v>0</v>
      </c>
      <c r="BY502" s="46">
        <f t="shared" si="853"/>
        <v>0</v>
      </c>
      <c r="BZ502" s="46">
        <v>0</v>
      </c>
      <c r="CA502" s="46">
        <f t="shared" si="868"/>
        <v>0</v>
      </c>
      <c r="CB502" s="46">
        <v>0</v>
      </c>
      <c r="CC502" s="46">
        <f t="shared" si="869"/>
        <v>0</v>
      </c>
      <c r="CD502" s="46">
        <v>0</v>
      </c>
      <c r="CE502" s="46">
        <f t="shared" si="870"/>
        <v>0</v>
      </c>
      <c r="CF502" s="46">
        <v>589680</v>
      </c>
      <c r="CG502" s="46">
        <f t="shared" si="871"/>
        <v>613267.20000000007</v>
      </c>
      <c r="CH502" s="46">
        <v>0</v>
      </c>
      <c r="CI502" s="46">
        <f t="shared" si="872"/>
        <v>0</v>
      </c>
      <c r="CJ502" s="46">
        <v>0</v>
      </c>
      <c r="CK502" s="46">
        <f t="shared" si="873"/>
        <v>0</v>
      </c>
      <c r="CL502" s="46">
        <v>0</v>
      </c>
      <c r="CM502" s="46">
        <f t="shared" si="874"/>
        <v>0</v>
      </c>
      <c r="CN502" s="46">
        <v>0</v>
      </c>
      <c r="CO502" s="46">
        <f t="shared" si="875"/>
        <v>0</v>
      </c>
      <c r="CP502" s="46">
        <v>0</v>
      </c>
      <c r="CQ502" s="46">
        <f t="shared" si="876"/>
        <v>0</v>
      </c>
      <c r="CR502" s="46">
        <v>0</v>
      </c>
      <c r="CS502" s="46">
        <f t="shared" si="877"/>
        <v>0</v>
      </c>
      <c r="CT502" s="46">
        <v>0</v>
      </c>
      <c r="CU502" s="46">
        <f t="shared" si="878"/>
        <v>0</v>
      </c>
      <c r="CV502" s="46">
        <v>0</v>
      </c>
      <c r="CW502" s="46">
        <f t="shared" si="879"/>
        <v>0</v>
      </c>
      <c r="CX502" s="46">
        <v>0</v>
      </c>
      <c r="CY502" s="46">
        <f t="shared" si="880"/>
        <v>0</v>
      </c>
      <c r="CZ502" s="46">
        <v>0</v>
      </c>
      <c r="DA502" s="46">
        <f t="shared" si="881"/>
        <v>0</v>
      </c>
      <c r="DB502" s="47">
        <v>0</v>
      </c>
      <c r="DC502" s="46">
        <f t="shared" si="882"/>
        <v>0</v>
      </c>
      <c r="DD502" s="48">
        <v>0</v>
      </c>
      <c r="DE502" s="46">
        <f t="shared" si="883"/>
        <v>0</v>
      </c>
      <c r="DF502" s="49">
        <v>40</v>
      </c>
      <c r="DG502" s="50">
        <f t="shared" si="807"/>
        <v>15331.680000000002</v>
      </c>
      <c r="DH502" s="51">
        <f t="shared" si="816"/>
        <v>183980.16</v>
      </c>
      <c r="DI502" s="52"/>
      <c r="DJ502" s="52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2">
        <f>$DG502</f>
        <v>15331.680000000002</v>
      </c>
      <c r="DV502" s="52">
        <f>$DG502</f>
        <v>15331.680000000002</v>
      </c>
      <c r="DW502" s="52">
        <f>$DG502</f>
        <v>15331.680000000002</v>
      </c>
      <c r="DX502" s="52">
        <f>$DG502</f>
        <v>15331.680000000002</v>
      </c>
      <c r="DY502" s="52">
        <f>$DG502</f>
        <v>15331.680000000002</v>
      </c>
      <c r="DZ502" s="52">
        <f t="shared" si="865"/>
        <v>15331.680000000002</v>
      </c>
      <c r="EA502" s="52">
        <f t="shared" si="865"/>
        <v>15331.680000000002</v>
      </c>
      <c r="EB502" s="52">
        <f t="shared" si="865"/>
        <v>15331.680000000002</v>
      </c>
      <c r="EC502" s="52">
        <f t="shared" si="865"/>
        <v>15331.680000000002</v>
      </c>
      <c r="ED502" s="52">
        <f t="shared" si="865"/>
        <v>15331.680000000002</v>
      </c>
      <c r="EE502" s="52">
        <f t="shared" si="865"/>
        <v>15331.680000000002</v>
      </c>
      <c r="EF502" s="52">
        <f t="shared" si="865"/>
        <v>15331.680000000002</v>
      </c>
      <c r="EG502" s="54">
        <f t="shared" si="817"/>
        <v>429287.04000000004</v>
      </c>
      <c r="EH502" s="55">
        <f t="shared" si="818"/>
        <v>12</v>
      </c>
      <c r="EI502" s="55">
        <f t="shared" si="819"/>
        <v>28</v>
      </c>
      <c r="EJ502" s="56" t="s">
        <v>1177</v>
      </c>
      <c r="EK502" s="57">
        <f t="shared" si="840"/>
        <v>0</v>
      </c>
      <c r="EL502" s="57">
        <f t="shared" si="841"/>
        <v>0</v>
      </c>
      <c r="EM502" s="57">
        <f t="shared" si="842"/>
        <v>0</v>
      </c>
      <c r="EN502" s="57">
        <f t="shared" si="843"/>
        <v>0</v>
      </c>
      <c r="EO502" s="57">
        <f t="shared" si="822"/>
        <v>0</v>
      </c>
      <c r="EP502" s="57">
        <f t="shared" si="823"/>
        <v>0</v>
      </c>
      <c r="EQ502" s="58">
        <f t="shared" si="824"/>
        <v>0</v>
      </c>
      <c r="ER502" s="58">
        <f t="shared" si="825"/>
        <v>0</v>
      </c>
      <c r="ES502" s="58">
        <f t="shared" si="826"/>
        <v>0</v>
      </c>
      <c r="ET502" s="58">
        <f t="shared" si="827"/>
        <v>0</v>
      </c>
    </row>
    <row r="503" spans="1:150" x14ac:dyDescent="0.25">
      <c r="A503" s="30" t="s">
        <v>1650</v>
      </c>
      <c r="B503" s="65">
        <v>2023392</v>
      </c>
      <c r="C503" s="67" t="s">
        <v>1651</v>
      </c>
      <c r="D503" s="32" t="s">
        <v>1165</v>
      </c>
      <c r="E503" s="56"/>
      <c r="F503" s="33"/>
      <c r="G503" s="33"/>
      <c r="H503" s="288">
        <f t="shared" si="820"/>
        <v>613267.20000000007</v>
      </c>
      <c r="I503" s="288">
        <f t="shared" si="821"/>
        <v>613267.20000000007</v>
      </c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4" t="s">
        <v>685</v>
      </c>
      <c r="AI503" s="34" t="s">
        <v>463</v>
      </c>
      <c r="AJ503" s="34" t="s">
        <v>54</v>
      </c>
      <c r="AK503" s="34" t="s">
        <v>490</v>
      </c>
      <c r="AL503" s="34" t="s">
        <v>119</v>
      </c>
      <c r="AM503" s="34" t="s">
        <v>491</v>
      </c>
      <c r="AN503" s="34" t="s">
        <v>617</v>
      </c>
      <c r="AO503" s="36">
        <v>1.04</v>
      </c>
      <c r="AP503" s="69" t="s">
        <v>1456</v>
      </c>
      <c r="AQ503" s="69" t="s">
        <v>58</v>
      </c>
      <c r="AR503" s="37" t="s">
        <v>469</v>
      </c>
      <c r="AS503" s="38">
        <v>2023</v>
      </c>
      <c r="AT503" s="39" t="s">
        <v>1183</v>
      </c>
      <c r="AU503" s="37" t="s">
        <v>471</v>
      </c>
      <c r="AV503" s="39" t="s">
        <v>494</v>
      </c>
      <c r="AW503" s="39" t="s">
        <v>495</v>
      </c>
      <c r="AX503" s="39" t="s">
        <v>550</v>
      </c>
      <c r="AY503" s="40" t="s">
        <v>1229</v>
      </c>
      <c r="AZ503" s="40" t="s">
        <v>504</v>
      </c>
      <c r="BA503" s="274">
        <v>0</v>
      </c>
      <c r="BB503" s="42"/>
      <c r="BC503" s="43">
        <v>589680</v>
      </c>
      <c r="BD503" s="43">
        <v>0</v>
      </c>
      <c r="BE503" s="43"/>
      <c r="BF503" s="43">
        <v>0</v>
      </c>
      <c r="BG503" s="44"/>
      <c r="BH503" s="45">
        <f t="shared" si="887"/>
        <v>589680</v>
      </c>
      <c r="BI503" s="45">
        <f t="shared" si="888"/>
        <v>613267.20000000007</v>
      </c>
      <c r="BJ503" s="45">
        <f t="shared" si="815"/>
        <v>613267.20000000007</v>
      </c>
      <c r="BK503" s="46">
        <v>0</v>
      </c>
      <c r="BL503" s="46">
        <v>0</v>
      </c>
      <c r="BM503" s="46">
        <f t="shared" si="848"/>
        <v>0</v>
      </c>
      <c r="BN503" s="46">
        <v>0</v>
      </c>
      <c r="BO503" s="46">
        <f t="shared" si="867"/>
        <v>0</v>
      </c>
      <c r="BP503" s="46">
        <v>0</v>
      </c>
      <c r="BQ503" s="46">
        <f t="shared" si="849"/>
        <v>0</v>
      </c>
      <c r="BR503" s="46">
        <v>0</v>
      </c>
      <c r="BS503" s="46">
        <f t="shared" si="850"/>
        <v>0</v>
      </c>
      <c r="BT503" s="46">
        <v>0</v>
      </c>
      <c r="BU503" s="46">
        <f t="shared" si="851"/>
        <v>0</v>
      </c>
      <c r="BV503" s="46">
        <v>0</v>
      </c>
      <c r="BW503" s="46">
        <f t="shared" si="852"/>
        <v>0</v>
      </c>
      <c r="BX503" s="46">
        <v>0</v>
      </c>
      <c r="BY503" s="46">
        <f t="shared" si="853"/>
        <v>0</v>
      </c>
      <c r="BZ503" s="46">
        <v>0</v>
      </c>
      <c r="CA503" s="46">
        <f t="shared" si="868"/>
        <v>0</v>
      </c>
      <c r="CB503" s="46">
        <v>0</v>
      </c>
      <c r="CC503" s="46">
        <f t="shared" si="869"/>
        <v>0</v>
      </c>
      <c r="CD503" s="46">
        <v>0</v>
      </c>
      <c r="CE503" s="46">
        <f t="shared" si="870"/>
        <v>0</v>
      </c>
      <c r="CF503" s="46">
        <v>0</v>
      </c>
      <c r="CG503" s="46">
        <f t="shared" si="871"/>
        <v>0</v>
      </c>
      <c r="CH503" s="46">
        <v>589680</v>
      </c>
      <c r="CI503" s="46">
        <f t="shared" si="872"/>
        <v>613267.20000000007</v>
      </c>
      <c r="CJ503" s="46">
        <v>0</v>
      </c>
      <c r="CK503" s="46">
        <f t="shared" si="873"/>
        <v>0</v>
      </c>
      <c r="CL503" s="46">
        <v>0</v>
      </c>
      <c r="CM503" s="46">
        <f t="shared" si="874"/>
        <v>0</v>
      </c>
      <c r="CN503" s="46">
        <v>0</v>
      </c>
      <c r="CO503" s="46">
        <f t="shared" si="875"/>
        <v>0</v>
      </c>
      <c r="CP503" s="46">
        <v>0</v>
      </c>
      <c r="CQ503" s="46">
        <f t="shared" si="876"/>
        <v>0</v>
      </c>
      <c r="CR503" s="46">
        <v>0</v>
      </c>
      <c r="CS503" s="46">
        <f t="shared" si="877"/>
        <v>0</v>
      </c>
      <c r="CT503" s="46">
        <v>0</v>
      </c>
      <c r="CU503" s="46">
        <f t="shared" si="878"/>
        <v>0</v>
      </c>
      <c r="CV503" s="46">
        <v>0</v>
      </c>
      <c r="CW503" s="46">
        <f t="shared" si="879"/>
        <v>0</v>
      </c>
      <c r="CX503" s="46">
        <v>0</v>
      </c>
      <c r="CY503" s="46">
        <f t="shared" si="880"/>
        <v>0</v>
      </c>
      <c r="CZ503" s="46">
        <v>0</v>
      </c>
      <c r="DA503" s="46">
        <f t="shared" si="881"/>
        <v>0</v>
      </c>
      <c r="DB503" s="47">
        <v>0</v>
      </c>
      <c r="DC503" s="46">
        <f t="shared" si="882"/>
        <v>0</v>
      </c>
      <c r="DD503" s="48">
        <v>0</v>
      </c>
      <c r="DE503" s="46">
        <f t="shared" si="883"/>
        <v>0</v>
      </c>
      <c r="DF503" s="49">
        <v>40</v>
      </c>
      <c r="DG503" s="50">
        <f t="shared" si="807"/>
        <v>15331.680000000002</v>
      </c>
      <c r="DH503" s="51">
        <f t="shared" si="816"/>
        <v>168648.48</v>
      </c>
      <c r="DI503" s="52"/>
      <c r="DJ503" s="52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2">
        <f>$DG503</f>
        <v>15331.680000000002</v>
      </c>
      <c r="DW503" s="52">
        <f>$DG503</f>
        <v>15331.680000000002</v>
      </c>
      <c r="DX503" s="52">
        <f>$DG503</f>
        <v>15331.680000000002</v>
      </c>
      <c r="DY503" s="52">
        <f>$DG503</f>
        <v>15331.680000000002</v>
      </c>
      <c r="DZ503" s="52">
        <f t="shared" ref="DZ503:EF508" si="893">$DG503</f>
        <v>15331.680000000002</v>
      </c>
      <c r="EA503" s="52">
        <f t="shared" si="893"/>
        <v>15331.680000000002</v>
      </c>
      <c r="EB503" s="52">
        <f t="shared" si="893"/>
        <v>15331.680000000002</v>
      </c>
      <c r="EC503" s="52">
        <f t="shared" si="893"/>
        <v>15331.680000000002</v>
      </c>
      <c r="ED503" s="52">
        <f t="shared" si="893"/>
        <v>15331.680000000002</v>
      </c>
      <c r="EE503" s="52">
        <f t="shared" si="893"/>
        <v>15331.680000000002</v>
      </c>
      <c r="EF503" s="52">
        <f t="shared" si="893"/>
        <v>15331.680000000002</v>
      </c>
      <c r="EG503" s="54">
        <f t="shared" si="817"/>
        <v>444618.72000000009</v>
      </c>
      <c r="EH503" s="55">
        <f t="shared" si="818"/>
        <v>11</v>
      </c>
      <c r="EI503" s="55">
        <f t="shared" si="819"/>
        <v>29</v>
      </c>
      <c r="EJ503" s="56" t="s">
        <v>1177</v>
      </c>
      <c r="EK503" s="57">
        <f t="shared" si="840"/>
        <v>0</v>
      </c>
      <c r="EL503" s="57">
        <f t="shared" si="841"/>
        <v>0</v>
      </c>
      <c r="EM503" s="57">
        <f t="shared" si="842"/>
        <v>0</v>
      </c>
      <c r="EN503" s="57">
        <f t="shared" si="843"/>
        <v>0</v>
      </c>
      <c r="EO503" s="57">
        <f t="shared" si="822"/>
        <v>0</v>
      </c>
      <c r="EP503" s="57">
        <f t="shared" si="823"/>
        <v>0</v>
      </c>
      <c r="EQ503" s="58">
        <f t="shared" si="824"/>
        <v>0</v>
      </c>
      <c r="ER503" s="58">
        <f t="shared" si="825"/>
        <v>0</v>
      </c>
      <c r="ES503" s="58">
        <f t="shared" si="826"/>
        <v>0</v>
      </c>
      <c r="ET503" s="58">
        <f t="shared" si="827"/>
        <v>0</v>
      </c>
    </row>
    <row r="504" spans="1:150" x14ac:dyDescent="0.25">
      <c r="A504" s="30" t="s">
        <v>1652</v>
      </c>
      <c r="B504" s="65">
        <v>2023393</v>
      </c>
      <c r="C504" s="67" t="s">
        <v>1653</v>
      </c>
      <c r="D504" s="32" t="s">
        <v>1165</v>
      </c>
      <c r="E504" s="56"/>
      <c r="F504" s="33"/>
      <c r="G504" s="33"/>
      <c r="H504" s="288">
        <f t="shared" si="820"/>
        <v>613267.20000000007</v>
      </c>
      <c r="I504" s="288">
        <f t="shared" si="821"/>
        <v>613267.20000000007</v>
      </c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4" t="s">
        <v>685</v>
      </c>
      <c r="AI504" s="34" t="s">
        <v>463</v>
      </c>
      <c r="AJ504" s="34" t="s">
        <v>54</v>
      </c>
      <c r="AK504" s="34" t="s">
        <v>490</v>
      </c>
      <c r="AL504" s="34" t="s">
        <v>119</v>
      </c>
      <c r="AM504" s="34" t="s">
        <v>491</v>
      </c>
      <c r="AN504" s="34" t="s">
        <v>617</v>
      </c>
      <c r="AO504" s="36">
        <v>1.04</v>
      </c>
      <c r="AP504" s="69" t="s">
        <v>1456</v>
      </c>
      <c r="AQ504" s="69" t="s">
        <v>58</v>
      </c>
      <c r="AR504" s="37" t="s">
        <v>469</v>
      </c>
      <c r="AS504" s="38">
        <v>2023</v>
      </c>
      <c r="AT504" s="39" t="s">
        <v>1183</v>
      </c>
      <c r="AU504" s="37" t="s">
        <v>471</v>
      </c>
      <c r="AV504" s="39" t="s">
        <v>494</v>
      </c>
      <c r="AW504" s="39" t="s">
        <v>495</v>
      </c>
      <c r="AX504" s="39" t="s">
        <v>550</v>
      </c>
      <c r="AY504" s="40" t="s">
        <v>1229</v>
      </c>
      <c r="AZ504" s="40" t="s">
        <v>504</v>
      </c>
      <c r="BA504" s="274">
        <v>0</v>
      </c>
      <c r="BB504" s="42"/>
      <c r="BC504" s="43">
        <v>589680</v>
      </c>
      <c r="BD504" s="43">
        <v>0</v>
      </c>
      <c r="BE504" s="43"/>
      <c r="BF504" s="43">
        <v>0</v>
      </c>
      <c r="BG504" s="44"/>
      <c r="BH504" s="45">
        <f t="shared" si="887"/>
        <v>589680</v>
      </c>
      <c r="BI504" s="45">
        <f t="shared" si="888"/>
        <v>613267.20000000007</v>
      </c>
      <c r="BJ504" s="45">
        <f t="shared" si="815"/>
        <v>613267.20000000007</v>
      </c>
      <c r="BK504" s="46">
        <v>0</v>
      </c>
      <c r="BL504" s="46">
        <v>0</v>
      </c>
      <c r="BM504" s="46">
        <f t="shared" si="848"/>
        <v>0</v>
      </c>
      <c r="BN504" s="46">
        <v>0</v>
      </c>
      <c r="BO504" s="46">
        <f t="shared" si="867"/>
        <v>0</v>
      </c>
      <c r="BP504" s="46">
        <v>0</v>
      </c>
      <c r="BQ504" s="46">
        <f t="shared" si="849"/>
        <v>0</v>
      </c>
      <c r="BR504" s="46">
        <v>0</v>
      </c>
      <c r="BS504" s="46">
        <f t="shared" si="850"/>
        <v>0</v>
      </c>
      <c r="BT504" s="46">
        <v>0</v>
      </c>
      <c r="BU504" s="46">
        <f t="shared" si="851"/>
        <v>0</v>
      </c>
      <c r="BV504" s="46">
        <v>0</v>
      </c>
      <c r="BW504" s="46">
        <f t="shared" si="852"/>
        <v>0</v>
      </c>
      <c r="BX504" s="46">
        <v>0</v>
      </c>
      <c r="BY504" s="46">
        <f t="shared" si="853"/>
        <v>0</v>
      </c>
      <c r="BZ504" s="46">
        <v>0</v>
      </c>
      <c r="CA504" s="46">
        <f t="shared" si="868"/>
        <v>0</v>
      </c>
      <c r="CB504" s="46">
        <v>0</v>
      </c>
      <c r="CC504" s="46">
        <f t="shared" si="869"/>
        <v>0</v>
      </c>
      <c r="CD504" s="46">
        <v>0</v>
      </c>
      <c r="CE504" s="46">
        <f t="shared" si="870"/>
        <v>0</v>
      </c>
      <c r="CF504" s="46">
        <v>0</v>
      </c>
      <c r="CG504" s="46">
        <f t="shared" si="871"/>
        <v>0</v>
      </c>
      <c r="CH504" s="46">
        <v>0</v>
      </c>
      <c r="CI504" s="46">
        <f t="shared" si="872"/>
        <v>0</v>
      </c>
      <c r="CJ504" s="46">
        <v>589680</v>
      </c>
      <c r="CK504" s="46">
        <f t="shared" si="873"/>
        <v>613267.20000000007</v>
      </c>
      <c r="CL504" s="46">
        <v>0</v>
      </c>
      <c r="CM504" s="46">
        <f t="shared" si="874"/>
        <v>0</v>
      </c>
      <c r="CN504" s="46">
        <v>0</v>
      </c>
      <c r="CO504" s="46">
        <f t="shared" si="875"/>
        <v>0</v>
      </c>
      <c r="CP504" s="46">
        <v>0</v>
      </c>
      <c r="CQ504" s="46">
        <f t="shared" si="876"/>
        <v>0</v>
      </c>
      <c r="CR504" s="46">
        <v>0</v>
      </c>
      <c r="CS504" s="46">
        <f t="shared" si="877"/>
        <v>0</v>
      </c>
      <c r="CT504" s="46">
        <v>0</v>
      </c>
      <c r="CU504" s="46">
        <f t="shared" si="878"/>
        <v>0</v>
      </c>
      <c r="CV504" s="46">
        <v>0</v>
      </c>
      <c r="CW504" s="46">
        <f t="shared" si="879"/>
        <v>0</v>
      </c>
      <c r="CX504" s="46">
        <v>0</v>
      </c>
      <c r="CY504" s="46">
        <f t="shared" si="880"/>
        <v>0</v>
      </c>
      <c r="CZ504" s="46">
        <v>0</v>
      </c>
      <c r="DA504" s="46">
        <f t="shared" si="881"/>
        <v>0</v>
      </c>
      <c r="DB504" s="47">
        <v>0</v>
      </c>
      <c r="DC504" s="46">
        <f t="shared" si="882"/>
        <v>0</v>
      </c>
      <c r="DD504" s="48">
        <v>0</v>
      </c>
      <c r="DE504" s="46">
        <f t="shared" si="883"/>
        <v>0</v>
      </c>
      <c r="DF504" s="49">
        <v>40</v>
      </c>
      <c r="DG504" s="50">
        <f t="shared" ref="DG504:DG567" si="894">(BJ504-BD504)/DF504</f>
        <v>15331.680000000002</v>
      </c>
      <c r="DH504" s="51">
        <f t="shared" si="816"/>
        <v>153316.80000000002</v>
      </c>
      <c r="DI504" s="52"/>
      <c r="DJ504" s="52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2">
        <f>$DG504</f>
        <v>15331.680000000002</v>
      </c>
      <c r="DX504" s="52">
        <f>$DG504</f>
        <v>15331.680000000002</v>
      </c>
      <c r="DY504" s="52">
        <f>$DG504</f>
        <v>15331.680000000002</v>
      </c>
      <c r="DZ504" s="52">
        <f t="shared" si="893"/>
        <v>15331.680000000002</v>
      </c>
      <c r="EA504" s="52">
        <f t="shared" si="893"/>
        <v>15331.680000000002</v>
      </c>
      <c r="EB504" s="52">
        <f t="shared" si="893"/>
        <v>15331.680000000002</v>
      </c>
      <c r="EC504" s="52">
        <f t="shared" si="893"/>
        <v>15331.680000000002</v>
      </c>
      <c r="ED504" s="52">
        <f t="shared" si="893"/>
        <v>15331.680000000002</v>
      </c>
      <c r="EE504" s="52">
        <f t="shared" si="893"/>
        <v>15331.680000000002</v>
      </c>
      <c r="EF504" s="52">
        <f t="shared" si="893"/>
        <v>15331.680000000002</v>
      </c>
      <c r="EG504" s="54">
        <f t="shared" si="817"/>
        <v>459950.4</v>
      </c>
      <c r="EH504" s="55">
        <f t="shared" si="818"/>
        <v>10</v>
      </c>
      <c r="EI504" s="55">
        <f t="shared" si="819"/>
        <v>30</v>
      </c>
      <c r="EJ504" s="56" t="s">
        <v>1177</v>
      </c>
      <c r="EK504" s="57">
        <f t="shared" si="840"/>
        <v>0</v>
      </c>
      <c r="EL504" s="57">
        <f t="shared" si="841"/>
        <v>0</v>
      </c>
      <c r="EM504" s="57">
        <f t="shared" si="842"/>
        <v>0</v>
      </c>
      <c r="EN504" s="57">
        <f t="shared" si="843"/>
        <v>0</v>
      </c>
      <c r="EO504" s="57">
        <f t="shared" si="822"/>
        <v>0</v>
      </c>
      <c r="EP504" s="57">
        <f t="shared" si="823"/>
        <v>0</v>
      </c>
      <c r="EQ504" s="58">
        <f t="shared" si="824"/>
        <v>0</v>
      </c>
      <c r="ER504" s="58">
        <f t="shared" si="825"/>
        <v>0</v>
      </c>
      <c r="ES504" s="58">
        <f t="shared" si="826"/>
        <v>0</v>
      </c>
      <c r="ET504" s="58">
        <f t="shared" si="827"/>
        <v>0</v>
      </c>
    </row>
    <row r="505" spans="1:150" x14ac:dyDescent="0.25">
      <c r="A505" s="30" t="s">
        <v>1654</v>
      </c>
      <c r="B505" s="65">
        <v>2023394</v>
      </c>
      <c r="C505" s="67" t="s">
        <v>1655</v>
      </c>
      <c r="D505" s="32" t="s">
        <v>1165</v>
      </c>
      <c r="E505" s="56"/>
      <c r="F505" s="33"/>
      <c r="G505" s="33"/>
      <c r="H505" s="288">
        <f t="shared" si="820"/>
        <v>613267.20000000007</v>
      </c>
      <c r="I505" s="288">
        <f t="shared" si="821"/>
        <v>613267.20000000007</v>
      </c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4" t="s">
        <v>685</v>
      </c>
      <c r="AI505" s="34" t="s">
        <v>463</v>
      </c>
      <c r="AJ505" s="34" t="s">
        <v>54</v>
      </c>
      <c r="AK505" s="34" t="s">
        <v>490</v>
      </c>
      <c r="AL505" s="34" t="s">
        <v>119</v>
      </c>
      <c r="AM505" s="34" t="s">
        <v>491</v>
      </c>
      <c r="AN505" s="34" t="s">
        <v>617</v>
      </c>
      <c r="AO505" s="36">
        <v>1.04</v>
      </c>
      <c r="AP505" s="69" t="s">
        <v>1456</v>
      </c>
      <c r="AQ505" s="69" t="s">
        <v>58</v>
      </c>
      <c r="AR505" s="37" t="s">
        <v>469</v>
      </c>
      <c r="AS505" s="38">
        <v>2023</v>
      </c>
      <c r="AT505" s="39" t="s">
        <v>1183</v>
      </c>
      <c r="AU505" s="37" t="s">
        <v>471</v>
      </c>
      <c r="AV505" s="39" t="s">
        <v>494</v>
      </c>
      <c r="AW505" s="39" t="s">
        <v>495</v>
      </c>
      <c r="AX505" s="39" t="s">
        <v>550</v>
      </c>
      <c r="AY505" s="40" t="s">
        <v>1229</v>
      </c>
      <c r="AZ505" s="40" t="s">
        <v>504</v>
      </c>
      <c r="BA505" s="274">
        <v>0</v>
      </c>
      <c r="BB505" s="42"/>
      <c r="BC505" s="43">
        <v>589680</v>
      </c>
      <c r="BD505" s="43">
        <v>0</v>
      </c>
      <c r="BE505" s="43"/>
      <c r="BF505" s="43">
        <v>0</v>
      </c>
      <c r="BG505" s="44"/>
      <c r="BH505" s="45">
        <f t="shared" si="887"/>
        <v>589680</v>
      </c>
      <c r="BI505" s="45">
        <f t="shared" si="888"/>
        <v>613267.20000000007</v>
      </c>
      <c r="BJ505" s="45">
        <f t="shared" si="815"/>
        <v>613267.20000000007</v>
      </c>
      <c r="BK505" s="46">
        <v>0</v>
      </c>
      <c r="BL505" s="46">
        <v>0</v>
      </c>
      <c r="BM505" s="46">
        <f t="shared" si="848"/>
        <v>0</v>
      </c>
      <c r="BN505" s="46">
        <v>0</v>
      </c>
      <c r="BO505" s="46">
        <f t="shared" si="867"/>
        <v>0</v>
      </c>
      <c r="BP505" s="46">
        <v>0</v>
      </c>
      <c r="BQ505" s="46">
        <f t="shared" si="849"/>
        <v>0</v>
      </c>
      <c r="BR505" s="46">
        <v>0</v>
      </c>
      <c r="BS505" s="46">
        <f t="shared" si="850"/>
        <v>0</v>
      </c>
      <c r="BT505" s="46">
        <v>0</v>
      </c>
      <c r="BU505" s="46">
        <f t="shared" si="851"/>
        <v>0</v>
      </c>
      <c r="BV505" s="46">
        <v>0</v>
      </c>
      <c r="BW505" s="46">
        <f t="shared" si="852"/>
        <v>0</v>
      </c>
      <c r="BX505" s="46">
        <v>0</v>
      </c>
      <c r="BY505" s="46">
        <f t="shared" si="853"/>
        <v>0</v>
      </c>
      <c r="BZ505" s="46">
        <v>0</v>
      </c>
      <c r="CA505" s="46">
        <f t="shared" si="868"/>
        <v>0</v>
      </c>
      <c r="CB505" s="46">
        <v>0</v>
      </c>
      <c r="CC505" s="46">
        <f t="shared" si="869"/>
        <v>0</v>
      </c>
      <c r="CD505" s="46">
        <v>0</v>
      </c>
      <c r="CE505" s="46">
        <f t="shared" si="870"/>
        <v>0</v>
      </c>
      <c r="CF505" s="46">
        <v>0</v>
      </c>
      <c r="CG505" s="46">
        <f t="shared" si="871"/>
        <v>0</v>
      </c>
      <c r="CH505" s="46">
        <v>0</v>
      </c>
      <c r="CI505" s="46">
        <f t="shared" si="872"/>
        <v>0</v>
      </c>
      <c r="CJ505" s="46">
        <v>0</v>
      </c>
      <c r="CK505" s="46">
        <f t="shared" si="873"/>
        <v>0</v>
      </c>
      <c r="CL505" s="46">
        <v>589680</v>
      </c>
      <c r="CM505" s="46">
        <f t="shared" si="874"/>
        <v>613267.20000000007</v>
      </c>
      <c r="CN505" s="46">
        <v>0</v>
      </c>
      <c r="CO505" s="46">
        <f t="shared" si="875"/>
        <v>0</v>
      </c>
      <c r="CP505" s="46">
        <v>0</v>
      </c>
      <c r="CQ505" s="46">
        <f t="shared" si="876"/>
        <v>0</v>
      </c>
      <c r="CR505" s="46">
        <v>0</v>
      </c>
      <c r="CS505" s="46">
        <f t="shared" si="877"/>
        <v>0</v>
      </c>
      <c r="CT505" s="46">
        <v>0</v>
      </c>
      <c r="CU505" s="46">
        <f t="shared" si="878"/>
        <v>0</v>
      </c>
      <c r="CV505" s="46">
        <v>0</v>
      </c>
      <c r="CW505" s="46">
        <f t="shared" si="879"/>
        <v>0</v>
      </c>
      <c r="CX505" s="46">
        <v>0</v>
      </c>
      <c r="CY505" s="46">
        <f t="shared" si="880"/>
        <v>0</v>
      </c>
      <c r="CZ505" s="46">
        <v>0</v>
      </c>
      <c r="DA505" s="46">
        <f t="shared" si="881"/>
        <v>0</v>
      </c>
      <c r="DB505" s="47">
        <v>0</v>
      </c>
      <c r="DC505" s="46">
        <f t="shared" si="882"/>
        <v>0</v>
      </c>
      <c r="DD505" s="48">
        <v>0</v>
      </c>
      <c r="DE505" s="46">
        <f t="shared" si="883"/>
        <v>0</v>
      </c>
      <c r="DF505" s="49">
        <v>40</v>
      </c>
      <c r="DG505" s="50">
        <f t="shared" si="894"/>
        <v>15331.680000000002</v>
      </c>
      <c r="DH505" s="51">
        <f t="shared" si="816"/>
        <v>137985.12000000002</v>
      </c>
      <c r="DI505" s="52"/>
      <c r="DJ505" s="52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2">
        <f>$DG505</f>
        <v>15331.680000000002</v>
      </c>
      <c r="DY505" s="52">
        <f>$DG505</f>
        <v>15331.680000000002</v>
      </c>
      <c r="DZ505" s="52">
        <f t="shared" si="893"/>
        <v>15331.680000000002</v>
      </c>
      <c r="EA505" s="52">
        <f t="shared" si="893"/>
        <v>15331.680000000002</v>
      </c>
      <c r="EB505" s="52">
        <f t="shared" si="893"/>
        <v>15331.680000000002</v>
      </c>
      <c r="EC505" s="52">
        <f t="shared" si="893"/>
        <v>15331.680000000002</v>
      </c>
      <c r="ED505" s="52">
        <f t="shared" si="893"/>
        <v>15331.680000000002</v>
      </c>
      <c r="EE505" s="52">
        <f t="shared" si="893"/>
        <v>15331.680000000002</v>
      </c>
      <c r="EF505" s="52">
        <f t="shared" si="893"/>
        <v>15331.680000000002</v>
      </c>
      <c r="EG505" s="54">
        <f t="shared" si="817"/>
        <v>475282.08000000007</v>
      </c>
      <c r="EH505" s="55">
        <f t="shared" si="818"/>
        <v>9</v>
      </c>
      <c r="EI505" s="55">
        <f t="shared" si="819"/>
        <v>31</v>
      </c>
      <c r="EJ505" s="56" t="s">
        <v>1177</v>
      </c>
      <c r="EK505" s="57">
        <f t="shared" si="840"/>
        <v>0</v>
      </c>
      <c r="EL505" s="57">
        <f t="shared" si="841"/>
        <v>0</v>
      </c>
      <c r="EM505" s="57">
        <f t="shared" si="842"/>
        <v>0</v>
      </c>
      <c r="EN505" s="57">
        <f t="shared" si="843"/>
        <v>0</v>
      </c>
      <c r="EO505" s="57">
        <f t="shared" si="822"/>
        <v>0</v>
      </c>
      <c r="EP505" s="57">
        <f t="shared" si="823"/>
        <v>0</v>
      </c>
      <c r="EQ505" s="58">
        <f t="shared" si="824"/>
        <v>0</v>
      </c>
      <c r="ER505" s="58">
        <f t="shared" si="825"/>
        <v>0</v>
      </c>
      <c r="ES505" s="58">
        <f t="shared" si="826"/>
        <v>0</v>
      </c>
      <c r="ET505" s="58">
        <f t="shared" si="827"/>
        <v>0</v>
      </c>
    </row>
    <row r="506" spans="1:150" x14ac:dyDescent="0.25">
      <c r="A506" s="30" t="s">
        <v>1656</v>
      </c>
      <c r="B506" s="65">
        <v>2023395</v>
      </c>
      <c r="C506" s="67" t="s">
        <v>1657</v>
      </c>
      <c r="D506" s="32" t="s">
        <v>1165</v>
      </c>
      <c r="E506" s="56"/>
      <c r="F506" s="33"/>
      <c r="G506" s="33"/>
      <c r="H506" s="288">
        <f t="shared" si="820"/>
        <v>613267.20000000007</v>
      </c>
      <c r="I506" s="288">
        <f t="shared" si="821"/>
        <v>613267.20000000007</v>
      </c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4" t="s">
        <v>685</v>
      </c>
      <c r="AI506" s="34" t="s">
        <v>463</v>
      </c>
      <c r="AJ506" s="34" t="s">
        <v>54</v>
      </c>
      <c r="AK506" s="34" t="s">
        <v>490</v>
      </c>
      <c r="AL506" s="34" t="s">
        <v>119</v>
      </c>
      <c r="AM506" s="34" t="s">
        <v>491</v>
      </c>
      <c r="AN506" s="34" t="s">
        <v>617</v>
      </c>
      <c r="AO506" s="36">
        <v>1.04</v>
      </c>
      <c r="AP506" s="69" t="s">
        <v>1456</v>
      </c>
      <c r="AQ506" s="69" t="s">
        <v>58</v>
      </c>
      <c r="AR506" s="37" t="s">
        <v>469</v>
      </c>
      <c r="AS506" s="38">
        <v>2023</v>
      </c>
      <c r="AT506" s="39" t="s">
        <v>1183</v>
      </c>
      <c r="AU506" s="37" t="s">
        <v>471</v>
      </c>
      <c r="AV506" s="39" t="s">
        <v>494</v>
      </c>
      <c r="AW506" s="39" t="s">
        <v>495</v>
      </c>
      <c r="AX506" s="39" t="s">
        <v>550</v>
      </c>
      <c r="AY506" s="40" t="s">
        <v>1229</v>
      </c>
      <c r="AZ506" s="40" t="s">
        <v>504</v>
      </c>
      <c r="BA506" s="274">
        <v>0</v>
      </c>
      <c r="BB506" s="42"/>
      <c r="BC506" s="43">
        <v>589680</v>
      </c>
      <c r="BD506" s="43">
        <v>0</v>
      </c>
      <c r="BE506" s="43"/>
      <c r="BF506" s="43">
        <v>0</v>
      </c>
      <c r="BG506" s="44"/>
      <c r="BH506" s="45">
        <f t="shared" si="887"/>
        <v>589680</v>
      </c>
      <c r="BI506" s="45">
        <f t="shared" si="888"/>
        <v>613267.20000000007</v>
      </c>
      <c r="BJ506" s="45">
        <f t="shared" si="815"/>
        <v>613267.20000000007</v>
      </c>
      <c r="BK506" s="46">
        <v>0</v>
      </c>
      <c r="BL506" s="46">
        <v>0</v>
      </c>
      <c r="BM506" s="46">
        <f t="shared" si="848"/>
        <v>0</v>
      </c>
      <c r="BN506" s="46">
        <v>0</v>
      </c>
      <c r="BO506" s="46">
        <f t="shared" si="867"/>
        <v>0</v>
      </c>
      <c r="BP506" s="46">
        <v>0</v>
      </c>
      <c r="BQ506" s="46">
        <f t="shared" si="849"/>
        <v>0</v>
      </c>
      <c r="BR506" s="46">
        <v>0</v>
      </c>
      <c r="BS506" s="46">
        <f t="shared" si="850"/>
        <v>0</v>
      </c>
      <c r="BT506" s="46">
        <v>0</v>
      </c>
      <c r="BU506" s="46">
        <f t="shared" si="851"/>
        <v>0</v>
      </c>
      <c r="BV506" s="46">
        <v>0</v>
      </c>
      <c r="BW506" s="46">
        <f t="shared" si="852"/>
        <v>0</v>
      </c>
      <c r="BX506" s="46">
        <v>0</v>
      </c>
      <c r="BY506" s="46">
        <f t="shared" si="853"/>
        <v>0</v>
      </c>
      <c r="BZ506" s="46">
        <v>0</v>
      </c>
      <c r="CA506" s="46">
        <f t="shared" si="868"/>
        <v>0</v>
      </c>
      <c r="CB506" s="46">
        <v>0</v>
      </c>
      <c r="CC506" s="46">
        <f t="shared" si="869"/>
        <v>0</v>
      </c>
      <c r="CD506" s="46">
        <v>0</v>
      </c>
      <c r="CE506" s="46">
        <f t="shared" si="870"/>
        <v>0</v>
      </c>
      <c r="CF506" s="46">
        <v>0</v>
      </c>
      <c r="CG506" s="46">
        <f t="shared" si="871"/>
        <v>0</v>
      </c>
      <c r="CH506" s="46">
        <v>0</v>
      </c>
      <c r="CI506" s="46">
        <f t="shared" si="872"/>
        <v>0</v>
      </c>
      <c r="CJ506" s="46">
        <v>0</v>
      </c>
      <c r="CK506" s="46">
        <f t="shared" si="873"/>
        <v>0</v>
      </c>
      <c r="CL506" s="46">
        <v>0</v>
      </c>
      <c r="CM506" s="46">
        <f t="shared" si="874"/>
        <v>0</v>
      </c>
      <c r="CN506" s="46">
        <v>589680</v>
      </c>
      <c r="CO506" s="46">
        <f t="shared" si="875"/>
        <v>613267.20000000007</v>
      </c>
      <c r="CP506" s="46">
        <v>0</v>
      </c>
      <c r="CQ506" s="46">
        <f t="shared" si="876"/>
        <v>0</v>
      </c>
      <c r="CR506" s="46">
        <v>0</v>
      </c>
      <c r="CS506" s="46">
        <f t="shared" si="877"/>
        <v>0</v>
      </c>
      <c r="CT506" s="46">
        <v>0</v>
      </c>
      <c r="CU506" s="46">
        <f t="shared" si="878"/>
        <v>0</v>
      </c>
      <c r="CV506" s="46">
        <v>0</v>
      </c>
      <c r="CW506" s="46">
        <f t="shared" si="879"/>
        <v>0</v>
      </c>
      <c r="CX506" s="46">
        <v>0</v>
      </c>
      <c r="CY506" s="46">
        <f t="shared" si="880"/>
        <v>0</v>
      </c>
      <c r="CZ506" s="46">
        <v>0</v>
      </c>
      <c r="DA506" s="46">
        <f t="shared" si="881"/>
        <v>0</v>
      </c>
      <c r="DB506" s="47">
        <v>0</v>
      </c>
      <c r="DC506" s="46">
        <f t="shared" si="882"/>
        <v>0</v>
      </c>
      <c r="DD506" s="48">
        <v>0</v>
      </c>
      <c r="DE506" s="46">
        <f t="shared" si="883"/>
        <v>0</v>
      </c>
      <c r="DF506" s="49">
        <v>40</v>
      </c>
      <c r="DG506" s="50">
        <f t="shared" si="894"/>
        <v>15331.680000000002</v>
      </c>
      <c r="DH506" s="51">
        <f t="shared" si="816"/>
        <v>122653.44000000003</v>
      </c>
      <c r="DI506" s="52"/>
      <c r="DJ506" s="52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2">
        <f>$DG506</f>
        <v>15331.680000000002</v>
      </c>
      <c r="DZ506" s="52">
        <f t="shared" si="893"/>
        <v>15331.680000000002</v>
      </c>
      <c r="EA506" s="52">
        <f t="shared" si="893"/>
        <v>15331.680000000002</v>
      </c>
      <c r="EB506" s="52">
        <f t="shared" si="893"/>
        <v>15331.680000000002</v>
      </c>
      <c r="EC506" s="52">
        <f t="shared" si="893"/>
        <v>15331.680000000002</v>
      </c>
      <c r="ED506" s="52">
        <f t="shared" si="893"/>
        <v>15331.680000000002</v>
      </c>
      <c r="EE506" s="52">
        <f t="shared" si="893"/>
        <v>15331.680000000002</v>
      </c>
      <c r="EF506" s="52">
        <f t="shared" si="893"/>
        <v>15331.680000000002</v>
      </c>
      <c r="EG506" s="54">
        <f t="shared" si="817"/>
        <v>490613.76000000001</v>
      </c>
      <c r="EH506" s="55">
        <f t="shared" si="818"/>
        <v>8</v>
      </c>
      <c r="EI506" s="55">
        <f t="shared" si="819"/>
        <v>32</v>
      </c>
      <c r="EJ506" s="56" t="s">
        <v>1177</v>
      </c>
      <c r="EK506" s="57">
        <f t="shared" si="840"/>
        <v>0</v>
      </c>
      <c r="EL506" s="57">
        <f t="shared" si="841"/>
        <v>0</v>
      </c>
      <c r="EM506" s="57">
        <f t="shared" si="842"/>
        <v>0</v>
      </c>
      <c r="EN506" s="57">
        <f t="shared" si="843"/>
        <v>0</v>
      </c>
      <c r="EO506" s="57">
        <f t="shared" si="822"/>
        <v>0</v>
      </c>
      <c r="EP506" s="57">
        <f t="shared" si="823"/>
        <v>0</v>
      </c>
      <c r="EQ506" s="58">
        <f t="shared" si="824"/>
        <v>0</v>
      </c>
      <c r="ER506" s="58">
        <f t="shared" si="825"/>
        <v>0</v>
      </c>
      <c r="ES506" s="58">
        <f t="shared" si="826"/>
        <v>0</v>
      </c>
      <c r="ET506" s="58">
        <f t="shared" si="827"/>
        <v>0</v>
      </c>
    </row>
    <row r="507" spans="1:150" x14ac:dyDescent="0.25">
      <c r="A507" s="30" t="s">
        <v>1658</v>
      </c>
      <c r="B507" s="65">
        <v>2023396</v>
      </c>
      <c r="C507" s="67" t="s">
        <v>1659</v>
      </c>
      <c r="D507" s="32" t="s">
        <v>1165</v>
      </c>
      <c r="E507" s="56"/>
      <c r="F507" s="33"/>
      <c r="G507" s="33"/>
      <c r="H507" s="288">
        <f t="shared" si="820"/>
        <v>613267.20000000007</v>
      </c>
      <c r="I507" s="288">
        <f t="shared" si="821"/>
        <v>613267.20000000007</v>
      </c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4" t="s">
        <v>685</v>
      </c>
      <c r="AI507" s="34" t="s">
        <v>463</v>
      </c>
      <c r="AJ507" s="34" t="s">
        <v>54</v>
      </c>
      <c r="AK507" s="34" t="s">
        <v>490</v>
      </c>
      <c r="AL507" s="34" t="s">
        <v>119</v>
      </c>
      <c r="AM507" s="34" t="s">
        <v>491</v>
      </c>
      <c r="AN507" s="34" t="s">
        <v>617</v>
      </c>
      <c r="AO507" s="36">
        <v>1.04</v>
      </c>
      <c r="AP507" s="69" t="s">
        <v>1456</v>
      </c>
      <c r="AQ507" s="69" t="s">
        <v>58</v>
      </c>
      <c r="AR507" s="37" t="s">
        <v>469</v>
      </c>
      <c r="AS507" s="38">
        <v>2023</v>
      </c>
      <c r="AT507" s="39" t="s">
        <v>1183</v>
      </c>
      <c r="AU507" s="37" t="s">
        <v>471</v>
      </c>
      <c r="AV507" s="39" t="s">
        <v>494</v>
      </c>
      <c r="AW507" s="39" t="s">
        <v>495</v>
      </c>
      <c r="AX507" s="39" t="s">
        <v>550</v>
      </c>
      <c r="AY507" s="40" t="s">
        <v>1229</v>
      </c>
      <c r="AZ507" s="40" t="s">
        <v>504</v>
      </c>
      <c r="BA507" s="274">
        <v>0</v>
      </c>
      <c r="BB507" s="42"/>
      <c r="BC507" s="43">
        <v>589680</v>
      </c>
      <c r="BD507" s="43">
        <v>0</v>
      </c>
      <c r="BE507" s="43"/>
      <c r="BF507" s="43">
        <v>0</v>
      </c>
      <c r="BG507" s="44"/>
      <c r="BH507" s="45">
        <f t="shared" si="887"/>
        <v>589680</v>
      </c>
      <c r="BI507" s="45">
        <f t="shared" si="888"/>
        <v>613267.20000000007</v>
      </c>
      <c r="BJ507" s="45">
        <f t="shared" si="815"/>
        <v>613267.20000000007</v>
      </c>
      <c r="BK507" s="46">
        <v>0</v>
      </c>
      <c r="BL507" s="46">
        <v>0</v>
      </c>
      <c r="BM507" s="46">
        <f t="shared" si="848"/>
        <v>0</v>
      </c>
      <c r="BN507" s="46">
        <v>0</v>
      </c>
      <c r="BO507" s="46">
        <f t="shared" si="867"/>
        <v>0</v>
      </c>
      <c r="BP507" s="46">
        <v>0</v>
      </c>
      <c r="BQ507" s="46">
        <f t="shared" si="849"/>
        <v>0</v>
      </c>
      <c r="BR507" s="46">
        <v>0</v>
      </c>
      <c r="BS507" s="46">
        <f t="shared" si="850"/>
        <v>0</v>
      </c>
      <c r="BT507" s="46">
        <v>0</v>
      </c>
      <c r="BU507" s="46">
        <f t="shared" si="851"/>
        <v>0</v>
      </c>
      <c r="BV507" s="46">
        <v>0</v>
      </c>
      <c r="BW507" s="46">
        <f t="shared" si="852"/>
        <v>0</v>
      </c>
      <c r="BX507" s="46">
        <v>0</v>
      </c>
      <c r="BY507" s="46">
        <f t="shared" si="853"/>
        <v>0</v>
      </c>
      <c r="BZ507" s="46">
        <v>0</v>
      </c>
      <c r="CA507" s="46">
        <f t="shared" si="868"/>
        <v>0</v>
      </c>
      <c r="CB507" s="46">
        <v>0</v>
      </c>
      <c r="CC507" s="46">
        <f t="shared" si="869"/>
        <v>0</v>
      </c>
      <c r="CD507" s="46">
        <v>0</v>
      </c>
      <c r="CE507" s="46">
        <f t="shared" si="870"/>
        <v>0</v>
      </c>
      <c r="CF507" s="46">
        <v>0</v>
      </c>
      <c r="CG507" s="46">
        <f t="shared" si="871"/>
        <v>0</v>
      </c>
      <c r="CH507" s="46">
        <v>0</v>
      </c>
      <c r="CI507" s="46">
        <f t="shared" si="872"/>
        <v>0</v>
      </c>
      <c r="CJ507" s="46">
        <v>0</v>
      </c>
      <c r="CK507" s="46">
        <f t="shared" si="873"/>
        <v>0</v>
      </c>
      <c r="CL507" s="46">
        <v>0</v>
      </c>
      <c r="CM507" s="46">
        <f t="shared" si="874"/>
        <v>0</v>
      </c>
      <c r="CN507" s="46">
        <v>0</v>
      </c>
      <c r="CO507" s="46">
        <f t="shared" si="875"/>
        <v>0</v>
      </c>
      <c r="CP507" s="46">
        <v>589680</v>
      </c>
      <c r="CQ507" s="46">
        <f t="shared" si="876"/>
        <v>613267.20000000007</v>
      </c>
      <c r="CR507" s="46">
        <v>0</v>
      </c>
      <c r="CS507" s="46">
        <f t="shared" si="877"/>
        <v>0</v>
      </c>
      <c r="CT507" s="46">
        <v>0</v>
      </c>
      <c r="CU507" s="46">
        <f t="shared" si="878"/>
        <v>0</v>
      </c>
      <c r="CV507" s="46">
        <v>0</v>
      </c>
      <c r="CW507" s="46">
        <f t="shared" si="879"/>
        <v>0</v>
      </c>
      <c r="CX507" s="46">
        <v>0</v>
      </c>
      <c r="CY507" s="46">
        <f t="shared" si="880"/>
        <v>0</v>
      </c>
      <c r="CZ507" s="46">
        <v>0</v>
      </c>
      <c r="DA507" s="46">
        <f t="shared" si="881"/>
        <v>0</v>
      </c>
      <c r="DB507" s="47">
        <v>0</v>
      </c>
      <c r="DC507" s="46">
        <f t="shared" si="882"/>
        <v>0</v>
      </c>
      <c r="DD507" s="48">
        <v>0</v>
      </c>
      <c r="DE507" s="46">
        <f t="shared" si="883"/>
        <v>0</v>
      </c>
      <c r="DF507" s="49">
        <v>40</v>
      </c>
      <c r="DG507" s="50">
        <f t="shared" si="894"/>
        <v>15331.680000000002</v>
      </c>
      <c r="DH507" s="51">
        <f t="shared" si="816"/>
        <v>107321.76000000002</v>
      </c>
      <c r="DI507" s="52"/>
      <c r="DJ507" s="52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2">
        <f t="shared" si="893"/>
        <v>15331.680000000002</v>
      </c>
      <c r="EA507" s="52">
        <f t="shared" si="893"/>
        <v>15331.680000000002</v>
      </c>
      <c r="EB507" s="52">
        <f t="shared" si="893"/>
        <v>15331.680000000002</v>
      </c>
      <c r="EC507" s="52">
        <f t="shared" si="893"/>
        <v>15331.680000000002</v>
      </c>
      <c r="ED507" s="52">
        <f t="shared" si="893"/>
        <v>15331.680000000002</v>
      </c>
      <c r="EE507" s="52">
        <f t="shared" si="893"/>
        <v>15331.680000000002</v>
      </c>
      <c r="EF507" s="52">
        <f t="shared" si="893"/>
        <v>15331.680000000002</v>
      </c>
      <c r="EG507" s="54">
        <f t="shared" si="817"/>
        <v>505945.44000000006</v>
      </c>
      <c r="EH507" s="55">
        <f t="shared" si="818"/>
        <v>7</v>
      </c>
      <c r="EI507" s="55">
        <f t="shared" si="819"/>
        <v>33</v>
      </c>
      <c r="EJ507" s="56" t="s">
        <v>1177</v>
      </c>
      <c r="EK507" s="57">
        <f t="shared" si="840"/>
        <v>0</v>
      </c>
      <c r="EL507" s="57">
        <f t="shared" si="841"/>
        <v>0</v>
      </c>
      <c r="EM507" s="57">
        <f t="shared" si="842"/>
        <v>0</v>
      </c>
      <c r="EN507" s="57">
        <f t="shared" si="843"/>
        <v>0</v>
      </c>
      <c r="EO507" s="57">
        <f t="shared" si="822"/>
        <v>0</v>
      </c>
      <c r="EP507" s="57">
        <f t="shared" si="823"/>
        <v>0</v>
      </c>
      <c r="EQ507" s="58">
        <f t="shared" si="824"/>
        <v>0</v>
      </c>
      <c r="ER507" s="58">
        <f t="shared" si="825"/>
        <v>0</v>
      </c>
      <c r="ES507" s="58">
        <f t="shared" si="826"/>
        <v>0</v>
      </c>
      <c r="ET507" s="58">
        <f t="shared" si="827"/>
        <v>0</v>
      </c>
    </row>
    <row r="508" spans="1:150" x14ac:dyDescent="0.25">
      <c r="A508" s="30" t="s">
        <v>1660</v>
      </c>
      <c r="B508" s="65">
        <v>2023400</v>
      </c>
      <c r="C508" s="67" t="s">
        <v>1661</v>
      </c>
      <c r="D508" s="32" t="s">
        <v>461</v>
      </c>
      <c r="E508" s="56"/>
      <c r="F508" s="33"/>
      <c r="G508" s="33"/>
      <c r="H508" s="288">
        <f t="shared" si="820"/>
        <v>8411471.3242200017</v>
      </c>
      <c r="I508" s="288">
        <f t="shared" si="821"/>
        <v>8411471.3242200017</v>
      </c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4" t="s">
        <v>583</v>
      </c>
      <c r="AI508" s="34" t="s">
        <v>463</v>
      </c>
      <c r="AJ508" s="34" t="s">
        <v>480</v>
      </c>
      <c r="AK508" s="34" t="s">
        <v>584</v>
      </c>
      <c r="AL508" s="34" t="s">
        <v>44</v>
      </c>
      <c r="AM508" s="34" t="s">
        <v>585</v>
      </c>
      <c r="AN508" s="34" t="s">
        <v>467</v>
      </c>
      <c r="AO508" s="36">
        <v>1.0415000000000001</v>
      </c>
      <c r="AP508" s="69" t="s">
        <v>1456</v>
      </c>
      <c r="AQ508" s="69" t="s">
        <v>58</v>
      </c>
      <c r="AR508" s="37" t="s">
        <v>469</v>
      </c>
      <c r="AS508" s="38">
        <v>2023</v>
      </c>
      <c r="AT508" s="39" t="s">
        <v>470</v>
      </c>
      <c r="AU508" s="37" t="s">
        <v>471</v>
      </c>
      <c r="AV508" s="39" t="s">
        <v>481</v>
      </c>
      <c r="AW508" s="39" t="s">
        <v>482</v>
      </c>
      <c r="AX508" s="39" t="s">
        <v>587</v>
      </c>
      <c r="AY508" s="40" t="s">
        <v>587</v>
      </c>
      <c r="AZ508" s="40" t="s">
        <v>474</v>
      </c>
      <c r="BA508" s="274">
        <v>0</v>
      </c>
      <c r="BB508" s="42" t="s">
        <v>505</v>
      </c>
      <c r="BC508" s="43">
        <v>8076304.6563999997</v>
      </c>
      <c r="BD508" s="43">
        <v>0</v>
      </c>
      <c r="BE508" s="43"/>
      <c r="BF508" s="43">
        <v>0</v>
      </c>
      <c r="BG508" s="44"/>
      <c r="BH508" s="45">
        <f t="shared" si="887"/>
        <v>8076304.6799999997</v>
      </c>
      <c r="BI508" s="45">
        <f t="shared" si="888"/>
        <v>8411471.3242200017</v>
      </c>
      <c r="BJ508" s="45">
        <f t="shared" si="815"/>
        <v>8411471.3242200017</v>
      </c>
      <c r="BK508" s="46">
        <v>0</v>
      </c>
      <c r="BL508" s="46">
        <v>0</v>
      </c>
      <c r="BM508" s="46">
        <f t="shared" si="848"/>
        <v>0</v>
      </c>
      <c r="BN508" s="46">
        <v>0</v>
      </c>
      <c r="BO508" s="46">
        <f t="shared" si="867"/>
        <v>0</v>
      </c>
      <c r="BP508" s="46">
        <v>0</v>
      </c>
      <c r="BQ508" s="46">
        <f t="shared" si="849"/>
        <v>0</v>
      </c>
      <c r="BR508" s="46">
        <v>0</v>
      </c>
      <c r="BS508" s="46">
        <f t="shared" si="850"/>
        <v>0</v>
      </c>
      <c r="BT508" s="46">
        <v>0</v>
      </c>
      <c r="BU508" s="46">
        <f t="shared" si="851"/>
        <v>0</v>
      </c>
      <c r="BV508" s="46">
        <v>0</v>
      </c>
      <c r="BW508" s="46">
        <f t="shared" si="852"/>
        <v>0</v>
      </c>
      <c r="BX508" s="46">
        <v>0</v>
      </c>
      <c r="BY508" s="46">
        <f t="shared" si="853"/>
        <v>0</v>
      </c>
      <c r="BZ508" s="46">
        <v>0</v>
      </c>
      <c r="CA508" s="46">
        <f t="shared" si="868"/>
        <v>0</v>
      </c>
      <c r="CB508" s="46">
        <v>0</v>
      </c>
      <c r="CC508" s="46">
        <f t="shared" si="869"/>
        <v>0</v>
      </c>
      <c r="CD508" s="46">
        <v>0</v>
      </c>
      <c r="CE508" s="46">
        <f t="shared" si="870"/>
        <v>0</v>
      </c>
      <c r="CF508" s="46">
        <v>0</v>
      </c>
      <c r="CG508" s="46">
        <f t="shared" si="871"/>
        <v>0</v>
      </c>
      <c r="CH508" s="46">
        <v>403560</v>
      </c>
      <c r="CI508" s="46">
        <f t="shared" si="872"/>
        <v>420307.74000000005</v>
      </c>
      <c r="CJ508" s="46">
        <v>403560</v>
      </c>
      <c r="CK508" s="46">
        <f t="shared" si="873"/>
        <v>420307.74000000005</v>
      </c>
      <c r="CL508" s="46">
        <v>3230840</v>
      </c>
      <c r="CM508" s="46">
        <f t="shared" si="874"/>
        <v>3364919.8600000003</v>
      </c>
      <c r="CN508" s="46">
        <v>3230840</v>
      </c>
      <c r="CO508" s="46">
        <f t="shared" si="875"/>
        <v>3364919.8600000003</v>
      </c>
      <c r="CP508" s="46">
        <v>807504.67999999993</v>
      </c>
      <c r="CQ508" s="46">
        <f t="shared" si="876"/>
        <v>841016.12422</v>
      </c>
      <c r="CR508" s="46">
        <v>0</v>
      </c>
      <c r="CS508" s="46">
        <f t="shared" si="877"/>
        <v>0</v>
      </c>
      <c r="CT508" s="46">
        <v>0</v>
      </c>
      <c r="CU508" s="46">
        <f t="shared" si="878"/>
        <v>0</v>
      </c>
      <c r="CV508" s="46">
        <v>0</v>
      </c>
      <c r="CW508" s="46">
        <f t="shared" si="879"/>
        <v>0</v>
      </c>
      <c r="CX508" s="46">
        <v>0</v>
      </c>
      <c r="CY508" s="46">
        <f t="shared" si="880"/>
        <v>0</v>
      </c>
      <c r="CZ508" s="46">
        <v>0</v>
      </c>
      <c r="DA508" s="46">
        <f t="shared" si="881"/>
        <v>0</v>
      </c>
      <c r="DB508" s="47">
        <v>0</v>
      </c>
      <c r="DC508" s="46">
        <f t="shared" si="882"/>
        <v>0</v>
      </c>
      <c r="DD508" s="48">
        <v>0</v>
      </c>
      <c r="DE508" s="46">
        <f t="shared" si="883"/>
        <v>0</v>
      </c>
      <c r="DF508" s="49">
        <v>40</v>
      </c>
      <c r="DG508" s="50">
        <f t="shared" si="894"/>
        <v>210286.78310550004</v>
      </c>
      <c r="DH508" s="51">
        <f t="shared" si="816"/>
        <v>1472007.4817385003</v>
      </c>
      <c r="DI508" s="52"/>
      <c r="DJ508" s="52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2">
        <f t="shared" si="893"/>
        <v>210286.78310550004</v>
      </c>
      <c r="EA508" s="52">
        <f t="shared" si="893"/>
        <v>210286.78310550004</v>
      </c>
      <c r="EB508" s="52">
        <f t="shared" si="893"/>
        <v>210286.78310550004</v>
      </c>
      <c r="EC508" s="52">
        <f t="shared" si="893"/>
        <v>210286.78310550004</v>
      </c>
      <c r="ED508" s="52">
        <f t="shared" si="893"/>
        <v>210286.78310550004</v>
      </c>
      <c r="EE508" s="52">
        <f t="shared" si="893"/>
        <v>210286.78310550004</v>
      </c>
      <c r="EF508" s="52">
        <f t="shared" si="893"/>
        <v>210286.78310550004</v>
      </c>
      <c r="EG508" s="54">
        <f t="shared" si="817"/>
        <v>6939463.8424815014</v>
      </c>
      <c r="EH508" s="55">
        <f t="shared" si="818"/>
        <v>7</v>
      </c>
      <c r="EI508" s="55">
        <f t="shared" si="819"/>
        <v>33</v>
      </c>
      <c r="EJ508" s="56" t="s">
        <v>588</v>
      </c>
      <c r="EK508" s="57">
        <f t="shared" si="840"/>
        <v>0</v>
      </c>
      <c r="EL508" s="57">
        <f t="shared" si="841"/>
        <v>0</v>
      </c>
      <c r="EM508" s="57">
        <f t="shared" si="842"/>
        <v>0</v>
      </c>
      <c r="EN508" s="57">
        <f t="shared" si="843"/>
        <v>0</v>
      </c>
      <c r="EO508" s="57">
        <f t="shared" si="822"/>
        <v>0</v>
      </c>
      <c r="EP508" s="57">
        <f t="shared" si="823"/>
        <v>0</v>
      </c>
      <c r="EQ508" s="58">
        <f t="shared" si="824"/>
        <v>0</v>
      </c>
      <c r="ER508" s="58">
        <f t="shared" si="825"/>
        <v>0</v>
      </c>
      <c r="ES508" s="58">
        <f t="shared" si="826"/>
        <v>0</v>
      </c>
      <c r="ET508" s="58">
        <f t="shared" si="827"/>
        <v>0</v>
      </c>
    </row>
    <row r="509" spans="1:150" x14ac:dyDescent="0.25">
      <c r="A509" s="30" t="s">
        <v>1662</v>
      </c>
      <c r="B509" s="65">
        <v>2023402</v>
      </c>
      <c r="C509" s="67" t="s">
        <v>1663</v>
      </c>
      <c r="D509" s="32" t="s">
        <v>461</v>
      </c>
      <c r="E509" s="56"/>
      <c r="F509" s="33"/>
      <c r="G509" s="33"/>
      <c r="H509" s="288">
        <f t="shared" si="820"/>
        <v>2743454.3104000003</v>
      </c>
      <c r="I509" s="288">
        <f t="shared" si="821"/>
        <v>2743454.3104000003</v>
      </c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4" t="s">
        <v>583</v>
      </c>
      <c r="AI509" s="34" t="s">
        <v>463</v>
      </c>
      <c r="AJ509" s="34" t="s">
        <v>480</v>
      </c>
      <c r="AK509" s="34" t="s">
        <v>584</v>
      </c>
      <c r="AL509" s="34" t="s">
        <v>44</v>
      </c>
      <c r="AM509" s="34" t="s">
        <v>585</v>
      </c>
      <c r="AN509" s="34" t="s">
        <v>467</v>
      </c>
      <c r="AO509" s="36">
        <v>1.0415000000000001</v>
      </c>
      <c r="AP509" s="69" t="s">
        <v>1456</v>
      </c>
      <c r="AQ509" s="69" t="s">
        <v>58</v>
      </c>
      <c r="AR509" s="37" t="s">
        <v>469</v>
      </c>
      <c r="AS509" s="38">
        <v>2023</v>
      </c>
      <c r="AT509" s="39" t="s">
        <v>470</v>
      </c>
      <c r="AU509" s="37" t="s">
        <v>471</v>
      </c>
      <c r="AV509" s="39" t="s">
        <v>481</v>
      </c>
      <c r="AW509" s="39" t="s">
        <v>482</v>
      </c>
      <c r="AX509" s="39" t="s">
        <v>587</v>
      </c>
      <c r="AY509" s="40" t="s">
        <v>587</v>
      </c>
      <c r="AZ509" s="40" t="s">
        <v>474</v>
      </c>
      <c r="BA509" s="274">
        <v>0</v>
      </c>
      <c r="BB509" s="42" t="s">
        <v>505</v>
      </c>
      <c r="BC509" s="43">
        <v>2634137.1516</v>
      </c>
      <c r="BD509" s="43">
        <v>0</v>
      </c>
      <c r="BE509" s="43"/>
      <c r="BF509" s="43">
        <v>0</v>
      </c>
      <c r="BG509" s="44"/>
      <c r="BH509" s="45">
        <f t="shared" si="887"/>
        <v>2634137.6000000001</v>
      </c>
      <c r="BI509" s="45">
        <f t="shared" si="888"/>
        <v>2743454.3104000003</v>
      </c>
      <c r="BJ509" s="45">
        <f t="shared" si="815"/>
        <v>2743454.3104000003</v>
      </c>
      <c r="BK509" s="46">
        <v>0</v>
      </c>
      <c r="BL509" s="46">
        <v>0</v>
      </c>
      <c r="BM509" s="46">
        <f t="shared" si="848"/>
        <v>0</v>
      </c>
      <c r="BN509" s="46">
        <v>0</v>
      </c>
      <c r="BO509" s="46">
        <f t="shared" si="867"/>
        <v>0</v>
      </c>
      <c r="BP509" s="46">
        <v>0</v>
      </c>
      <c r="BQ509" s="46">
        <f t="shared" si="849"/>
        <v>0</v>
      </c>
      <c r="BR509" s="46">
        <v>0</v>
      </c>
      <c r="BS509" s="46">
        <f t="shared" si="850"/>
        <v>0</v>
      </c>
      <c r="BT509" s="46">
        <v>0</v>
      </c>
      <c r="BU509" s="46">
        <f t="shared" si="851"/>
        <v>0</v>
      </c>
      <c r="BV509" s="46">
        <v>0</v>
      </c>
      <c r="BW509" s="46">
        <f t="shared" si="852"/>
        <v>0</v>
      </c>
      <c r="BX509" s="46">
        <v>0</v>
      </c>
      <c r="BY509" s="46">
        <f t="shared" si="853"/>
        <v>0</v>
      </c>
      <c r="BZ509" s="46">
        <v>0</v>
      </c>
      <c r="CA509" s="46">
        <f t="shared" si="868"/>
        <v>0</v>
      </c>
      <c r="CB509" s="46">
        <v>0</v>
      </c>
      <c r="CC509" s="46">
        <f t="shared" si="869"/>
        <v>0</v>
      </c>
      <c r="CD509" s="46">
        <v>0</v>
      </c>
      <c r="CE509" s="46">
        <f t="shared" si="870"/>
        <v>0</v>
      </c>
      <c r="CF509" s="46">
        <v>0</v>
      </c>
      <c r="CG509" s="46">
        <f t="shared" si="871"/>
        <v>0</v>
      </c>
      <c r="CH509" s="46">
        <v>0</v>
      </c>
      <c r="CI509" s="46">
        <f t="shared" si="872"/>
        <v>0</v>
      </c>
      <c r="CJ509" s="46">
        <v>0</v>
      </c>
      <c r="CK509" s="46">
        <f t="shared" si="873"/>
        <v>0</v>
      </c>
      <c r="CL509" s="46">
        <v>0</v>
      </c>
      <c r="CM509" s="46">
        <f t="shared" si="874"/>
        <v>0</v>
      </c>
      <c r="CN509" s="46">
        <v>0</v>
      </c>
      <c r="CO509" s="46">
        <f t="shared" si="875"/>
        <v>0</v>
      </c>
      <c r="CP509" s="46">
        <v>0</v>
      </c>
      <c r="CQ509" s="46">
        <f t="shared" si="876"/>
        <v>0</v>
      </c>
      <c r="CR509" s="46">
        <v>0</v>
      </c>
      <c r="CS509" s="46">
        <f t="shared" si="877"/>
        <v>0</v>
      </c>
      <c r="CT509" s="46">
        <v>0</v>
      </c>
      <c r="CU509" s="46">
        <f t="shared" si="878"/>
        <v>0</v>
      </c>
      <c r="CV509" s="46">
        <v>132160</v>
      </c>
      <c r="CW509" s="46">
        <f t="shared" si="879"/>
        <v>137644.64000000001</v>
      </c>
      <c r="CX509" s="46">
        <v>132160</v>
      </c>
      <c r="CY509" s="46">
        <f t="shared" si="880"/>
        <v>137644.64000000001</v>
      </c>
      <c r="CZ509" s="46">
        <v>1053740</v>
      </c>
      <c r="DA509" s="46">
        <f t="shared" si="881"/>
        <v>1097470.2100000002</v>
      </c>
      <c r="DB509" s="47">
        <v>1053740</v>
      </c>
      <c r="DC509" s="46">
        <f t="shared" si="882"/>
        <v>1097470.2100000002</v>
      </c>
      <c r="DD509" s="48">
        <v>262337.59999999998</v>
      </c>
      <c r="DE509" s="46">
        <f t="shared" si="883"/>
        <v>273224.61040000001</v>
      </c>
      <c r="DF509" s="74">
        <v>40</v>
      </c>
      <c r="DG509" s="50">
        <f t="shared" si="894"/>
        <v>68586.357760000014</v>
      </c>
      <c r="DH509" s="297">
        <f t="shared" si="816"/>
        <v>0</v>
      </c>
      <c r="DI509" s="52"/>
      <c r="DJ509" s="52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4">
        <f t="shared" si="817"/>
        <v>2743454.3104000003</v>
      </c>
      <c r="EH509" s="55">
        <f t="shared" si="818"/>
        <v>0</v>
      </c>
      <c r="EI509" s="55">
        <f t="shared" si="819"/>
        <v>40</v>
      </c>
      <c r="EJ509" s="56" t="s">
        <v>588</v>
      </c>
      <c r="EK509" s="57">
        <f t="shared" si="840"/>
        <v>0</v>
      </c>
      <c r="EL509" s="57">
        <f t="shared" si="841"/>
        <v>0</v>
      </c>
      <c r="EM509" s="57">
        <f t="shared" si="842"/>
        <v>0</v>
      </c>
      <c r="EN509" s="57">
        <f t="shared" si="843"/>
        <v>0</v>
      </c>
      <c r="EO509" s="57">
        <f t="shared" si="822"/>
        <v>0</v>
      </c>
      <c r="EP509" s="57">
        <f t="shared" si="823"/>
        <v>0</v>
      </c>
      <c r="EQ509" s="58">
        <f t="shared" si="824"/>
        <v>0</v>
      </c>
      <c r="ER509" s="58">
        <f t="shared" si="825"/>
        <v>0</v>
      </c>
      <c r="ES509" s="58">
        <f t="shared" si="826"/>
        <v>0</v>
      </c>
      <c r="ET509" s="58">
        <f t="shared" si="827"/>
        <v>0</v>
      </c>
    </row>
    <row r="510" spans="1:150" x14ac:dyDescent="0.25">
      <c r="A510" s="30" t="s">
        <v>1664</v>
      </c>
      <c r="B510" s="65">
        <v>2023406</v>
      </c>
      <c r="C510" s="67" t="s">
        <v>832</v>
      </c>
      <c r="D510" s="32" t="s">
        <v>833</v>
      </c>
      <c r="E510" s="56"/>
      <c r="F510" s="33"/>
      <c r="G510" s="33"/>
      <c r="H510" s="288">
        <f t="shared" si="820"/>
        <v>234000</v>
      </c>
      <c r="I510" s="288">
        <f t="shared" si="821"/>
        <v>234000</v>
      </c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4" t="s">
        <v>478</v>
      </c>
      <c r="AI510" s="34" t="s">
        <v>463</v>
      </c>
      <c r="AJ510" s="34" t="s">
        <v>722</v>
      </c>
      <c r="AK510" s="34" t="s">
        <v>704</v>
      </c>
      <c r="AL510" s="34" t="s">
        <v>94</v>
      </c>
      <c r="AM510" s="34" t="s">
        <v>491</v>
      </c>
      <c r="AN510" s="34" t="s">
        <v>492</v>
      </c>
      <c r="AO510" s="36">
        <v>1.04</v>
      </c>
      <c r="AP510" s="69" t="s">
        <v>586</v>
      </c>
      <c r="AQ510" s="69" t="s">
        <v>30</v>
      </c>
      <c r="AR510" s="37" t="s">
        <v>493</v>
      </c>
      <c r="AS510" s="38">
        <v>2023</v>
      </c>
      <c r="AT510" s="39" t="s">
        <v>30</v>
      </c>
      <c r="AU510" s="37" t="s">
        <v>469</v>
      </c>
      <c r="AV510" s="39" t="s">
        <v>494</v>
      </c>
      <c r="AW510" s="39" t="s">
        <v>495</v>
      </c>
      <c r="AX510" s="39" t="s">
        <v>496</v>
      </c>
      <c r="AY510" s="40" t="s">
        <v>834</v>
      </c>
      <c r="AZ510" s="40" t="s">
        <v>680</v>
      </c>
      <c r="BA510" s="274">
        <v>0</v>
      </c>
      <c r="BB510" s="42" t="s">
        <v>505</v>
      </c>
      <c r="BC510" s="43">
        <v>225000</v>
      </c>
      <c r="BD510" s="43">
        <v>0</v>
      </c>
      <c r="BE510" s="43"/>
      <c r="BF510" s="43">
        <v>0</v>
      </c>
      <c r="BG510" s="44"/>
      <c r="BH510" s="45">
        <f t="shared" si="887"/>
        <v>225000</v>
      </c>
      <c r="BI510" s="45">
        <f t="shared" si="888"/>
        <v>234000</v>
      </c>
      <c r="BJ510" s="45">
        <f t="shared" si="815"/>
        <v>234000</v>
      </c>
      <c r="BK510" s="46">
        <v>0</v>
      </c>
      <c r="BL510" s="46">
        <v>0</v>
      </c>
      <c r="BM510" s="46">
        <f t="shared" si="848"/>
        <v>0</v>
      </c>
      <c r="BN510" s="46">
        <v>0</v>
      </c>
      <c r="BO510" s="46">
        <f t="shared" si="867"/>
        <v>0</v>
      </c>
      <c r="BP510" s="46">
        <v>0</v>
      </c>
      <c r="BQ510" s="46">
        <f t="shared" si="849"/>
        <v>0</v>
      </c>
      <c r="BR510" s="46">
        <v>0</v>
      </c>
      <c r="BS510" s="46">
        <f t="shared" si="850"/>
        <v>0</v>
      </c>
      <c r="BT510" s="46">
        <v>0</v>
      </c>
      <c r="BU510" s="46">
        <f t="shared" si="851"/>
        <v>0</v>
      </c>
      <c r="BV510" s="46">
        <v>0</v>
      </c>
      <c r="BW510" s="46">
        <f t="shared" si="852"/>
        <v>0</v>
      </c>
      <c r="BX510" s="46">
        <v>225000</v>
      </c>
      <c r="BY510" s="46">
        <f t="shared" si="853"/>
        <v>234000</v>
      </c>
      <c r="BZ510" s="46">
        <v>0</v>
      </c>
      <c r="CA510" s="46">
        <f t="shared" si="868"/>
        <v>0</v>
      </c>
      <c r="CB510" s="46">
        <v>0</v>
      </c>
      <c r="CC510" s="46">
        <f t="shared" si="869"/>
        <v>0</v>
      </c>
      <c r="CD510" s="46">
        <v>0</v>
      </c>
      <c r="CE510" s="46">
        <f t="shared" si="870"/>
        <v>0</v>
      </c>
      <c r="CF510" s="46">
        <v>0</v>
      </c>
      <c r="CG510" s="46">
        <f t="shared" si="871"/>
        <v>0</v>
      </c>
      <c r="CH510" s="46">
        <v>0</v>
      </c>
      <c r="CI510" s="46">
        <f t="shared" si="872"/>
        <v>0</v>
      </c>
      <c r="CJ510" s="46">
        <v>0</v>
      </c>
      <c r="CK510" s="46">
        <f t="shared" si="873"/>
        <v>0</v>
      </c>
      <c r="CL510" s="46">
        <v>0</v>
      </c>
      <c r="CM510" s="46">
        <f t="shared" si="874"/>
        <v>0</v>
      </c>
      <c r="CN510" s="46">
        <v>0</v>
      </c>
      <c r="CO510" s="46">
        <f t="shared" si="875"/>
        <v>0</v>
      </c>
      <c r="CP510" s="46">
        <v>0</v>
      </c>
      <c r="CQ510" s="46">
        <f t="shared" si="876"/>
        <v>0</v>
      </c>
      <c r="CR510" s="46">
        <v>0</v>
      </c>
      <c r="CS510" s="46">
        <f t="shared" si="877"/>
        <v>0</v>
      </c>
      <c r="CT510" s="46">
        <v>0</v>
      </c>
      <c r="CU510" s="46">
        <f t="shared" si="878"/>
        <v>0</v>
      </c>
      <c r="CV510" s="46">
        <v>0</v>
      </c>
      <c r="CW510" s="46">
        <f t="shared" si="879"/>
        <v>0</v>
      </c>
      <c r="CX510" s="46">
        <v>0</v>
      </c>
      <c r="CY510" s="46">
        <f t="shared" si="880"/>
        <v>0</v>
      </c>
      <c r="CZ510" s="46">
        <v>0</v>
      </c>
      <c r="DA510" s="46">
        <f t="shared" si="881"/>
        <v>0</v>
      </c>
      <c r="DB510" s="47">
        <v>0</v>
      </c>
      <c r="DC510" s="46">
        <f t="shared" si="882"/>
        <v>0</v>
      </c>
      <c r="DD510" s="48">
        <v>0</v>
      </c>
      <c r="DE510" s="46">
        <f t="shared" si="883"/>
        <v>0</v>
      </c>
      <c r="DF510" s="49">
        <v>7</v>
      </c>
      <c r="DG510" s="50">
        <f t="shared" si="894"/>
        <v>33428.571428571428</v>
      </c>
      <c r="DH510" s="51">
        <f t="shared" si="816"/>
        <v>233999.99999999997</v>
      </c>
      <c r="DI510" s="52"/>
      <c r="DJ510" s="52"/>
      <c r="DK510" s="53"/>
      <c r="DL510" s="53"/>
      <c r="DM510" s="53"/>
      <c r="DN510" s="53"/>
      <c r="DO510" s="53"/>
      <c r="DP510" s="53"/>
      <c r="DQ510" s="52">
        <f t="shared" ref="DQ510:DW510" si="895">$DG510</f>
        <v>33428.571428571428</v>
      </c>
      <c r="DR510" s="52">
        <f t="shared" si="895"/>
        <v>33428.571428571428</v>
      </c>
      <c r="DS510" s="52">
        <f t="shared" si="895"/>
        <v>33428.571428571428</v>
      </c>
      <c r="DT510" s="52">
        <f t="shared" si="895"/>
        <v>33428.571428571428</v>
      </c>
      <c r="DU510" s="52">
        <f t="shared" si="895"/>
        <v>33428.571428571428</v>
      </c>
      <c r="DV510" s="52">
        <f t="shared" si="895"/>
        <v>33428.571428571428</v>
      </c>
      <c r="DW510" s="52">
        <f t="shared" si="895"/>
        <v>33428.571428571428</v>
      </c>
      <c r="DX510" s="52"/>
      <c r="DY510" s="52"/>
      <c r="DZ510" s="52"/>
      <c r="EA510" s="52"/>
      <c r="EB510" s="52"/>
      <c r="EC510" s="52"/>
      <c r="ED510" s="52"/>
      <c r="EE510" s="52"/>
      <c r="EF510" s="52"/>
      <c r="EG510" s="54">
        <f t="shared" si="817"/>
        <v>0</v>
      </c>
      <c r="EH510" s="55">
        <f t="shared" si="818"/>
        <v>7</v>
      </c>
      <c r="EI510" s="55">
        <f t="shared" si="819"/>
        <v>0</v>
      </c>
      <c r="EJ510" s="56" t="s">
        <v>756</v>
      </c>
      <c r="EK510" s="57">
        <f t="shared" si="840"/>
        <v>0</v>
      </c>
      <c r="EL510" s="57">
        <f t="shared" si="841"/>
        <v>0</v>
      </c>
      <c r="EM510" s="57">
        <f t="shared" si="842"/>
        <v>0</v>
      </c>
      <c r="EN510" s="57">
        <f t="shared" si="843"/>
        <v>0</v>
      </c>
      <c r="EO510" s="57">
        <f t="shared" si="822"/>
        <v>0</v>
      </c>
      <c r="EP510" s="57">
        <f t="shared" si="823"/>
        <v>0</v>
      </c>
      <c r="EQ510" s="58">
        <f t="shared" si="824"/>
        <v>0</v>
      </c>
      <c r="ER510" s="58">
        <f t="shared" si="825"/>
        <v>0</v>
      </c>
      <c r="ES510" s="58">
        <f t="shared" si="826"/>
        <v>0</v>
      </c>
      <c r="ET510" s="58">
        <f t="shared" si="827"/>
        <v>0</v>
      </c>
    </row>
    <row r="511" spans="1:150" x14ac:dyDescent="0.25">
      <c r="A511" s="30" t="s">
        <v>1665</v>
      </c>
      <c r="B511" s="65">
        <v>2023420</v>
      </c>
      <c r="C511" s="67" t="s">
        <v>1666</v>
      </c>
      <c r="D511" s="32" t="s">
        <v>833</v>
      </c>
      <c r="E511" s="56"/>
      <c r="F511" s="33"/>
      <c r="G511" s="33"/>
      <c r="H511" s="288">
        <f t="shared" si="820"/>
        <v>37856</v>
      </c>
      <c r="I511" s="288">
        <f t="shared" si="821"/>
        <v>37856</v>
      </c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4" t="s">
        <v>863</v>
      </c>
      <c r="AI511" s="34" t="s">
        <v>463</v>
      </c>
      <c r="AJ511" s="34" t="s">
        <v>722</v>
      </c>
      <c r="AK511" s="34" t="s">
        <v>704</v>
      </c>
      <c r="AL511" s="34" t="s">
        <v>1180</v>
      </c>
      <c r="AM511" s="34" t="s">
        <v>491</v>
      </c>
      <c r="AN511" s="34" t="s">
        <v>492</v>
      </c>
      <c r="AO511" s="36">
        <v>1.04</v>
      </c>
      <c r="AP511" s="69" t="s">
        <v>468</v>
      </c>
      <c r="AQ511" s="69" t="s">
        <v>30</v>
      </c>
      <c r="AR511" s="37" t="s">
        <v>493</v>
      </c>
      <c r="AS511" s="38">
        <v>2023</v>
      </c>
      <c r="AT511" s="39" t="s">
        <v>58</v>
      </c>
      <c r="AU511" s="37" t="s">
        <v>469</v>
      </c>
      <c r="AV511" s="39" t="s">
        <v>494</v>
      </c>
      <c r="AW511" s="39" t="s">
        <v>495</v>
      </c>
      <c r="AX511" s="39" t="s">
        <v>496</v>
      </c>
      <c r="AY511" s="40" t="s">
        <v>1297</v>
      </c>
      <c r="AZ511" s="40" t="s">
        <v>680</v>
      </c>
      <c r="BA511" s="274">
        <v>0</v>
      </c>
      <c r="BB511" s="42"/>
      <c r="BC511" s="43">
        <v>36400</v>
      </c>
      <c r="BD511" s="43">
        <v>0</v>
      </c>
      <c r="BE511" s="43"/>
      <c r="BF511" s="43">
        <v>0</v>
      </c>
      <c r="BG511" s="44"/>
      <c r="BH511" s="45">
        <f t="shared" si="887"/>
        <v>36400</v>
      </c>
      <c r="BI511" s="45">
        <f t="shared" si="888"/>
        <v>37856</v>
      </c>
      <c r="BJ511" s="45">
        <f t="shared" si="815"/>
        <v>37856</v>
      </c>
      <c r="BK511" s="46">
        <v>0</v>
      </c>
      <c r="BL511" s="46">
        <v>0</v>
      </c>
      <c r="BM511" s="46">
        <f t="shared" si="848"/>
        <v>0</v>
      </c>
      <c r="BN511" s="46">
        <v>0</v>
      </c>
      <c r="BO511" s="46">
        <f t="shared" si="867"/>
        <v>0</v>
      </c>
      <c r="BP511" s="46">
        <v>36400</v>
      </c>
      <c r="BQ511" s="46">
        <f t="shared" si="849"/>
        <v>37856</v>
      </c>
      <c r="BR511" s="46">
        <v>0</v>
      </c>
      <c r="BS511" s="46">
        <f t="shared" si="850"/>
        <v>0</v>
      </c>
      <c r="BT511" s="46">
        <v>0</v>
      </c>
      <c r="BU511" s="46">
        <f t="shared" si="851"/>
        <v>0</v>
      </c>
      <c r="BV511" s="46">
        <v>0</v>
      </c>
      <c r="BW511" s="46">
        <f t="shared" si="852"/>
        <v>0</v>
      </c>
      <c r="BX511" s="46">
        <v>0</v>
      </c>
      <c r="BY511" s="46">
        <f t="shared" si="853"/>
        <v>0</v>
      </c>
      <c r="BZ511" s="46">
        <v>0</v>
      </c>
      <c r="CA511" s="46">
        <f t="shared" si="868"/>
        <v>0</v>
      </c>
      <c r="CB511" s="46">
        <v>0</v>
      </c>
      <c r="CC511" s="46">
        <f t="shared" si="869"/>
        <v>0</v>
      </c>
      <c r="CD511" s="46">
        <v>0</v>
      </c>
      <c r="CE511" s="46">
        <f t="shared" si="870"/>
        <v>0</v>
      </c>
      <c r="CF511" s="46">
        <v>0</v>
      </c>
      <c r="CG511" s="46">
        <f t="shared" si="871"/>
        <v>0</v>
      </c>
      <c r="CH511" s="46">
        <v>0</v>
      </c>
      <c r="CI511" s="46">
        <f t="shared" si="872"/>
        <v>0</v>
      </c>
      <c r="CJ511" s="46">
        <v>0</v>
      </c>
      <c r="CK511" s="46">
        <f t="shared" si="873"/>
        <v>0</v>
      </c>
      <c r="CL511" s="46">
        <v>0</v>
      </c>
      <c r="CM511" s="46">
        <f t="shared" si="874"/>
        <v>0</v>
      </c>
      <c r="CN511" s="46">
        <v>0</v>
      </c>
      <c r="CO511" s="46">
        <f t="shared" si="875"/>
        <v>0</v>
      </c>
      <c r="CP511" s="46">
        <v>0</v>
      </c>
      <c r="CQ511" s="46">
        <f t="shared" si="876"/>
        <v>0</v>
      </c>
      <c r="CR511" s="46">
        <v>0</v>
      </c>
      <c r="CS511" s="46">
        <f t="shared" si="877"/>
        <v>0</v>
      </c>
      <c r="CT511" s="46">
        <v>0</v>
      </c>
      <c r="CU511" s="46">
        <f t="shared" si="878"/>
        <v>0</v>
      </c>
      <c r="CV511" s="46">
        <v>0</v>
      </c>
      <c r="CW511" s="46">
        <f t="shared" si="879"/>
        <v>0</v>
      </c>
      <c r="CX511" s="46">
        <v>0</v>
      </c>
      <c r="CY511" s="46">
        <f t="shared" si="880"/>
        <v>0</v>
      </c>
      <c r="CZ511" s="46">
        <v>0</v>
      </c>
      <c r="DA511" s="46">
        <f t="shared" si="881"/>
        <v>0</v>
      </c>
      <c r="DB511" s="47">
        <v>0</v>
      </c>
      <c r="DC511" s="46">
        <f t="shared" si="882"/>
        <v>0</v>
      </c>
      <c r="DD511" s="48">
        <v>0</v>
      </c>
      <c r="DE511" s="46">
        <f t="shared" si="883"/>
        <v>0</v>
      </c>
      <c r="DF511" s="49">
        <v>10</v>
      </c>
      <c r="DG511" s="50">
        <f t="shared" si="894"/>
        <v>3785.6</v>
      </c>
      <c r="DH511" s="51">
        <f t="shared" si="816"/>
        <v>37855.999999999993</v>
      </c>
      <c r="DI511" s="52"/>
      <c r="DJ511" s="52"/>
      <c r="DK511" s="53"/>
      <c r="DL511" s="53"/>
      <c r="DM511" s="52">
        <f t="shared" ref="DM511:DV511" si="896">$DG511</f>
        <v>3785.6</v>
      </c>
      <c r="DN511" s="52">
        <f t="shared" si="896"/>
        <v>3785.6</v>
      </c>
      <c r="DO511" s="52">
        <f t="shared" si="896"/>
        <v>3785.6</v>
      </c>
      <c r="DP511" s="52">
        <f t="shared" si="896"/>
        <v>3785.6</v>
      </c>
      <c r="DQ511" s="52">
        <f t="shared" si="896"/>
        <v>3785.6</v>
      </c>
      <c r="DR511" s="52">
        <f t="shared" si="896"/>
        <v>3785.6</v>
      </c>
      <c r="DS511" s="52">
        <f t="shared" si="896"/>
        <v>3785.6</v>
      </c>
      <c r="DT511" s="52">
        <f t="shared" si="896"/>
        <v>3785.6</v>
      </c>
      <c r="DU511" s="52">
        <f t="shared" si="896"/>
        <v>3785.6</v>
      </c>
      <c r="DV511" s="52">
        <f t="shared" si="896"/>
        <v>3785.6</v>
      </c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4">
        <f t="shared" si="817"/>
        <v>0</v>
      </c>
      <c r="EH511" s="55">
        <f t="shared" si="818"/>
        <v>10</v>
      </c>
      <c r="EI511" s="55">
        <f t="shared" si="819"/>
        <v>0</v>
      </c>
      <c r="EJ511" s="56" t="s">
        <v>756</v>
      </c>
      <c r="EK511" s="57">
        <f t="shared" si="840"/>
        <v>0</v>
      </c>
      <c r="EL511" s="57">
        <f t="shared" si="841"/>
        <v>0</v>
      </c>
      <c r="EM511" s="57">
        <f t="shared" si="842"/>
        <v>0</v>
      </c>
      <c r="EN511" s="57">
        <f t="shared" si="843"/>
        <v>37856</v>
      </c>
      <c r="EO511" s="57">
        <f t="shared" si="822"/>
        <v>34070.400000000001</v>
      </c>
      <c r="EP511" s="57">
        <f t="shared" si="823"/>
        <v>30284.800000000003</v>
      </c>
      <c r="EQ511" s="58">
        <f t="shared" si="824"/>
        <v>0</v>
      </c>
      <c r="ER511" s="58">
        <f t="shared" si="825"/>
        <v>0</v>
      </c>
      <c r="ES511" s="58">
        <f t="shared" si="826"/>
        <v>0</v>
      </c>
      <c r="ET511" s="58">
        <f t="shared" si="827"/>
        <v>529.98400000000004</v>
      </c>
    </row>
    <row r="512" spans="1:150" x14ac:dyDescent="0.25">
      <c r="A512" s="30" t="s">
        <v>1667</v>
      </c>
      <c r="B512" s="65">
        <v>2023421</v>
      </c>
      <c r="C512" s="67" t="s">
        <v>1668</v>
      </c>
      <c r="D512" s="32" t="s">
        <v>833</v>
      </c>
      <c r="E512" s="56"/>
      <c r="F512" s="33"/>
      <c r="G512" s="33"/>
      <c r="H512" s="288">
        <f t="shared" si="820"/>
        <v>15142.4</v>
      </c>
      <c r="I512" s="288">
        <f t="shared" si="821"/>
        <v>15142.4</v>
      </c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4" t="s">
        <v>863</v>
      </c>
      <c r="AI512" s="34" t="s">
        <v>463</v>
      </c>
      <c r="AJ512" s="34" t="s">
        <v>722</v>
      </c>
      <c r="AK512" s="34" t="s">
        <v>704</v>
      </c>
      <c r="AL512" s="34" t="s">
        <v>1180</v>
      </c>
      <c r="AM512" s="34" t="s">
        <v>491</v>
      </c>
      <c r="AN512" s="34" t="s">
        <v>492</v>
      </c>
      <c r="AO512" s="36">
        <v>1.04</v>
      </c>
      <c r="AP512" s="69" t="s">
        <v>468</v>
      </c>
      <c r="AQ512" s="69" t="s">
        <v>30</v>
      </c>
      <c r="AR512" s="37" t="s">
        <v>493</v>
      </c>
      <c r="AS512" s="38">
        <v>2023</v>
      </c>
      <c r="AT512" s="39" t="s">
        <v>58</v>
      </c>
      <c r="AU512" s="37" t="s">
        <v>469</v>
      </c>
      <c r="AV512" s="39" t="s">
        <v>494</v>
      </c>
      <c r="AW512" s="39" t="s">
        <v>495</v>
      </c>
      <c r="AX512" s="39" t="s">
        <v>496</v>
      </c>
      <c r="AY512" s="40" t="s">
        <v>1297</v>
      </c>
      <c r="AZ512" s="40" t="s">
        <v>680</v>
      </c>
      <c r="BA512" s="274">
        <v>0</v>
      </c>
      <c r="BB512" s="42"/>
      <c r="BC512" s="43">
        <v>14560</v>
      </c>
      <c r="BD512" s="43">
        <v>0</v>
      </c>
      <c r="BE512" s="43"/>
      <c r="BF512" s="43">
        <v>0</v>
      </c>
      <c r="BG512" s="44"/>
      <c r="BH512" s="45">
        <f t="shared" si="887"/>
        <v>14560</v>
      </c>
      <c r="BI512" s="45">
        <f t="shared" si="888"/>
        <v>15142.4</v>
      </c>
      <c r="BJ512" s="45">
        <f t="shared" si="815"/>
        <v>15142.4</v>
      </c>
      <c r="BK512" s="46">
        <v>0</v>
      </c>
      <c r="BL512" s="46">
        <v>0</v>
      </c>
      <c r="BM512" s="46">
        <f t="shared" si="848"/>
        <v>0</v>
      </c>
      <c r="BN512" s="46">
        <v>0</v>
      </c>
      <c r="BO512" s="46">
        <f t="shared" si="867"/>
        <v>0</v>
      </c>
      <c r="BP512" s="46">
        <v>0</v>
      </c>
      <c r="BQ512" s="46">
        <f t="shared" si="849"/>
        <v>0</v>
      </c>
      <c r="BR512" s="46">
        <v>14560</v>
      </c>
      <c r="BS512" s="46">
        <f t="shared" si="850"/>
        <v>15142.4</v>
      </c>
      <c r="BT512" s="46">
        <v>0</v>
      </c>
      <c r="BU512" s="46">
        <f t="shared" si="851"/>
        <v>0</v>
      </c>
      <c r="BV512" s="46">
        <v>0</v>
      </c>
      <c r="BW512" s="46">
        <f t="shared" si="852"/>
        <v>0</v>
      </c>
      <c r="BX512" s="46">
        <v>0</v>
      </c>
      <c r="BY512" s="46">
        <f t="shared" si="853"/>
        <v>0</v>
      </c>
      <c r="BZ512" s="46">
        <v>0</v>
      </c>
      <c r="CA512" s="46">
        <f t="shared" si="868"/>
        <v>0</v>
      </c>
      <c r="CB512" s="46">
        <v>0</v>
      </c>
      <c r="CC512" s="46">
        <f t="shared" si="869"/>
        <v>0</v>
      </c>
      <c r="CD512" s="46">
        <v>0</v>
      </c>
      <c r="CE512" s="46">
        <f t="shared" si="870"/>
        <v>0</v>
      </c>
      <c r="CF512" s="46">
        <v>0</v>
      </c>
      <c r="CG512" s="46">
        <f t="shared" si="871"/>
        <v>0</v>
      </c>
      <c r="CH512" s="46">
        <v>0</v>
      </c>
      <c r="CI512" s="46">
        <f t="shared" si="872"/>
        <v>0</v>
      </c>
      <c r="CJ512" s="46">
        <v>0</v>
      </c>
      <c r="CK512" s="46">
        <f t="shared" si="873"/>
        <v>0</v>
      </c>
      <c r="CL512" s="46">
        <v>0</v>
      </c>
      <c r="CM512" s="46">
        <f t="shared" si="874"/>
        <v>0</v>
      </c>
      <c r="CN512" s="46">
        <v>0</v>
      </c>
      <c r="CO512" s="46">
        <f t="shared" si="875"/>
        <v>0</v>
      </c>
      <c r="CP512" s="46">
        <v>0</v>
      </c>
      <c r="CQ512" s="46">
        <f t="shared" si="876"/>
        <v>0</v>
      </c>
      <c r="CR512" s="46">
        <v>0</v>
      </c>
      <c r="CS512" s="46">
        <f t="shared" si="877"/>
        <v>0</v>
      </c>
      <c r="CT512" s="46">
        <v>0</v>
      </c>
      <c r="CU512" s="46">
        <f t="shared" si="878"/>
        <v>0</v>
      </c>
      <c r="CV512" s="46">
        <v>0</v>
      </c>
      <c r="CW512" s="46">
        <f t="shared" si="879"/>
        <v>0</v>
      </c>
      <c r="CX512" s="46">
        <v>0</v>
      </c>
      <c r="CY512" s="46">
        <f t="shared" si="880"/>
        <v>0</v>
      </c>
      <c r="CZ512" s="46">
        <v>0</v>
      </c>
      <c r="DA512" s="46">
        <f t="shared" si="881"/>
        <v>0</v>
      </c>
      <c r="DB512" s="47">
        <v>0</v>
      </c>
      <c r="DC512" s="46">
        <f t="shared" si="882"/>
        <v>0</v>
      </c>
      <c r="DD512" s="48">
        <v>0</v>
      </c>
      <c r="DE512" s="46">
        <f t="shared" si="883"/>
        <v>0</v>
      </c>
      <c r="DF512" s="49">
        <v>10</v>
      </c>
      <c r="DG512" s="50">
        <f t="shared" si="894"/>
        <v>1514.24</v>
      </c>
      <c r="DH512" s="51">
        <f t="shared" si="816"/>
        <v>15142.4</v>
      </c>
      <c r="DI512" s="52"/>
      <c r="DJ512" s="52"/>
      <c r="DK512" s="53"/>
      <c r="DL512" s="53"/>
      <c r="DM512" s="53"/>
      <c r="DN512" s="52">
        <f t="shared" ref="DN512:DW514" si="897">$DG512</f>
        <v>1514.24</v>
      </c>
      <c r="DO512" s="52">
        <f t="shared" si="897"/>
        <v>1514.24</v>
      </c>
      <c r="DP512" s="52">
        <f t="shared" si="897"/>
        <v>1514.24</v>
      </c>
      <c r="DQ512" s="52">
        <f t="shared" si="897"/>
        <v>1514.24</v>
      </c>
      <c r="DR512" s="52">
        <f t="shared" si="897"/>
        <v>1514.24</v>
      </c>
      <c r="DS512" s="52">
        <f t="shared" si="897"/>
        <v>1514.24</v>
      </c>
      <c r="DT512" s="52">
        <f t="shared" si="897"/>
        <v>1514.24</v>
      </c>
      <c r="DU512" s="52">
        <f t="shared" si="897"/>
        <v>1514.24</v>
      </c>
      <c r="DV512" s="52">
        <f t="shared" si="897"/>
        <v>1514.24</v>
      </c>
      <c r="DW512" s="52">
        <f t="shared" si="897"/>
        <v>1514.24</v>
      </c>
      <c r="DX512" s="52"/>
      <c r="DY512" s="52"/>
      <c r="DZ512" s="52"/>
      <c r="EA512" s="52"/>
      <c r="EB512" s="52"/>
      <c r="EC512" s="52"/>
      <c r="ED512" s="52"/>
      <c r="EE512" s="52"/>
      <c r="EF512" s="52"/>
      <c r="EG512" s="54">
        <f t="shared" si="817"/>
        <v>0</v>
      </c>
      <c r="EH512" s="55">
        <f t="shared" si="818"/>
        <v>10</v>
      </c>
      <c r="EI512" s="55">
        <f t="shared" si="819"/>
        <v>0</v>
      </c>
      <c r="EJ512" s="56" t="s">
        <v>723</v>
      </c>
      <c r="EK512" s="57">
        <f t="shared" si="840"/>
        <v>0</v>
      </c>
      <c r="EL512" s="57">
        <f t="shared" si="841"/>
        <v>0</v>
      </c>
      <c r="EM512" s="57">
        <f t="shared" si="842"/>
        <v>0</v>
      </c>
      <c r="EN512" s="57">
        <f t="shared" si="843"/>
        <v>0</v>
      </c>
      <c r="EO512" s="57">
        <f t="shared" si="822"/>
        <v>15142.4</v>
      </c>
      <c r="EP512" s="57">
        <f t="shared" si="823"/>
        <v>13628.16</v>
      </c>
      <c r="EQ512" s="58">
        <f t="shared" si="824"/>
        <v>0</v>
      </c>
      <c r="ER512" s="58">
        <f t="shared" si="825"/>
        <v>0</v>
      </c>
      <c r="ES512" s="58">
        <f t="shared" si="826"/>
        <v>0</v>
      </c>
      <c r="ET512" s="58">
        <f t="shared" si="827"/>
        <v>0</v>
      </c>
    </row>
    <row r="513" spans="1:150" x14ac:dyDescent="0.25">
      <c r="A513" s="30" t="s">
        <v>1669</v>
      </c>
      <c r="B513" s="65">
        <v>2023422</v>
      </c>
      <c r="C513" s="67" t="s">
        <v>1670</v>
      </c>
      <c r="D513" s="32" t="s">
        <v>833</v>
      </c>
      <c r="E513" s="56"/>
      <c r="F513" s="33"/>
      <c r="G513" s="33"/>
      <c r="H513" s="288">
        <f t="shared" si="820"/>
        <v>302848</v>
      </c>
      <c r="I513" s="288">
        <f t="shared" si="821"/>
        <v>302848</v>
      </c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4" t="s">
        <v>478</v>
      </c>
      <c r="AI513" s="34" t="s">
        <v>534</v>
      </c>
      <c r="AJ513" s="34" t="s">
        <v>722</v>
      </c>
      <c r="AK513" s="34" t="s">
        <v>704</v>
      </c>
      <c r="AL513" s="34" t="s">
        <v>94</v>
      </c>
      <c r="AM513" s="34" t="s">
        <v>491</v>
      </c>
      <c r="AN513" s="34" t="s">
        <v>492</v>
      </c>
      <c r="AO513" s="36">
        <v>1.04</v>
      </c>
      <c r="AP513" s="69" t="s">
        <v>468</v>
      </c>
      <c r="AQ513" s="69" t="s">
        <v>30</v>
      </c>
      <c r="AR513" s="37" t="s">
        <v>493</v>
      </c>
      <c r="AS513" s="38">
        <v>2023</v>
      </c>
      <c r="AT513" s="39" t="s">
        <v>30</v>
      </c>
      <c r="AU513" s="37" t="s">
        <v>469</v>
      </c>
      <c r="AV513" s="39" t="s">
        <v>494</v>
      </c>
      <c r="AW513" s="39" t="s">
        <v>495</v>
      </c>
      <c r="AX513" s="39" t="s">
        <v>496</v>
      </c>
      <c r="AY513" s="40" t="s">
        <v>834</v>
      </c>
      <c r="AZ513" s="40" t="s">
        <v>680</v>
      </c>
      <c r="BA513" s="274">
        <v>0</v>
      </c>
      <c r="BB513" s="42"/>
      <c r="BC513" s="43">
        <v>291200</v>
      </c>
      <c r="BD513" s="43">
        <v>0</v>
      </c>
      <c r="BE513" s="43"/>
      <c r="BF513" s="43">
        <v>0</v>
      </c>
      <c r="BG513" s="44"/>
      <c r="BH513" s="45">
        <f t="shared" si="887"/>
        <v>291200</v>
      </c>
      <c r="BI513" s="45">
        <f t="shared" si="888"/>
        <v>302848</v>
      </c>
      <c r="BJ513" s="45">
        <f t="shared" si="815"/>
        <v>302848</v>
      </c>
      <c r="BK513" s="46">
        <v>0</v>
      </c>
      <c r="BL513" s="46">
        <v>0</v>
      </c>
      <c r="BM513" s="46">
        <f t="shared" si="848"/>
        <v>0</v>
      </c>
      <c r="BN513" s="46">
        <v>0</v>
      </c>
      <c r="BO513" s="46">
        <f t="shared" si="867"/>
        <v>0</v>
      </c>
      <c r="BP513" s="46">
        <v>0</v>
      </c>
      <c r="BQ513" s="46">
        <f t="shared" si="849"/>
        <v>0</v>
      </c>
      <c r="BR513" s="46">
        <v>291200</v>
      </c>
      <c r="BS513" s="46">
        <f t="shared" si="850"/>
        <v>302848</v>
      </c>
      <c r="BT513" s="46">
        <v>0</v>
      </c>
      <c r="BU513" s="46">
        <f t="shared" si="851"/>
        <v>0</v>
      </c>
      <c r="BV513" s="46">
        <v>0</v>
      </c>
      <c r="BW513" s="46">
        <f t="shared" si="852"/>
        <v>0</v>
      </c>
      <c r="BX513" s="46">
        <v>0</v>
      </c>
      <c r="BY513" s="46">
        <f t="shared" si="853"/>
        <v>0</v>
      </c>
      <c r="BZ513" s="46">
        <v>0</v>
      </c>
      <c r="CA513" s="46">
        <f t="shared" si="868"/>
        <v>0</v>
      </c>
      <c r="CB513" s="46">
        <v>0</v>
      </c>
      <c r="CC513" s="46">
        <f t="shared" si="869"/>
        <v>0</v>
      </c>
      <c r="CD513" s="46">
        <v>0</v>
      </c>
      <c r="CE513" s="46">
        <f t="shared" si="870"/>
        <v>0</v>
      </c>
      <c r="CF513" s="46">
        <v>0</v>
      </c>
      <c r="CG513" s="46">
        <f t="shared" si="871"/>
        <v>0</v>
      </c>
      <c r="CH513" s="46">
        <v>0</v>
      </c>
      <c r="CI513" s="46">
        <f t="shared" si="872"/>
        <v>0</v>
      </c>
      <c r="CJ513" s="46">
        <v>0</v>
      </c>
      <c r="CK513" s="46">
        <f t="shared" si="873"/>
        <v>0</v>
      </c>
      <c r="CL513" s="46">
        <v>0</v>
      </c>
      <c r="CM513" s="46">
        <f t="shared" si="874"/>
        <v>0</v>
      </c>
      <c r="CN513" s="46">
        <v>0</v>
      </c>
      <c r="CO513" s="46">
        <f t="shared" si="875"/>
        <v>0</v>
      </c>
      <c r="CP513" s="46">
        <v>0</v>
      </c>
      <c r="CQ513" s="46">
        <f t="shared" si="876"/>
        <v>0</v>
      </c>
      <c r="CR513" s="46">
        <v>0</v>
      </c>
      <c r="CS513" s="46">
        <f t="shared" si="877"/>
        <v>0</v>
      </c>
      <c r="CT513" s="46">
        <v>0</v>
      </c>
      <c r="CU513" s="46">
        <f t="shared" si="878"/>
        <v>0</v>
      </c>
      <c r="CV513" s="46">
        <v>0</v>
      </c>
      <c r="CW513" s="46">
        <f t="shared" si="879"/>
        <v>0</v>
      </c>
      <c r="CX513" s="46">
        <v>0</v>
      </c>
      <c r="CY513" s="46">
        <f t="shared" si="880"/>
        <v>0</v>
      </c>
      <c r="CZ513" s="46">
        <v>0</v>
      </c>
      <c r="DA513" s="46">
        <f t="shared" si="881"/>
        <v>0</v>
      </c>
      <c r="DB513" s="47">
        <v>0</v>
      </c>
      <c r="DC513" s="46">
        <f t="shared" si="882"/>
        <v>0</v>
      </c>
      <c r="DD513" s="48">
        <v>0</v>
      </c>
      <c r="DE513" s="46">
        <f t="shared" si="883"/>
        <v>0</v>
      </c>
      <c r="DF513" s="49">
        <v>10</v>
      </c>
      <c r="DG513" s="50">
        <f t="shared" si="894"/>
        <v>30284.799999999999</v>
      </c>
      <c r="DH513" s="51">
        <f t="shared" si="816"/>
        <v>302847.99999999994</v>
      </c>
      <c r="DI513" s="52"/>
      <c r="DJ513" s="52"/>
      <c r="DK513" s="53"/>
      <c r="DL513" s="53"/>
      <c r="DM513" s="53"/>
      <c r="DN513" s="52">
        <f t="shared" si="897"/>
        <v>30284.799999999999</v>
      </c>
      <c r="DO513" s="52">
        <f t="shared" si="897"/>
        <v>30284.799999999999</v>
      </c>
      <c r="DP513" s="52">
        <f t="shared" si="897"/>
        <v>30284.799999999999</v>
      </c>
      <c r="DQ513" s="52">
        <f t="shared" si="897"/>
        <v>30284.799999999999</v>
      </c>
      <c r="DR513" s="52">
        <f t="shared" si="897"/>
        <v>30284.799999999999</v>
      </c>
      <c r="DS513" s="52">
        <f t="shared" si="897"/>
        <v>30284.799999999999</v>
      </c>
      <c r="DT513" s="52">
        <f t="shared" si="897"/>
        <v>30284.799999999999</v>
      </c>
      <c r="DU513" s="52">
        <f t="shared" si="897"/>
        <v>30284.799999999999</v>
      </c>
      <c r="DV513" s="52">
        <f t="shared" si="897"/>
        <v>30284.799999999999</v>
      </c>
      <c r="DW513" s="52">
        <f t="shared" si="897"/>
        <v>30284.799999999999</v>
      </c>
      <c r="DX513" s="52"/>
      <c r="DY513" s="52"/>
      <c r="DZ513" s="52"/>
      <c r="EA513" s="52"/>
      <c r="EB513" s="52"/>
      <c r="EC513" s="52"/>
      <c r="ED513" s="52"/>
      <c r="EE513" s="52"/>
      <c r="EF513" s="52"/>
      <c r="EG513" s="54">
        <f t="shared" si="817"/>
        <v>0</v>
      </c>
      <c r="EH513" s="55">
        <f t="shared" si="818"/>
        <v>10</v>
      </c>
      <c r="EI513" s="55">
        <f t="shared" si="819"/>
        <v>0</v>
      </c>
      <c r="EJ513" s="56" t="s">
        <v>756</v>
      </c>
      <c r="EK513" s="57">
        <f t="shared" si="840"/>
        <v>0</v>
      </c>
      <c r="EL513" s="57">
        <f t="shared" si="841"/>
        <v>0</v>
      </c>
      <c r="EM513" s="57">
        <f t="shared" si="842"/>
        <v>0</v>
      </c>
      <c r="EN513" s="57">
        <f t="shared" si="843"/>
        <v>0</v>
      </c>
      <c r="EO513" s="57">
        <f t="shared" si="822"/>
        <v>302848</v>
      </c>
      <c r="EP513" s="57">
        <f t="shared" si="823"/>
        <v>272563.20000000001</v>
      </c>
      <c r="EQ513" s="58">
        <f t="shared" si="824"/>
        <v>0</v>
      </c>
      <c r="ER513" s="58">
        <f t="shared" si="825"/>
        <v>0</v>
      </c>
      <c r="ES513" s="58">
        <f t="shared" si="826"/>
        <v>0</v>
      </c>
      <c r="ET513" s="58">
        <f t="shared" si="827"/>
        <v>0</v>
      </c>
    </row>
    <row r="514" spans="1:150" x14ac:dyDescent="0.25">
      <c r="A514" s="30" t="s">
        <v>1671</v>
      </c>
      <c r="B514" s="65">
        <v>2023423</v>
      </c>
      <c r="C514" s="67" t="s">
        <v>1672</v>
      </c>
      <c r="D514" s="32" t="s">
        <v>833</v>
      </c>
      <c r="E514" s="56"/>
      <c r="F514" s="33"/>
      <c r="G514" s="33"/>
      <c r="H514" s="288">
        <f t="shared" si="820"/>
        <v>54620.800000000003</v>
      </c>
      <c r="I514" s="288">
        <f t="shared" si="821"/>
        <v>54620.800000000003</v>
      </c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4" t="s">
        <v>478</v>
      </c>
      <c r="AI514" s="34" t="s">
        <v>463</v>
      </c>
      <c r="AJ514" s="34" t="s">
        <v>722</v>
      </c>
      <c r="AK514" s="34" t="s">
        <v>704</v>
      </c>
      <c r="AL514" s="34" t="s">
        <v>94</v>
      </c>
      <c r="AM514" s="34" t="s">
        <v>491</v>
      </c>
      <c r="AN514" s="34" t="s">
        <v>492</v>
      </c>
      <c r="AO514" s="36">
        <v>1.04</v>
      </c>
      <c r="AP514" s="69" t="s">
        <v>468</v>
      </c>
      <c r="AQ514" s="69" t="s">
        <v>30</v>
      </c>
      <c r="AR514" s="37" t="s">
        <v>493</v>
      </c>
      <c r="AS514" s="38">
        <v>2023</v>
      </c>
      <c r="AT514" s="39" t="s">
        <v>30</v>
      </c>
      <c r="AU514" s="37" t="s">
        <v>469</v>
      </c>
      <c r="AV514" s="39" t="s">
        <v>494</v>
      </c>
      <c r="AW514" s="39" t="s">
        <v>495</v>
      </c>
      <c r="AX514" s="39" t="s">
        <v>496</v>
      </c>
      <c r="AY514" s="40" t="s">
        <v>834</v>
      </c>
      <c r="AZ514" s="40" t="s">
        <v>680</v>
      </c>
      <c r="BA514" s="274">
        <v>0</v>
      </c>
      <c r="BB514" s="42"/>
      <c r="BC514" s="43">
        <v>52520</v>
      </c>
      <c r="BD514" s="43">
        <v>0</v>
      </c>
      <c r="BE514" s="43"/>
      <c r="BF514" s="43">
        <v>0</v>
      </c>
      <c r="BG514" s="44"/>
      <c r="BH514" s="45">
        <f t="shared" si="887"/>
        <v>52520</v>
      </c>
      <c r="BI514" s="45">
        <f t="shared" si="888"/>
        <v>54620.800000000003</v>
      </c>
      <c r="BJ514" s="45">
        <f t="shared" ref="BJ514:BJ577" si="898">BI514+BA514</f>
        <v>54620.800000000003</v>
      </c>
      <c r="BK514" s="46">
        <v>0</v>
      </c>
      <c r="BL514" s="46">
        <v>0</v>
      </c>
      <c r="BM514" s="46">
        <f t="shared" si="848"/>
        <v>0</v>
      </c>
      <c r="BN514" s="46">
        <v>0</v>
      </c>
      <c r="BO514" s="46">
        <f t="shared" si="867"/>
        <v>0</v>
      </c>
      <c r="BP514" s="46">
        <v>0</v>
      </c>
      <c r="BQ514" s="46">
        <f t="shared" si="849"/>
        <v>0</v>
      </c>
      <c r="BR514" s="46">
        <v>52520</v>
      </c>
      <c r="BS514" s="46">
        <f t="shared" si="850"/>
        <v>54620.800000000003</v>
      </c>
      <c r="BT514" s="46">
        <v>0</v>
      </c>
      <c r="BU514" s="46">
        <f t="shared" si="851"/>
        <v>0</v>
      </c>
      <c r="BV514" s="46">
        <v>0</v>
      </c>
      <c r="BW514" s="46">
        <f t="shared" si="852"/>
        <v>0</v>
      </c>
      <c r="BX514" s="46">
        <v>0</v>
      </c>
      <c r="BY514" s="46">
        <f t="shared" si="853"/>
        <v>0</v>
      </c>
      <c r="BZ514" s="46">
        <v>0</v>
      </c>
      <c r="CA514" s="46">
        <f t="shared" si="868"/>
        <v>0</v>
      </c>
      <c r="CB514" s="46">
        <v>0</v>
      </c>
      <c r="CC514" s="46">
        <f t="shared" si="869"/>
        <v>0</v>
      </c>
      <c r="CD514" s="46">
        <v>0</v>
      </c>
      <c r="CE514" s="46">
        <f t="shared" si="870"/>
        <v>0</v>
      </c>
      <c r="CF514" s="46">
        <v>0</v>
      </c>
      <c r="CG514" s="46">
        <f t="shared" si="871"/>
        <v>0</v>
      </c>
      <c r="CH514" s="46">
        <v>0</v>
      </c>
      <c r="CI514" s="46">
        <f t="shared" si="872"/>
        <v>0</v>
      </c>
      <c r="CJ514" s="46">
        <v>0</v>
      </c>
      <c r="CK514" s="46">
        <f t="shared" si="873"/>
        <v>0</v>
      </c>
      <c r="CL514" s="46">
        <v>0</v>
      </c>
      <c r="CM514" s="46">
        <f t="shared" si="874"/>
        <v>0</v>
      </c>
      <c r="CN514" s="46">
        <v>0</v>
      </c>
      <c r="CO514" s="46">
        <f t="shared" si="875"/>
        <v>0</v>
      </c>
      <c r="CP514" s="46">
        <v>0</v>
      </c>
      <c r="CQ514" s="46">
        <f t="shared" si="876"/>
        <v>0</v>
      </c>
      <c r="CR514" s="46">
        <v>0</v>
      </c>
      <c r="CS514" s="46">
        <f t="shared" si="877"/>
        <v>0</v>
      </c>
      <c r="CT514" s="46">
        <v>0</v>
      </c>
      <c r="CU514" s="46">
        <f t="shared" si="878"/>
        <v>0</v>
      </c>
      <c r="CV514" s="46">
        <v>0</v>
      </c>
      <c r="CW514" s="46">
        <f t="shared" si="879"/>
        <v>0</v>
      </c>
      <c r="CX514" s="46">
        <v>0</v>
      </c>
      <c r="CY514" s="46">
        <f t="shared" si="880"/>
        <v>0</v>
      </c>
      <c r="CZ514" s="46">
        <v>0</v>
      </c>
      <c r="DA514" s="46">
        <f t="shared" si="881"/>
        <v>0</v>
      </c>
      <c r="DB514" s="47">
        <v>0</v>
      </c>
      <c r="DC514" s="46">
        <f t="shared" si="882"/>
        <v>0</v>
      </c>
      <c r="DD514" s="48">
        <v>0</v>
      </c>
      <c r="DE514" s="46">
        <f t="shared" si="883"/>
        <v>0</v>
      </c>
      <c r="DF514" s="49">
        <v>10</v>
      </c>
      <c r="DG514" s="50">
        <f t="shared" si="894"/>
        <v>5462.08</v>
      </c>
      <c r="DH514" s="51">
        <f t="shared" ref="DH514:DH577" si="899">SUM(DI514:EF514)</f>
        <v>54620.80000000001</v>
      </c>
      <c r="DI514" s="52"/>
      <c r="DJ514" s="52"/>
      <c r="DK514" s="53"/>
      <c r="DL514" s="53"/>
      <c r="DM514" s="53"/>
      <c r="DN514" s="52">
        <f t="shared" si="897"/>
        <v>5462.08</v>
      </c>
      <c r="DO514" s="52">
        <f t="shared" si="897"/>
        <v>5462.08</v>
      </c>
      <c r="DP514" s="52">
        <f t="shared" si="897"/>
        <v>5462.08</v>
      </c>
      <c r="DQ514" s="52">
        <f t="shared" si="897"/>
        <v>5462.08</v>
      </c>
      <c r="DR514" s="52">
        <f t="shared" si="897"/>
        <v>5462.08</v>
      </c>
      <c r="DS514" s="52">
        <f t="shared" si="897"/>
        <v>5462.08</v>
      </c>
      <c r="DT514" s="52">
        <f t="shared" si="897"/>
        <v>5462.08</v>
      </c>
      <c r="DU514" s="52">
        <f t="shared" si="897"/>
        <v>5462.08</v>
      </c>
      <c r="DV514" s="52">
        <f t="shared" si="897"/>
        <v>5462.08</v>
      </c>
      <c r="DW514" s="52">
        <f t="shared" si="897"/>
        <v>5462.08</v>
      </c>
      <c r="DX514" s="52"/>
      <c r="DY514" s="52"/>
      <c r="DZ514" s="52"/>
      <c r="EA514" s="52"/>
      <c r="EB514" s="52"/>
      <c r="EC514" s="52"/>
      <c r="ED514" s="52"/>
      <c r="EE514" s="52"/>
      <c r="EF514" s="52"/>
      <c r="EG514" s="54">
        <f t="shared" ref="EG514:EG577" si="900">BJ514-DH514</f>
        <v>0</v>
      </c>
      <c r="EH514" s="55">
        <f t="shared" ref="EH514:EH577" si="901">COUNT(DI514:EF514)</f>
        <v>10</v>
      </c>
      <c r="EI514" s="55">
        <f t="shared" ref="EI514:EI577" si="902">DF514-EH514</f>
        <v>0</v>
      </c>
      <c r="EJ514" s="56" t="s">
        <v>756</v>
      </c>
      <c r="EK514" s="57">
        <f t="shared" si="840"/>
        <v>0</v>
      </c>
      <c r="EL514" s="57">
        <f t="shared" si="841"/>
        <v>0</v>
      </c>
      <c r="EM514" s="57">
        <f t="shared" si="842"/>
        <v>0</v>
      </c>
      <c r="EN514" s="57">
        <f t="shared" si="843"/>
        <v>0</v>
      </c>
      <c r="EO514" s="57">
        <f t="shared" si="822"/>
        <v>54620.800000000003</v>
      </c>
      <c r="EP514" s="57">
        <f t="shared" si="823"/>
        <v>49158.720000000001</v>
      </c>
      <c r="EQ514" s="58">
        <f t="shared" si="824"/>
        <v>0</v>
      </c>
      <c r="ER514" s="58">
        <f t="shared" si="825"/>
        <v>0</v>
      </c>
      <c r="ES514" s="58">
        <f t="shared" si="826"/>
        <v>0</v>
      </c>
      <c r="ET514" s="58">
        <f t="shared" si="827"/>
        <v>0</v>
      </c>
    </row>
    <row r="515" spans="1:150" x14ac:dyDescent="0.25">
      <c r="A515" s="30" t="s">
        <v>1673</v>
      </c>
      <c r="B515" s="65">
        <v>2023424</v>
      </c>
      <c r="C515" s="67" t="s">
        <v>1674</v>
      </c>
      <c r="D515" s="32" t="s">
        <v>833</v>
      </c>
      <c r="E515" s="56"/>
      <c r="F515" s="33"/>
      <c r="G515" s="33"/>
      <c r="H515" s="288">
        <f t="shared" ref="H515:H578" si="903">BI515</f>
        <v>54620.800000000003</v>
      </c>
      <c r="I515" s="288">
        <f t="shared" ref="I515:I578" si="904">BJ515</f>
        <v>54620.800000000003</v>
      </c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4" t="s">
        <v>478</v>
      </c>
      <c r="AI515" s="34" t="s">
        <v>463</v>
      </c>
      <c r="AJ515" s="34" t="s">
        <v>722</v>
      </c>
      <c r="AK515" s="34" t="s">
        <v>704</v>
      </c>
      <c r="AL515" s="34" t="s">
        <v>94</v>
      </c>
      <c r="AM515" s="34" t="s">
        <v>491</v>
      </c>
      <c r="AN515" s="34" t="s">
        <v>492</v>
      </c>
      <c r="AO515" s="36">
        <v>1.04</v>
      </c>
      <c r="AP515" s="69" t="s">
        <v>468</v>
      </c>
      <c r="AQ515" s="69" t="s">
        <v>30</v>
      </c>
      <c r="AR515" s="37" t="s">
        <v>493</v>
      </c>
      <c r="AS515" s="38">
        <v>2023</v>
      </c>
      <c r="AT515" s="39" t="s">
        <v>30</v>
      </c>
      <c r="AU515" s="37" t="s">
        <v>469</v>
      </c>
      <c r="AV515" s="39" t="s">
        <v>494</v>
      </c>
      <c r="AW515" s="39" t="s">
        <v>495</v>
      </c>
      <c r="AX515" s="39" t="s">
        <v>496</v>
      </c>
      <c r="AY515" s="40" t="s">
        <v>834</v>
      </c>
      <c r="AZ515" s="40" t="s">
        <v>680</v>
      </c>
      <c r="BA515" s="274">
        <v>0</v>
      </c>
      <c r="BB515" s="42"/>
      <c r="BC515" s="43">
        <v>52520</v>
      </c>
      <c r="BD515" s="43">
        <v>0</v>
      </c>
      <c r="BE515" s="43"/>
      <c r="BF515" s="43">
        <v>0</v>
      </c>
      <c r="BG515" s="44"/>
      <c r="BH515" s="45">
        <f t="shared" si="887"/>
        <v>52520</v>
      </c>
      <c r="BI515" s="45">
        <f t="shared" si="888"/>
        <v>54620.800000000003</v>
      </c>
      <c r="BJ515" s="45">
        <f t="shared" si="898"/>
        <v>54620.800000000003</v>
      </c>
      <c r="BK515" s="46">
        <v>0</v>
      </c>
      <c r="BL515" s="46">
        <v>0</v>
      </c>
      <c r="BM515" s="46">
        <f t="shared" si="848"/>
        <v>0</v>
      </c>
      <c r="BN515" s="46">
        <v>0</v>
      </c>
      <c r="BO515" s="46">
        <f t="shared" si="867"/>
        <v>0</v>
      </c>
      <c r="BP515" s="46">
        <v>0</v>
      </c>
      <c r="BQ515" s="46">
        <f t="shared" si="849"/>
        <v>0</v>
      </c>
      <c r="BR515" s="46">
        <v>0</v>
      </c>
      <c r="BS515" s="46">
        <f t="shared" si="850"/>
        <v>0</v>
      </c>
      <c r="BT515" s="46">
        <v>0</v>
      </c>
      <c r="BU515" s="46">
        <f t="shared" si="851"/>
        <v>0</v>
      </c>
      <c r="BV515" s="46">
        <v>0</v>
      </c>
      <c r="BW515" s="46">
        <f t="shared" si="852"/>
        <v>0</v>
      </c>
      <c r="BX515" s="46">
        <v>0</v>
      </c>
      <c r="BY515" s="46">
        <f t="shared" si="853"/>
        <v>0</v>
      </c>
      <c r="BZ515" s="46">
        <v>0</v>
      </c>
      <c r="CA515" s="46">
        <f t="shared" si="868"/>
        <v>0</v>
      </c>
      <c r="CB515" s="46">
        <v>0</v>
      </c>
      <c r="CC515" s="46">
        <f t="shared" si="869"/>
        <v>0</v>
      </c>
      <c r="CD515" s="46">
        <v>0</v>
      </c>
      <c r="CE515" s="46">
        <f t="shared" si="870"/>
        <v>0</v>
      </c>
      <c r="CF515" s="46">
        <v>0</v>
      </c>
      <c r="CG515" s="46">
        <f t="shared" si="871"/>
        <v>0</v>
      </c>
      <c r="CH515" s="46">
        <v>0</v>
      </c>
      <c r="CI515" s="46">
        <f t="shared" si="872"/>
        <v>0</v>
      </c>
      <c r="CJ515" s="46">
        <v>0</v>
      </c>
      <c r="CK515" s="46">
        <f t="shared" si="873"/>
        <v>0</v>
      </c>
      <c r="CL515" s="46">
        <v>52520</v>
      </c>
      <c r="CM515" s="46">
        <f t="shared" si="874"/>
        <v>54620.800000000003</v>
      </c>
      <c r="CN515" s="46">
        <v>0</v>
      </c>
      <c r="CO515" s="46">
        <f t="shared" si="875"/>
        <v>0</v>
      </c>
      <c r="CP515" s="46">
        <v>0</v>
      </c>
      <c r="CQ515" s="46">
        <f t="shared" si="876"/>
        <v>0</v>
      </c>
      <c r="CR515" s="46">
        <v>0</v>
      </c>
      <c r="CS515" s="46">
        <f t="shared" si="877"/>
        <v>0</v>
      </c>
      <c r="CT515" s="46">
        <v>0</v>
      </c>
      <c r="CU515" s="46">
        <f t="shared" si="878"/>
        <v>0</v>
      </c>
      <c r="CV515" s="46">
        <v>0</v>
      </c>
      <c r="CW515" s="46">
        <f t="shared" si="879"/>
        <v>0</v>
      </c>
      <c r="CX515" s="46">
        <v>0</v>
      </c>
      <c r="CY515" s="46">
        <f t="shared" si="880"/>
        <v>0</v>
      </c>
      <c r="CZ515" s="46">
        <v>0</v>
      </c>
      <c r="DA515" s="46">
        <f t="shared" si="881"/>
        <v>0</v>
      </c>
      <c r="DB515" s="47">
        <v>0</v>
      </c>
      <c r="DC515" s="46">
        <f t="shared" si="882"/>
        <v>0</v>
      </c>
      <c r="DD515" s="48">
        <v>0</v>
      </c>
      <c r="DE515" s="46">
        <f t="shared" si="883"/>
        <v>0</v>
      </c>
      <c r="DF515" s="49">
        <v>10</v>
      </c>
      <c r="DG515" s="50">
        <f t="shared" si="894"/>
        <v>5462.08</v>
      </c>
      <c r="DH515" s="51">
        <f t="shared" si="899"/>
        <v>49158.720000000008</v>
      </c>
      <c r="DI515" s="52"/>
      <c r="DJ515" s="52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2">
        <f t="shared" ref="DX515:EF515" si="905">$DG515</f>
        <v>5462.08</v>
      </c>
      <c r="DY515" s="52">
        <f t="shared" si="905"/>
        <v>5462.08</v>
      </c>
      <c r="DZ515" s="52">
        <f t="shared" si="905"/>
        <v>5462.08</v>
      </c>
      <c r="EA515" s="52">
        <f t="shared" si="905"/>
        <v>5462.08</v>
      </c>
      <c r="EB515" s="52">
        <f t="shared" si="905"/>
        <v>5462.08</v>
      </c>
      <c r="EC515" s="52">
        <f t="shared" si="905"/>
        <v>5462.08</v>
      </c>
      <c r="ED515" s="52">
        <f t="shared" si="905"/>
        <v>5462.08</v>
      </c>
      <c r="EE515" s="52">
        <f t="shared" si="905"/>
        <v>5462.08</v>
      </c>
      <c r="EF515" s="52">
        <f t="shared" si="905"/>
        <v>5462.08</v>
      </c>
      <c r="EG515" s="54">
        <f t="shared" si="900"/>
        <v>5462.0799999999945</v>
      </c>
      <c r="EH515" s="55">
        <f t="shared" si="901"/>
        <v>9</v>
      </c>
      <c r="EI515" s="55">
        <f t="shared" si="902"/>
        <v>1</v>
      </c>
      <c r="EJ515" s="56" t="s">
        <v>756</v>
      </c>
      <c r="EK515" s="57">
        <f t="shared" si="840"/>
        <v>0</v>
      </c>
      <c r="EL515" s="57">
        <f t="shared" si="841"/>
        <v>0</v>
      </c>
      <c r="EM515" s="57">
        <f t="shared" si="842"/>
        <v>0</v>
      </c>
      <c r="EN515" s="57">
        <f t="shared" si="843"/>
        <v>0</v>
      </c>
      <c r="EO515" s="57">
        <f t="shared" ref="EO515:EO578" si="906">EN515+BS515-DM515</f>
        <v>0</v>
      </c>
      <c r="EP515" s="57">
        <f t="shared" ref="EP515:EP578" si="907">EO515+BU515-DN515</f>
        <v>0</v>
      </c>
      <c r="EQ515" s="58">
        <f t="shared" ref="EQ515:EQ578" si="908">EK515*$EQ$755</f>
        <v>0</v>
      </c>
      <c r="ER515" s="58">
        <f t="shared" ref="ER515:ER578" si="909">EL515*$EQ$756</f>
        <v>0</v>
      </c>
      <c r="ES515" s="58">
        <f t="shared" ref="ES515:ES578" si="910">EM515*$EQ$757</f>
        <v>0</v>
      </c>
      <c r="ET515" s="58">
        <f t="shared" ref="ET515:ET578" si="911">EN515*$EQ$758</f>
        <v>0</v>
      </c>
    </row>
    <row r="516" spans="1:150" x14ac:dyDescent="0.25">
      <c r="A516" s="30" t="s">
        <v>1675</v>
      </c>
      <c r="B516" s="65">
        <v>2023425</v>
      </c>
      <c r="C516" s="67" t="s">
        <v>1676</v>
      </c>
      <c r="D516" s="32" t="s">
        <v>833</v>
      </c>
      <c r="E516" s="56"/>
      <c r="F516" s="33"/>
      <c r="G516" s="33"/>
      <c r="H516" s="288">
        <f t="shared" si="903"/>
        <v>26715.52</v>
      </c>
      <c r="I516" s="288">
        <f t="shared" si="904"/>
        <v>26715.52</v>
      </c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4" t="s">
        <v>863</v>
      </c>
      <c r="AI516" s="34" t="s">
        <v>463</v>
      </c>
      <c r="AJ516" s="34" t="s">
        <v>722</v>
      </c>
      <c r="AK516" s="34" t="s">
        <v>704</v>
      </c>
      <c r="AL516" s="34" t="s">
        <v>1677</v>
      </c>
      <c r="AM516" s="34" t="s">
        <v>491</v>
      </c>
      <c r="AN516" s="34" t="s">
        <v>492</v>
      </c>
      <c r="AO516" s="36">
        <v>1.04</v>
      </c>
      <c r="AP516" s="69" t="s">
        <v>468</v>
      </c>
      <c r="AQ516" s="69" t="s">
        <v>30</v>
      </c>
      <c r="AR516" s="37" t="s">
        <v>493</v>
      </c>
      <c r="AS516" s="38">
        <v>2023</v>
      </c>
      <c r="AT516" s="39" t="s">
        <v>58</v>
      </c>
      <c r="AU516" s="37" t="s">
        <v>469</v>
      </c>
      <c r="AV516" s="39" t="s">
        <v>494</v>
      </c>
      <c r="AW516" s="39" t="s">
        <v>495</v>
      </c>
      <c r="AX516" s="39" t="s">
        <v>496</v>
      </c>
      <c r="AY516" s="40" t="s">
        <v>1678</v>
      </c>
      <c r="AZ516" s="40" t="s">
        <v>680</v>
      </c>
      <c r="BA516" s="274">
        <v>0</v>
      </c>
      <c r="BB516" s="42"/>
      <c r="BC516" s="43">
        <v>25688</v>
      </c>
      <c r="BD516" s="43">
        <v>0</v>
      </c>
      <c r="BE516" s="43"/>
      <c r="BF516" s="43">
        <v>0</v>
      </c>
      <c r="BG516" s="44"/>
      <c r="BH516" s="45">
        <f t="shared" si="887"/>
        <v>25688</v>
      </c>
      <c r="BI516" s="45">
        <f t="shared" si="888"/>
        <v>26715.52</v>
      </c>
      <c r="BJ516" s="45">
        <f t="shared" si="898"/>
        <v>26715.52</v>
      </c>
      <c r="BK516" s="46">
        <v>0</v>
      </c>
      <c r="BL516" s="46">
        <v>0</v>
      </c>
      <c r="BM516" s="46">
        <f t="shared" si="848"/>
        <v>0</v>
      </c>
      <c r="BN516" s="46">
        <v>0</v>
      </c>
      <c r="BO516" s="46">
        <f t="shared" si="867"/>
        <v>0</v>
      </c>
      <c r="BP516" s="46">
        <v>0</v>
      </c>
      <c r="BQ516" s="46">
        <f t="shared" si="849"/>
        <v>0</v>
      </c>
      <c r="BR516" s="46">
        <v>25688</v>
      </c>
      <c r="BS516" s="46">
        <f t="shared" si="850"/>
        <v>26715.52</v>
      </c>
      <c r="BT516" s="46">
        <v>0</v>
      </c>
      <c r="BU516" s="46">
        <f t="shared" si="851"/>
        <v>0</v>
      </c>
      <c r="BV516" s="46">
        <v>0</v>
      </c>
      <c r="BW516" s="46">
        <f t="shared" si="852"/>
        <v>0</v>
      </c>
      <c r="BX516" s="46">
        <v>0</v>
      </c>
      <c r="BY516" s="46">
        <f t="shared" si="853"/>
        <v>0</v>
      </c>
      <c r="BZ516" s="46">
        <v>0</v>
      </c>
      <c r="CA516" s="46">
        <f t="shared" si="868"/>
        <v>0</v>
      </c>
      <c r="CB516" s="46">
        <v>0</v>
      </c>
      <c r="CC516" s="46">
        <f t="shared" si="869"/>
        <v>0</v>
      </c>
      <c r="CD516" s="46">
        <v>0</v>
      </c>
      <c r="CE516" s="46">
        <f t="shared" si="870"/>
        <v>0</v>
      </c>
      <c r="CF516" s="46">
        <v>0</v>
      </c>
      <c r="CG516" s="46">
        <f t="shared" si="871"/>
        <v>0</v>
      </c>
      <c r="CH516" s="46">
        <v>0</v>
      </c>
      <c r="CI516" s="46">
        <f t="shared" si="872"/>
        <v>0</v>
      </c>
      <c r="CJ516" s="46">
        <v>0</v>
      </c>
      <c r="CK516" s="46">
        <f t="shared" si="873"/>
        <v>0</v>
      </c>
      <c r="CL516" s="46">
        <v>0</v>
      </c>
      <c r="CM516" s="46">
        <f t="shared" si="874"/>
        <v>0</v>
      </c>
      <c r="CN516" s="46">
        <v>0</v>
      </c>
      <c r="CO516" s="46">
        <f t="shared" si="875"/>
        <v>0</v>
      </c>
      <c r="CP516" s="46">
        <v>0</v>
      </c>
      <c r="CQ516" s="46">
        <f t="shared" si="876"/>
        <v>0</v>
      </c>
      <c r="CR516" s="46">
        <v>0</v>
      </c>
      <c r="CS516" s="46">
        <f t="shared" si="877"/>
        <v>0</v>
      </c>
      <c r="CT516" s="46">
        <v>0</v>
      </c>
      <c r="CU516" s="46">
        <f t="shared" si="878"/>
        <v>0</v>
      </c>
      <c r="CV516" s="46">
        <v>0</v>
      </c>
      <c r="CW516" s="46">
        <f t="shared" si="879"/>
        <v>0</v>
      </c>
      <c r="CX516" s="46">
        <v>0</v>
      </c>
      <c r="CY516" s="46">
        <f t="shared" si="880"/>
        <v>0</v>
      </c>
      <c r="CZ516" s="46">
        <v>0</v>
      </c>
      <c r="DA516" s="46">
        <f t="shared" si="881"/>
        <v>0</v>
      </c>
      <c r="DB516" s="47">
        <v>0</v>
      </c>
      <c r="DC516" s="46">
        <f t="shared" si="882"/>
        <v>0</v>
      </c>
      <c r="DD516" s="48">
        <v>0</v>
      </c>
      <c r="DE516" s="46">
        <f t="shared" si="883"/>
        <v>0</v>
      </c>
      <c r="DF516" s="49">
        <v>15</v>
      </c>
      <c r="DG516" s="50">
        <f t="shared" si="894"/>
        <v>1781.0346666666667</v>
      </c>
      <c r="DH516" s="51">
        <f t="shared" si="899"/>
        <v>26715.52</v>
      </c>
      <c r="DI516" s="52"/>
      <c r="DJ516" s="52"/>
      <c r="DK516" s="53"/>
      <c r="DL516" s="53"/>
      <c r="DM516" s="53"/>
      <c r="DN516" s="52">
        <f t="shared" ref="DN516:EB516" si="912">$DG516</f>
        <v>1781.0346666666667</v>
      </c>
      <c r="DO516" s="52">
        <f t="shared" si="912"/>
        <v>1781.0346666666667</v>
      </c>
      <c r="DP516" s="52">
        <f t="shared" si="912"/>
        <v>1781.0346666666667</v>
      </c>
      <c r="DQ516" s="52">
        <f t="shared" si="912"/>
        <v>1781.0346666666667</v>
      </c>
      <c r="DR516" s="52">
        <f t="shared" si="912"/>
        <v>1781.0346666666667</v>
      </c>
      <c r="DS516" s="52">
        <f t="shared" si="912"/>
        <v>1781.0346666666667</v>
      </c>
      <c r="DT516" s="52">
        <f t="shared" si="912"/>
        <v>1781.0346666666667</v>
      </c>
      <c r="DU516" s="52">
        <f t="shared" si="912"/>
        <v>1781.0346666666667</v>
      </c>
      <c r="DV516" s="52">
        <f t="shared" si="912"/>
        <v>1781.0346666666667</v>
      </c>
      <c r="DW516" s="52">
        <f t="shared" si="912"/>
        <v>1781.0346666666667</v>
      </c>
      <c r="DX516" s="52">
        <f t="shared" si="912"/>
        <v>1781.0346666666667</v>
      </c>
      <c r="DY516" s="52">
        <f t="shared" si="912"/>
        <v>1781.0346666666667</v>
      </c>
      <c r="DZ516" s="52">
        <f t="shared" si="912"/>
        <v>1781.0346666666667</v>
      </c>
      <c r="EA516" s="52">
        <f t="shared" si="912"/>
        <v>1781.0346666666667</v>
      </c>
      <c r="EB516" s="52">
        <f t="shared" si="912"/>
        <v>1781.0346666666667</v>
      </c>
      <c r="EC516" s="52"/>
      <c r="ED516" s="52"/>
      <c r="EE516" s="52"/>
      <c r="EF516" s="52"/>
      <c r="EG516" s="54">
        <f t="shared" si="900"/>
        <v>0</v>
      </c>
      <c r="EH516" s="55">
        <f t="shared" si="901"/>
        <v>15</v>
      </c>
      <c r="EI516" s="55">
        <f t="shared" si="902"/>
        <v>0</v>
      </c>
      <c r="EJ516" s="56" t="s">
        <v>1679</v>
      </c>
      <c r="EK516" s="57">
        <f t="shared" si="840"/>
        <v>0</v>
      </c>
      <c r="EL516" s="57">
        <f t="shared" si="841"/>
        <v>0</v>
      </c>
      <c r="EM516" s="57">
        <f t="shared" si="842"/>
        <v>0</v>
      </c>
      <c r="EN516" s="57">
        <f t="shared" si="843"/>
        <v>0</v>
      </c>
      <c r="EO516" s="57">
        <f t="shared" si="906"/>
        <v>26715.52</v>
      </c>
      <c r="EP516" s="57">
        <f t="shared" si="907"/>
        <v>24934.485333333334</v>
      </c>
      <c r="EQ516" s="58">
        <f t="shared" si="908"/>
        <v>0</v>
      </c>
      <c r="ER516" s="58">
        <f t="shared" si="909"/>
        <v>0</v>
      </c>
      <c r="ES516" s="58">
        <f t="shared" si="910"/>
        <v>0</v>
      </c>
      <c r="ET516" s="58">
        <f t="shared" si="911"/>
        <v>0</v>
      </c>
    </row>
    <row r="517" spans="1:150" x14ac:dyDescent="0.25">
      <c r="A517" s="30" t="s">
        <v>1680</v>
      </c>
      <c r="B517" s="65">
        <v>2023426</v>
      </c>
      <c r="C517" s="67" t="s">
        <v>1681</v>
      </c>
      <c r="D517" s="32" t="s">
        <v>833</v>
      </c>
      <c r="E517" s="56"/>
      <c r="F517" s="33"/>
      <c r="G517" s="33"/>
      <c r="H517" s="288">
        <f t="shared" si="903"/>
        <v>47590.400000000001</v>
      </c>
      <c r="I517" s="288">
        <f t="shared" si="904"/>
        <v>47590.400000000001</v>
      </c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4" t="s">
        <v>863</v>
      </c>
      <c r="AI517" s="34" t="s">
        <v>463</v>
      </c>
      <c r="AJ517" s="34" t="s">
        <v>722</v>
      </c>
      <c r="AK517" s="34" t="s">
        <v>704</v>
      </c>
      <c r="AL517" s="34" t="s">
        <v>94</v>
      </c>
      <c r="AM517" s="34" t="s">
        <v>491</v>
      </c>
      <c r="AN517" s="34" t="s">
        <v>492</v>
      </c>
      <c r="AO517" s="36">
        <v>1.04</v>
      </c>
      <c r="AP517" s="69" t="s">
        <v>468</v>
      </c>
      <c r="AQ517" s="69" t="s">
        <v>30</v>
      </c>
      <c r="AR517" s="37" t="s">
        <v>493</v>
      </c>
      <c r="AS517" s="38">
        <v>2023</v>
      </c>
      <c r="AT517" s="39" t="s">
        <v>58</v>
      </c>
      <c r="AU517" s="37" t="s">
        <v>469</v>
      </c>
      <c r="AV517" s="39" t="s">
        <v>494</v>
      </c>
      <c r="AW517" s="39" t="s">
        <v>495</v>
      </c>
      <c r="AX517" s="39" t="s">
        <v>496</v>
      </c>
      <c r="AY517" s="40" t="s">
        <v>705</v>
      </c>
      <c r="AZ517" s="40" t="s">
        <v>680</v>
      </c>
      <c r="BA517" s="274">
        <v>0</v>
      </c>
      <c r="BB517" s="42"/>
      <c r="BC517" s="43">
        <v>45760</v>
      </c>
      <c r="BD517" s="43">
        <v>0</v>
      </c>
      <c r="BE517" s="43"/>
      <c r="BF517" s="43">
        <v>0</v>
      </c>
      <c r="BG517" s="44"/>
      <c r="BH517" s="45">
        <f t="shared" si="887"/>
        <v>45760</v>
      </c>
      <c r="BI517" s="45">
        <f t="shared" si="888"/>
        <v>47590.400000000001</v>
      </c>
      <c r="BJ517" s="45">
        <f t="shared" si="898"/>
        <v>47590.400000000001</v>
      </c>
      <c r="BK517" s="46">
        <v>0</v>
      </c>
      <c r="BL517" s="46">
        <v>0</v>
      </c>
      <c r="BM517" s="46">
        <f t="shared" si="848"/>
        <v>0</v>
      </c>
      <c r="BN517" s="46">
        <v>0</v>
      </c>
      <c r="BO517" s="46">
        <f t="shared" si="867"/>
        <v>0</v>
      </c>
      <c r="BP517" s="46">
        <v>0</v>
      </c>
      <c r="BQ517" s="46">
        <f t="shared" si="849"/>
        <v>0</v>
      </c>
      <c r="BR517" s="46">
        <v>0</v>
      </c>
      <c r="BS517" s="46">
        <f t="shared" si="850"/>
        <v>0</v>
      </c>
      <c r="BT517" s="46">
        <v>22880</v>
      </c>
      <c r="BU517" s="46">
        <f t="shared" si="851"/>
        <v>23795.200000000001</v>
      </c>
      <c r="BV517" s="46">
        <v>0</v>
      </c>
      <c r="BW517" s="46">
        <f t="shared" si="852"/>
        <v>0</v>
      </c>
      <c r="BX517" s="46">
        <v>0</v>
      </c>
      <c r="BY517" s="46">
        <f t="shared" si="853"/>
        <v>0</v>
      </c>
      <c r="BZ517" s="46">
        <v>0</v>
      </c>
      <c r="CA517" s="46">
        <f t="shared" si="868"/>
        <v>0</v>
      </c>
      <c r="CB517" s="46">
        <v>0</v>
      </c>
      <c r="CC517" s="46">
        <f t="shared" si="869"/>
        <v>0</v>
      </c>
      <c r="CD517" s="46">
        <v>0</v>
      </c>
      <c r="CE517" s="46">
        <f t="shared" si="870"/>
        <v>0</v>
      </c>
      <c r="CF517" s="46">
        <v>0</v>
      </c>
      <c r="CG517" s="46">
        <f t="shared" si="871"/>
        <v>0</v>
      </c>
      <c r="CH517" s="46">
        <v>0</v>
      </c>
      <c r="CI517" s="46">
        <f t="shared" si="872"/>
        <v>0</v>
      </c>
      <c r="CJ517" s="46">
        <v>0</v>
      </c>
      <c r="CK517" s="46">
        <f t="shared" si="873"/>
        <v>0</v>
      </c>
      <c r="CL517" s="46">
        <v>0</v>
      </c>
      <c r="CM517" s="46">
        <f t="shared" si="874"/>
        <v>0</v>
      </c>
      <c r="CN517" s="46">
        <v>22880</v>
      </c>
      <c r="CO517" s="46">
        <f t="shared" si="875"/>
        <v>23795.200000000001</v>
      </c>
      <c r="CP517" s="46">
        <v>0</v>
      </c>
      <c r="CQ517" s="46">
        <f t="shared" si="876"/>
        <v>0</v>
      </c>
      <c r="CR517" s="46">
        <v>0</v>
      </c>
      <c r="CS517" s="46">
        <f t="shared" si="877"/>
        <v>0</v>
      </c>
      <c r="CT517" s="46">
        <v>0</v>
      </c>
      <c r="CU517" s="46">
        <f t="shared" si="878"/>
        <v>0</v>
      </c>
      <c r="CV517" s="46">
        <v>0</v>
      </c>
      <c r="CW517" s="46">
        <f t="shared" si="879"/>
        <v>0</v>
      </c>
      <c r="CX517" s="46">
        <v>0</v>
      </c>
      <c r="CY517" s="46">
        <f t="shared" si="880"/>
        <v>0</v>
      </c>
      <c r="CZ517" s="46">
        <v>0</v>
      </c>
      <c r="DA517" s="46">
        <f t="shared" si="881"/>
        <v>0</v>
      </c>
      <c r="DB517" s="47">
        <v>0</v>
      </c>
      <c r="DC517" s="46">
        <f t="shared" si="882"/>
        <v>0</v>
      </c>
      <c r="DD517" s="48">
        <v>0</v>
      </c>
      <c r="DE517" s="46">
        <f t="shared" si="883"/>
        <v>0</v>
      </c>
      <c r="DF517" s="75">
        <v>10</v>
      </c>
      <c r="DG517" s="50">
        <f t="shared" si="894"/>
        <v>4759.04</v>
      </c>
      <c r="DH517" s="51">
        <f t="shared" si="899"/>
        <v>47590.400000000001</v>
      </c>
      <c r="DI517" s="52"/>
      <c r="DJ517" s="52"/>
      <c r="DK517" s="53"/>
      <c r="DL517" s="53"/>
      <c r="DM517" s="53"/>
      <c r="DN517" s="53"/>
      <c r="DO517" s="52">
        <f t="shared" ref="DO517:DX517" si="913">$DG517</f>
        <v>4759.04</v>
      </c>
      <c r="DP517" s="52">
        <f t="shared" si="913"/>
        <v>4759.04</v>
      </c>
      <c r="DQ517" s="52">
        <f t="shared" si="913"/>
        <v>4759.04</v>
      </c>
      <c r="DR517" s="52">
        <f t="shared" si="913"/>
        <v>4759.04</v>
      </c>
      <c r="DS517" s="52">
        <f t="shared" si="913"/>
        <v>4759.04</v>
      </c>
      <c r="DT517" s="52">
        <f t="shared" si="913"/>
        <v>4759.04</v>
      </c>
      <c r="DU517" s="52">
        <f t="shared" si="913"/>
        <v>4759.04</v>
      </c>
      <c r="DV517" s="52">
        <f t="shared" si="913"/>
        <v>4759.04</v>
      </c>
      <c r="DW517" s="52">
        <f t="shared" si="913"/>
        <v>4759.04</v>
      </c>
      <c r="DX517" s="52">
        <f t="shared" si="913"/>
        <v>4759.04</v>
      </c>
      <c r="DY517" s="52"/>
      <c r="DZ517" s="52"/>
      <c r="EA517" s="52"/>
      <c r="EB517" s="52"/>
      <c r="EC517" s="52"/>
      <c r="ED517" s="52"/>
      <c r="EE517" s="52"/>
      <c r="EF517" s="52"/>
      <c r="EG517" s="54">
        <f t="shared" si="900"/>
        <v>0</v>
      </c>
      <c r="EH517" s="55">
        <f t="shared" si="901"/>
        <v>10</v>
      </c>
      <c r="EI517" s="55">
        <f t="shared" si="902"/>
        <v>0</v>
      </c>
      <c r="EJ517" s="56" t="s">
        <v>1682</v>
      </c>
      <c r="EK517" s="57">
        <f t="shared" si="840"/>
        <v>0</v>
      </c>
      <c r="EL517" s="57">
        <f t="shared" si="841"/>
        <v>0</v>
      </c>
      <c r="EM517" s="57">
        <f t="shared" si="842"/>
        <v>0</v>
      </c>
      <c r="EN517" s="57">
        <f t="shared" si="843"/>
        <v>0</v>
      </c>
      <c r="EO517" s="57">
        <f t="shared" si="906"/>
        <v>0</v>
      </c>
      <c r="EP517" s="57">
        <f t="shared" si="907"/>
        <v>23795.200000000001</v>
      </c>
      <c r="EQ517" s="58">
        <f t="shared" si="908"/>
        <v>0</v>
      </c>
      <c r="ER517" s="58">
        <f t="shared" si="909"/>
        <v>0</v>
      </c>
      <c r="ES517" s="58">
        <f t="shared" si="910"/>
        <v>0</v>
      </c>
      <c r="ET517" s="58">
        <f t="shared" si="911"/>
        <v>0</v>
      </c>
    </row>
    <row r="518" spans="1:150" x14ac:dyDescent="0.25">
      <c r="A518" s="30" t="s">
        <v>1683</v>
      </c>
      <c r="B518" s="65">
        <v>2023427</v>
      </c>
      <c r="C518" s="67" t="s">
        <v>1684</v>
      </c>
      <c r="D518" s="32" t="s">
        <v>833</v>
      </c>
      <c r="E518" s="56"/>
      <c r="F518" s="33"/>
      <c r="G518" s="33"/>
      <c r="H518" s="288">
        <f t="shared" si="903"/>
        <v>51700.480000000003</v>
      </c>
      <c r="I518" s="288">
        <f t="shared" si="904"/>
        <v>51700.480000000003</v>
      </c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4" t="s">
        <v>863</v>
      </c>
      <c r="AI518" s="34" t="s">
        <v>463</v>
      </c>
      <c r="AJ518" s="34" t="s">
        <v>722</v>
      </c>
      <c r="AK518" s="34" t="s">
        <v>704</v>
      </c>
      <c r="AL518" s="34" t="s">
        <v>94</v>
      </c>
      <c r="AM518" s="34" t="s">
        <v>491</v>
      </c>
      <c r="AN518" s="34" t="s">
        <v>492</v>
      </c>
      <c r="AO518" s="36">
        <v>1.04</v>
      </c>
      <c r="AP518" s="69" t="s">
        <v>468</v>
      </c>
      <c r="AQ518" s="69" t="s">
        <v>30</v>
      </c>
      <c r="AR518" s="37" t="s">
        <v>493</v>
      </c>
      <c r="AS518" s="38">
        <v>2023</v>
      </c>
      <c r="AT518" s="39" t="s">
        <v>58</v>
      </c>
      <c r="AU518" s="37" t="s">
        <v>469</v>
      </c>
      <c r="AV518" s="39" t="s">
        <v>494</v>
      </c>
      <c r="AW518" s="39" t="s">
        <v>495</v>
      </c>
      <c r="AX518" s="39" t="s">
        <v>496</v>
      </c>
      <c r="AY518" s="40" t="s">
        <v>705</v>
      </c>
      <c r="AZ518" s="40" t="s">
        <v>680</v>
      </c>
      <c r="BA518" s="274">
        <v>0</v>
      </c>
      <c r="BB518" s="42"/>
      <c r="BC518" s="43">
        <v>49712</v>
      </c>
      <c r="BD518" s="43">
        <v>0</v>
      </c>
      <c r="BE518" s="43"/>
      <c r="BF518" s="43">
        <v>0</v>
      </c>
      <c r="BG518" s="44"/>
      <c r="BH518" s="45">
        <f t="shared" si="887"/>
        <v>49712</v>
      </c>
      <c r="BI518" s="45">
        <f t="shared" si="888"/>
        <v>51700.480000000003</v>
      </c>
      <c r="BJ518" s="45">
        <f t="shared" si="898"/>
        <v>51700.480000000003</v>
      </c>
      <c r="BK518" s="46">
        <v>0</v>
      </c>
      <c r="BL518" s="46">
        <v>0</v>
      </c>
      <c r="BM518" s="46">
        <f t="shared" si="848"/>
        <v>0</v>
      </c>
      <c r="BN518" s="46">
        <v>0</v>
      </c>
      <c r="BO518" s="46">
        <f t="shared" si="867"/>
        <v>0</v>
      </c>
      <c r="BP518" s="46">
        <v>0</v>
      </c>
      <c r="BQ518" s="46">
        <f t="shared" si="849"/>
        <v>0</v>
      </c>
      <c r="BR518" s="46">
        <v>0</v>
      </c>
      <c r="BS518" s="46">
        <f t="shared" si="850"/>
        <v>0</v>
      </c>
      <c r="BT518" s="46">
        <v>49712</v>
      </c>
      <c r="BU518" s="46">
        <f t="shared" si="851"/>
        <v>51700.480000000003</v>
      </c>
      <c r="BV518" s="46">
        <v>0</v>
      </c>
      <c r="BW518" s="46">
        <f t="shared" si="852"/>
        <v>0</v>
      </c>
      <c r="BX518" s="46">
        <v>0</v>
      </c>
      <c r="BY518" s="46">
        <f t="shared" si="853"/>
        <v>0</v>
      </c>
      <c r="BZ518" s="46">
        <v>0</v>
      </c>
      <c r="CA518" s="46">
        <f t="shared" si="868"/>
        <v>0</v>
      </c>
      <c r="CB518" s="46">
        <v>0</v>
      </c>
      <c r="CC518" s="46">
        <f t="shared" si="869"/>
        <v>0</v>
      </c>
      <c r="CD518" s="46">
        <v>0</v>
      </c>
      <c r="CE518" s="46">
        <f t="shared" si="870"/>
        <v>0</v>
      </c>
      <c r="CF518" s="46">
        <v>0</v>
      </c>
      <c r="CG518" s="46">
        <f t="shared" si="871"/>
        <v>0</v>
      </c>
      <c r="CH518" s="46">
        <v>0</v>
      </c>
      <c r="CI518" s="46">
        <f t="shared" si="872"/>
        <v>0</v>
      </c>
      <c r="CJ518" s="46">
        <v>0</v>
      </c>
      <c r="CK518" s="46">
        <f t="shared" si="873"/>
        <v>0</v>
      </c>
      <c r="CL518" s="46">
        <v>0</v>
      </c>
      <c r="CM518" s="46">
        <f t="shared" si="874"/>
        <v>0</v>
      </c>
      <c r="CN518" s="46">
        <v>0</v>
      </c>
      <c r="CO518" s="46">
        <f t="shared" si="875"/>
        <v>0</v>
      </c>
      <c r="CP518" s="46">
        <v>0</v>
      </c>
      <c r="CQ518" s="46">
        <f t="shared" si="876"/>
        <v>0</v>
      </c>
      <c r="CR518" s="46">
        <v>0</v>
      </c>
      <c r="CS518" s="46">
        <f t="shared" si="877"/>
        <v>0</v>
      </c>
      <c r="CT518" s="46">
        <v>0</v>
      </c>
      <c r="CU518" s="46">
        <f t="shared" si="878"/>
        <v>0</v>
      </c>
      <c r="CV518" s="46">
        <v>0</v>
      </c>
      <c r="CW518" s="46">
        <f t="shared" si="879"/>
        <v>0</v>
      </c>
      <c r="CX518" s="46">
        <v>0</v>
      </c>
      <c r="CY518" s="46">
        <f t="shared" si="880"/>
        <v>0</v>
      </c>
      <c r="CZ518" s="46">
        <v>0</v>
      </c>
      <c r="DA518" s="46">
        <f t="shared" si="881"/>
        <v>0</v>
      </c>
      <c r="DB518" s="47">
        <v>0</v>
      </c>
      <c r="DC518" s="46">
        <f t="shared" si="882"/>
        <v>0</v>
      </c>
      <c r="DD518" s="48">
        <v>0</v>
      </c>
      <c r="DE518" s="46">
        <f t="shared" si="883"/>
        <v>0</v>
      </c>
      <c r="DF518" s="49">
        <v>10</v>
      </c>
      <c r="DG518" s="50">
        <f t="shared" si="894"/>
        <v>5170.0480000000007</v>
      </c>
      <c r="DH518" s="51">
        <f t="shared" si="899"/>
        <v>51700.480000000018</v>
      </c>
      <c r="DI518" s="52"/>
      <c r="DJ518" s="52"/>
      <c r="DK518" s="53"/>
      <c r="DL518" s="53"/>
      <c r="DM518" s="53"/>
      <c r="DN518" s="53"/>
      <c r="DO518" s="52">
        <f t="shared" ref="DO518:DX520" si="914">$DG518</f>
        <v>5170.0480000000007</v>
      </c>
      <c r="DP518" s="52">
        <f t="shared" si="914"/>
        <v>5170.0480000000007</v>
      </c>
      <c r="DQ518" s="52">
        <f t="shared" si="914"/>
        <v>5170.0480000000007</v>
      </c>
      <c r="DR518" s="52">
        <f t="shared" si="914"/>
        <v>5170.0480000000007</v>
      </c>
      <c r="DS518" s="52">
        <f t="shared" si="914"/>
        <v>5170.0480000000007</v>
      </c>
      <c r="DT518" s="52">
        <f t="shared" si="914"/>
        <v>5170.0480000000007</v>
      </c>
      <c r="DU518" s="52">
        <f t="shared" si="914"/>
        <v>5170.0480000000007</v>
      </c>
      <c r="DV518" s="52">
        <f t="shared" si="914"/>
        <v>5170.0480000000007</v>
      </c>
      <c r="DW518" s="52">
        <f t="shared" si="914"/>
        <v>5170.0480000000007</v>
      </c>
      <c r="DX518" s="52">
        <f t="shared" si="914"/>
        <v>5170.0480000000007</v>
      </c>
      <c r="DY518" s="52"/>
      <c r="DZ518" s="52"/>
      <c r="EA518" s="52"/>
      <c r="EB518" s="53"/>
      <c r="EC518" s="53"/>
      <c r="ED518" s="53"/>
      <c r="EE518" s="53"/>
      <c r="EF518" s="53"/>
      <c r="EG518" s="54">
        <f t="shared" si="900"/>
        <v>0</v>
      </c>
      <c r="EH518" s="55">
        <f t="shared" si="901"/>
        <v>10</v>
      </c>
      <c r="EI518" s="55">
        <f t="shared" si="902"/>
        <v>0</v>
      </c>
      <c r="EJ518" s="56" t="s">
        <v>1097</v>
      </c>
      <c r="EK518" s="57">
        <f t="shared" si="840"/>
        <v>0</v>
      </c>
      <c r="EL518" s="57">
        <f t="shared" si="841"/>
        <v>0</v>
      </c>
      <c r="EM518" s="57">
        <f t="shared" si="842"/>
        <v>0</v>
      </c>
      <c r="EN518" s="57">
        <f t="shared" si="843"/>
        <v>0</v>
      </c>
      <c r="EO518" s="57">
        <f t="shared" si="906"/>
        <v>0</v>
      </c>
      <c r="EP518" s="57">
        <f t="shared" si="907"/>
        <v>51700.480000000003</v>
      </c>
      <c r="EQ518" s="58">
        <f t="shared" si="908"/>
        <v>0</v>
      </c>
      <c r="ER518" s="58">
        <f t="shared" si="909"/>
        <v>0</v>
      </c>
      <c r="ES518" s="58">
        <f t="shared" si="910"/>
        <v>0</v>
      </c>
      <c r="ET518" s="58">
        <f t="shared" si="911"/>
        <v>0</v>
      </c>
    </row>
    <row r="519" spans="1:150" x14ac:dyDescent="0.25">
      <c r="A519" s="30" t="s">
        <v>1685</v>
      </c>
      <c r="B519" s="65">
        <v>2023428</v>
      </c>
      <c r="C519" s="67" t="s">
        <v>1686</v>
      </c>
      <c r="D519" s="32" t="s">
        <v>833</v>
      </c>
      <c r="E519" s="56"/>
      <c r="F519" s="33"/>
      <c r="G519" s="33"/>
      <c r="H519" s="288">
        <f t="shared" si="903"/>
        <v>51700.480000000003</v>
      </c>
      <c r="I519" s="288">
        <f t="shared" si="904"/>
        <v>51700.480000000003</v>
      </c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4" t="s">
        <v>863</v>
      </c>
      <c r="AI519" s="34" t="s">
        <v>463</v>
      </c>
      <c r="AJ519" s="34" t="s">
        <v>722</v>
      </c>
      <c r="AK519" s="34" t="s">
        <v>704</v>
      </c>
      <c r="AL519" s="34" t="s">
        <v>94</v>
      </c>
      <c r="AM519" s="34" t="s">
        <v>491</v>
      </c>
      <c r="AN519" s="34" t="s">
        <v>492</v>
      </c>
      <c r="AO519" s="36">
        <v>1.04</v>
      </c>
      <c r="AP519" s="69" t="s">
        <v>468</v>
      </c>
      <c r="AQ519" s="69" t="s">
        <v>30</v>
      </c>
      <c r="AR519" s="37" t="s">
        <v>493</v>
      </c>
      <c r="AS519" s="38">
        <v>2023</v>
      </c>
      <c r="AT519" s="39" t="s">
        <v>58</v>
      </c>
      <c r="AU519" s="37" t="s">
        <v>469</v>
      </c>
      <c r="AV519" s="39" t="s">
        <v>494</v>
      </c>
      <c r="AW519" s="39" t="s">
        <v>495</v>
      </c>
      <c r="AX519" s="39" t="s">
        <v>496</v>
      </c>
      <c r="AY519" s="40" t="s">
        <v>705</v>
      </c>
      <c r="AZ519" s="40" t="s">
        <v>680</v>
      </c>
      <c r="BA519" s="274">
        <v>0</v>
      </c>
      <c r="BB519" s="42"/>
      <c r="BC519" s="43">
        <v>49712</v>
      </c>
      <c r="BD519" s="43">
        <v>0</v>
      </c>
      <c r="BE519" s="43"/>
      <c r="BF519" s="43">
        <v>0</v>
      </c>
      <c r="BG519" s="44"/>
      <c r="BH519" s="45">
        <f t="shared" si="887"/>
        <v>49712</v>
      </c>
      <c r="BI519" s="45">
        <f t="shared" si="888"/>
        <v>51700.480000000003</v>
      </c>
      <c r="BJ519" s="45">
        <f t="shared" si="898"/>
        <v>51700.480000000003</v>
      </c>
      <c r="BK519" s="46">
        <v>0</v>
      </c>
      <c r="BL519" s="46">
        <v>0</v>
      </c>
      <c r="BM519" s="46">
        <f t="shared" si="848"/>
        <v>0</v>
      </c>
      <c r="BN519" s="46">
        <v>0</v>
      </c>
      <c r="BO519" s="46">
        <f t="shared" si="867"/>
        <v>0</v>
      </c>
      <c r="BP519" s="46">
        <v>0</v>
      </c>
      <c r="BQ519" s="46">
        <f t="shared" si="849"/>
        <v>0</v>
      </c>
      <c r="BR519" s="46">
        <v>0</v>
      </c>
      <c r="BS519" s="46">
        <f t="shared" si="850"/>
        <v>0</v>
      </c>
      <c r="BT519" s="46">
        <v>49712</v>
      </c>
      <c r="BU519" s="46">
        <f t="shared" si="851"/>
        <v>51700.480000000003</v>
      </c>
      <c r="BV519" s="46">
        <v>0</v>
      </c>
      <c r="BW519" s="46">
        <f t="shared" si="852"/>
        <v>0</v>
      </c>
      <c r="BX519" s="46">
        <v>0</v>
      </c>
      <c r="BY519" s="46">
        <f t="shared" si="853"/>
        <v>0</v>
      </c>
      <c r="BZ519" s="46">
        <v>0</v>
      </c>
      <c r="CA519" s="46">
        <f t="shared" si="868"/>
        <v>0</v>
      </c>
      <c r="CB519" s="46">
        <v>0</v>
      </c>
      <c r="CC519" s="46">
        <f t="shared" si="869"/>
        <v>0</v>
      </c>
      <c r="CD519" s="46">
        <v>0</v>
      </c>
      <c r="CE519" s="46">
        <f t="shared" si="870"/>
        <v>0</v>
      </c>
      <c r="CF519" s="46">
        <v>0</v>
      </c>
      <c r="CG519" s="46">
        <f t="shared" si="871"/>
        <v>0</v>
      </c>
      <c r="CH519" s="46">
        <v>0</v>
      </c>
      <c r="CI519" s="46">
        <f t="shared" si="872"/>
        <v>0</v>
      </c>
      <c r="CJ519" s="46">
        <v>0</v>
      </c>
      <c r="CK519" s="46">
        <f t="shared" si="873"/>
        <v>0</v>
      </c>
      <c r="CL519" s="46">
        <v>0</v>
      </c>
      <c r="CM519" s="46">
        <f t="shared" si="874"/>
        <v>0</v>
      </c>
      <c r="CN519" s="46">
        <v>0</v>
      </c>
      <c r="CO519" s="46">
        <f t="shared" si="875"/>
        <v>0</v>
      </c>
      <c r="CP519" s="46">
        <v>0</v>
      </c>
      <c r="CQ519" s="46">
        <f t="shared" si="876"/>
        <v>0</v>
      </c>
      <c r="CR519" s="46">
        <v>0</v>
      </c>
      <c r="CS519" s="46">
        <f t="shared" si="877"/>
        <v>0</v>
      </c>
      <c r="CT519" s="46">
        <v>0</v>
      </c>
      <c r="CU519" s="46">
        <f t="shared" si="878"/>
        <v>0</v>
      </c>
      <c r="CV519" s="46">
        <v>0</v>
      </c>
      <c r="CW519" s="46">
        <f t="shared" si="879"/>
        <v>0</v>
      </c>
      <c r="CX519" s="46">
        <v>0</v>
      </c>
      <c r="CY519" s="46">
        <f t="shared" si="880"/>
        <v>0</v>
      </c>
      <c r="CZ519" s="46">
        <v>0</v>
      </c>
      <c r="DA519" s="46">
        <f t="shared" si="881"/>
        <v>0</v>
      </c>
      <c r="DB519" s="47">
        <v>0</v>
      </c>
      <c r="DC519" s="46">
        <f t="shared" si="882"/>
        <v>0</v>
      </c>
      <c r="DD519" s="48">
        <v>0</v>
      </c>
      <c r="DE519" s="46">
        <f t="shared" si="883"/>
        <v>0</v>
      </c>
      <c r="DF519" s="49">
        <v>10</v>
      </c>
      <c r="DG519" s="50">
        <f t="shared" si="894"/>
        <v>5170.0480000000007</v>
      </c>
      <c r="DH519" s="51">
        <f t="shared" si="899"/>
        <v>51700.480000000018</v>
      </c>
      <c r="DI519" s="52"/>
      <c r="DJ519" s="52"/>
      <c r="DK519" s="53"/>
      <c r="DL519" s="53"/>
      <c r="DM519" s="53"/>
      <c r="DN519" s="53"/>
      <c r="DO519" s="52">
        <f t="shared" si="914"/>
        <v>5170.0480000000007</v>
      </c>
      <c r="DP519" s="52">
        <f t="shared" si="914"/>
        <v>5170.0480000000007</v>
      </c>
      <c r="DQ519" s="52">
        <f t="shared" si="914"/>
        <v>5170.0480000000007</v>
      </c>
      <c r="DR519" s="52">
        <f t="shared" si="914"/>
        <v>5170.0480000000007</v>
      </c>
      <c r="DS519" s="52">
        <f t="shared" si="914"/>
        <v>5170.0480000000007</v>
      </c>
      <c r="DT519" s="52">
        <f t="shared" si="914"/>
        <v>5170.0480000000007</v>
      </c>
      <c r="DU519" s="52">
        <f t="shared" si="914"/>
        <v>5170.0480000000007</v>
      </c>
      <c r="DV519" s="52">
        <f t="shared" si="914"/>
        <v>5170.0480000000007</v>
      </c>
      <c r="DW519" s="52">
        <f t="shared" si="914"/>
        <v>5170.0480000000007</v>
      </c>
      <c r="DX519" s="52">
        <f t="shared" si="914"/>
        <v>5170.0480000000007</v>
      </c>
      <c r="DY519" s="52"/>
      <c r="DZ519" s="52"/>
      <c r="EA519" s="52"/>
      <c r="EB519" s="53"/>
      <c r="EC519" s="53"/>
      <c r="ED519" s="53"/>
      <c r="EE519" s="53"/>
      <c r="EF519" s="53"/>
      <c r="EG519" s="54">
        <f t="shared" si="900"/>
        <v>0</v>
      </c>
      <c r="EH519" s="55">
        <f t="shared" si="901"/>
        <v>10</v>
      </c>
      <c r="EI519" s="55">
        <f t="shared" si="902"/>
        <v>0</v>
      </c>
      <c r="EJ519" s="56" t="s">
        <v>1097</v>
      </c>
      <c r="EK519" s="57">
        <f t="shared" si="840"/>
        <v>0</v>
      </c>
      <c r="EL519" s="57">
        <f t="shared" si="841"/>
        <v>0</v>
      </c>
      <c r="EM519" s="57">
        <f t="shared" si="842"/>
        <v>0</v>
      </c>
      <c r="EN519" s="57">
        <f t="shared" si="843"/>
        <v>0</v>
      </c>
      <c r="EO519" s="57">
        <f t="shared" si="906"/>
        <v>0</v>
      </c>
      <c r="EP519" s="57">
        <f t="shared" si="907"/>
        <v>51700.480000000003</v>
      </c>
      <c r="EQ519" s="58">
        <f t="shared" si="908"/>
        <v>0</v>
      </c>
      <c r="ER519" s="58">
        <f t="shared" si="909"/>
        <v>0</v>
      </c>
      <c r="ES519" s="58">
        <f t="shared" si="910"/>
        <v>0</v>
      </c>
      <c r="ET519" s="58">
        <f t="shared" si="911"/>
        <v>0</v>
      </c>
    </row>
    <row r="520" spans="1:150" x14ac:dyDescent="0.25">
      <c r="A520" s="30" t="s">
        <v>1687</v>
      </c>
      <c r="B520" s="65">
        <v>2023429</v>
      </c>
      <c r="C520" s="67" t="s">
        <v>1688</v>
      </c>
      <c r="D520" s="32" t="s">
        <v>833</v>
      </c>
      <c r="E520" s="56"/>
      <c r="F520" s="33"/>
      <c r="G520" s="33"/>
      <c r="H520" s="288">
        <f t="shared" si="903"/>
        <v>37910.080000000002</v>
      </c>
      <c r="I520" s="288">
        <f t="shared" si="904"/>
        <v>37910.080000000002</v>
      </c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4" t="s">
        <v>863</v>
      </c>
      <c r="AI520" s="34" t="s">
        <v>463</v>
      </c>
      <c r="AJ520" s="34" t="s">
        <v>722</v>
      </c>
      <c r="AK520" s="34" t="s">
        <v>704</v>
      </c>
      <c r="AL520" s="34" t="s">
        <v>1677</v>
      </c>
      <c r="AM520" s="34" t="s">
        <v>491</v>
      </c>
      <c r="AN520" s="34" t="s">
        <v>492</v>
      </c>
      <c r="AO520" s="36">
        <v>1.04</v>
      </c>
      <c r="AP520" s="69" t="s">
        <v>468</v>
      </c>
      <c r="AQ520" s="69" t="s">
        <v>30</v>
      </c>
      <c r="AR520" s="37" t="s">
        <v>493</v>
      </c>
      <c r="AS520" s="38">
        <v>2023</v>
      </c>
      <c r="AT520" s="39" t="s">
        <v>58</v>
      </c>
      <c r="AU520" s="37" t="s">
        <v>469</v>
      </c>
      <c r="AV520" s="39" t="s">
        <v>494</v>
      </c>
      <c r="AW520" s="39" t="s">
        <v>495</v>
      </c>
      <c r="AX520" s="39" t="s">
        <v>496</v>
      </c>
      <c r="AY520" s="40" t="s">
        <v>1678</v>
      </c>
      <c r="AZ520" s="40" t="s">
        <v>680</v>
      </c>
      <c r="BA520" s="274">
        <v>0</v>
      </c>
      <c r="BB520" s="42"/>
      <c r="BC520" s="43">
        <v>36452</v>
      </c>
      <c r="BD520" s="43">
        <v>0</v>
      </c>
      <c r="BE520" s="43"/>
      <c r="BF520" s="43">
        <v>0</v>
      </c>
      <c r="BG520" s="44"/>
      <c r="BH520" s="45">
        <f t="shared" si="887"/>
        <v>36452</v>
      </c>
      <c r="BI520" s="45">
        <f t="shared" si="888"/>
        <v>37910.080000000002</v>
      </c>
      <c r="BJ520" s="45">
        <f t="shared" si="898"/>
        <v>37910.080000000002</v>
      </c>
      <c r="BK520" s="46">
        <v>0</v>
      </c>
      <c r="BL520" s="46">
        <v>0</v>
      </c>
      <c r="BM520" s="46">
        <f t="shared" si="848"/>
        <v>0</v>
      </c>
      <c r="BN520" s="46">
        <v>0</v>
      </c>
      <c r="BO520" s="46">
        <f t="shared" si="867"/>
        <v>0</v>
      </c>
      <c r="BP520" s="46">
        <v>0</v>
      </c>
      <c r="BQ520" s="46">
        <f t="shared" si="849"/>
        <v>0</v>
      </c>
      <c r="BR520" s="46">
        <v>0</v>
      </c>
      <c r="BS520" s="46">
        <f t="shared" si="850"/>
        <v>0</v>
      </c>
      <c r="BT520" s="46">
        <v>36452</v>
      </c>
      <c r="BU520" s="46">
        <f t="shared" si="851"/>
        <v>37910.080000000002</v>
      </c>
      <c r="BV520" s="46">
        <v>0</v>
      </c>
      <c r="BW520" s="46">
        <f t="shared" si="852"/>
        <v>0</v>
      </c>
      <c r="BX520" s="46">
        <v>0</v>
      </c>
      <c r="BY520" s="46">
        <f t="shared" si="853"/>
        <v>0</v>
      </c>
      <c r="BZ520" s="46">
        <v>0</v>
      </c>
      <c r="CA520" s="46">
        <f t="shared" si="868"/>
        <v>0</v>
      </c>
      <c r="CB520" s="46">
        <v>0</v>
      </c>
      <c r="CC520" s="46">
        <f t="shared" si="869"/>
        <v>0</v>
      </c>
      <c r="CD520" s="46">
        <v>0</v>
      </c>
      <c r="CE520" s="46">
        <f t="shared" si="870"/>
        <v>0</v>
      </c>
      <c r="CF520" s="46">
        <v>0</v>
      </c>
      <c r="CG520" s="46">
        <f t="shared" si="871"/>
        <v>0</v>
      </c>
      <c r="CH520" s="46">
        <v>0</v>
      </c>
      <c r="CI520" s="46">
        <f t="shared" si="872"/>
        <v>0</v>
      </c>
      <c r="CJ520" s="46">
        <v>0</v>
      </c>
      <c r="CK520" s="46">
        <f t="shared" si="873"/>
        <v>0</v>
      </c>
      <c r="CL520" s="46">
        <v>0</v>
      </c>
      <c r="CM520" s="46">
        <f t="shared" si="874"/>
        <v>0</v>
      </c>
      <c r="CN520" s="46">
        <v>0</v>
      </c>
      <c r="CO520" s="46">
        <f t="shared" si="875"/>
        <v>0</v>
      </c>
      <c r="CP520" s="46">
        <v>0</v>
      </c>
      <c r="CQ520" s="46">
        <f t="shared" si="876"/>
        <v>0</v>
      </c>
      <c r="CR520" s="46">
        <v>0</v>
      </c>
      <c r="CS520" s="46">
        <f t="shared" si="877"/>
        <v>0</v>
      </c>
      <c r="CT520" s="46">
        <v>0</v>
      </c>
      <c r="CU520" s="46">
        <f t="shared" si="878"/>
        <v>0</v>
      </c>
      <c r="CV520" s="46">
        <v>0</v>
      </c>
      <c r="CW520" s="46">
        <f t="shared" si="879"/>
        <v>0</v>
      </c>
      <c r="CX520" s="46">
        <v>0</v>
      </c>
      <c r="CY520" s="46">
        <f t="shared" si="880"/>
        <v>0</v>
      </c>
      <c r="CZ520" s="46">
        <v>0</v>
      </c>
      <c r="DA520" s="46">
        <f t="shared" si="881"/>
        <v>0</v>
      </c>
      <c r="DB520" s="47">
        <v>0</v>
      </c>
      <c r="DC520" s="46">
        <f t="shared" si="882"/>
        <v>0</v>
      </c>
      <c r="DD520" s="48">
        <v>0</v>
      </c>
      <c r="DE520" s="46">
        <f t="shared" si="883"/>
        <v>0</v>
      </c>
      <c r="DF520" s="49">
        <v>15</v>
      </c>
      <c r="DG520" s="50">
        <f t="shared" si="894"/>
        <v>2527.338666666667</v>
      </c>
      <c r="DH520" s="51">
        <f t="shared" si="899"/>
        <v>37910.080000000009</v>
      </c>
      <c r="DI520" s="52"/>
      <c r="DJ520" s="52"/>
      <c r="DK520" s="53"/>
      <c r="DL520" s="53"/>
      <c r="DM520" s="53"/>
      <c r="DN520" s="53"/>
      <c r="DO520" s="52">
        <f t="shared" si="914"/>
        <v>2527.338666666667</v>
      </c>
      <c r="DP520" s="52">
        <f t="shared" si="914"/>
        <v>2527.338666666667</v>
      </c>
      <c r="DQ520" s="52">
        <f t="shared" si="914"/>
        <v>2527.338666666667</v>
      </c>
      <c r="DR520" s="52">
        <f t="shared" si="914"/>
        <v>2527.338666666667</v>
      </c>
      <c r="DS520" s="52">
        <f t="shared" si="914"/>
        <v>2527.338666666667</v>
      </c>
      <c r="DT520" s="52">
        <f t="shared" si="914"/>
        <v>2527.338666666667</v>
      </c>
      <c r="DU520" s="52">
        <f t="shared" si="914"/>
        <v>2527.338666666667</v>
      </c>
      <c r="DV520" s="52">
        <f t="shared" si="914"/>
        <v>2527.338666666667</v>
      </c>
      <c r="DW520" s="52">
        <f t="shared" si="914"/>
        <v>2527.338666666667</v>
      </c>
      <c r="DX520" s="52">
        <f t="shared" si="914"/>
        <v>2527.338666666667</v>
      </c>
      <c r="DY520" s="52">
        <f>$DG520</f>
        <v>2527.338666666667</v>
      </c>
      <c r="DZ520" s="52">
        <f>$DG520</f>
        <v>2527.338666666667</v>
      </c>
      <c r="EA520" s="52">
        <f>$DG520</f>
        <v>2527.338666666667</v>
      </c>
      <c r="EB520" s="52">
        <f>$DG520</f>
        <v>2527.338666666667</v>
      </c>
      <c r="EC520" s="52">
        <f>$DG520</f>
        <v>2527.338666666667</v>
      </c>
      <c r="ED520" s="53"/>
      <c r="EE520" s="53"/>
      <c r="EF520" s="53"/>
      <c r="EG520" s="54">
        <f t="shared" si="900"/>
        <v>0</v>
      </c>
      <c r="EH520" s="55">
        <f t="shared" si="901"/>
        <v>15</v>
      </c>
      <c r="EI520" s="55">
        <f t="shared" si="902"/>
        <v>0</v>
      </c>
      <c r="EJ520" s="56" t="s">
        <v>1679</v>
      </c>
      <c r="EK520" s="57">
        <f t="shared" si="840"/>
        <v>0</v>
      </c>
      <c r="EL520" s="57">
        <f t="shared" si="841"/>
        <v>0</v>
      </c>
      <c r="EM520" s="57">
        <f t="shared" si="842"/>
        <v>0</v>
      </c>
      <c r="EN520" s="57">
        <f t="shared" si="843"/>
        <v>0</v>
      </c>
      <c r="EO520" s="57">
        <f t="shared" si="906"/>
        <v>0</v>
      </c>
      <c r="EP520" s="57">
        <f t="shared" si="907"/>
        <v>37910.080000000002</v>
      </c>
      <c r="EQ520" s="58">
        <f t="shared" si="908"/>
        <v>0</v>
      </c>
      <c r="ER520" s="58">
        <f t="shared" si="909"/>
        <v>0</v>
      </c>
      <c r="ES520" s="58">
        <f t="shared" si="910"/>
        <v>0</v>
      </c>
      <c r="ET520" s="58">
        <f t="shared" si="911"/>
        <v>0</v>
      </c>
    </row>
    <row r="521" spans="1:150" x14ac:dyDescent="0.25">
      <c r="A521" s="30" t="s">
        <v>1689</v>
      </c>
      <c r="B521" s="65">
        <v>2023430</v>
      </c>
      <c r="C521" s="67" t="s">
        <v>1690</v>
      </c>
      <c r="D521" s="32" t="s">
        <v>833</v>
      </c>
      <c r="E521" s="56"/>
      <c r="F521" s="33"/>
      <c r="G521" s="33"/>
      <c r="H521" s="288">
        <f t="shared" si="903"/>
        <v>302848</v>
      </c>
      <c r="I521" s="288">
        <f t="shared" si="904"/>
        <v>302848</v>
      </c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4" t="s">
        <v>478</v>
      </c>
      <c r="AI521" s="34" t="s">
        <v>463</v>
      </c>
      <c r="AJ521" s="34" t="s">
        <v>722</v>
      </c>
      <c r="AK521" s="34" t="s">
        <v>704</v>
      </c>
      <c r="AL521" s="34" t="s">
        <v>94</v>
      </c>
      <c r="AM521" s="34" t="s">
        <v>491</v>
      </c>
      <c r="AN521" s="34" t="s">
        <v>492</v>
      </c>
      <c r="AO521" s="36">
        <v>1.04</v>
      </c>
      <c r="AP521" s="69" t="s">
        <v>468</v>
      </c>
      <c r="AQ521" s="69" t="s">
        <v>30</v>
      </c>
      <c r="AR521" s="37" t="s">
        <v>493</v>
      </c>
      <c r="AS521" s="38">
        <v>2023</v>
      </c>
      <c r="AT521" s="39" t="s">
        <v>30</v>
      </c>
      <c r="AU521" s="37" t="s">
        <v>469</v>
      </c>
      <c r="AV521" s="39" t="s">
        <v>494</v>
      </c>
      <c r="AW521" s="39" t="s">
        <v>495</v>
      </c>
      <c r="AX521" s="39" t="s">
        <v>496</v>
      </c>
      <c r="AY521" s="40" t="s">
        <v>834</v>
      </c>
      <c r="AZ521" s="40" t="s">
        <v>680</v>
      </c>
      <c r="BA521" s="274">
        <v>0</v>
      </c>
      <c r="BB521" s="42"/>
      <c r="BC521" s="43">
        <v>291200</v>
      </c>
      <c r="BD521" s="43">
        <v>0</v>
      </c>
      <c r="BE521" s="43"/>
      <c r="BF521" s="43">
        <v>0</v>
      </c>
      <c r="BG521" s="44"/>
      <c r="BH521" s="45">
        <f t="shared" si="887"/>
        <v>291200</v>
      </c>
      <c r="BI521" s="45">
        <f t="shared" si="888"/>
        <v>302848</v>
      </c>
      <c r="BJ521" s="45">
        <f t="shared" si="898"/>
        <v>302848</v>
      </c>
      <c r="BK521" s="46">
        <v>0</v>
      </c>
      <c r="BL521" s="46">
        <v>0</v>
      </c>
      <c r="BM521" s="46">
        <f t="shared" si="848"/>
        <v>0</v>
      </c>
      <c r="BN521" s="46">
        <v>0</v>
      </c>
      <c r="BO521" s="46">
        <f t="shared" si="867"/>
        <v>0</v>
      </c>
      <c r="BP521" s="46">
        <v>0</v>
      </c>
      <c r="BQ521" s="46">
        <f t="shared" si="849"/>
        <v>0</v>
      </c>
      <c r="BR521" s="46">
        <v>0</v>
      </c>
      <c r="BS521" s="46">
        <f t="shared" si="850"/>
        <v>0</v>
      </c>
      <c r="BT521" s="46">
        <v>0</v>
      </c>
      <c r="BU521" s="46">
        <f t="shared" si="851"/>
        <v>0</v>
      </c>
      <c r="BV521" s="46">
        <v>291200</v>
      </c>
      <c r="BW521" s="46">
        <f t="shared" si="852"/>
        <v>302848</v>
      </c>
      <c r="BX521" s="46">
        <v>0</v>
      </c>
      <c r="BY521" s="46">
        <f t="shared" si="853"/>
        <v>0</v>
      </c>
      <c r="BZ521" s="46">
        <v>0</v>
      </c>
      <c r="CA521" s="46">
        <f t="shared" si="868"/>
        <v>0</v>
      </c>
      <c r="CB521" s="46">
        <v>0</v>
      </c>
      <c r="CC521" s="46">
        <f t="shared" si="869"/>
        <v>0</v>
      </c>
      <c r="CD521" s="46">
        <v>0</v>
      </c>
      <c r="CE521" s="46">
        <f t="shared" si="870"/>
        <v>0</v>
      </c>
      <c r="CF521" s="46">
        <v>0</v>
      </c>
      <c r="CG521" s="46">
        <f t="shared" si="871"/>
        <v>0</v>
      </c>
      <c r="CH521" s="46">
        <v>0</v>
      </c>
      <c r="CI521" s="46">
        <f t="shared" si="872"/>
        <v>0</v>
      </c>
      <c r="CJ521" s="46">
        <v>0</v>
      </c>
      <c r="CK521" s="46">
        <f t="shared" si="873"/>
        <v>0</v>
      </c>
      <c r="CL521" s="46">
        <v>0</v>
      </c>
      <c r="CM521" s="46">
        <f t="shared" si="874"/>
        <v>0</v>
      </c>
      <c r="CN521" s="46">
        <v>0</v>
      </c>
      <c r="CO521" s="46">
        <f t="shared" si="875"/>
        <v>0</v>
      </c>
      <c r="CP521" s="46">
        <v>0</v>
      </c>
      <c r="CQ521" s="46">
        <f t="shared" si="876"/>
        <v>0</v>
      </c>
      <c r="CR521" s="46">
        <v>0</v>
      </c>
      <c r="CS521" s="46">
        <f t="shared" si="877"/>
        <v>0</v>
      </c>
      <c r="CT521" s="46">
        <v>0</v>
      </c>
      <c r="CU521" s="46">
        <f t="shared" si="878"/>
        <v>0</v>
      </c>
      <c r="CV521" s="46">
        <v>0</v>
      </c>
      <c r="CW521" s="46">
        <f t="shared" si="879"/>
        <v>0</v>
      </c>
      <c r="CX521" s="46">
        <v>0</v>
      </c>
      <c r="CY521" s="46">
        <f t="shared" si="880"/>
        <v>0</v>
      </c>
      <c r="CZ521" s="46">
        <v>0</v>
      </c>
      <c r="DA521" s="46">
        <f t="shared" si="881"/>
        <v>0</v>
      </c>
      <c r="DB521" s="47">
        <v>0</v>
      </c>
      <c r="DC521" s="46">
        <f t="shared" si="882"/>
        <v>0</v>
      </c>
      <c r="DD521" s="48">
        <v>0</v>
      </c>
      <c r="DE521" s="46">
        <f t="shared" si="883"/>
        <v>0</v>
      </c>
      <c r="DF521" s="49">
        <v>10</v>
      </c>
      <c r="DG521" s="50">
        <f t="shared" si="894"/>
        <v>30284.799999999999</v>
      </c>
      <c r="DH521" s="51">
        <f t="shared" si="899"/>
        <v>302847.99999999994</v>
      </c>
      <c r="DI521" s="52"/>
      <c r="DJ521" s="52"/>
      <c r="DK521" s="53"/>
      <c r="DL521" s="53"/>
      <c r="DM521" s="53"/>
      <c r="DN521" s="53"/>
      <c r="DO521" s="53"/>
      <c r="DP521" s="53"/>
      <c r="DQ521" s="52">
        <f t="shared" ref="DQ521:DZ530" si="915">$DG521</f>
        <v>30284.799999999999</v>
      </c>
      <c r="DR521" s="52">
        <f t="shared" si="915"/>
        <v>30284.799999999999</v>
      </c>
      <c r="DS521" s="52">
        <f t="shared" si="915"/>
        <v>30284.799999999999</v>
      </c>
      <c r="DT521" s="52">
        <f t="shared" si="915"/>
        <v>30284.799999999999</v>
      </c>
      <c r="DU521" s="52">
        <f t="shared" si="915"/>
        <v>30284.799999999999</v>
      </c>
      <c r="DV521" s="52">
        <f t="shared" si="915"/>
        <v>30284.799999999999</v>
      </c>
      <c r="DW521" s="52">
        <f t="shared" si="915"/>
        <v>30284.799999999999</v>
      </c>
      <c r="DX521" s="52">
        <f t="shared" si="915"/>
        <v>30284.799999999999</v>
      </c>
      <c r="DY521" s="52">
        <f t="shared" si="915"/>
        <v>30284.799999999999</v>
      </c>
      <c r="DZ521" s="52">
        <f t="shared" si="915"/>
        <v>30284.799999999999</v>
      </c>
      <c r="EA521" s="53"/>
      <c r="EB521" s="53"/>
      <c r="EC521" s="53"/>
      <c r="ED521" s="53"/>
      <c r="EE521" s="53"/>
      <c r="EF521" s="53"/>
      <c r="EG521" s="54">
        <f t="shared" si="900"/>
        <v>0</v>
      </c>
      <c r="EH521" s="55">
        <f t="shared" si="901"/>
        <v>10</v>
      </c>
      <c r="EI521" s="55">
        <f t="shared" si="902"/>
        <v>0</v>
      </c>
      <c r="EJ521" s="56" t="s">
        <v>756</v>
      </c>
      <c r="EK521" s="57">
        <f t="shared" si="840"/>
        <v>0</v>
      </c>
      <c r="EL521" s="57">
        <f t="shared" si="841"/>
        <v>0</v>
      </c>
      <c r="EM521" s="57">
        <f t="shared" si="842"/>
        <v>0</v>
      </c>
      <c r="EN521" s="57">
        <f t="shared" si="843"/>
        <v>0</v>
      </c>
      <c r="EO521" s="57">
        <f t="shared" si="906"/>
        <v>0</v>
      </c>
      <c r="EP521" s="57">
        <f t="shared" si="907"/>
        <v>0</v>
      </c>
      <c r="EQ521" s="58">
        <f t="shared" si="908"/>
        <v>0</v>
      </c>
      <c r="ER521" s="58">
        <f t="shared" si="909"/>
        <v>0</v>
      </c>
      <c r="ES521" s="58">
        <f t="shared" si="910"/>
        <v>0</v>
      </c>
      <c r="ET521" s="58">
        <f t="shared" si="911"/>
        <v>0</v>
      </c>
    </row>
    <row r="522" spans="1:150" x14ac:dyDescent="0.25">
      <c r="A522" s="30" t="s">
        <v>1691</v>
      </c>
      <c r="B522" s="65">
        <v>2023431</v>
      </c>
      <c r="C522" s="67" t="s">
        <v>1692</v>
      </c>
      <c r="D522" s="32" t="s">
        <v>833</v>
      </c>
      <c r="E522" s="56"/>
      <c r="F522" s="33"/>
      <c r="G522" s="33"/>
      <c r="H522" s="288">
        <f t="shared" si="903"/>
        <v>50402.560000000005</v>
      </c>
      <c r="I522" s="288">
        <f t="shared" si="904"/>
        <v>50402.560000000005</v>
      </c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4" t="s">
        <v>478</v>
      </c>
      <c r="AI522" s="34" t="s">
        <v>463</v>
      </c>
      <c r="AJ522" s="34" t="s">
        <v>722</v>
      </c>
      <c r="AK522" s="34" t="s">
        <v>704</v>
      </c>
      <c r="AL522" s="34" t="s">
        <v>94</v>
      </c>
      <c r="AM522" s="34" t="s">
        <v>491</v>
      </c>
      <c r="AN522" s="34" t="s">
        <v>492</v>
      </c>
      <c r="AO522" s="36">
        <v>1.04</v>
      </c>
      <c r="AP522" s="69" t="s">
        <v>468</v>
      </c>
      <c r="AQ522" s="69" t="s">
        <v>30</v>
      </c>
      <c r="AR522" s="37" t="s">
        <v>493</v>
      </c>
      <c r="AS522" s="38">
        <v>2023</v>
      </c>
      <c r="AT522" s="39" t="s">
        <v>58</v>
      </c>
      <c r="AU522" s="37" t="s">
        <v>469</v>
      </c>
      <c r="AV522" s="39" t="s">
        <v>494</v>
      </c>
      <c r="AW522" s="39" t="s">
        <v>495</v>
      </c>
      <c r="AX522" s="39" t="s">
        <v>496</v>
      </c>
      <c r="AY522" s="40" t="s">
        <v>705</v>
      </c>
      <c r="AZ522" s="40" t="s">
        <v>680</v>
      </c>
      <c r="BA522" s="274">
        <v>0</v>
      </c>
      <c r="BB522" s="42"/>
      <c r="BC522" s="43">
        <v>48464</v>
      </c>
      <c r="BD522" s="43">
        <v>0</v>
      </c>
      <c r="BE522" s="43"/>
      <c r="BF522" s="43">
        <v>0</v>
      </c>
      <c r="BG522" s="44"/>
      <c r="BH522" s="45">
        <f t="shared" si="887"/>
        <v>48464</v>
      </c>
      <c r="BI522" s="45">
        <f t="shared" si="888"/>
        <v>50402.560000000005</v>
      </c>
      <c r="BJ522" s="45">
        <f t="shared" si="898"/>
        <v>50402.560000000005</v>
      </c>
      <c r="BK522" s="46">
        <v>0</v>
      </c>
      <c r="BL522" s="46">
        <v>0</v>
      </c>
      <c r="BM522" s="46">
        <f t="shared" si="848"/>
        <v>0</v>
      </c>
      <c r="BN522" s="46">
        <v>0</v>
      </c>
      <c r="BO522" s="46">
        <f t="shared" si="867"/>
        <v>0</v>
      </c>
      <c r="BP522" s="46">
        <v>0</v>
      </c>
      <c r="BQ522" s="46">
        <f t="shared" si="849"/>
        <v>0</v>
      </c>
      <c r="BR522" s="46">
        <v>0</v>
      </c>
      <c r="BS522" s="46">
        <f t="shared" si="850"/>
        <v>0</v>
      </c>
      <c r="BT522" s="46">
        <v>0</v>
      </c>
      <c r="BU522" s="46">
        <f t="shared" si="851"/>
        <v>0</v>
      </c>
      <c r="BV522" s="46">
        <v>48464</v>
      </c>
      <c r="BW522" s="46">
        <f t="shared" si="852"/>
        <v>50402.560000000005</v>
      </c>
      <c r="BX522" s="46">
        <v>0</v>
      </c>
      <c r="BY522" s="46">
        <f t="shared" si="853"/>
        <v>0</v>
      </c>
      <c r="BZ522" s="46">
        <v>0</v>
      </c>
      <c r="CA522" s="46">
        <f t="shared" si="868"/>
        <v>0</v>
      </c>
      <c r="CB522" s="46">
        <v>0</v>
      </c>
      <c r="CC522" s="46">
        <f t="shared" si="869"/>
        <v>0</v>
      </c>
      <c r="CD522" s="46">
        <v>0</v>
      </c>
      <c r="CE522" s="46">
        <f t="shared" si="870"/>
        <v>0</v>
      </c>
      <c r="CF522" s="46">
        <v>0</v>
      </c>
      <c r="CG522" s="46">
        <f t="shared" si="871"/>
        <v>0</v>
      </c>
      <c r="CH522" s="46">
        <v>0</v>
      </c>
      <c r="CI522" s="46">
        <f t="shared" si="872"/>
        <v>0</v>
      </c>
      <c r="CJ522" s="46">
        <v>0</v>
      </c>
      <c r="CK522" s="46">
        <f t="shared" si="873"/>
        <v>0</v>
      </c>
      <c r="CL522" s="46">
        <v>0</v>
      </c>
      <c r="CM522" s="46">
        <f t="shared" si="874"/>
        <v>0</v>
      </c>
      <c r="CN522" s="46">
        <v>0</v>
      </c>
      <c r="CO522" s="46">
        <f t="shared" si="875"/>
        <v>0</v>
      </c>
      <c r="CP522" s="46">
        <v>0</v>
      </c>
      <c r="CQ522" s="46">
        <f t="shared" si="876"/>
        <v>0</v>
      </c>
      <c r="CR522" s="46">
        <v>0</v>
      </c>
      <c r="CS522" s="46">
        <f t="shared" si="877"/>
        <v>0</v>
      </c>
      <c r="CT522" s="46">
        <v>0</v>
      </c>
      <c r="CU522" s="46">
        <f t="shared" si="878"/>
        <v>0</v>
      </c>
      <c r="CV522" s="46">
        <v>0</v>
      </c>
      <c r="CW522" s="46">
        <f t="shared" si="879"/>
        <v>0</v>
      </c>
      <c r="CX522" s="46">
        <v>0</v>
      </c>
      <c r="CY522" s="46">
        <f t="shared" si="880"/>
        <v>0</v>
      </c>
      <c r="CZ522" s="46">
        <v>0</v>
      </c>
      <c r="DA522" s="46">
        <f t="shared" si="881"/>
        <v>0</v>
      </c>
      <c r="DB522" s="47">
        <v>0</v>
      </c>
      <c r="DC522" s="46">
        <f t="shared" si="882"/>
        <v>0</v>
      </c>
      <c r="DD522" s="48">
        <v>0</v>
      </c>
      <c r="DE522" s="46">
        <f t="shared" si="883"/>
        <v>0</v>
      </c>
      <c r="DF522" s="49">
        <v>10</v>
      </c>
      <c r="DG522" s="50">
        <f t="shared" si="894"/>
        <v>5040.2560000000003</v>
      </c>
      <c r="DH522" s="51">
        <f t="shared" si="899"/>
        <v>50402.560000000005</v>
      </c>
      <c r="DI522" s="52"/>
      <c r="DJ522" s="52"/>
      <c r="DK522" s="53"/>
      <c r="DL522" s="53"/>
      <c r="DM522" s="53"/>
      <c r="DN522" s="53"/>
      <c r="DO522" s="53"/>
      <c r="DP522" s="53"/>
      <c r="DQ522" s="52">
        <f t="shared" si="915"/>
        <v>5040.2560000000003</v>
      </c>
      <c r="DR522" s="52">
        <f t="shared" si="915"/>
        <v>5040.2560000000003</v>
      </c>
      <c r="DS522" s="52">
        <f t="shared" si="915"/>
        <v>5040.2560000000003</v>
      </c>
      <c r="DT522" s="52">
        <f t="shared" si="915"/>
        <v>5040.2560000000003</v>
      </c>
      <c r="DU522" s="52">
        <f t="shared" si="915"/>
        <v>5040.2560000000003</v>
      </c>
      <c r="DV522" s="52">
        <f t="shared" si="915"/>
        <v>5040.2560000000003</v>
      </c>
      <c r="DW522" s="52">
        <f t="shared" si="915"/>
        <v>5040.2560000000003</v>
      </c>
      <c r="DX522" s="52">
        <f t="shared" si="915"/>
        <v>5040.2560000000003</v>
      </c>
      <c r="DY522" s="52">
        <f t="shared" si="915"/>
        <v>5040.2560000000003</v>
      </c>
      <c r="DZ522" s="52">
        <f t="shared" si="915"/>
        <v>5040.2560000000003</v>
      </c>
      <c r="EA522" s="53"/>
      <c r="EB522" s="53"/>
      <c r="EC522" s="53"/>
      <c r="ED522" s="53"/>
      <c r="EE522" s="53"/>
      <c r="EF522" s="53"/>
      <c r="EG522" s="54">
        <f t="shared" si="900"/>
        <v>0</v>
      </c>
      <c r="EH522" s="55">
        <f t="shared" si="901"/>
        <v>10</v>
      </c>
      <c r="EI522" s="55">
        <f t="shared" si="902"/>
        <v>0</v>
      </c>
      <c r="EJ522" s="56" t="s">
        <v>701</v>
      </c>
      <c r="EK522" s="57">
        <f t="shared" si="840"/>
        <v>0</v>
      </c>
      <c r="EL522" s="57">
        <f t="shared" si="841"/>
        <v>0</v>
      </c>
      <c r="EM522" s="57">
        <f t="shared" si="842"/>
        <v>0</v>
      </c>
      <c r="EN522" s="57">
        <f t="shared" si="843"/>
        <v>0</v>
      </c>
      <c r="EO522" s="57">
        <f t="shared" si="906"/>
        <v>0</v>
      </c>
      <c r="EP522" s="57">
        <f t="shared" si="907"/>
        <v>0</v>
      </c>
      <c r="EQ522" s="58">
        <f t="shared" si="908"/>
        <v>0</v>
      </c>
      <c r="ER522" s="58">
        <f t="shared" si="909"/>
        <v>0</v>
      </c>
      <c r="ES522" s="58">
        <f t="shared" si="910"/>
        <v>0</v>
      </c>
      <c r="ET522" s="58">
        <f t="shared" si="911"/>
        <v>0</v>
      </c>
    </row>
    <row r="523" spans="1:150" x14ac:dyDescent="0.25">
      <c r="A523" s="30" t="s">
        <v>1693</v>
      </c>
      <c r="B523" s="65">
        <v>2023432</v>
      </c>
      <c r="C523" s="67" t="s">
        <v>1694</v>
      </c>
      <c r="D523" s="32" t="s">
        <v>833</v>
      </c>
      <c r="E523" s="56"/>
      <c r="F523" s="33"/>
      <c r="G523" s="33"/>
      <c r="H523" s="288">
        <f t="shared" si="903"/>
        <v>52998.400000000001</v>
      </c>
      <c r="I523" s="288">
        <f t="shared" si="904"/>
        <v>52998.400000000001</v>
      </c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4" t="s">
        <v>863</v>
      </c>
      <c r="AI523" s="34" t="s">
        <v>463</v>
      </c>
      <c r="AJ523" s="34" t="s">
        <v>722</v>
      </c>
      <c r="AK523" s="34" t="s">
        <v>704</v>
      </c>
      <c r="AL523" s="34" t="s">
        <v>94</v>
      </c>
      <c r="AM523" s="34" t="s">
        <v>491</v>
      </c>
      <c r="AN523" s="34" t="s">
        <v>492</v>
      </c>
      <c r="AO523" s="36">
        <v>1.04</v>
      </c>
      <c r="AP523" s="69" t="s">
        <v>468</v>
      </c>
      <c r="AQ523" s="69" t="s">
        <v>30</v>
      </c>
      <c r="AR523" s="37" t="s">
        <v>493</v>
      </c>
      <c r="AS523" s="38">
        <v>2023</v>
      </c>
      <c r="AT523" s="39" t="s">
        <v>58</v>
      </c>
      <c r="AU523" s="37" t="s">
        <v>469</v>
      </c>
      <c r="AV523" s="39" t="s">
        <v>494</v>
      </c>
      <c r="AW523" s="39" t="s">
        <v>495</v>
      </c>
      <c r="AX523" s="39" t="s">
        <v>496</v>
      </c>
      <c r="AY523" s="40" t="s">
        <v>705</v>
      </c>
      <c r="AZ523" s="40" t="s">
        <v>680</v>
      </c>
      <c r="BA523" s="274">
        <v>0</v>
      </c>
      <c r="BB523" s="42"/>
      <c r="BC523" s="43">
        <v>50960</v>
      </c>
      <c r="BD523" s="43">
        <v>0</v>
      </c>
      <c r="BE523" s="43"/>
      <c r="BF523" s="43">
        <v>0</v>
      </c>
      <c r="BG523" s="44"/>
      <c r="BH523" s="45">
        <f t="shared" si="887"/>
        <v>50960</v>
      </c>
      <c r="BI523" s="45">
        <f t="shared" si="888"/>
        <v>52998.400000000001</v>
      </c>
      <c r="BJ523" s="45">
        <f t="shared" si="898"/>
        <v>52998.400000000001</v>
      </c>
      <c r="BK523" s="46">
        <v>0</v>
      </c>
      <c r="BL523" s="46">
        <v>0</v>
      </c>
      <c r="BM523" s="46">
        <f t="shared" si="848"/>
        <v>0</v>
      </c>
      <c r="BN523" s="46">
        <v>0</v>
      </c>
      <c r="BO523" s="46">
        <f t="shared" si="867"/>
        <v>0</v>
      </c>
      <c r="BP523" s="46">
        <v>0</v>
      </c>
      <c r="BQ523" s="46">
        <f t="shared" si="849"/>
        <v>0</v>
      </c>
      <c r="BR523" s="46">
        <v>0</v>
      </c>
      <c r="BS523" s="46">
        <f t="shared" si="850"/>
        <v>0</v>
      </c>
      <c r="BT523" s="46">
        <v>0</v>
      </c>
      <c r="BU523" s="46">
        <f t="shared" si="851"/>
        <v>0</v>
      </c>
      <c r="BV523" s="46">
        <v>50960</v>
      </c>
      <c r="BW523" s="46">
        <f t="shared" si="852"/>
        <v>52998.400000000001</v>
      </c>
      <c r="BX523" s="46">
        <v>0</v>
      </c>
      <c r="BY523" s="46">
        <f t="shared" si="853"/>
        <v>0</v>
      </c>
      <c r="BZ523" s="46">
        <v>0</v>
      </c>
      <c r="CA523" s="46">
        <f t="shared" si="868"/>
        <v>0</v>
      </c>
      <c r="CB523" s="46">
        <v>0</v>
      </c>
      <c r="CC523" s="46">
        <f t="shared" si="869"/>
        <v>0</v>
      </c>
      <c r="CD523" s="46">
        <v>0</v>
      </c>
      <c r="CE523" s="46">
        <f t="shared" si="870"/>
        <v>0</v>
      </c>
      <c r="CF523" s="46">
        <v>0</v>
      </c>
      <c r="CG523" s="46">
        <f t="shared" si="871"/>
        <v>0</v>
      </c>
      <c r="CH523" s="46">
        <v>0</v>
      </c>
      <c r="CI523" s="46">
        <f t="shared" si="872"/>
        <v>0</v>
      </c>
      <c r="CJ523" s="46">
        <v>0</v>
      </c>
      <c r="CK523" s="46">
        <f t="shared" si="873"/>
        <v>0</v>
      </c>
      <c r="CL523" s="46">
        <v>0</v>
      </c>
      <c r="CM523" s="46">
        <f t="shared" si="874"/>
        <v>0</v>
      </c>
      <c r="CN523" s="46">
        <v>0</v>
      </c>
      <c r="CO523" s="46">
        <f t="shared" si="875"/>
        <v>0</v>
      </c>
      <c r="CP523" s="46">
        <v>0</v>
      </c>
      <c r="CQ523" s="46">
        <f t="shared" si="876"/>
        <v>0</v>
      </c>
      <c r="CR523" s="46">
        <v>0</v>
      </c>
      <c r="CS523" s="46">
        <f t="shared" si="877"/>
        <v>0</v>
      </c>
      <c r="CT523" s="46">
        <v>0</v>
      </c>
      <c r="CU523" s="46">
        <f t="shared" si="878"/>
        <v>0</v>
      </c>
      <c r="CV523" s="46">
        <v>0</v>
      </c>
      <c r="CW523" s="46">
        <f t="shared" si="879"/>
        <v>0</v>
      </c>
      <c r="CX523" s="46">
        <v>0</v>
      </c>
      <c r="CY523" s="46">
        <f t="shared" si="880"/>
        <v>0</v>
      </c>
      <c r="CZ523" s="46">
        <v>0</v>
      </c>
      <c r="DA523" s="46">
        <f t="shared" si="881"/>
        <v>0</v>
      </c>
      <c r="DB523" s="47">
        <v>0</v>
      </c>
      <c r="DC523" s="46">
        <f t="shared" si="882"/>
        <v>0</v>
      </c>
      <c r="DD523" s="48">
        <v>0</v>
      </c>
      <c r="DE523" s="46">
        <f t="shared" si="883"/>
        <v>0</v>
      </c>
      <c r="DF523" s="49">
        <v>10</v>
      </c>
      <c r="DG523" s="50">
        <f t="shared" si="894"/>
        <v>5299.84</v>
      </c>
      <c r="DH523" s="51">
        <f t="shared" si="899"/>
        <v>52998.399999999994</v>
      </c>
      <c r="DI523" s="52"/>
      <c r="DJ523" s="52"/>
      <c r="DK523" s="53"/>
      <c r="DL523" s="53"/>
      <c r="DM523" s="53"/>
      <c r="DN523" s="53"/>
      <c r="DO523" s="53"/>
      <c r="DP523" s="53"/>
      <c r="DQ523" s="52">
        <f t="shared" si="915"/>
        <v>5299.84</v>
      </c>
      <c r="DR523" s="52">
        <f t="shared" si="915"/>
        <v>5299.84</v>
      </c>
      <c r="DS523" s="52">
        <f t="shared" si="915"/>
        <v>5299.84</v>
      </c>
      <c r="DT523" s="52">
        <f t="shared" si="915"/>
        <v>5299.84</v>
      </c>
      <c r="DU523" s="52">
        <f t="shared" si="915"/>
        <v>5299.84</v>
      </c>
      <c r="DV523" s="52">
        <f t="shared" si="915"/>
        <v>5299.84</v>
      </c>
      <c r="DW523" s="52">
        <f t="shared" si="915"/>
        <v>5299.84</v>
      </c>
      <c r="DX523" s="52">
        <f t="shared" si="915"/>
        <v>5299.84</v>
      </c>
      <c r="DY523" s="52">
        <f t="shared" si="915"/>
        <v>5299.84</v>
      </c>
      <c r="DZ523" s="52">
        <f t="shared" si="915"/>
        <v>5299.84</v>
      </c>
      <c r="EA523" s="53"/>
      <c r="EB523" s="53"/>
      <c r="EC523" s="53"/>
      <c r="ED523" s="53"/>
      <c r="EE523" s="53"/>
      <c r="EF523" s="53"/>
      <c r="EG523" s="54">
        <f t="shared" si="900"/>
        <v>0</v>
      </c>
      <c r="EH523" s="55">
        <f t="shared" si="901"/>
        <v>10</v>
      </c>
      <c r="EI523" s="55">
        <f t="shared" si="902"/>
        <v>0</v>
      </c>
      <c r="EJ523" s="56" t="s">
        <v>756</v>
      </c>
      <c r="EK523" s="57">
        <f t="shared" si="840"/>
        <v>0</v>
      </c>
      <c r="EL523" s="57">
        <f t="shared" si="841"/>
        <v>0</v>
      </c>
      <c r="EM523" s="57">
        <f t="shared" si="842"/>
        <v>0</v>
      </c>
      <c r="EN523" s="57">
        <f t="shared" si="843"/>
        <v>0</v>
      </c>
      <c r="EO523" s="57">
        <f t="shared" si="906"/>
        <v>0</v>
      </c>
      <c r="EP523" s="57">
        <f t="shared" si="907"/>
        <v>0</v>
      </c>
      <c r="EQ523" s="58">
        <f t="shared" si="908"/>
        <v>0</v>
      </c>
      <c r="ER523" s="58">
        <f t="shared" si="909"/>
        <v>0</v>
      </c>
      <c r="ES523" s="58">
        <f t="shared" si="910"/>
        <v>0</v>
      </c>
      <c r="ET523" s="58">
        <f t="shared" si="911"/>
        <v>0</v>
      </c>
    </row>
    <row r="524" spans="1:150" x14ac:dyDescent="0.25">
      <c r="A524" s="30" t="s">
        <v>1695</v>
      </c>
      <c r="B524" s="65">
        <v>2023433</v>
      </c>
      <c r="C524" s="67" t="s">
        <v>1696</v>
      </c>
      <c r="D524" s="32" t="s">
        <v>833</v>
      </c>
      <c r="E524" s="56"/>
      <c r="F524" s="33"/>
      <c r="G524" s="33"/>
      <c r="H524" s="288">
        <f t="shared" si="903"/>
        <v>64896</v>
      </c>
      <c r="I524" s="288">
        <f t="shared" si="904"/>
        <v>64896</v>
      </c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4" t="s">
        <v>478</v>
      </c>
      <c r="AI524" s="34" t="s">
        <v>463</v>
      </c>
      <c r="AJ524" s="34" t="s">
        <v>722</v>
      </c>
      <c r="AK524" s="34" t="s">
        <v>704</v>
      </c>
      <c r="AL524" s="34" t="s">
        <v>1697</v>
      </c>
      <c r="AM524" s="34" t="s">
        <v>491</v>
      </c>
      <c r="AN524" s="34" t="s">
        <v>492</v>
      </c>
      <c r="AO524" s="36">
        <v>1.04</v>
      </c>
      <c r="AP524" s="69" t="s">
        <v>468</v>
      </c>
      <c r="AQ524" s="69" t="s">
        <v>30</v>
      </c>
      <c r="AR524" s="37" t="s">
        <v>493</v>
      </c>
      <c r="AS524" s="38">
        <v>2023</v>
      </c>
      <c r="AT524" s="39" t="s">
        <v>58</v>
      </c>
      <c r="AU524" s="37" t="s">
        <v>469</v>
      </c>
      <c r="AV524" s="39" t="s">
        <v>494</v>
      </c>
      <c r="AW524" s="39" t="s">
        <v>495</v>
      </c>
      <c r="AX524" s="39" t="s">
        <v>496</v>
      </c>
      <c r="AY524" s="40" t="s">
        <v>1678</v>
      </c>
      <c r="AZ524" s="40" t="s">
        <v>680</v>
      </c>
      <c r="BA524" s="274">
        <v>0</v>
      </c>
      <c r="BB524" s="42"/>
      <c r="BC524" s="43">
        <v>62400</v>
      </c>
      <c r="BD524" s="43">
        <v>0</v>
      </c>
      <c r="BE524" s="43"/>
      <c r="BF524" s="43">
        <v>0</v>
      </c>
      <c r="BG524" s="44"/>
      <c r="BH524" s="45">
        <f t="shared" si="887"/>
        <v>62400</v>
      </c>
      <c r="BI524" s="45">
        <f t="shared" si="888"/>
        <v>64896</v>
      </c>
      <c r="BJ524" s="45">
        <f t="shared" si="898"/>
        <v>64896</v>
      </c>
      <c r="BK524" s="46">
        <v>0</v>
      </c>
      <c r="BL524" s="46">
        <v>0</v>
      </c>
      <c r="BM524" s="46">
        <f t="shared" si="848"/>
        <v>0</v>
      </c>
      <c r="BN524" s="46">
        <v>0</v>
      </c>
      <c r="BO524" s="46">
        <f t="shared" si="867"/>
        <v>0</v>
      </c>
      <c r="BP524" s="46">
        <v>0</v>
      </c>
      <c r="BQ524" s="46">
        <f t="shared" si="849"/>
        <v>0</v>
      </c>
      <c r="BR524" s="46">
        <v>0</v>
      </c>
      <c r="BS524" s="46">
        <f t="shared" si="850"/>
        <v>0</v>
      </c>
      <c r="BT524" s="46">
        <v>0</v>
      </c>
      <c r="BU524" s="46">
        <f t="shared" si="851"/>
        <v>0</v>
      </c>
      <c r="BV524" s="46">
        <v>62400</v>
      </c>
      <c r="BW524" s="46">
        <f t="shared" si="852"/>
        <v>64896</v>
      </c>
      <c r="BX524" s="46">
        <v>0</v>
      </c>
      <c r="BY524" s="46">
        <f t="shared" si="853"/>
        <v>0</v>
      </c>
      <c r="BZ524" s="46">
        <v>0</v>
      </c>
      <c r="CA524" s="46">
        <f t="shared" si="868"/>
        <v>0</v>
      </c>
      <c r="CB524" s="46">
        <v>0</v>
      </c>
      <c r="CC524" s="46">
        <f t="shared" si="869"/>
        <v>0</v>
      </c>
      <c r="CD524" s="46">
        <v>0</v>
      </c>
      <c r="CE524" s="46">
        <f t="shared" si="870"/>
        <v>0</v>
      </c>
      <c r="CF524" s="46">
        <v>0</v>
      </c>
      <c r="CG524" s="46">
        <f t="shared" si="871"/>
        <v>0</v>
      </c>
      <c r="CH524" s="46">
        <v>0</v>
      </c>
      <c r="CI524" s="46">
        <f t="shared" si="872"/>
        <v>0</v>
      </c>
      <c r="CJ524" s="46">
        <v>0</v>
      </c>
      <c r="CK524" s="46">
        <f t="shared" si="873"/>
        <v>0</v>
      </c>
      <c r="CL524" s="46">
        <v>0</v>
      </c>
      <c r="CM524" s="46">
        <f t="shared" si="874"/>
        <v>0</v>
      </c>
      <c r="CN524" s="46">
        <v>0</v>
      </c>
      <c r="CO524" s="46">
        <f t="shared" si="875"/>
        <v>0</v>
      </c>
      <c r="CP524" s="46">
        <v>0</v>
      </c>
      <c r="CQ524" s="46">
        <f t="shared" si="876"/>
        <v>0</v>
      </c>
      <c r="CR524" s="46">
        <v>0</v>
      </c>
      <c r="CS524" s="46">
        <f t="shared" si="877"/>
        <v>0</v>
      </c>
      <c r="CT524" s="46">
        <v>0</v>
      </c>
      <c r="CU524" s="46">
        <f t="shared" si="878"/>
        <v>0</v>
      </c>
      <c r="CV524" s="46">
        <v>0</v>
      </c>
      <c r="CW524" s="46">
        <f t="shared" si="879"/>
        <v>0</v>
      </c>
      <c r="CX524" s="46">
        <v>0</v>
      </c>
      <c r="CY524" s="46">
        <f t="shared" si="880"/>
        <v>0</v>
      </c>
      <c r="CZ524" s="46">
        <v>0</v>
      </c>
      <c r="DA524" s="46">
        <f t="shared" si="881"/>
        <v>0</v>
      </c>
      <c r="DB524" s="47">
        <v>0</v>
      </c>
      <c r="DC524" s="46">
        <f t="shared" si="882"/>
        <v>0</v>
      </c>
      <c r="DD524" s="48">
        <v>0</v>
      </c>
      <c r="DE524" s="46">
        <f t="shared" si="883"/>
        <v>0</v>
      </c>
      <c r="DF524" s="49">
        <v>15</v>
      </c>
      <c r="DG524" s="50">
        <f t="shared" si="894"/>
        <v>4326.3999999999996</v>
      </c>
      <c r="DH524" s="51">
        <f t="shared" si="899"/>
        <v>64896.000000000015</v>
      </c>
      <c r="DI524" s="52"/>
      <c r="DJ524" s="52"/>
      <c r="DK524" s="53"/>
      <c r="DL524" s="53"/>
      <c r="DM524" s="53"/>
      <c r="DN524" s="53"/>
      <c r="DO524" s="53"/>
      <c r="DP524" s="53"/>
      <c r="DQ524" s="52">
        <f t="shared" si="915"/>
        <v>4326.3999999999996</v>
      </c>
      <c r="DR524" s="52">
        <f t="shared" si="915"/>
        <v>4326.3999999999996</v>
      </c>
      <c r="DS524" s="52">
        <f t="shared" si="915"/>
        <v>4326.3999999999996</v>
      </c>
      <c r="DT524" s="52">
        <f t="shared" si="915"/>
        <v>4326.3999999999996</v>
      </c>
      <c r="DU524" s="52">
        <f t="shared" si="915"/>
        <v>4326.3999999999996</v>
      </c>
      <c r="DV524" s="52">
        <f t="shared" si="915"/>
        <v>4326.3999999999996</v>
      </c>
      <c r="DW524" s="52">
        <f t="shared" si="915"/>
        <v>4326.3999999999996</v>
      </c>
      <c r="DX524" s="52">
        <f t="shared" si="915"/>
        <v>4326.3999999999996</v>
      </c>
      <c r="DY524" s="52">
        <f t="shared" si="915"/>
        <v>4326.3999999999996</v>
      </c>
      <c r="DZ524" s="52">
        <f t="shared" si="915"/>
        <v>4326.3999999999996</v>
      </c>
      <c r="EA524" s="52">
        <f>$DG524</f>
        <v>4326.3999999999996</v>
      </c>
      <c r="EB524" s="52">
        <f>$DG524</f>
        <v>4326.3999999999996</v>
      </c>
      <c r="EC524" s="52">
        <f>$DG524</f>
        <v>4326.3999999999996</v>
      </c>
      <c r="ED524" s="52">
        <f>$DG524</f>
        <v>4326.3999999999996</v>
      </c>
      <c r="EE524" s="52">
        <f>$DG524</f>
        <v>4326.3999999999996</v>
      </c>
      <c r="EF524" s="53"/>
      <c r="EG524" s="54">
        <f t="shared" si="900"/>
        <v>0</v>
      </c>
      <c r="EH524" s="55">
        <f t="shared" si="901"/>
        <v>15</v>
      </c>
      <c r="EI524" s="55">
        <f t="shared" si="902"/>
        <v>0</v>
      </c>
      <c r="EJ524" s="56" t="s">
        <v>545</v>
      </c>
      <c r="EK524" s="57">
        <f t="shared" si="840"/>
        <v>0</v>
      </c>
      <c r="EL524" s="57">
        <f t="shared" si="841"/>
        <v>0</v>
      </c>
      <c r="EM524" s="57">
        <f t="shared" si="842"/>
        <v>0</v>
      </c>
      <c r="EN524" s="57">
        <f t="shared" si="843"/>
        <v>0</v>
      </c>
      <c r="EO524" s="57">
        <f t="shared" si="906"/>
        <v>0</v>
      </c>
      <c r="EP524" s="57">
        <f t="shared" si="907"/>
        <v>0</v>
      </c>
      <c r="EQ524" s="58">
        <f t="shared" si="908"/>
        <v>0</v>
      </c>
      <c r="ER524" s="58">
        <f t="shared" si="909"/>
        <v>0</v>
      </c>
      <c r="ES524" s="58">
        <f t="shared" si="910"/>
        <v>0</v>
      </c>
      <c r="ET524" s="58">
        <f t="shared" si="911"/>
        <v>0</v>
      </c>
    </row>
    <row r="525" spans="1:150" x14ac:dyDescent="0.25">
      <c r="A525" s="30" t="s">
        <v>1698</v>
      </c>
      <c r="B525" s="65">
        <v>2023434</v>
      </c>
      <c r="C525" s="67" t="s">
        <v>1699</v>
      </c>
      <c r="D525" s="32" t="s">
        <v>833</v>
      </c>
      <c r="E525" s="56"/>
      <c r="F525" s="33"/>
      <c r="G525" s="33"/>
      <c r="H525" s="288">
        <f t="shared" si="903"/>
        <v>83824</v>
      </c>
      <c r="I525" s="288">
        <f t="shared" si="904"/>
        <v>83824</v>
      </c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4" t="s">
        <v>863</v>
      </c>
      <c r="AI525" s="34" t="s">
        <v>463</v>
      </c>
      <c r="AJ525" s="34" t="s">
        <v>722</v>
      </c>
      <c r="AK525" s="34" t="s">
        <v>704</v>
      </c>
      <c r="AL525" s="34" t="s">
        <v>94</v>
      </c>
      <c r="AM525" s="34" t="s">
        <v>491</v>
      </c>
      <c r="AN525" s="34" t="s">
        <v>492</v>
      </c>
      <c r="AO525" s="36">
        <v>1.04</v>
      </c>
      <c r="AP525" s="69" t="s">
        <v>1456</v>
      </c>
      <c r="AQ525" s="69" t="s">
        <v>30</v>
      </c>
      <c r="AR525" s="37" t="s">
        <v>493</v>
      </c>
      <c r="AS525" s="38">
        <v>2023</v>
      </c>
      <c r="AT525" s="39" t="s">
        <v>58</v>
      </c>
      <c r="AU525" s="37" t="s">
        <v>469</v>
      </c>
      <c r="AV525" s="39" t="s">
        <v>494</v>
      </c>
      <c r="AW525" s="39" t="s">
        <v>495</v>
      </c>
      <c r="AX525" s="39" t="s">
        <v>496</v>
      </c>
      <c r="AY525" s="40" t="s">
        <v>705</v>
      </c>
      <c r="AZ525" s="40" t="s">
        <v>680</v>
      </c>
      <c r="BA525" s="274">
        <v>0</v>
      </c>
      <c r="BB525" s="42"/>
      <c r="BC525" s="43">
        <v>80600</v>
      </c>
      <c r="BD525" s="43">
        <v>0</v>
      </c>
      <c r="BE525" s="43"/>
      <c r="BF525" s="43">
        <v>0</v>
      </c>
      <c r="BG525" s="44"/>
      <c r="BH525" s="45">
        <f t="shared" si="887"/>
        <v>80600</v>
      </c>
      <c r="BI525" s="45">
        <f t="shared" si="888"/>
        <v>83824</v>
      </c>
      <c r="BJ525" s="45">
        <f t="shared" si="898"/>
        <v>83824</v>
      </c>
      <c r="BK525" s="46">
        <v>0</v>
      </c>
      <c r="BL525" s="46">
        <v>0</v>
      </c>
      <c r="BM525" s="46">
        <f t="shared" si="848"/>
        <v>0</v>
      </c>
      <c r="BN525" s="46">
        <v>0</v>
      </c>
      <c r="BO525" s="46">
        <f t="shared" si="867"/>
        <v>0</v>
      </c>
      <c r="BP525" s="46">
        <v>0</v>
      </c>
      <c r="BQ525" s="46">
        <f t="shared" si="849"/>
        <v>0</v>
      </c>
      <c r="BR525" s="46">
        <v>0</v>
      </c>
      <c r="BS525" s="46">
        <f t="shared" si="850"/>
        <v>0</v>
      </c>
      <c r="BT525" s="46">
        <v>0</v>
      </c>
      <c r="BU525" s="46">
        <f t="shared" si="851"/>
        <v>0</v>
      </c>
      <c r="BV525" s="46">
        <v>0</v>
      </c>
      <c r="BW525" s="46">
        <f t="shared" si="852"/>
        <v>0</v>
      </c>
      <c r="BX525" s="46">
        <v>80600</v>
      </c>
      <c r="BY525" s="46">
        <f t="shared" si="853"/>
        <v>83824</v>
      </c>
      <c r="BZ525" s="46">
        <v>0</v>
      </c>
      <c r="CA525" s="46">
        <f t="shared" si="868"/>
        <v>0</v>
      </c>
      <c r="CB525" s="46">
        <v>0</v>
      </c>
      <c r="CC525" s="46">
        <f t="shared" si="869"/>
        <v>0</v>
      </c>
      <c r="CD525" s="46">
        <v>0</v>
      </c>
      <c r="CE525" s="46">
        <f t="shared" si="870"/>
        <v>0</v>
      </c>
      <c r="CF525" s="46">
        <v>0</v>
      </c>
      <c r="CG525" s="46">
        <f t="shared" si="871"/>
        <v>0</v>
      </c>
      <c r="CH525" s="46">
        <v>0</v>
      </c>
      <c r="CI525" s="46">
        <f t="shared" si="872"/>
        <v>0</v>
      </c>
      <c r="CJ525" s="46">
        <v>0</v>
      </c>
      <c r="CK525" s="46">
        <f t="shared" si="873"/>
        <v>0</v>
      </c>
      <c r="CL525" s="46">
        <v>0</v>
      </c>
      <c r="CM525" s="46">
        <f t="shared" si="874"/>
        <v>0</v>
      </c>
      <c r="CN525" s="46">
        <v>0</v>
      </c>
      <c r="CO525" s="46">
        <f t="shared" si="875"/>
        <v>0</v>
      </c>
      <c r="CP525" s="46">
        <v>0</v>
      </c>
      <c r="CQ525" s="46">
        <f t="shared" si="876"/>
        <v>0</v>
      </c>
      <c r="CR525" s="46">
        <v>0</v>
      </c>
      <c r="CS525" s="46">
        <f t="shared" si="877"/>
        <v>0</v>
      </c>
      <c r="CT525" s="46">
        <v>0</v>
      </c>
      <c r="CU525" s="46">
        <f t="shared" si="878"/>
        <v>0</v>
      </c>
      <c r="CV525" s="46">
        <v>0</v>
      </c>
      <c r="CW525" s="46">
        <f t="shared" si="879"/>
        <v>0</v>
      </c>
      <c r="CX525" s="46">
        <v>0</v>
      </c>
      <c r="CY525" s="46">
        <f t="shared" si="880"/>
        <v>0</v>
      </c>
      <c r="CZ525" s="46">
        <v>0</v>
      </c>
      <c r="DA525" s="46">
        <f t="shared" si="881"/>
        <v>0</v>
      </c>
      <c r="DB525" s="47">
        <v>0</v>
      </c>
      <c r="DC525" s="46">
        <f t="shared" si="882"/>
        <v>0</v>
      </c>
      <c r="DD525" s="48">
        <v>0</v>
      </c>
      <c r="DE525" s="46">
        <f t="shared" si="883"/>
        <v>0</v>
      </c>
      <c r="DF525" s="49">
        <v>10</v>
      </c>
      <c r="DG525" s="50">
        <f t="shared" si="894"/>
        <v>8382.4</v>
      </c>
      <c r="DH525" s="51">
        <f t="shared" si="899"/>
        <v>83823.999999999985</v>
      </c>
      <c r="DI525" s="52"/>
      <c r="DJ525" s="52"/>
      <c r="DK525" s="53"/>
      <c r="DL525" s="53"/>
      <c r="DM525" s="53"/>
      <c r="DN525" s="53"/>
      <c r="DO525" s="53"/>
      <c r="DP525" s="53"/>
      <c r="DQ525" s="52">
        <f t="shared" si="915"/>
        <v>8382.4</v>
      </c>
      <c r="DR525" s="52">
        <f t="shared" si="915"/>
        <v>8382.4</v>
      </c>
      <c r="DS525" s="52">
        <f t="shared" si="915"/>
        <v>8382.4</v>
      </c>
      <c r="DT525" s="52">
        <f t="shared" si="915"/>
        <v>8382.4</v>
      </c>
      <c r="DU525" s="52">
        <f t="shared" si="915"/>
        <v>8382.4</v>
      </c>
      <c r="DV525" s="52">
        <f t="shared" si="915"/>
        <v>8382.4</v>
      </c>
      <c r="DW525" s="52">
        <f t="shared" si="915"/>
        <v>8382.4</v>
      </c>
      <c r="DX525" s="52">
        <f t="shared" si="915"/>
        <v>8382.4</v>
      </c>
      <c r="DY525" s="52">
        <f t="shared" si="915"/>
        <v>8382.4</v>
      </c>
      <c r="DZ525" s="52">
        <f t="shared" si="915"/>
        <v>8382.4</v>
      </c>
      <c r="EA525" s="52"/>
      <c r="EB525" s="53"/>
      <c r="EC525" s="53"/>
      <c r="ED525" s="53"/>
      <c r="EE525" s="53"/>
      <c r="EF525" s="53"/>
      <c r="EG525" s="54">
        <f t="shared" si="900"/>
        <v>0</v>
      </c>
      <c r="EH525" s="55">
        <f t="shared" si="901"/>
        <v>10</v>
      </c>
      <c r="EI525" s="55">
        <f t="shared" si="902"/>
        <v>0</v>
      </c>
      <c r="EJ525" s="56" t="s">
        <v>545</v>
      </c>
      <c r="EK525" s="57">
        <f t="shared" si="840"/>
        <v>0</v>
      </c>
      <c r="EL525" s="57">
        <f t="shared" si="841"/>
        <v>0</v>
      </c>
      <c r="EM525" s="57">
        <f t="shared" si="842"/>
        <v>0</v>
      </c>
      <c r="EN525" s="57">
        <f t="shared" si="843"/>
        <v>0</v>
      </c>
      <c r="EO525" s="57">
        <f t="shared" si="906"/>
        <v>0</v>
      </c>
      <c r="EP525" s="57">
        <f t="shared" si="907"/>
        <v>0</v>
      </c>
      <c r="EQ525" s="58">
        <f t="shared" si="908"/>
        <v>0</v>
      </c>
      <c r="ER525" s="58">
        <f t="shared" si="909"/>
        <v>0</v>
      </c>
      <c r="ES525" s="58">
        <f t="shared" si="910"/>
        <v>0</v>
      </c>
      <c r="ET525" s="58">
        <f t="shared" si="911"/>
        <v>0</v>
      </c>
    </row>
    <row r="526" spans="1:150" x14ac:dyDescent="0.25">
      <c r="A526" s="30" t="s">
        <v>1700</v>
      </c>
      <c r="B526" s="65">
        <v>2023435</v>
      </c>
      <c r="C526" s="67" t="s">
        <v>1701</v>
      </c>
      <c r="D526" s="32" t="s">
        <v>833</v>
      </c>
      <c r="E526" s="56"/>
      <c r="F526" s="33"/>
      <c r="G526" s="33"/>
      <c r="H526" s="288">
        <f t="shared" si="903"/>
        <v>83824</v>
      </c>
      <c r="I526" s="288">
        <f t="shared" si="904"/>
        <v>83824</v>
      </c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4" t="s">
        <v>863</v>
      </c>
      <c r="AI526" s="34" t="s">
        <v>463</v>
      </c>
      <c r="AJ526" s="34" t="s">
        <v>722</v>
      </c>
      <c r="AK526" s="34" t="s">
        <v>704</v>
      </c>
      <c r="AL526" s="34" t="s">
        <v>94</v>
      </c>
      <c r="AM526" s="34" t="s">
        <v>491</v>
      </c>
      <c r="AN526" s="34" t="s">
        <v>492</v>
      </c>
      <c r="AO526" s="36">
        <v>1.04</v>
      </c>
      <c r="AP526" s="69" t="s">
        <v>1456</v>
      </c>
      <c r="AQ526" s="69" t="s">
        <v>30</v>
      </c>
      <c r="AR526" s="37" t="s">
        <v>493</v>
      </c>
      <c r="AS526" s="38">
        <v>2023</v>
      </c>
      <c r="AT526" s="39" t="s">
        <v>58</v>
      </c>
      <c r="AU526" s="37" t="s">
        <v>469</v>
      </c>
      <c r="AV526" s="39" t="s">
        <v>494</v>
      </c>
      <c r="AW526" s="39" t="s">
        <v>495</v>
      </c>
      <c r="AX526" s="39" t="s">
        <v>496</v>
      </c>
      <c r="AY526" s="40" t="s">
        <v>705</v>
      </c>
      <c r="AZ526" s="40" t="s">
        <v>680</v>
      </c>
      <c r="BA526" s="274">
        <v>0</v>
      </c>
      <c r="BB526" s="42"/>
      <c r="BC526" s="43">
        <v>80600</v>
      </c>
      <c r="BD526" s="43">
        <v>0</v>
      </c>
      <c r="BE526" s="43"/>
      <c r="BF526" s="43">
        <v>0</v>
      </c>
      <c r="BG526" s="44"/>
      <c r="BH526" s="45">
        <f t="shared" si="887"/>
        <v>80600</v>
      </c>
      <c r="BI526" s="45">
        <f t="shared" si="888"/>
        <v>83824</v>
      </c>
      <c r="BJ526" s="45">
        <f t="shared" si="898"/>
        <v>83824</v>
      </c>
      <c r="BK526" s="46">
        <v>0</v>
      </c>
      <c r="BL526" s="46">
        <v>0</v>
      </c>
      <c r="BM526" s="46">
        <f t="shared" si="848"/>
        <v>0</v>
      </c>
      <c r="BN526" s="46">
        <v>0</v>
      </c>
      <c r="BO526" s="46">
        <f t="shared" si="867"/>
        <v>0</v>
      </c>
      <c r="BP526" s="46">
        <v>0</v>
      </c>
      <c r="BQ526" s="46">
        <f t="shared" si="849"/>
        <v>0</v>
      </c>
      <c r="BR526" s="46">
        <v>0</v>
      </c>
      <c r="BS526" s="46">
        <f t="shared" si="850"/>
        <v>0</v>
      </c>
      <c r="BT526" s="46">
        <v>0</v>
      </c>
      <c r="BU526" s="46">
        <f t="shared" si="851"/>
        <v>0</v>
      </c>
      <c r="BV526" s="46">
        <v>0</v>
      </c>
      <c r="BW526" s="46">
        <f t="shared" si="852"/>
        <v>0</v>
      </c>
      <c r="BX526" s="46">
        <v>80600</v>
      </c>
      <c r="BY526" s="46">
        <f t="shared" si="853"/>
        <v>83824</v>
      </c>
      <c r="BZ526" s="46">
        <v>0</v>
      </c>
      <c r="CA526" s="46">
        <f t="shared" si="868"/>
        <v>0</v>
      </c>
      <c r="CB526" s="46">
        <v>0</v>
      </c>
      <c r="CC526" s="46">
        <f t="shared" si="869"/>
        <v>0</v>
      </c>
      <c r="CD526" s="46">
        <v>0</v>
      </c>
      <c r="CE526" s="46">
        <f t="shared" si="870"/>
        <v>0</v>
      </c>
      <c r="CF526" s="46">
        <v>0</v>
      </c>
      <c r="CG526" s="46">
        <f t="shared" si="871"/>
        <v>0</v>
      </c>
      <c r="CH526" s="46">
        <v>0</v>
      </c>
      <c r="CI526" s="46">
        <f t="shared" si="872"/>
        <v>0</v>
      </c>
      <c r="CJ526" s="46">
        <v>0</v>
      </c>
      <c r="CK526" s="46">
        <f t="shared" si="873"/>
        <v>0</v>
      </c>
      <c r="CL526" s="46">
        <v>0</v>
      </c>
      <c r="CM526" s="46">
        <f t="shared" si="874"/>
        <v>0</v>
      </c>
      <c r="CN526" s="46">
        <v>0</v>
      </c>
      <c r="CO526" s="46">
        <f t="shared" si="875"/>
        <v>0</v>
      </c>
      <c r="CP526" s="46">
        <v>0</v>
      </c>
      <c r="CQ526" s="46">
        <f t="shared" si="876"/>
        <v>0</v>
      </c>
      <c r="CR526" s="46">
        <v>0</v>
      </c>
      <c r="CS526" s="46">
        <f t="shared" si="877"/>
        <v>0</v>
      </c>
      <c r="CT526" s="46">
        <v>0</v>
      </c>
      <c r="CU526" s="46">
        <f t="shared" si="878"/>
        <v>0</v>
      </c>
      <c r="CV526" s="46">
        <v>0</v>
      </c>
      <c r="CW526" s="46">
        <f t="shared" si="879"/>
        <v>0</v>
      </c>
      <c r="CX526" s="46">
        <v>0</v>
      </c>
      <c r="CY526" s="46">
        <f t="shared" si="880"/>
        <v>0</v>
      </c>
      <c r="CZ526" s="46">
        <v>0</v>
      </c>
      <c r="DA526" s="46">
        <f t="shared" si="881"/>
        <v>0</v>
      </c>
      <c r="DB526" s="47">
        <v>0</v>
      </c>
      <c r="DC526" s="46">
        <f t="shared" si="882"/>
        <v>0</v>
      </c>
      <c r="DD526" s="48">
        <v>0</v>
      </c>
      <c r="DE526" s="46">
        <f t="shared" si="883"/>
        <v>0</v>
      </c>
      <c r="DF526" s="49">
        <v>10</v>
      </c>
      <c r="DG526" s="50">
        <f t="shared" si="894"/>
        <v>8382.4</v>
      </c>
      <c r="DH526" s="51">
        <f t="shared" si="899"/>
        <v>83823.999999999985</v>
      </c>
      <c r="DI526" s="52"/>
      <c r="DJ526" s="52"/>
      <c r="DK526" s="53"/>
      <c r="DL526" s="53"/>
      <c r="DM526" s="53"/>
      <c r="DN526" s="53"/>
      <c r="DO526" s="53"/>
      <c r="DP526" s="53"/>
      <c r="DQ526" s="52">
        <f t="shared" si="915"/>
        <v>8382.4</v>
      </c>
      <c r="DR526" s="52">
        <f t="shared" si="915"/>
        <v>8382.4</v>
      </c>
      <c r="DS526" s="52">
        <f t="shared" si="915"/>
        <v>8382.4</v>
      </c>
      <c r="DT526" s="52">
        <f t="shared" si="915"/>
        <v>8382.4</v>
      </c>
      <c r="DU526" s="52">
        <f t="shared" si="915"/>
        <v>8382.4</v>
      </c>
      <c r="DV526" s="52">
        <f t="shared" si="915"/>
        <v>8382.4</v>
      </c>
      <c r="DW526" s="52">
        <f t="shared" si="915"/>
        <v>8382.4</v>
      </c>
      <c r="DX526" s="52">
        <f t="shared" si="915"/>
        <v>8382.4</v>
      </c>
      <c r="DY526" s="52">
        <f t="shared" si="915"/>
        <v>8382.4</v>
      </c>
      <c r="DZ526" s="52">
        <f t="shared" si="915"/>
        <v>8382.4</v>
      </c>
      <c r="EA526" s="52"/>
      <c r="EB526" s="53"/>
      <c r="EC526" s="53"/>
      <c r="ED526" s="53"/>
      <c r="EE526" s="53"/>
      <c r="EF526" s="53"/>
      <c r="EG526" s="54">
        <f t="shared" si="900"/>
        <v>0</v>
      </c>
      <c r="EH526" s="55">
        <f t="shared" si="901"/>
        <v>10</v>
      </c>
      <c r="EI526" s="55">
        <f t="shared" si="902"/>
        <v>0</v>
      </c>
      <c r="EJ526" s="56" t="s">
        <v>545</v>
      </c>
      <c r="EK526" s="57">
        <f t="shared" si="840"/>
        <v>0</v>
      </c>
      <c r="EL526" s="57">
        <f t="shared" si="841"/>
        <v>0</v>
      </c>
      <c r="EM526" s="57">
        <f t="shared" si="842"/>
        <v>0</v>
      </c>
      <c r="EN526" s="57">
        <f t="shared" si="843"/>
        <v>0</v>
      </c>
      <c r="EO526" s="57">
        <f t="shared" si="906"/>
        <v>0</v>
      </c>
      <c r="EP526" s="57">
        <f t="shared" si="907"/>
        <v>0</v>
      </c>
      <c r="EQ526" s="58">
        <f t="shared" si="908"/>
        <v>0</v>
      </c>
      <c r="ER526" s="58">
        <f t="shared" si="909"/>
        <v>0</v>
      </c>
      <c r="ES526" s="58">
        <f t="shared" si="910"/>
        <v>0</v>
      </c>
      <c r="ET526" s="58">
        <f t="shared" si="911"/>
        <v>0</v>
      </c>
    </row>
    <row r="527" spans="1:150" x14ac:dyDescent="0.25">
      <c r="A527" s="30" t="s">
        <v>1702</v>
      </c>
      <c r="B527" s="65">
        <v>2023436</v>
      </c>
      <c r="C527" s="67" t="s">
        <v>1703</v>
      </c>
      <c r="D527" s="32" t="s">
        <v>833</v>
      </c>
      <c r="E527" s="56"/>
      <c r="F527" s="33"/>
      <c r="G527" s="33"/>
      <c r="H527" s="288">
        <f t="shared" si="903"/>
        <v>83824</v>
      </c>
      <c r="I527" s="288">
        <f t="shared" si="904"/>
        <v>83824</v>
      </c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4" t="s">
        <v>863</v>
      </c>
      <c r="AI527" s="34" t="s">
        <v>463</v>
      </c>
      <c r="AJ527" s="34" t="s">
        <v>722</v>
      </c>
      <c r="AK527" s="34" t="s">
        <v>704</v>
      </c>
      <c r="AL527" s="34" t="s">
        <v>94</v>
      </c>
      <c r="AM527" s="34" t="s">
        <v>491</v>
      </c>
      <c r="AN527" s="34" t="s">
        <v>492</v>
      </c>
      <c r="AO527" s="36">
        <v>1.04</v>
      </c>
      <c r="AP527" s="69" t="s">
        <v>1456</v>
      </c>
      <c r="AQ527" s="69" t="s">
        <v>30</v>
      </c>
      <c r="AR527" s="37" t="s">
        <v>493</v>
      </c>
      <c r="AS527" s="38">
        <v>2023</v>
      </c>
      <c r="AT527" s="39" t="s">
        <v>58</v>
      </c>
      <c r="AU527" s="37" t="s">
        <v>469</v>
      </c>
      <c r="AV527" s="39" t="s">
        <v>494</v>
      </c>
      <c r="AW527" s="39" t="s">
        <v>495</v>
      </c>
      <c r="AX527" s="39" t="s">
        <v>496</v>
      </c>
      <c r="AY527" s="40" t="s">
        <v>705</v>
      </c>
      <c r="AZ527" s="40" t="s">
        <v>680</v>
      </c>
      <c r="BA527" s="274">
        <v>0</v>
      </c>
      <c r="BB527" s="42"/>
      <c r="BC527" s="43">
        <v>80600</v>
      </c>
      <c r="BD527" s="43">
        <v>0</v>
      </c>
      <c r="BE527" s="43"/>
      <c r="BF527" s="43">
        <v>0</v>
      </c>
      <c r="BG527" s="44"/>
      <c r="BH527" s="45">
        <f t="shared" si="887"/>
        <v>80600</v>
      </c>
      <c r="BI527" s="45">
        <f t="shared" si="888"/>
        <v>83824</v>
      </c>
      <c r="BJ527" s="45">
        <f t="shared" si="898"/>
        <v>83824</v>
      </c>
      <c r="BK527" s="46">
        <v>0</v>
      </c>
      <c r="BL527" s="46">
        <v>0</v>
      </c>
      <c r="BM527" s="46">
        <f t="shared" si="848"/>
        <v>0</v>
      </c>
      <c r="BN527" s="46">
        <v>0</v>
      </c>
      <c r="BO527" s="46">
        <f t="shared" si="867"/>
        <v>0</v>
      </c>
      <c r="BP527" s="46">
        <v>0</v>
      </c>
      <c r="BQ527" s="46">
        <f t="shared" si="849"/>
        <v>0</v>
      </c>
      <c r="BR527" s="46">
        <v>0</v>
      </c>
      <c r="BS527" s="46">
        <f t="shared" si="850"/>
        <v>0</v>
      </c>
      <c r="BT527" s="46">
        <v>0</v>
      </c>
      <c r="BU527" s="46">
        <f t="shared" si="851"/>
        <v>0</v>
      </c>
      <c r="BV527" s="46">
        <v>0</v>
      </c>
      <c r="BW527" s="46">
        <f t="shared" si="852"/>
        <v>0</v>
      </c>
      <c r="BX527" s="46">
        <v>80600</v>
      </c>
      <c r="BY527" s="46">
        <f t="shared" si="853"/>
        <v>83824</v>
      </c>
      <c r="BZ527" s="46">
        <v>0</v>
      </c>
      <c r="CA527" s="46">
        <f t="shared" si="868"/>
        <v>0</v>
      </c>
      <c r="CB527" s="46">
        <v>0</v>
      </c>
      <c r="CC527" s="46">
        <f t="shared" si="869"/>
        <v>0</v>
      </c>
      <c r="CD527" s="46">
        <v>0</v>
      </c>
      <c r="CE527" s="46">
        <f t="shared" si="870"/>
        <v>0</v>
      </c>
      <c r="CF527" s="46">
        <v>0</v>
      </c>
      <c r="CG527" s="46">
        <f t="shared" si="871"/>
        <v>0</v>
      </c>
      <c r="CH527" s="46">
        <v>0</v>
      </c>
      <c r="CI527" s="46">
        <f t="shared" si="872"/>
        <v>0</v>
      </c>
      <c r="CJ527" s="46">
        <v>0</v>
      </c>
      <c r="CK527" s="46">
        <f t="shared" si="873"/>
        <v>0</v>
      </c>
      <c r="CL527" s="46">
        <v>0</v>
      </c>
      <c r="CM527" s="46">
        <f t="shared" si="874"/>
        <v>0</v>
      </c>
      <c r="CN527" s="46">
        <v>0</v>
      </c>
      <c r="CO527" s="46">
        <f t="shared" si="875"/>
        <v>0</v>
      </c>
      <c r="CP527" s="46">
        <v>0</v>
      </c>
      <c r="CQ527" s="46">
        <f t="shared" si="876"/>
        <v>0</v>
      </c>
      <c r="CR527" s="46">
        <v>0</v>
      </c>
      <c r="CS527" s="46">
        <f t="shared" si="877"/>
        <v>0</v>
      </c>
      <c r="CT527" s="46">
        <v>0</v>
      </c>
      <c r="CU527" s="46">
        <f t="shared" si="878"/>
        <v>0</v>
      </c>
      <c r="CV527" s="46">
        <v>0</v>
      </c>
      <c r="CW527" s="46">
        <f t="shared" si="879"/>
        <v>0</v>
      </c>
      <c r="CX527" s="46">
        <v>0</v>
      </c>
      <c r="CY527" s="46">
        <f t="shared" si="880"/>
        <v>0</v>
      </c>
      <c r="CZ527" s="46">
        <v>0</v>
      </c>
      <c r="DA527" s="46">
        <f t="shared" si="881"/>
        <v>0</v>
      </c>
      <c r="DB527" s="47">
        <v>0</v>
      </c>
      <c r="DC527" s="46">
        <f t="shared" si="882"/>
        <v>0</v>
      </c>
      <c r="DD527" s="48">
        <v>0</v>
      </c>
      <c r="DE527" s="46">
        <f t="shared" si="883"/>
        <v>0</v>
      </c>
      <c r="DF527" s="49">
        <v>10</v>
      </c>
      <c r="DG527" s="50">
        <f t="shared" si="894"/>
        <v>8382.4</v>
      </c>
      <c r="DH527" s="51">
        <f t="shared" si="899"/>
        <v>83823.999999999985</v>
      </c>
      <c r="DI527" s="52"/>
      <c r="DJ527" s="52"/>
      <c r="DK527" s="53"/>
      <c r="DL527" s="53"/>
      <c r="DM527" s="53"/>
      <c r="DN527" s="53"/>
      <c r="DO527" s="53"/>
      <c r="DP527" s="53"/>
      <c r="DQ527" s="52">
        <f t="shared" si="915"/>
        <v>8382.4</v>
      </c>
      <c r="DR527" s="52">
        <f t="shared" si="915"/>
        <v>8382.4</v>
      </c>
      <c r="DS527" s="52">
        <f t="shared" si="915"/>
        <v>8382.4</v>
      </c>
      <c r="DT527" s="52">
        <f t="shared" si="915"/>
        <v>8382.4</v>
      </c>
      <c r="DU527" s="52">
        <f t="shared" si="915"/>
        <v>8382.4</v>
      </c>
      <c r="DV527" s="52">
        <f t="shared" si="915"/>
        <v>8382.4</v>
      </c>
      <c r="DW527" s="52">
        <f t="shared" si="915"/>
        <v>8382.4</v>
      </c>
      <c r="DX527" s="52">
        <f t="shared" si="915"/>
        <v>8382.4</v>
      </c>
      <c r="DY527" s="52">
        <f t="shared" si="915"/>
        <v>8382.4</v>
      </c>
      <c r="DZ527" s="52">
        <f t="shared" si="915"/>
        <v>8382.4</v>
      </c>
      <c r="EA527" s="52"/>
      <c r="EB527" s="53"/>
      <c r="EC527" s="53"/>
      <c r="ED527" s="53"/>
      <c r="EE527" s="53"/>
      <c r="EF527" s="53"/>
      <c r="EG527" s="54">
        <f t="shared" si="900"/>
        <v>0</v>
      </c>
      <c r="EH527" s="55">
        <f t="shared" si="901"/>
        <v>10</v>
      </c>
      <c r="EI527" s="55">
        <f t="shared" si="902"/>
        <v>0</v>
      </c>
      <c r="EJ527" s="56" t="s">
        <v>545</v>
      </c>
      <c r="EK527" s="57">
        <f t="shared" ref="EK527:EK590" si="916">BA527+BK527</f>
        <v>0</v>
      </c>
      <c r="EL527" s="57">
        <f t="shared" ref="EL527:EL590" si="917">EK527+BM527-DJ527</f>
        <v>0</v>
      </c>
      <c r="EM527" s="57">
        <f t="shared" ref="EM527:EM590" si="918">EL527+BO527-DK527</f>
        <v>0</v>
      </c>
      <c r="EN527" s="57">
        <f t="shared" ref="EN527:EN590" si="919">EM527+BQ527-DL527</f>
        <v>0</v>
      </c>
      <c r="EO527" s="57">
        <f t="shared" si="906"/>
        <v>0</v>
      </c>
      <c r="EP527" s="57">
        <f t="shared" si="907"/>
        <v>0</v>
      </c>
      <c r="EQ527" s="58">
        <f t="shared" si="908"/>
        <v>0</v>
      </c>
      <c r="ER527" s="58">
        <f t="shared" si="909"/>
        <v>0</v>
      </c>
      <c r="ES527" s="58">
        <f t="shared" si="910"/>
        <v>0</v>
      </c>
      <c r="ET527" s="58">
        <f t="shared" si="911"/>
        <v>0</v>
      </c>
    </row>
    <row r="528" spans="1:150" x14ac:dyDescent="0.25">
      <c r="A528" s="30" t="s">
        <v>1704</v>
      </c>
      <c r="B528" s="65">
        <v>2023437</v>
      </c>
      <c r="C528" s="67" t="s">
        <v>1705</v>
      </c>
      <c r="D528" s="32" t="s">
        <v>833</v>
      </c>
      <c r="E528" s="56"/>
      <c r="F528" s="33"/>
      <c r="G528" s="33"/>
      <c r="H528" s="288">
        <f t="shared" si="903"/>
        <v>83824</v>
      </c>
      <c r="I528" s="288">
        <f t="shared" si="904"/>
        <v>83824</v>
      </c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4" t="s">
        <v>863</v>
      </c>
      <c r="AI528" s="34" t="s">
        <v>463</v>
      </c>
      <c r="AJ528" s="34" t="s">
        <v>722</v>
      </c>
      <c r="AK528" s="34" t="s">
        <v>704</v>
      </c>
      <c r="AL528" s="34" t="s">
        <v>94</v>
      </c>
      <c r="AM528" s="34" t="s">
        <v>491</v>
      </c>
      <c r="AN528" s="34" t="s">
        <v>492</v>
      </c>
      <c r="AO528" s="36">
        <v>1.04</v>
      </c>
      <c r="AP528" s="69" t="s">
        <v>1456</v>
      </c>
      <c r="AQ528" s="69" t="s">
        <v>30</v>
      </c>
      <c r="AR528" s="37" t="s">
        <v>493</v>
      </c>
      <c r="AS528" s="38">
        <v>2023</v>
      </c>
      <c r="AT528" s="39" t="s">
        <v>58</v>
      </c>
      <c r="AU528" s="37" t="s">
        <v>469</v>
      </c>
      <c r="AV528" s="39" t="s">
        <v>494</v>
      </c>
      <c r="AW528" s="39" t="s">
        <v>495</v>
      </c>
      <c r="AX528" s="39" t="s">
        <v>496</v>
      </c>
      <c r="AY528" s="40" t="s">
        <v>705</v>
      </c>
      <c r="AZ528" s="40" t="s">
        <v>680</v>
      </c>
      <c r="BA528" s="274">
        <v>0</v>
      </c>
      <c r="BB528" s="42"/>
      <c r="BC528" s="43">
        <v>80600</v>
      </c>
      <c r="BD528" s="43">
        <v>0</v>
      </c>
      <c r="BE528" s="43"/>
      <c r="BF528" s="43">
        <v>0</v>
      </c>
      <c r="BG528" s="44"/>
      <c r="BH528" s="45">
        <f t="shared" si="887"/>
        <v>80600</v>
      </c>
      <c r="BI528" s="45">
        <f t="shared" si="888"/>
        <v>83824</v>
      </c>
      <c r="BJ528" s="45">
        <f t="shared" si="898"/>
        <v>83824</v>
      </c>
      <c r="BK528" s="46">
        <v>0</v>
      </c>
      <c r="BL528" s="46">
        <v>0</v>
      </c>
      <c r="BM528" s="46">
        <f t="shared" si="848"/>
        <v>0</v>
      </c>
      <c r="BN528" s="46">
        <v>0</v>
      </c>
      <c r="BO528" s="46">
        <f t="shared" si="867"/>
        <v>0</v>
      </c>
      <c r="BP528" s="46">
        <v>0</v>
      </c>
      <c r="BQ528" s="46">
        <f t="shared" si="849"/>
        <v>0</v>
      </c>
      <c r="BR528" s="46">
        <v>0</v>
      </c>
      <c r="BS528" s="46">
        <f t="shared" si="850"/>
        <v>0</v>
      </c>
      <c r="BT528" s="46">
        <v>0</v>
      </c>
      <c r="BU528" s="46">
        <f t="shared" si="851"/>
        <v>0</v>
      </c>
      <c r="BV528" s="46">
        <v>0</v>
      </c>
      <c r="BW528" s="46">
        <f t="shared" si="852"/>
        <v>0</v>
      </c>
      <c r="BX528" s="46">
        <v>80600</v>
      </c>
      <c r="BY528" s="46">
        <f t="shared" si="853"/>
        <v>83824</v>
      </c>
      <c r="BZ528" s="46">
        <v>0</v>
      </c>
      <c r="CA528" s="46">
        <f t="shared" si="868"/>
        <v>0</v>
      </c>
      <c r="CB528" s="46">
        <v>0</v>
      </c>
      <c r="CC528" s="46">
        <f t="shared" si="869"/>
        <v>0</v>
      </c>
      <c r="CD528" s="46">
        <v>0</v>
      </c>
      <c r="CE528" s="46">
        <f t="shared" si="870"/>
        <v>0</v>
      </c>
      <c r="CF528" s="46">
        <v>0</v>
      </c>
      <c r="CG528" s="46">
        <f t="shared" si="871"/>
        <v>0</v>
      </c>
      <c r="CH528" s="46">
        <v>0</v>
      </c>
      <c r="CI528" s="46">
        <f t="shared" si="872"/>
        <v>0</v>
      </c>
      <c r="CJ528" s="46">
        <v>0</v>
      </c>
      <c r="CK528" s="46">
        <f t="shared" si="873"/>
        <v>0</v>
      </c>
      <c r="CL528" s="46">
        <v>0</v>
      </c>
      <c r="CM528" s="46">
        <f t="shared" si="874"/>
        <v>0</v>
      </c>
      <c r="CN528" s="46">
        <v>0</v>
      </c>
      <c r="CO528" s="46">
        <f t="shared" si="875"/>
        <v>0</v>
      </c>
      <c r="CP528" s="46">
        <v>0</v>
      </c>
      <c r="CQ528" s="46">
        <f t="shared" si="876"/>
        <v>0</v>
      </c>
      <c r="CR528" s="46">
        <v>0</v>
      </c>
      <c r="CS528" s="46">
        <f t="shared" si="877"/>
        <v>0</v>
      </c>
      <c r="CT528" s="46">
        <v>0</v>
      </c>
      <c r="CU528" s="46">
        <f t="shared" si="878"/>
        <v>0</v>
      </c>
      <c r="CV528" s="46">
        <v>0</v>
      </c>
      <c r="CW528" s="46">
        <f t="shared" si="879"/>
        <v>0</v>
      </c>
      <c r="CX528" s="46">
        <v>0</v>
      </c>
      <c r="CY528" s="46">
        <f t="shared" si="880"/>
        <v>0</v>
      </c>
      <c r="CZ528" s="46">
        <v>0</v>
      </c>
      <c r="DA528" s="46">
        <f t="shared" si="881"/>
        <v>0</v>
      </c>
      <c r="DB528" s="47">
        <v>0</v>
      </c>
      <c r="DC528" s="46">
        <f t="shared" si="882"/>
        <v>0</v>
      </c>
      <c r="DD528" s="48">
        <v>0</v>
      </c>
      <c r="DE528" s="46">
        <f t="shared" si="883"/>
        <v>0</v>
      </c>
      <c r="DF528" s="49">
        <v>10</v>
      </c>
      <c r="DG528" s="50">
        <f t="shared" si="894"/>
        <v>8382.4</v>
      </c>
      <c r="DH528" s="51">
        <f t="shared" si="899"/>
        <v>83823.999999999985</v>
      </c>
      <c r="DI528" s="52"/>
      <c r="DJ528" s="52"/>
      <c r="DK528" s="53"/>
      <c r="DL528" s="53"/>
      <c r="DM528" s="53"/>
      <c r="DN528" s="53"/>
      <c r="DO528" s="53"/>
      <c r="DP528" s="53"/>
      <c r="DQ528" s="52">
        <f t="shared" si="915"/>
        <v>8382.4</v>
      </c>
      <c r="DR528" s="52">
        <f t="shared" si="915"/>
        <v>8382.4</v>
      </c>
      <c r="DS528" s="52">
        <f t="shared" si="915"/>
        <v>8382.4</v>
      </c>
      <c r="DT528" s="52">
        <f t="shared" si="915"/>
        <v>8382.4</v>
      </c>
      <c r="DU528" s="52">
        <f t="shared" si="915"/>
        <v>8382.4</v>
      </c>
      <c r="DV528" s="52">
        <f t="shared" si="915"/>
        <v>8382.4</v>
      </c>
      <c r="DW528" s="52">
        <f t="shared" si="915"/>
        <v>8382.4</v>
      </c>
      <c r="DX528" s="52">
        <f t="shared" si="915"/>
        <v>8382.4</v>
      </c>
      <c r="DY528" s="52">
        <f t="shared" si="915"/>
        <v>8382.4</v>
      </c>
      <c r="DZ528" s="52">
        <f t="shared" si="915"/>
        <v>8382.4</v>
      </c>
      <c r="EA528" s="52"/>
      <c r="EB528" s="53"/>
      <c r="EC528" s="53"/>
      <c r="ED528" s="53"/>
      <c r="EE528" s="53"/>
      <c r="EF528" s="53"/>
      <c r="EG528" s="54">
        <f t="shared" si="900"/>
        <v>0</v>
      </c>
      <c r="EH528" s="55">
        <f t="shared" si="901"/>
        <v>10</v>
      </c>
      <c r="EI528" s="55">
        <f t="shared" si="902"/>
        <v>0</v>
      </c>
      <c r="EJ528" s="56" t="s">
        <v>545</v>
      </c>
      <c r="EK528" s="57">
        <f t="shared" si="916"/>
        <v>0</v>
      </c>
      <c r="EL528" s="57">
        <f t="shared" si="917"/>
        <v>0</v>
      </c>
      <c r="EM528" s="57">
        <f t="shared" si="918"/>
        <v>0</v>
      </c>
      <c r="EN528" s="57">
        <f t="shared" si="919"/>
        <v>0</v>
      </c>
      <c r="EO528" s="57">
        <f t="shared" si="906"/>
        <v>0</v>
      </c>
      <c r="EP528" s="57">
        <f t="shared" si="907"/>
        <v>0</v>
      </c>
      <c r="EQ528" s="58">
        <f t="shared" si="908"/>
        <v>0</v>
      </c>
      <c r="ER528" s="58">
        <f t="shared" si="909"/>
        <v>0</v>
      </c>
      <c r="ES528" s="58">
        <f t="shared" si="910"/>
        <v>0</v>
      </c>
      <c r="ET528" s="58">
        <f t="shared" si="911"/>
        <v>0</v>
      </c>
    </row>
    <row r="529" spans="1:150" x14ac:dyDescent="0.25">
      <c r="A529" s="30" t="s">
        <v>1706</v>
      </c>
      <c r="B529" s="65">
        <v>2023438</v>
      </c>
      <c r="C529" s="67" t="s">
        <v>1707</v>
      </c>
      <c r="D529" s="32" t="s">
        <v>833</v>
      </c>
      <c r="E529" s="56"/>
      <c r="F529" s="33"/>
      <c r="G529" s="33"/>
      <c r="H529" s="288">
        <f t="shared" si="903"/>
        <v>36774.400000000001</v>
      </c>
      <c r="I529" s="288">
        <f t="shared" si="904"/>
        <v>36774.400000000001</v>
      </c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4" t="s">
        <v>478</v>
      </c>
      <c r="AI529" s="34" t="s">
        <v>463</v>
      </c>
      <c r="AJ529" s="34" t="s">
        <v>722</v>
      </c>
      <c r="AK529" s="34" t="s">
        <v>704</v>
      </c>
      <c r="AL529" s="34" t="s">
        <v>94</v>
      </c>
      <c r="AM529" s="34" t="s">
        <v>491</v>
      </c>
      <c r="AN529" s="34" t="s">
        <v>492</v>
      </c>
      <c r="AO529" s="36">
        <v>1.04</v>
      </c>
      <c r="AP529" s="69" t="s">
        <v>1456</v>
      </c>
      <c r="AQ529" s="69" t="s">
        <v>30</v>
      </c>
      <c r="AR529" s="37" t="s">
        <v>493</v>
      </c>
      <c r="AS529" s="38">
        <v>2023</v>
      </c>
      <c r="AT529" s="39" t="s">
        <v>58</v>
      </c>
      <c r="AU529" s="37" t="s">
        <v>469</v>
      </c>
      <c r="AV529" s="39" t="s">
        <v>494</v>
      </c>
      <c r="AW529" s="39" t="s">
        <v>495</v>
      </c>
      <c r="AX529" s="39" t="s">
        <v>496</v>
      </c>
      <c r="AY529" s="40" t="s">
        <v>705</v>
      </c>
      <c r="AZ529" s="40" t="s">
        <v>680</v>
      </c>
      <c r="BA529" s="274">
        <v>0</v>
      </c>
      <c r="BB529" s="42"/>
      <c r="BC529" s="43">
        <v>35360</v>
      </c>
      <c r="BD529" s="43">
        <v>0</v>
      </c>
      <c r="BE529" s="43"/>
      <c r="BF529" s="43">
        <v>0</v>
      </c>
      <c r="BG529" s="44"/>
      <c r="BH529" s="45">
        <f t="shared" si="887"/>
        <v>35360</v>
      </c>
      <c r="BI529" s="45">
        <f t="shared" si="888"/>
        <v>36774.400000000001</v>
      </c>
      <c r="BJ529" s="45">
        <f t="shared" si="898"/>
        <v>36774.400000000001</v>
      </c>
      <c r="BK529" s="46">
        <v>0</v>
      </c>
      <c r="BL529" s="46">
        <v>0</v>
      </c>
      <c r="BM529" s="46">
        <f t="shared" si="848"/>
        <v>0</v>
      </c>
      <c r="BN529" s="46">
        <v>0</v>
      </c>
      <c r="BO529" s="46">
        <f t="shared" si="867"/>
        <v>0</v>
      </c>
      <c r="BP529" s="46">
        <v>0</v>
      </c>
      <c r="BQ529" s="46">
        <f t="shared" si="849"/>
        <v>0</v>
      </c>
      <c r="BR529" s="46">
        <v>0</v>
      </c>
      <c r="BS529" s="46">
        <f t="shared" si="850"/>
        <v>0</v>
      </c>
      <c r="BT529" s="46">
        <v>0</v>
      </c>
      <c r="BU529" s="46">
        <f t="shared" si="851"/>
        <v>0</v>
      </c>
      <c r="BV529" s="46">
        <v>0</v>
      </c>
      <c r="BW529" s="46">
        <f t="shared" si="852"/>
        <v>0</v>
      </c>
      <c r="BX529" s="46">
        <v>35360</v>
      </c>
      <c r="BY529" s="46">
        <f t="shared" si="853"/>
        <v>36774.400000000001</v>
      </c>
      <c r="BZ529" s="46">
        <v>0</v>
      </c>
      <c r="CA529" s="46">
        <f t="shared" si="868"/>
        <v>0</v>
      </c>
      <c r="CB529" s="46">
        <v>0</v>
      </c>
      <c r="CC529" s="46">
        <f t="shared" si="869"/>
        <v>0</v>
      </c>
      <c r="CD529" s="46">
        <v>0</v>
      </c>
      <c r="CE529" s="46">
        <f t="shared" si="870"/>
        <v>0</v>
      </c>
      <c r="CF529" s="46">
        <v>0</v>
      </c>
      <c r="CG529" s="46">
        <f t="shared" si="871"/>
        <v>0</v>
      </c>
      <c r="CH529" s="46">
        <v>0</v>
      </c>
      <c r="CI529" s="46">
        <f t="shared" si="872"/>
        <v>0</v>
      </c>
      <c r="CJ529" s="46">
        <v>0</v>
      </c>
      <c r="CK529" s="46">
        <f t="shared" si="873"/>
        <v>0</v>
      </c>
      <c r="CL529" s="46">
        <v>0</v>
      </c>
      <c r="CM529" s="46">
        <f t="shared" si="874"/>
        <v>0</v>
      </c>
      <c r="CN529" s="46">
        <v>0</v>
      </c>
      <c r="CO529" s="46">
        <f t="shared" si="875"/>
        <v>0</v>
      </c>
      <c r="CP529" s="46">
        <v>0</v>
      </c>
      <c r="CQ529" s="46">
        <f t="shared" si="876"/>
        <v>0</v>
      </c>
      <c r="CR529" s="46">
        <v>0</v>
      </c>
      <c r="CS529" s="46">
        <f t="shared" si="877"/>
        <v>0</v>
      </c>
      <c r="CT529" s="46">
        <v>0</v>
      </c>
      <c r="CU529" s="46">
        <f t="shared" si="878"/>
        <v>0</v>
      </c>
      <c r="CV529" s="46">
        <v>0</v>
      </c>
      <c r="CW529" s="46">
        <f t="shared" si="879"/>
        <v>0</v>
      </c>
      <c r="CX529" s="46">
        <v>0</v>
      </c>
      <c r="CY529" s="46">
        <f t="shared" si="880"/>
        <v>0</v>
      </c>
      <c r="CZ529" s="46">
        <v>0</v>
      </c>
      <c r="DA529" s="46">
        <f t="shared" si="881"/>
        <v>0</v>
      </c>
      <c r="DB529" s="47">
        <v>0</v>
      </c>
      <c r="DC529" s="46">
        <f t="shared" si="882"/>
        <v>0</v>
      </c>
      <c r="DD529" s="48">
        <v>0</v>
      </c>
      <c r="DE529" s="46">
        <f t="shared" si="883"/>
        <v>0</v>
      </c>
      <c r="DF529" s="49">
        <v>12</v>
      </c>
      <c r="DG529" s="50">
        <f t="shared" si="894"/>
        <v>3064.5333333333333</v>
      </c>
      <c r="DH529" s="51">
        <f t="shared" si="899"/>
        <v>36774.400000000001</v>
      </c>
      <c r="DI529" s="52"/>
      <c r="DJ529" s="52"/>
      <c r="DK529" s="53"/>
      <c r="DL529" s="53"/>
      <c r="DM529" s="53"/>
      <c r="DN529" s="53"/>
      <c r="DO529" s="53"/>
      <c r="DP529" s="53"/>
      <c r="DQ529" s="52">
        <f t="shared" si="915"/>
        <v>3064.5333333333333</v>
      </c>
      <c r="DR529" s="52">
        <f t="shared" si="915"/>
        <v>3064.5333333333333</v>
      </c>
      <c r="DS529" s="52">
        <f t="shared" si="915"/>
        <v>3064.5333333333333</v>
      </c>
      <c r="DT529" s="52">
        <f t="shared" si="915"/>
        <v>3064.5333333333333</v>
      </c>
      <c r="DU529" s="52">
        <f t="shared" si="915"/>
        <v>3064.5333333333333</v>
      </c>
      <c r="DV529" s="52">
        <f t="shared" si="915"/>
        <v>3064.5333333333333</v>
      </c>
      <c r="DW529" s="52">
        <f t="shared" si="915"/>
        <v>3064.5333333333333</v>
      </c>
      <c r="DX529" s="52">
        <f t="shared" si="915"/>
        <v>3064.5333333333333</v>
      </c>
      <c r="DY529" s="52">
        <f t="shared" si="915"/>
        <v>3064.5333333333333</v>
      </c>
      <c r="DZ529" s="52">
        <f t="shared" si="915"/>
        <v>3064.5333333333333</v>
      </c>
      <c r="EA529" s="52">
        <f>$DG529</f>
        <v>3064.5333333333333</v>
      </c>
      <c r="EB529" s="52">
        <f>$DG529</f>
        <v>3064.5333333333333</v>
      </c>
      <c r="EC529" s="53"/>
      <c r="ED529" s="53"/>
      <c r="EE529" s="53"/>
      <c r="EF529" s="53"/>
      <c r="EG529" s="54">
        <f t="shared" si="900"/>
        <v>0</v>
      </c>
      <c r="EH529" s="55">
        <f t="shared" si="901"/>
        <v>12</v>
      </c>
      <c r="EI529" s="55">
        <f t="shared" si="902"/>
        <v>0</v>
      </c>
      <c r="EJ529" s="56" t="s">
        <v>756</v>
      </c>
      <c r="EK529" s="57">
        <f t="shared" si="916"/>
        <v>0</v>
      </c>
      <c r="EL529" s="57">
        <f t="shared" si="917"/>
        <v>0</v>
      </c>
      <c r="EM529" s="57">
        <f t="shared" si="918"/>
        <v>0</v>
      </c>
      <c r="EN529" s="57">
        <f t="shared" si="919"/>
        <v>0</v>
      </c>
      <c r="EO529" s="57">
        <f t="shared" si="906"/>
        <v>0</v>
      </c>
      <c r="EP529" s="57">
        <f t="shared" si="907"/>
        <v>0</v>
      </c>
      <c r="EQ529" s="58">
        <f t="shared" si="908"/>
        <v>0</v>
      </c>
      <c r="ER529" s="58">
        <f t="shared" si="909"/>
        <v>0</v>
      </c>
      <c r="ES529" s="58">
        <f t="shared" si="910"/>
        <v>0</v>
      </c>
      <c r="ET529" s="58">
        <f t="shared" si="911"/>
        <v>0</v>
      </c>
    </row>
    <row r="530" spans="1:150" x14ac:dyDescent="0.25">
      <c r="A530" s="30" t="s">
        <v>1708</v>
      </c>
      <c r="B530" s="65">
        <v>2023439</v>
      </c>
      <c r="C530" s="67" t="s">
        <v>1709</v>
      </c>
      <c r="D530" s="32" t="s">
        <v>833</v>
      </c>
      <c r="E530" s="56"/>
      <c r="F530" s="33"/>
      <c r="G530" s="33"/>
      <c r="H530" s="288">
        <f t="shared" si="903"/>
        <v>49753.599999999999</v>
      </c>
      <c r="I530" s="288">
        <f t="shared" si="904"/>
        <v>49753.599999999999</v>
      </c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4" t="s">
        <v>478</v>
      </c>
      <c r="AI530" s="34" t="s">
        <v>463</v>
      </c>
      <c r="AJ530" s="34" t="s">
        <v>722</v>
      </c>
      <c r="AK530" s="34" t="s">
        <v>704</v>
      </c>
      <c r="AL530" s="34" t="s">
        <v>94</v>
      </c>
      <c r="AM530" s="34" t="s">
        <v>491</v>
      </c>
      <c r="AN530" s="34" t="s">
        <v>492</v>
      </c>
      <c r="AO530" s="36">
        <v>1.04</v>
      </c>
      <c r="AP530" s="69" t="s">
        <v>1456</v>
      </c>
      <c r="AQ530" s="69" t="s">
        <v>30</v>
      </c>
      <c r="AR530" s="37" t="s">
        <v>493</v>
      </c>
      <c r="AS530" s="38">
        <v>2023</v>
      </c>
      <c r="AT530" s="39" t="s">
        <v>58</v>
      </c>
      <c r="AU530" s="37" t="s">
        <v>469</v>
      </c>
      <c r="AV530" s="39" t="s">
        <v>494</v>
      </c>
      <c r="AW530" s="39" t="s">
        <v>495</v>
      </c>
      <c r="AX530" s="39" t="s">
        <v>496</v>
      </c>
      <c r="AY530" s="40" t="s">
        <v>705</v>
      </c>
      <c r="AZ530" s="40" t="s">
        <v>680</v>
      </c>
      <c r="BA530" s="274">
        <v>0</v>
      </c>
      <c r="BB530" s="42"/>
      <c r="BC530" s="43">
        <v>47840</v>
      </c>
      <c r="BD530" s="43">
        <v>0</v>
      </c>
      <c r="BE530" s="43"/>
      <c r="BF530" s="43">
        <v>0</v>
      </c>
      <c r="BG530" s="44"/>
      <c r="BH530" s="45">
        <f t="shared" si="887"/>
        <v>47840</v>
      </c>
      <c r="BI530" s="45">
        <f t="shared" si="888"/>
        <v>49753.599999999999</v>
      </c>
      <c r="BJ530" s="45">
        <f t="shared" si="898"/>
        <v>49753.599999999999</v>
      </c>
      <c r="BK530" s="46">
        <v>0</v>
      </c>
      <c r="BL530" s="46">
        <v>0</v>
      </c>
      <c r="BM530" s="46">
        <f t="shared" si="848"/>
        <v>0</v>
      </c>
      <c r="BN530" s="46">
        <v>0</v>
      </c>
      <c r="BO530" s="46">
        <f t="shared" si="867"/>
        <v>0</v>
      </c>
      <c r="BP530" s="46">
        <v>0</v>
      </c>
      <c r="BQ530" s="46">
        <f t="shared" si="849"/>
        <v>0</v>
      </c>
      <c r="BR530" s="46">
        <v>0</v>
      </c>
      <c r="BS530" s="46">
        <f t="shared" si="850"/>
        <v>0</v>
      </c>
      <c r="BT530" s="46">
        <v>0</v>
      </c>
      <c r="BU530" s="46">
        <f t="shared" si="851"/>
        <v>0</v>
      </c>
      <c r="BV530" s="46">
        <v>0</v>
      </c>
      <c r="BW530" s="46">
        <f t="shared" si="852"/>
        <v>0</v>
      </c>
      <c r="BX530" s="46">
        <v>47840</v>
      </c>
      <c r="BY530" s="46">
        <f t="shared" si="853"/>
        <v>49753.599999999999</v>
      </c>
      <c r="BZ530" s="46">
        <v>0</v>
      </c>
      <c r="CA530" s="46">
        <f t="shared" si="868"/>
        <v>0</v>
      </c>
      <c r="CB530" s="46">
        <v>0</v>
      </c>
      <c r="CC530" s="46">
        <f t="shared" si="869"/>
        <v>0</v>
      </c>
      <c r="CD530" s="46">
        <v>0</v>
      </c>
      <c r="CE530" s="46">
        <f t="shared" si="870"/>
        <v>0</v>
      </c>
      <c r="CF530" s="46">
        <v>0</v>
      </c>
      <c r="CG530" s="46">
        <f t="shared" si="871"/>
        <v>0</v>
      </c>
      <c r="CH530" s="46">
        <v>0</v>
      </c>
      <c r="CI530" s="46">
        <f t="shared" si="872"/>
        <v>0</v>
      </c>
      <c r="CJ530" s="46">
        <v>0</v>
      </c>
      <c r="CK530" s="46">
        <f t="shared" si="873"/>
        <v>0</v>
      </c>
      <c r="CL530" s="46">
        <v>0</v>
      </c>
      <c r="CM530" s="46">
        <f t="shared" si="874"/>
        <v>0</v>
      </c>
      <c r="CN530" s="46">
        <v>0</v>
      </c>
      <c r="CO530" s="46">
        <f t="shared" si="875"/>
        <v>0</v>
      </c>
      <c r="CP530" s="46">
        <v>0</v>
      </c>
      <c r="CQ530" s="46">
        <f t="shared" si="876"/>
        <v>0</v>
      </c>
      <c r="CR530" s="46">
        <v>0</v>
      </c>
      <c r="CS530" s="46">
        <f t="shared" si="877"/>
        <v>0</v>
      </c>
      <c r="CT530" s="46">
        <v>0</v>
      </c>
      <c r="CU530" s="46">
        <f t="shared" si="878"/>
        <v>0</v>
      </c>
      <c r="CV530" s="46">
        <v>0</v>
      </c>
      <c r="CW530" s="46">
        <f t="shared" si="879"/>
        <v>0</v>
      </c>
      <c r="CX530" s="46">
        <v>0</v>
      </c>
      <c r="CY530" s="46">
        <f t="shared" si="880"/>
        <v>0</v>
      </c>
      <c r="CZ530" s="46">
        <v>0</v>
      </c>
      <c r="DA530" s="46">
        <f t="shared" si="881"/>
        <v>0</v>
      </c>
      <c r="DB530" s="47">
        <v>0</v>
      </c>
      <c r="DC530" s="46">
        <f t="shared" si="882"/>
        <v>0</v>
      </c>
      <c r="DD530" s="48">
        <v>0</v>
      </c>
      <c r="DE530" s="46">
        <f t="shared" si="883"/>
        <v>0</v>
      </c>
      <c r="DF530" s="49">
        <v>10</v>
      </c>
      <c r="DG530" s="50">
        <f t="shared" si="894"/>
        <v>4975.3599999999997</v>
      </c>
      <c r="DH530" s="51">
        <f t="shared" si="899"/>
        <v>49753.599999999999</v>
      </c>
      <c r="DI530" s="52"/>
      <c r="DJ530" s="52"/>
      <c r="DK530" s="53"/>
      <c r="DL530" s="53"/>
      <c r="DM530" s="53"/>
      <c r="DN530" s="53"/>
      <c r="DO530" s="53"/>
      <c r="DP530" s="53"/>
      <c r="DQ530" s="52">
        <f t="shared" si="915"/>
        <v>4975.3599999999997</v>
      </c>
      <c r="DR530" s="52">
        <f t="shared" si="915"/>
        <v>4975.3599999999997</v>
      </c>
      <c r="DS530" s="52">
        <f t="shared" si="915"/>
        <v>4975.3599999999997</v>
      </c>
      <c r="DT530" s="52">
        <f t="shared" si="915"/>
        <v>4975.3599999999997</v>
      </c>
      <c r="DU530" s="52">
        <f t="shared" si="915"/>
        <v>4975.3599999999997</v>
      </c>
      <c r="DV530" s="52">
        <f t="shared" si="915"/>
        <v>4975.3599999999997</v>
      </c>
      <c r="DW530" s="52">
        <f t="shared" si="915"/>
        <v>4975.3599999999997</v>
      </c>
      <c r="DX530" s="52">
        <f t="shared" si="915"/>
        <v>4975.3599999999997</v>
      </c>
      <c r="DY530" s="52">
        <f t="shared" si="915"/>
        <v>4975.3599999999997</v>
      </c>
      <c r="DZ530" s="52">
        <f t="shared" si="915"/>
        <v>4975.3599999999997</v>
      </c>
      <c r="EA530" s="52"/>
      <c r="EB530" s="53"/>
      <c r="EC530" s="53"/>
      <c r="ED530" s="53"/>
      <c r="EE530" s="53"/>
      <c r="EF530" s="53"/>
      <c r="EG530" s="54">
        <f t="shared" si="900"/>
        <v>0</v>
      </c>
      <c r="EH530" s="55">
        <f t="shared" si="901"/>
        <v>10</v>
      </c>
      <c r="EI530" s="55">
        <f t="shared" si="902"/>
        <v>0</v>
      </c>
      <c r="EJ530" s="56" t="s">
        <v>756</v>
      </c>
      <c r="EK530" s="57">
        <f t="shared" si="916"/>
        <v>0</v>
      </c>
      <c r="EL530" s="57">
        <f t="shared" si="917"/>
        <v>0</v>
      </c>
      <c r="EM530" s="57">
        <f t="shared" si="918"/>
        <v>0</v>
      </c>
      <c r="EN530" s="57">
        <f t="shared" si="919"/>
        <v>0</v>
      </c>
      <c r="EO530" s="57">
        <f t="shared" si="906"/>
        <v>0</v>
      </c>
      <c r="EP530" s="57">
        <f t="shared" si="907"/>
        <v>0</v>
      </c>
      <c r="EQ530" s="58">
        <f t="shared" si="908"/>
        <v>0</v>
      </c>
      <c r="ER530" s="58">
        <f t="shared" si="909"/>
        <v>0</v>
      </c>
      <c r="ES530" s="58">
        <f t="shared" si="910"/>
        <v>0</v>
      </c>
      <c r="ET530" s="58">
        <f t="shared" si="911"/>
        <v>0</v>
      </c>
    </row>
    <row r="531" spans="1:150" x14ac:dyDescent="0.25">
      <c r="A531" s="30" t="s">
        <v>1710</v>
      </c>
      <c r="B531" s="65">
        <v>2023440</v>
      </c>
      <c r="C531" s="67" t="s">
        <v>1711</v>
      </c>
      <c r="D531" s="32" t="s">
        <v>833</v>
      </c>
      <c r="E531" s="56"/>
      <c r="F531" s="33"/>
      <c r="G531" s="33"/>
      <c r="H531" s="288">
        <f t="shared" si="903"/>
        <v>12979.2</v>
      </c>
      <c r="I531" s="288">
        <f t="shared" si="904"/>
        <v>12979.2</v>
      </c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4" t="s">
        <v>863</v>
      </c>
      <c r="AI531" s="34" t="s">
        <v>463</v>
      </c>
      <c r="AJ531" s="34" t="s">
        <v>722</v>
      </c>
      <c r="AK531" s="34" t="s">
        <v>704</v>
      </c>
      <c r="AL531" s="34" t="s">
        <v>94</v>
      </c>
      <c r="AM531" s="34" t="s">
        <v>491</v>
      </c>
      <c r="AN531" s="34" t="s">
        <v>492</v>
      </c>
      <c r="AO531" s="36">
        <v>1.04</v>
      </c>
      <c r="AP531" s="69" t="s">
        <v>1456</v>
      </c>
      <c r="AQ531" s="69" t="s">
        <v>30</v>
      </c>
      <c r="AR531" s="37" t="s">
        <v>493</v>
      </c>
      <c r="AS531" s="38">
        <v>2023</v>
      </c>
      <c r="AT531" s="39" t="s">
        <v>58</v>
      </c>
      <c r="AU531" s="37" t="s">
        <v>469</v>
      </c>
      <c r="AV531" s="39" t="s">
        <v>494</v>
      </c>
      <c r="AW531" s="39" t="s">
        <v>495</v>
      </c>
      <c r="AX531" s="39" t="s">
        <v>496</v>
      </c>
      <c r="AY531" s="40" t="s">
        <v>1297</v>
      </c>
      <c r="AZ531" s="40" t="s">
        <v>680</v>
      </c>
      <c r="BA531" s="274">
        <v>0</v>
      </c>
      <c r="BB531" s="42"/>
      <c r="BC531" s="43">
        <v>12480</v>
      </c>
      <c r="BD531" s="43">
        <v>0</v>
      </c>
      <c r="BE531" s="43"/>
      <c r="BF531" s="43">
        <v>0</v>
      </c>
      <c r="BG531" s="44"/>
      <c r="BH531" s="45">
        <f t="shared" si="887"/>
        <v>12480</v>
      </c>
      <c r="BI531" s="45">
        <f t="shared" si="888"/>
        <v>12979.2</v>
      </c>
      <c r="BJ531" s="45">
        <f t="shared" si="898"/>
        <v>12979.2</v>
      </c>
      <c r="BK531" s="46">
        <v>0</v>
      </c>
      <c r="BL531" s="46">
        <v>0</v>
      </c>
      <c r="BM531" s="46">
        <f t="shared" si="848"/>
        <v>0</v>
      </c>
      <c r="BN531" s="46">
        <v>0</v>
      </c>
      <c r="BO531" s="46">
        <f t="shared" si="867"/>
        <v>0</v>
      </c>
      <c r="BP531" s="46">
        <v>0</v>
      </c>
      <c r="BQ531" s="46">
        <f t="shared" si="849"/>
        <v>0</v>
      </c>
      <c r="BR531" s="46">
        <v>0</v>
      </c>
      <c r="BS531" s="46">
        <f t="shared" si="850"/>
        <v>0</v>
      </c>
      <c r="BT531" s="46">
        <v>0</v>
      </c>
      <c r="BU531" s="46">
        <f t="shared" si="851"/>
        <v>0</v>
      </c>
      <c r="BV531" s="46">
        <v>0</v>
      </c>
      <c r="BW531" s="46">
        <f t="shared" si="852"/>
        <v>0</v>
      </c>
      <c r="BX531" s="46">
        <v>0</v>
      </c>
      <c r="BY531" s="46">
        <f t="shared" si="853"/>
        <v>0</v>
      </c>
      <c r="BZ531" s="46">
        <v>0</v>
      </c>
      <c r="CA531" s="46">
        <f t="shared" si="868"/>
        <v>0</v>
      </c>
      <c r="CB531" s="46">
        <v>12480</v>
      </c>
      <c r="CC531" s="46">
        <f t="shared" si="869"/>
        <v>12979.2</v>
      </c>
      <c r="CD531" s="46">
        <v>0</v>
      </c>
      <c r="CE531" s="46">
        <f t="shared" si="870"/>
        <v>0</v>
      </c>
      <c r="CF531" s="46">
        <v>0</v>
      </c>
      <c r="CG531" s="46">
        <f t="shared" si="871"/>
        <v>0</v>
      </c>
      <c r="CH531" s="46">
        <v>0</v>
      </c>
      <c r="CI531" s="46">
        <f t="shared" si="872"/>
        <v>0</v>
      </c>
      <c r="CJ531" s="46">
        <v>0</v>
      </c>
      <c r="CK531" s="46">
        <f t="shared" si="873"/>
        <v>0</v>
      </c>
      <c r="CL531" s="46">
        <v>0</v>
      </c>
      <c r="CM531" s="46">
        <f t="shared" si="874"/>
        <v>0</v>
      </c>
      <c r="CN531" s="46">
        <v>0</v>
      </c>
      <c r="CO531" s="46">
        <f t="shared" si="875"/>
        <v>0</v>
      </c>
      <c r="CP531" s="46">
        <v>0</v>
      </c>
      <c r="CQ531" s="46">
        <f t="shared" si="876"/>
        <v>0</v>
      </c>
      <c r="CR531" s="46">
        <v>0</v>
      </c>
      <c r="CS531" s="46">
        <f t="shared" si="877"/>
        <v>0</v>
      </c>
      <c r="CT531" s="46">
        <v>0</v>
      </c>
      <c r="CU531" s="46">
        <f t="shared" si="878"/>
        <v>0</v>
      </c>
      <c r="CV531" s="46">
        <v>0</v>
      </c>
      <c r="CW531" s="46">
        <f t="shared" si="879"/>
        <v>0</v>
      </c>
      <c r="CX531" s="46">
        <v>0</v>
      </c>
      <c r="CY531" s="46">
        <f t="shared" si="880"/>
        <v>0</v>
      </c>
      <c r="CZ531" s="46">
        <v>0</v>
      </c>
      <c r="DA531" s="46">
        <f t="shared" si="881"/>
        <v>0</v>
      </c>
      <c r="DB531" s="47">
        <v>0</v>
      </c>
      <c r="DC531" s="46">
        <f t="shared" si="882"/>
        <v>0</v>
      </c>
      <c r="DD531" s="48">
        <v>0</v>
      </c>
      <c r="DE531" s="46">
        <f t="shared" si="883"/>
        <v>0</v>
      </c>
      <c r="DF531" s="49">
        <v>15</v>
      </c>
      <c r="DG531" s="50">
        <f t="shared" si="894"/>
        <v>865.28000000000009</v>
      </c>
      <c r="DH531" s="51">
        <f t="shared" si="899"/>
        <v>12113.920000000002</v>
      </c>
      <c r="DI531" s="52"/>
      <c r="DJ531" s="52"/>
      <c r="DK531" s="53"/>
      <c r="DL531" s="53"/>
      <c r="DM531" s="53"/>
      <c r="DN531" s="53"/>
      <c r="DO531" s="53"/>
      <c r="DP531" s="53"/>
      <c r="DQ531" s="53"/>
      <c r="DR531" s="53"/>
      <c r="DS531" s="52">
        <f t="shared" ref="DS531:EF531" si="920">$DG531</f>
        <v>865.28000000000009</v>
      </c>
      <c r="DT531" s="52">
        <f t="shared" si="920"/>
        <v>865.28000000000009</v>
      </c>
      <c r="DU531" s="52">
        <f t="shared" si="920"/>
        <v>865.28000000000009</v>
      </c>
      <c r="DV531" s="52">
        <f t="shared" si="920"/>
        <v>865.28000000000009</v>
      </c>
      <c r="DW531" s="52">
        <f t="shared" si="920"/>
        <v>865.28000000000009</v>
      </c>
      <c r="DX531" s="52">
        <f t="shared" si="920"/>
        <v>865.28000000000009</v>
      </c>
      <c r="DY531" s="52">
        <f t="shared" si="920"/>
        <v>865.28000000000009</v>
      </c>
      <c r="DZ531" s="52">
        <f t="shared" si="920"/>
        <v>865.28000000000009</v>
      </c>
      <c r="EA531" s="52">
        <f t="shared" si="920"/>
        <v>865.28000000000009</v>
      </c>
      <c r="EB531" s="52">
        <f t="shared" si="920"/>
        <v>865.28000000000009</v>
      </c>
      <c r="EC531" s="52">
        <f t="shared" si="920"/>
        <v>865.28000000000009</v>
      </c>
      <c r="ED531" s="52">
        <f t="shared" si="920"/>
        <v>865.28000000000009</v>
      </c>
      <c r="EE531" s="52">
        <f t="shared" si="920"/>
        <v>865.28000000000009</v>
      </c>
      <c r="EF531" s="52">
        <f t="shared" si="920"/>
        <v>865.28000000000009</v>
      </c>
      <c r="EG531" s="54">
        <f t="shared" si="900"/>
        <v>865.27999999999884</v>
      </c>
      <c r="EH531" s="55">
        <f t="shared" si="901"/>
        <v>14</v>
      </c>
      <c r="EI531" s="55">
        <f t="shared" si="902"/>
        <v>1</v>
      </c>
      <c r="EJ531" s="56" t="s">
        <v>1084</v>
      </c>
      <c r="EK531" s="57">
        <f t="shared" si="916"/>
        <v>0</v>
      </c>
      <c r="EL531" s="57">
        <f t="shared" si="917"/>
        <v>0</v>
      </c>
      <c r="EM531" s="57">
        <f t="shared" si="918"/>
        <v>0</v>
      </c>
      <c r="EN531" s="57">
        <f t="shared" si="919"/>
        <v>0</v>
      </c>
      <c r="EO531" s="57">
        <f t="shared" si="906"/>
        <v>0</v>
      </c>
      <c r="EP531" s="57">
        <f t="shared" si="907"/>
        <v>0</v>
      </c>
      <c r="EQ531" s="58">
        <f t="shared" si="908"/>
        <v>0</v>
      </c>
      <c r="ER531" s="58">
        <f t="shared" si="909"/>
        <v>0</v>
      </c>
      <c r="ES531" s="58">
        <f t="shared" si="910"/>
        <v>0</v>
      </c>
      <c r="ET531" s="58">
        <f t="shared" si="911"/>
        <v>0</v>
      </c>
    </row>
    <row r="532" spans="1:150" x14ac:dyDescent="0.25">
      <c r="A532" s="30" t="s">
        <v>1712</v>
      </c>
      <c r="B532" s="65">
        <v>2023443</v>
      </c>
      <c r="C532" s="67" t="s">
        <v>1713</v>
      </c>
      <c r="D532" s="32" t="s">
        <v>833</v>
      </c>
      <c r="E532" s="56"/>
      <c r="F532" s="33"/>
      <c r="G532" s="33"/>
      <c r="H532" s="288">
        <f t="shared" si="903"/>
        <v>340704</v>
      </c>
      <c r="I532" s="288">
        <f t="shared" si="904"/>
        <v>340704</v>
      </c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4" t="s">
        <v>478</v>
      </c>
      <c r="AI532" s="34" t="s">
        <v>534</v>
      </c>
      <c r="AJ532" s="34" t="s">
        <v>722</v>
      </c>
      <c r="AK532" s="34" t="s">
        <v>704</v>
      </c>
      <c r="AL532" s="34" t="s">
        <v>103</v>
      </c>
      <c r="AM532" s="34" t="s">
        <v>491</v>
      </c>
      <c r="AN532" s="34" t="s">
        <v>492</v>
      </c>
      <c r="AO532" s="36">
        <v>1.04</v>
      </c>
      <c r="AP532" s="69" t="s">
        <v>1456</v>
      </c>
      <c r="AQ532" s="69" t="s">
        <v>30</v>
      </c>
      <c r="AR532" s="37" t="s">
        <v>493</v>
      </c>
      <c r="AS532" s="38">
        <v>2023</v>
      </c>
      <c r="AT532" s="39" t="s">
        <v>30</v>
      </c>
      <c r="AU532" s="37" t="s">
        <v>471</v>
      </c>
      <c r="AV532" s="39" t="s">
        <v>523</v>
      </c>
      <c r="AW532" s="39" t="s">
        <v>524</v>
      </c>
      <c r="AX532" s="39" t="s">
        <v>606</v>
      </c>
      <c r="AY532" s="40" t="s">
        <v>834</v>
      </c>
      <c r="AZ532" s="40" t="s">
        <v>530</v>
      </c>
      <c r="BA532" s="274">
        <v>0</v>
      </c>
      <c r="BB532" s="42"/>
      <c r="BC532" s="43">
        <v>327600</v>
      </c>
      <c r="BD532" s="43">
        <v>0</v>
      </c>
      <c r="BE532" s="43"/>
      <c r="BF532" s="43">
        <v>0</v>
      </c>
      <c r="BG532" s="44"/>
      <c r="BH532" s="45">
        <f t="shared" si="887"/>
        <v>327600</v>
      </c>
      <c r="BI532" s="45">
        <f t="shared" si="888"/>
        <v>340704</v>
      </c>
      <c r="BJ532" s="45">
        <f t="shared" si="898"/>
        <v>340704</v>
      </c>
      <c r="BK532" s="46">
        <v>0</v>
      </c>
      <c r="BL532" s="46">
        <v>0</v>
      </c>
      <c r="BM532" s="46">
        <f t="shared" si="848"/>
        <v>0</v>
      </c>
      <c r="BN532" s="46">
        <v>0</v>
      </c>
      <c r="BO532" s="46">
        <f t="shared" si="867"/>
        <v>0</v>
      </c>
      <c r="BP532" s="46">
        <v>327600</v>
      </c>
      <c r="BQ532" s="46">
        <f t="shared" si="849"/>
        <v>340704</v>
      </c>
      <c r="BR532" s="46">
        <v>0</v>
      </c>
      <c r="BS532" s="46">
        <f t="shared" si="850"/>
        <v>0</v>
      </c>
      <c r="BT532" s="46">
        <v>0</v>
      </c>
      <c r="BU532" s="46">
        <f t="shared" si="851"/>
        <v>0</v>
      </c>
      <c r="BV532" s="46">
        <v>0</v>
      </c>
      <c r="BW532" s="46">
        <f t="shared" si="852"/>
        <v>0</v>
      </c>
      <c r="BX532" s="46">
        <v>0</v>
      </c>
      <c r="BY532" s="46">
        <f t="shared" si="853"/>
        <v>0</v>
      </c>
      <c r="BZ532" s="46">
        <v>0</v>
      </c>
      <c r="CA532" s="46">
        <f t="shared" si="868"/>
        <v>0</v>
      </c>
      <c r="CB532" s="46">
        <v>0</v>
      </c>
      <c r="CC532" s="46">
        <f t="shared" si="869"/>
        <v>0</v>
      </c>
      <c r="CD532" s="46">
        <v>0</v>
      </c>
      <c r="CE532" s="46">
        <f t="shared" si="870"/>
        <v>0</v>
      </c>
      <c r="CF532" s="46">
        <v>0</v>
      </c>
      <c r="CG532" s="46">
        <f t="shared" si="871"/>
        <v>0</v>
      </c>
      <c r="CH532" s="46">
        <v>0</v>
      </c>
      <c r="CI532" s="46">
        <f t="shared" si="872"/>
        <v>0</v>
      </c>
      <c r="CJ532" s="46">
        <v>0</v>
      </c>
      <c r="CK532" s="46">
        <f t="shared" si="873"/>
        <v>0</v>
      </c>
      <c r="CL532" s="46">
        <v>0</v>
      </c>
      <c r="CM532" s="46">
        <f t="shared" si="874"/>
        <v>0</v>
      </c>
      <c r="CN532" s="46">
        <v>0</v>
      </c>
      <c r="CO532" s="46">
        <f t="shared" si="875"/>
        <v>0</v>
      </c>
      <c r="CP532" s="46">
        <v>0</v>
      </c>
      <c r="CQ532" s="46">
        <f t="shared" si="876"/>
        <v>0</v>
      </c>
      <c r="CR532" s="46">
        <v>0</v>
      </c>
      <c r="CS532" s="46">
        <f t="shared" si="877"/>
        <v>0</v>
      </c>
      <c r="CT532" s="46">
        <v>0</v>
      </c>
      <c r="CU532" s="46">
        <f t="shared" si="878"/>
        <v>0</v>
      </c>
      <c r="CV532" s="46">
        <v>0</v>
      </c>
      <c r="CW532" s="46">
        <f t="shared" si="879"/>
        <v>0</v>
      </c>
      <c r="CX532" s="46">
        <v>0</v>
      </c>
      <c r="CY532" s="46">
        <f t="shared" si="880"/>
        <v>0</v>
      </c>
      <c r="CZ532" s="46">
        <v>0</v>
      </c>
      <c r="DA532" s="46">
        <f t="shared" si="881"/>
        <v>0</v>
      </c>
      <c r="DB532" s="47">
        <v>0</v>
      </c>
      <c r="DC532" s="46">
        <f t="shared" si="882"/>
        <v>0</v>
      </c>
      <c r="DD532" s="48">
        <v>0</v>
      </c>
      <c r="DE532" s="46">
        <f t="shared" si="883"/>
        <v>0</v>
      </c>
      <c r="DF532" s="49">
        <v>12</v>
      </c>
      <c r="DG532" s="50">
        <f t="shared" si="894"/>
        <v>28392</v>
      </c>
      <c r="DH532" s="51">
        <f t="shared" si="899"/>
        <v>340704</v>
      </c>
      <c r="DI532" s="52"/>
      <c r="DJ532" s="52"/>
      <c r="DK532" s="53"/>
      <c r="DL532" s="53"/>
      <c r="DM532" s="52">
        <f t="shared" ref="DM532:DX532" si="921">$DG532</f>
        <v>28392</v>
      </c>
      <c r="DN532" s="52">
        <f t="shared" si="921"/>
        <v>28392</v>
      </c>
      <c r="DO532" s="52">
        <f t="shared" si="921"/>
        <v>28392</v>
      </c>
      <c r="DP532" s="52">
        <f t="shared" si="921"/>
        <v>28392</v>
      </c>
      <c r="DQ532" s="52">
        <f t="shared" si="921"/>
        <v>28392</v>
      </c>
      <c r="DR532" s="52">
        <f t="shared" si="921"/>
        <v>28392</v>
      </c>
      <c r="DS532" s="52">
        <f t="shared" si="921"/>
        <v>28392</v>
      </c>
      <c r="DT532" s="52">
        <f t="shared" si="921"/>
        <v>28392</v>
      </c>
      <c r="DU532" s="52">
        <f t="shared" si="921"/>
        <v>28392</v>
      </c>
      <c r="DV532" s="52">
        <f t="shared" si="921"/>
        <v>28392</v>
      </c>
      <c r="DW532" s="52">
        <f t="shared" si="921"/>
        <v>28392</v>
      </c>
      <c r="DX532" s="52">
        <f t="shared" si="921"/>
        <v>28392</v>
      </c>
      <c r="DY532" s="52"/>
      <c r="DZ532" s="52"/>
      <c r="EA532" s="52"/>
      <c r="EB532" s="53"/>
      <c r="EC532" s="53"/>
      <c r="ED532" s="53"/>
      <c r="EE532" s="53"/>
      <c r="EF532" s="53"/>
      <c r="EG532" s="54">
        <f t="shared" si="900"/>
        <v>0</v>
      </c>
      <c r="EH532" s="55">
        <f t="shared" si="901"/>
        <v>12</v>
      </c>
      <c r="EI532" s="55">
        <f t="shared" si="902"/>
        <v>0</v>
      </c>
      <c r="EJ532" s="56" t="s">
        <v>756</v>
      </c>
      <c r="EK532" s="57">
        <f t="shared" si="916"/>
        <v>0</v>
      </c>
      <c r="EL532" s="57">
        <f t="shared" si="917"/>
        <v>0</v>
      </c>
      <c r="EM532" s="57">
        <f t="shared" si="918"/>
        <v>0</v>
      </c>
      <c r="EN532" s="57">
        <f t="shared" si="919"/>
        <v>340704</v>
      </c>
      <c r="EO532" s="57">
        <f t="shared" si="906"/>
        <v>312312</v>
      </c>
      <c r="EP532" s="57">
        <f t="shared" si="907"/>
        <v>283920</v>
      </c>
      <c r="EQ532" s="58">
        <f t="shared" si="908"/>
        <v>0</v>
      </c>
      <c r="ER532" s="58">
        <f t="shared" si="909"/>
        <v>0</v>
      </c>
      <c r="ES532" s="58">
        <f t="shared" si="910"/>
        <v>0</v>
      </c>
      <c r="ET532" s="58">
        <f t="shared" si="911"/>
        <v>4769.8559999999998</v>
      </c>
    </row>
    <row r="533" spans="1:150" x14ac:dyDescent="0.25">
      <c r="A533" s="30" t="s">
        <v>1714</v>
      </c>
      <c r="B533" s="65">
        <v>2023444</v>
      </c>
      <c r="C533" s="67" t="s">
        <v>1715</v>
      </c>
      <c r="D533" s="32" t="s">
        <v>833</v>
      </c>
      <c r="E533" s="56"/>
      <c r="F533" s="33"/>
      <c r="G533" s="33"/>
      <c r="H533" s="288">
        <f t="shared" si="903"/>
        <v>1059968</v>
      </c>
      <c r="I533" s="288">
        <f t="shared" si="904"/>
        <v>1059968</v>
      </c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4" t="s">
        <v>478</v>
      </c>
      <c r="AI533" s="34" t="s">
        <v>534</v>
      </c>
      <c r="AJ533" s="34" t="s">
        <v>722</v>
      </c>
      <c r="AK533" s="34" t="s">
        <v>704</v>
      </c>
      <c r="AL533" s="34" t="s">
        <v>103</v>
      </c>
      <c r="AM533" s="34" t="s">
        <v>491</v>
      </c>
      <c r="AN533" s="34" t="s">
        <v>492</v>
      </c>
      <c r="AO533" s="36">
        <v>1.04</v>
      </c>
      <c r="AP533" s="69" t="s">
        <v>1456</v>
      </c>
      <c r="AQ533" s="69" t="s">
        <v>30</v>
      </c>
      <c r="AR533" s="37" t="s">
        <v>493</v>
      </c>
      <c r="AS533" s="38">
        <v>2023</v>
      </c>
      <c r="AT533" s="39" t="s">
        <v>30</v>
      </c>
      <c r="AU533" s="37" t="s">
        <v>471</v>
      </c>
      <c r="AV533" s="39" t="s">
        <v>523</v>
      </c>
      <c r="AW533" s="39" t="s">
        <v>524</v>
      </c>
      <c r="AX533" s="39" t="s">
        <v>606</v>
      </c>
      <c r="AY533" s="40" t="s">
        <v>834</v>
      </c>
      <c r="AZ533" s="40" t="s">
        <v>530</v>
      </c>
      <c r="BA533" s="274">
        <v>0</v>
      </c>
      <c r="BB533" s="42"/>
      <c r="BC533" s="43">
        <v>1019200</v>
      </c>
      <c r="BD533" s="43">
        <v>0</v>
      </c>
      <c r="BE533" s="43"/>
      <c r="BF533" s="43">
        <v>0</v>
      </c>
      <c r="BG533" s="44"/>
      <c r="BH533" s="45">
        <f t="shared" si="887"/>
        <v>1019200</v>
      </c>
      <c r="BI533" s="45">
        <f t="shared" si="888"/>
        <v>1059968</v>
      </c>
      <c r="BJ533" s="45">
        <f t="shared" si="898"/>
        <v>1059968</v>
      </c>
      <c r="BK533" s="46">
        <v>0</v>
      </c>
      <c r="BL533" s="46">
        <v>0</v>
      </c>
      <c r="BM533" s="46">
        <f t="shared" si="848"/>
        <v>0</v>
      </c>
      <c r="BN533" s="46">
        <v>0</v>
      </c>
      <c r="BO533" s="46">
        <f t="shared" si="867"/>
        <v>0</v>
      </c>
      <c r="BP533" s="46">
        <v>0</v>
      </c>
      <c r="BQ533" s="46">
        <f t="shared" si="849"/>
        <v>0</v>
      </c>
      <c r="BR533" s="46">
        <v>1019200</v>
      </c>
      <c r="BS533" s="46">
        <f t="shared" si="850"/>
        <v>1059968</v>
      </c>
      <c r="BT533" s="46">
        <v>0</v>
      </c>
      <c r="BU533" s="46">
        <f t="shared" si="851"/>
        <v>0</v>
      </c>
      <c r="BV533" s="46">
        <v>0</v>
      </c>
      <c r="BW533" s="46">
        <f t="shared" si="852"/>
        <v>0</v>
      </c>
      <c r="BX533" s="46">
        <v>0</v>
      </c>
      <c r="BY533" s="46">
        <f t="shared" si="853"/>
        <v>0</v>
      </c>
      <c r="BZ533" s="46">
        <v>0</v>
      </c>
      <c r="CA533" s="46">
        <f t="shared" si="868"/>
        <v>0</v>
      </c>
      <c r="CB533" s="46">
        <v>0</v>
      </c>
      <c r="CC533" s="46">
        <f t="shared" si="869"/>
        <v>0</v>
      </c>
      <c r="CD533" s="46">
        <v>0</v>
      </c>
      <c r="CE533" s="46">
        <f t="shared" si="870"/>
        <v>0</v>
      </c>
      <c r="CF533" s="46">
        <v>0</v>
      </c>
      <c r="CG533" s="46">
        <f t="shared" si="871"/>
        <v>0</v>
      </c>
      <c r="CH533" s="46">
        <v>0</v>
      </c>
      <c r="CI533" s="46">
        <f t="shared" si="872"/>
        <v>0</v>
      </c>
      <c r="CJ533" s="46">
        <v>0</v>
      </c>
      <c r="CK533" s="46">
        <f t="shared" si="873"/>
        <v>0</v>
      </c>
      <c r="CL533" s="46">
        <v>0</v>
      </c>
      <c r="CM533" s="46">
        <f t="shared" si="874"/>
        <v>0</v>
      </c>
      <c r="CN533" s="46">
        <v>0</v>
      </c>
      <c r="CO533" s="46">
        <f t="shared" si="875"/>
        <v>0</v>
      </c>
      <c r="CP533" s="46">
        <v>0</v>
      </c>
      <c r="CQ533" s="46">
        <f t="shared" si="876"/>
        <v>0</v>
      </c>
      <c r="CR533" s="46">
        <v>0</v>
      </c>
      <c r="CS533" s="46">
        <f t="shared" si="877"/>
        <v>0</v>
      </c>
      <c r="CT533" s="46">
        <v>0</v>
      </c>
      <c r="CU533" s="46">
        <f t="shared" si="878"/>
        <v>0</v>
      </c>
      <c r="CV533" s="46">
        <v>0</v>
      </c>
      <c r="CW533" s="46">
        <f t="shared" si="879"/>
        <v>0</v>
      </c>
      <c r="CX533" s="46">
        <v>0</v>
      </c>
      <c r="CY533" s="46">
        <f t="shared" si="880"/>
        <v>0</v>
      </c>
      <c r="CZ533" s="46">
        <v>0</v>
      </c>
      <c r="DA533" s="46">
        <f t="shared" si="881"/>
        <v>0</v>
      </c>
      <c r="DB533" s="47">
        <v>0</v>
      </c>
      <c r="DC533" s="46">
        <f t="shared" si="882"/>
        <v>0</v>
      </c>
      <c r="DD533" s="48">
        <v>0</v>
      </c>
      <c r="DE533" s="46">
        <f t="shared" si="883"/>
        <v>0</v>
      </c>
      <c r="DF533" s="49">
        <v>12</v>
      </c>
      <c r="DG533" s="50">
        <f t="shared" si="894"/>
        <v>88330.666666666672</v>
      </c>
      <c r="DH533" s="51">
        <f t="shared" si="899"/>
        <v>1059967.9999999998</v>
      </c>
      <c r="DI533" s="52"/>
      <c r="DJ533" s="52"/>
      <c r="DK533" s="53"/>
      <c r="DL533" s="53"/>
      <c r="DM533" s="53"/>
      <c r="DN533" s="52">
        <f t="shared" ref="DN533:DY533" si="922">$DG533</f>
        <v>88330.666666666672</v>
      </c>
      <c r="DO533" s="52">
        <f t="shared" si="922"/>
        <v>88330.666666666672</v>
      </c>
      <c r="DP533" s="52">
        <f t="shared" si="922"/>
        <v>88330.666666666672</v>
      </c>
      <c r="DQ533" s="52">
        <f t="shared" si="922"/>
        <v>88330.666666666672</v>
      </c>
      <c r="DR533" s="52">
        <f t="shared" si="922"/>
        <v>88330.666666666672</v>
      </c>
      <c r="DS533" s="52">
        <f t="shared" si="922"/>
        <v>88330.666666666672</v>
      </c>
      <c r="DT533" s="52">
        <f t="shared" si="922"/>
        <v>88330.666666666672</v>
      </c>
      <c r="DU533" s="52">
        <f t="shared" si="922"/>
        <v>88330.666666666672</v>
      </c>
      <c r="DV533" s="52">
        <f t="shared" si="922"/>
        <v>88330.666666666672</v>
      </c>
      <c r="DW533" s="52">
        <f t="shared" si="922"/>
        <v>88330.666666666672</v>
      </c>
      <c r="DX533" s="52">
        <f t="shared" si="922"/>
        <v>88330.666666666672</v>
      </c>
      <c r="DY533" s="52">
        <f t="shared" si="922"/>
        <v>88330.666666666672</v>
      </c>
      <c r="DZ533" s="52"/>
      <c r="EA533" s="52"/>
      <c r="EB533" s="53"/>
      <c r="EC533" s="53"/>
      <c r="ED533" s="53"/>
      <c r="EE533" s="53"/>
      <c r="EF533" s="53"/>
      <c r="EG533" s="54">
        <f t="shared" si="900"/>
        <v>0</v>
      </c>
      <c r="EH533" s="55">
        <f t="shared" si="901"/>
        <v>12</v>
      </c>
      <c r="EI533" s="55">
        <f t="shared" si="902"/>
        <v>0</v>
      </c>
      <c r="EJ533" s="56" t="s">
        <v>756</v>
      </c>
      <c r="EK533" s="57">
        <f t="shared" si="916"/>
        <v>0</v>
      </c>
      <c r="EL533" s="57">
        <f t="shared" si="917"/>
        <v>0</v>
      </c>
      <c r="EM533" s="57">
        <f t="shared" si="918"/>
        <v>0</v>
      </c>
      <c r="EN533" s="57">
        <f t="shared" si="919"/>
        <v>0</v>
      </c>
      <c r="EO533" s="57">
        <f t="shared" si="906"/>
        <v>1059968</v>
      </c>
      <c r="EP533" s="57">
        <f t="shared" si="907"/>
        <v>971637.33333333337</v>
      </c>
      <c r="EQ533" s="58">
        <f t="shared" si="908"/>
        <v>0</v>
      </c>
      <c r="ER533" s="58">
        <f t="shared" si="909"/>
        <v>0</v>
      </c>
      <c r="ES533" s="58">
        <f t="shared" si="910"/>
        <v>0</v>
      </c>
      <c r="ET533" s="58">
        <f t="shared" si="911"/>
        <v>0</v>
      </c>
    </row>
    <row r="534" spans="1:150" x14ac:dyDescent="0.25">
      <c r="A534" s="30" t="s">
        <v>1716</v>
      </c>
      <c r="B534" s="65">
        <v>2023445</v>
      </c>
      <c r="C534" s="67" t="s">
        <v>1717</v>
      </c>
      <c r="D534" s="32" t="s">
        <v>833</v>
      </c>
      <c r="E534" s="56"/>
      <c r="F534" s="33"/>
      <c r="G534" s="33"/>
      <c r="H534" s="288">
        <f t="shared" si="903"/>
        <v>1059968</v>
      </c>
      <c r="I534" s="288">
        <f t="shared" si="904"/>
        <v>1059968</v>
      </c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4" t="s">
        <v>478</v>
      </c>
      <c r="AI534" s="34" t="s">
        <v>534</v>
      </c>
      <c r="AJ534" s="34" t="s">
        <v>722</v>
      </c>
      <c r="AK534" s="34" t="s">
        <v>704</v>
      </c>
      <c r="AL534" s="34" t="s">
        <v>103</v>
      </c>
      <c r="AM534" s="34" t="s">
        <v>491</v>
      </c>
      <c r="AN534" s="34" t="s">
        <v>492</v>
      </c>
      <c r="AO534" s="36">
        <v>1.04</v>
      </c>
      <c r="AP534" s="69" t="s">
        <v>1456</v>
      </c>
      <c r="AQ534" s="69" t="s">
        <v>30</v>
      </c>
      <c r="AR534" s="37" t="s">
        <v>493</v>
      </c>
      <c r="AS534" s="38">
        <v>2023</v>
      </c>
      <c r="AT534" s="39" t="s">
        <v>30</v>
      </c>
      <c r="AU534" s="37" t="s">
        <v>471</v>
      </c>
      <c r="AV534" s="39" t="s">
        <v>523</v>
      </c>
      <c r="AW534" s="39" t="s">
        <v>524</v>
      </c>
      <c r="AX534" s="39" t="s">
        <v>606</v>
      </c>
      <c r="AY534" s="40" t="s">
        <v>834</v>
      </c>
      <c r="AZ534" s="40" t="s">
        <v>530</v>
      </c>
      <c r="BA534" s="274">
        <v>0</v>
      </c>
      <c r="BB534" s="42"/>
      <c r="BC534" s="43">
        <v>1019200</v>
      </c>
      <c r="BD534" s="43">
        <v>0</v>
      </c>
      <c r="BE534" s="43"/>
      <c r="BF534" s="43">
        <v>0</v>
      </c>
      <c r="BG534" s="44"/>
      <c r="BH534" s="45">
        <f t="shared" si="887"/>
        <v>1019200</v>
      </c>
      <c r="BI534" s="45">
        <f t="shared" si="888"/>
        <v>1059968</v>
      </c>
      <c r="BJ534" s="45">
        <f t="shared" si="898"/>
        <v>1059968</v>
      </c>
      <c r="BK534" s="46">
        <v>0</v>
      </c>
      <c r="BL534" s="46">
        <v>0</v>
      </c>
      <c r="BM534" s="46">
        <f t="shared" si="848"/>
        <v>0</v>
      </c>
      <c r="BN534" s="46">
        <v>0</v>
      </c>
      <c r="BO534" s="46">
        <f t="shared" si="867"/>
        <v>0</v>
      </c>
      <c r="BP534" s="46">
        <v>0</v>
      </c>
      <c r="BQ534" s="46">
        <f t="shared" si="849"/>
        <v>0</v>
      </c>
      <c r="BR534" s="46">
        <v>0</v>
      </c>
      <c r="BS534" s="46">
        <f t="shared" si="850"/>
        <v>0</v>
      </c>
      <c r="BT534" s="46">
        <v>1019200</v>
      </c>
      <c r="BU534" s="46">
        <f t="shared" si="851"/>
        <v>1059968</v>
      </c>
      <c r="BV534" s="46">
        <v>0</v>
      </c>
      <c r="BW534" s="46">
        <f t="shared" si="852"/>
        <v>0</v>
      </c>
      <c r="BX534" s="46">
        <v>0</v>
      </c>
      <c r="BY534" s="46">
        <f t="shared" si="853"/>
        <v>0</v>
      </c>
      <c r="BZ534" s="46">
        <v>0</v>
      </c>
      <c r="CA534" s="46">
        <f t="shared" si="868"/>
        <v>0</v>
      </c>
      <c r="CB534" s="46">
        <v>0</v>
      </c>
      <c r="CC534" s="46">
        <f t="shared" si="869"/>
        <v>0</v>
      </c>
      <c r="CD534" s="46">
        <v>0</v>
      </c>
      <c r="CE534" s="46">
        <f t="shared" si="870"/>
        <v>0</v>
      </c>
      <c r="CF534" s="46">
        <v>0</v>
      </c>
      <c r="CG534" s="46">
        <f t="shared" si="871"/>
        <v>0</v>
      </c>
      <c r="CH534" s="46">
        <v>0</v>
      </c>
      <c r="CI534" s="46">
        <f t="shared" si="872"/>
        <v>0</v>
      </c>
      <c r="CJ534" s="46">
        <v>0</v>
      </c>
      <c r="CK534" s="46">
        <f t="shared" si="873"/>
        <v>0</v>
      </c>
      <c r="CL534" s="46">
        <v>0</v>
      </c>
      <c r="CM534" s="46">
        <f t="shared" si="874"/>
        <v>0</v>
      </c>
      <c r="CN534" s="46">
        <v>0</v>
      </c>
      <c r="CO534" s="46">
        <f t="shared" si="875"/>
        <v>0</v>
      </c>
      <c r="CP534" s="46">
        <v>0</v>
      </c>
      <c r="CQ534" s="46">
        <f t="shared" si="876"/>
        <v>0</v>
      </c>
      <c r="CR534" s="46">
        <v>0</v>
      </c>
      <c r="CS534" s="46">
        <f t="shared" si="877"/>
        <v>0</v>
      </c>
      <c r="CT534" s="46">
        <v>0</v>
      </c>
      <c r="CU534" s="46">
        <f t="shared" si="878"/>
        <v>0</v>
      </c>
      <c r="CV534" s="46">
        <v>0</v>
      </c>
      <c r="CW534" s="46">
        <f t="shared" si="879"/>
        <v>0</v>
      </c>
      <c r="CX534" s="46">
        <v>0</v>
      </c>
      <c r="CY534" s="46">
        <f t="shared" si="880"/>
        <v>0</v>
      </c>
      <c r="CZ534" s="46">
        <v>0</v>
      </c>
      <c r="DA534" s="46">
        <f t="shared" si="881"/>
        <v>0</v>
      </c>
      <c r="DB534" s="47">
        <v>0</v>
      </c>
      <c r="DC534" s="46">
        <f t="shared" si="882"/>
        <v>0</v>
      </c>
      <c r="DD534" s="48">
        <v>0</v>
      </c>
      <c r="DE534" s="46">
        <f t="shared" si="883"/>
        <v>0</v>
      </c>
      <c r="DF534" s="49">
        <v>12</v>
      </c>
      <c r="DG534" s="50">
        <f t="shared" si="894"/>
        <v>88330.666666666672</v>
      </c>
      <c r="DH534" s="51">
        <f t="shared" si="899"/>
        <v>1059967.9999999998</v>
      </c>
      <c r="DI534" s="52"/>
      <c r="DJ534" s="52"/>
      <c r="DK534" s="53"/>
      <c r="DL534" s="53"/>
      <c r="DM534" s="53"/>
      <c r="DN534" s="53"/>
      <c r="DO534" s="52">
        <f t="shared" ref="DO534:DZ534" si="923">$DG534</f>
        <v>88330.666666666672</v>
      </c>
      <c r="DP534" s="52">
        <f t="shared" si="923"/>
        <v>88330.666666666672</v>
      </c>
      <c r="DQ534" s="52">
        <f t="shared" si="923"/>
        <v>88330.666666666672</v>
      </c>
      <c r="DR534" s="52">
        <f t="shared" si="923"/>
        <v>88330.666666666672</v>
      </c>
      <c r="DS534" s="52">
        <f t="shared" si="923"/>
        <v>88330.666666666672</v>
      </c>
      <c r="DT534" s="52">
        <f t="shared" si="923"/>
        <v>88330.666666666672</v>
      </c>
      <c r="DU534" s="52">
        <f t="shared" si="923"/>
        <v>88330.666666666672</v>
      </c>
      <c r="DV534" s="52">
        <f t="shared" si="923"/>
        <v>88330.666666666672</v>
      </c>
      <c r="DW534" s="52">
        <f t="shared" si="923"/>
        <v>88330.666666666672</v>
      </c>
      <c r="DX534" s="52">
        <f t="shared" si="923"/>
        <v>88330.666666666672</v>
      </c>
      <c r="DY534" s="52">
        <f t="shared" si="923"/>
        <v>88330.666666666672</v>
      </c>
      <c r="DZ534" s="52">
        <f t="shared" si="923"/>
        <v>88330.666666666672</v>
      </c>
      <c r="EA534" s="52"/>
      <c r="EB534" s="53"/>
      <c r="EC534" s="53"/>
      <c r="ED534" s="53"/>
      <c r="EE534" s="53"/>
      <c r="EF534" s="53"/>
      <c r="EG534" s="54">
        <f t="shared" si="900"/>
        <v>0</v>
      </c>
      <c r="EH534" s="55">
        <f t="shared" si="901"/>
        <v>12</v>
      </c>
      <c r="EI534" s="55">
        <f t="shared" si="902"/>
        <v>0</v>
      </c>
      <c r="EJ534" s="56" t="s">
        <v>756</v>
      </c>
      <c r="EK534" s="57">
        <f t="shared" si="916"/>
        <v>0</v>
      </c>
      <c r="EL534" s="57">
        <f t="shared" si="917"/>
        <v>0</v>
      </c>
      <c r="EM534" s="57">
        <f t="shared" si="918"/>
        <v>0</v>
      </c>
      <c r="EN534" s="57">
        <f t="shared" si="919"/>
        <v>0</v>
      </c>
      <c r="EO534" s="57">
        <f t="shared" si="906"/>
        <v>0</v>
      </c>
      <c r="EP534" s="57">
        <f t="shared" si="907"/>
        <v>1059968</v>
      </c>
      <c r="EQ534" s="58">
        <f t="shared" si="908"/>
        <v>0</v>
      </c>
      <c r="ER534" s="58">
        <f t="shared" si="909"/>
        <v>0</v>
      </c>
      <c r="ES534" s="58">
        <f t="shared" si="910"/>
        <v>0</v>
      </c>
      <c r="ET534" s="58">
        <f t="shared" si="911"/>
        <v>0</v>
      </c>
    </row>
    <row r="535" spans="1:150" x14ac:dyDescent="0.25">
      <c r="A535" s="30" t="s">
        <v>1718</v>
      </c>
      <c r="B535" s="65">
        <v>2023446</v>
      </c>
      <c r="C535" s="67" t="s">
        <v>1719</v>
      </c>
      <c r="D535" s="32" t="s">
        <v>833</v>
      </c>
      <c r="E535" s="56"/>
      <c r="F535" s="33"/>
      <c r="G535" s="33"/>
      <c r="H535" s="288">
        <f t="shared" si="903"/>
        <v>1059968</v>
      </c>
      <c r="I535" s="288">
        <f t="shared" si="904"/>
        <v>1059968</v>
      </c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4" t="s">
        <v>478</v>
      </c>
      <c r="AI535" s="34" t="s">
        <v>534</v>
      </c>
      <c r="AJ535" s="34" t="s">
        <v>722</v>
      </c>
      <c r="AK535" s="34" t="s">
        <v>704</v>
      </c>
      <c r="AL535" s="34" t="s">
        <v>103</v>
      </c>
      <c r="AM535" s="34" t="s">
        <v>491</v>
      </c>
      <c r="AN535" s="34" t="s">
        <v>492</v>
      </c>
      <c r="AO535" s="36">
        <v>1.04</v>
      </c>
      <c r="AP535" s="69" t="s">
        <v>1456</v>
      </c>
      <c r="AQ535" s="69" t="s">
        <v>30</v>
      </c>
      <c r="AR535" s="37" t="s">
        <v>493</v>
      </c>
      <c r="AS535" s="38">
        <v>2023</v>
      </c>
      <c r="AT535" s="39" t="s">
        <v>30</v>
      </c>
      <c r="AU535" s="37" t="s">
        <v>471</v>
      </c>
      <c r="AV535" s="39" t="s">
        <v>523</v>
      </c>
      <c r="AW535" s="39" t="s">
        <v>524</v>
      </c>
      <c r="AX535" s="39" t="s">
        <v>606</v>
      </c>
      <c r="AY535" s="40" t="s">
        <v>834</v>
      </c>
      <c r="AZ535" s="40" t="s">
        <v>530</v>
      </c>
      <c r="BA535" s="274">
        <v>0</v>
      </c>
      <c r="BB535" s="42"/>
      <c r="BC535" s="43">
        <v>1019200</v>
      </c>
      <c r="BD535" s="43">
        <v>0</v>
      </c>
      <c r="BE535" s="43"/>
      <c r="BF535" s="43">
        <v>0</v>
      </c>
      <c r="BG535" s="44"/>
      <c r="BH535" s="45">
        <f t="shared" si="887"/>
        <v>1019200</v>
      </c>
      <c r="BI535" s="45">
        <f t="shared" si="888"/>
        <v>1059968</v>
      </c>
      <c r="BJ535" s="45">
        <f t="shared" si="898"/>
        <v>1059968</v>
      </c>
      <c r="BK535" s="46">
        <v>0</v>
      </c>
      <c r="BL535" s="46">
        <v>0</v>
      </c>
      <c r="BM535" s="46">
        <f t="shared" si="848"/>
        <v>0</v>
      </c>
      <c r="BN535" s="46">
        <v>0</v>
      </c>
      <c r="BO535" s="46">
        <f t="shared" si="867"/>
        <v>0</v>
      </c>
      <c r="BP535" s="46">
        <v>0</v>
      </c>
      <c r="BQ535" s="46">
        <f t="shared" si="849"/>
        <v>0</v>
      </c>
      <c r="BR535" s="46">
        <v>0</v>
      </c>
      <c r="BS535" s="46">
        <f t="shared" si="850"/>
        <v>0</v>
      </c>
      <c r="BT535" s="46">
        <v>0</v>
      </c>
      <c r="BU535" s="46">
        <f t="shared" si="851"/>
        <v>0</v>
      </c>
      <c r="BV535" s="46">
        <v>1019200</v>
      </c>
      <c r="BW535" s="46">
        <f t="shared" si="852"/>
        <v>1059968</v>
      </c>
      <c r="BX535" s="46">
        <v>0</v>
      </c>
      <c r="BY535" s="46">
        <f t="shared" si="853"/>
        <v>0</v>
      </c>
      <c r="BZ535" s="46">
        <v>0</v>
      </c>
      <c r="CA535" s="46">
        <f t="shared" si="868"/>
        <v>0</v>
      </c>
      <c r="CB535" s="46">
        <v>0</v>
      </c>
      <c r="CC535" s="46">
        <f t="shared" si="869"/>
        <v>0</v>
      </c>
      <c r="CD535" s="46">
        <v>0</v>
      </c>
      <c r="CE535" s="46">
        <f t="shared" si="870"/>
        <v>0</v>
      </c>
      <c r="CF535" s="46">
        <v>0</v>
      </c>
      <c r="CG535" s="46">
        <f t="shared" si="871"/>
        <v>0</v>
      </c>
      <c r="CH535" s="46">
        <v>0</v>
      </c>
      <c r="CI535" s="46">
        <f t="shared" si="872"/>
        <v>0</v>
      </c>
      <c r="CJ535" s="46">
        <v>0</v>
      </c>
      <c r="CK535" s="46">
        <f t="shared" si="873"/>
        <v>0</v>
      </c>
      <c r="CL535" s="46">
        <v>0</v>
      </c>
      <c r="CM535" s="46">
        <f t="shared" si="874"/>
        <v>0</v>
      </c>
      <c r="CN535" s="46">
        <v>0</v>
      </c>
      <c r="CO535" s="46">
        <f t="shared" si="875"/>
        <v>0</v>
      </c>
      <c r="CP535" s="46">
        <v>0</v>
      </c>
      <c r="CQ535" s="46">
        <f t="shared" si="876"/>
        <v>0</v>
      </c>
      <c r="CR535" s="46">
        <v>0</v>
      </c>
      <c r="CS535" s="46">
        <f t="shared" si="877"/>
        <v>0</v>
      </c>
      <c r="CT535" s="46">
        <v>0</v>
      </c>
      <c r="CU535" s="46">
        <f t="shared" si="878"/>
        <v>0</v>
      </c>
      <c r="CV535" s="46">
        <v>0</v>
      </c>
      <c r="CW535" s="46">
        <f t="shared" si="879"/>
        <v>0</v>
      </c>
      <c r="CX535" s="46">
        <v>0</v>
      </c>
      <c r="CY535" s="46">
        <f t="shared" si="880"/>
        <v>0</v>
      </c>
      <c r="CZ535" s="46">
        <v>0</v>
      </c>
      <c r="DA535" s="46">
        <f t="shared" si="881"/>
        <v>0</v>
      </c>
      <c r="DB535" s="47">
        <v>0</v>
      </c>
      <c r="DC535" s="46">
        <f t="shared" si="882"/>
        <v>0</v>
      </c>
      <c r="DD535" s="48">
        <v>0</v>
      </c>
      <c r="DE535" s="46">
        <f t="shared" si="883"/>
        <v>0</v>
      </c>
      <c r="DF535" s="49">
        <v>12</v>
      </c>
      <c r="DG535" s="50">
        <f t="shared" si="894"/>
        <v>88330.666666666672</v>
      </c>
      <c r="DH535" s="51">
        <f t="shared" si="899"/>
        <v>1059967.9999999998</v>
      </c>
      <c r="DI535" s="52"/>
      <c r="DJ535" s="52"/>
      <c r="DK535" s="53"/>
      <c r="DL535" s="53"/>
      <c r="DM535" s="53"/>
      <c r="DN535" s="53"/>
      <c r="DO535" s="53"/>
      <c r="DP535" s="52">
        <f t="shared" ref="DP535:EA535" si="924">$DG535</f>
        <v>88330.666666666672</v>
      </c>
      <c r="DQ535" s="52">
        <f t="shared" si="924"/>
        <v>88330.666666666672</v>
      </c>
      <c r="DR535" s="52">
        <f t="shared" si="924"/>
        <v>88330.666666666672</v>
      </c>
      <c r="DS535" s="52">
        <f t="shared" si="924"/>
        <v>88330.666666666672</v>
      </c>
      <c r="DT535" s="52">
        <f t="shared" si="924"/>
        <v>88330.666666666672</v>
      </c>
      <c r="DU535" s="52">
        <f t="shared" si="924"/>
        <v>88330.666666666672</v>
      </c>
      <c r="DV535" s="52">
        <f t="shared" si="924"/>
        <v>88330.666666666672</v>
      </c>
      <c r="DW535" s="52">
        <f t="shared" si="924"/>
        <v>88330.666666666672</v>
      </c>
      <c r="DX535" s="52">
        <f t="shared" si="924"/>
        <v>88330.666666666672</v>
      </c>
      <c r="DY535" s="52">
        <f t="shared" si="924"/>
        <v>88330.666666666672</v>
      </c>
      <c r="DZ535" s="52">
        <f t="shared" si="924"/>
        <v>88330.666666666672</v>
      </c>
      <c r="EA535" s="52">
        <f t="shared" si="924"/>
        <v>88330.666666666672</v>
      </c>
      <c r="EB535" s="53"/>
      <c r="EC535" s="53"/>
      <c r="ED535" s="53"/>
      <c r="EE535" s="53"/>
      <c r="EF535" s="53"/>
      <c r="EG535" s="54">
        <f t="shared" si="900"/>
        <v>0</v>
      </c>
      <c r="EH535" s="55">
        <f t="shared" si="901"/>
        <v>12</v>
      </c>
      <c r="EI535" s="55">
        <f t="shared" si="902"/>
        <v>0</v>
      </c>
      <c r="EJ535" s="56" t="s">
        <v>756</v>
      </c>
      <c r="EK535" s="57">
        <f t="shared" si="916"/>
        <v>0</v>
      </c>
      <c r="EL535" s="57">
        <f t="shared" si="917"/>
        <v>0</v>
      </c>
      <c r="EM535" s="57">
        <f t="shared" si="918"/>
        <v>0</v>
      </c>
      <c r="EN535" s="57">
        <f t="shared" si="919"/>
        <v>0</v>
      </c>
      <c r="EO535" s="57">
        <f t="shared" si="906"/>
        <v>0</v>
      </c>
      <c r="EP535" s="57">
        <f t="shared" si="907"/>
        <v>0</v>
      </c>
      <c r="EQ535" s="58">
        <f t="shared" si="908"/>
        <v>0</v>
      </c>
      <c r="ER535" s="58">
        <f t="shared" si="909"/>
        <v>0</v>
      </c>
      <c r="ES535" s="58">
        <f t="shared" si="910"/>
        <v>0</v>
      </c>
      <c r="ET535" s="58">
        <f t="shared" si="911"/>
        <v>0</v>
      </c>
    </row>
    <row r="536" spans="1:150" x14ac:dyDescent="0.25">
      <c r="A536" s="30" t="s">
        <v>1720</v>
      </c>
      <c r="B536" s="65">
        <v>2023447</v>
      </c>
      <c r="C536" s="67" t="s">
        <v>1721</v>
      </c>
      <c r="D536" s="32" t="s">
        <v>833</v>
      </c>
      <c r="E536" s="56"/>
      <c r="F536" s="33"/>
      <c r="G536" s="33"/>
      <c r="H536" s="288">
        <f t="shared" si="903"/>
        <v>1059968</v>
      </c>
      <c r="I536" s="288">
        <f t="shared" si="904"/>
        <v>1059968</v>
      </c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4" t="s">
        <v>478</v>
      </c>
      <c r="AI536" s="34" t="s">
        <v>534</v>
      </c>
      <c r="AJ536" s="34" t="s">
        <v>722</v>
      </c>
      <c r="AK536" s="34" t="s">
        <v>704</v>
      </c>
      <c r="AL536" s="34" t="s">
        <v>103</v>
      </c>
      <c r="AM536" s="34" t="s">
        <v>491</v>
      </c>
      <c r="AN536" s="34" t="s">
        <v>492</v>
      </c>
      <c r="AO536" s="36">
        <v>1.04</v>
      </c>
      <c r="AP536" s="69" t="s">
        <v>1456</v>
      </c>
      <c r="AQ536" s="69" t="s">
        <v>30</v>
      </c>
      <c r="AR536" s="37" t="s">
        <v>493</v>
      </c>
      <c r="AS536" s="38">
        <v>2023</v>
      </c>
      <c r="AT536" s="39" t="s">
        <v>30</v>
      </c>
      <c r="AU536" s="37" t="s">
        <v>471</v>
      </c>
      <c r="AV536" s="39" t="s">
        <v>523</v>
      </c>
      <c r="AW536" s="39" t="s">
        <v>524</v>
      </c>
      <c r="AX536" s="39" t="s">
        <v>606</v>
      </c>
      <c r="AY536" s="40" t="s">
        <v>834</v>
      </c>
      <c r="AZ536" s="40" t="s">
        <v>530</v>
      </c>
      <c r="BA536" s="274">
        <v>0</v>
      </c>
      <c r="BB536" s="42"/>
      <c r="BC536" s="43">
        <v>1019200</v>
      </c>
      <c r="BD536" s="43">
        <v>0</v>
      </c>
      <c r="BE536" s="43"/>
      <c r="BF536" s="43">
        <v>0</v>
      </c>
      <c r="BG536" s="44"/>
      <c r="BH536" s="45">
        <f t="shared" si="887"/>
        <v>1019200</v>
      </c>
      <c r="BI536" s="45">
        <f t="shared" si="888"/>
        <v>1059968</v>
      </c>
      <c r="BJ536" s="45">
        <f t="shared" si="898"/>
        <v>1059968</v>
      </c>
      <c r="BK536" s="46">
        <v>0</v>
      </c>
      <c r="BL536" s="46">
        <v>0</v>
      </c>
      <c r="BM536" s="46">
        <f t="shared" si="848"/>
        <v>0</v>
      </c>
      <c r="BN536" s="46">
        <v>0</v>
      </c>
      <c r="BO536" s="46">
        <f t="shared" si="867"/>
        <v>0</v>
      </c>
      <c r="BP536" s="46">
        <v>0</v>
      </c>
      <c r="BQ536" s="46">
        <f t="shared" si="849"/>
        <v>0</v>
      </c>
      <c r="BR536" s="46">
        <v>0</v>
      </c>
      <c r="BS536" s="46">
        <f t="shared" si="850"/>
        <v>0</v>
      </c>
      <c r="BT536" s="46">
        <v>0</v>
      </c>
      <c r="BU536" s="46">
        <f t="shared" si="851"/>
        <v>0</v>
      </c>
      <c r="BV536" s="46">
        <v>0</v>
      </c>
      <c r="BW536" s="46">
        <f t="shared" si="852"/>
        <v>0</v>
      </c>
      <c r="BX536" s="46">
        <v>1019200</v>
      </c>
      <c r="BY536" s="46">
        <f t="shared" si="853"/>
        <v>1059968</v>
      </c>
      <c r="BZ536" s="46">
        <v>0</v>
      </c>
      <c r="CA536" s="46">
        <f t="shared" si="868"/>
        <v>0</v>
      </c>
      <c r="CB536" s="46">
        <v>0</v>
      </c>
      <c r="CC536" s="46">
        <f t="shared" si="869"/>
        <v>0</v>
      </c>
      <c r="CD536" s="46">
        <v>0</v>
      </c>
      <c r="CE536" s="46">
        <f t="shared" si="870"/>
        <v>0</v>
      </c>
      <c r="CF536" s="46">
        <v>0</v>
      </c>
      <c r="CG536" s="46">
        <f t="shared" si="871"/>
        <v>0</v>
      </c>
      <c r="CH536" s="46">
        <v>0</v>
      </c>
      <c r="CI536" s="46">
        <f t="shared" si="872"/>
        <v>0</v>
      </c>
      <c r="CJ536" s="46">
        <v>0</v>
      </c>
      <c r="CK536" s="46">
        <f t="shared" si="873"/>
        <v>0</v>
      </c>
      <c r="CL536" s="46">
        <v>0</v>
      </c>
      <c r="CM536" s="46">
        <f t="shared" si="874"/>
        <v>0</v>
      </c>
      <c r="CN536" s="46">
        <v>0</v>
      </c>
      <c r="CO536" s="46">
        <f t="shared" si="875"/>
        <v>0</v>
      </c>
      <c r="CP536" s="46">
        <v>0</v>
      </c>
      <c r="CQ536" s="46">
        <f t="shared" si="876"/>
        <v>0</v>
      </c>
      <c r="CR536" s="46">
        <v>0</v>
      </c>
      <c r="CS536" s="46">
        <f t="shared" si="877"/>
        <v>0</v>
      </c>
      <c r="CT536" s="46">
        <v>0</v>
      </c>
      <c r="CU536" s="46">
        <f t="shared" si="878"/>
        <v>0</v>
      </c>
      <c r="CV536" s="46">
        <v>0</v>
      </c>
      <c r="CW536" s="46">
        <f t="shared" si="879"/>
        <v>0</v>
      </c>
      <c r="CX536" s="46">
        <v>0</v>
      </c>
      <c r="CY536" s="46">
        <f t="shared" si="880"/>
        <v>0</v>
      </c>
      <c r="CZ536" s="46">
        <v>0</v>
      </c>
      <c r="DA536" s="46">
        <f t="shared" si="881"/>
        <v>0</v>
      </c>
      <c r="DB536" s="47">
        <v>0</v>
      </c>
      <c r="DC536" s="46">
        <f t="shared" si="882"/>
        <v>0</v>
      </c>
      <c r="DD536" s="48">
        <v>0</v>
      </c>
      <c r="DE536" s="46">
        <f t="shared" si="883"/>
        <v>0</v>
      </c>
      <c r="DF536" s="49">
        <v>12</v>
      </c>
      <c r="DG536" s="50">
        <f t="shared" si="894"/>
        <v>88330.666666666672</v>
      </c>
      <c r="DH536" s="51">
        <f t="shared" si="899"/>
        <v>1059967.9999999998</v>
      </c>
      <c r="DI536" s="52"/>
      <c r="DJ536" s="52"/>
      <c r="DK536" s="53"/>
      <c r="DL536" s="53"/>
      <c r="DM536" s="53"/>
      <c r="DN536" s="53"/>
      <c r="DO536" s="53"/>
      <c r="DP536" s="53"/>
      <c r="DQ536" s="52">
        <f t="shared" ref="DQ536:EB536" si="925">$DG536</f>
        <v>88330.666666666672</v>
      </c>
      <c r="DR536" s="52">
        <f t="shared" si="925"/>
        <v>88330.666666666672</v>
      </c>
      <c r="DS536" s="52">
        <f t="shared" si="925"/>
        <v>88330.666666666672</v>
      </c>
      <c r="DT536" s="52">
        <f t="shared" si="925"/>
        <v>88330.666666666672</v>
      </c>
      <c r="DU536" s="52">
        <f t="shared" si="925"/>
        <v>88330.666666666672</v>
      </c>
      <c r="DV536" s="52">
        <f t="shared" si="925"/>
        <v>88330.666666666672</v>
      </c>
      <c r="DW536" s="52">
        <f t="shared" si="925"/>
        <v>88330.666666666672</v>
      </c>
      <c r="DX536" s="52">
        <f t="shared" si="925"/>
        <v>88330.666666666672</v>
      </c>
      <c r="DY536" s="52">
        <f t="shared" si="925"/>
        <v>88330.666666666672</v>
      </c>
      <c r="DZ536" s="52">
        <f t="shared" si="925"/>
        <v>88330.666666666672</v>
      </c>
      <c r="EA536" s="52">
        <f t="shared" si="925"/>
        <v>88330.666666666672</v>
      </c>
      <c r="EB536" s="52">
        <f t="shared" si="925"/>
        <v>88330.666666666672</v>
      </c>
      <c r="EC536" s="53"/>
      <c r="ED536" s="53"/>
      <c r="EE536" s="53"/>
      <c r="EF536" s="53"/>
      <c r="EG536" s="54">
        <f t="shared" si="900"/>
        <v>0</v>
      </c>
      <c r="EH536" s="55">
        <f t="shared" si="901"/>
        <v>12</v>
      </c>
      <c r="EI536" s="55">
        <f t="shared" si="902"/>
        <v>0</v>
      </c>
      <c r="EJ536" s="56" t="s">
        <v>756</v>
      </c>
      <c r="EK536" s="57">
        <f t="shared" si="916"/>
        <v>0</v>
      </c>
      <c r="EL536" s="57">
        <f t="shared" si="917"/>
        <v>0</v>
      </c>
      <c r="EM536" s="57">
        <f t="shared" si="918"/>
        <v>0</v>
      </c>
      <c r="EN536" s="57">
        <f t="shared" si="919"/>
        <v>0</v>
      </c>
      <c r="EO536" s="57">
        <f t="shared" si="906"/>
        <v>0</v>
      </c>
      <c r="EP536" s="57">
        <f t="shared" si="907"/>
        <v>0</v>
      </c>
      <c r="EQ536" s="58">
        <f t="shared" si="908"/>
        <v>0</v>
      </c>
      <c r="ER536" s="58">
        <f t="shared" si="909"/>
        <v>0</v>
      </c>
      <c r="ES536" s="58">
        <f t="shared" si="910"/>
        <v>0</v>
      </c>
      <c r="ET536" s="58">
        <f t="shared" si="911"/>
        <v>0</v>
      </c>
    </row>
    <row r="537" spans="1:150" x14ac:dyDescent="0.25">
      <c r="A537" s="30" t="s">
        <v>1722</v>
      </c>
      <c r="B537" s="65">
        <v>2023448</v>
      </c>
      <c r="C537" s="67" t="s">
        <v>1179</v>
      </c>
      <c r="D537" s="32" t="s">
        <v>489</v>
      </c>
      <c r="E537" s="56"/>
      <c r="F537" s="33"/>
      <c r="G537" s="33"/>
      <c r="H537" s="288">
        <f t="shared" si="903"/>
        <v>47049.599999999999</v>
      </c>
      <c r="I537" s="288">
        <f t="shared" si="904"/>
        <v>47049.599999999999</v>
      </c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4" t="s">
        <v>675</v>
      </c>
      <c r="AI537" s="34" t="s">
        <v>463</v>
      </c>
      <c r="AJ537" s="34" t="s">
        <v>722</v>
      </c>
      <c r="AK537" s="34" t="s">
        <v>704</v>
      </c>
      <c r="AL537" s="34" t="s">
        <v>1180</v>
      </c>
      <c r="AM537" s="34" t="s">
        <v>529</v>
      </c>
      <c r="AN537" s="34" t="s">
        <v>492</v>
      </c>
      <c r="AO537" s="36">
        <v>1.04</v>
      </c>
      <c r="AP537" s="69" t="s">
        <v>1456</v>
      </c>
      <c r="AQ537" s="69" t="s">
        <v>30</v>
      </c>
      <c r="AR537" s="37" t="s">
        <v>493</v>
      </c>
      <c r="AS537" s="38">
        <v>2023</v>
      </c>
      <c r="AT537" s="39" t="s">
        <v>470</v>
      </c>
      <c r="AU537" s="37" t="s">
        <v>469</v>
      </c>
      <c r="AV537" s="39" t="s">
        <v>494</v>
      </c>
      <c r="AW537" s="39" t="s">
        <v>495</v>
      </c>
      <c r="AX537" s="39" t="s">
        <v>496</v>
      </c>
      <c r="AY537" s="40" t="s">
        <v>705</v>
      </c>
      <c r="AZ537" s="40" t="s">
        <v>504</v>
      </c>
      <c r="BA537" s="274">
        <v>0</v>
      </c>
      <c r="BB537" s="42"/>
      <c r="BC537" s="43">
        <v>45240</v>
      </c>
      <c r="BD537" s="43">
        <v>0</v>
      </c>
      <c r="BE537" s="43"/>
      <c r="BF537" s="43">
        <v>0</v>
      </c>
      <c r="BG537" s="44"/>
      <c r="BH537" s="45">
        <f t="shared" si="887"/>
        <v>45240</v>
      </c>
      <c r="BI537" s="45">
        <f t="shared" si="888"/>
        <v>47049.599999999999</v>
      </c>
      <c r="BJ537" s="45">
        <f t="shared" si="898"/>
        <v>47049.599999999999</v>
      </c>
      <c r="BK537" s="46">
        <v>0</v>
      </c>
      <c r="BL537" s="46">
        <v>0</v>
      </c>
      <c r="BM537" s="46">
        <f t="shared" si="848"/>
        <v>0</v>
      </c>
      <c r="BN537" s="46">
        <v>0</v>
      </c>
      <c r="BO537" s="46">
        <f t="shared" si="867"/>
        <v>0</v>
      </c>
      <c r="BP537" s="46">
        <v>0</v>
      </c>
      <c r="BQ537" s="46">
        <f t="shared" si="849"/>
        <v>0</v>
      </c>
      <c r="BR537" s="46">
        <v>0</v>
      </c>
      <c r="BS537" s="46">
        <f t="shared" si="850"/>
        <v>0</v>
      </c>
      <c r="BT537" s="46">
        <v>0</v>
      </c>
      <c r="BU537" s="46">
        <f t="shared" si="851"/>
        <v>0</v>
      </c>
      <c r="BV537" s="46">
        <v>0</v>
      </c>
      <c r="BW537" s="46">
        <f t="shared" si="852"/>
        <v>0</v>
      </c>
      <c r="BX537" s="46">
        <v>0</v>
      </c>
      <c r="BY537" s="46">
        <f t="shared" si="853"/>
        <v>0</v>
      </c>
      <c r="BZ537" s="46">
        <v>0</v>
      </c>
      <c r="CA537" s="46">
        <f t="shared" si="868"/>
        <v>0</v>
      </c>
      <c r="CB537" s="46">
        <v>0</v>
      </c>
      <c r="CC537" s="46">
        <f t="shared" si="869"/>
        <v>0</v>
      </c>
      <c r="CD537" s="46">
        <v>45240</v>
      </c>
      <c r="CE537" s="46">
        <f t="shared" si="870"/>
        <v>47049.599999999999</v>
      </c>
      <c r="CF537" s="46">
        <v>0</v>
      </c>
      <c r="CG537" s="46">
        <f t="shared" si="871"/>
        <v>0</v>
      </c>
      <c r="CH537" s="46">
        <v>0</v>
      </c>
      <c r="CI537" s="46">
        <f t="shared" si="872"/>
        <v>0</v>
      </c>
      <c r="CJ537" s="46">
        <v>0</v>
      </c>
      <c r="CK537" s="46">
        <f t="shared" si="873"/>
        <v>0</v>
      </c>
      <c r="CL537" s="46">
        <v>0</v>
      </c>
      <c r="CM537" s="46">
        <f t="shared" si="874"/>
        <v>0</v>
      </c>
      <c r="CN537" s="46">
        <v>0</v>
      </c>
      <c r="CO537" s="46">
        <f t="shared" si="875"/>
        <v>0</v>
      </c>
      <c r="CP537" s="46">
        <v>0</v>
      </c>
      <c r="CQ537" s="46">
        <f t="shared" si="876"/>
        <v>0</v>
      </c>
      <c r="CR537" s="46">
        <v>0</v>
      </c>
      <c r="CS537" s="46">
        <f t="shared" si="877"/>
        <v>0</v>
      </c>
      <c r="CT537" s="46">
        <v>0</v>
      </c>
      <c r="CU537" s="46">
        <f t="shared" si="878"/>
        <v>0</v>
      </c>
      <c r="CV537" s="46">
        <v>0</v>
      </c>
      <c r="CW537" s="46">
        <f t="shared" si="879"/>
        <v>0</v>
      </c>
      <c r="CX537" s="46">
        <v>0</v>
      </c>
      <c r="CY537" s="46">
        <f t="shared" si="880"/>
        <v>0</v>
      </c>
      <c r="CZ537" s="46">
        <v>0</v>
      </c>
      <c r="DA537" s="46">
        <f t="shared" si="881"/>
        <v>0</v>
      </c>
      <c r="DB537" s="47">
        <v>0</v>
      </c>
      <c r="DC537" s="46">
        <f t="shared" si="882"/>
        <v>0</v>
      </c>
      <c r="DD537" s="48">
        <v>0</v>
      </c>
      <c r="DE537" s="46">
        <f t="shared" si="883"/>
        <v>0</v>
      </c>
      <c r="DF537" s="49">
        <v>10</v>
      </c>
      <c r="DG537" s="50">
        <f t="shared" si="894"/>
        <v>4704.96</v>
      </c>
      <c r="DH537" s="51">
        <f t="shared" si="899"/>
        <v>47049.599999999999</v>
      </c>
      <c r="DI537" s="52"/>
      <c r="DJ537" s="52"/>
      <c r="DK537" s="53"/>
      <c r="DL537" s="53"/>
      <c r="DM537" s="53"/>
      <c r="DN537" s="53"/>
      <c r="DO537" s="53"/>
      <c r="DP537" s="53"/>
      <c r="DQ537" s="53"/>
      <c r="DR537" s="53"/>
      <c r="DS537" s="53"/>
      <c r="DT537" s="52">
        <f t="shared" ref="DT537:EC541" si="926">$DG537</f>
        <v>4704.96</v>
      </c>
      <c r="DU537" s="52">
        <f t="shared" si="926"/>
        <v>4704.96</v>
      </c>
      <c r="DV537" s="52">
        <f t="shared" si="926"/>
        <v>4704.96</v>
      </c>
      <c r="DW537" s="52">
        <f t="shared" si="926"/>
        <v>4704.96</v>
      </c>
      <c r="DX537" s="52">
        <f t="shared" si="926"/>
        <v>4704.96</v>
      </c>
      <c r="DY537" s="52">
        <f t="shared" si="926"/>
        <v>4704.96</v>
      </c>
      <c r="DZ537" s="52">
        <f t="shared" si="926"/>
        <v>4704.96</v>
      </c>
      <c r="EA537" s="52">
        <f t="shared" si="926"/>
        <v>4704.96</v>
      </c>
      <c r="EB537" s="52">
        <f t="shared" si="926"/>
        <v>4704.96</v>
      </c>
      <c r="EC537" s="52">
        <f t="shared" si="926"/>
        <v>4704.96</v>
      </c>
      <c r="ED537" s="53"/>
      <c r="EE537" s="53"/>
      <c r="EF537" s="53"/>
      <c r="EG537" s="54">
        <f t="shared" si="900"/>
        <v>0</v>
      </c>
      <c r="EH537" s="55">
        <f t="shared" si="901"/>
        <v>10</v>
      </c>
      <c r="EI537" s="55">
        <f t="shared" si="902"/>
        <v>0</v>
      </c>
      <c r="EJ537" s="56" t="s">
        <v>1177</v>
      </c>
      <c r="EK537" s="57">
        <f t="shared" si="916"/>
        <v>0</v>
      </c>
      <c r="EL537" s="57">
        <f t="shared" si="917"/>
        <v>0</v>
      </c>
      <c r="EM537" s="57">
        <f t="shared" si="918"/>
        <v>0</v>
      </c>
      <c r="EN537" s="57">
        <f t="shared" si="919"/>
        <v>0</v>
      </c>
      <c r="EO537" s="57">
        <f t="shared" si="906"/>
        <v>0</v>
      </c>
      <c r="EP537" s="57">
        <f t="shared" si="907"/>
        <v>0</v>
      </c>
      <c r="EQ537" s="58">
        <f t="shared" si="908"/>
        <v>0</v>
      </c>
      <c r="ER537" s="58">
        <f t="shared" si="909"/>
        <v>0</v>
      </c>
      <c r="ES537" s="58">
        <f t="shared" si="910"/>
        <v>0</v>
      </c>
      <c r="ET537" s="58">
        <f t="shared" si="911"/>
        <v>0</v>
      </c>
    </row>
    <row r="538" spans="1:150" x14ac:dyDescent="0.25">
      <c r="A538" s="30" t="s">
        <v>1723</v>
      </c>
      <c r="B538" s="65">
        <v>2023449</v>
      </c>
      <c r="C538" s="67" t="s">
        <v>1724</v>
      </c>
      <c r="D538" s="32" t="s">
        <v>489</v>
      </c>
      <c r="E538" s="56"/>
      <c r="F538" s="33"/>
      <c r="G538" s="33"/>
      <c r="H538" s="288">
        <f t="shared" si="903"/>
        <v>54080</v>
      </c>
      <c r="I538" s="288">
        <f t="shared" si="904"/>
        <v>54080</v>
      </c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4" t="s">
        <v>675</v>
      </c>
      <c r="AI538" s="34" t="s">
        <v>534</v>
      </c>
      <c r="AJ538" s="34" t="s">
        <v>722</v>
      </c>
      <c r="AK538" s="34" t="s">
        <v>704</v>
      </c>
      <c r="AL538" s="34" t="s">
        <v>221</v>
      </c>
      <c r="AM538" s="34" t="s">
        <v>529</v>
      </c>
      <c r="AN538" s="34" t="s">
        <v>492</v>
      </c>
      <c r="AO538" s="36">
        <v>1.04</v>
      </c>
      <c r="AP538" s="69" t="s">
        <v>1456</v>
      </c>
      <c r="AQ538" s="69" t="s">
        <v>30</v>
      </c>
      <c r="AR538" s="37" t="s">
        <v>493</v>
      </c>
      <c r="AS538" s="38">
        <v>2023</v>
      </c>
      <c r="AT538" s="39" t="s">
        <v>1171</v>
      </c>
      <c r="AU538" s="37" t="s">
        <v>469</v>
      </c>
      <c r="AV538" s="39" t="s">
        <v>494</v>
      </c>
      <c r="AW538" s="39" t="s">
        <v>495</v>
      </c>
      <c r="AX538" s="39" t="s">
        <v>496</v>
      </c>
      <c r="AY538" s="40" t="s">
        <v>834</v>
      </c>
      <c r="AZ538" s="40" t="s">
        <v>737</v>
      </c>
      <c r="BA538" s="274">
        <v>0</v>
      </c>
      <c r="BB538" s="42"/>
      <c r="BC538" s="43">
        <v>52000</v>
      </c>
      <c r="BD538" s="43">
        <v>0</v>
      </c>
      <c r="BE538" s="43"/>
      <c r="BF538" s="43">
        <v>0</v>
      </c>
      <c r="BG538" s="44"/>
      <c r="BH538" s="45">
        <f t="shared" si="887"/>
        <v>52000</v>
      </c>
      <c r="BI538" s="45">
        <f t="shared" si="888"/>
        <v>54080</v>
      </c>
      <c r="BJ538" s="45">
        <f t="shared" si="898"/>
        <v>54080</v>
      </c>
      <c r="BK538" s="46">
        <v>0</v>
      </c>
      <c r="BL538" s="46">
        <v>0</v>
      </c>
      <c r="BM538" s="46">
        <f t="shared" si="848"/>
        <v>0</v>
      </c>
      <c r="BN538" s="46">
        <v>0</v>
      </c>
      <c r="BO538" s="46">
        <f t="shared" si="867"/>
        <v>0</v>
      </c>
      <c r="BP538" s="46">
        <v>0</v>
      </c>
      <c r="BQ538" s="46">
        <f t="shared" si="849"/>
        <v>0</v>
      </c>
      <c r="BR538" s="46">
        <v>0</v>
      </c>
      <c r="BS538" s="46">
        <f t="shared" si="850"/>
        <v>0</v>
      </c>
      <c r="BT538" s="46">
        <v>0</v>
      </c>
      <c r="BU538" s="46">
        <f t="shared" si="851"/>
        <v>0</v>
      </c>
      <c r="BV538" s="46">
        <v>0</v>
      </c>
      <c r="BW538" s="46">
        <f t="shared" si="852"/>
        <v>0</v>
      </c>
      <c r="BX538" s="46">
        <v>0</v>
      </c>
      <c r="BY538" s="46">
        <f t="shared" si="853"/>
        <v>0</v>
      </c>
      <c r="BZ538" s="46">
        <v>0</v>
      </c>
      <c r="CA538" s="46">
        <f t="shared" si="868"/>
        <v>0</v>
      </c>
      <c r="CB538" s="46">
        <v>0</v>
      </c>
      <c r="CC538" s="46">
        <f t="shared" si="869"/>
        <v>0</v>
      </c>
      <c r="CD538" s="46">
        <v>52000</v>
      </c>
      <c r="CE538" s="46">
        <f t="shared" si="870"/>
        <v>54080</v>
      </c>
      <c r="CF538" s="46">
        <v>0</v>
      </c>
      <c r="CG538" s="46">
        <f t="shared" si="871"/>
        <v>0</v>
      </c>
      <c r="CH538" s="46">
        <v>0</v>
      </c>
      <c r="CI538" s="46">
        <f t="shared" si="872"/>
        <v>0</v>
      </c>
      <c r="CJ538" s="46">
        <v>0</v>
      </c>
      <c r="CK538" s="46">
        <f t="shared" si="873"/>
        <v>0</v>
      </c>
      <c r="CL538" s="46">
        <v>0</v>
      </c>
      <c r="CM538" s="46">
        <f t="shared" si="874"/>
        <v>0</v>
      </c>
      <c r="CN538" s="46">
        <v>0</v>
      </c>
      <c r="CO538" s="46">
        <f t="shared" si="875"/>
        <v>0</v>
      </c>
      <c r="CP538" s="46">
        <v>0</v>
      </c>
      <c r="CQ538" s="46">
        <f t="shared" si="876"/>
        <v>0</v>
      </c>
      <c r="CR538" s="46">
        <v>0</v>
      </c>
      <c r="CS538" s="46">
        <f t="shared" si="877"/>
        <v>0</v>
      </c>
      <c r="CT538" s="46">
        <v>0</v>
      </c>
      <c r="CU538" s="46">
        <f t="shared" si="878"/>
        <v>0</v>
      </c>
      <c r="CV538" s="46">
        <v>0</v>
      </c>
      <c r="CW538" s="46">
        <f t="shared" si="879"/>
        <v>0</v>
      </c>
      <c r="CX538" s="46">
        <v>0</v>
      </c>
      <c r="CY538" s="46">
        <f t="shared" si="880"/>
        <v>0</v>
      </c>
      <c r="CZ538" s="46">
        <v>0</v>
      </c>
      <c r="DA538" s="46">
        <f t="shared" si="881"/>
        <v>0</v>
      </c>
      <c r="DB538" s="47">
        <v>0</v>
      </c>
      <c r="DC538" s="46">
        <f t="shared" si="882"/>
        <v>0</v>
      </c>
      <c r="DD538" s="48">
        <v>0</v>
      </c>
      <c r="DE538" s="46">
        <f t="shared" si="883"/>
        <v>0</v>
      </c>
      <c r="DF538" s="49">
        <v>12</v>
      </c>
      <c r="DG538" s="50">
        <f t="shared" si="894"/>
        <v>4506.666666666667</v>
      </c>
      <c r="DH538" s="51">
        <f t="shared" si="899"/>
        <v>54079.999999999993</v>
      </c>
      <c r="DI538" s="52"/>
      <c r="DJ538" s="52"/>
      <c r="DK538" s="53"/>
      <c r="DL538" s="53"/>
      <c r="DM538" s="53"/>
      <c r="DN538" s="53"/>
      <c r="DO538" s="53"/>
      <c r="DP538" s="53"/>
      <c r="DQ538" s="53"/>
      <c r="DR538" s="53"/>
      <c r="DS538" s="53"/>
      <c r="DT538" s="52">
        <f t="shared" si="926"/>
        <v>4506.666666666667</v>
      </c>
      <c r="DU538" s="52">
        <f t="shared" si="926"/>
        <v>4506.666666666667</v>
      </c>
      <c r="DV538" s="52">
        <f t="shared" si="926"/>
        <v>4506.666666666667</v>
      </c>
      <c r="DW538" s="52">
        <f t="shared" si="926"/>
        <v>4506.666666666667</v>
      </c>
      <c r="DX538" s="52">
        <f t="shared" si="926"/>
        <v>4506.666666666667</v>
      </c>
      <c r="DY538" s="52">
        <f t="shared" si="926"/>
        <v>4506.666666666667</v>
      </c>
      <c r="DZ538" s="52">
        <f t="shared" si="926"/>
        <v>4506.666666666667</v>
      </c>
      <c r="EA538" s="52">
        <f t="shared" si="926"/>
        <v>4506.666666666667</v>
      </c>
      <c r="EB538" s="52">
        <f t="shared" si="926"/>
        <v>4506.666666666667</v>
      </c>
      <c r="EC538" s="52">
        <f t="shared" si="926"/>
        <v>4506.666666666667</v>
      </c>
      <c r="ED538" s="52">
        <f t="shared" ref="ED538:EE541" si="927">$DG538</f>
        <v>4506.666666666667</v>
      </c>
      <c r="EE538" s="52">
        <f t="shared" si="927"/>
        <v>4506.666666666667</v>
      </c>
      <c r="EF538" s="53"/>
      <c r="EG538" s="54">
        <f t="shared" si="900"/>
        <v>0</v>
      </c>
      <c r="EH538" s="55">
        <f t="shared" si="901"/>
        <v>12</v>
      </c>
      <c r="EI538" s="55">
        <f t="shared" si="902"/>
        <v>0</v>
      </c>
      <c r="EJ538" s="56" t="s">
        <v>756</v>
      </c>
      <c r="EK538" s="57">
        <f t="shared" si="916"/>
        <v>0</v>
      </c>
      <c r="EL538" s="57">
        <f t="shared" si="917"/>
        <v>0</v>
      </c>
      <c r="EM538" s="57">
        <f t="shared" si="918"/>
        <v>0</v>
      </c>
      <c r="EN538" s="57">
        <f t="shared" si="919"/>
        <v>0</v>
      </c>
      <c r="EO538" s="57">
        <f t="shared" si="906"/>
        <v>0</v>
      </c>
      <c r="EP538" s="57">
        <f t="shared" si="907"/>
        <v>0</v>
      </c>
      <c r="EQ538" s="58">
        <f t="shared" si="908"/>
        <v>0</v>
      </c>
      <c r="ER538" s="58">
        <f t="shared" si="909"/>
        <v>0</v>
      </c>
      <c r="ES538" s="58">
        <f t="shared" si="910"/>
        <v>0</v>
      </c>
      <c r="ET538" s="58">
        <f t="shared" si="911"/>
        <v>0</v>
      </c>
    </row>
    <row r="539" spans="1:150" x14ac:dyDescent="0.25">
      <c r="A539" s="30" t="s">
        <v>1725</v>
      </c>
      <c r="B539" s="65">
        <v>2023450</v>
      </c>
      <c r="C539" s="67" t="s">
        <v>1255</v>
      </c>
      <c r="D539" s="32" t="s">
        <v>1165</v>
      </c>
      <c r="E539" s="56"/>
      <c r="F539" s="33"/>
      <c r="G539" s="33"/>
      <c r="H539" s="288">
        <f t="shared" si="903"/>
        <v>914847.56480000005</v>
      </c>
      <c r="I539" s="288">
        <f t="shared" si="904"/>
        <v>914847.56480000005</v>
      </c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4" t="s">
        <v>478</v>
      </c>
      <c r="AI539" s="34" t="s">
        <v>534</v>
      </c>
      <c r="AJ539" s="34" t="s">
        <v>722</v>
      </c>
      <c r="AK539" s="34" t="s">
        <v>1256</v>
      </c>
      <c r="AL539" s="34" t="s">
        <v>103</v>
      </c>
      <c r="AM539" s="34" t="s">
        <v>491</v>
      </c>
      <c r="AN539" s="34" t="s">
        <v>492</v>
      </c>
      <c r="AO539" s="36">
        <v>1.04</v>
      </c>
      <c r="AP539" s="69" t="s">
        <v>1456</v>
      </c>
      <c r="AQ539" s="69" t="s">
        <v>58</v>
      </c>
      <c r="AR539" s="37" t="s">
        <v>469</v>
      </c>
      <c r="AS539" s="38">
        <v>2023</v>
      </c>
      <c r="AT539" s="39" t="s">
        <v>1171</v>
      </c>
      <c r="AU539" s="37" t="s">
        <v>493</v>
      </c>
      <c r="AV539" s="39" t="s">
        <v>523</v>
      </c>
      <c r="AW539" s="39" t="s">
        <v>524</v>
      </c>
      <c r="AX539" s="39" t="s">
        <v>606</v>
      </c>
      <c r="AY539" s="40" t="s">
        <v>834</v>
      </c>
      <c r="AZ539" s="40" t="s">
        <v>530</v>
      </c>
      <c r="BA539" s="274">
        <v>0</v>
      </c>
      <c r="BB539" s="42"/>
      <c r="BC539" s="43">
        <v>879661.12</v>
      </c>
      <c r="BD539" s="43">
        <v>0</v>
      </c>
      <c r="BE539" s="43"/>
      <c r="BF539" s="43">
        <v>0</v>
      </c>
      <c r="BG539" s="44"/>
      <c r="BH539" s="45">
        <f t="shared" si="887"/>
        <v>879661.12</v>
      </c>
      <c r="BI539" s="45">
        <f t="shared" si="888"/>
        <v>914847.56480000005</v>
      </c>
      <c r="BJ539" s="45">
        <f t="shared" si="898"/>
        <v>914847.56480000005</v>
      </c>
      <c r="BK539" s="46">
        <v>0</v>
      </c>
      <c r="BL539" s="46">
        <v>0</v>
      </c>
      <c r="BM539" s="46">
        <f t="shared" si="848"/>
        <v>0</v>
      </c>
      <c r="BN539" s="46">
        <v>0</v>
      </c>
      <c r="BO539" s="46">
        <f t="shared" si="867"/>
        <v>0</v>
      </c>
      <c r="BP539" s="46">
        <v>0</v>
      </c>
      <c r="BQ539" s="46">
        <f t="shared" si="849"/>
        <v>0</v>
      </c>
      <c r="BR539" s="46">
        <v>0</v>
      </c>
      <c r="BS539" s="46">
        <f t="shared" si="850"/>
        <v>0</v>
      </c>
      <c r="BT539" s="46">
        <v>0</v>
      </c>
      <c r="BU539" s="46">
        <f t="shared" si="851"/>
        <v>0</v>
      </c>
      <c r="BV539" s="46">
        <v>0</v>
      </c>
      <c r="BW539" s="46">
        <f t="shared" si="852"/>
        <v>0</v>
      </c>
      <c r="BX539" s="46">
        <v>0</v>
      </c>
      <c r="BY539" s="46">
        <f t="shared" si="853"/>
        <v>0</v>
      </c>
      <c r="BZ539" s="46">
        <v>0</v>
      </c>
      <c r="CA539" s="46">
        <f t="shared" si="868"/>
        <v>0</v>
      </c>
      <c r="CB539" s="46">
        <v>0</v>
      </c>
      <c r="CC539" s="46">
        <f t="shared" si="869"/>
        <v>0</v>
      </c>
      <c r="CD539" s="46">
        <v>879661.12</v>
      </c>
      <c r="CE539" s="46">
        <f t="shared" si="870"/>
        <v>914847.56480000005</v>
      </c>
      <c r="CF539" s="46">
        <v>0</v>
      </c>
      <c r="CG539" s="46">
        <f t="shared" si="871"/>
        <v>0</v>
      </c>
      <c r="CH539" s="46">
        <v>0</v>
      </c>
      <c r="CI539" s="46">
        <f t="shared" si="872"/>
        <v>0</v>
      </c>
      <c r="CJ539" s="46">
        <v>0</v>
      </c>
      <c r="CK539" s="46">
        <f t="shared" si="873"/>
        <v>0</v>
      </c>
      <c r="CL539" s="46">
        <v>0</v>
      </c>
      <c r="CM539" s="46">
        <f t="shared" si="874"/>
        <v>0</v>
      </c>
      <c r="CN539" s="46">
        <v>0</v>
      </c>
      <c r="CO539" s="46">
        <f t="shared" si="875"/>
        <v>0</v>
      </c>
      <c r="CP539" s="46">
        <v>0</v>
      </c>
      <c r="CQ539" s="46">
        <f t="shared" si="876"/>
        <v>0</v>
      </c>
      <c r="CR539" s="46">
        <v>0</v>
      </c>
      <c r="CS539" s="46">
        <f t="shared" si="877"/>
        <v>0</v>
      </c>
      <c r="CT539" s="46">
        <v>0</v>
      </c>
      <c r="CU539" s="46">
        <f t="shared" si="878"/>
        <v>0</v>
      </c>
      <c r="CV539" s="46">
        <v>0</v>
      </c>
      <c r="CW539" s="46">
        <f t="shared" si="879"/>
        <v>0</v>
      </c>
      <c r="CX539" s="46">
        <v>0</v>
      </c>
      <c r="CY539" s="46">
        <f t="shared" si="880"/>
        <v>0</v>
      </c>
      <c r="CZ539" s="46">
        <v>0</v>
      </c>
      <c r="DA539" s="46">
        <f t="shared" si="881"/>
        <v>0</v>
      </c>
      <c r="DB539" s="47">
        <v>0</v>
      </c>
      <c r="DC539" s="46">
        <f t="shared" si="882"/>
        <v>0</v>
      </c>
      <c r="DD539" s="48">
        <v>0</v>
      </c>
      <c r="DE539" s="46">
        <f t="shared" si="883"/>
        <v>0</v>
      </c>
      <c r="DF539" s="49">
        <v>12</v>
      </c>
      <c r="DG539" s="50">
        <f t="shared" si="894"/>
        <v>76237.297066666666</v>
      </c>
      <c r="DH539" s="51">
        <f t="shared" si="899"/>
        <v>914847.56479999993</v>
      </c>
      <c r="DI539" s="52"/>
      <c r="DJ539" s="52"/>
      <c r="DK539" s="53"/>
      <c r="DL539" s="53"/>
      <c r="DM539" s="53"/>
      <c r="DN539" s="53"/>
      <c r="DO539" s="53"/>
      <c r="DP539" s="53"/>
      <c r="DQ539" s="53"/>
      <c r="DR539" s="53"/>
      <c r="DS539" s="53"/>
      <c r="DT539" s="52">
        <f t="shared" si="926"/>
        <v>76237.297066666666</v>
      </c>
      <c r="DU539" s="52">
        <f t="shared" si="926"/>
        <v>76237.297066666666</v>
      </c>
      <c r="DV539" s="52">
        <f t="shared" si="926"/>
        <v>76237.297066666666</v>
      </c>
      <c r="DW539" s="52">
        <f t="shared" si="926"/>
        <v>76237.297066666666</v>
      </c>
      <c r="DX539" s="52">
        <f t="shared" si="926"/>
        <v>76237.297066666666</v>
      </c>
      <c r="DY539" s="52">
        <f t="shared" si="926"/>
        <v>76237.297066666666</v>
      </c>
      <c r="DZ539" s="52">
        <f t="shared" si="926"/>
        <v>76237.297066666666</v>
      </c>
      <c r="EA539" s="52">
        <f t="shared" si="926"/>
        <v>76237.297066666666</v>
      </c>
      <c r="EB539" s="52">
        <f t="shared" si="926"/>
        <v>76237.297066666666</v>
      </c>
      <c r="EC539" s="52">
        <f t="shared" si="926"/>
        <v>76237.297066666666</v>
      </c>
      <c r="ED539" s="52">
        <f t="shared" si="927"/>
        <v>76237.297066666666</v>
      </c>
      <c r="EE539" s="52">
        <f t="shared" si="927"/>
        <v>76237.297066666666</v>
      </c>
      <c r="EF539" s="52"/>
      <c r="EG539" s="54">
        <f t="shared" si="900"/>
        <v>0</v>
      </c>
      <c r="EH539" s="55">
        <f t="shared" si="901"/>
        <v>12</v>
      </c>
      <c r="EI539" s="55">
        <f t="shared" si="902"/>
        <v>0</v>
      </c>
      <c r="EJ539" s="56" t="s">
        <v>756</v>
      </c>
      <c r="EK539" s="57">
        <f t="shared" si="916"/>
        <v>0</v>
      </c>
      <c r="EL539" s="57">
        <f t="shared" si="917"/>
        <v>0</v>
      </c>
      <c r="EM539" s="57">
        <f t="shared" si="918"/>
        <v>0</v>
      </c>
      <c r="EN539" s="57">
        <f t="shared" si="919"/>
        <v>0</v>
      </c>
      <c r="EO539" s="57">
        <f t="shared" si="906"/>
        <v>0</v>
      </c>
      <c r="EP539" s="57">
        <f t="shared" si="907"/>
        <v>0</v>
      </c>
      <c r="EQ539" s="58">
        <f t="shared" si="908"/>
        <v>0</v>
      </c>
      <c r="ER539" s="58">
        <f t="shared" si="909"/>
        <v>0</v>
      </c>
      <c r="ES539" s="58">
        <f t="shared" si="910"/>
        <v>0</v>
      </c>
      <c r="ET539" s="58">
        <f t="shared" si="911"/>
        <v>0</v>
      </c>
    </row>
    <row r="540" spans="1:150" x14ac:dyDescent="0.25">
      <c r="A540" s="30" t="s">
        <v>1726</v>
      </c>
      <c r="B540" s="65">
        <v>2023451</v>
      </c>
      <c r="C540" s="67" t="s">
        <v>1262</v>
      </c>
      <c r="D540" s="32" t="s">
        <v>1165</v>
      </c>
      <c r="E540" s="56"/>
      <c r="F540" s="33"/>
      <c r="G540" s="33"/>
      <c r="H540" s="288">
        <f t="shared" si="903"/>
        <v>2229343.0848000003</v>
      </c>
      <c r="I540" s="288">
        <f t="shared" si="904"/>
        <v>2229343.0848000003</v>
      </c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4" t="s">
        <v>478</v>
      </c>
      <c r="AI540" s="34" t="s">
        <v>534</v>
      </c>
      <c r="AJ540" s="34" t="s">
        <v>722</v>
      </c>
      <c r="AK540" s="34" t="s">
        <v>1256</v>
      </c>
      <c r="AL540" s="34" t="s">
        <v>103</v>
      </c>
      <c r="AM540" s="34" t="s">
        <v>491</v>
      </c>
      <c r="AN540" s="34" t="s">
        <v>492</v>
      </c>
      <c r="AO540" s="36">
        <v>1.04</v>
      </c>
      <c r="AP540" s="69" t="s">
        <v>1456</v>
      </c>
      <c r="AQ540" s="69" t="s">
        <v>58</v>
      </c>
      <c r="AR540" s="37" t="s">
        <v>469</v>
      </c>
      <c r="AS540" s="38">
        <v>2023</v>
      </c>
      <c r="AT540" s="39" t="s">
        <v>1171</v>
      </c>
      <c r="AU540" s="37" t="s">
        <v>493</v>
      </c>
      <c r="AV540" s="39" t="s">
        <v>523</v>
      </c>
      <c r="AW540" s="39" t="s">
        <v>524</v>
      </c>
      <c r="AX540" s="39" t="s">
        <v>606</v>
      </c>
      <c r="AY540" s="40" t="s">
        <v>834</v>
      </c>
      <c r="AZ540" s="40" t="s">
        <v>530</v>
      </c>
      <c r="BA540" s="274">
        <v>0</v>
      </c>
      <c r="BB540" s="42"/>
      <c r="BC540" s="43">
        <v>2143599.12</v>
      </c>
      <c r="BD540" s="43">
        <v>0</v>
      </c>
      <c r="BE540" s="43"/>
      <c r="BF540" s="43">
        <v>0</v>
      </c>
      <c r="BG540" s="44"/>
      <c r="BH540" s="45">
        <f t="shared" si="887"/>
        <v>2143599.12</v>
      </c>
      <c r="BI540" s="45">
        <f t="shared" si="888"/>
        <v>2229343.0848000003</v>
      </c>
      <c r="BJ540" s="45">
        <f t="shared" si="898"/>
        <v>2229343.0848000003</v>
      </c>
      <c r="BK540" s="46">
        <v>0</v>
      </c>
      <c r="BL540" s="46">
        <v>0</v>
      </c>
      <c r="BM540" s="46">
        <f t="shared" si="848"/>
        <v>0</v>
      </c>
      <c r="BN540" s="46">
        <v>0</v>
      </c>
      <c r="BO540" s="46">
        <f t="shared" si="867"/>
        <v>0</v>
      </c>
      <c r="BP540" s="46">
        <v>0</v>
      </c>
      <c r="BQ540" s="46">
        <f t="shared" si="849"/>
        <v>0</v>
      </c>
      <c r="BR540" s="46">
        <v>0</v>
      </c>
      <c r="BS540" s="46">
        <f t="shared" si="850"/>
        <v>0</v>
      </c>
      <c r="BT540" s="46">
        <v>0</v>
      </c>
      <c r="BU540" s="46">
        <f t="shared" si="851"/>
        <v>0</v>
      </c>
      <c r="BV540" s="46">
        <v>0</v>
      </c>
      <c r="BW540" s="46">
        <f t="shared" si="852"/>
        <v>0</v>
      </c>
      <c r="BX540" s="46">
        <v>0</v>
      </c>
      <c r="BY540" s="46">
        <f t="shared" si="853"/>
        <v>0</v>
      </c>
      <c r="BZ540" s="46">
        <v>0</v>
      </c>
      <c r="CA540" s="46">
        <f t="shared" si="868"/>
        <v>0</v>
      </c>
      <c r="CB540" s="46">
        <v>0</v>
      </c>
      <c r="CC540" s="46">
        <f t="shared" si="869"/>
        <v>0</v>
      </c>
      <c r="CD540" s="46">
        <v>2143599.12</v>
      </c>
      <c r="CE540" s="46">
        <f t="shared" si="870"/>
        <v>2229343.0848000003</v>
      </c>
      <c r="CF540" s="46">
        <v>0</v>
      </c>
      <c r="CG540" s="46">
        <f t="shared" si="871"/>
        <v>0</v>
      </c>
      <c r="CH540" s="46">
        <v>0</v>
      </c>
      <c r="CI540" s="46">
        <f t="shared" si="872"/>
        <v>0</v>
      </c>
      <c r="CJ540" s="46">
        <v>0</v>
      </c>
      <c r="CK540" s="46">
        <f t="shared" si="873"/>
        <v>0</v>
      </c>
      <c r="CL540" s="46">
        <v>0</v>
      </c>
      <c r="CM540" s="46">
        <f t="shared" si="874"/>
        <v>0</v>
      </c>
      <c r="CN540" s="46">
        <v>0</v>
      </c>
      <c r="CO540" s="46">
        <f t="shared" si="875"/>
        <v>0</v>
      </c>
      <c r="CP540" s="46">
        <v>0</v>
      </c>
      <c r="CQ540" s="46">
        <f t="shared" si="876"/>
        <v>0</v>
      </c>
      <c r="CR540" s="46">
        <v>0</v>
      </c>
      <c r="CS540" s="46">
        <f t="shared" si="877"/>
        <v>0</v>
      </c>
      <c r="CT540" s="46">
        <v>0</v>
      </c>
      <c r="CU540" s="46">
        <f t="shared" si="878"/>
        <v>0</v>
      </c>
      <c r="CV540" s="46">
        <v>0</v>
      </c>
      <c r="CW540" s="46">
        <f t="shared" si="879"/>
        <v>0</v>
      </c>
      <c r="CX540" s="46">
        <v>0</v>
      </c>
      <c r="CY540" s="46">
        <f t="shared" si="880"/>
        <v>0</v>
      </c>
      <c r="CZ540" s="46">
        <v>0</v>
      </c>
      <c r="DA540" s="46">
        <f t="shared" si="881"/>
        <v>0</v>
      </c>
      <c r="DB540" s="47">
        <v>0</v>
      </c>
      <c r="DC540" s="46">
        <f t="shared" si="882"/>
        <v>0</v>
      </c>
      <c r="DD540" s="48">
        <v>0</v>
      </c>
      <c r="DE540" s="46">
        <f t="shared" si="883"/>
        <v>0</v>
      </c>
      <c r="DF540" s="49">
        <v>12</v>
      </c>
      <c r="DG540" s="50">
        <f t="shared" si="894"/>
        <v>185778.59040000002</v>
      </c>
      <c r="DH540" s="51">
        <f t="shared" si="899"/>
        <v>2229343.0848000008</v>
      </c>
      <c r="DI540" s="52"/>
      <c r="DJ540" s="52"/>
      <c r="DK540" s="53"/>
      <c r="DL540" s="53"/>
      <c r="DM540" s="53"/>
      <c r="DN540" s="53"/>
      <c r="DO540" s="53"/>
      <c r="DP540" s="53"/>
      <c r="DQ540" s="53"/>
      <c r="DR540" s="53"/>
      <c r="DS540" s="53"/>
      <c r="DT540" s="52">
        <f t="shared" si="926"/>
        <v>185778.59040000002</v>
      </c>
      <c r="DU540" s="52">
        <f t="shared" si="926"/>
        <v>185778.59040000002</v>
      </c>
      <c r="DV540" s="52">
        <f t="shared" si="926"/>
        <v>185778.59040000002</v>
      </c>
      <c r="DW540" s="52">
        <f t="shared" si="926"/>
        <v>185778.59040000002</v>
      </c>
      <c r="DX540" s="52">
        <f t="shared" si="926"/>
        <v>185778.59040000002</v>
      </c>
      <c r="DY540" s="52">
        <f t="shared" si="926"/>
        <v>185778.59040000002</v>
      </c>
      <c r="DZ540" s="52">
        <f t="shared" si="926"/>
        <v>185778.59040000002</v>
      </c>
      <c r="EA540" s="52">
        <f t="shared" si="926"/>
        <v>185778.59040000002</v>
      </c>
      <c r="EB540" s="52">
        <f t="shared" si="926"/>
        <v>185778.59040000002</v>
      </c>
      <c r="EC540" s="52">
        <f t="shared" si="926"/>
        <v>185778.59040000002</v>
      </c>
      <c r="ED540" s="52">
        <f t="shared" si="927"/>
        <v>185778.59040000002</v>
      </c>
      <c r="EE540" s="52">
        <f t="shared" si="927"/>
        <v>185778.59040000002</v>
      </c>
      <c r="EF540" s="52"/>
      <c r="EG540" s="54">
        <f t="shared" si="900"/>
        <v>0</v>
      </c>
      <c r="EH540" s="55">
        <f t="shared" si="901"/>
        <v>12</v>
      </c>
      <c r="EI540" s="55">
        <f t="shared" si="902"/>
        <v>0</v>
      </c>
      <c r="EJ540" s="56" t="s">
        <v>756</v>
      </c>
      <c r="EK540" s="57">
        <f t="shared" si="916"/>
        <v>0</v>
      </c>
      <c r="EL540" s="57">
        <f t="shared" si="917"/>
        <v>0</v>
      </c>
      <c r="EM540" s="57">
        <f t="shared" si="918"/>
        <v>0</v>
      </c>
      <c r="EN540" s="57">
        <f t="shared" si="919"/>
        <v>0</v>
      </c>
      <c r="EO540" s="57">
        <f t="shared" si="906"/>
        <v>0</v>
      </c>
      <c r="EP540" s="57">
        <f t="shared" si="907"/>
        <v>0</v>
      </c>
      <c r="EQ540" s="58">
        <f t="shared" si="908"/>
        <v>0</v>
      </c>
      <c r="ER540" s="58">
        <f t="shared" si="909"/>
        <v>0</v>
      </c>
      <c r="ES540" s="58">
        <f t="shared" si="910"/>
        <v>0</v>
      </c>
      <c r="ET540" s="58">
        <f t="shared" si="911"/>
        <v>0</v>
      </c>
    </row>
    <row r="541" spans="1:150" x14ac:dyDescent="0.25">
      <c r="A541" s="30" t="s">
        <v>1727</v>
      </c>
      <c r="B541" s="65">
        <v>2023452</v>
      </c>
      <c r="C541" s="67" t="s">
        <v>1265</v>
      </c>
      <c r="D541" s="32" t="s">
        <v>1165</v>
      </c>
      <c r="E541" s="56"/>
      <c r="F541" s="33"/>
      <c r="G541" s="33"/>
      <c r="H541" s="288">
        <f t="shared" si="903"/>
        <v>2335213.3376000002</v>
      </c>
      <c r="I541" s="288">
        <f t="shared" si="904"/>
        <v>2335213.3376000002</v>
      </c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4" t="s">
        <v>478</v>
      </c>
      <c r="AI541" s="34" t="s">
        <v>534</v>
      </c>
      <c r="AJ541" s="34" t="s">
        <v>722</v>
      </c>
      <c r="AK541" s="34" t="s">
        <v>1256</v>
      </c>
      <c r="AL541" s="34" t="s">
        <v>103</v>
      </c>
      <c r="AM541" s="34" t="s">
        <v>491</v>
      </c>
      <c r="AN541" s="34" t="s">
        <v>492</v>
      </c>
      <c r="AO541" s="36">
        <v>1.04</v>
      </c>
      <c r="AP541" s="69" t="s">
        <v>1456</v>
      </c>
      <c r="AQ541" s="69" t="s">
        <v>58</v>
      </c>
      <c r="AR541" s="37" t="s">
        <v>469</v>
      </c>
      <c r="AS541" s="38">
        <v>2023</v>
      </c>
      <c r="AT541" s="39" t="s">
        <v>1171</v>
      </c>
      <c r="AU541" s="37" t="s">
        <v>493</v>
      </c>
      <c r="AV541" s="39" t="s">
        <v>523</v>
      </c>
      <c r="AW541" s="39" t="s">
        <v>524</v>
      </c>
      <c r="AX541" s="39" t="s">
        <v>606</v>
      </c>
      <c r="AY541" s="40" t="s">
        <v>834</v>
      </c>
      <c r="AZ541" s="40" t="s">
        <v>530</v>
      </c>
      <c r="BA541" s="274">
        <v>0</v>
      </c>
      <c r="BB541" s="42"/>
      <c r="BC541" s="43">
        <v>2245397.44</v>
      </c>
      <c r="BD541" s="43">
        <v>0</v>
      </c>
      <c r="BE541" s="43"/>
      <c r="BF541" s="43">
        <v>0</v>
      </c>
      <c r="BG541" s="44"/>
      <c r="BH541" s="45">
        <f t="shared" si="887"/>
        <v>2245397.44</v>
      </c>
      <c r="BI541" s="45">
        <f t="shared" si="888"/>
        <v>2335213.3376000002</v>
      </c>
      <c r="BJ541" s="45">
        <f t="shared" si="898"/>
        <v>2335213.3376000002</v>
      </c>
      <c r="BK541" s="46">
        <v>0</v>
      </c>
      <c r="BL541" s="46">
        <v>0</v>
      </c>
      <c r="BM541" s="46">
        <f t="shared" si="848"/>
        <v>0</v>
      </c>
      <c r="BN541" s="46">
        <v>0</v>
      </c>
      <c r="BO541" s="46">
        <f t="shared" si="867"/>
        <v>0</v>
      </c>
      <c r="BP541" s="46">
        <v>0</v>
      </c>
      <c r="BQ541" s="46">
        <f t="shared" si="849"/>
        <v>0</v>
      </c>
      <c r="BR541" s="46">
        <v>0</v>
      </c>
      <c r="BS541" s="46">
        <f t="shared" si="850"/>
        <v>0</v>
      </c>
      <c r="BT541" s="46">
        <v>0</v>
      </c>
      <c r="BU541" s="46">
        <f t="shared" si="851"/>
        <v>0</v>
      </c>
      <c r="BV541" s="46">
        <v>0</v>
      </c>
      <c r="BW541" s="46">
        <f t="shared" si="852"/>
        <v>0</v>
      </c>
      <c r="BX541" s="46">
        <v>0</v>
      </c>
      <c r="BY541" s="46">
        <f t="shared" si="853"/>
        <v>0</v>
      </c>
      <c r="BZ541" s="46">
        <v>0</v>
      </c>
      <c r="CA541" s="46">
        <f t="shared" si="868"/>
        <v>0</v>
      </c>
      <c r="CB541" s="46">
        <v>0</v>
      </c>
      <c r="CC541" s="46">
        <f t="shared" si="869"/>
        <v>0</v>
      </c>
      <c r="CD541" s="46">
        <v>2245397.44</v>
      </c>
      <c r="CE541" s="46">
        <f t="shared" si="870"/>
        <v>2335213.3376000002</v>
      </c>
      <c r="CF541" s="46">
        <v>0</v>
      </c>
      <c r="CG541" s="46">
        <f t="shared" si="871"/>
        <v>0</v>
      </c>
      <c r="CH541" s="46">
        <v>0</v>
      </c>
      <c r="CI541" s="46">
        <f t="shared" si="872"/>
        <v>0</v>
      </c>
      <c r="CJ541" s="46">
        <v>0</v>
      </c>
      <c r="CK541" s="46">
        <f t="shared" si="873"/>
        <v>0</v>
      </c>
      <c r="CL541" s="46">
        <v>0</v>
      </c>
      <c r="CM541" s="46">
        <f t="shared" si="874"/>
        <v>0</v>
      </c>
      <c r="CN541" s="46">
        <v>0</v>
      </c>
      <c r="CO541" s="46">
        <f t="shared" si="875"/>
        <v>0</v>
      </c>
      <c r="CP541" s="46">
        <v>0</v>
      </c>
      <c r="CQ541" s="46">
        <f t="shared" si="876"/>
        <v>0</v>
      </c>
      <c r="CR541" s="46">
        <v>0</v>
      </c>
      <c r="CS541" s="46">
        <f t="shared" si="877"/>
        <v>0</v>
      </c>
      <c r="CT541" s="46">
        <v>0</v>
      </c>
      <c r="CU541" s="46">
        <f t="shared" si="878"/>
        <v>0</v>
      </c>
      <c r="CV541" s="46">
        <v>0</v>
      </c>
      <c r="CW541" s="46">
        <f t="shared" si="879"/>
        <v>0</v>
      </c>
      <c r="CX541" s="46">
        <v>0</v>
      </c>
      <c r="CY541" s="46">
        <f t="shared" si="880"/>
        <v>0</v>
      </c>
      <c r="CZ541" s="46">
        <v>0</v>
      </c>
      <c r="DA541" s="46">
        <f t="shared" si="881"/>
        <v>0</v>
      </c>
      <c r="DB541" s="47">
        <v>0</v>
      </c>
      <c r="DC541" s="46">
        <f t="shared" si="882"/>
        <v>0</v>
      </c>
      <c r="DD541" s="48">
        <v>0</v>
      </c>
      <c r="DE541" s="46">
        <f t="shared" si="883"/>
        <v>0</v>
      </c>
      <c r="DF541" s="49">
        <v>12</v>
      </c>
      <c r="DG541" s="50">
        <f t="shared" si="894"/>
        <v>194601.11146666668</v>
      </c>
      <c r="DH541" s="51">
        <f t="shared" si="899"/>
        <v>2335213.3376000002</v>
      </c>
      <c r="DI541" s="52"/>
      <c r="DJ541" s="52"/>
      <c r="DK541" s="53"/>
      <c r="DL541" s="53"/>
      <c r="DM541" s="53"/>
      <c r="DN541" s="53"/>
      <c r="DO541" s="53"/>
      <c r="DP541" s="53"/>
      <c r="DQ541" s="53"/>
      <c r="DR541" s="53"/>
      <c r="DS541" s="53"/>
      <c r="DT541" s="52">
        <f t="shared" si="926"/>
        <v>194601.11146666668</v>
      </c>
      <c r="DU541" s="52">
        <f t="shared" si="926"/>
        <v>194601.11146666668</v>
      </c>
      <c r="DV541" s="52">
        <f t="shared" si="926"/>
        <v>194601.11146666668</v>
      </c>
      <c r="DW541" s="52">
        <f t="shared" si="926"/>
        <v>194601.11146666668</v>
      </c>
      <c r="DX541" s="52">
        <f t="shared" si="926"/>
        <v>194601.11146666668</v>
      </c>
      <c r="DY541" s="52">
        <f t="shared" si="926"/>
        <v>194601.11146666668</v>
      </c>
      <c r="DZ541" s="52">
        <f t="shared" si="926"/>
        <v>194601.11146666668</v>
      </c>
      <c r="EA541" s="52">
        <f t="shared" si="926"/>
        <v>194601.11146666668</v>
      </c>
      <c r="EB541" s="52">
        <f t="shared" si="926"/>
        <v>194601.11146666668</v>
      </c>
      <c r="EC541" s="52">
        <f t="shared" si="926"/>
        <v>194601.11146666668</v>
      </c>
      <c r="ED541" s="52">
        <f t="shared" si="927"/>
        <v>194601.11146666668</v>
      </c>
      <c r="EE541" s="52">
        <f t="shared" si="927"/>
        <v>194601.11146666668</v>
      </c>
      <c r="EF541" s="52"/>
      <c r="EG541" s="54">
        <f t="shared" si="900"/>
        <v>0</v>
      </c>
      <c r="EH541" s="55">
        <f t="shared" si="901"/>
        <v>12</v>
      </c>
      <c r="EI541" s="55">
        <f t="shared" si="902"/>
        <v>0</v>
      </c>
      <c r="EJ541" s="56" t="s">
        <v>756</v>
      </c>
      <c r="EK541" s="57">
        <f t="shared" si="916"/>
        <v>0</v>
      </c>
      <c r="EL541" s="57">
        <f t="shared" si="917"/>
        <v>0</v>
      </c>
      <c r="EM541" s="57">
        <f t="shared" si="918"/>
        <v>0</v>
      </c>
      <c r="EN541" s="57">
        <f t="shared" si="919"/>
        <v>0</v>
      </c>
      <c r="EO541" s="57">
        <f t="shared" si="906"/>
        <v>0</v>
      </c>
      <c r="EP541" s="57">
        <f t="shared" si="907"/>
        <v>0</v>
      </c>
      <c r="EQ541" s="58">
        <f t="shared" si="908"/>
        <v>0</v>
      </c>
      <c r="ER541" s="58">
        <f t="shared" si="909"/>
        <v>0</v>
      </c>
      <c r="ES541" s="58">
        <f t="shared" si="910"/>
        <v>0</v>
      </c>
      <c r="ET541" s="58">
        <f t="shared" si="911"/>
        <v>0</v>
      </c>
    </row>
    <row r="542" spans="1:150" x14ac:dyDescent="0.25">
      <c r="A542" s="30" t="s">
        <v>1728</v>
      </c>
      <c r="B542" s="65">
        <v>2023453</v>
      </c>
      <c r="C542" s="67" t="s">
        <v>1260</v>
      </c>
      <c r="D542" s="32" t="s">
        <v>1165</v>
      </c>
      <c r="E542" s="56"/>
      <c r="F542" s="33"/>
      <c r="G542" s="33"/>
      <c r="H542" s="288">
        <f t="shared" si="903"/>
        <v>95856.8</v>
      </c>
      <c r="I542" s="288">
        <f t="shared" si="904"/>
        <v>95856.8</v>
      </c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4" t="s">
        <v>478</v>
      </c>
      <c r="AI542" s="34" t="s">
        <v>534</v>
      </c>
      <c r="AJ542" s="34" t="s">
        <v>722</v>
      </c>
      <c r="AK542" s="34" t="s">
        <v>1256</v>
      </c>
      <c r="AL542" s="34" t="s">
        <v>103</v>
      </c>
      <c r="AM542" s="34" t="s">
        <v>491</v>
      </c>
      <c r="AN542" s="34" t="s">
        <v>492</v>
      </c>
      <c r="AO542" s="36">
        <v>1.04</v>
      </c>
      <c r="AP542" s="69" t="s">
        <v>1456</v>
      </c>
      <c r="AQ542" s="69" t="s">
        <v>58</v>
      </c>
      <c r="AR542" s="37" t="s">
        <v>471</v>
      </c>
      <c r="AS542" s="38">
        <v>2023</v>
      </c>
      <c r="AT542" s="39" t="s">
        <v>1171</v>
      </c>
      <c r="AU542" s="37" t="s">
        <v>493</v>
      </c>
      <c r="AV542" s="39" t="s">
        <v>523</v>
      </c>
      <c r="AW542" s="39" t="s">
        <v>524</v>
      </c>
      <c r="AX542" s="39" t="s">
        <v>606</v>
      </c>
      <c r="AY542" s="40" t="s">
        <v>834</v>
      </c>
      <c r="AZ542" s="40" t="s">
        <v>530</v>
      </c>
      <c r="BA542" s="274">
        <v>0</v>
      </c>
      <c r="BB542" s="42"/>
      <c r="BC542" s="43">
        <v>92170</v>
      </c>
      <c r="BD542" s="43">
        <v>0</v>
      </c>
      <c r="BE542" s="43"/>
      <c r="BF542" s="43">
        <v>0</v>
      </c>
      <c r="BG542" s="44"/>
      <c r="BH542" s="45">
        <f t="shared" si="887"/>
        <v>92170</v>
      </c>
      <c r="BI542" s="45">
        <f t="shared" si="888"/>
        <v>95856.8</v>
      </c>
      <c r="BJ542" s="45">
        <f t="shared" si="898"/>
        <v>95856.8</v>
      </c>
      <c r="BK542" s="46">
        <v>0</v>
      </c>
      <c r="BL542" s="46">
        <v>0</v>
      </c>
      <c r="BM542" s="46">
        <f t="shared" si="848"/>
        <v>0</v>
      </c>
      <c r="BN542" s="46">
        <v>0</v>
      </c>
      <c r="BO542" s="46">
        <f t="shared" si="867"/>
        <v>0</v>
      </c>
      <c r="BP542" s="46">
        <v>0</v>
      </c>
      <c r="BQ542" s="46">
        <f t="shared" si="849"/>
        <v>0</v>
      </c>
      <c r="BR542" s="46">
        <v>0</v>
      </c>
      <c r="BS542" s="46">
        <f t="shared" si="850"/>
        <v>0</v>
      </c>
      <c r="BT542" s="46">
        <v>0</v>
      </c>
      <c r="BU542" s="46">
        <f t="shared" si="851"/>
        <v>0</v>
      </c>
      <c r="BV542" s="46">
        <v>0</v>
      </c>
      <c r="BW542" s="46">
        <f t="shared" si="852"/>
        <v>0</v>
      </c>
      <c r="BX542" s="46">
        <v>0</v>
      </c>
      <c r="BY542" s="46">
        <f t="shared" si="853"/>
        <v>0</v>
      </c>
      <c r="BZ542" s="46">
        <v>92170</v>
      </c>
      <c r="CA542" s="46">
        <f t="shared" si="868"/>
        <v>95856.8</v>
      </c>
      <c r="CB542" s="46">
        <v>0</v>
      </c>
      <c r="CC542" s="46">
        <f t="shared" si="869"/>
        <v>0</v>
      </c>
      <c r="CD542" s="46">
        <v>0</v>
      </c>
      <c r="CE542" s="46">
        <f t="shared" si="870"/>
        <v>0</v>
      </c>
      <c r="CF542" s="46">
        <v>0</v>
      </c>
      <c r="CG542" s="46">
        <f t="shared" si="871"/>
        <v>0</v>
      </c>
      <c r="CH542" s="46">
        <v>0</v>
      </c>
      <c r="CI542" s="46">
        <f t="shared" si="872"/>
        <v>0</v>
      </c>
      <c r="CJ542" s="46">
        <v>0</v>
      </c>
      <c r="CK542" s="46">
        <f t="shared" si="873"/>
        <v>0</v>
      </c>
      <c r="CL542" s="46">
        <v>0</v>
      </c>
      <c r="CM542" s="46">
        <f t="shared" si="874"/>
        <v>0</v>
      </c>
      <c r="CN542" s="46">
        <v>0</v>
      </c>
      <c r="CO542" s="46">
        <f t="shared" si="875"/>
        <v>0</v>
      </c>
      <c r="CP542" s="46">
        <v>0</v>
      </c>
      <c r="CQ542" s="46">
        <f t="shared" si="876"/>
        <v>0</v>
      </c>
      <c r="CR542" s="46">
        <v>0</v>
      </c>
      <c r="CS542" s="46">
        <f t="shared" si="877"/>
        <v>0</v>
      </c>
      <c r="CT542" s="46">
        <v>0</v>
      </c>
      <c r="CU542" s="46">
        <f t="shared" si="878"/>
        <v>0</v>
      </c>
      <c r="CV542" s="46">
        <v>0</v>
      </c>
      <c r="CW542" s="46">
        <f t="shared" si="879"/>
        <v>0</v>
      </c>
      <c r="CX542" s="46">
        <v>0</v>
      </c>
      <c r="CY542" s="46">
        <f t="shared" si="880"/>
        <v>0</v>
      </c>
      <c r="CZ542" s="46">
        <v>0</v>
      </c>
      <c r="DA542" s="46">
        <f t="shared" si="881"/>
        <v>0</v>
      </c>
      <c r="DB542" s="47">
        <v>0</v>
      </c>
      <c r="DC542" s="46">
        <f t="shared" si="882"/>
        <v>0</v>
      </c>
      <c r="DD542" s="48">
        <v>0</v>
      </c>
      <c r="DE542" s="46">
        <f t="shared" si="883"/>
        <v>0</v>
      </c>
      <c r="DF542" s="49">
        <v>10</v>
      </c>
      <c r="DG542" s="50">
        <f t="shared" si="894"/>
        <v>9585.68</v>
      </c>
      <c r="DH542" s="51">
        <f t="shared" si="899"/>
        <v>95856.799999999988</v>
      </c>
      <c r="DI542" s="52"/>
      <c r="DJ542" s="52"/>
      <c r="DK542" s="53"/>
      <c r="DL542" s="53"/>
      <c r="DM542" s="53"/>
      <c r="DN542" s="53"/>
      <c r="DO542" s="53"/>
      <c r="DP542" s="53"/>
      <c r="DQ542" s="53"/>
      <c r="DR542" s="52">
        <f t="shared" ref="DR542:EA542" si="928">$DG542</f>
        <v>9585.68</v>
      </c>
      <c r="DS542" s="52">
        <f t="shared" si="928"/>
        <v>9585.68</v>
      </c>
      <c r="DT542" s="52">
        <f t="shared" si="928"/>
        <v>9585.68</v>
      </c>
      <c r="DU542" s="52">
        <f t="shared" si="928"/>
        <v>9585.68</v>
      </c>
      <c r="DV542" s="52">
        <f t="shared" si="928"/>
        <v>9585.68</v>
      </c>
      <c r="DW542" s="52">
        <f t="shared" si="928"/>
        <v>9585.68</v>
      </c>
      <c r="DX542" s="52">
        <f t="shared" si="928"/>
        <v>9585.68</v>
      </c>
      <c r="DY542" s="52">
        <f t="shared" si="928"/>
        <v>9585.68</v>
      </c>
      <c r="DZ542" s="52">
        <f t="shared" si="928"/>
        <v>9585.68</v>
      </c>
      <c r="EA542" s="52">
        <f t="shared" si="928"/>
        <v>9585.68</v>
      </c>
      <c r="EB542" s="53"/>
      <c r="EC542" s="53"/>
      <c r="ED542" s="53"/>
      <c r="EE542" s="53"/>
      <c r="EF542" s="53"/>
      <c r="EG542" s="54">
        <f t="shared" si="900"/>
        <v>0</v>
      </c>
      <c r="EH542" s="55">
        <f t="shared" si="901"/>
        <v>10</v>
      </c>
      <c r="EI542" s="55">
        <f t="shared" si="902"/>
        <v>0</v>
      </c>
      <c r="EJ542" s="56" t="s">
        <v>756</v>
      </c>
      <c r="EK542" s="57">
        <f t="shared" si="916"/>
        <v>0</v>
      </c>
      <c r="EL542" s="57">
        <f t="shared" si="917"/>
        <v>0</v>
      </c>
      <c r="EM542" s="57">
        <f t="shared" si="918"/>
        <v>0</v>
      </c>
      <c r="EN542" s="57">
        <f t="shared" si="919"/>
        <v>0</v>
      </c>
      <c r="EO542" s="57">
        <f t="shared" si="906"/>
        <v>0</v>
      </c>
      <c r="EP542" s="57">
        <f t="shared" si="907"/>
        <v>0</v>
      </c>
      <c r="EQ542" s="58">
        <f t="shared" si="908"/>
        <v>0</v>
      </c>
      <c r="ER542" s="58">
        <f t="shared" si="909"/>
        <v>0</v>
      </c>
      <c r="ES542" s="58">
        <f t="shared" si="910"/>
        <v>0</v>
      </c>
      <c r="ET542" s="58">
        <f t="shared" si="911"/>
        <v>0</v>
      </c>
    </row>
    <row r="543" spans="1:150" x14ac:dyDescent="0.25">
      <c r="A543" s="30" t="s">
        <v>1729</v>
      </c>
      <c r="B543" s="65">
        <v>2023454</v>
      </c>
      <c r="C543" s="67" t="s">
        <v>1267</v>
      </c>
      <c r="D543" s="32" t="s">
        <v>1165</v>
      </c>
      <c r="E543" s="56"/>
      <c r="F543" s="33"/>
      <c r="G543" s="33"/>
      <c r="H543" s="288">
        <f t="shared" si="903"/>
        <v>319384</v>
      </c>
      <c r="I543" s="288">
        <f t="shared" si="904"/>
        <v>319384</v>
      </c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4" t="s">
        <v>478</v>
      </c>
      <c r="AI543" s="34" t="s">
        <v>534</v>
      </c>
      <c r="AJ543" s="34" t="s">
        <v>722</v>
      </c>
      <c r="AK543" s="34" t="s">
        <v>1256</v>
      </c>
      <c r="AL543" s="34" t="s">
        <v>103</v>
      </c>
      <c r="AM543" s="34" t="s">
        <v>491</v>
      </c>
      <c r="AN543" s="34" t="s">
        <v>492</v>
      </c>
      <c r="AO543" s="36">
        <v>1.04</v>
      </c>
      <c r="AP543" s="69" t="s">
        <v>1456</v>
      </c>
      <c r="AQ543" s="69" t="s">
        <v>58</v>
      </c>
      <c r="AR543" s="37" t="s">
        <v>471</v>
      </c>
      <c r="AS543" s="38">
        <v>2023</v>
      </c>
      <c r="AT543" s="39" t="s">
        <v>1171</v>
      </c>
      <c r="AU543" s="37" t="s">
        <v>493</v>
      </c>
      <c r="AV543" s="39" t="s">
        <v>523</v>
      </c>
      <c r="AW543" s="39" t="s">
        <v>524</v>
      </c>
      <c r="AX543" s="39" t="s">
        <v>606</v>
      </c>
      <c r="AY543" s="40" t="s">
        <v>834</v>
      </c>
      <c r="AZ543" s="40" t="s">
        <v>530</v>
      </c>
      <c r="BA543" s="274">
        <v>0</v>
      </c>
      <c r="BB543" s="42" t="s">
        <v>505</v>
      </c>
      <c r="BC543" s="43">
        <v>307100</v>
      </c>
      <c r="BD543" s="43">
        <v>0</v>
      </c>
      <c r="BE543" s="43"/>
      <c r="BF543" s="43">
        <v>0</v>
      </c>
      <c r="BG543" s="44"/>
      <c r="BH543" s="45">
        <f t="shared" si="887"/>
        <v>307100</v>
      </c>
      <c r="BI543" s="45">
        <f t="shared" si="888"/>
        <v>319384</v>
      </c>
      <c r="BJ543" s="45">
        <f t="shared" si="898"/>
        <v>319384</v>
      </c>
      <c r="BK543" s="46">
        <v>0</v>
      </c>
      <c r="BL543" s="46">
        <v>0</v>
      </c>
      <c r="BM543" s="46">
        <f t="shared" si="848"/>
        <v>0</v>
      </c>
      <c r="BN543" s="46">
        <v>0</v>
      </c>
      <c r="BO543" s="46">
        <f t="shared" si="867"/>
        <v>0</v>
      </c>
      <c r="BP543" s="46">
        <v>0</v>
      </c>
      <c r="BQ543" s="46">
        <f t="shared" si="849"/>
        <v>0</v>
      </c>
      <c r="BR543" s="46">
        <v>0</v>
      </c>
      <c r="BS543" s="46">
        <f t="shared" si="850"/>
        <v>0</v>
      </c>
      <c r="BT543" s="46">
        <v>0</v>
      </c>
      <c r="BU543" s="46">
        <f t="shared" si="851"/>
        <v>0</v>
      </c>
      <c r="BV543" s="46">
        <v>0</v>
      </c>
      <c r="BW543" s="46">
        <f t="shared" si="852"/>
        <v>0</v>
      </c>
      <c r="BX543" s="46">
        <v>0</v>
      </c>
      <c r="BY543" s="46">
        <f t="shared" si="853"/>
        <v>0</v>
      </c>
      <c r="BZ543" s="46">
        <v>0</v>
      </c>
      <c r="CA543" s="46">
        <f t="shared" si="868"/>
        <v>0</v>
      </c>
      <c r="CB543" s="46">
        <v>27100</v>
      </c>
      <c r="CC543" s="46">
        <f t="shared" si="869"/>
        <v>28184</v>
      </c>
      <c r="CD543" s="46">
        <v>280000</v>
      </c>
      <c r="CE543" s="46">
        <f t="shared" si="870"/>
        <v>291200</v>
      </c>
      <c r="CF543" s="46">
        <v>0</v>
      </c>
      <c r="CG543" s="46">
        <f t="shared" si="871"/>
        <v>0</v>
      </c>
      <c r="CH543" s="46">
        <v>0</v>
      </c>
      <c r="CI543" s="46">
        <f t="shared" si="872"/>
        <v>0</v>
      </c>
      <c r="CJ543" s="46">
        <v>0</v>
      </c>
      <c r="CK543" s="46">
        <f t="shared" si="873"/>
        <v>0</v>
      </c>
      <c r="CL543" s="46">
        <v>0</v>
      </c>
      <c r="CM543" s="46">
        <f t="shared" si="874"/>
        <v>0</v>
      </c>
      <c r="CN543" s="46">
        <v>0</v>
      </c>
      <c r="CO543" s="46">
        <f t="shared" si="875"/>
        <v>0</v>
      </c>
      <c r="CP543" s="46">
        <v>0</v>
      </c>
      <c r="CQ543" s="46">
        <f t="shared" si="876"/>
        <v>0</v>
      </c>
      <c r="CR543" s="46">
        <v>0</v>
      </c>
      <c r="CS543" s="46">
        <f t="shared" si="877"/>
        <v>0</v>
      </c>
      <c r="CT543" s="46">
        <v>0</v>
      </c>
      <c r="CU543" s="46">
        <f t="shared" si="878"/>
        <v>0</v>
      </c>
      <c r="CV543" s="46">
        <v>0</v>
      </c>
      <c r="CW543" s="46">
        <f t="shared" si="879"/>
        <v>0</v>
      </c>
      <c r="CX543" s="46">
        <v>0</v>
      </c>
      <c r="CY543" s="46">
        <f t="shared" si="880"/>
        <v>0</v>
      </c>
      <c r="CZ543" s="46">
        <v>0</v>
      </c>
      <c r="DA543" s="46">
        <f t="shared" si="881"/>
        <v>0</v>
      </c>
      <c r="DB543" s="47">
        <v>0</v>
      </c>
      <c r="DC543" s="46">
        <f t="shared" si="882"/>
        <v>0</v>
      </c>
      <c r="DD543" s="48">
        <v>0</v>
      </c>
      <c r="DE543" s="46">
        <f t="shared" si="883"/>
        <v>0</v>
      </c>
      <c r="DF543" s="49">
        <v>10</v>
      </c>
      <c r="DG543" s="50">
        <f t="shared" si="894"/>
        <v>31938.400000000001</v>
      </c>
      <c r="DH543" s="51">
        <f t="shared" si="899"/>
        <v>319384</v>
      </c>
      <c r="DI543" s="52"/>
      <c r="DJ543" s="52"/>
      <c r="DK543" s="53"/>
      <c r="DL543" s="53"/>
      <c r="DM543" s="53"/>
      <c r="DN543" s="53"/>
      <c r="DO543" s="53"/>
      <c r="DP543" s="53"/>
      <c r="DQ543" s="53"/>
      <c r="DR543" s="53"/>
      <c r="DS543" s="53"/>
      <c r="DT543" s="52">
        <f t="shared" ref="DT543:EC543" si="929">$DG543</f>
        <v>31938.400000000001</v>
      </c>
      <c r="DU543" s="52">
        <f t="shared" si="929"/>
        <v>31938.400000000001</v>
      </c>
      <c r="DV543" s="52">
        <f t="shared" si="929"/>
        <v>31938.400000000001</v>
      </c>
      <c r="DW543" s="52">
        <f t="shared" si="929"/>
        <v>31938.400000000001</v>
      </c>
      <c r="DX543" s="52">
        <f t="shared" si="929"/>
        <v>31938.400000000001</v>
      </c>
      <c r="DY543" s="52">
        <f t="shared" si="929"/>
        <v>31938.400000000001</v>
      </c>
      <c r="DZ543" s="52">
        <f t="shared" si="929"/>
        <v>31938.400000000001</v>
      </c>
      <c r="EA543" s="52">
        <f t="shared" si="929"/>
        <v>31938.400000000001</v>
      </c>
      <c r="EB543" s="52">
        <f t="shared" si="929"/>
        <v>31938.400000000001</v>
      </c>
      <c r="EC543" s="52">
        <f t="shared" si="929"/>
        <v>31938.400000000001</v>
      </c>
      <c r="ED543" s="52"/>
      <c r="EE543" s="52"/>
      <c r="EF543" s="53"/>
      <c r="EG543" s="54">
        <f t="shared" si="900"/>
        <v>0</v>
      </c>
      <c r="EH543" s="55">
        <f t="shared" si="901"/>
        <v>10</v>
      </c>
      <c r="EI543" s="55">
        <f t="shared" si="902"/>
        <v>0</v>
      </c>
      <c r="EJ543" s="56" t="s">
        <v>756</v>
      </c>
      <c r="EK543" s="57">
        <f t="shared" si="916"/>
        <v>0</v>
      </c>
      <c r="EL543" s="57">
        <f t="shared" si="917"/>
        <v>0</v>
      </c>
      <c r="EM543" s="57">
        <f t="shared" si="918"/>
        <v>0</v>
      </c>
      <c r="EN543" s="57">
        <f t="shared" si="919"/>
        <v>0</v>
      </c>
      <c r="EO543" s="57">
        <f t="shared" si="906"/>
        <v>0</v>
      </c>
      <c r="EP543" s="57">
        <f t="shared" si="907"/>
        <v>0</v>
      </c>
      <c r="EQ543" s="58">
        <f t="shared" si="908"/>
        <v>0</v>
      </c>
      <c r="ER543" s="58">
        <f t="shared" si="909"/>
        <v>0</v>
      </c>
      <c r="ES543" s="58">
        <f t="shared" si="910"/>
        <v>0</v>
      </c>
      <c r="ET543" s="58">
        <f t="shared" si="911"/>
        <v>0</v>
      </c>
    </row>
    <row r="544" spans="1:150" x14ac:dyDescent="0.25">
      <c r="A544" s="30" t="s">
        <v>1730</v>
      </c>
      <c r="B544" s="65">
        <v>2023455</v>
      </c>
      <c r="C544" s="67" t="s">
        <v>1731</v>
      </c>
      <c r="D544" s="32" t="s">
        <v>489</v>
      </c>
      <c r="E544" s="56"/>
      <c r="F544" s="33"/>
      <c r="G544" s="33"/>
      <c r="H544" s="288">
        <f t="shared" si="903"/>
        <v>37856</v>
      </c>
      <c r="I544" s="288">
        <f t="shared" si="904"/>
        <v>37856</v>
      </c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4" t="s">
        <v>675</v>
      </c>
      <c r="AI544" s="34" t="s">
        <v>463</v>
      </c>
      <c r="AJ544" s="34" t="s">
        <v>722</v>
      </c>
      <c r="AK544" s="34" t="s">
        <v>704</v>
      </c>
      <c r="AL544" s="34" t="s">
        <v>94</v>
      </c>
      <c r="AM544" s="34" t="s">
        <v>491</v>
      </c>
      <c r="AN544" s="34" t="s">
        <v>492</v>
      </c>
      <c r="AO544" s="36">
        <v>1.04</v>
      </c>
      <c r="AP544" s="69" t="s">
        <v>1456</v>
      </c>
      <c r="AQ544" s="69" t="s">
        <v>30</v>
      </c>
      <c r="AR544" s="37" t="s">
        <v>493</v>
      </c>
      <c r="AS544" s="38">
        <v>2023</v>
      </c>
      <c r="AT544" s="39" t="s">
        <v>1171</v>
      </c>
      <c r="AU544" s="37" t="s">
        <v>469</v>
      </c>
      <c r="AV544" s="39" t="s">
        <v>494</v>
      </c>
      <c r="AW544" s="39" t="s">
        <v>495</v>
      </c>
      <c r="AX544" s="39" t="s">
        <v>496</v>
      </c>
      <c r="AY544" s="40" t="s">
        <v>705</v>
      </c>
      <c r="AZ544" s="40" t="s">
        <v>504</v>
      </c>
      <c r="BA544" s="274">
        <v>0</v>
      </c>
      <c r="BB544" s="42"/>
      <c r="BC544" s="43">
        <v>36400</v>
      </c>
      <c r="BD544" s="43">
        <v>0</v>
      </c>
      <c r="BE544" s="43"/>
      <c r="BF544" s="43">
        <v>0</v>
      </c>
      <c r="BG544" s="44"/>
      <c r="BH544" s="45">
        <f t="shared" si="887"/>
        <v>36400</v>
      </c>
      <c r="BI544" s="45">
        <f t="shared" si="888"/>
        <v>37856</v>
      </c>
      <c r="BJ544" s="45">
        <f t="shared" si="898"/>
        <v>37856</v>
      </c>
      <c r="BK544" s="46">
        <v>0</v>
      </c>
      <c r="BL544" s="46">
        <v>0</v>
      </c>
      <c r="BM544" s="46">
        <f t="shared" si="848"/>
        <v>0</v>
      </c>
      <c r="BN544" s="46">
        <v>0</v>
      </c>
      <c r="BO544" s="46">
        <f t="shared" si="867"/>
        <v>0</v>
      </c>
      <c r="BP544" s="46">
        <v>0</v>
      </c>
      <c r="BQ544" s="46">
        <f t="shared" si="849"/>
        <v>0</v>
      </c>
      <c r="BR544" s="46">
        <v>0</v>
      </c>
      <c r="BS544" s="46">
        <f t="shared" si="850"/>
        <v>0</v>
      </c>
      <c r="BT544" s="46">
        <v>0</v>
      </c>
      <c r="BU544" s="46">
        <f t="shared" si="851"/>
        <v>0</v>
      </c>
      <c r="BV544" s="46">
        <v>0</v>
      </c>
      <c r="BW544" s="46">
        <f t="shared" si="852"/>
        <v>0</v>
      </c>
      <c r="BX544" s="46">
        <v>0</v>
      </c>
      <c r="BY544" s="46">
        <f t="shared" si="853"/>
        <v>0</v>
      </c>
      <c r="BZ544" s="46">
        <v>36400</v>
      </c>
      <c r="CA544" s="46">
        <f t="shared" si="868"/>
        <v>37856</v>
      </c>
      <c r="CB544" s="46">
        <v>0</v>
      </c>
      <c r="CC544" s="46">
        <f t="shared" si="869"/>
        <v>0</v>
      </c>
      <c r="CD544" s="46">
        <v>0</v>
      </c>
      <c r="CE544" s="46">
        <f t="shared" si="870"/>
        <v>0</v>
      </c>
      <c r="CF544" s="46">
        <v>0</v>
      </c>
      <c r="CG544" s="46">
        <f t="shared" si="871"/>
        <v>0</v>
      </c>
      <c r="CH544" s="46">
        <v>0</v>
      </c>
      <c r="CI544" s="46">
        <f t="shared" si="872"/>
        <v>0</v>
      </c>
      <c r="CJ544" s="46">
        <v>0</v>
      </c>
      <c r="CK544" s="46">
        <f t="shared" si="873"/>
        <v>0</v>
      </c>
      <c r="CL544" s="46">
        <v>0</v>
      </c>
      <c r="CM544" s="46">
        <f t="shared" si="874"/>
        <v>0</v>
      </c>
      <c r="CN544" s="46">
        <v>0</v>
      </c>
      <c r="CO544" s="46">
        <f t="shared" si="875"/>
        <v>0</v>
      </c>
      <c r="CP544" s="46">
        <v>0</v>
      </c>
      <c r="CQ544" s="46">
        <f t="shared" si="876"/>
        <v>0</v>
      </c>
      <c r="CR544" s="46">
        <v>0</v>
      </c>
      <c r="CS544" s="46">
        <f t="shared" si="877"/>
        <v>0</v>
      </c>
      <c r="CT544" s="46">
        <v>0</v>
      </c>
      <c r="CU544" s="46">
        <f t="shared" si="878"/>
        <v>0</v>
      </c>
      <c r="CV544" s="46">
        <v>0</v>
      </c>
      <c r="CW544" s="46">
        <f t="shared" si="879"/>
        <v>0</v>
      </c>
      <c r="CX544" s="46">
        <v>0</v>
      </c>
      <c r="CY544" s="46">
        <f t="shared" si="880"/>
        <v>0</v>
      </c>
      <c r="CZ544" s="46">
        <v>0</v>
      </c>
      <c r="DA544" s="46">
        <f t="shared" si="881"/>
        <v>0</v>
      </c>
      <c r="DB544" s="47">
        <v>0</v>
      </c>
      <c r="DC544" s="46">
        <f t="shared" si="882"/>
        <v>0</v>
      </c>
      <c r="DD544" s="48">
        <v>0</v>
      </c>
      <c r="DE544" s="46">
        <f t="shared" si="883"/>
        <v>0</v>
      </c>
      <c r="DF544" s="49">
        <v>10</v>
      </c>
      <c r="DG544" s="50">
        <f t="shared" si="894"/>
        <v>3785.6</v>
      </c>
      <c r="DH544" s="51">
        <f t="shared" si="899"/>
        <v>37855.999999999993</v>
      </c>
      <c r="DI544" s="52"/>
      <c r="DJ544" s="52"/>
      <c r="DK544" s="53"/>
      <c r="DL544" s="53"/>
      <c r="DM544" s="53"/>
      <c r="DN544" s="53"/>
      <c r="DO544" s="53"/>
      <c r="DP544" s="53"/>
      <c r="DQ544" s="53"/>
      <c r="DR544" s="52">
        <f t="shared" ref="DR544:EA544" si="930">$DG544</f>
        <v>3785.6</v>
      </c>
      <c r="DS544" s="52">
        <f t="shared" si="930"/>
        <v>3785.6</v>
      </c>
      <c r="DT544" s="52">
        <f t="shared" si="930"/>
        <v>3785.6</v>
      </c>
      <c r="DU544" s="52">
        <f t="shared" si="930"/>
        <v>3785.6</v>
      </c>
      <c r="DV544" s="52">
        <f t="shared" si="930"/>
        <v>3785.6</v>
      </c>
      <c r="DW544" s="52">
        <f t="shared" si="930"/>
        <v>3785.6</v>
      </c>
      <c r="DX544" s="52">
        <f t="shared" si="930"/>
        <v>3785.6</v>
      </c>
      <c r="DY544" s="52">
        <f t="shared" si="930"/>
        <v>3785.6</v>
      </c>
      <c r="DZ544" s="52">
        <f t="shared" si="930"/>
        <v>3785.6</v>
      </c>
      <c r="EA544" s="52">
        <f t="shared" si="930"/>
        <v>3785.6</v>
      </c>
      <c r="EB544" s="53"/>
      <c r="EC544" s="53"/>
      <c r="ED544" s="53"/>
      <c r="EE544" s="53"/>
      <c r="EF544" s="53"/>
      <c r="EG544" s="54">
        <f t="shared" si="900"/>
        <v>0</v>
      </c>
      <c r="EH544" s="55">
        <f t="shared" si="901"/>
        <v>10</v>
      </c>
      <c r="EI544" s="55">
        <f t="shared" si="902"/>
        <v>0</v>
      </c>
      <c r="EJ544" s="56" t="s">
        <v>1732</v>
      </c>
      <c r="EK544" s="57">
        <f t="shared" si="916"/>
        <v>0</v>
      </c>
      <c r="EL544" s="57">
        <f t="shared" si="917"/>
        <v>0</v>
      </c>
      <c r="EM544" s="57">
        <f t="shared" si="918"/>
        <v>0</v>
      </c>
      <c r="EN544" s="57">
        <f t="shared" si="919"/>
        <v>0</v>
      </c>
      <c r="EO544" s="57">
        <f t="shared" si="906"/>
        <v>0</v>
      </c>
      <c r="EP544" s="57">
        <f t="shared" si="907"/>
        <v>0</v>
      </c>
      <c r="EQ544" s="58">
        <f t="shared" si="908"/>
        <v>0</v>
      </c>
      <c r="ER544" s="58">
        <f t="shared" si="909"/>
        <v>0</v>
      </c>
      <c r="ES544" s="58">
        <f t="shared" si="910"/>
        <v>0</v>
      </c>
      <c r="ET544" s="58">
        <f t="shared" si="911"/>
        <v>0</v>
      </c>
    </row>
    <row r="545" spans="1:150" x14ac:dyDescent="0.25">
      <c r="A545" s="30" t="s">
        <v>1733</v>
      </c>
      <c r="B545" s="65">
        <v>2023456</v>
      </c>
      <c r="C545" s="67" t="s">
        <v>1269</v>
      </c>
      <c r="D545" s="32">
        <v>0</v>
      </c>
      <c r="E545" s="56"/>
      <c r="F545" s="33"/>
      <c r="G545" s="33"/>
      <c r="H545" s="288">
        <f t="shared" si="903"/>
        <v>385614.32</v>
      </c>
      <c r="I545" s="288">
        <f t="shared" si="904"/>
        <v>385614.32</v>
      </c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4" t="s">
        <v>685</v>
      </c>
      <c r="AI545" s="34" t="s">
        <v>463</v>
      </c>
      <c r="AJ545" s="34" t="s">
        <v>1270</v>
      </c>
      <c r="AK545" s="34" t="s">
        <v>704</v>
      </c>
      <c r="AL545" s="34" t="s">
        <v>94</v>
      </c>
      <c r="AM545" s="34" t="s">
        <v>529</v>
      </c>
      <c r="AN545" s="34" t="s">
        <v>492</v>
      </c>
      <c r="AO545" s="36">
        <v>1.04</v>
      </c>
      <c r="AP545" s="69" t="s">
        <v>1456</v>
      </c>
      <c r="AQ545" s="69" t="s">
        <v>30</v>
      </c>
      <c r="AR545" s="37" t="s">
        <v>493</v>
      </c>
      <c r="AS545" s="38">
        <v>2023</v>
      </c>
      <c r="AT545" s="39" t="s">
        <v>1171</v>
      </c>
      <c r="AU545" s="37" t="s">
        <v>469</v>
      </c>
      <c r="AV545" s="39" t="s">
        <v>494</v>
      </c>
      <c r="AW545" s="39" t="s">
        <v>495</v>
      </c>
      <c r="AX545" s="39" t="s">
        <v>496</v>
      </c>
      <c r="AY545" s="40" t="s">
        <v>834</v>
      </c>
      <c r="AZ545" s="40" t="s">
        <v>504</v>
      </c>
      <c r="BA545" s="274">
        <v>0</v>
      </c>
      <c r="BB545" s="42" t="s">
        <v>505</v>
      </c>
      <c r="BC545" s="43">
        <v>370783</v>
      </c>
      <c r="BD545" s="43">
        <v>0</v>
      </c>
      <c r="BE545" s="43"/>
      <c r="BF545" s="43">
        <v>0</v>
      </c>
      <c r="BG545" s="44"/>
      <c r="BH545" s="45">
        <f t="shared" si="887"/>
        <v>370783</v>
      </c>
      <c r="BI545" s="45">
        <f t="shared" si="888"/>
        <v>385614.32</v>
      </c>
      <c r="BJ545" s="45">
        <f t="shared" si="898"/>
        <v>385614.32</v>
      </c>
      <c r="BK545" s="46">
        <v>0</v>
      </c>
      <c r="BL545" s="46">
        <v>0</v>
      </c>
      <c r="BM545" s="46">
        <f t="shared" si="848"/>
        <v>0</v>
      </c>
      <c r="BN545" s="46">
        <v>0</v>
      </c>
      <c r="BO545" s="46">
        <f t="shared" si="867"/>
        <v>0</v>
      </c>
      <c r="BP545" s="46">
        <v>0</v>
      </c>
      <c r="BQ545" s="46">
        <f t="shared" si="849"/>
        <v>0</v>
      </c>
      <c r="BR545" s="46">
        <v>0</v>
      </c>
      <c r="BS545" s="46">
        <f t="shared" si="850"/>
        <v>0</v>
      </c>
      <c r="BT545" s="46">
        <v>0</v>
      </c>
      <c r="BU545" s="46">
        <f t="shared" si="851"/>
        <v>0</v>
      </c>
      <c r="BV545" s="46">
        <v>0</v>
      </c>
      <c r="BW545" s="46">
        <f t="shared" si="852"/>
        <v>0</v>
      </c>
      <c r="BX545" s="46">
        <v>0</v>
      </c>
      <c r="BY545" s="46">
        <f t="shared" si="853"/>
        <v>0</v>
      </c>
      <c r="BZ545" s="46">
        <v>0</v>
      </c>
      <c r="CA545" s="46">
        <f t="shared" si="868"/>
        <v>0</v>
      </c>
      <c r="CB545" s="46">
        <v>370783</v>
      </c>
      <c r="CC545" s="46">
        <f t="shared" si="869"/>
        <v>385614.32</v>
      </c>
      <c r="CD545" s="46">
        <v>0</v>
      </c>
      <c r="CE545" s="46">
        <f t="shared" si="870"/>
        <v>0</v>
      </c>
      <c r="CF545" s="46">
        <v>0</v>
      </c>
      <c r="CG545" s="46">
        <f t="shared" si="871"/>
        <v>0</v>
      </c>
      <c r="CH545" s="46">
        <v>0</v>
      </c>
      <c r="CI545" s="46">
        <f t="shared" si="872"/>
        <v>0</v>
      </c>
      <c r="CJ545" s="46">
        <v>0</v>
      </c>
      <c r="CK545" s="46">
        <f t="shared" si="873"/>
        <v>0</v>
      </c>
      <c r="CL545" s="46">
        <v>0</v>
      </c>
      <c r="CM545" s="46">
        <f t="shared" si="874"/>
        <v>0</v>
      </c>
      <c r="CN545" s="46">
        <v>0</v>
      </c>
      <c r="CO545" s="46">
        <f t="shared" si="875"/>
        <v>0</v>
      </c>
      <c r="CP545" s="46">
        <v>0</v>
      </c>
      <c r="CQ545" s="46">
        <f t="shared" si="876"/>
        <v>0</v>
      </c>
      <c r="CR545" s="46">
        <v>0</v>
      </c>
      <c r="CS545" s="46">
        <f t="shared" si="877"/>
        <v>0</v>
      </c>
      <c r="CT545" s="46">
        <v>0</v>
      </c>
      <c r="CU545" s="46">
        <f t="shared" si="878"/>
        <v>0</v>
      </c>
      <c r="CV545" s="46">
        <v>0</v>
      </c>
      <c r="CW545" s="46">
        <f t="shared" si="879"/>
        <v>0</v>
      </c>
      <c r="CX545" s="46">
        <v>0</v>
      </c>
      <c r="CY545" s="46">
        <f t="shared" si="880"/>
        <v>0</v>
      </c>
      <c r="CZ545" s="46">
        <v>0</v>
      </c>
      <c r="DA545" s="46">
        <f t="shared" si="881"/>
        <v>0</v>
      </c>
      <c r="DB545" s="47">
        <v>0</v>
      </c>
      <c r="DC545" s="46">
        <f t="shared" si="882"/>
        <v>0</v>
      </c>
      <c r="DD545" s="48">
        <v>0</v>
      </c>
      <c r="DE545" s="46">
        <f t="shared" si="883"/>
        <v>0</v>
      </c>
      <c r="DF545" s="49">
        <v>10</v>
      </c>
      <c r="DG545" s="50">
        <f t="shared" si="894"/>
        <v>38561.432000000001</v>
      </c>
      <c r="DH545" s="51">
        <f t="shared" si="899"/>
        <v>385614.32000000007</v>
      </c>
      <c r="DI545" s="52"/>
      <c r="DJ545" s="52"/>
      <c r="DK545" s="53"/>
      <c r="DL545" s="53"/>
      <c r="DM545" s="53"/>
      <c r="DN545" s="53"/>
      <c r="DO545" s="53"/>
      <c r="DP545" s="53"/>
      <c r="DQ545" s="53"/>
      <c r="DR545" s="53"/>
      <c r="DS545" s="52">
        <f t="shared" ref="DS545:EB546" si="931">$DG545</f>
        <v>38561.432000000001</v>
      </c>
      <c r="DT545" s="52">
        <f t="shared" si="931"/>
        <v>38561.432000000001</v>
      </c>
      <c r="DU545" s="52">
        <f t="shared" si="931"/>
        <v>38561.432000000001</v>
      </c>
      <c r="DV545" s="52">
        <f t="shared" si="931"/>
        <v>38561.432000000001</v>
      </c>
      <c r="DW545" s="52">
        <f t="shared" si="931"/>
        <v>38561.432000000001</v>
      </c>
      <c r="DX545" s="52">
        <f t="shared" si="931"/>
        <v>38561.432000000001</v>
      </c>
      <c r="DY545" s="52">
        <f t="shared" si="931"/>
        <v>38561.432000000001</v>
      </c>
      <c r="DZ545" s="52">
        <f t="shared" si="931"/>
        <v>38561.432000000001</v>
      </c>
      <c r="EA545" s="52">
        <f t="shared" si="931"/>
        <v>38561.432000000001</v>
      </c>
      <c r="EB545" s="52">
        <f t="shared" si="931"/>
        <v>38561.432000000001</v>
      </c>
      <c r="EC545" s="52"/>
      <c r="ED545" s="52"/>
      <c r="EE545" s="52"/>
      <c r="EF545" s="53"/>
      <c r="EG545" s="54">
        <f t="shared" si="900"/>
        <v>0</v>
      </c>
      <c r="EH545" s="55">
        <f t="shared" si="901"/>
        <v>10</v>
      </c>
      <c r="EI545" s="55">
        <f t="shared" si="902"/>
        <v>0</v>
      </c>
      <c r="EJ545" s="56" t="s">
        <v>756</v>
      </c>
      <c r="EK545" s="57">
        <f t="shared" si="916"/>
        <v>0</v>
      </c>
      <c r="EL545" s="57">
        <f t="shared" si="917"/>
        <v>0</v>
      </c>
      <c r="EM545" s="57">
        <f t="shared" si="918"/>
        <v>0</v>
      </c>
      <c r="EN545" s="57">
        <f t="shared" si="919"/>
        <v>0</v>
      </c>
      <c r="EO545" s="57">
        <f t="shared" si="906"/>
        <v>0</v>
      </c>
      <c r="EP545" s="57">
        <f t="shared" si="907"/>
        <v>0</v>
      </c>
      <c r="EQ545" s="58">
        <f t="shared" si="908"/>
        <v>0</v>
      </c>
      <c r="ER545" s="58">
        <f t="shared" si="909"/>
        <v>0</v>
      </c>
      <c r="ES545" s="58">
        <f t="shared" si="910"/>
        <v>0</v>
      </c>
      <c r="ET545" s="58">
        <f t="shared" si="911"/>
        <v>0</v>
      </c>
    </row>
    <row r="546" spans="1:150" x14ac:dyDescent="0.25">
      <c r="A546" s="30" t="s">
        <v>1734</v>
      </c>
      <c r="B546" s="65">
        <v>2023457</v>
      </c>
      <c r="C546" s="67" t="s">
        <v>1272</v>
      </c>
      <c r="D546" s="32">
        <v>0</v>
      </c>
      <c r="E546" s="56"/>
      <c r="F546" s="33"/>
      <c r="G546" s="33"/>
      <c r="H546" s="288">
        <f t="shared" si="903"/>
        <v>385614.32</v>
      </c>
      <c r="I546" s="288">
        <f t="shared" si="904"/>
        <v>385614.32</v>
      </c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4" t="s">
        <v>685</v>
      </c>
      <c r="AI546" s="34" t="s">
        <v>463</v>
      </c>
      <c r="AJ546" s="34" t="s">
        <v>722</v>
      </c>
      <c r="AK546" s="34" t="s">
        <v>704</v>
      </c>
      <c r="AL546" s="34" t="s">
        <v>94</v>
      </c>
      <c r="AM546" s="34" t="s">
        <v>529</v>
      </c>
      <c r="AN546" s="34" t="s">
        <v>492</v>
      </c>
      <c r="AO546" s="36">
        <v>1.04</v>
      </c>
      <c r="AP546" s="69" t="s">
        <v>1456</v>
      </c>
      <c r="AQ546" s="69" t="s">
        <v>30</v>
      </c>
      <c r="AR546" s="37" t="s">
        <v>493</v>
      </c>
      <c r="AS546" s="38">
        <v>2023</v>
      </c>
      <c r="AT546" s="39" t="s">
        <v>1171</v>
      </c>
      <c r="AU546" s="37" t="s">
        <v>469</v>
      </c>
      <c r="AV546" s="39" t="s">
        <v>494</v>
      </c>
      <c r="AW546" s="39" t="s">
        <v>495</v>
      </c>
      <c r="AX546" s="39" t="s">
        <v>496</v>
      </c>
      <c r="AY546" s="40" t="s">
        <v>834</v>
      </c>
      <c r="AZ546" s="40" t="s">
        <v>504</v>
      </c>
      <c r="BA546" s="274">
        <v>0</v>
      </c>
      <c r="BB546" s="42" t="s">
        <v>505</v>
      </c>
      <c r="BC546" s="43">
        <v>370783</v>
      </c>
      <c r="BD546" s="43">
        <v>0</v>
      </c>
      <c r="BE546" s="43"/>
      <c r="BF546" s="43">
        <v>0</v>
      </c>
      <c r="BG546" s="44"/>
      <c r="BH546" s="45">
        <f t="shared" si="887"/>
        <v>370783</v>
      </c>
      <c r="BI546" s="45">
        <f t="shared" si="888"/>
        <v>385614.32</v>
      </c>
      <c r="BJ546" s="45">
        <f t="shared" si="898"/>
        <v>385614.32</v>
      </c>
      <c r="BK546" s="46">
        <v>0</v>
      </c>
      <c r="BL546" s="46">
        <v>0</v>
      </c>
      <c r="BM546" s="46">
        <f t="shared" ref="BM546:BM609" si="932">AO546*BL546</f>
        <v>0</v>
      </c>
      <c r="BN546" s="46">
        <v>0</v>
      </c>
      <c r="BO546" s="46">
        <f t="shared" si="867"/>
        <v>0</v>
      </c>
      <c r="BP546" s="46">
        <v>0</v>
      </c>
      <c r="BQ546" s="46">
        <f t="shared" ref="BQ546:BQ609" si="933">$AO546*BP546</f>
        <v>0</v>
      </c>
      <c r="BR546" s="46">
        <v>0</v>
      </c>
      <c r="BS546" s="46">
        <f t="shared" ref="BS546:BS609" si="934">$AO546*BR546</f>
        <v>0</v>
      </c>
      <c r="BT546" s="46">
        <v>0</v>
      </c>
      <c r="BU546" s="46">
        <f t="shared" ref="BU546:BU609" si="935">$AO546*BT546</f>
        <v>0</v>
      </c>
      <c r="BV546" s="46">
        <v>0</v>
      </c>
      <c r="BW546" s="46">
        <f t="shared" ref="BW546:BW609" si="936">$AO546*BV546</f>
        <v>0</v>
      </c>
      <c r="BX546" s="46">
        <v>0</v>
      </c>
      <c r="BY546" s="46">
        <f t="shared" ref="BY546:BY609" si="937">$AO546*BX546</f>
        <v>0</v>
      </c>
      <c r="BZ546" s="46">
        <v>0</v>
      </c>
      <c r="CA546" s="46">
        <f t="shared" si="868"/>
        <v>0</v>
      </c>
      <c r="CB546" s="46">
        <v>370783</v>
      </c>
      <c r="CC546" s="46">
        <f t="shared" si="869"/>
        <v>385614.32</v>
      </c>
      <c r="CD546" s="46">
        <v>0</v>
      </c>
      <c r="CE546" s="46">
        <f t="shared" si="870"/>
        <v>0</v>
      </c>
      <c r="CF546" s="46">
        <v>0</v>
      </c>
      <c r="CG546" s="46">
        <f t="shared" si="871"/>
        <v>0</v>
      </c>
      <c r="CH546" s="46">
        <v>0</v>
      </c>
      <c r="CI546" s="46">
        <f t="shared" si="872"/>
        <v>0</v>
      </c>
      <c r="CJ546" s="46">
        <v>0</v>
      </c>
      <c r="CK546" s="46">
        <f t="shared" si="873"/>
        <v>0</v>
      </c>
      <c r="CL546" s="46">
        <v>0</v>
      </c>
      <c r="CM546" s="46">
        <f t="shared" si="874"/>
        <v>0</v>
      </c>
      <c r="CN546" s="46">
        <v>0</v>
      </c>
      <c r="CO546" s="46">
        <f t="shared" si="875"/>
        <v>0</v>
      </c>
      <c r="CP546" s="46">
        <v>0</v>
      </c>
      <c r="CQ546" s="46">
        <f t="shared" si="876"/>
        <v>0</v>
      </c>
      <c r="CR546" s="46">
        <v>0</v>
      </c>
      <c r="CS546" s="46">
        <f t="shared" si="877"/>
        <v>0</v>
      </c>
      <c r="CT546" s="46">
        <v>0</v>
      </c>
      <c r="CU546" s="46">
        <f t="shared" si="878"/>
        <v>0</v>
      </c>
      <c r="CV546" s="46">
        <v>0</v>
      </c>
      <c r="CW546" s="46">
        <f t="shared" si="879"/>
        <v>0</v>
      </c>
      <c r="CX546" s="46">
        <v>0</v>
      </c>
      <c r="CY546" s="46">
        <f t="shared" si="880"/>
        <v>0</v>
      </c>
      <c r="CZ546" s="46">
        <v>0</v>
      </c>
      <c r="DA546" s="46">
        <f t="shared" si="881"/>
        <v>0</v>
      </c>
      <c r="DB546" s="47">
        <v>0</v>
      </c>
      <c r="DC546" s="46">
        <f t="shared" si="882"/>
        <v>0</v>
      </c>
      <c r="DD546" s="48">
        <v>0</v>
      </c>
      <c r="DE546" s="46">
        <f t="shared" si="883"/>
        <v>0</v>
      </c>
      <c r="DF546" s="49">
        <v>10</v>
      </c>
      <c r="DG546" s="50">
        <f t="shared" si="894"/>
        <v>38561.432000000001</v>
      </c>
      <c r="DH546" s="51">
        <f t="shared" si="899"/>
        <v>385614.32000000007</v>
      </c>
      <c r="DI546" s="52"/>
      <c r="DJ546" s="52"/>
      <c r="DK546" s="53"/>
      <c r="DL546" s="53"/>
      <c r="DM546" s="53"/>
      <c r="DN546" s="53"/>
      <c r="DO546" s="53"/>
      <c r="DP546" s="53"/>
      <c r="DQ546" s="53"/>
      <c r="DR546" s="53"/>
      <c r="DS546" s="52">
        <f t="shared" si="931"/>
        <v>38561.432000000001</v>
      </c>
      <c r="DT546" s="52">
        <f t="shared" si="931"/>
        <v>38561.432000000001</v>
      </c>
      <c r="DU546" s="52">
        <f t="shared" si="931"/>
        <v>38561.432000000001</v>
      </c>
      <c r="DV546" s="52">
        <f t="shared" si="931"/>
        <v>38561.432000000001</v>
      </c>
      <c r="DW546" s="52">
        <f t="shared" si="931"/>
        <v>38561.432000000001</v>
      </c>
      <c r="DX546" s="52">
        <f t="shared" si="931"/>
        <v>38561.432000000001</v>
      </c>
      <c r="DY546" s="52">
        <f t="shared" si="931"/>
        <v>38561.432000000001</v>
      </c>
      <c r="DZ546" s="52">
        <f t="shared" si="931"/>
        <v>38561.432000000001</v>
      </c>
      <c r="EA546" s="52">
        <f t="shared" si="931"/>
        <v>38561.432000000001</v>
      </c>
      <c r="EB546" s="52">
        <f t="shared" si="931"/>
        <v>38561.432000000001</v>
      </c>
      <c r="EC546" s="52"/>
      <c r="ED546" s="52"/>
      <c r="EE546" s="52"/>
      <c r="EF546" s="53"/>
      <c r="EG546" s="54">
        <f t="shared" si="900"/>
        <v>0</v>
      </c>
      <c r="EH546" s="55">
        <f t="shared" si="901"/>
        <v>10</v>
      </c>
      <c r="EI546" s="55">
        <f t="shared" si="902"/>
        <v>0</v>
      </c>
      <c r="EJ546" s="56" t="s">
        <v>756</v>
      </c>
      <c r="EK546" s="57">
        <f t="shared" si="916"/>
        <v>0</v>
      </c>
      <c r="EL546" s="57">
        <f t="shared" si="917"/>
        <v>0</v>
      </c>
      <c r="EM546" s="57">
        <f t="shared" si="918"/>
        <v>0</v>
      </c>
      <c r="EN546" s="57">
        <f t="shared" si="919"/>
        <v>0</v>
      </c>
      <c r="EO546" s="57">
        <f t="shared" si="906"/>
        <v>0</v>
      </c>
      <c r="EP546" s="57">
        <f t="shared" si="907"/>
        <v>0</v>
      </c>
      <c r="EQ546" s="58">
        <f t="shared" si="908"/>
        <v>0</v>
      </c>
      <c r="ER546" s="58">
        <f t="shared" si="909"/>
        <v>0</v>
      </c>
      <c r="ES546" s="58">
        <f t="shared" si="910"/>
        <v>0</v>
      </c>
      <c r="ET546" s="58">
        <f t="shared" si="911"/>
        <v>0</v>
      </c>
    </row>
    <row r="547" spans="1:150" x14ac:dyDescent="0.25">
      <c r="A547" s="30" t="s">
        <v>1735</v>
      </c>
      <c r="B547" s="65">
        <v>2023459</v>
      </c>
      <c r="C547" s="67" t="s">
        <v>1736</v>
      </c>
      <c r="D547" s="32">
        <v>0</v>
      </c>
      <c r="E547" s="56"/>
      <c r="F547" s="33"/>
      <c r="G547" s="33"/>
      <c r="H547" s="288">
        <f t="shared" si="903"/>
        <v>117461.76000000001</v>
      </c>
      <c r="I547" s="288">
        <f t="shared" si="904"/>
        <v>117461.76000000001</v>
      </c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4" t="s">
        <v>548</v>
      </c>
      <c r="AI547" s="34" t="s">
        <v>463</v>
      </c>
      <c r="AJ547" s="34" t="s">
        <v>722</v>
      </c>
      <c r="AK547" s="34" t="s">
        <v>704</v>
      </c>
      <c r="AL547" s="34" t="s">
        <v>103</v>
      </c>
      <c r="AM547" s="34" t="s">
        <v>491</v>
      </c>
      <c r="AN547" s="34" t="s">
        <v>617</v>
      </c>
      <c r="AO547" s="36">
        <v>1.04</v>
      </c>
      <c r="AP547" s="69" t="s">
        <v>1456</v>
      </c>
      <c r="AQ547" s="69" t="s">
        <v>58</v>
      </c>
      <c r="AR547" s="37" t="s">
        <v>493</v>
      </c>
      <c r="AS547" s="38">
        <v>2023</v>
      </c>
      <c r="AT547" s="39" t="s">
        <v>1171</v>
      </c>
      <c r="AU547" s="37" t="s">
        <v>469</v>
      </c>
      <c r="AV547" s="39" t="s">
        <v>494</v>
      </c>
      <c r="AW547" s="39" t="s">
        <v>495</v>
      </c>
      <c r="AX547" s="39" t="s">
        <v>496</v>
      </c>
      <c r="AY547" s="40" t="s">
        <v>834</v>
      </c>
      <c r="AZ547" s="40" t="s">
        <v>504</v>
      </c>
      <c r="BA547" s="274">
        <v>0</v>
      </c>
      <c r="BB547" s="42"/>
      <c r="BC547" s="43">
        <v>112944</v>
      </c>
      <c r="BD547" s="43">
        <v>0</v>
      </c>
      <c r="BE547" s="43"/>
      <c r="BF547" s="43">
        <v>0</v>
      </c>
      <c r="BG547" s="44"/>
      <c r="BH547" s="45">
        <f t="shared" si="887"/>
        <v>112944</v>
      </c>
      <c r="BI547" s="45">
        <f t="shared" si="888"/>
        <v>117461.76000000001</v>
      </c>
      <c r="BJ547" s="45">
        <f t="shared" si="898"/>
        <v>117461.76000000001</v>
      </c>
      <c r="BK547" s="46">
        <v>0</v>
      </c>
      <c r="BL547" s="46">
        <v>0</v>
      </c>
      <c r="BM547" s="46">
        <f t="shared" si="932"/>
        <v>0</v>
      </c>
      <c r="BN547" s="46">
        <v>0</v>
      </c>
      <c r="BO547" s="46">
        <f t="shared" si="867"/>
        <v>0</v>
      </c>
      <c r="BP547" s="46">
        <v>0</v>
      </c>
      <c r="BQ547" s="46">
        <f t="shared" si="933"/>
        <v>0</v>
      </c>
      <c r="BR547" s="46">
        <v>0</v>
      </c>
      <c r="BS547" s="46">
        <f t="shared" si="934"/>
        <v>0</v>
      </c>
      <c r="BT547" s="46">
        <v>0</v>
      </c>
      <c r="BU547" s="46">
        <f t="shared" si="935"/>
        <v>0</v>
      </c>
      <c r="BV547" s="46">
        <v>0</v>
      </c>
      <c r="BW547" s="46">
        <f t="shared" si="936"/>
        <v>0</v>
      </c>
      <c r="BX547" s="46">
        <v>0</v>
      </c>
      <c r="BY547" s="46">
        <f t="shared" si="937"/>
        <v>0</v>
      </c>
      <c r="BZ547" s="46">
        <v>0</v>
      </c>
      <c r="CA547" s="46">
        <f t="shared" si="868"/>
        <v>0</v>
      </c>
      <c r="CB547" s="46">
        <v>0</v>
      </c>
      <c r="CC547" s="46">
        <f t="shared" si="869"/>
        <v>0</v>
      </c>
      <c r="CD547" s="46">
        <v>112944</v>
      </c>
      <c r="CE547" s="46">
        <f t="shared" si="870"/>
        <v>117461.76000000001</v>
      </c>
      <c r="CF547" s="46">
        <v>0</v>
      </c>
      <c r="CG547" s="46">
        <f t="shared" si="871"/>
        <v>0</v>
      </c>
      <c r="CH547" s="46">
        <v>0</v>
      </c>
      <c r="CI547" s="46">
        <f t="shared" si="872"/>
        <v>0</v>
      </c>
      <c r="CJ547" s="46">
        <v>0</v>
      </c>
      <c r="CK547" s="46">
        <f t="shared" si="873"/>
        <v>0</v>
      </c>
      <c r="CL547" s="46">
        <v>0</v>
      </c>
      <c r="CM547" s="46">
        <f t="shared" si="874"/>
        <v>0</v>
      </c>
      <c r="CN547" s="46">
        <v>0</v>
      </c>
      <c r="CO547" s="46">
        <f t="shared" si="875"/>
        <v>0</v>
      </c>
      <c r="CP547" s="46">
        <v>0</v>
      </c>
      <c r="CQ547" s="46">
        <f t="shared" si="876"/>
        <v>0</v>
      </c>
      <c r="CR547" s="46">
        <v>0</v>
      </c>
      <c r="CS547" s="46">
        <f t="shared" si="877"/>
        <v>0</v>
      </c>
      <c r="CT547" s="46">
        <v>0</v>
      </c>
      <c r="CU547" s="46">
        <f t="shared" si="878"/>
        <v>0</v>
      </c>
      <c r="CV547" s="46">
        <v>0</v>
      </c>
      <c r="CW547" s="46">
        <f t="shared" si="879"/>
        <v>0</v>
      </c>
      <c r="CX547" s="46">
        <v>0</v>
      </c>
      <c r="CY547" s="46">
        <f t="shared" si="880"/>
        <v>0</v>
      </c>
      <c r="CZ547" s="46">
        <v>0</v>
      </c>
      <c r="DA547" s="46">
        <f t="shared" si="881"/>
        <v>0</v>
      </c>
      <c r="DB547" s="47">
        <v>0</v>
      </c>
      <c r="DC547" s="46">
        <f t="shared" si="882"/>
        <v>0</v>
      </c>
      <c r="DD547" s="48">
        <v>0</v>
      </c>
      <c r="DE547" s="46">
        <f t="shared" si="883"/>
        <v>0</v>
      </c>
      <c r="DF547" s="49">
        <v>12</v>
      </c>
      <c r="DG547" s="50">
        <f t="shared" si="894"/>
        <v>9788.4800000000014</v>
      </c>
      <c r="DH547" s="51">
        <f t="shared" si="899"/>
        <v>117461.75999999999</v>
      </c>
      <c r="DI547" s="52"/>
      <c r="DJ547" s="52"/>
      <c r="DK547" s="53"/>
      <c r="DL547" s="53"/>
      <c r="DM547" s="53"/>
      <c r="DN547" s="53"/>
      <c r="DO547" s="53"/>
      <c r="DP547" s="53"/>
      <c r="DQ547" s="53"/>
      <c r="DR547" s="53"/>
      <c r="DS547" s="53"/>
      <c r="DT547" s="52">
        <f t="shared" ref="DT547:EE547" si="938">$DG547</f>
        <v>9788.4800000000014</v>
      </c>
      <c r="DU547" s="52">
        <f t="shared" si="938"/>
        <v>9788.4800000000014</v>
      </c>
      <c r="DV547" s="52">
        <f t="shared" si="938"/>
        <v>9788.4800000000014</v>
      </c>
      <c r="DW547" s="52">
        <f t="shared" si="938"/>
        <v>9788.4800000000014</v>
      </c>
      <c r="DX547" s="52">
        <f t="shared" si="938"/>
        <v>9788.4800000000014</v>
      </c>
      <c r="DY547" s="52">
        <f t="shared" si="938"/>
        <v>9788.4800000000014</v>
      </c>
      <c r="DZ547" s="52">
        <f t="shared" si="938"/>
        <v>9788.4800000000014</v>
      </c>
      <c r="EA547" s="52">
        <f t="shared" si="938"/>
        <v>9788.4800000000014</v>
      </c>
      <c r="EB547" s="52">
        <f t="shared" si="938"/>
        <v>9788.4800000000014</v>
      </c>
      <c r="EC547" s="52">
        <f t="shared" si="938"/>
        <v>9788.4800000000014</v>
      </c>
      <c r="ED547" s="52">
        <f t="shared" si="938"/>
        <v>9788.4800000000014</v>
      </c>
      <c r="EE547" s="52">
        <f t="shared" si="938"/>
        <v>9788.4800000000014</v>
      </c>
      <c r="EF547" s="53"/>
      <c r="EG547" s="54">
        <f t="shared" si="900"/>
        <v>0</v>
      </c>
      <c r="EH547" s="55">
        <f t="shared" si="901"/>
        <v>12</v>
      </c>
      <c r="EI547" s="55">
        <f t="shared" si="902"/>
        <v>0</v>
      </c>
      <c r="EJ547" s="56" t="s">
        <v>756</v>
      </c>
      <c r="EK547" s="57">
        <f t="shared" si="916"/>
        <v>0</v>
      </c>
      <c r="EL547" s="57">
        <f t="shared" si="917"/>
        <v>0</v>
      </c>
      <c r="EM547" s="57">
        <f t="shared" si="918"/>
        <v>0</v>
      </c>
      <c r="EN547" s="57">
        <f t="shared" si="919"/>
        <v>0</v>
      </c>
      <c r="EO547" s="57">
        <f t="shared" si="906"/>
        <v>0</v>
      </c>
      <c r="EP547" s="57">
        <f t="shared" si="907"/>
        <v>0</v>
      </c>
      <c r="EQ547" s="58">
        <f t="shared" si="908"/>
        <v>0</v>
      </c>
      <c r="ER547" s="58">
        <f t="shared" si="909"/>
        <v>0</v>
      </c>
      <c r="ES547" s="58">
        <f t="shared" si="910"/>
        <v>0</v>
      </c>
      <c r="ET547" s="58">
        <f t="shared" si="911"/>
        <v>0</v>
      </c>
    </row>
    <row r="548" spans="1:150" x14ac:dyDescent="0.25">
      <c r="A548" s="30" t="s">
        <v>1737</v>
      </c>
      <c r="B548" s="65">
        <v>2023460</v>
      </c>
      <c r="C548" s="67" t="s">
        <v>1738</v>
      </c>
      <c r="D548" s="32" t="s">
        <v>489</v>
      </c>
      <c r="E548" s="56"/>
      <c r="F548" s="33"/>
      <c r="G548" s="33"/>
      <c r="H548" s="288">
        <f t="shared" si="903"/>
        <v>62732.800000000003</v>
      </c>
      <c r="I548" s="288">
        <f t="shared" si="904"/>
        <v>62732.800000000003</v>
      </c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4" t="s">
        <v>675</v>
      </c>
      <c r="AI548" s="34" t="s">
        <v>534</v>
      </c>
      <c r="AJ548" s="34" t="s">
        <v>722</v>
      </c>
      <c r="AK548" s="34" t="s">
        <v>704</v>
      </c>
      <c r="AL548" s="34" t="s">
        <v>94</v>
      </c>
      <c r="AM548" s="34" t="s">
        <v>529</v>
      </c>
      <c r="AN548" s="34" t="s">
        <v>492</v>
      </c>
      <c r="AO548" s="36">
        <v>1.04</v>
      </c>
      <c r="AP548" s="69" t="s">
        <v>1456</v>
      </c>
      <c r="AQ548" s="69" t="s">
        <v>30</v>
      </c>
      <c r="AR548" s="37" t="s">
        <v>493</v>
      </c>
      <c r="AS548" s="38">
        <v>2023</v>
      </c>
      <c r="AT548" s="39" t="s">
        <v>1171</v>
      </c>
      <c r="AU548" s="37" t="s">
        <v>469</v>
      </c>
      <c r="AV548" s="39" t="s">
        <v>494</v>
      </c>
      <c r="AW548" s="39" t="s">
        <v>495</v>
      </c>
      <c r="AX548" s="39" t="s">
        <v>496</v>
      </c>
      <c r="AY548" s="40" t="s">
        <v>834</v>
      </c>
      <c r="AZ548" s="40" t="s">
        <v>504</v>
      </c>
      <c r="BA548" s="274">
        <v>0</v>
      </c>
      <c r="BB548" s="42"/>
      <c r="BC548" s="43">
        <v>60320</v>
      </c>
      <c r="BD548" s="43">
        <v>0</v>
      </c>
      <c r="BE548" s="43"/>
      <c r="BF548" s="43">
        <v>0</v>
      </c>
      <c r="BG548" s="44"/>
      <c r="BH548" s="45">
        <f t="shared" si="887"/>
        <v>60320</v>
      </c>
      <c r="BI548" s="45">
        <f t="shared" si="888"/>
        <v>62732.800000000003</v>
      </c>
      <c r="BJ548" s="45">
        <f t="shared" si="898"/>
        <v>62732.800000000003</v>
      </c>
      <c r="BK548" s="46">
        <v>0</v>
      </c>
      <c r="BL548" s="46">
        <v>0</v>
      </c>
      <c r="BM548" s="46">
        <f t="shared" si="932"/>
        <v>0</v>
      </c>
      <c r="BN548" s="46">
        <v>0</v>
      </c>
      <c r="BO548" s="46">
        <f t="shared" si="867"/>
        <v>0</v>
      </c>
      <c r="BP548" s="46">
        <v>0</v>
      </c>
      <c r="BQ548" s="46">
        <f t="shared" si="933"/>
        <v>0</v>
      </c>
      <c r="BR548" s="46">
        <v>0</v>
      </c>
      <c r="BS548" s="46">
        <f t="shared" si="934"/>
        <v>0</v>
      </c>
      <c r="BT548" s="46">
        <v>60320</v>
      </c>
      <c r="BU548" s="46">
        <f t="shared" si="935"/>
        <v>62732.800000000003</v>
      </c>
      <c r="BV548" s="46">
        <v>0</v>
      </c>
      <c r="BW548" s="46">
        <f t="shared" si="936"/>
        <v>0</v>
      </c>
      <c r="BX548" s="46">
        <v>0</v>
      </c>
      <c r="BY548" s="46">
        <f t="shared" si="937"/>
        <v>0</v>
      </c>
      <c r="BZ548" s="46">
        <v>0</v>
      </c>
      <c r="CA548" s="46">
        <f t="shared" si="868"/>
        <v>0</v>
      </c>
      <c r="CB548" s="46">
        <v>0</v>
      </c>
      <c r="CC548" s="46">
        <f t="shared" si="869"/>
        <v>0</v>
      </c>
      <c r="CD548" s="46">
        <v>0</v>
      </c>
      <c r="CE548" s="46">
        <f t="shared" si="870"/>
        <v>0</v>
      </c>
      <c r="CF548" s="46">
        <v>0</v>
      </c>
      <c r="CG548" s="46">
        <f t="shared" si="871"/>
        <v>0</v>
      </c>
      <c r="CH548" s="46">
        <v>0</v>
      </c>
      <c r="CI548" s="46">
        <f t="shared" si="872"/>
        <v>0</v>
      </c>
      <c r="CJ548" s="46">
        <v>0</v>
      </c>
      <c r="CK548" s="46">
        <f t="shared" si="873"/>
        <v>0</v>
      </c>
      <c r="CL548" s="46">
        <v>0</v>
      </c>
      <c r="CM548" s="46">
        <f t="shared" si="874"/>
        <v>0</v>
      </c>
      <c r="CN548" s="46">
        <v>0</v>
      </c>
      <c r="CO548" s="46">
        <f t="shared" si="875"/>
        <v>0</v>
      </c>
      <c r="CP548" s="46">
        <v>0</v>
      </c>
      <c r="CQ548" s="46">
        <f t="shared" si="876"/>
        <v>0</v>
      </c>
      <c r="CR548" s="46">
        <v>0</v>
      </c>
      <c r="CS548" s="46">
        <f t="shared" si="877"/>
        <v>0</v>
      </c>
      <c r="CT548" s="46">
        <v>0</v>
      </c>
      <c r="CU548" s="46">
        <f t="shared" si="878"/>
        <v>0</v>
      </c>
      <c r="CV548" s="46">
        <v>0</v>
      </c>
      <c r="CW548" s="46">
        <f t="shared" si="879"/>
        <v>0</v>
      </c>
      <c r="CX548" s="46">
        <v>0</v>
      </c>
      <c r="CY548" s="46">
        <f t="shared" si="880"/>
        <v>0</v>
      </c>
      <c r="CZ548" s="46">
        <v>0</v>
      </c>
      <c r="DA548" s="46">
        <f t="shared" si="881"/>
        <v>0</v>
      </c>
      <c r="DB548" s="47">
        <v>0</v>
      </c>
      <c r="DC548" s="46">
        <f t="shared" si="882"/>
        <v>0</v>
      </c>
      <c r="DD548" s="48">
        <v>0</v>
      </c>
      <c r="DE548" s="46">
        <f t="shared" si="883"/>
        <v>0</v>
      </c>
      <c r="DF548" s="49">
        <v>6</v>
      </c>
      <c r="DG548" s="50">
        <f t="shared" si="894"/>
        <v>10455.466666666667</v>
      </c>
      <c r="DH548" s="51">
        <f t="shared" si="899"/>
        <v>62732.800000000003</v>
      </c>
      <c r="DI548" s="52"/>
      <c r="DJ548" s="52"/>
      <c r="DK548" s="53"/>
      <c r="DL548" s="53"/>
      <c r="DM548" s="53"/>
      <c r="DN548" s="53"/>
      <c r="DO548" s="52">
        <f t="shared" ref="DO548:DT548" si="939">$DG548</f>
        <v>10455.466666666667</v>
      </c>
      <c r="DP548" s="52">
        <f t="shared" si="939"/>
        <v>10455.466666666667</v>
      </c>
      <c r="DQ548" s="52">
        <f t="shared" si="939"/>
        <v>10455.466666666667</v>
      </c>
      <c r="DR548" s="52">
        <f t="shared" si="939"/>
        <v>10455.466666666667</v>
      </c>
      <c r="DS548" s="52">
        <f t="shared" si="939"/>
        <v>10455.466666666667</v>
      </c>
      <c r="DT548" s="52">
        <f t="shared" si="939"/>
        <v>10455.466666666667</v>
      </c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4">
        <f t="shared" si="900"/>
        <v>0</v>
      </c>
      <c r="EH548" s="55">
        <f t="shared" si="901"/>
        <v>6</v>
      </c>
      <c r="EI548" s="55">
        <f t="shared" si="902"/>
        <v>0</v>
      </c>
      <c r="EJ548" s="56" t="s">
        <v>756</v>
      </c>
      <c r="EK548" s="57">
        <f t="shared" si="916"/>
        <v>0</v>
      </c>
      <c r="EL548" s="57">
        <f t="shared" si="917"/>
        <v>0</v>
      </c>
      <c r="EM548" s="57">
        <f t="shared" si="918"/>
        <v>0</v>
      </c>
      <c r="EN548" s="57">
        <f t="shared" si="919"/>
        <v>0</v>
      </c>
      <c r="EO548" s="57">
        <f t="shared" si="906"/>
        <v>0</v>
      </c>
      <c r="EP548" s="57">
        <f t="shared" si="907"/>
        <v>62732.800000000003</v>
      </c>
      <c r="EQ548" s="58">
        <f t="shared" si="908"/>
        <v>0</v>
      </c>
      <c r="ER548" s="58">
        <f t="shared" si="909"/>
        <v>0</v>
      </c>
      <c r="ES548" s="58">
        <f t="shared" si="910"/>
        <v>0</v>
      </c>
      <c r="ET548" s="58">
        <f t="shared" si="911"/>
        <v>0</v>
      </c>
    </row>
    <row r="549" spans="1:150" x14ac:dyDescent="0.25">
      <c r="A549" s="30" t="s">
        <v>1739</v>
      </c>
      <c r="B549" s="65">
        <v>2023461</v>
      </c>
      <c r="C549" s="67" t="s">
        <v>1740</v>
      </c>
      <c r="D549" s="32" t="s">
        <v>489</v>
      </c>
      <c r="E549" s="56"/>
      <c r="F549" s="33"/>
      <c r="G549" s="33"/>
      <c r="H549" s="288">
        <f t="shared" si="903"/>
        <v>62732.800000000003</v>
      </c>
      <c r="I549" s="288">
        <f t="shared" si="904"/>
        <v>62732.800000000003</v>
      </c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4" t="s">
        <v>675</v>
      </c>
      <c r="AI549" s="34" t="s">
        <v>534</v>
      </c>
      <c r="AJ549" s="34" t="s">
        <v>722</v>
      </c>
      <c r="AK549" s="34" t="s">
        <v>704</v>
      </c>
      <c r="AL549" s="34" t="s">
        <v>94</v>
      </c>
      <c r="AM549" s="34" t="s">
        <v>529</v>
      </c>
      <c r="AN549" s="34" t="s">
        <v>492</v>
      </c>
      <c r="AO549" s="36">
        <v>1.04</v>
      </c>
      <c r="AP549" s="69" t="s">
        <v>468</v>
      </c>
      <c r="AQ549" s="69" t="s">
        <v>30</v>
      </c>
      <c r="AR549" s="37" t="s">
        <v>493</v>
      </c>
      <c r="AS549" s="38">
        <v>2023</v>
      </c>
      <c r="AT549" s="39" t="s">
        <v>1171</v>
      </c>
      <c r="AU549" s="37" t="s">
        <v>469</v>
      </c>
      <c r="AV549" s="39" t="s">
        <v>494</v>
      </c>
      <c r="AW549" s="39" t="s">
        <v>495</v>
      </c>
      <c r="AX549" s="39" t="s">
        <v>496</v>
      </c>
      <c r="AY549" s="40" t="s">
        <v>834</v>
      </c>
      <c r="AZ549" s="40" t="s">
        <v>504</v>
      </c>
      <c r="BA549" s="274">
        <v>0</v>
      </c>
      <c r="BB549" s="42"/>
      <c r="BC549" s="43">
        <v>60320</v>
      </c>
      <c r="BD549" s="43">
        <v>0</v>
      </c>
      <c r="BE549" s="43"/>
      <c r="BF549" s="43">
        <v>0</v>
      </c>
      <c r="BG549" s="44"/>
      <c r="BH549" s="45">
        <f t="shared" si="887"/>
        <v>60320</v>
      </c>
      <c r="BI549" s="45">
        <f t="shared" si="888"/>
        <v>62732.800000000003</v>
      </c>
      <c r="BJ549" s="45">
        <f t="shared" si="898"/>
        <v>62732.800000000003</v>
      </c>
      <c r="BK549" s="46">
        <v>0</v>
      </c>
      <c r="BL549" s="46">
        <v>0</v>
      </c>
      <c r="BM549" s="46">
        <f t="shared" si="932"/>
        <v>0</v>
      </c>
      <c r="BN549" s="46">
        <v>0</v>
      </c>
      <c r="BO549" s="46">
        <f t="shared" si="867"/>
        <v>0</v>
      </c>
      <c r="BP549" s="46">
        <v>0</v>
      </c>
      <c r="BQ549" s="46">
        <f t="shared" si="933"/>
        <v>0</v>
      </c>
      <c r="BR549" s="46">
        <v>0</v>
      </c>
      <c r="BS549" s="46">
        <f t="shared" si="934"/>
        <v>0</v>
      </c>
      <c r="BT549" s="46">
        <v>0</v>
      </c>
      <c r="BU549" s="46">
        <f t="shared" si="935"/>
        <v>0</v>
      </c>
      <c r="BV549" s="46">
        <v>0</v>
      </c>
      <c r="BW549" s="46">
        <f t="shared" si="936"/>
        <v>0</v>
      </c>
      <c r="BX549" s="46">
        <v>0</v>
      </c>
      <c r="BY549" s="46">
        <f t="shared" si="937"/>
        <v>0</v>
      </c>
      <c r="BZ549" s="46">
        <v>0</v>
      </c>
      <c r="CA549" s="46">
        <f t="shared" si="868"/>
        <v>0</v>
      </c>
      <c r="CB549" s="46">
        <v>0</v>
      </c>
      <c r="CC549" s="46">
        <f t="shared" si="869"/>
        <v>0</v>
      </c>
      <c r="CD549" s="46">
        <v>0</v>
      </c>
      <c r="CE549" s="46">
        <f t="shared" si="870"/>
        <v>0</v>
      </c>
      <c r="CF549" s="46">
        <v>60320</v>
      </c>
      <c r="CG549" s="46">
        <f t="shared" si="871"/>
        <v>62732.800000000003</v>
      </c>
      <c r="CH549" s="46">
        <v>0</v>
      </c>
      <c r="CI549" s="46">
        <f t="shared" si="872"/>
        <v>0</v>
      </c>
      <c r="CJ549" s="46">
        <v>0</v>
      </c>
      <c r="CK549" s="46">
        <f t="shared" si="873"/>
        <v>0</v>
      </c>
      <c r="CL549" s="46">
        <v>0</v>
      </c>
      <c r="CM549" s="46">
        <f t="shared" si="874"/>
        <v>0</v>
      </c>
      <c r="CN549" s="46">
        <v>0</v>
      </c>
      <c r="CO549" s="46">
        <f t="shared" si="875"/>
        <v>0</v>
      </c>
      <c r="CP549" s="46">
        <v>0</v>
      </c>
      <c r="CQ549" s="46">
        <f t="shared" si="876"/>
        <v>0</v>
      </c>
      <c r="CR549" s="46">
        <v>0</v>
      </c>
      <c r="CS549" s="46">
        <f t="shared" si="877"/>
        <v>0</v>
      </c>
      <c r="CT549" s="46">
        <v>0</v>
      </c>
      <c r="CU549" s="46">
        <f t="shared" si="878"/>
        <v>0</v>
      </c>
      <c r="CV549" s="46">
        <v>0</v>
      </c>
      <c r="CW549" s="46">
        <f t="shared" si="879"/>
        <v>0</v>
      </c>
      <c r="CX549" s="46">
        <v>0</v>
      </c>
      <c r="CY549" s="46">
        <f t="shared" si="880"/>
        <v>0</v>
      </c>
      <c r="CZ549" s="46">
        <v>0</v>
      </c>
      <c r="DA549" s="46">
        <f t="shared" si="881"/>
        <v>0</v>
      </c>
      <c r="DB549" s="47">
        <v>0</v>
      </c>
      <c r="DC549" s="46">
        <f t="shared" si="882"/>
        <v>0</v>
      </c>
      <c r="DD549" s="48">
        <v>0</v>
      </c>
      <c r="DE549" s="46">
        <f t="shared" si="883"/>
        <v>0</v>
      </c>
      <c r="DF549" s="49">
        <v>6</v>
      </c>
      <c r="DG549" s="50">
        <f t="shared" si="894"/>
        <v>10455.466666666667</v>
      </c>
      <c r="DH549" s="51">
        <f t="shared" si="899"/>
        <v>62732.800000000003</v>
      </c>
      <c r="DI549" s="52"/>
      <c r="DJ549" s="52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2">
        <f t="shared" ref="DU549:DZ551" si="940">$DG549</f>
        <v>10455.466666666667</v>
      </c>
      <c r="DV549" s="52">
        <f t="shared" si="940"/>
        <v>10455.466666666667</v>
      </c>
      <c r="DW549" s="52">
        <f t="shared" si="940"/>
        <v>10455.466666666667</v>
      </c>
      <c r="DX549" s="52">
        <f t="shared" si="940"/>
        <v>10455.466666666667</v>
      </c>
      <c r="DY549" s="52">
        <f t="shared" si="940"/>
        <v>10455.466666666667</v>
      </c>
      <c r="DZ549" s="52">
        <f t="shared" si="940"/>
        <v>10455.466666666667</v>
      </c>
      <c r="EA549" s="53"/>
      <c r="EB549" s="53"/>
      <c r="EC549" s="53"/>
      <c r="ED549" s="53"/>
      <c r="EE549" s="53"/>
      <c r="EF549" s="53"/>
      <c r="EG549" s="54">
        <f t="shared" si="900"/>
        <v>0</v>
      </c>
      <c r="EH549" s="55">
        <f t="shared" si="901"/>
        <v>6</v>
      </c>
      <c r="EI549" s="55">
        <f t="shared" si="902"/>
        <v>0</v>
      </c>
      <c r="EJ549" s="56" t="s">
        <v>756</v>
      </c>
      <c r="EK549" s="57">
        <f t="shared" si="916"/>
        <v>0</v>
      </c>
      <c r="EL549" s="57">
        <f t="shared" si="917"/>
        <v>0</v>
      </c>
      <c r="EM549" s="57">
        <f t="shared" si="918"/>
        <v>0</v>
      </c>
      <c r="EN549" s="57">
        <f t="shared" si="919"/>
        <v>0</v>
      </c>
      <c r="EO549" s="57">
        <f t="shared" si="906"/>
        <v>0</v>
      </c>
      <c r="EP549" s="57">
        <f t="shared" si="907"/>
        <v>0</v>
      </c>
      <c r="EQ549" s="58">
        <f t="shared" si="908"/>
        <v>0</v>
      </c>
      <c r="ER549" s="58">
        <f t="shared" si="909"/>
        <v>0</v>
      </c>
      <c r="ES549" s="58">
        <f t="shared" si="910"/>
        <v>0</v>
      </c>
      <c r="ET549" s="58">
        <f t="shared" si="911"/>
        <v>0</v>
      </c>
    </row>
    <row r="550" spans="1:150" x14ac:dyDescent="0.25">
      <c r="A550" s="30" t="s">
        <v>1741</v>
      </c>
      <c r="B550" s="65">
        <v>2023462</v>
      </c>
      <c r="C550" s="67" t="s">
        <v>1742</v>
      </c>
      <c r="D550" s="32">
        <v>0</v>
      </c>
      <c r="E550" s="56"/>
      <c r="F550" s="33"/>
      <c r="G550" s="33"/>
      <c r="H550" s="288">
        <f t="shared" si="903"/>
        <v>81877.12000000001</v>
      </c>
      <c r="I550" s="288">
        <f t="shared" si="904"/>
        <v>81877.12000000001</v>
      </c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4" t="s">
        <v>548</v>
      </c>
      <c r="AI550" s="34" t="s">
        <v>463</v>
      </c>
      <c r="AJ550" s="34" t="s">
        <v>722</v>
      </c>
      <c r="AK550" s="34" t="s">
        <v>704</v>
      </c>
      <c r="AL550" s="34" t="s">
        <v>94</v>
      </c>
      <c r="AM550" s="34" t="s">
        <v>529</v>
      </c>
      <c r="AN550" s="34" t="s">
        <v>492</v>
      </c>
      <c r="AO550" s="36">
        <v>1.04</v>
      </c>
      <c r="AP550" s="69" t="s">
        <v>1456</v>
      </c>
      <c r="AQ550" s="69" t="s">
        <v>30</v>
      </c>
      <c r="AR550" s="37" t="s">
        <v>493</v>
      </c>
      <c r="AS550" s="38">
        <v>2023</v>
      </c>
      <c r="AT550" s="39" t="s">
        <v>470</v>
      </c>
      <c r="AU550" s="37" t="s">
        <v>469</v>
      </c>
      <c r="AV550" s="39" t="s">
        <v>494</v>
      </c>
      <c r="AW550" s="39" t="s">
        <v>495</v>
      </c>
      <c r="AX550" s="39" t="s">
        <v>496</v>
      </c>
      <c r="AY550" s="40" t="s">
        <v>705</v>
      </c>
      <c r="AZ550" s="40" t="s">
        <v>504</v>
      </c>
      <c r="BA550" s="274">
        <v>0</v>
      </c>
      <c r="BB550" s="42"/>
      <c r="BC550" s="43">
        <v>78728</v>
      </c>
      <c r="BD550" s="43">
        <v>0</v>
      </c>
      <c r="BE550" s="43"/>
      <c r="BF550" s="43">
        <v>0</v>
      </c>
      <c r="BG550" s="44"/>
      <c r="BH550" s="45">
        <f t="shared" si="887"/>
        <v>78728</v>
      </c>
      <c r="BI550" s="45">
        <f t="shared" si="888"/>
        <v>81877.12000000001</v>
      </c>
      <c r="BJ550" s="45">
        <f t="shared" si="898"/>
        <v>81877.12000000001</v>
      </c>
      <c r="BK550" s="46">
        <v>0</v>
      </c>
      <c r="BL550" s="46">
        <v>0</v>
      </c>
      <c r="BM550" s="46">
        <f t="shared" si="932"/>
        <v>0</v>
      </c>
      <c r="BN550" s="46">
        <v>0</v>
      </c>
      <c r="BO550" s="46">
        <f t="shared" si="867"/>
        <v>0</v>
      </c>
      <c r="BP550" s="46">
        <v>0</v>
      </c>
      <c r="BQ550" s="46">
        <f t="shared" si="933"/>
        <v>0</v>
      </c>
      <c r="BR550" s="46">
        <v>0</v>
      </c>
      <c r="BS550" s="46">
        <f t="shared" si="934"/>
        <v>0</v>
      </c>
      <c r="BT550" s="46">
        <v>0</v>
      </c>
      <c r="BU550" s="46">
        <f t="shared" si="935"/>
        <v>0</v>
      </c>
      <c r="BV550" s="46">
        <v>0</v>
      </c>
      <c r="BW550" s="46">
        <f t="shared" si="936"/>
        <v>0</v>
      </c>
      <c r="BX550" s="46">
        <v>0</v>
      </c>
      <c r="BY550" s="46">
        <f t="shared" si="937"/>
        <v>0</v>
      </c>
      <c r="BZ550" s="46">
        <v>0</v>
      </c>
      <c r="CA550" s="46">
        <f t="shared" si="868"/>
        <v>0</v>
      </c>
      <c r="CB550" s="46">
        <v>0</v>
      </c>
      <c r="CC550" s="46">
        <f t="shared" si="869"/>
        <v>0</v>
      </c>
      <c r="CD550" s="46">
        <v>78728</v>
      </c>
      <c r="CE550" s="46">
        <f t="shared" si="870"/>
        <v>81877.12000000001</v>
      </c>
      <c r="CF550" s="46">
        <v>0</v>
      </c>
      <c r="CG550" s="46">
        <f t="shared" si="871"/>
        <v>0</v>
      </c>
      <c r="CH550" s="46">
        <v>0</v>
      </c>
      <c r="CI550" s="46">
        <f t="shared" si="872"/>
        <v>0</v>
      </c>
      <c r="CJ550" s="46">
        <v>0</v>
      </c>
      <c r="CK550" s="46">
        <f t="shared" si="873"/>
        <v>0</v>
      </c>
      <c r="CL550" s="46">
        <v>0</v>
      </c>
      <c r="CM550" s="46">
        <f t="shared" si="874"/>
        <v>0</v>
      </c>
      <c r="CN550" s="46">
        <v>0</v>
      </c>
      <c r="CO550" s="46">
        <f t="shared" si="875"/>
        <v>0</v>
      </c>
      <c r="CP550" s="46">
        <v>0</v>
      </c>
      <c r="CQ550" s="46">
        <f t="shared" si="876"/>
        <v>0</v>
      </c>
      <c r="CR550" s="46">
        <v>0</v>
      </c>
      <c r="CS550" s="46">
        <f t="shared" si="877"/>
        <v>0</v>
      </c>
      <c r="CT550" s="46">
        <v>0</v>
      </c>
      <c r="CU550" s="46">
        <f t="shared" si="878"/>
        <v>0</v>
      </c>
      <c r="CV550" s="46">
        <v>0</v>
      </c>
      <c r="CW550" s="46">
        <f t="shared" si="879"/>
        <v>0</v>
      </c>
      <c r="CX550" s="46">
        <v>0</v>
      </c>
      <c r="CY550" s="46">
        <f t="shared" si="880"/>
        <v>0</v>
      </c>
      <c r="CZ550" s="46">
        <v>0</v>
      </c>
      <c r="DA550" s="46">
        <f t="shared" si="881"/>
        <v>0</v>
      </c>
      <c r="DB550" s="47">
        <v>0</v>
      </c>
      <c r="DC550" s="46">
        <f t="shared" si="882"/>
        <v>0</v>
      </c>
      <c r="DD550" s="48">
        <v>0</v>
      </c>
      <c r="DE550" s="46">
        <f t="shared" si="883"/>
        <v>0</v>
      </c>
      <c r="DF550" s="49">
        <v>10</v>
      </c>
      <c r="DG550" s="50">
        <f t="shared" si="894"/>
        <v>8187.7120000000014</v>
      </c>
      <c r="DH550" s="51">
        <f t="shared" si="899"/>
        <v>81877.12000000001</v>
      </c>
      <c r="DI550" s="52"/>
      <c r="DJ550" s="52"/>
      <c r="DK550" s="53"/>
      <c r="DL550" s="53"/>
      <c r="DM550" s="53"/>
      <c r="DN550" s="53"/>
      <c r="DO550" s="53"/>
      <c r="DP550" s="53"/>
      <c r="DQ550" s="53"/>
      <c r="DR550" s="53"/>
      <c r="DS550" s="53"/>
      <c r="DT550" s="52">
        <f>$DG550</f>
        <v>8187.7120000000014</v>
      </c>
      <c r="DU550" s="52">
        <f t="shared" si="940"/>
        <v>8187.7120000000014</v>
      </c>
      <c r="DV550" s="52">
        <f t="shared" si="940"/>
        <v>8187.7120000000014</v>
      </c>
      <c r="DW550" s="52">
        <f t="shared" si="940"/>
        <v>8187.7120000000014</v>
      </c>
      <c r="DX550" s="52">
        <f t="shared" si="940"/>
        <v>8187.7120000000014</v>
      </c>
      <c r="DY550" s="52">
        <f t="shared" si="940"/>
        <v>8187.7120000000014</v>
      </c>
      <c r="DZ550" s="52">
        <f t="shared" si="940"/>
        <v>8187.7120000000014</v>
      </c>
      <c r="EA550" s="52">
        <f>$DG550</f>
        <v>8187.7120000000014</v>
      </c>
      <c r="EB550" s="52">
        <f>$DG550</f>
        <v>8187.7120000000014</v>
      </c>
      <c r="EC550" s="52">
        <f>$DG550</f>
        <v>8187.7120000000014</v>
      </c>
      <c r="ED550" s="52"/>
      <c r="EE550" s="52"/>
      <c r="EF550" s="52"/>
      <c r="EG550" s="54">
        <f t="shared" si="900"/>
        <v>0</v>
      </c>
      <c r="EH550" s="55">
        <f t="shared" si="901"/>
        <v>10</v>
      </c>
      <c r="EI550" s="55">
        <f t="shared" si="902"/>
        <v>0</v>
      </c>
      <c r="EJ550" s="56" t="s">
        <v>706</v>
      </c>
      <c r="EK550" s="57">
        <f t="shared" si="916"/>
        <v>0</v>
      </c>
      <c r="EL550" s="57">
        <f t="shared" si="917"/>
        <v>0</v>
      </c>
      <c r="EM550" s="57">
        <f t="shared" si="918"/>
        <v>0</v>
      </c>
      <c r="EN550" s="57">
        <f t="shared" si="919"/>
        <v>0</v>
      </c>
      <c r="EO550" s="57">
        <f t="shared" si="906"/>
        <v>0</v>
      </c>
      <c r="EP550" s="57">
        <f t="shared" si="907"/>
        <v>0</v>
      </c>
      <c r="EQ550" s="58">
        <f t="shared" si="908"/>
        <v>0</v>
      </c>
      <c r="ER550" s="58">
        <f t="shared" si="909"/>
        <v>0</v>
      </c>
      <c r="ES550" s="58">
        <f t="shared" si="910"/>
        <v>0</v>
      </c>
      <c r="ET550" s="58">
        <f t="shared" si="911"/>
        <v>0</v>
      </c>
    </row>
    <row r="551" spans="1:150" x14ac:dyDescent="0.25">
      <c r="A551" s="30" t="s">
        <v>1743</v>
      </c>
      <c r="B551" s="65">
        <v>2023463</v>
      </c>
      <c r="C551" s="67" t="s">
        <v>1744</v>
      </c>
      <c r="D551" s="32">
        <v>0</v>
      </c>
      <c r="E551" s="56"/>
      <c r="F551" s="33"/>
      <c r="G551" s="33"/>
      <c r="H551" s="288">
        <f t="shared" si="903"/>
        <v>117461.76000000001</v>
      </c>
      <c r="I551" s="288">
        <f t="shared" si="904"/>
        <v>117461.76000000001</v>
      </c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4" t="s">
        <v>548</v>
      </c>
      <c r="AI551" s="34" t="s">
        <v>463</v>
      </c>
      <c r="AJ551" s="34" t="s">
        <v>722</v>
      </c>
      <c r="AK551" s="34" t="s">
        <v>704</v>
      </c>
      <c r="AL551" s="34" t="s">
        <v>94</v>
      </c>
      <c r="AM551" s="34" t="s">
        <v>529</v>
      </c>
      <c r="AN551" s="34" t="s">
        <v>492</v>
      </c>
      <c r="AO551" s="36">
        <v>1.04</v>
      </c>
      <c r="AP551" s="69" t="s">
        <v>1456</v>
      </c>
      <c r="AQ551" s="69" t="s">
        <v>30</v>
      </c>
      <c r="AR551" s="37" t="s">
        <v>493</v>
      </c>
      <c r="AS551" s="38">
        <v>2023</v>
      </c>
      <c r="AT551" s="39" t="s">
        <v>470</v>
      </c>
      <c r="AU551" s="37" t="s">
        <v>469</v>
      </c>
      <c r="AV551" s="39" t="s">
        <v>494</v>
      </c>
      <c r="AW551" s="39" t="s">
        <v>495</v>
      </c>
      <c r="AX551" s="39" t="s">
        <v>496</v>
      </c>
      <c r="AY551" s="40" t="s">
        <v>705</v>
      </c>
      <c r="AZ551" s="40" t="s">
        <v>504</v>
      </c>
      <c r="BA551" s="274">
        <v>0</v>
      </c>
      <c r="BB551" s="42"/>
      <c r="BC551" s="43">
        <v>112944</v>
      </c>
      <c r="BD551" s="43">
        <v>0</v>
      </c>
      <c r="BE551" s="43"/>
      <c r="BF551" s="43">
        <v>0</v>
      </c>
      <c r="BG551" s="44"/>
      <c r="BH551" s="45">
        <f t="shared" si="887"/>
        <v>112944</v>
      </c>
      <c r="BI551" s="45">
        <f t="shared" si="888"/>
        <v>117461.76000000001</v>
      </c>
      <c r="BJ551" s="45">
        <f t="shared" si="898"/>
        <v>117461.76000000001</v>
      </c>
      <c r="BK551" s="46">
        <v>0</v>
      </c>
      <c r="BL551" s="46">
        <v>0</v>
      </c>
      <c r="BM551" s="46">
        <f t="shared" si="932"/>
        <v>0</v>
      </c>
      <c r="BN551" s="46">
        <v>0</v>
      </c>
      <c r="BO551" s="46">
        <f t="shared" si="867"/>
        <v>0</v>
      </c>
      <c r="BP551" s="46">
        <v>0</v>
      </c>
      <c r="BQ551" s="46">
        <f t="shared" si="933"/>
        <v>0</v>
      </c>
      <c r="BR551" s="46">
        <v>0</v>
      </c>
      <c r="BS551" s="46">
        <f t="shared" si="934"/>
        <v>0</v>
      </c>
      <c r="BT551" s="46">
        <v>0</v>
      </c>
      <c r="BU551" s="46">
        <f t="shared" si="935"/>
        <v>0</v>
      </c>
      <c r="BV551" s="46">
        <v>0</v>
      </c>
      <c r="BW551" s="46">
        <f t="shared" si="936"/>
        <v>0</v>
      </c>
      <c r="BX551" s="46">
        <v>0</v>
      </c>
      <c r="BY551" s="46">
        <f t="shared" si="937"/>
        <v>0</v>
      </c>
      <c r="BZ551" s="46">
        <v>0</v>
      </c>
      <c r="CA551" s="46">
        <f t="shared" si="868"/>
        <v>0</v>
      </c>
      <c r="CB551" s="46">
        <v>112944</v>
      </c>
      <c r="CC551" s="46">
        <f t="shared" si="869"/>
        <v>117461.76000000001</v>
      </c>
      <c r="CD551" s="46">
        <v>0</v>
      </c>
      <c r="CE551" s="46">
        <f t="shared" si="870"/>
        <v>0</v>
      </c>
      <c r="CF551" s="46">
        <v>0</v>
      </c>
      <c r="CG551" s="46">
        <f t="shared" si="871"/>
        <v>0</v>
      </c>
      <c r="CH551" s="46">
        <v>0</v>
      </c>
      <c r="CI551" s="46">
        <f t="shared" si="872"/>
        <v>0</v>
      </c>
      <c r="CJ551" s="46">
        <v>0</v>
      </c>
      <c r="CK551" s="46">
        <f t="shared" si="873"/>
        <v>0</v>
      </c>
      <c r="CL551" s="46">
        <v>0</v>
      </c>
      <c r="CM551" s="46">
        <f t="shared" si="874"/>
        <v>0</v>
      </c>
      <c r="CN551" s="46">
        <v>0</v>
      </c>
      <c r="CO551" s="46">
        <f t="shared" si="875"/>
        <v>0</v>
      </c>
      <c r="CP551" s="46">
        <v>0</v>
      </c>
      <c r="CQ551" s="46">
        <f t="shared" si="876"/>
        <v>0</v>
      </c>
      <c r="CR551" s="46">
        <v>0</v>
      </c>
      <c r="CS551" s="46">
        <f t="shared" si="877"/>
        <v>0</v>
      </c>
      <c r="CT551" s="46">
        <v>0</v>
      </c>
      <c r="CU551" s="46">
        <f t="shared" si="878"/>
        <v>0</v>
      </c>
      <c r="CV551" s="46">
        <v>0</v>
      </c>
      <c r="CW551" s="46">
        <f t="shared" si="879"/>
        <v>0</v>
      </c>
      <c r="CX551" s="46">
        <v>0</v>
      </c>
      <c r="CY551" s="46">
        <f t="shared" si="880"/>
        <v>0</v>
      </c>
      <c r="CZ551" s="46">
        <v>0</v>
      </c>
      <c r="DA551" s="46">
        <f t="shared" si="881"/>
        <v>0</v>
      </c>
      <c r="DB551" s="47">
        <v>0</v>
      </c>
      <c r="DC551" s="46">
        <f t="shared" si="882"/>
        <v>0</v>
      </c>
      <c r="DD551" s="48">
        <v>0</v>
      </c>
      <c r="DE551" s="46">
        <f t="shared" si="883"/>
        <v>0</v>
      </c>
      <c r="DF551" s="49">
        <v>10</v>
      </c>
      <c r="DG551" s="50">
        <f t="shared" si="894"/>
        <v>11746.176000000001</v>
      </c>
      <c r="DH551" s="51">
        <f t="shared" si="899"/>
        <v>117461.76000000004</v>
      </c>
      <c r="DI551" s="52"/>
      <c r="DJ551" s="52"/>
      <c r="DK551" s="53"/>
      <c r="DL551" s="53"/>
      <c r="DM551" s="53"/>
      <c r="DN551" s="53"/>
      <c r="DO551" s="53"/>
      <c r="DP551" s="53"/>
      <c r="DQ551" s="53"/>
      <c r="DR551" s="53"/>
      <c r="DS551" s="52">
        <f>$DG551</f>
        <v>11746.176000000001</v>
      </c>
      <c r="DT551" s="52">
        <f>$DG551</f>
        <v>11746.176000000001</v>
      </c>
      <c r="DU551" s="52">
        <f t="shared" si="940"/>
        <v>11746.176000000001</v>
      </c>
      <c r="DV551" s="52">
        <f t="shared" si="940"/>
        <v>11746.176000000001</v>
      </c>
      <c r="DW551" s="52">
        <f t="shared" si="940"/>
        <v>11746.176000000001</v>
      </c>
      <c r="DX551" s="52">
        <f t="shared" si="940"/>
        <v>11746.176000000001</v>
      </c>
      <c r="DY551" s="52">
        <f t="shared" si="940"/>
        <v>11746.176000000001</v>
      </c>
      <c r="DZ551" s="52">
        <f t="shared" si="940"/>
        <v>11746.176000000001</v>
      </c>
      <c r="EA551" s="52">
        <f t="shared" ref="EA551:EB570" si="941">$DG551</f>
        <v>11746.176000000001</v>
      </c>
      <c r="EB551" s="52">
        <f t="shared" si="941"/>
        <v>11746.176000000001</v>
      </c>
      <c r="EC551" s="52"/>
      <c r="ED551" s="53"/>
      <c r="EE551" s="53"/>
      <c r="EF551" s="53"/>
      <c r="EG551" s="54">
        <f t="shared" si="900"/>
        <v>0</v>
      </c>
      <c r="EH551" s="55">
        <f t="shared" si="901"/>
        <v>10</v>
      </c>
      <c r="EI551" s="55">
        <f t="shared" si="902"/>
        <v>0</v>
      </c>
      <c r="EJ551" s="56" t="s">
        <v>706</v>
      </c>
      <c r="EK551" s="57">
        <f t="shared" si="916"/>
        <v>0</v>
      </c>
      <c r="EL551" s="57">
        <f t="shared" si="917"/>
        <v>0</v>
      </c>
      <c r="EM551" s="57">
        <f t="shared" si="918"/>
        <v>0</v>
      </c>
      <c r="EN551" s="57">
        <f t="shared" si="919"/>
        <v>0</v>
      </c>
      <c r="EO551" s="57">
        <f t="shared" si="906"/>
        <v>0</v>
      </c>
      <c r="EP551" s="57">
        <f t="shared" si="907"/>
        <v>0</v>
      </c>
      <c r="EQ551" s="58">
        <f t="shared" si="908"/>
        <v>0</v>
      </c>
      <c r="ER551" s="58">
        <f t="shared" si="909"/>
        <v>0</v>
      </c>
      <c r="ES551" s="58">
        <f t="shared" si="910"/>
        <v>0</v>
      </c>
      <c r="ET551" s="58">
        <f t="shared" si="911"/>
        <v>0</v>
      </c>
    </row>
    <row r="552" spans="1:150" x14ac:dyDescent="0.25">
      <c r="A552" s="30" t="s">
        <v>1745</v>
      </c>
      <c r="B552" s="65">
        <v>2023464</v>
      </c>
      <c r="C552" s="67" t="s">
        <v>1746</v>
      </c>
      <c r="D552" s="32">
        <v>0</v>
      </c>
      <c r="E552" s="56"/>
      <c r="F552" s="33"/>
      <c r="G552" s="33"/>
      <c r="H552" s="288">
        <f t="shared" si="903"/>
        <v>42506.880000000005</v>
      </c>
      <c r="I552" s="288">
        <f t="shared" si="904"/>
        <v>42506.880000000005</v>
      </c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4" t="s">
        <v>901</v>
      </c>
      <c r="AI552" s="34" t="s">
        <v>463</v>
      </c>
      <c r="AJ552" s="34" t="s">
        <v>722</v>
      </c>
      <c r="AK552" s="34" t="s">
        <v>704</v>
      </c>
      <c r="AL552" s="34" t="s">
        <v>1180</v>
      </c>
      <c r="AM552" s="34" t="s">
        <v>714</v>
      </c>
      <c r="AN552" s="34" t="s">
        <v>492</v>
      </c>
      <c r="AO552" s="36">
        <v>1.04</v>
      </c>
      <c r="AP552" s="69" t="s">
        <v>1456</v>
      </c>
      <c r="AQ552" s="69" t="s">
        <v>30</v>
      </c>
      <c r="AR552" s="37" t="s">
        <v>493</v>
      </c>
      <c r="AS552" s="38">
        <v>2023</v>
      </c>
      <c r="AT552" s="39" t="s">
        <v>470</v>
      </c>
      <c r="AU552" s="37" t="s">
        <v>469</v>
      </c>
      <c r="AV552" s="39" t="s">
        <v>494</v>
      </c>
      <c r="AW552" s="39" t="s">
        <v>495</v>
      </c>
      <c r="AX552" s="39" t="s">
        <v>496</v>
      </c>
      <c r="AY552" s="40" t="s">
        <v>1747</v>
      </c>
      <c r="AZ552" s="40" t="s">
        <v>530</v>
      </c>
      <c r="BA552" s="274">
        <v>0</v>
      </c>
      <c r="BB552" s="42"/>
      <c r="BC552" s="43">
        <v>40872</v>
      </c>
      <c r="BD552" s="43">
        <v>0</v>
      </c>
      <c r="BE552" s="43"/>
      <c r="BF552" s="43">
        <v>0</v>
      </c>
      <c r="BG552" s="44"/>
      <c r="BH552" s="45">
        <f t="shared" si="887"/>
        <v>40872</v>
      </c>
      <c r="BI552" s="45">
        <f t="shared" si="888"/>
        <v>42506.880000000005</v>
      </c>
      <c r="BJ552" s="45">
        <f t="shared" si="898"/>
        <v>42506.880000000005</v>
      </c>
      <c r="BK552" s="46">
        <v>0</v>
      </c>
      <c r="BL552" s="46">
        <v>0</v>
      </c>
      <c r="BM552" s="46">
        <f t="shared" si="932"/>
        <v>0</v>
      </c>
      <c r="BN552" s="46">
        <v>0</v>
      </c>
      <c r="BO552" s="46">
        <f t="shared" si="867"/>
        <v>0</v>
      </c>
      <c r="BP552" s="46">
        <v>0</v>
      </c>
      <c r="BQ552" s="46">
        <f t="shared" si="933"/>
        <v>0</v>
      </c>
      <c r="BR552" s="46">
        <v>0</v>
      </c>
      <c r="BS552" s="46">
        <f t="shared" si="934"/>
        <v>0</v>
      </c>
      <c r="BT552" s="46">
        <v>0</v>
      </c>
      <c r="BU552" s="46">
        <f t="shared" si="935"/>
        <v>0</v>
      </c>
      <c r="BV552" s="46">
        <v>0</v>
      </c>
      <c r="BW552" s="46">
        <f t="shared" si="936"/>
        <v>0</v>
      </c>
      <c r="BX552" s="46">
        <v>0</v>
      </c>
      <c r="BY552" s="46">
        <f t="shared" si="937"/>
        <v>0</v>
      </c>
      <c r="BZ552" s="46">
        <v>0</v>
      </c>
      <c r="CA552" s="46">
        <f t="shared" si="868"/>
        <v>0</v>
      </c>
      <c r="CB552" s="46">
        <v>0</v>
      </c>
      <c r="CC552" s="46">
        <f t="shared" si="869"/>
        <v>0</v>
      </c>
      <c r="CD552" s="46">
        <v>0</v>
      </c>
      <c r="CE552" s="46">
        <f t="shared" si="870"/>
        <v>0</v>
      </c>
      <c r="CF552" s="46">
        <v>0</v>
      </c>
      <c r="CG552" s="46">
        <f t="shared" si="871"/>
        <v>0</v>
      </c>
      <c r="CH552" s="46">
        <v>0</v>
      </c>
      <c r="CI552" s="46">
        <f t="shared" si="872"/>
        <v>0</v>
      </c>
      <c r="CJ552" s="46">
        <v>40872</v>
      </c>
      <c r="CK552" s="46">
        <f t="shared" si="873"/>
        <v>42506.880000000005</v>
      </c>
      <c r="CL552" s="46">
        <v>0</v>
      </c>
      <c r="CM552" s="46">
        <f t="shared" si="874"/>
        <v>0</v>
      </c>
      <c r="CN552" s="46">
        <v>0</v>
      </c>
      <c r="CO552" s="46">
        <f t="shared" si="875"/>
        <v>0</v>
      </c>
      <c r="CP552" s="46">
        <v>0</v>
      </c>
      <c r="CQ552" s="46">
        <f t="shared" si="876"/>
        <v>0</v>
      </c>
      <c r="CR552" s="46">
        <v>0</v>
      </c>
      <c r="CS552" s="46">
        <f t="shared" si="877"/>
        <v>0</v>
      </c>
      <c r="CT552" s="46">
        <v>0</v>
      </c>
      <c r="CU552" s="46">
        <f t="shared" si="878"/>
        <v>0</v>
      </c>
      <c r="CV552" s="46">
        <v>0</v>
      </c>
      <c r="CW552" s="46">
        <f t="shared" si="879"/>
        <v>0</v>
      </c>
      <c r="CX552" s="46">
        <v>0</v>
      </c>
      <c r="CY552" s="46">
        <f t="shared" si="880"/>
        <v>0</v>
      </c>
      <c r="CZ552" s="46">
        <v>0</v>
      </c>
      <c r="DA552" s="46">
        <f t="shared" si="881"/>
        <v>0</v>
      </c>
      <c r="DB552" s="47">
        <v>0</v>
      </c>
      <c r="DC552" s="46">
        <f t="shared" si="882"/>
        <v>0</v>
      </c>
      <c r="DD552" s="48">
        <v>0</v>
      </c>
      <c r="DE552" s="46">
        <f t="shared" si="883"/>
        <v>0</v>
      </c>
      <c r="DF552" s="49">
        <v>15</v>
      </c>
      <c r="DG552" s="50">
        <f t="shared" si="894"/>
        <v>2833.7920000000004</v>
      </c>
      <c r="DH552" s="51">
        <f t="shared" si="899"/>
        <v>28337.920000000009</v>
      </c>
      <c r="DI552" s="52"/>
      <c r="DJ552" s="52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2">
        <f t="shared" ref="DW552:DZ576" si="942">$DG552</f>
        <v>2833.7920000000004</v>
      </c>
      <c r="DX552" s="52">
        <f t="shared" si="942"/>
        <v>2833.7920000000004</v>
      </c>
      <c r="DY552" s="52">
        <f t="shared" si="942"/>
        <v>2833.7920000000004</v>
      </c>
      <c r="DZ552" s="52">
        <f t="shared" si="942"/>
        <v>2833.7920000000004</v>
      </c>
      <c r="EA552" s="52">
        <f t="shared" si="941"/>
        <v>2833.7920000000004</v>
      </c>
      <c r="EB552" s="52">
        <f t="shared" si="941"/>
        <v>2833.7920000000004</v>
      </c>
      <c r="EC552" s="52">
        <f>$DG552</f>
        <v>2833.7920000000004</v>
      </c>
      <c r="ED552" s="52">
        <f>$DG552</f>
        <v>2833.7920000000004</v>
      </c>
      <c r="EE552" s="52">
        <f>$DG552</f>
        <v>2833.7920000000004</v>
      </c>
      <c r="EF552" s="52">
        <f>$DG552</f>
        <v>2833.7920000000004</v>
      </c>
      <c r="EG552" s="54">
        <f t="shared" si="900"/>
        <v>14168.959999999995</v>
      </c>
      <c r="EH552" s="55">
        <f t="shared" si="901"/>
        <v>10</v>
      </c>
      <c r="EI552" s="55">
        <f t="shared" si="902"/>
        <v>5</v>
      </c>
      <c r="EJ552" s="56" t="s">
        <v>1748</v>
      </c>
      <c r="EK552" s="57">
        <f t="shared" si="916"/>
        <v>0</v>
      </c>
      <c r="EL552" s="57">
        <f t="shared" si="917"/>
        <v>0</v>
      </c>
      <c r="EM552" s="57">
        <f t="shared" si="918"/>
        <v>0</v>
      </c>
      <c r="EN552" s="57">
        <f t="shared" si="919"/>
        <v>0</v>
      </c>
      <c r="EO552" s="57">
        <f t="shared" si="906"/>
        <v>0</v>
      </c>
      <c r="EP552" s="57">
        <f t="shared" si="907"/>
        <v>0</v>
      </c>
      <c r="EQ552" s="58">
        <f t="shared" si="908"/>
        <v>0</v>
      </c>
      <c r="ER552" s="58">
        <f t="shared" si="909"/>
        <v>0</v>
      </c>
      <c r="ES552" s="58">
        <f t="shared" si="910"/>
        <v>0</v>
      </c>
      <c r="ET552" s="58">
        <f t="shared" si="911"/>
        <v>0</v>
      </c>
    </row>
    <row r="553" spans="1:150" x14ac:dyDescent="0.25">
      <c r="A553" s="30" t="s">
        <v>1749</v>
      </c>
      <c r="B553" s="65">
        <v>2023465</v>
      </c>
      <c r="C553" s="67" t="s">
        <v>1750</v>
      </c>
      <c r="D553" s="32" t="s">
        <v>489</v>
      </c>
      <c r="E553" s="56"/>
      <c r="F553" s="33"/>
      <c r="G553" s="33"/>
      <c r="H553" s="288">
        <f t="shared" si="903"/>
        <v>93353.52</v>
      </c>
      <c r="I553" s="288">
        <f t="shared" si="904"/>
        <v>93353.52</v>
      </c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4" t="s">
        <v>675</v>
      </c>
      <c r="AI553" s="34" t="s">
        <v>463</v>
      </c>
      <c r="AJ553" s="34" t="s">
        <v>722</v>
      </c>
      <c r="AK553" s="34" t="s">
        <v>704</v>
      </c>
      <c r="AL553" s="34" t="s">
        <v>94</v>
      </c>
      <c r="AM553" s="34" t="s">
        <v>529</v>
      </c>
      <c r="AN553" s="34" t="s">
        <v>492</v>
      </c>
      <c r="AO553" s="36">
        <v>1.04</v>
      </c>
      <c r="AP553" s="69" t="s">
        <v>1456</v>
      </c>
      <c r="AQ553" s="69" t="s">
        <v>30</v>
      </c>
      <c r="AR553" s="37" t="s">
        <v>493</v>
      </c>
      <c r="AS553" s="38">
        <v>2023</v>
      </c>
      <c r="AT553" s="39" t="s">
        <v>470</v>
      </c>
      <c r="AU553" s="37" t="s">
        <v>469</v>
      </c>
      <c r="AV553" s="39" t="s">
        <v>494</v>
      </c>
      <c r="AW553" s="39" t="s">
        <v>495</v>
      </c>
      <c r="AX553" s="39" t="s">
        <v>496</v>
      </c>
      <c r="AY553" s="40" t="s">
        <v>705</v>
      </c>
      <c r="AZ553" s="40" t="s">
        <v>504</v>
      </c>
      <c r="BA553" s="274">
        <v>0</v>
      </c>
      <c r="BB553" s="42" t="s">
        <v>505</v>
      </c>
      <c r="BC553" s="43">
        <v>89763</v>
      </c>
      <c r="BD553" s="43">
        <v>0</v>
      </c>
      <c r="BE553" s="43"/>
      <c r="BF553" s="43">
        <v>0</v>
      </c>
      <c r="BG553" s="44"/>
      <c r="BH553" s="45">
        <f t="shared" si="887"/>
        <v>89763</v>
      </c>
      <c r="BI553" s="45">
        <f t="shared" si="888"/>
        <v>93353.52</v>
      </c>
      <c r="BJ553" s="45">
        <f t="shared" si="898"/>
        <v>93353.52</v>
      </c>
      <c r="BK553" s="46">
        <v>0</v>
      </c>
      <c r="BL553" s="46">
        <v>0</v>
      </c>
      <c r="BM553" s="46">
        <f t="shared" si="932"/>
        <v>0</v>
      </c>
      <c r="BN553" s="46">
        <v>0</v>
      </c>
      <c r="BO553" s="46">
        <f t="shared" si="867"/>
        <v>0</v>
      </c>
      <c r="BP553" s="46">
        <v>0</v>
      </c>
      <c r="BQ553" s="46">
        <f t="shared" si="933"/>
        <v>0</v>
      </c>
      <c r="BR553" s="46">
        <v>0</v>
      </c>
      <c r="BS553" s="46">
        <f t="shared" si="934"/>
        <v>0</v>
      </c>
      <c r="BT553" s="46">
        <v>0</v>
      </c>
      <c r="BU553" s="46">
        <f t="shared" si="935"/>
        <v>0</v>
      </c>
      <c r="BV553" s="46">
        <v>0</v>
      </c>
      <c r="BW553" s="46">
        <f t="shared" si="936"/>
        <v>0</v>
      </c>
      <c r="BX553" s="46">
        <v>0</v>
      </c>
      <c r="BY553" s="46">
        <f t="shared" si="937"/>
        <v>0</v>
      </c>
      <c r="BZ553" s="46">
        <v>0</v>
      </c>
      <c r="CA553" s="46">
        <f t="shared" si="868"/>
        <v>0</v>
      </c>
      <c r="CB553" s="46">
        <v>89763</v>
      </c>
      <c r="CC553" s="46">
        <f t="shared" si="869"/>
        <v>93353.52</v>
      </c>
      <c r="CD553" s="46">
        <v>0</v>
      </c>
      <c r="CE553" s="46">
        <f t="shared" si="870"/>
        <v>0</v>
      </c>
      <c r="CF553" s="46">
        <v>0</v>
      </c>
      <c r="CG553" s="46">
        <f t="shared" si="871"/>
        <v>0</v>
      </c>
      <c r="CH553" s="46">
        <v>0</v>
      </c>
      <c r="CI553" s="46">
        <f t="shared" si="872"/>
        <v>0</v>
      </c>
      <c r="CJ553" s="46">
        <v>0</v>
      </c>
      <c r="CK553" s="46">
        <f t="shared" si="873"/>
        <v>0</v>
      </c>
      <c r="CL553" s="46">
        <v>0</v>
      </c>
      <c r="CM553" s="46">
        <f t="shared" si="874"/>
        <v>0</v>
      </c>
      <c r="CN553" s="46">
        <v>0</v>
      </c>
      <c r="CO553" s="46">
        <f t="shared" si="875"/>
        <v>0</v>
      </c>
      <c r="CP553" s="46">
        <v>0</v>
      </c>
      <c r="CQ553" s="46">
        <f t="shared" si="876"/>
        <v>0</v>
      </c>
      <c r="CR553" s="46">
        <v>0</v>
      </c>
      <c r="CS553" s="46">
        <f t="shared" si="877"/>
        <v>0</v>
      </c>
      <c r="CT553" s="46">
        <v>0</v>
      </c>
      <c r="CU553" s="46">
        <f t="shared" si="878"/>
        <v>0</v>
      </c>
      <c r="CV553" s="46">
        <v>0</v>
      </c>
      <c r="CW553" s="46">
        <f t="shared" si="879"/>
        <v>0</v>
      </c>
      <c r="CX553" s="46">
        <v>0</v>
      </c>
      <c r="CY553" s="46">
        <f t="shared" si="880"/>
        <v>0</v>
      </c>
      <c r="CZ553" s="46">
        <v>0</v>
      </c>
      <c r="DA553" s="46">
        <f t="shared" si="881"/>
        <v>0</v>
      </c>
      <c r="DB553" s="47">
        <v>0</v>
      </c>
      <c r="DC553" s="46">
        <f t="shared" si="882"/>
        <v>0</v>
      </c>
      <c r="DD553" s="48">
        <v>0</v>
      </c>
      <c r="DE553" s="46">
        <f t="shared" si="883"/>
        <v>0</v>
      </c>
      <c r="DF553" s="49">
        <v>10</v>
      </c>
      <c r="DG553" s="50">
        <f t="shared" si="894"/>
        <v>9335.3520000000008</v>
      </c>
      <c r="DH553" s="51">
        <f t="shared" si="899"/>
        <v>93353.52</v>
      </c>
      <c r="DI553" s="52"/>
      <c r="DJ553" s="52"/>
      <c r="DK553" s="53"/>
      <c r="DL553" s="53"/>
      <c r="DM553" s="53"/>
      <c r="DN553" s="53"/>
      <c r="DO553" s="53"/>
      <c r="DP553" s="53"/>
      <c r="DQ553" s="53"/>
      <c r="DR553" s="53"/>
      <c r="DS553" s="52">
        <f>$DG553</f>
        <v>9335.3520000000008</v>
      </c>
      <c r="DT553" s="52">
        <f>$DG553</f>
        <v>9335.3520000000008</v>
      </c>
      <c r="DU553" s="52">
        <f>$DG553</f>
        <v>9335.3520000000008</v>
      </c>
      <c r="DV553" s="52">
        <f>$DG553</f>
        <v>9335.3520000000008</v>
      </c>
      <c r="DW553" s="52">
        <f t="shared" si="942"/>
        <v>9335.3520000000008</v>
      </c>
      <c r="DX553" s="52">
        <f t="shared" si="942"/>
        <v>9335.3520000000008</v>
      </c>
      <c r="DY553" s="52">
        <f t="shared" si="942"/>
        <v>9335.3520000000008</v>
      </c>
      <c r="DZ553" s="52">
        <f t="shared" si="942"/>
        <v>9335.3520000000008</v>
      </c>
      <c r="EA553" s="52">
        <f t="shared" si="941"/>
        <v>9335.3520000000008</v>
      </c>
      <c r="EB553" s="52">
        <f t="shared" si="941"/>
        <v>9335.3520000000008</v>
      </c>
      <c r="EC553" s="53"/>
      <c r="ED553" s="53"/>
      <c r="EE553" s="53"/>
      <c r="EF553" s="53"/>
      <c r="EG553" s="54">
        <f t="shared" si="900"/>
        <v>0</v>
      </c>
      <c r="EH553" s="55">
        <f t="shared" si="901"/>
        <v>10</v>
      </c>
      <c r="EI553" s="55">
        <f t="shared" si="902"/>
        <v>0</v>
      </c>
      <c r="EJ553" s="56" t="s">
        <v>723</v>
      </c>
      <c r="EK553" s="57">
        <f t="shared" si="916"/>
        <v>0</v>
      </c>
      <c r="EL553" s="57">
        <f t="shared" si="917"/>
        <v>0</v>
      </c>
      <c r="EM553" s="57">
        <f t="shared" si="918"/>
        <v>0</v>
      </c>
      <c r="EN553" s="57">
        <f t="shared" si="919"/>
        <v>0</v>
      </c>
      <c r="EO553" s="57">
        <f t="shared" si="906"/>
        <v>0</v>
      </c>
      <c r="EP553" s="57">
        <f t="shared" si="907"/>
        <v>0</v>
      </c>
      <c r="EQ553" s="58">
        <f t="shared" si="908"/>
        <v>0</v>
      </c>
      <c r="ER553" s="58">
        <f t="shared" si="909"/>
        <v>0</v>
      </c>
      <c r="ES553" s="58">
        <f t="shared" si="910"/>
        <v>0</v>
      </c>
      <c r="ET553" s="58">
        <f t="shared" si="911"/>
        <v>0</v>
      </c>
    </row>
    <row r="554" spans="1:150" x14ac:dyDescent="0.25">
      <c r="A554" s="30" t="s">
        <v>1751</v>
      </c>
      <c r="B554" s="65">
        <v>2023466</v>
      </c>
      <c r="C554" s="67" t="s">
        <v>1170</v>
      </c>
      <c r="D554" s="32" t="s">
        <v>1165</v>
      </c>
      <c r="E554" s="56"/>
      <c r="F554" s="33"/>
      <c r="G554" s="33"/>
      <c r="H554" s="288">
        <f t="shared" si="903"/>
        <v>926714.88</v>
      </c>
      <c r="I554" s="288">
        <f t="shared" si="904"/>
        <v>926714.88</v>
      </c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4" t="s">
        <v>685</v>
      </c>
      <c r="AI554" s="34" t="s">
        <v>463</v>
      </c>
      <c r="AJ554" s="34" t="s">
        <v>722</v>
      </c>
      <c r="AK554" s="34" t="s">
        <v>704</v>
      </c>
      <c r="AL554" s="34" t="s">
        <v>103</v>
      </c>
      <c r="AM554" s="34" t="s">
        <v>529</v>
      </c>
      <c r="AN554" s="34" t="s">
        <v>492</v>
      </c>
      <c r="AO554" s="36">
        <v>1.04</v>
      </c>
      <c r="AP554" s="69" t="s">
        <v>1456</v>
      </c>
      <c r="AQ554" s="69" t="s">
        <v>30</v>
      </c>
      <c r="AR554" s="37" t="s">
        <v>493</v>
      </c>
      <c r="AS554" s="38">
        <v>2023</v>
      </c>
      <c r="AT554" s="39" t="s">
        <v>1171</v>
      </c>
      <c r="AU554" s="37" t="s">
        <v>469</v>
      </c>
      <c r="AV554" s="39" t="s">
        <v>494</v>
      </c>
      <c r="AW554" s="39" t="s">
        <v>495</v>
      </c>
      <c r="AX554" s="39" t="s">
        <v>496</v>
      </c>
      <c r="AY554" s="40" t="s">
        <v>834</v>
      </c>
      <c r="AZ554" s="40" t="s">
        <v>504</v>
      </c>
      <c r="BA554" s="274">
        <v>0</v>
      </c>
      <c r="BB554" s="42"/>
      <c r="BC554" s="43">
        <v>891072</v>
      </c>
      <c r="BD554" s="43">
        <v>0</v>
      </c>
      <c r="BE554" s="43"/>
      <c r="BF554" s="43">
        <v>0</v>
      </c>
      <c r="BG554" s="44"/>
      <c r="BH554" s="45">
        <f t="shared" si="887"/>
        <v>891072</v>
      </c>
      <c r="BI554" s="45">
        <f t="shared" si="888"/>
        <v>926714.88</v>
      </c>
      <c r="BJ554" s="45">
        <f t="shared" si="898"/>
        <v>926714.88</v>
      </c>
      <c r="BK554" s="46">
        <v>0</v>
      </c>
      <c r="BL554" s="46">
        <v>0</v>
      </c>
      <c r="BM554" s="46">
        <f t="shared" si="932"/>
        <v>0</v>
      </c>
      <c r="BN554" s="46">
        <v>0</v>
      </c>
      <c r="BO554" s="46">
        <f t="shared" si="867"/>
        <v>0</v>
      </c>
      <c r="BP554" s="46">
        <v>0</v>
      </c>
      <c r="BQ554" s="46">
        <f t="shared" si="933"/>
        <v>0</v>
      </c>
      <c r="BR554" s="46">
        <v>0</v>
      </c>
      <c r="BS554" s="46">
        <f t="shared" si="934"/>
        <v>0</v>
      </c>
      <c r="BT554" s="46">
        <v>0</v>
      </c>
      <c r="BU554" s="46">
        <f t="shared" si="935"/>
        <v>0</v>
      </c>
      <c r="BV554" s="46">
        <v>0</v>
      </c>
      <c r="BW554" s="46">
        <f t="shared" si="936"/>
        <v>0</v>
      </c>
      <c r="BX554" s="46">
        <v>0</v>
      </c>
      <c r="BY554" s="46">
        <f t="shared" si="937"/>
        <v>0</v>
      </c>
      <c r="BZ554" s="46">
        <v>0</v>
      </c>
      <c r="CA554" s="46">
        <f t="shared" si="868"/>
        <v>0</v>
      </c>
      <c r="CB554" s="46">
        <v>0</v>
      </c>
      <c r="CC554" s="46">
        <f t="shared" si="869"/>
        <v>0</v>
      </c>
      <c r="CD554" s="46">
        <v>891072</v>
      </c>
      <c r="CE554" s="46">
        <f t="shared" si="870"/>
        <v>926714.88</v>
      </c>
      <c r="CF554" s="46">
        <v>0</v>
      </c>
      <c r="CG554" s="46">
        <f t="shared" si="871"/>
        <v>0</v>
      </c>
      <c r="CH554" s="46">
        <v>0</v>
      </c>
      <c r="CI554" s="46">
        <f t="shared" si="872"/>
        <v>0</v>
      </c>
      <c r="CJ554" s="46">
        <v>0</v>
      </c>
      <c r="CK554" s="46">
        <f t="shared" si="873"/>
        <v>0</v>
      </c>
      <c r="CL554" s="46">
        <v>0</v>
      </c>
      <c r="CM554" s="46">
        <f t="shared" si="874"/>
        <v>0</v>
      </c>
      <c r="CN554" s="46">
        <v>0</v>
      </c>
      <c r="CO554" s="46">
        <f t="shared" si="875"/>
        <v>0</v>
      </c>
      <c r="CP554" s="46">
        <v>0</v>
      </c>
      <c r="CQ554" s="46">
        <f t="shared" si="876"/>
        <v>0</v>
      </c>
      <c r="CR554" s="46">
        <v>0</v>
      </c>
      <c r="CS554" s="46">
        <f t="shared" si="877"/>
        <v>0</v>
      </c>
      <c r="CT554" s="46">
        <v>0</v>
      </c>
      <c r="CU554" s="46">
        <f t="shared" si="878"/>
        <v>0</v>
      </c>
      <c r="CV554" s="46">
        <v>0</v>
      </c>
      <c r="CW554" s="46">
        <f t="shared" si="879"/>
        <v>0</v>
      </c>
      <c r="CX554" s="46">
        <v>0</v>
      </c>
      <c r="CY554" s="46">
        <f t="shared" si="880"/>
        <v>0</v>
      </c>
      <c r="CZ554" s="46">
        <v>0</v>
      </c>
      <c r="DA554" s="46">
        <f t="shared" si="881"/>
        <v>0</v>
      </c>
      <c r="DB554" s="47">
        <v>0</v>
      </c>
      <c r="DC554" s="46">
        <f t="shared" si="882"/>
        <v>0</v>
      </c>
      <c r="DD554" s="48">
        <v>0</v>
      </c>
      <c r="DE554" s="46">
        <f t="shared" si="883"/>
        <v>0</v>
      </c>
      <c r="DF554" s="49">
        <v>12</v>
      </c>
      <c r="DG554" s="50">
        <f t="shared" si="894"/>
        <v>77226.240000000005</v>
      </c>
      <c r="DH554" s="51">
        <f t="shared" si="899"/>
        <v>926714.88</v>
      </c>
      <c r="DI554" s="52"/>
      <c r="DJ554" s="52"/>
      <c r="DK554" s="53"/>
      <c r="DL554" s="53"/>
      <c r="DM554" s="53"/>
      <c r="DN554" s="53"/>
      <c r="DO554" s="53"/>
      <c r="DP554" s="53"/>
      <c r="DQ554" s="53"/>
      <c r="DR554" s="53"/>
      <c r="DS554" s="53"/>
      <c r="DT554" s="52">
        <f t="shared" ref="DT554:DV561" si="943">$DG554</f>
        <v>77226.240000000005</v>
      </c>
      <c r="DU554" s="52">
        <f t="shared" si="943"/>
        <v>77226.240000000005</v>
      </c>
      <c r="DV554" s="52">
        <f t="shared" si="943"/>
        <v>77226.240000000005</v>
      </c>
      <c r="DW554" s="52">
        <f t="shared" si="942"/>
        <v>77226.240000000005</v>
      </c>
      <c r="DX554" s="52">
        <f t="shared" si="942"/>
        <v>77226.240000000005</v>
      </c>
      <c r="DY554" s="52">
        <f t="shared" si="942"/>
        <v>77226.240000000005</v>
      </c>
      <c r="DZ554" s="52">
        <f t="shared" si="942"/>
        <v>77226.240000000005</v>
      </c>
      <c r="EA554" s="52">
        <f t="shared" si="941"/>
        <v>77226.240000000005</v>
      </c>
      <c r="EB554" s="52">
        <f t="shared" si="941"/>
        <v>77226.240000000005</v>
      </c>
      <c r="EC554" s="52">
        <f>$DG554</f>
        <v>77226.240000000005</v>
      </c>
      <c r="ED554" s="52">
        <f>$DG554</f>
        <v>77226.240000000005</v>
      </c>
      <c r="EE554" s="52">
        <f>$DG554</f>
        <v>77226.240000000005</v>
      </c>
      <c r="EF554" s="53"/>
      <c r="EG554" s="54">
        <f t="shared" si="900"/>
        <v>0</v>
      </c>
      <c r="EH554" s="55">
        <f t="shared" si="901"/>
        <v>12</v>
      </c>
      <c r="EI554" s="55">
        <f t="shared" si="902"/>
        <v>0</v>
      </c>
      <c r="EJ554" s="56" t="s">
        <v>756</v>
      </c>
      <c r="EK554" s="57">
        <f t="shared" si="916"/>
        <v>0</v>
      </c>
      <c r="EL554" s="57">
        <f t="shared" si="917"/>
        <v>0</v>
      </c>
      <c r="EM554" s="57">
        <f t="shared" si="918"/>
        <v>0</v>
      </c>
      <c r="EN554" s="57">
        <f t="shared" si="919"/>
        <v>0</v>
      </c>
      <c r="EO554" s="57">
        <f t="shared" si="906"/>
        <v>0</v>
      </c>
      <c r="EP554" s="57">
        <f t="shared" si="907"/>
        <v>0</v>
      </c>
      <c r="EQ554" s="58">
        <f t="shared" si="908"/>
        <v>0</v>
      </c>
      <c r="ER554" s="58">
        <f t="shared" si="909"/>
        <v>0</v>
      </c>
      <c r="ES554" s="58">
        <f t="shared" si="910"/>
        <v>0</v>
      </c>
      <c r="ET554" s="58">
        <f t="shared" si="911"/>
        <v>0</v>
      </c>
    </row>
    <row r="555" spans="1:150" x14ac:dyDescent="0.25">
      <c r="A555" s="30" t="s">
        <v>1752</v>
      </c>
      <c r="B555" s="65">
        <v>2023467</v>
      </c>
      <c r="C555" s="67" t="s">
        <v>1083</v>
      </c>
      <c r="D555" s="32" t="s">
        <v>489</v>
      </c>
      <c r="E555" s="56"/>
      <c r="F555" s="33"/>
      <c r="G555" s="33"/>
      <c r="H555" s="288">
        <f t="shared" si="903"/>
        <v>77677.600000000006</v>
      </c>
      <c r="I555" s="288">
        <f t="shared" si="904"/>
        <v>77677.600000000006</v>
      </c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4" t="s">
        <v>675</v>
      </c>
      <c r="AI555" s="34" t="s">
        <v>463</v>
      </c>
      <c r="AJ555" s="34" t="s">
        <v>722</v>
      </c>
      <c r="AK555" s="34" t="s">
        <v>704</v>
      </c>
      <c r="AL555" s="34" t="s">
        <v>94</v>
      </c>
      <c r="AM555" s="34" t="s">
        <v>529</v>
      </c>
      <c r="AN555" s="34" t="s">
        <v>492</v>
      </c>
      <c r="AO555" s="36">
        <v>1.04</v>
      </c>
      <c r="AP555" s="69" t="s">
        <v>1456</v>
      </c>
      <c r="AQ555" s="69" t="s">
        <v>30</v>
      </c>
      <c r="AR555" s="37" t="s">
        <v>493</v>
      </c>
      <c r="AS555" s="38">
        <v>2023</v>
      </c>
      <c r="AT555" s="39" t="s">
        <v>470</v>
      </c>
      <c r="AU555" s="37" t="s">
        <v>469</v>
      </c>
      <c r="AV555" s="39" t="s">
        <v>494</v>
      </c>
      <c r="AW555" s="39" t="s">
        <v>495</v>
      </c>
      <c r="AX555" s="39" t="s">
        <v>496</v>
      </c>
      <c r="AY555" s="40" t="s">
        <v>705</v>
      </c>
      <c r="AZ555" s="40" t="s">
        <v>504</v>
      </c>
      <c r="BA555" s="274">
        <v>0</v>
      </c>
      <c r="BB555" s="42" t="s">
        <v>505</v>
      </c>
      <c r="BC555" s="43">
        <v>74690</v>
      </c>
      <c r="BD555" s="43">
        <v>0</v>
      </c>
      <c r="BE555" s="43"/>
      <c r="BF555" s="43">
        <v>0</v>
      </c>
      <c r="BG555" s="44"/>
      <c r="BH555" s="45">
        <f t="shared" si="887"/>
        <v>74690</v>
      </c>
      <c r="BI555" s="45">
        <f t="shared" si="888"/>
        <v>77677.600000000006</v>
      </c>
      <c r="BJ555" s="45">
        <f t="shared" si="898"/>
        <v>77677.600000000006</v>
      </c>
      <c r="BK555" s="46">
        <v>0</v>
      </c>
      <c r="BL555" s="46">
        <v>0</v>
      </c>
      <c r="BM555" s="46">
        <f t="shared" si="932"/>
        <v>0</v>
      </c>
      <c r="BN555" s="46">
        <v>0</v>
      </c>
      <c r="BO555" s="46">
        <f t="shared" si="867"/>
        <v>0</v>
      </c>
      <c r="BP555" s="46">
        <v>0</v>
      </c>
      <c r="BQ555" s="46">
        <f t="shared" si="933"/>
        <v>0</v>
      </c>
      <c r="BR555" s="46">
        <v>0</v>
      </c>
      <c r="BS555" s="46">
        <f t="shared" si="934"/>
        <v>0</v>
      </c>
      <c r="BT555" s="46">
        <v>0</v>
      </c>
      <c r="BU555" s="46">
        <f t="shared" si="935"/>
        <v>0</v>
      </c>
      <c r="BV555" s="46">
        <v>0</v>
      </c>
      <c r="BW555" s="46">
        <f t="shared" si="936"/>
        <v>0</v>
      </c>
      <c r="BX555" s="46">
        <v>0</v>
      </c>
      <c r="BY555" s="46">
        <f t="shared" si="937"/>
        <v>0</v>
      </c>
      <c r="BZ555" s="46">
        <v>0</v>
      </c>
      <c r="CA555" s="46">
        <f t="shared" si="868"/>
        <v>0</v>
      </c>
      <c r="CB555" s="46">
        <v>0</v>
      </c>
      <c r="CC555" s="46">
        <f t="shared" si="869"/>
        <v>0</v>
      </c>
      <c r="CD555" s="46">
        <v>74690</v>
      </c>
      <c r="CE555" s="46">
        <f t="shared" si="870"/>
        <v>77677.600000000006</v>
      </c>
      <c r="CF555" s="46">
        <v>0</v>
      </c>
      <c r="CG555" s="46">
        <f t="shared" si="871"/>
        <v>0</v>
      </c>
      <c r="CH555" s="46">
        <v>0</v>
      </c>
      <c r="CI555" s="46">
        <f t="shared" si="872"/>
        <v>0</v>
      </c>
      <c r="CJ555" s="46">
        <v>0</v>
      </c>
      <c r="CK555" s="46">
        <f t="shared" si="873"/>
        <v>0</v>
      </c>
      <c r="CL555" s="46">
        <v>0</v>
      </c>
      <c r="CM555" s="46">
        <f t="shared" si="874"/>
        <v>0</v>
      </c>
      <c r="CN555" s="46">
        <v>0</v>
      </c>
      <c r="CO555" s="46">
        <f t="shared" si="875"/>
        <v>0</v>
      </c>
      <c r="CP555" s="46">
        <v>0</v>
      </c>
      <c r="CQ555" s="46">
        <f t="shared" si="876"/>
        <v>0</v>
      </c>
      <c r="CR555" s="46">
        <v>0</v>
      </c>
      <c r="CS555" s="46">
        <f t="shared" si="877"/>
        <v>0</v>
      </c>
      <c r="CT555" s="46">
        <v>0</v>
      </c>
      <c r="CU555" s="46">
        <f t="shared" si="878"/>
        <v>0</v>
      </c>
      <c r="CV555" s="46">
        <v>0</v>
      </c>
      <c r="CW555" s="46">
        <f t="shared" si="879"/>
        <v>0</v>
      </c>
      <c r="CX555" s="46">
        <v>0</v>
      </c>
      <c r="CY555" s="46">
        <f t="shared" si="880"/>
        <v>0</v>
      </c>
      <c r="CZ555" s="46">
        <v>0</v>
      </c>
      <c r="DA555" s="46">
        <f t="shared" si="881"/>
        <v>0</v>
      </c>
      <c r="DB555" s="47">
        <v>0</v>
      </c>
      <c r="DC555" s="46">
        <f t="shared" si="882"/>
        <v>0</v>
      </c>
      <c r="DD555" s="48">
        <v>0</v>
      </c>
      <c r="DE555" s="46">
        <f t="shared" si="883"/>
        <v>0</v>
      </c>
      <c r="DF555" s="49">
        <v>10</v>
      </c>
      <c r="DG555" s="50">
        <f t="shared" si="894"/>
        <v>7767.76</v>
      </c>
      <c r="DH555" s="51">
        <f t="shared" si="899"/>
        <v>77677.600000000006</v>
      </c>
      <c r="DI555" s="52"/>
      <c r="DJ555" s="52"/>
      <c r="DK555" s="53"/>
      <c r="DL555" s="53"/>
      <c r="DM555" s="53"/>
      <c r="DN555" s="53"/>
      <c r="DO555" s="53"/>
      <c r="DP555" s="53"/>
      <c r="DQ555" s="53"/>
      <c r="DR555" s="53"/>
      <c r="DS555" s="53"/>
      <c r="DT555" s="52">
        <f t="shared" si="943"/>
        <v>7767.76</v>
      </c>
      <c r="DU555" s="52">
        <f t="shared" si="943"/>
        <v>7767.76</v>
      </c>
      <c r="DV555" s="52">
        <f t="shared" si="943"/>
        <v>7767.76</v>
      </c>
      <c r="DW555" s="52">
        <f t="shared" si="942"/>
        <v>7767.76</v>
      </c>
      <c r="DX555" s="52">
        <f t="shared" si="942"/>
        <v>7767.76</v>
      </c>
      <c r="DY555" s="52">
        <f t="shared" si="942"/>
        <v>7767.76</v>
      </c>
      <c r="DZ555" s="52">
        <f t="shared" si="942"/>
        <v>7767.76</v>
      </c>
      <c r="EA555" s="52">
        <f t="shared" si="941"/>
        <v>7767.76</v>
      </c>
      <c r="EB555" s="52">
        <f t="shared" si="941"/>
        <v>7767.76</v>
      </c>
      <c r="EC555" s="52">
        <f>$DG555</f>
        <v>7767.76</v>
      </c>
      <c r="ED555" s="52"/>
      <c r="EE555" s="52"/>
      <c r="EF555" s="53"/>
      <c r="EG555" s="54">
        <f t="shared" si="900"/>
        <v>0</v>
      </c>
      <c r="EH555" s="55">
        <f t="shared" si="901"/>
        <v>10</v>
      </c>
      <c r="EI555" s="55">
        <f t="shared" si="902"/>
        <v>0</v>
      </c>
      <c r="EJ555" s="56" t="s">
        <v>1084</v>
      </c>
      <c r="EK555" s="57">
        <f t="shared" si="916"/>
        <v>0</v>
      </c>
      <c r="EL555" s="57">
        <f t="shared" si="917"/>
        <v>0</v>
      </c>
      <c r="EM555" s="57">
        <f t="shared" si="918"/>
        <v>0</v>
      </c>
      <c r="EN555" s="57">
        <f t="shared" si="919"/>
        <v>0</v>
      </c>
      <c r="EO555" s="57">
        <f t="shared" si="906"/>
        <v>0</v>
      </c>
      <c r="EP555" s="57">
        <f t="shared" si="907"/>
        <v>0</v>
      </c>
      <c r="EQ555" s="58">
        <f t="shared" si="908"/>
        <v>0</v>
      </c>
      <c r="ER555" s="58">
        <f t="shared" si="909"/>
        <v>0</v>
      </c>
      <c r="ES555" s="58">
        <f t="shared" si="910"/>
        <v>0</v>
      </c>
      <c r="ET555" s="58">
        <f t="shared" si="911"/>
        <v>0</v>
      </c>
    </row>
    <row r="556" spans="1:150" x14ac:dyDescent="0.25">
      <c r="A556" s="30" t="s">
        <v>1753</v>
      </c>
      <c r="B556" s="65">
        <v>2023468</v>
      </c>
      <c r="C556" s="67" t="s">
        <v>755</v>
      </c>
      <c r="D556" s="32" t="s">
        <v>489</v>
      </c>
      <c r="E556" s="56"/>
      <c r="F556" s="33"/>
      <c r="G556" s="33"/>
      <c r="H556" s="288">
        <f t="shared" si="903"/>
        <v>59488</v>
      </c>
      <c r="I556" s="288">
        <f t="shared" si="904"/>
        <v>59488</v>
      </c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4" t="s">
        <v>675</v>
      </c>
      <c r="AI556" s="34" t="s">
        <v>463</v>
      </c>
      <c r="AJ556" s="34" t="s">
        <v>722</v>
      </c>
      <c r="AK556" s="34" t="s">
        <v>704</v>
      </c>
      <c r="AL556" s="34" t="s">
        <v>94</v>
      </c>
      <c r="AM556" s="34" t="s">
        <v>529</v>
      </c>
      <c r="AN556" s="34" t="s">
        <v>492</v>
      </c>
      <c r="AO556" s="36">
        <v>1.04</v>
      </c>
      <c r="AP556" s="69" t="s">
        <v>1456</v>
      </c>
      <c r="AQ556" s="69" t="s">
        <v>30</v>
      </c>
      <c r="AR556" s="37" t="s">
        <v>493</v>
      </c>
      <c r="AS556" s="38">
        <v>2023</v>
      </c>
      <c r="AT556" s="39" t="s">
        <v>470</v>
      </c>
      <c r="AU556" s="37" t="s">
        <v>469</v>
      </c>
      <c r="AV556" s="39" t="s">
        <v>494</v>
      </c>
      <c r="AW556" s="39" t="s">
        <v>495</v>
      </c>
      <c r="AX556" s="39" t="s">
        <v>496</v>
      </c>
      <c r="AY556" s="40" t="s">
        <v>705</v>
      </c>
      <c r="AZ556" s="40" t="s">
        <v>504</v>
      </c>
      <c r="BA556" s="274">
        <v>0</v>
      </c>
      <c r="BB556" s="42"/>
      <c r="BC556" s="43">
        <v>57200</v>
      </c>
      <c r="BD556" s="43">
        <v>0</v>
      </c>
      <c r="BE556" s="43"/>
      <c r="BF556" s="43">
        <v>0</v>
      </c>
      <c r="BG556" s="44"/>
      <c r="BH556" s="45">
        <f t="shared" si="887"/>
        <v>57200</v>
      </c>
      <c r="BI556" s="45">
        <f t="shared" si="888"/>
        <v>59488</v>
      </c>
      <c r="BJ556" s="45">
        <f t="shared" si="898"/>
        <v>59488</v>
      </c>
      <c r="BK556" s="46">
        <v>0</v>
      </c>
      <c r="BL556" s="46">
        <v>0</v>
      </c>
      <c r="BM556" s="46">
        <f t="shared" si="932"/>
        <v>0</v>
      </c>
      <c r="BN556" s="46">
        <v>0</v>
      </c>
      <c r="BO556" s="46">
        <f t="shared" si="867"/>
        <v>0</v>
      </c>
      <c r="BP556" s="46">
        <v>0</v>
      </c>
      <c r="BQ556" s="46">
        <f t="shared" si="933"/>
        <v>0</v>
      </c>
      <c r="BR556" s="46">
        <v>0</v>
      </c>
      <c r="BS556" s="46">
        <f t="shared" si="934"/>
        <v>0</v>
      </c>
      <c r="BT556" s="46">
        <v>0</v>
      </c>
      <c r="BU556" s="46">
        <f t="shared" si="935"/>
        <v>0</v>
      </c>
      <c r="BV556" s="46">
        <v>0</v>
      </c>
      <c r="BW556" s="46">
        <f t="shared" si="936"/>
        <v>0</v>
      </c>
      <c r="BX556" s="46">
        <v>0</v>
      </c>
      <c r="BY556" s="46">
        <f t="shared" si="937"/>
        <v>0</v>
      </c>
      <c r="BZ556" s="46">
        <v>0</v>
      </c>
      <c r="CA556" s="46">
        <f t="shared" si="868"/>
        <v>0</v>
      </c>
      <c r="CB556" s="46">
        <v>57200</v>
      </c>
      <c r="CC556" s="46">
        <f t="shared" si="869"/>
        <v>59488</v>
      </c>
      <c r="CD556" s="46">
        <v>0</v>
      </c>
      <c r="CE556" s="46">
        <f t="shared" si="870"/>
        <v>0</v>
      </c>
      <c r="CF556" s="46">
        <v>0</v>
      </c>
      <c r="CG556" s="46">
        <f t="shared" si="871"/>
        <v>0</v>
      </c>
      <c r="CH556" s="46">
        <v>0</v>
      </c>
      <c r="CI556" s="46">
        <f t="shared" si="872"/>
        <v>0</v>
      </c>
      <c r="CJ556" s="46">
        <v>0</v>
      </c>
      <c r="CK556" s="46">
        <f t="shared" si="873"/>
        <v>0</v>
      </c>
      <c r="CL556" s="46">
        <v>0</v>
      </c>
      <c r="CM556" s="46">
        <f t="shared" si="874"/>
        <v>0</v>
      </c>
      <c r="CN556" s="46">
        <v>0</v>
      </c>
      <c r="CO556" s="46">
        <f t="shared" si="875"/>
        <v>0</v>
      </c>
      <c r="CP556" s="46">
        <v>0</v>
      </c>
      <c r="CQ556" s="46">
        <f t="shared" si="876"/>
        <v>0</v>
      </c>
      <c r="CR556" s="46">
        <v>0</v>
      </c>
      <c r="CS556" s="46">
        <f t="shared" si="877"/>
        <v>0</v>
      </c>
      <c r="CT556" s="46">
        <v>0</v>
      </c>
      <c r="CU556" s="46">
        <f t="shared" si="878"/>
        <v>0</v>
      </c>
      <c r="CV556" s="46">
        <v>0</v>
      </c>
      <c r="CW556" s="46">
        <f t="shared" si="879"/>
        <v>0</v>
      </c>
      <c r="CX556" s="46">
        <v>0</v>
      </c>
      <c r="CY556" s="46">
        <f t="shared" si="880"/>
        <v>0</v>
      </c>
      <c r="CZ556" s="46">
        <v>0</v>
      </c>
      <c r="DA556" s="46">
        <f t="shared" si="881"/>
        <v>0</v>
      </c>
      <c r="DB556" s="47">
        <v>0</v>
      </c>
      <c r="DC556" s="46">
        <f t="shared" si="882"/>
        <v>0</v>
      </c>
      <c r="DD556" s="48">
        <v>0</v>
      </c>
      <c r="DE556" s="46">
        <f t="shared" si="883"/>
        <v>0</v>
      </c>
      <c r="DF556" s="49">
        <v>10</v>
      </c>
      <c r="DG556" s="50">
        <f t="shared" si="894"/>
        <v>5948.8</v>
      </c>
      <c r="DH556" s="51">
        <f t="shared" si="899"/>
        <v>59488.000000000015</v>
      </c>
      <c r="DI556" s="52"/>
      <c r="DJ556" s="52"/>
      <c r="DK556" s="53"/>
      <c r="DL556" s="53"/>
      <c r="DM556" s="53"/>
      <c r="DN556" s="53"/>
      <c r="DO556" s="53"/>
      <c r="DP556" s="53"/>
      <c r="DQ556" s="53"/>
      <c r="DR556" s="53"/>
      <c r="DS556" s="52">
        <f>$DG556</f>
        <v>5948.8</v>
      </c>
      <c r="DT556" s="52">
        <f t="shared" si="943"/>
        <v>5948.8</v>
      </c>
      <c r="DU556" s="52">
        <f t="shared" si="943"/>
        <v>5948.8</v>
      </c>
      <c r="DV556" s="52">
        <f t="shared" si="943"/>
        <v>5948.8</v>
      </c>
      <c r="DW556" s="52">
        <f t="shared" si="942"/>
        <v>5948.8</v>
      </c>
      <c r="DX556" s="52">
        <f t="shared" si="942"/>
        <v>5948.8</v>
      </c>
      <c r="DY556" s="52">
        <f t="shared" si="942"/>
        <v>5948.8</v>
      </c>
      <c r="DZ556" s="52">
        <f t="shared" si="942"/>
        <v>5948.8</v>
      </c>
      <c r="EA556" s="52">
        <f t="shared" si="941"/>
        <v>5948.8</v>
      </c>
      <c r="EB556" s="52">
        <f t="shared" si="941"/>
        <v>5948.8</v>
      </c>
      <c r="EC556" s="53"/>
      <c r="ED556" s="53"/>
      <c r="EE556" s="53"/>
      <c r="EF556" s="53"/>
      <c r="EG556" s="54">
        <f t="shared" si="900"/>
        <v>0</v>
      </c>
      <c r="EH556" s="55">
        <f t="shared" si="901"/>
        <v>10</v>
      </c>
      <c r="EI556" s="55">
        <f t="shared" si="902"/>
        <v>0</v>
      </c>
      <c r="EJ556" s="56" t="s">
        <v>756</v>
      </c>
      <c r="EK556" s="57">
        <f t="shared" si="916"/>
        <v>0</v>
      </c>
      <c r="EL556" s="57">
        <f t="shared" si="917"/>
        <v>0</v>
      </c>
      <c r="EM556" s="57">
        <f t="shared" si="918"/>
        <v>0</v>
      </c>
      <c r="EN556" s="57">
        <f t="shared" si="919"/>
        <v>0</v>
      </c>
      <c r="EO556" s="57">
        <f t="shared" si="906"/>
        <v>0</v>
      </c>
      <c r="EP556" s="57">
        <f t="shared" si="907"/>
        <v>0</v>
      </c>
      <c r="EQ556" s="58">
        <f t="shared" si="908"/>
        <v>0</v>
      </c>
      <c r="ER556" s="58">
        <f t="shared" si="909"/>
        <v>0</v>
      </c>
      <c r="ES556" s="58">
        <f t="shared" si="910"/>
        <v>0</v>
      </c>
      <c r="ET556" s="58">
        <f t="shared" si="911"/>
        <v>0</v>
      </c>
    </row>
    <row r="557" spans="1:150" x14ac:dyDescent="0.25">
      <c r="A557" s="30" t="s">
        <v>1754</v>
      </c>
      <c r="B557" s="65">
        <v>2023469</v>
      </c>
      <c r="C557" s="67" t="s">
        <v>1755</v>
      </c>
      <c r="D557" s="32">
        <v>0</v>
      </c>
      <c r="E557" s="56"/>
      <c r="F557" s="33"/>
      <c r="G557" s="33"/>
      <c r="H557" s="288">
        <f t="shared" si="903"/>
        <v>58730.880000000005</v>
      </c>
      <c r="I557" s="288">
        <f t="shared" si="904"/>
        <v>58730.880000000005</v>
      </c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4" t="s">
        <v>548</v>
      </c>
      <c r="AI557" s="34" t="s">
        <v>463</v>
      </c>
      <c r="AJ557" s="34" t="s">
        <v>722</v>
      </c>
      <c r="AK557" s="34" t="s">
        <v>704</v>
      </c>
      <c r="AL557" s="34" t="s">
        <v>94</v>
      </c>
      <c r="AM557" s="34" t="s">
        <v>529</v>
      </c>
      <c r="AN557" s="34" t="s">
        <v>492</v>
      </c>
      <c r="AO557" s="36">
        <v>1.04</v>
      </c>
      <c r="AP557" s="69" t="s">
        <v>1456</v>
      </c>
      <c r="AQ557" s="69" t="s">
        <v>30</v>
      </c>
      <c r="AR557" s="37" t="s">
        <v>493</v>
      </c>
      <c r="AS557" s="38">
        <v>2023</v>
      </c>
      <c r="AT557" s="39" t="s">
        <v>470</v>
      </c>
      <c r="AU557" s="37" t="s">
        <v>469</v>
      </c>
      <c r="AV557" s="39" t="s">
        <v>494</v>
      </c>
      <c r="AW557" s="39" t="s">
        <v>495</v>
      </c>
      <c r="AX557" s="39" t="s">
        <v>496</v>
      </c>
      <c r="AY557" s="40" t="s">
        <v>705</v>
      </c>
      <c r="AZ557" s="40" t="s">
        <v>504</v>
      </c>
      <c r="BA557" s="274">
        <v>0</v>
      </c>
      <c r="BB557" s="42"/>
      <c r="BC557" s="43">
        <v>56472</v>
      </c>
      <c r="BD557" s="43">
        <v>0</v>
      </c>
      <c r="BE557" s="43"/>
      <c r="BF557" s="43">
        <v>0</v>
      </c>
      <c r="BG557" s="44"/>
      <c r="BH557" s="45">
        <f t="shared" si="887"/>
        <v>56472</v>
      </c>
      <c r="BI557" s="45">
        <f t="shared" si="888"/>
        <v>58730.880000000005</v>
      </c>
      <c r="BJ557" s="45">
        <f t="shared" si="898"/>
        <v>58730.880000000005</v>
      </c>
      <c r="BK557" s="46">
        <v>0</v>
      </c>
      <c r="BL557" s="46">
        <v>0</v>
      </c>
      <c r="BM557" s="46">
        <f t="shared" si="932"/>
        <v>0</v>
      </c>
      <c r="BN557" s="46">
        <v>0</v>
      </c>
      <c r="BO557" s="46">
        <f t="shared" si="867"/>
        <v>0</v>
      </c>
      <c r="BP557" s="46">
        <v>0</v>
      </c>
      <c r="BQ557" s="46">
        <f t="shared" si="933"/>
        <v>0</v>
      </c>
      <c r="BR557" s="46">
        <v>0</v>
      </c>
      <c r="BS557" s="46">
        <f t="shared" si="934"/>
        <v>0</v>
      </c>
      <c r="BT557" s="46">
        <v>0</v>
      </c>
      <c r="BU557" s="46">
        <f t="shared" si="935"/>
        <v>0</v>
      </c>
      <c r="BV557" s="46">
        <v>0</v>
      </c>
      <c r="BW557" s="46">
        <f t="shared" si="936"/>
        <v>0</v>
      </c>
      <c r="BX557" s="46">
        <v>0</v>
      </c>
      <c r="BY557" s="46">
        <f t="shared" si="937"/>
        <v>0</v>
      </c>
      <c r="BZ557" s="46">
        <v>0</v>
      </c>
      <c r="CA557" s="46">
        <f t="shared" si="868"/>
        <v>0</v>
      </c>
      <c r="CB557" s="46">
        <v>0</v>
      </c>
      <c r="CC557" s="46">
        <f t="shared" si="869"/>
        <v>0</v>
      </c>
      <c r="CD557" s="46">
        <v>56472</v>
      </c>
      <c r="CE557" s="46">
        <f t="shared" si="870"/>
        <v>58730.880000000005</v>
      </c>
      <c r="CF557" s="46">
        <v>0</v>
      </c>
      <c r="CG557" s="46">
        <f t="shared" si="871"/>
        <v>0</v>
      </c>
      <c r="CH557" s="46">
        <v>0</v>
      </c>
      <c r="CI557" s="46">
        <f t="shared" si="872"/>
        <v>0</v>
      </c>
      <c r="CJ557" s="46">
        <v>0</v>
      </c>
      <c r="CK557" s="46">
        <f t="shared" si="873"/>
        <v>0</v>
      </c>
      <c r="CL557" s="46">
        <v>0</v>
      </c>
      <c r="CM557" s="46">
        <f t="shared" si="874"/>
        <v>0</v>
      </c>
      <c r="CN557" s="46">
        <v>0</v>
      </c>
      <c r="CO557" s="46">
        <f t="shared" si="875"/>
        <v>0</v>
      </c>
      <c r="CP557" s="46">
        <v>0</v>
      </c>
      <c r="CQ557" s="46">
        <f t="shared" si="876"/>
        <v>0</v>
      </c>
      <c r="CR557" s="46">
        <v>0</v>
      </c>
      <c r="CS557" s="46">
        <f t="shared" si="877"/>
        <v>0</v>
      </c>
      <c r="CT557" s="46">
        <v>0</v>
      </c>
      <c r="CU557" s="46">
        <f t="shared" si="878"/>
        <v>0</v>
      </c>
      <c r="CV557" s="46">
        <v>0</v>
      </c>
      <c r="CW557" s="46">
        <f t="shared" si="879"/>
        <v>0</v>
      </c>
      <c r="CX557" s="46">
        <v>0</v>
      </c>
      <c r="CY557" s="46">
        <f t="shared" si="880"/>
        <v>0</v>
      </c>
      <c r="CZ557" s="46">
        <v>0</v>
      </c>
      <c r="DA557" s="46">
        <f t="shared" si="881"/>
        <v>0</v>
      </c>
      <c r="DB557" s="47">
        <v>0</v>
      </c>
      <c r="DC557" s="46">
        <f t="shared" si="882"/>
        <v>0</v>
      </c>
      <c r="DD557" s="48">
        <v>0</v>
      </c>
      <c r="DE557" s="46">
        <f t="shared" si="883"/>
        <v>0</v>
      </c>
      <c r="DF557" s="49">
        <v>10</v>
      </c>
      <c r="DG557" s="50">
        <f t="shared" si="894"/>
        <v>5873.0880000000006</v>
      </c>
      <c r="DH557" s="51">
        <f t="shared" si="899"/>
        <v>58730.880000000019</v>
      </c>
      <c r="DI557" s="52"/>
      <c r="DJ557" s="52"/>
      <c r="DK557" s="53"/>
      <c r="DL557" s="53"/>
      <c r="DM557" s="53"/>
      <c r="DN557" s="53"/>
      <c r="DO557" s="53"/>
      <c r="DP557" s="53"/>
      <c r="DQ557" s="53"/>
      <c r="DR557" s="53"/>
      <c r="DS557" s="53"/>
      <c r="DT557" s="52">
        <f t="shared" si="943"/>
        <v>5873.0880000000006</v>
      </c>
      <c r="DU557" s="52">
        <f t="shared" si="943"/>
        <v>5873.0880000000006</v>
      </c>
      <c r="DV557" s="52">
        <f t="shared" si="943"/>
        <v>5873.0880000000006</v>
      </c>
      <c r="DW557" s="52">
        <f t="shared" si="942"/>
        <v>5873.0880000000006</v>
      </c>
      <c r="DX557" s="52">
        <f t="shared" si="942"/>
        <v>5873.0880000000006</v>
      </c>
      <c r="DY557" s="52">
        <f t="shared" si="942"/>
        <v>5873.0880000000006</v>
      </c>
      <c r="DZ557" s="52">
        <f t="shared" si="942"/>
        <v>5873.0880000000006</v>
      </c>
      <c r="EA557" s="52">
        <f t="shared" si="941"/>
        <v>5873.0880000000006</v>
      </c>
      <c r="EB557" s="52">
        <f t="shared" si="941"/>
        <v>5873.0880000000006</v>
      </c>
      <c r="EC557" s="52">
        <f t="shared" ref="EC557:EC583" si="944">$DG557</f>
        <v>5873.0880000000006</v>
      </c>
      <c r="ED557" s="53"/>
      <c r="EE557" s="53"/>
      <c r="EF557" s="53"/>
      <c r="EG557" s="54">
        <f t="shared" si="900"/>
        <v>0</v>
      </c>
      <c r="EH557" s="55">
        <f t="shared" si="901"/>
        <v>10</v>
      </c>
      <c r="EI557" s="55">
        <f t="shared" si="902"/>
        <v>0</v>
      </c>
      <c r="EJ557" s="56" t="s">
        <v>706</v>
      </c>
      <c r="EK557" s="57">
        <f t="shared" si="916"/>
        <v>0</v>
      </c>
      <c r="EL557" s="57">
        <f t="shared" si="917"/>
        <v>0</v>
      </c>
      <c r="EM557" s="57">
        <f t="shared" si="918"/>
        <v>0</v>
      </c>
      <c r="EN557" s="57">
        <f t="shared" si="919"/>
        <v>0</v>
      </c>
      <c r="EO557" s="57">
        <f t="shared" si="906"/>
        <v>0</v>
      </c>
      <c r="EP557" s="57">
        <f t="shared" si="907"/>
        <v>0</v>
      </c>
      <c r="EQ557" s="58">
        <f t="shared" si="908"/>
        <v>0</v>
      </c>
      <c r="ER557" s="58">
        <f t="shared" si="909"/>
        <v>0</v>
      </c>
      <c r="ES557" s="58">
        <f t="shared" si="910"/>
        <v>0</v>
      </c>
      <c r="ET557" s="58">
        <f t="shared" si="911"/>
        <v>0</v>
      </c>
    </row>
    <row r="558" spans="1:150" x14ac:dyDescent="0.25">
      <c r="A558" s="30" t="s">
        <v>1756</v>
      </c>
      <c r="B558" s="65">
        <v>2023470</v>
      </c>
      <c r="C558" s="67" t="s">
        <v>1251</v>
      </c>
      <c r="D558" s="32" t="s">
        <v>489</v>
      </c>
      <c r="E558" s="56"/>
      <c r="F558" s="33"/>
      <c r="G558" s="33"/>
      <c r="H558" s="288">
        <f t="shared" si="903"/>
        <v>342072.64</v>
      </c>
      <c r="I558" s="288">
        <f t="shared" si="904"/>
        <v>342072.64</v>
      </c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4" t="s">
        <v>675</v>
      </c>
      <c r="AI558" s="34" t="s">
        <v>463</v>
      </c>
      <c r="AJ558" s="34" t="s">
        <v>722</v>
      </c>
      <c r="AK558" s="34" t="s">
        <v>704</v>
      </c>
      <c r="AL558" s="34" t="s">
        <v>94</v>
      </c>
      <c r="AM558" s="34" t="s">
        <v>529</v>
      </c>
      <c r="AN558" s="34" t="s">
        <v>679</v>
      </c>
      <c r="AO558" s="36">
        <v>1.04</v>
      </c>
      <c r="AP558" s="69" t="s">
        <v>1456</v>
      </c>
      <c r="AQ558" s="69" t="s">
        <v>30</v>
      </c>
      <c r="AR558" s="37" t="s">
        <v>493</v>
      </c>
      <c r="AS558" s="38">
        <v>2023</v>
      </c>
      <c r="AT558" s="39" t="s">
        <v>1171</v>
      </c>
      <c r="AU558" s="37" t="s">
        <v>469</v>
      </c>
      <c r="AV558" s="39" t="s">
        <v>494</v>
      </c>
      <c r="AW558" s="39" t="s">
        <v>495</v>
      </c>
      <c r="AX558" s="39" t="s">
        <v>496</v>
      </c>
      <c r="AY558" s="40" t="s">
        <v>705</v>
      </c>
      <c r="AZ558" s="40" t="s">
        <v>504</v>
      </c>
      <c r="BA558" s="274">
        <v>0</v>
      </c>
      <c r="BB558" s="42" t="s">
        <v>505</v>
      </c>
      <c r="BC558" s="43">
        <v>328916</v>
      </c>
      <c r="BD558" s="43">
        <v>0</v>
      </c>
      <c r="BE558" s="43"/>
      <c r="BF558" s="43">
        <v>0</v>
      </c>
      <c r="BG558" s="44"/>
      <c r="BH558" s="45">
        <f t="shared" si="887"/>
        <v>328916</v>
      </c>
      <c r="BI558" s="45">
        <f t="shared" si="888"/>
        <v>342072.64</v>
      </c>
      <c r="BJ558" s="45">
        <f t="shared" si="898"/>
        <v>342072.64</v>
      </c>
      <c r="BK558" s="46">
        <v>0</v>
      </c>
      <c r="BL558" s="46">
        <v>0</v>
      </c>
      <c r="BM558" s="46">
        <f t="shared" si="932"/>
        <v>0</v>
      </c>
      <c r="BN558" s="46">
        <v>0</v>
      </c>
      <c r="BO558" s="46">
        <f t="shared" si="867"/>
        <v>0</v>
      </c>
      <c r="BP558" s="46">
        <v>0</v>
      </c>
      <c r="BQ558" s="46">
        <f t="shared" si="933"/>
        <v>0</v>
      </c>
      <c r="BR558" s="46">
        <v>0</v>
      </c>
      <c r="BS558" s="46">
        <f t="shared" si="934"/>
        <v>0</v>
      </c>
      <c r="BT558" s="46">
        <v>0</v>
      </c>
      <c r="BU558" s="46">
        <f t="shared" si="935"/>
        <v>0</v>
      </c>
      <c r="BV558" s="46">
        <v>0</v>
      </c>
      <c r="BW558" s="46">
        <f t="shared" si="936"/>
        <v>0</v>
      </c>
      <c r="BX558" s="46">
        <v>0</v>
      </c>
      <c r="BY558" s="46">
        <f t="shared" si="937"/>
        <v>0</v>
      </c>
      <c r="BZ558" s="46">
        <v>0</v>
      </c>
      <c r="CA558" s="46">
        <f t="shared" si="868"/>
        <v>0</v>
      </c>
      <c r="CB558" s="46">
        <v>12000</v>
      </c>
      <c r="CC558" s="46">
        <f t="shared" si="869"/>
        <v>12480</v>
      </c>
      <c r="CD558" s="46">
        <v>316916</v>
      </c>
      <c r="CE558" s="46">
        <f t="shared" si="870"/>
        <v>329592.64</v>
      </c>
      <c r="CF558" s="46">
        <v>0</v>
      </c>
      <c r="CG558" s="46">
        <f t="shared" si="871"/>
        <v>0</v>
      </c>
      <c r="CH558" s="46">
        <v>0</v>
      </c>
      <c r="CI558" s="46">
        <f t="shared" si="872"/>
        <v>0</v>
      </c>
      <c r="CJ558" s="46">
        <v>0</v>
      </c>
      <c r="CK558" s="46">
        <f t="shared" si="873"/>
        <v>0</v>
      </c>
      <c r="CL558" s="46">
        <v>0</v>
      </c>
      <c r="CM558" s="46">
        <f t="shared" si="874"/>
        <v>0</v>
      </c>
      <c r="CN558" s="46">
        <v>0</v>
      </c>
      <c r="CO558" s="46">
        <f t="shared" si="875"/>
        <v>0</v>
      </c>
      <c r="CP558" s="46">
        <v>0</v>
      </c>
      <c r="CQ558" s="46">
        <f t="shared" si="876"/>
        <v>0</v>
      </c>
      <c r="CR558" s="46">
        <v>0</v>
      </c>
      <c r="CS558" s="46">
        <f t="shared" si="877"/>
        <v>0</v>
      </c>
      <c r="CT558" s="46">
        <v>0</v>
      </c>
      <c r="CU558" s="46">
        <f t="shared" si="878"/>
        <v>0</v>
      </c>
      <c r="CV558" s="46">
        <v>0</v>
      </c>
      <c r="CW558" s="46">
        <f t="shared" si="879"/>
        <v>0</v>
      </c>
      <c r="CX558" s="46">
        <v>0</v>
      </c>
      <c r="CY558" s="46">
        <f t="shared" si="880"/>
        <v>0</v>
      </c>
      <c r="CZ558" s="46">
        <v>0</v>
      </c>
      <c r="DA558" s="46">
        <f t="shared" si="881"/>
        <v>0</v>
      </c>
      <c r="DB558" s="47">
        <v>0</v>
      </c>
      <c r="DC558" s="46">
        <f t="shared" si="882"/>
        <v>0</v>
      </c>
      <c r="DD558" s="48">
        <v>0</v>
      </c>
      <c r="DE558" s="46">
        <f t="shared" si="883"/>
        <v>0</v>
      </c>
      <c r="DF558" s="49">
        <v>10</v>
      </c>
      <c r="DG558" s="50">
        <f t="shared" si="894"/>
        <v>34207.264000000003</v>
      </c>
      <c r="DH558" s="51">
        <f t="shared" si="899"/>
        <v>342072.64000000007</v>
      </c>
      <c r="DI558" s="52"/>
      <c r="DJ558" s="52"/>
      <c r="DK558" s="53"/>
      <c r="DL558" s="53"/>
      <c r="DM558" s="53"/>
      <c r="DN558" s="53"/>
      <c r="DO558" s="53"/>
      <c r="DP558" s="53"/>
      <c r="DQ558" s="53"/>
      <c r="DR558" s="53"/>
      <c r="DS558" s="53"/>
      <c r="DT558" s="52">
        <f t="shared" si="943"/>
        <v>34207.264000000003</v>
      </c>
      <c r="DU558" s="52">
        <f t="shared" si="943"/>
        <v>34207.264000000003</v>
      </c>
      <c r="DV558" s="52">
        <f t="shared" si="943"/>
        <v>34207.264000000003</v>
      </c>
      <c r="DW558" s="52">
        <f t="shared" si="942"/>
        <v>34207.264000000003</v>
      </c>
      <c r="DX558" s="52">
        <f t="shared" si="942"/>
        <v>34207.264000000003</v>
      </c>
      <c r="DY558" s="52">
        <f t="shared" si="942"/>
        <v>34207.264000000003</v>
      </c>
      <c r="DZ558" s="52">
        <f t="shared" si="942"/>
        <v>34207.264000000003</v>
      </c>
      <c r="EA558" s="52">
        <f t="shared" si="941"/>
        <v>34207.264000000003</v>
      </c>
      <c r="EB558" s="52">
        <f t="shared" si="941"/>
        <v>34207.264000000003</v>
      </c>
      <c r="EC558" s="52">
        <f t="shared" si="944"/>
        <v>34207.264000000003</v>
      </c>
      <c r="ED558" s="52"/>
      <c r="EE558" s="52"/>
      <c r="EF558" s="52"/>
      <c r="EG558" s="54">
        <f t="shared" si="900"/>
        <v>0</v>
      </c>
      <c r="EH558" s="55">
        <f t="shared" si="901"/>
        <v>10</v>
      </c>
      <c r="EI558" s="55">
        <f t="shared" si="902"/>
        <v>0</v>
      </c>
      <c r="EJ558" s="56" t="s">
        <v>756</v>
      </c>
      <c r="EK558" s="57">
        <f t="shared" si="916"/>
        <v>0</v>
      </c>
      <c r="EL558" s="57">
        <f t="shared" si="917"/>
        <v>0</v>
      </c>
      <c r="EM558" s="57">
        <f t="shared" si="918"/>
        <v>0</v>
      </c>
      <c r="EN558" s="57">
        <f t="shared" si="919"/>
        <v>0</v>
      </c>
      <c r="EO558" s="57">
        <f t="shared" si="906"/>
        <v>0</v>
      </c>
      <c r="EP558" s="57">
        <f t="shared" si="907"/>
        <v>0</v>
      </c>
      <c r="EQ558" s="58">
        <f t="shared" si="908"/>
        <v>0</v>
      </c>
      <c r="ER558" s="58">
        <f t="shared" si="909"/>
        <v>0</v>
      </c>
      <c r="ES558" s="58">
        <f t="shared" si="910"/>
        <v>0</v>
      </c>
      <c r="ET558" s="58">
        <f t="shared" si="911"/>
        <v>0</v>
      </c>
    </row>
    <row r="559" spans="1:150" x14ac:dyDescent="0.25">
      <c r="A559" s="30" t="s">
        <v>1757</v>
      </c>
      <c r="B559" s="65">
        <v>2023471</v>
      </c>
      <c r="C559" s="67" t="s">
        <v>721</v>
      </c>
      <c r="D559" s="32" t="s">
        <v>489</v>
      </c>
      <c r="E559" s="56"/>
      <c r="F559" s="33"/>
      <c r="G559" s="33"/>
      <c r="H559" s="288">
        <f t="shared" si="903"/>
        <v>82201.600000000006</v>
      </c>
      <c r="I559" s="288">
        <f t="shared" si="904"/>
        <v>82201.600000000006</v>
      </c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4" t="s">
        <v>675</v>
      </c>
      <c r="AI559" s="34" t="s">
        <v>463</v>
      </c>
      <c r="AJ559" s="34" t="s">
        <v>722</v>
      </c>
      <c r="AK559" s="34" t="s">
        <v>704</v>
      </c>
      <c r="AL559" s="34" t="s">
        <v>94</v>
      </c>
      <c r="AM559" s="34" t="s">
        <v>529</v>
      </c>
      <c r="AN559" s="34" t="s">
        <v>492</v>
      </c>
      <c r="AO559" s="36">
        <v>1.04</v>
      </c>
      <c r="AP559" s="69" t="s">
        <v>1456</v>
      </c>
      <c r="AQ559" s="69" t="s">
        <v>30</v>
      </c>
      <c r="AR559" s="37" t="s">
        <v>493</v>
      </c>
      <c r="AS559" s="38">
        <v>2023</v>
      </c>
      <c r="AT559" s="39" t="s">
        <v>470</v>
      </c>
      <c r="AU559" s="37" t="s">
        <v>469</v>
      </c>
      <c r="AV559" s="39" t="s">
        <v>494</v>
      </c>
      <c r="AW559" s="39" t="s">
        <v>495</v>
      </c>
      <c r="AX559" s="39" t="s">
        <v>496</v>
      </c>
      <c r="AY559" s="40" t="s">
        <v>705</v>
      </c>
      <c r="AZ559" s="40" t="s">
        <v>504</v>
      </c>
      <c r="BA559" s="274">
        <v>0</v>
      </c>
      <c r="BB559" s="42"/>
      <c r="BC559" s="43">
        <v>79040</v>
      </c>
      <c r="BD559" s="43">
        <v>0</v>
      </c>
      <c r="BE559" s="43"/>
      <c r="BF559" s="43">
        <v>0</v>
      </c>
      <c r="BG559" s="44"/>
      <c r="BH559" s="45">
        <f t="shared" si="887"/>
        <v>79040</v>
      </c>
      <c r="BI559" s="45">
        <f t="shared" si="888"/>
        <v>82201.600000000006</v>
      </c>
      <c r="BJ559" s="45">
        <f t="shared" si="898"/>
        <v>82201.600000000006</v>
      </c>
      <c r="BK559" s="46">
        <v>0</v>
      </c>
      <c r="BL559" s="46">
        <v>0</v>
      </c>
      <c r="BM559" s="46">
        <f t="shared" si="932"/>
        <v>0</v>
      </c>
      <c r="BN559" s="46">
        <v>0</v>
      </c>
      <c r="BO559" s="46">
        <f t="shared" ref="BO559:BO604" si="945">$AO559*BN559</f>
        <v>0</v>
      </c>
      <c r="BP559" s="46">
        <v>0</v>
      </c>
      <c r="BQ559" s="46">
        <f t="shared" si="933"/>
        <v>0</v>
      </c>
      <c r="BR559" s="46">
        <v>0</v>
      </c>
      <c r="BS559" s="46">
        <f t="shared" si="934"/>
        <v>0</v>
      </c>
      <c r="BT559" s="46">
        <v>0</v>
      </c>
      <c r="BU559" s="46">
        <f t="shared" si="935"/>
        <v>0</v>
      </c>
      <c r="BV559" s="46">
        <v>0</v>
      </c>
      <c r="BW559" s="46">
        <f t="shared" si="936"/>
        <v>0</v>
      </c>
      <c r="BX559" s="46">
        <v>0</v>
      </c>
      <c r="BY559" s="46">
        <f t="shared" si="937"/>
        <v>0</v>
      </c>
      <c r="BZ559" s="46">
        <v>0</v>
      </c>
      <c r="CA559" s="46">
        <f t="shared" ref="CA559:CA604" si="946">$AO559*BZ559</f>
        <v>0</v>
      </c>
      <c r="CB559" s="46">
        <v>0</v>
      </c>
      <c r="CC559" s="46">
        <f t="shared" ref="CC559:CC604" si="947">$AO559*CB559</f>
        <v>0</v>
      </c>
      <c r="CD559" s="46">
        <v>79040</v>
      </c>
      <c r="CE559" s="46">
        <f t="shared" ref="CE559:CE604" si="948">$AO559*CD559</f>
        <v>82201.600000000006</v>
      </c>
      <c r="CF559" s="46">
        <v>0</v>
      </c>
      <c r="CG559" s="46">
        <f t="shared" ref="CG559:CG604" si="949">$AO559*CF559</f>
        <v>0</v>
      </c>
      <c r="CH559" s="46">
        <v>0</v>
      </c>
      <c r="CI559" s="46">
        <f t="shared" ref="CI559:CI604" si="950">$AO559*CH559</f>
        <v>0</v>
      </c>
      <c r="CJ559" s="46">
        <v>0</v>
      </c>
      <c r="CK559" s="46">
        <f t="shared" ref="CK559:CK604" si="951">$AO559*CJ559</f>
        <v>0</v>
      </c>
      <c r="CL559" s="46">
        <v>0</v>
      </c>
      <c r="CM559" s="46">
        <f t="shared" ref="CM559:CM604" si="952">$AO559*CL559</f>
        <v>0</v>
      </c>
      <c r="CN559" s="46">
        <v>0</v>
      </c>
      <c r="CO559" s="46">
        <f t="shared" ref="CO559:CO604" si="953">$AO559*CN559</f>
        <v>0</v>
      </c>
      <c r="CP559" s="46">
        <v>0</v>
      </c>
      <c r="CQ559" s="46">
        <f t="shared" ref="CQ559:CQ604" si="954">$AO559*CP559</f>
        <v>0</v>
      </c>
      <c r="CR559" s="46">
        <v>0</v>
      </c>
      <c r="CS559" s="46">
        <f t="shared" ref="CS559:CS604" si="955">$AO559*CR559</f>
        <v>0</v>
      </c>
      <c r="CT559" s="46">
        <v>0</v>
      </c>
      <c r="CU559" s="46">
        <f t="shared" ref="CU559:CU604" si="956">$AO559*CT559</f>
        <v>0</v>
      </c>
      <c r="CV559" s="46">
        <v>0</v>
      </c>
      <c r="CW559" s="46">
        <f t="shared" ref="CW559:CW604" si="957">$AO559*CV559</f>
        <v>0</v>
      </c>
      <c r="CX559" s="46">
        <v>0</v>
      </c>
      <c r="CY559" s="46">
        <f t="shared" ref="CY559:CY604" si="958">$AO559*CX559</f>
        <v>0</v>
      </c>
      <c r="CZ559" s="46">
        <v>0</v>
      </c>
      <c r="DA559" s="46">
        <f t="shared" ref="DA559:DA604" si="959">$AO559*CZ559</f>
        <v>0</v>
      </c>
      <c r="DB559" s="47">
        <v>0</v>
      </c>
      <c r="DC559" s="46">
        <f t="shared" ref="DC559:DC604" si="960">$AO559*DB559</f>
        <v>0</v>
      </c>
      <c r="DD559" s="48">
        <v>0</v>
      </c>
      <c r="DE559" s="46">
        <f t="shared" ref="DE559:DE604" si="961">$AO559*DD559</f>
        <v>0</v>
      </c>
      <c r="DF559" s="49">
        <v>10</v>
      </c>
      <c r="DG559" s="50">
        <f t="shared" si="894"/>
        <v>8220.16</v>
      </c>
      <c r="DH559" s="51">
        <f t="shared" si="899"/>
        <v>82201.60000000002</v>
      </c>
      <c r="DI559" s="52"/>
      <c r="DJ559" s="52"/>
      <c r="DK559" s="53"/>
      <c r="DL559" s="53"/>
      <c r="DM559" s="53"/>
      <c r="DN559" s="53"/>
      <c r="DO559" s="53"/>
      <c r="DP559" s="53"/>
      <c r="DQ559" s="53"/>
      <c r="DR559" s="53"/>
      <c r="DS559" s="53"/>
      <c r="DT559" s="52">
        <f t="shared" si="943"/>
        <v>8220.16</v>
      </c>
      <c r="DU559" s="52">
        <f t="shared" si="943"/>
        <v>8220.16</v>
      </c>
      <c r="DV559" s="52">
        <f t="shared" si="943"/>
        <v>8220.16</v>
      </c>
      <c r="DW559" s="52">
        <f t="shared" si="942"/>
        <v>8220.16</v>
      </c>
      <c r="DX559" s="52">
        <f t="shared" si="942"/>
        <v>8220.16</v>
      </c>
      <c r="DY559" s="52">
        <f t="shared" si="942"/>
        <v>8220.16</v>
      </c>
      <c r="DZ559" s="52">
        <f t="shared" si="942"/>
        <v>8220.16</v>
      </c>
      <c r="EA559" s="52">
        <f t="shared" si="941"/>
        <v>8220.16</v>
      </c>
      <c r="EB559" s="52">
        <f t="shared" si="941"/>
        <v>8220.16</v>
      </c>
      <c r="EC559" s="52">
        <f t="shared" si="944"/>
        <v>8220.16</v>
      </c>
      <c r="ED559" s="52"/>
      <c r="EE559" s="52"/>
      <c r="EF559" s="52"/>
      <c r="EG559" s="54">
        <f t="shared" si="900"/>
        <v>0</v>
      </c>
      <c r="EH559" s="55">
        <f t="shared" si="901"/>
        <v>10</v>
      </c>
      <c r="EI559" s="55">
        <f t="shared" si="902"/>
        <v>0</v>
      </c>
      <c r="EJ559" s="56" t="s">
        <v>723</v>
      </c>
      <c r="EK559" s="57">
        <f t="shared" si="916"/>
        <v>0</v>
      </c>
      <c r="EL559" s="57">
        <f t="shared" si="917"/>
        <v>0</v>
      </c>
      <c r="EM559" s="57">
        <f t="shared" si="918"/>
        <v>0</v>
      </c>
      <c r="EN559" s="57">
        <f t="shared" si="919"/>
        <v>0</v>
      </c>
      <c r="EO559" s="57">
        <f t="shared" si="906"/>
        <v>0</v>
      </c>
      <c r="EP559" s="57">
        <f t="shared" si="907"/>
        <v>0</v>
      </c>
      <c r="EQ559" s="58">
        <f t="shared" si="908"/>
        <v>0</v>
      </c>
      <c r="ER559" s="58">
        <f t="shared" si="909"/>
        <v>0</v>
      </c>
      <c r="ES559" s="58">
        <f t="shared" si="910"/>
        <v>0</v>
      </c>
      <c r="ET559" s="58">
        <f t="shared" si="911"/>
        <v>0</v>
      </c>
    </row>
    <row r="560" spans="1:150" x14ac:dyDescent="0.25">
      <c r="A560" s="30" t="s">
        <v>1758</v>
      </c>
      <c r="B560" s="65">
        <v>2023472</v>
      </c>
      <c r="C560" s="67" t="s">
        <v>764</v>
      </c>
      <c r="D560" s="32" t="s">
        <v>489</v>
      </c>
      <c r="E560" s="56"/>
      <c r="F560" s="33"/>
      <c r="G560" s="33"/>
      <c r="H560" s="288">
        <f t="shared" si="903"/>
        <v>58730.880000000005</v>
      </c>
      <c r="I560" s="288">
        <f t="shared" si="904"/>
        <v>58730.880000000005</v>
      </c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4" t="s">
        <v>675</v>
      </c>
      <c r="AI560" s="34" t="s">
        <v>463</v>
      </c>
      <c r="AJ560" s="34" t="s">
        <v>722</v>
      </c>
      <c r="AK560" s="34" t="s">
        <v>704</v>
      </c>
      <c r="AL560" s="34" t="s">
        <v>94</v>
      </c>
      <c r="AM560" s="34" t="s">
        <v>529</v>
      </c>
      <c r="AN560" s="34" t="s">
        <v>492</v>
      </c>
      <c r="AO560" s="36">
        <v>1.04</v>
      </c>
      <c r="AP560" s="69" t="s">
        <v>1456</v>
      </c>
      <c r="AQ560" s="69" t="s">
        <v>30</v>
      </c>
      <c r="AR560" s="37" t="s">
        <v>493</v>
      </c>
      <c r="AS560" s="38">
        <v>2023</v>
      </c>
      <c r="AT560" s="39" t="s">
        <v>470</v>
      </c>
      <c r="AU560" s="37" t="s">
        <v>469</v>
      </c>
      <c r="AV560" s="39" t="s">
        <v>494</v>
      </c>
      <c r="AW560" s="39" t="s">
        <v>495</v>
      </c>
      <c r="AX560" s="39" t="s">
        <v>496</v>
      </c>
      <c r="AY560" s="40" t="s">
        <v>705</v>
      </c>
      <c r="AZ560" s="40" t="s">
        <v>504</v>
      </c>
      <c r="BA560" s="274">
        <v>0</v>
      </c>
      <c r="BB560" s="42"/>
      <c r="BC560" s="43">
        <v>56472</v>
      </c>
      <c r="BD560" s="43">
        <v>0</v>
      </c>
      <c r="BE560" s="43"/>
      <c r="BF560" s="43">
        <v>0</v>
      </c>
      <c r="BG560" s="44"/>
      <c r="BH560" s="45">
        <f t="shared" si="887"/>
        <v>56472</v>
      </c>
      <c r="BI560" s="45">
        <f t="shared" si="888"/>
        <v>58730.880000000005</v>
      </c>
      <c r="BJ560" s="45">
        <f t="shared" si="898"/>
        <v>58730.880000000005</v>
      </c>
      <c r="BK560" s="46">
        <v>0</v>
      </c>
      <c r="BL560" s="46">
        <v>0</v>
      </c>
      <c r="BM560" s="46">
        <f t="shared" si="932"/>
        <v>0</v>
      </c>
      <c r="BN560" s="46">
        <v>0</v>
      </c>
      <c r="BO560" s="46">
        <f t="shared" si="945"/>
        <v>0</v>
      </c>
      <c r="BP560" s="46">
        <v>0</v>
      </c>
      <c r="BQ560" s="46">
        <f t="shared" si="933"/>
        <v>0</v>
      </c>
      <c r="BR560" s="46">
        <v>0</v>
      </c>
      <c r="BS560" s="46">
        <f t="shared" si="934"/>
        <v>0</v>
      </c>
      <c r="BT560" s="46">
        <v>0</v>
      </c>
      <c r="BU560" s="46">
        <f t="shared" si="935"/>
        <v>0</v>
      </c>
      <c r="BV560" s="46">
        <v>0</v>
      </c>
      <c r="BW560" s="46">
        <f t="shared" si="936"/>
        <v>0</v>
      </c>
      <c r="BX560" s="46">
        <v>0</v>
      </c>
      <c r="BY560" s="46">
        <f t="shared" si="937"/>
        <v>0</v>
      </c>
      <c r="BZ560" s="46">
        <v>0</v>
      </c>
      <c r="CA560" s="46">
        <f t="shared" si="946"/>
        <v>0</v>
      </c>
      <c r="CB560" s="46">
        <v>0</v>
      </c>
      <c r="CC560" s="46">
        <f t="shared" si="947"/>
        <v>0</v>
      </c>
      <c r="CD560" s="46">
        <v>56472</v>
      </c>
      <c r="CE560" s="46">
        <f t="shared" si="948"/>
        <v>58730.880000000005</v>
      </c>
      <c r="CF560" s="46">
        <v>0</v>
      </c>
      <c r="CG560" s="46">
        <f t="shared" si="949"/>
        <v>0</v>
      </c>
      <c r="CH560" s="46">
        <v>0</v>
      </c>
      <c r="CI560" s="46">
        <f t="shared" si="950"/>
        <v>0</v>
      </c>
      <c r="CJ560" s="46">
        <v>0</v>
      </c>
      <c r="CK560" s="46">
        <f t="shared" si="951"/>
        <v>0</v>
      </c>
      <c r="CL560" s="46">
        <v>0</v>
      </c>
      <c r="CM560" s="46">
        <f t="shared" si="952"/>
        <v>0</v>
      </c>
      <c r="CN560" s="46">
        <v>0</v>
      </c>
      <c r="CO560" s="46">
        <f t="shared" si="953"/>
        <v>0</v>
      </c>
      <c r="CP560" s="46">
        <v>0</v>
      </c>
      <c r="CQ560" s="46">
        <f t="shared" si="954"/>
        <v>0</v>
      </c>
      <c r="CR560" s="46">
        <v>0</v>
      </c>
      <c r="CS560" s="46">
        <f t="shared" si="955"/>
        <v>0</v>
      </c>
      <c r="CT560" s="46">
        <v>0</v>
      </c>
      <c r="CU560" s="46">
        <f t="shared" si="956"/>
        <v>0</v>
      </c>
      <c r="CV560" s="46">
        <v>0</v>
      </c>
      <c r="CW560" s="46">
        <f t="shared" si="957"/>
        <v>0</v>
      </c>
      <c r="CX560" s="46">
        <v>0</v>
      </c>
      <c r="CY560" s="46">
        <f t="shared" si="958"/>
        <v>0</v>
      </c>
      <c r="CZ560" s="46">
        <v>0</v>
      </c>
      <c r="DA560" s="46">
        <f t="shared" si="959"/>
        <v>0</v>
      </c>
      <c r="DB560" s="47">
        <v>0</v>
      </c>
      <c r="DC560" s="46">
        <f t="shared" si="960"/>
        <v>0</v>
      </c>
      <c r="DD560" s="48">
        <v>0</v>
      </c>
      <c r="DE560" s="46">
        <f t="shared" si="961"/>
        <v>0</v>
      </c>
      <c r="DF560" s="49">
        <v>10</v>
      </c>
      <c r="DG560" s="50">
        <f t="shared" si="894"/>
        <v>5873.0880000000006</v>
      </c>
      <c r="DH560" s="51">
        <f t="shared" si="899"/>
        <v>58730.880000000019</v>
      </c>
      <c r="DI560" s="52"/>
      <c r="DJ560" s="52"/>
      <c r="DK560" s="53"/>
      <c r="DL560" s="53"/>
      <c r="DM560" s="53"/>
      <c r="DN560" s="53"/>
      <c r="DO560" s="53"/>
      <c r="DP560" s="53"/>
      <c r="DQ560" s="53"/>
      <c r="DR560" s="53"/>
      <c r="DS560" s="53"/>
      <c r="DT560" s="52">
        <f t="shared" si="943"/>
        <v>5873.0880000000006</v>
      </c>
      <c r="DU560" s="52">
        <f t="shared" si="943"/>
        <v>5873.0880000000006</v>
      </c>
      <c r="DV560" s="52">
        <f t="shared" si="943"/>
        <v>5873.0880000000006</v>
      </c>
      <c r="DW560" s="52">
        <f t="shared" si="942"/>
        <v>5873.0880000000006</v>
      </c>
      <c r="DX560" s="52">
        <f t="shared" si="942"/>
        <v>5873.0880000000006</v>
      </c>
      <c r="DY560" s="52">
        <f t="shared" si="942"/>
        <v>5873.0880000000006</v>
      </c>
      <c r="DZ560" s="52">
        <f t="shared" si="942"/>
        <v>5873.0880000000006</v>
      </c>
      <c r="EA560" s="52">
        <f t="shared" si="941"/>
        <v>5873.0880000000006</v>
      </c>
      <c r="EB560" s="52">
        <f t="shared" si="941"/>
        <v>5873.0880000000006</v>
      </c>
      <c r="EC560" s="52">
        <f t="shared" si="944"/>
        <v>5873.0880000000006</v>
      </c>
      <c r="ED560" s="52"/>
      <c r="EE560" s="52"/>
      <c r="EF560" s="52"/>
      <c r="EG560" s="54">
        <f t="shared" si="900"/>
        <v>0</v>
      </c>
      <c r="EH560" s="55">
        <f t="shared" si="901"/>
        <v>10</v>
      </c>
      <c r="EI560" s="55">
        <f t="shared" si="902"/>
        <v>0</v>
      </c>
      <c r="EJ560" s="56" t="s">
        <v>723</v>
      </c>
      <c r="EK560" s="57">
        <f t="shared" si="916"/>
        <v>0</v>
      </c>
      <c r="EL560" s="57">
        <f t="shared" si="917"/>
        <v>0</v>
      </c>
      <c r="EM560" s="57">
        <f t="shared" si="918"/>
        <v>0</v>
      </c>
      <c r="EN560" s="57">
        <f t="shared" si="919"/>
        <v>0</v>
      </c>
      <c r="EO560" s="57">
        <f t="shared" si="906"/>
        <v>0</v>
      </c>
      <c r="EP560" s="57">
        <f t="shared" si="907"/>
        <v>0</v>
      </c>
      <c r="EQ560" s="58">
        <f t="shared" si="908"/>
        <v>0</v>
      </c>
      <c r="ER560" s="58">
        <f t="shared" si="909"/>
        <v>0</v>
      </c>
      <c r="ES560" s="58">
        <f t="shared" si="910"/>
        <v>0</v>
      </c>
      <c r="ET560" s="58">
        <f t="shared" si="911"/>
        <v>0</v>
      </c>
    </row>
    <row r="561" spans="1:150" x14ac:dyDescent="0.25">
      <c r="A561" s="30" t="s">
        <v>1759</v>
      </c>
      <c r="B561" s="65">
        <v>2023473</v>
      </c>
      <c r="C561" s="67" t="s">
        <v>725</v>
      </c>
      <c r="D561" s="32" t="s">
        <v>489</v>
      </c>
      <c r="E561" s="56"/>
      <c r="F561" s="33"/>
      <c r="G561" s="33"/>
      <c r="H561" s="288">
        <f t="shared" si="903"/>
        <v>250337.36000000002</v>
      </c>
      <c r="I561" s="288">
        <f t="shared" si="904"/>
        <v>250337.36000000002</v>
      </c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4" t="s">
        <v>675</v>
      </c>
      <c r="AI561" s="34" t="s">
        <v>463</v>
      </c>
      <c r="AJ561" s="34" t="s">
        <v>722</v>
      </c>
      <c r="AK561" s="34" t="s">
        <v>704</v>
      </c>
      <c r="AL561" s="34" t="s">
        <v>94</v>
      </c>
      <c r="AM561" s="34" t="s">
        <v>529</v>
      </c>
      <c r="AN561" s="34" t="s">
        <v>492</v>
      </c>
      <c r="AO561" s="36">
        <v>1.04</v>
      </c>
      <c r="AP561" s="69" t="s">
        <v>1456</v>
      </c>
      <c r="AQ561" s="69" t="s">
        <v>30</v>
      </c>
      <c r="AR561" s="37" t="s">
        <v>493</v>
      </c>
      <c r="AS561" s="38">
        <v>2023</v>
      </c>
      <c r="AT561" s="39" t="s">
        <v>470</v>
      </c>
      <c r="AU561" s="37" t="s">
        <v>469</v>
      </c>
      <c r="AV561" s="39" t="s">
        <v>494</v>
      </c>
      <c r="AW561" s="39" t="s">
        <v>495</v>
      </c>
      <c r="AX561" s="39" t="s">
        <v>496</v>
      </c>
      <c r="AY561" s="40" t="s">
        <v>705</v>
      </c>
      <c r="AZ561" s="40" t="s">
        <v>504</v>
      </c>
      <c r="BA561" s="274">
        <v>0</v>
      </c>
      <c r="BB561" s="42" t="s">
        <v>505</v>
      </c>
      <c r="BC561" s="43">
        <v>240709</v>
      </c>
      <c r="BD561" s="43">
        <v>0</v>
      </c>
      <c r="BE561" s="43"/>
      <c r="BF561" s="43">
        <v>0</v>
      </c>
      <c r="BG561" s="44"/>
      <c r="BH561" s="45">
        <f t="shared" si="887"/>
        <v>240709</v>
      </c>
      <c r="BI561" s="45">
        <f t="shared" si="888"/>
        <v>250337.36000000002</v>
      </c>
      <c r="BJ561" s="45">
        <f t="shared" si="898"/>
        <v>250337.36000000002</v>
      </c>
      <c r="BK561" s="46">
        <v>0</v>
      </c>
      <c r="BL561" s="46">
        <v>0</v>
      </c>
      <c r="BM561" s="46">
        <f t="shared" si="932"/>
        <v>0</v>
      </c>
      <c r="BN561" s="46">
        <v>0</v>
      </c>
      <c r="BO561" s="46">
        <f t="shared" si="945"/>
        <v>0</v>
      </c>
      <c r="BP561" s="46">
        <v>0</v>
      </c>
      <c r="BQ561" s="46">
        <f t="shared" si="933"/>
        <v>0</v>
      </c>
      <c r="BR561" s="46">
        <v>0</v>
      </c>
      <c r="BS561" s="46">
        <f t="shared" si="934"/>
        <v>0</v>
      </c>
      <c r="BT561" s="46">
        <v>0</v>
      </c>
      <c r="BU561" s="46">
        <f t="shared" si="935"/>
        <v>0</v>
      </c>
      <c r="BV561" s="46">
        <v>0</v>
      </c>
      <c r="BW561" s="46">
        <f t="shared" si="936"/>
        <v>0</v>
      </c>
      <c r="BX561" s="46">
        <v>0</v>
      </c>
      <c r="BY561" s="46">
        <f t="shared" si="937"/>
        <v>0</v>
      </c>
      <c r="BZ561" s="46">
        <v>0</v>
      </c>
      <c r="CA561" s="46">
        <f t="shared" si="946"/>
        <v>0</v>
      </c>
      <c r="CB561" s="46">
        <v>120354.5</v>
      </c>
      <c r="CC561" s="46">
        <f t="shared" si="947"/>
        <v>125168.68000000001</v>
      </c>
      <c r="CD561" s="46">
        <v>120354.5</v>
      </c>
      <c r="CE561" s="46">
        <f t="shared" si="948"/>
        <v>125168.68000000001</v>
      </c>
      <c r="CF561" s="46">
        <v>0</v>
      </c>
      <c r="CG561" s="46">
        <f t="shared" si="949"/>
        <v>0</v>
      </c>
      <c r="CH561" s="46">
        <v>0</v>
      </c>
      <c r="CI561" s="46">
        <f t="shared" si="950"/>
        <v>0</v>
      </c>
      <c r="CJ561" s="46">
        <v>0</v>
      </c>
      <c r="CK561" s="46">
        <f t="shared" si="951"/>
        <v>0</v>
      </c>
      <c r="CL561" s="46">
        <v>0</v>
      </c>
      <c r="CM561" s="46">
        <f t="shared" si="952"/>
        <v>0</v>
      </c>
      <c r="CN561" s="46">
        <v>0</v>
      </c>
      <c r="CO561" s="46">
        <f t="shared" si="953"/>
        <v>0</v>
      </c>
      <c r="CP561" s="46">
        <v>0</v>
      </c>
      <c r="CQ561" s="46">
        <f t="shared" si="954"/>
        <v>0</v>
      </c>
      <c r="CR561" s="46">
        <v>0</v>
      </c>
      <c r="CS561" s="46">
        <f t="shared" si="955"/>
        <v>0</v>
      </c>
      <c r="CT561" s="46">
        <v>0</v>
      </c>
      <c r="CU561" s="46">
        <f t="shared" si="956"/>
        <v>0</v>
      </c>
      <c r="CV561" s="46">
        <v>0</v>
      </c>
      <c r="CW561" s="46">
        <f t="shared" si="957"/>
        <v>0</v>
      </c>
      <c r="CX561" s="46">
        <v>0</v>
      </c>
      <c r="CY561" s="46">
        <f t="shared" si="958"/>
        <v>0</v>
      </c>
      <c r="CZ561" s="46">
        <v>0</v>
      </c>
      <c r="DA561" s="46">
        <f t="shared" si="959"/>
        <v>0</v>
      </c>
      <c r="DB561" s="47">
        <v>0</v>
      </c>
      <c r="DC561" s="46">
        <f t="shared" si="960"/>
        <v>0</v>
      </c>
      <c r="DD561" s="48">
        <v>0</v>
      </c>
      <c r="DE561" s="46">
        <f t="shared" si="961"/>
        <v>0</v>
      </c>
      <c r="DF561" s="49">
        <v>10</v>
      </c>
      <c r="DG561" s="50">
        <f t="shared" si="894"/>
        <v>25033.736000000001</v>
      </c>
      <c r="DH561" s="51">
        <f t="shared" si="899"/>
        <v>250337.36000000002</v>
      </c>
      <c r="DI561" s="52"/>
      <c r="DJ561" s="52"/>
      <c r="DK561" s="53"/>
      <c r="DL561" s="53"/>
      <c r="DM561" s="53"/>
      <c r="DN561" s="53"/>
      <c r="DO561" s="53"/>
      <c r="DP561" s="53"/>
      <c r="DQ561" s="53"/>
      <c r="DR561" s="53"/>
      <c r="DS561" s="53"/>
      <c r="DT561" s="52">
        <f t="shared" si="943"/>
        <v>25033.736000000001</v>
      </c>
      <c r="DU561" s="52">
        <f t="shared" si="943"/>
        <v>25033.736000000001</v>
      </c>
      <c r="DV561" s="52">
        <f t="shared" si="943"/>
        <v>25033.736000000001</v>
      </c>
      <c r="DW561" s="52">
        <f t="shared" si="942"/>
        <v>25033.736000000001</v>
      </c>
      <c r="DX561" s="52">
        <f t="shared" si="942"/>
        <v>25033.736000000001</v>
      </c>
      <c r="DY561" s="52">
        <f t="shared" si="942"/>
        <v>25033.736000000001</v>
      </c>
      <c r="DZ561" s="52">
        <f t="shared" si="942"/>
        <v>25033.736000000001</v>
      </c>
      <c r="EA561" s="52">
        <f t="shared" si="941"/>
        <v>25033.736000000001</v>
      </c>
      <c r="EB561" s="52">
        <f t="shared" si="941"/>
        <v>25033.736000000001</v>
      </c>
      <c r="EC561" s="52">
        <f t="shared" si="944"/>
        <v>25033.736000000001</v>
      </c>
      <c r="ED561" s="52"/>
      <c r="EE561" s="52"/>
      <c r="EF561" s="52"/>
      <c r="EG561" s="54">
        <f t="shared" si="900"/>
        <v>0</v>
      </c>
      <c r="EH561" s="55">
        <f t="shared" si="901"/>
        <v>10</v>
      </c>
      <c r="EI561" s="55">
        <f t="shared" si="902"/>
        <v>0</v>
      </c>
      <c r="EJ561" s="56" t="s">
        <v>723</v>
      </c>
      <c r="EK561" s="57">
        <f t="shared" si="916"/>
        <v>0</v>
      </c>
      <c r="EL561" s="57">
        <f t="shared" si="917"/>
        <v>0</v>
      </c>
      <c r="EM561" s="57">
        <f t="shared" si="918"/>
        <v>0</v>
      </c>
      <c r="EN561" s="57">
        <f t="shared" si="919"/>
        <v>0</v>
      </c>
      <c r="EO561" s="57">
        <f t="shared" si="906"/>
        <v>0</v>
      </c>
      <c r="EP561" s="57">
        <f t="shared" si="907"/>
        <v>0</v>
      </c>
      <c r="EQ561" s="58">
        <f t="shared" si="908"/>
        <v>0</v>
      </c>
      <c r="ER561" s="58">
        <f t="shared" si="909"/>
        <v>0</v>
      </c>
      <c r="ES561" s="58">
        <f t="shared" si="910"/>
        <v>0</v>
      </c>
      <c r="ET561" s="58">
        <f t="shared" si="911"/>
        <v>0</v>
      </c>
    </row>
    <row r="562" spans="1:150" x14ac:dyDescent="0.25">
      <c r="A562" s="30" t="s">
        <v>1760</v>
      </c>
      <c r="B562" s="65">
        <v>2023478</v>
      </c>
      <c r="C562" s="67" t="s">
        <v>832</v>
      </c>
      <c r="D562" s="32" t="s">
        <v>833</v>
      </c>
      <c r="E562" s="56"/>
      <c r="F562" s="33"/>
      <c r="G562" s="33"/>
      <c r="H562" s="288">
        <f t="shared" si="903"/>
        <v>194688</v>
      </c>
      <c r="I562" s="288">
        <f t="shared" si="904"/>
        <v>194688</v>
      </c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4" t="s">
        <v>478</v>
      </c>
      <c r="AI562" s="34" t="s">
        <v>463</v>
      </c>
      <c r="AJ562" s="34" t="s">
        <v>722</v>
      </c>
      <c r="AK562" s="34" t="s">
        <v>704</v>
      </c>
      <c r="AL562" s="34" t="s">
        <v>94</v>
      </c>
      <c r="AM562" s="34" t="s">
        <v>491</v>
      </c>
      <c r="AN562" s="34" t="s">
        <v>492</v>
      </c>
      <c r="AO562" s="36">
        <v>1.04</v>
      </c>
      <c r="AP562" s="69" t="s">
        <v>586</v>
      </c>
      <c r="AQ562" s="69" t="s">
        <v>30</v>
      </c>
      <c r="AR562" s="37" t="s">
        <v>493</v>
      </c>
      <c r="AS562" s="38">
        <v>2023</v>
      </c>
      <c r="AT562" s="39" t="s">
        <v>30</v>
      </c>
      <c r="AU562" s="37" t="s">
        <v>469</v>
      </c>
      <c r="AV562" s="39" t="s">
        <v>494</v>
      </c>
      <c r="AW562" s="39" t="s">
        <v>495</v>
      </c>
      <c r="AX562" s="39" t="s">
        <v>496</v>
      </c>
      <c r="AY562" s="40" t="s">
        <v>834</v>
      </c>
      <c r="AZ562" s="40" t="s">
        <v>680</v>
      </c>
      <c r="BA562" s="274">
        <v>0</v>
      </c>
      <c r="BB562" s="42"/>
      <c r="BC562" s="43">
        <v>187200</v>
      </c>
      <c r="BD562" s="43">
        <v>0</v>
      </c>
      <c r="BE562" s="43"/>
      <c r="BF562" s="43">
        <v>0</v>
      </c>
      <c r="BG562" s="44"/>
      <c r="BH562" s="45">
        <f t="shared" ref="BH562:BH625" si="962">BK562+BL562+BN562+BP562+BR562+BT562+BV562+BX562+BZ562+CB562+CD562+CJ562+CF562+CH562+CL562+CN562+CP562+CR562+CT562+CV562+CX562+CZ562+DB562+DD562</f>
        <v>187200</v>
      </c>
      <c r="BI562" s="45">
        <f t="shared" ref="BI562:BI625" si="963">BK562+BM562+BO562+BQ562+BS562+BU562+BW562+BY562+CA562+CC562+CE562+CK562+CG562+CI562+CM562+CO562+CQ562+CS562+CU562+CW562+CY562+DA562+DC562+DE562</f>
        <v>194688</v>
      </c>
      <c r="BJ562" s="45">
        <f t="shared" si="898"/>
        <v>194688</v>
      </c>
      <c r="BK562" s="46">
        <v>0</v>
      </c>
      <c r="BL562" s="46">
        <v>0</v>
      </c>
      <c r="BM562" s="46">
        <f t="shared" si="932"/>
        <v>0</v>
      </c>
      <c r="BN562" s="46">
        <v>0</v>
      </c>
      <c r="BO562" s="46">
        <f t="shared" si="945"/>
        <v>0</v>
      </c>
      <c r="BP562" s="46">
        <v>0</v>
      </c>
      <c r="BQ562" s="46">
        <f t="shared" si="933"/>
        <v>0</v>
      </c>
      <c r="BR562" s="46">
        <v>0</v>
      </c>
      <c r="BS562" s="46">
        <f t="shared" si="934"/>
        <v>0</v>
      </c>
      <c r="BT562" s="46">
        <v>0</v>
      </c>
      <c r="BU562" s="46">
        <f t="shared" si="935"/>
        <v>0</v>
      </c>
      <c r="BV562" s="46">
        <v>0</v>
      </c>
      <c r="BW562" s="46">
        <f t="shared" si="936"/>
        <v>0</v>
      </c>
      <c r="BX562" s="46">
        <v>0</v>
      </c>
      <c r="BY562" s="46">
        <f t="shared" si="937"/>
        <v>0</v>
      </c>
      <c r="BZ562" s="46">
        <v>0</v>
      </c>
      <c r="CA562" s="46">
        <f t="shared" si="946"/>
        <v>0</v>
      </c>
      <c r="CB562" s="46">
        <v>0</v>
      </c>
      <c r="CC562" s="46">
        <f t="shared" si="947"/>
        <v>0</v>
      </c>
      <c r="CD562" s="46">
        <v>0</v>
      </c>
      <c r="CE562" s="46">
        <f t="shared" si="948"/>
        <v>0</v>
      </c>
      <c r="CF562" s="46">
        <v>0</v>
      </c>
      <c r="CG562" s="46">
        <f t="shared" si="949"/>
        <v>0</v>
      </c>
      <c r="CH562" s="46">
        <v>0</v>
      </c>
      <c r="CI562" s="46">
        <f t="shared" si="950"/>
        <v>0</v>
      </c>
      <c r="CJ562" s="46">
        <v>187200</v>
      </c>
      <c r="CK562" s="46">
        <f t="shared" si="951"/>
        <v>194688</v>
      </c>
      <c r="CL562" s="46">
        <v>0</v>
      </c>
      <c r="CM562" s="46">
        <f t="shared" si="952"/>
        <v>0</v>
      </c>
      <c r="CN562" s="46">
        <v>0</v>
      </c>
      <c r="CO562" s="46">
        <f t="shared" si="953"/>
        <v>0</v>
      </c>
      <c r="CP562" s="46">
        <v>0</v>
      </c>
      <c r="CQ562" s="46">
        <f t="shared" si="954"/>
        <v>0</v>
      </c>
      <c r="CR562" s="46">
        <v>0</v>
      </c>
      <c r="CS562" s="46">
        <f t="shared" si="955"/>
        <v>0</v>
      </c>
      <c r="CT562" s="46">
        <v>0</v>
      </c>
      <c r="CU562" s="46">
        <f t="shared" si="956"/>
        <v>0</v>
      </c>
      <c r="CV562" s="46">
        <v>0</v>
      </c>
      <c r="CW562" s="46">
        <f t="shared" si="957"/>
        <v>0</v>
      </c>
      <c r="CX562" s="46">
        <v>0</v>
      </c>
      <c r="CY562" s="46">
        <f t="shared" si="958"/>
        <v>0</v>
      </c>
      <c r="CZ562" s="46">
        <v>0</v>
      </c>
      <c r="DA562" s="46">
        <f t="shared" si="959"/>
        <v>0</v>
      </c>
      <c r="DB562" s="47">
        <v>0</v>
      </c>
      <c r="DC562" s="46">
        <f t="shared" si="960"/>
        <v>0</v>
      </c>
      <c r="DD562" s="48">
        <v>0</v>
      </c>
      <c r="DE562" s="46">
        <f t="shared" si="961"/>
        <v>0</v>
      </c>
      <c r="DF562" s="49">
        <v>7</v>
      </c>
      <c r="DG562" s="50">
        <f t="shared" si="894"/>
        <v>27812.571428571428</v>
      </c>
      <c r="DH562" s="51">
        <f t="shared" si="899"/>
        <v>194687.99999999997</v>
      </c>
      <c r="DI562" s="52"/>
      <c r="DJ562" s="52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2">
        <f t="shared" si="942"/>
        <v>27812.571428571428</v>
      </c>
      <c r="DX562" s="52">
        <f t="shared" si="942"/>
        <v>27812.571428571428</v>
      </c>
      <c r="DY562" s="52">
        <f t="shared" si="942"/>
        <v>27812.571428571428</v>
      </c>
      <c r="DZ562" s="52">
        <f t="shared" si="942"/>
        <v>27812.571428571428</v>
      </c>
      <c r="EA562" s="52">
        <f t="shared" si="941"/>
        <v>27812.571428571428</v>
      </c>
      <c r="EB562" s="52">
        <f t="shared" si="941"/>
        <v>27812.571428571428</v>
      </c>
      <c r="EC562" s="52">
        <f t="shared" si="944"/>
        <v>27812.571428571428</v>
      </c>
      <c r="ED562" s="52"/>
      <c r="EE562" s="53"/>
      <c r="EF562" s="53"/>
      <c r="EG562" s="54">
        <f t="shared" si="900"/>
        <v>0</v>
      </c>
      <c r="EH562" s="55">
        <f t="shared" si="901"/>
        <v>7</v>
      </c>
      <c r="EI562" s="55">
        <f t="shared" si="902"/>
        <v>0</v>
      </c>
      <c r="EJ562" s="56" t="s">
        <v>756</v>
      </c>
      <c r="EK562" s="57">
        <f t="shared" si="916"/>
        <v>0</v>
      </c>
      <c r="EL562" s="57">
        <f t="shared" si="917"/>
        <v>0</v>
      </c>
      <c r="EM562" s="57">
        <f t="shared" si="918"/>
        <v>0</v>
      </c>
      <c r="EN562" s="57">
        <f t="shared" si="919"/>
        <v>0</v>
      </c>
      <c r="EO562" s="57">
        <f t="shared" si="906"/>
        <v>0</v>
      </c>
      <c r="EP562" s="57">
        <f t="shared" si="907"/>
        <v>0</v>
      </c>
      <c r="EQ562" s="58">
        <f t="shared" si="908"/>
        <v>0</v>
      </c>
      <c r="ER562" s="58">
        <f t="shared" si="909"/>
        <v>0</v>
      </c>
      <c r="ES562" s="58">
        <f t="shared" si="910"/>
        <v>0</v>
      </c>
      <c r="ET562" s="58">
        <f t="shared" si="911"/>
        <v>0</v>
      </c>
    </row>
    <row r="563" spans="1:150" x14ac:dyDescent="0.25">
      <c r="A563" s="30" t="s">
        <v>1761</v>
      </c>
      <c r="B563" s="65">
        <v>2023479</v>
      </c>
      <c r="C563" s="67" t="s">
        <v>1282</v>
      </c>
      <c r="D563" s="32" t="s">
        <v>833</v>
      </c>
      <c r="E563" s="56"/>
      <c r="F563" s="33"/>
      <c r="G563" s="33"/>
      <c r="H563" s="288">
        <f t="shared" si="903"/>
        <v>10816</v>
      </c>
      <c r="I563" s="288">
        <f t="shared" si="904"/>
        <v>10816</v>
      </c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4" t="s">
        <v>478</v>
      </c>
      <c r="AI563" s="34" t="s">
        <v>534</v>
      </c>
      <c r="AJ563" s="34" t="s">
        <v>722</v>
      </c>
      <c r="AK563" s="34" t="s">
        <v>704</v>
      </c>
      <c r="AL563" s="34" t="s">
        <v>221</v>
      </c>
      <c r="AM563" s="34" t="s">
        <v>491</v>
      </c>
      <c r="AN563" s="34" t="s">
        <v>492</v>
      </c>
      <c r="AO563" s="36">
        <v>1.04</v>
      </c>
      <c r="AP563" s="69" t="s">
        <v>586</v>
      </c>
      <c r="AQ563" s="69" t="s">
        <v>30</v>
      </c>
      <c r="AR563" s="37" t="s">
        <v>493</v>
      </c>
      <c r="AS563" s="38">
        <v>2023</v>
      </c>
      <c r="AT563" s="39" t="s">
        <v>30</v>
      </c>
      <c r="AU563" s="37" t="s">
        <v>469</v>
      </c>
      <c r="AV563" s="39" t="s">
        <v>494</v>
      </c>
      <c r="AW563" s="39" t="s">
        <v>495</v>
      </c>
      <c r="AX563" s="39" t="s">
        <v>496</v>
      </c>
      <c r="AY563" s="40" t="s">
        <v>834</v>
      </c>
      <c r="AZ563" s="40" t="s">
        <v>680</v>
      </c>
      <c r="BA563" s="274">
        <v>0</v>
      </c>
      <c r="BB563" s="42"/>
      <c r="BC563" s="43">
        <v>10400</v>
      </c>
      <c r="BD563" s="43">
        <v>0</v>
      </c>
      <c r="BE563" s="43"/>
      <c r="BF563" s="43">
        <v>0</v>
      </c>
      <c r="BG563" s="44"/>
      <c r="BH563" s="45">
        <f t="shared" si="962"/>
        <v>10400</v>
      </c>
      <c r="BI563" s="45">
        <f t="shared" si="963"/>
        <v>10816</v>
      </c>
      <c r="BJ563" s="45">
        <f t="shared" si="898"/>
        <v>10816</v>
      </c>
      <c r="BK563" s="46">
        <v>0</v>
      </c>
      <c r="BL563" s="46">
        <v>0</v>
      </c>
      <c r="BM563" s="46">
        <f t="shared" si="932"/>
        <v>0</v>
      </c>
      <c r="BN563" s="46">
        <v>0</v>
      </c>
      <c r="BO563" s="46">
        <f t="shared" si="945"/>
        <v>0</v>
      </c>
      <c r="BP563" s="46">
        <v>0</v>
      </c>
      <c r="BQ563" s="46">
        <f t="shared" si="933"/>
        <v>0</v>
      </c>
      <c r="BR563" s="46">
        <v>0</v>
      </c>
      <c r="BS563" s="46">
        <f t="shared" si="934"/>
        <v>0</v>
      </c>
      <c r="BT563" s="46">
        <v>0</v>
      </c>
      <c r="BU563" s="46">
        <f t="shared" si="935"/>
        <v>0</v>
      </c>
      <c r="BV563" s="46">
        <v>0</v>
      </c>
      <c r="BW563" s="46">
        <f t="shared" si="936"/>
        <v>0</v>
      </c>
      <c r="BX563" s="46">
        <v>0</v>
      </c>
      <c r="BY563" s="46">
        <f t="shared" si="937"/>
        <v>0</v>
      </c>
      <c r="BZ563" s="46">
        <v>0</v>
      </c>
      <c r="CA563" s="46">
        <f t="shared" si="946"/>
        <v>0</v>
      </c>
      <c r="CB563" s="46">
        <v>0</v>
      </c>
      <c r="CC563" s="46">
        <f t="shared" si="947"/>
        <v>0</v>
      </c>
      <c r="CD563" s="46">
        <v>10400</v>
      </c>
      <c r="CE563" s="46">
        <f t="shared" si="948"/>
        <v>10816</v>
      </c>
      <c r="CF563" s="46">
        <v>0</v>
      </c>
      <c r="CG563" s="46">
        <f t="shared" si="949"/>
        <v>0</v>
      </c>
      <c r="CH563" s="46">
        <v>0</v>
      </c>
      <c r="CI563" s="46">
        <f t="shared" si="950"/>
        <v>0</v>
      </c>
      <c r="CJ563" s="46">
        <v>0</v>
      </c>
      <c r="CK563" s="46">
        <f t="shared" si="951"/>
        <v>0</v>
      </c>
      <c r="CL563" s="46">
        <v>0</v>
      </c>
      <c r="CM563" s="46">
        <f t="shared" si="952"/>
        <v>0</v>
      </c>
      <c r="CN563" s="46">
        <v>0</v>
      </c>
      <c r="CO563" s="46">
        <f t="shared" si="953"/>
        <v>0</v>
      </c>
      <c r="CP563" s="46">
        <v>0</v>
      </c>
      <c r="CQ563" s="46">
        <f t="shared" si="954"/>
        <v>0</v>
      </c>
      <c r="CR563" s="46">
        <v>0</v>
      </c>
      <c r="CS563" s="46">
        <f t="shared" si="955"/>
        <v>0</v>
      </c>
      <c r="CT563" s="46">
        <v>0</v>
      </c>
      <c r="CU563" s="46">
        <f t="shared" si="956"/>
        <v>0</v>
      </c>
      <c r="CV563" s="46">
        <v>0</v>
      </c>
      <c r="CW563" s="46">
        <f t="shared" si="957"/>
        <v>0</v>
      </c>
      <c r="CX563" s="46">
        <v>0</v>
      </c>
      <c r="CY563" s="46">
        <f t="shared" si="958"/>
        <v>0</v>
      </c>
      <c r="CZ563" s="46">
        <v>0</v>
      </c>
      <c r="DA563" s="46">
        <f t="shared" si="959"/>
        <v>0</v>
      </c>
      <c r="DB563" s="47">
        <v>0</v>
      </c>
      <c r="DC563" s="46">
        <f t="shared" si="960"/>
        <v>0</v>
      </c>
      <c r="DD563" s="48">
        <v>0</v>
      </c>
      <c r="DE563" s="46">
        <f t="shared" si="961"/>
        <v>0</v>
      </c>
      <c r="DF563" s="49">
        <v>10</v>
      </c>
      <c r="DG563" s="50">
        <f t="shared" si="894"/>
        <v>1081.5999999999999</v>
      </c>
      <c r="DH563" s="51">
        <f t="shared" si="899"/>
        <v>10816.000000000002</v>
      </c>
      <c r="DI563" s="52"/>
      <c r="DJ563" s="52"/>
      <c r="DK563" s="53"/>
      <c r="DL563" s="53"/>
      <c r="DM563" s="53"/>
      <c r="DN563" s="53"/>
      <c r="DO563" s="53"/>
      <c r="DP563" s="53"/>
      <c r="DQ563" s="53"/>
      <c r="DR563" s="53"/>
      <c r="DS563" s="53"/>
      <c r="DT563" s="52">
        <f t="shared" ref="DT563:DV566" si="964">$DG563</f>
        <v>1081.5999999999999</v>
      </c>
      <c r="DU563" s="52">
        <f t="shared" si="964"/>
        <v>1081.5999999999999</v>
      </c>
      <c r="DV563" s="52">
        <f t="shared" si="964"/>
        <v>1081.5999999999999</v>
      </c>
      <c r="DW563" s="52">
        <f t="shared" si="942"/>
        <v>1081.5999999999999</v>
      </c>
      <c r="DX563" s="52">
        <f t="shared" si="942"/>
        <v>1081.5999999999999</v>
      </c>
      <c r="DY563" s="52">
        <f t="shared" si="942"/>
        <v>1081.5999999999999</v>
      </c>
      <c r="DZ563" s="52">
        <f t="shared" si="942"/>
        <v>1081.5999999999999</v>
      </c>
      <c r="EA563" s="52">
        <f t="shared" si="941"/>
        <v>1081.5999999999999</v>
      </c>
      <c r="EB563" s="52">
        <f t="shared" si="941"/>
        <v>1081.5999999999999</v>
      </c>
      <c r="EC563" s="52">
        <f t="shared" si="944"/>
        <v>1081.5999999999999</v>
      </c>
      <c r="ED563" s="53"/>
      <c r="EE563" s="53"/>
      <c r="EF563" s="53"/>
      <c r="EG563" s="54">
        <f t="shared" si="900"/>
        <v>0</v>
      </c>
      <c r="EH563" s="55">
        <f t="shared" si="901"/>
        <v>10</v>
      </c>
      <c r="EI563" s="55">
        <f t="shared" si="902"/>
        <v>0</v>
      </c>
      <c r="EJ563" s="56" t="s">
        <v>756</v>
      </c>
      <c r="EK563" s="57">
        <f t="shared" si="916"/>
        <v>0</v>
      </c>
      <c r="EL563" s="57">
        <f t="shared" si="917"/>
        <v>0</v>
      </c>
      <c r="EM563" s="57">
        <f t="shared" si="918"/>
        <v>0</v>
      </c>
      <c r="EN563" s="57">
        <f t="shared" si="919"/>
        <v>0</v>
      </c>
      <c r="EO563" s="57">
        <f t="shared" si="906"/>
        <v>0</v>
      </c>
      <c r="EP563" s="57">
        <f t="shared" si="907"/>
        <v>0</v>
      </c>
      <c r="EQ563" s="58">
        <f t="shared" si="908"/>
        <v>0</v>
      </c>
      <c r="ER563" s="58">
        <f t="shared" si="909"/>
        <v>0</v>
      </c>
      <c r="ES563" s="58">
        <f t="shared" si="910"/>
        <v>0</v>
      </c>
      <c r="ET563" s="58">
        <f t="shared" si="911"/>
        <v>0</v>
      </c>
    </row>
    <row r="564" spans="1:150" x14ac:dyDescent="0.25">
      <c r="A564" s="30" t="s">
        <v>1762</v>
      </c>
      <c r="B564" s="65">
        <v>2023480</v>
      </c>
      <c r="C564" s="67" t="s">
        <v>1284</v>
      </c>
      <c r="D564" s="32" t="s">
        <v>833</v>
      </c>
      <c r="E564" s="56"/>
      <c r="F564" s="33"/>
      <c r="G564" s="33"/>
      <c r="H564" s="288">
        <f t="shared" si="903"/>
        <v>22713.600000000002</v>
      </c>
      <c r="I564" s="288">
        <f t="shared" si="904"/>
        <v>22713.600000000002</v>
      </c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4" t="s">
        <v>478</v>
      </c>
      <c r="AI564" s="34" t="s">
        <v>534</v>
      </c>
      <c r="AJ564" s="34" t="s">
        <v>722</v>
      </c>
      <c r="AK564" s="34" t="s">
        <v>704</v>
      </c>
      <c r="AL564" s="34" t="s">
        <v>221</v>
      </c>
      <c r="AM564" s="34" t="s">
        <v>491</v>
      </c>
      <c r="AN564" s="34" t="s">
        <v>492</v>
      </c>
      <c r="AO564" s="36">
        <v>1.04</v>
      </c>
      <c r="AP564" s="69" t="s">
        <v>586</v>
      </c>
      <c r="AQ564" s="69" t="s">
        <v>30</v>
      </c>
      <c r="AR564" s="37" t="s">
        <v>493</v>
      </c>
      <c r="AS564" s="38">
        <v>2023</v>
      </c>
      <c r="AT564" s="39" t="s">
        <v>30</v>
      </c>
      <c r="AU564" s="37" t="s">
        <v>469</v>
      </c>
      <c r="AV564" s="39" t="s">
        <v>494</v>
      </c>
      <c r="AW564" s="39" t="s">
        <v>495</v>
      </c>
      <c r="AX564" s="39" t="s">
        <v>496</v>
      </c>
      <c r="AY564" s="40" t="s">
        <v>834</v>
      </c>
      <c r="AZ564" s="40" t="s">
        <v>680</v>
      </c>
      <c r="BA564" s="274">
        <v>0</v>
      </c>
      <c r="BB564" s="42"/>
      <c r="BC564" s="43">
        <v>21840</v>
      </c>
      <c r="BD564" s="43">
        <v>0</v>
      </c>
      <c r="BE564" s="43"/>
      <c r="BF564" s="43">
        <v>0</v>
      </c>
      <c r="BG564" s="44"/>
      <c r="BH564" s="45">
        <f t="shared" si="962"/>
        <v>21840</v>
      </c>
      <c r="BI564" s="45">
        <f t="shared" si="963"/>
        <v>22713.600000000002</v>
      </c>
      <c r="BJ564" s="45">
        <f t="shared" si="898"/>
        <v>22713.600000000002</v>
      </c>
      <c r="BK564" s="46">
        <v>0</v>
      </c>
      <c r="BL564" s="46">
        <v>0</v>
      </c>
      <c r="BM564" s="46">
        <f t="shared" si="932"/>
        <v>0</v>
      </c>
      <c r="BN564" s="46">
        <v>0</v>
      </c>
      <c r="BO564" s="46">
        <f t="shared" si="945"/>
        <v>0</v>
      </c>
      <c r="BP564" s="46">
        <v>0</v>
      </c>
      <c r="BQ564" s="46">
        <f t="shared" si="933"/>
        <v>0</v>
      </c>
      <c r="BR564" s="46">
        <v>0</v>
      </c>
      <c r="BS564" s="46">
        <f t="shared" si="934"/>
        <v>0</v>
      </c>
      <c r="BT564" s="46">
        <v>0</v>
      </c>
      <c r="BU564" s="46">
        <f t="shared" si="935"/>
        <v>0</v>
      </c>
      <c r="BV564" s="46">
        <v>0</v>
      </c>
      <c r="BW564" s="46">
        <f t="shared" si="936"/>
        <v>0</v>
      </c>
      <c r="BX564" s="46">
        <v>0</v>
      </c>
      <c r="BY564" s="46">
        <f t="shared" si="937"/>
        <v>0</v>
      </c>
      <c r="BZ564" s="46">
        <v>0</v>
      </c>
      <c r="CA564" s="46">
        <f t="shared" si="946"/>
        <v>0</v>
      </c>
      <c r="CB564" s="46">
        <v>0</v>
      </c>
      <c r="CC564" s="46">
        <f t="shared" si="947"/>
        <v>0</v>
      </c>
      <c r="CD564" s="46">
        <v>21840</v>
      </c>
      <c r="CE564" s="46">
        <f t="shared" si="948"/>
        <v>22713.600000000002</v>
      </c>
      <c r="CF564" s="46">
        <v>0</v>
      </c>
      <c r="CG564" s="46">
        <f t="shared" si="949"/>
        <v>0</v>
      </c>
      <c r="CH564" s="46">
        <v>0</v>
      </c>
      <c r="CI564" s="46">
        <f t="shared" si="950"/>
        <v>0</v>
      </c>
      <c r="CJ564" s="46">
        <v>0</v>
      </c>
      <c r="CK564" s="46">
        <f t="shared" si="951"/>
        <v>0</v>
      </c>
      <c r="CL564" s="46">
        <v>0</v>
      </c>
      <c r="CM564" s="46">
        <f t="shared" si="952"/>
        <v>0</v>
      </c>
      <c r="CN564" s="46">
        <v>0</v>
      </c>
      <c r="CO564" s="46">
        <f t="shared" si="953"/>
        <v>0</v>
      </c>
      <c r="CP564" s="46">
        <v>0</v>
      </c>
      <c r="CQ564" s="46">
        <f t="shared" si="954"/>
        <v>0</v>
      </c>
      <c r="CR564" s="46">
        <v>0</v>
      </c>
      <c r="CS564" s="46">
        <f t="shared" si="955"/>
        <v>0</v>
      </c>
      <c r="CT564" s="46">
        <v>0</v>
      </c>
      <c r="CU564" s="46">
        <f t="shared" si="956"/>
        <v>0</v>
      </c>
      <c r="CV564" s="46">
        <v>0</v>
      </c>
      <c r="CW564" s="46">
        <f t="shared" si="957"/>
        <v>0</v>
      </c>
      <c r="CX564" s="46">
        <v>0</v>
      </c>
      <c r="CY564" s="46">
        <f t="shared" si="958"/>
        <v>0</v>
      </c>
      <c r="CZ564" s="46">
        <v>0</v>
      </c>
      <c r="DA564" s="46">
        <f t="shared" si="959"/>
        <v>0</v>
      </c>
      <c r="DB564" s="47">
        <v>0</v>
      </c>
      <c r="DC564" s="46">
        <f t="shared" si="960"/>
        <v>0</v>
      </c>
      <c r="DD564" s="48">
        <v>0</v>
      </c>
      <c r="DE564" s="46">
        <f t="shared" si="961"/>
        <v>0</v>
      </c>
      <c r="DF564" s="49">
        <v>10</v>
      </c>
      <c r="DG564" s="50">
        <f t="shared" si="894"/>
        <v>2271.36</v>
      </c>
      <c r="DH564" s="51">
        <f t="shared" si="899"/>
        <v>22713.600000000002</v>
      </c>
      <c r="DI564" s="52"/>
      <c r="DJ564" s="52"/>
      <c r="DK564" s="53"/>
      <c r="DL564" s="53"/>
      <c r="DM564" s="53"/>
      <c r="DN564" s="53"/>
      <c r="DO564" s="53"/>
      <c r="DP564" s="53"/>
      <c r="DQ564" s="53"/>
      <c r="DR564" s="53"/>
      <c r="DS564" s="53"/>
      <c r="DT564" s="52">
        <f t="shared" si="964"/>
        <v>2271.36</v>
      </c>
      <c r="DU564" s="52">
        <f t="shared" si="964"/>
        <v>2271.36</v>
      </c>
      <c r="DV564" s="52">
        <f t="shared" si="964"/>
        <v>2271.36</v>
      </c>
      <c r="DW564" s="52">
        <f t="shared" si="942"/>
        <v>2271.36</v>
      </c>
      <c r="DX564" s="52">
        <f t="shared" si="942"/>
        <v>2271.36</v>
      </c>
      <c r="DY564" s="52">
        <f t="shared" si="942"/>
        <v>2271.36</v>
      </c>
      <c r="DZ564" s="52">
        <f t="shared" si="942"/>
        <v>2271.36</v>
      </c>
      <c r="EA564" s="52">
        <f t="shared" si="941"/>
        <v>2271.36</v>
      </c>
      <c r="EB564" s="52">
        <f t="shared" si="941"/>
        <v>2271.36</v>
      </c>
      <c r="EC564" s="52">
        <f t="shared" si="944"/>
        <v>2271.36</v>
      </c>
      <c r="ED564" s="53"/>
      <c r="EE564" s="53"/>
      <c r="EF564" s="53"/>
      <c r="EG564" s="54">
        <f t="shared" si="900"/>
        <v>0</v>
      </c>
      <c r="EH564" s="55">
        <f t="shared" si="901"/>
        <v>10</v>
      </c>
      <c r="EI564" s="55">
        <f t="shared" si="902"/>
        <v>0</v>
      </c>
      <c r="EJ564" s="56" t="s">
        <v>756</v>
      </c>
      <c r="EK564" s="57">
        <f t="shared" si="916"/>
        <v>0</v>
      </c>
      <c r="EL564" s="57">
        <f t="shared" si="917"/>
        <v>0</v>
      </c>
      <c r="EM564" s="57">
        <f t="shared" si="918"/>
        <v>0</v>
      </c>
      <c r="EN564" s="57">
        <f t="shared" si="919"/>
        <v>0</v>
      </c>
      <c r="EO564" s="57">
        <f t="shared" si="906"/>
        <v>0</v>
      </c>
      <c r="EP564" s="57">
        <f t="shared" si="907"/>
        <v>0</v>
      </c>
      <c r="EQ564" s="58">
        <f t="shared" si="908"/>
        <v>0</v>
      </c>
      <c r="ER564" s="58">
        <f t="shared" si="909"/>
        <v>0</v>
      </c>
      <c r="ES564" s="58">
        <f t="shared" si="910"/>
        <v>0</v>
      </c>
      <c r="ET564" s="58">
        <f t="shared" si="911"/>
        <v>0</v>
      </c>
    </row>
    <row r="565" spans="1:150" x14ac:dyDescent="0.25">
      <c r="A565" s="30" t="s">
        <v>1763</v>
      </c>
      <c r="B565" s="65">
        <v>2023481</v>
      </c>
      <c r="C565" s="67" t="s">
        <v>1286</v>
      </c>
      <c r="D565" s="32" t="s">
        <v>833</v>
      </c>
      <c r="E565" s="56"/>
      <c r="F565" s="33"/>
      <c r="G565" s="33"/>
      <c r="H565" s="288">
        <f t="shared" si="903"/>
        <v>62732.800000000003</v>
      </c>
      <c r="I565" s="288">
        <f t="shared" si="904"/>
        <v>62732.800000000003</v>
      </c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4" t="s">
        <v>478</v>
      </c>
      <c r="AI565" s="34" t="s">
        <v>534</v>
      </c>
      <c r="AJ565" s="34" t="s">
        <v>722</v>
      </c>
      <c r="AK565" s="34" t="s">
        <v>704</v>
      </c>
      <c r="AL565" s="34" t="s">
        <v>221</v>
      </c>
      <c r="AM565" s="34" t="s">
        <v>491</v>
      </c>
      <c r="AN565" s="34" t="s">
        <v>492</v>
      </c>
      <c r="AO565" s="36">
        <v>1.04</v>
      </c>
      <c r="AP565" s="69" t="s">
        <v>586</v>
      </c>
      <c r="AQ565" s="69" t="s">
        <v>30</v>
      </c>
      <c r="AR565" s="37" t="s">
        <v>493</v>
      </c>
      <c r="AS565" s="38">
        <v>2023</v>
      </c>
      <c r="AT565" s="39" t="s">
        <v>30</v>
      </c>
      <c r="AU565" s="37" t="s">
        <v>469</v>
      </c>
      <c r="AV565" s="39" t="s">
        <v>494</v>
      </c>
      <c r="AW565" s="39" t="s">
        <v>495</v>
      </c>
      <c r="AX565" s="39" t="s">
        <v>496</v>
      </c>
      <c r="AY565" s="40" t="s">
        <v>834</v>
      </c>
      <c r="AZ565" s="40" t="s">
        <v>680</v>
      </c>
      <c r="BA565" s="274">
        <v>0</v>
      </c>
      <c r="BB565" s="42"/>
      <c r="BC565" s="43">
        <v>60320</v>
      </c>
      <c r="BD565" s="43">
        <v>0</v>
      </c>
      <c r="BE565" s="43"/>
      <c r="BF565" s="43">
        <v>0</v>
      </c>
      <c r="BG565" s="44"/>
      <c r="BH565" s="45">
        <f t="shared" si="962"/>
        <v>60320</v>
      </c>
      <c r="BI565" s="45">
        <f t="shared" si="963"/>
        <v>62732.800000000003</v>
      </c>
      <c r="BJ565" s="45">
        <f t="shared" si="898"/>
        <v>62732.800000000003</v>
      </c>
      <c r="BK565" s="46">
        <v>0</v>
      </c>
      <c r="BL565" s="46">
        <v>0</v>
      </c>
      <c r="BM565" s="46">
        <f t="shared" si="932"/>
        <v>0</v>
      </c>
      <c r="BN565" s="46">
        <v>0</v>
      </c>
      <c r="BO565" s="46">
        <f t="shared" si="945"/>
        <v>0</v>
      </c>
      <c r="BP565" s="46">
        <v>0</v>
      </c>
      <c r="BQ565" s="46">
        <f t="shared" si="933"/>
        <v>0</v>
      </c>
      <c r="BR565" s="46">
        <v>0</v>
      </c>
      <c r="BS565" s="46">
        <f t="shared" si="934"/>
        <v>0</v>
      </c>
      <c r="BT565" s="46">
        <v>0</v>
      </c>
      <c r="BU565" s="46">
        <f t="shared" si="935"/>
        <v>0</v>
      </c>
      <c r="BV565" s="46">
        <v>0</v>
      </c>
      <c r="BW565" s="46">
        <f t="shared" si="936"/>
        <v>0</v>
      </c>
      <c r="BX565" s="46">
        <v>0</v>
      </c>
      <c r="BY565" s="46">
        <f t="shared" si="937"/>
        <v>0</v>
      </c>
      <c r="BZ565" s="46">
        <v>0</v>
      </c>
      <c r="CA565" s="46">
        <f t="shared" si="946"/>
        <v>0</v>
      </c>
      <c r="CB565" s="46">
        <v>0</v>
      </c>
      <c r="CC565" s="46">
        <f t="shared" si="947"/>
        <v>0</v>
      </c>
      <c r="CD565" s="46">
        <v>60320</v>
      </c>
      <c r="CE565" s="46">
        <f t="shared" si="948"/>
        <v>62732.800000000003</v>
      </c>
      <c r="CF565" s="46">
        <v>0</v>
      </c>
      <c r="CG565" s="46">
        <f t="shared" si="949"/>
        <v>0</v>
      </c>
      <c r="CH565" s="46">
        <v>0</v>
      </c>
      <c r="CI565" s="46">
        <f t="shared" si="950"/>
        <v>0</v>
      </c>
      <c r="CJ565" s="46">
        <v>0</v>
      </c>
      <c r="CK565" s="46">
        <f t="shared" si="951"/>
        <v>0</v>
      </c>
      <c r="CL565" s="46">
        <v>0</v>
      </c>
      <c r="CM565" s="46">
        <f t="shared" si="952"/>
        <v>0</v>
      </c>
      <c r="CN565" s="46">
        <v>0</v>
      </c>
      <c r="CO565" s="46">
        <f t="shared" si="953"/>
        <v>0</v>
      </c>
      <c r="CP565" s="46">
        <v>0</v>
      </c>
      <c r="CQ565" s="46">
        <f t="shared" si="954"/>
        <v>0</v>
      </c>
      <c r="CR565" s="46">
        <v>0</v>
      </c>
      <c r="CS565" s="46">
        <f t="shared" si="955"/>
        <v>0</v>
      </c>
      <c r="CT565" s="46">
        <v>0</v>
      </c>
      <c r="CU565" s="46">
        <f t="shared" si="956"/>
        <v>0</v>
      </c>
      <c r="CV565" s="46">
        <v>0</v>
      </c>
      <c r="CW565" s="46">
        <f t="shared" si="957"/>
        <v>0</v>
      </c>
      <c r="CX565" s="46">
        <v>0</v>
      </c>
      <c r="CY565" s="46">
        <f t="shared" si="958"/>
        <v>0</v>
      </c>
      <c r="CZ565" s="46">
        <v>0</v>
      </c>
      <c r="DA565" s="46">
        <f t="shared" si="959"/>
        <v>0</v>
      </c>
      <c r="DB565" s="47">
        <v>0</v>
      </c>
      <c r="DC565" s="46">
        <f t="shared" si="960"/>
        <v>0</v>
      </c>
      <c r="DD565" s="48">
        <v>0</v>
      </c>
      <c r="DE565" s="46">
        <f t="shared" si="961"/>
        <v>0</v>
      </c>
      <c r="DF565" s="49">
        <v>10</v>
      </c>
      <c r="DG565" s="50">
        <f t="shared" si="894"/>
        <v>6273.2800000000007</v>
      </c>
      <c r="DH565" s="51">
        <f t="shared" si="899"/>
        <v>62732.799999999996</v>
      </c>
      <c r="DI565" s="52"/>
      <c r="DJ565" s="52"/>
      <c r="DK565" s="53"/>
      <c r="DL565" s="53"/>
      <c r="DM565" s="53"/>
      <c r="DN565" s="53"/>
      <c r="DO565" s="53"/>
      <c r="DP565" s="53"/>
      <c r="DQ565" s="53"/>
      <c r="DR565" s="53"/>
      <c r="DS565" s="53"/>
      <c r="DT565" s="52">
        <f t="shared" si="964"/>
        <v>6273.2800000000007</v>
      </c>
      <c r="DU565" s="52">
        <f t="shared" si="964"/>
        <v>6273.2800000000007</v>
      </c>
      <c r="DV565" s="52">
        <f t="shared" si="964"/>
        <v>6273.2800000000007</v>
      </c>
      <c r="DW565" s="52">
        <f t="shared" si="942"/>
        <v>6273.2800000000007</v>
      </c>
      <c r="DX565" s="52">
        <f t="shared" si="942"/>
        <v>6273.2800000000007</v>
      </c>
      <c r="DY565" s="52">
        <f t="shared" si="942"/>
        <v>6273.2800000000007</v>
      </c>
      <c r="DZ565" s="52">
        <f t="shared" si="942"/>
        <v>6273.2800000000007</v>
      </c>
      <c r="EA565" s="52">
        <f t="shared" si="941"/>
        <v>6273.2800000000007</v>
      </c>
      <c r="EB565" s="52">
        <f t="shared" si="941"/>
        <v>6273.2800000000007</v>
      </c>
      <c r="EC565" s="52">
        <f t="shared" si="944"/>
        <v>6273.2800000000007</v>
      </c>
      <c r="ED565" s="53"/>
      <c r="EE565" s="53"/>
      <c r="EF565" s="53"/>
      <c r="EG565" s="54">
        <f t="shared" si="900"/>
        <v>0</v>
      </c>
      <c r="EH565" s="55">
        <f t="shared" si="901"/>
        <v>10</v>
      </c>
      <c r="EI565" s="55">
        <f t="shared" si="902"/>
        <v>0</v>
      </c>
      <c r="EJ565" s="56" t="s">
        <v>756</v>
      </c>
      <c r="EK565" s="57">
        <f t="shared" si="916"/>
        <v>0</v>
      </c>
      <c r="EL565" s="57">
        <f t="shared" si="917"/>
        <v>0</v>
      </c>
      <c r="EM565" s="57">
        <f t="shared" si="918"/>
        <v>0</v>
      </c>
      <c r="EN565" s="57">
        <f t="shared" si="919"/>
        <v>0</v>
      </c>
      <c r="EO565" s="57">
        <f t="shared" si="906"/>
        <v>0</v>
      </c>
      <c r="EP565" s="57">
        <f t="shared" si="907"/>
        <v>0</v>
      </c>
      <c r="EQ565" s="58">
        <f t="shared" si="908"/>
        <v>0</v>
      </c>
      <c r="ER565" s="58">
        <f t="shared" si="909"/>
        <v>0</v>
      </c>
      <c r="ES565" s="58">
        <f t="shared" si="910"/>
        <v>0</v>
      </c>
      <c r="ET565" s="58">
        <f t="shared" si="911"/>
        <v>0</v>
      </c>
    </row>
    <row r="566" spans="1:150" x14ac:dyDescent="0.25">
      <c r="A566" s="30" t="s">
        <v>1764</v>
      </c>
      <c r="B566" s="65">
        <v>2023482</v>
      </c>
      <c r="C566" s="67" t="s">
        <v>1288</v>
      </c>
      <c r="D566" s="32" t="s">
        <v>833</v>
      </c>
      <c r="E566" s="56"/>
      <c r="F566" s="33"/>
      <c r="G566" s="33"/>
      <c r="H566" s="288">
        <f t="shared" si="903"/>
        <v>48672</v>
      </c>
      <c r="I566" s="288">
        <f t="shared" si="904"/>
        <v>48672</v>
      </c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4" t="s">
        <v>478</v>
      </c>
      <c r="AI566" s="34" t="s">
        <v>534</v>
      </c>
      <c r="AJ566" s="34" t="s">
        <v>722</v>
      </c>
      <c r="AK566" s="34" t="s">
        <v>704</v>
      </c>
      <c r="AL566" s="34" t="s">
        <v>221</v>
      </c>
      <c r="AM566" s="34" t="s">
        <v>491</v>
      </c>
      <c r="AN566" s="34" t="s">
        <v>492</v>
      </c>
      <c r="AO566" s="36">
        <v>1.04</v>
      </c>
      <c r="AP566" s="69" t="s">
        <v>586</v>
      </c>
      <c r="AQ566" s="69" t="s">
        <v>30</v>
      </c>
      <c r="AR566" s="37" t="s">
        <v>493</v>
      </c>
      <c r="AS566" s="38">
        <v>2023</v>
      </c>
      <c r="AT566" s="39" t="s">
        <v>30</v>
      </c>
      <c r="AU566" s="37" t="s">
        <v>469</v>
      </c>
      <c r="AV566" s="39" t="s">
        <v>494</v>
      </c>
      <c r="AW566" s="39" t="s">
        <v>495</v>
      </c>
      <c r="AX566" s="39" t="s">
        <v>496</v>
      </c>
      <c r="AY566" s="40" t="s">
        <v>834</v>
      </c>
      <c r="AZ566" s="40" t="s">
        <v>680</v>
      </c>
      <c r="BA566" s="274">
        <v>0</v>
      </c>
      <c r="BB566" s="42"/>
      <c r="BC566" s="43">
        <v>46800</v>
      </c>
      <c r="BD566" s="43">
        <v>0</v>
      </c>
      <c r="BE566" s="43"/>
      <c r="BF566" s="43">
        <v>0</v>
      </c>
      <c r="BG566" s="44"/>
      <c r="BH566" s="45">
        <f t="shared" si="962"/>
        <v>46800</v>
      </c>
      <c r="BI566" s="45">
        <f t="shared" si="963"/>
        <v>48672</v>
      </c>
      <c r="BJ566" s="45">
        <f t="shared" si="898"/>
        <v>48672</v>
      </c>
      <c r="BK566" s="46">
        <v>0</v>
      </c>
      <c r="BL566" s="46">
        <v>0</v>
      </c>
      <c r="BM566" s="46">
        <f t="shared" si="932"/>
        <v>0</v>
      </c>
      <c r="BN566" s="46">
        <v>0</v>
      </c>
      <c r="BO566" s="46">
        <f t="shared" si="945"/>
        <v>0</v>
      </c>
      <c r="BP566" s="46">
        <v>0</v>
      </c>
      <c r="BQ566" s="46">
        <f t="shared" si="933"/>
        <v>0</v>
      </c>
      <c r="BR566" s="46">
        <v>0</v>
      </c>
      <c r="BS566" s="46">
        <f t="shared" si="934"/>
        <v>0</v>
      </c>
      <c r="BT566" s="46">
        <v>0</v>
      </c>
      <c r="BU566" s="46">
        <f t="shared" si="935"/>
        <v>0</v>
      </c>
      <c r="BV566" s="46">
        <v>0</v>
      </c>
      <c r="BW566" s="46">
        <f t="shared" si="936"/>
        <v>0</v>
      </c>
      <c r="BX566" s="46">
        <v>0</v>
      </c>
      <c r="BY566" s="46">
        <f t="shared" si="937"/>
        <v>0</v>
      </c>
      <c r="BZ566" s="46">
        <v>0</v>
      </c>
      <c r="CA566" s="46">
        <f t="shared" si="946"/>
        <v>0</v>
      </c>
      <c r="CB566" s="46">
        <v>0</v>
      </c>
      <c r="CC566" s="46">
        <f t="shared" si="947"/>
        <v>0</v>
      </c>
      <c r="CD566" s="46">
        <v>46800</v>
      </c>
      <c r="CE566" s="46">
        <f t="shared" si="948"/>
        <v>48672</v>
      </c>
      <c r="CF566" s="46">
        <v>0</v>
      </c>
      <c r="CG566" s="46">
        <f t="shared" si="949"/>
        <v>0</v>
      </c>
      <c r="CH566" s="46">
        <v>0</v>
      </c>
      <c r="CI566" s="46">
        <f t="shared" si="950"/>
        <v>0</v>
      </c>
      <c r="CJ566" s="46">
        <v>0</v>
      </c>
      <c r="CK566" s="46">
        <f t="shared" si="951"/>
        <v>0</v>
      </c>
      <c r="CL566" s="46">
        <v>0</v>
      </c>
      <c r="CM566" s="46">
        <f t="shared" si="952"/>
        <v>0</v>
      </c>
      <c r="CN566" s="46">
        <v>0</v>
      </c>
      <c r="CO566" s="46">
        <f t="shared" si="953"/>
        <v>0</v>
      </c>
      <c r="CP566" s="46">
        <v>0</v>
      </c>
      <c r="CQ566" s="46">
        <f t="shared" si="954"/>
        <v>0</v>
      </c>
      <c r="CR566" s="46">
        <v>0</v>
      </c>
      <c r="CS566" s="46">
        <f t="shared" si="955"/>
        <v>0</v>
      </c>
      <c r="CT566" s="46">
        <v>0</v>
      </c>
      <c r="CU566" s="46">
        <f t="shared" si="956"/>
        <v>0</v>
      </c>
      <c r="CV566" s="46">
        <v>0</v>
      </c>
      <c r="CW566" s="46">
        <f t="shared" si="957"/>
        <v>0</v>
      </c>
      <c r="CX566" s="46">
        <v>0</v>
      </c>
      <c r="CY566" s="46">
        <f t="shared" si="958"/>
        <v>0</v>
      </c>
      <c r="CZ566" s="46">
        <v>0</v>
      </c>
      <c r="DA566" s="46">
        <f t="shared" si="959"/>
        <v>0</v>
      </c>
      <c r="DB566" s="47">
        <v>0</v>
      </c>
      <c r="DC566" s="46">
        <f t="shared" si="960"/>
        <v>0</v>
      </c>
      <c r="DD566" s="48">
        <v>0</v>
      </c>
      <c r="DE566" s="46">
        <f t="shared" si="961"/>
        <v>0</v>
      </c>
      <c r="DF566" s="49">
        <v>10</v>
      </c>
      <c r="DG566" s="50">
        <f t="shared" si="894"/>
        <v>4867.2</v>
      </c>
      <c r="DH566" s="51">
        <f t="shared" si="899"/>
        <v>48671.999999999993</v>
      </c>
      <c r="DI566" s="52"/>
      <c r="DJ566" s="52"/>
      <c r="DK566" s="53"/>
      <c r="DL566" s="53"/>
      <c r="DM566" s="53"/>
      <c r="DN566" s="53"/>
      <c r="DO566" s="53"/>
      <c r="DP566" s="53"/>
      <c r="DQ566" s="53"/>
      <c r="DR566" s="53"/>
      <c r="DS566" s="53"/>
      <c r="DT566" s="52">
        <f t="shared" si="964"/>
        <v>4867.2</v>
      </c>
      <c r="DU566" s="52">
        <f t="shared" si="964"/>
        <v>4867.2</v>
      </c>
      <c r="DV566" s="52">
        <f t="shared" si="964"/>
        <v>4867.2</v>
      </c>
      <c r="DW566" s="52">
        <f t="shared" si="942"/>
        <v>4867.2</v>
      </c>
      <c r="DX566" s="52">
        <f t="shared" si="942"/>
        <v>4867.2</v>
      </c>
      <c r="DY566" s="52">
        <f t="shared" si="942"/>
        <v>4867.2</v>
      </c>
      <c r="DZ566" s="52">
        <f t="shared" si="942"/>
        <v>4867.2</v>
      </c>
      <c r="EA566" s="52">
        <f t="shared" si="941"/>
        <v>4867.2</v>
      </c>
      <c r="EB566" s="52">
        <f t="shared" si="941"/>
        <v>4867.2</v>
      </c>
      <c r="EC566" s="52">
        <f t="shared" si="944"/>
        <v>4867.2</v>
      </c>
      <c r="ED566" s="53"/>
      <c r="EE566" s="53"/>
      <c r="EF566" s="53"/>
      <c r="EG566" s="54">
        <f t="shared" si="900"/>
        <v>0</v>
      </c>
      <c r="EH566" s="55">
        <f t="shared" si="901"/>
        <v>10</v>
      </c>
      <c r="EI566" s="55">
        <f t="shared" si="902"/>
        <v>0</v>
      </c>
      <c r="EJ566" s="56" t="s">
        <v>756</v>
      </c>
      <c r="EK566" s="57">
        <f t="shared" si="916"/>
        <v>0</v>
      </c>
      <c r="EL566" s="57">
        <f t="shared" si="917"/>
        <v>0</v>
      </c>
      <c r="EM566" s="57">
        <f t="shared" si="918"/>
        <v>0</v>
      </c>
      <c r="EN566" s="57">
        <f t="shared" si="919"/>
        <v>0</v>
      </c>
      <c r="EO566" s="57">
        <f t="shared" si="906"/>
        <v>0</v>
      </c>
      <c r="EP566" s="57">
        <f t="shared" si="907"/>
        <v>0</v>
      </c>
      <c r="EQ566" s="58">
        <f t="shared" si="908"/>
        <v>0</v>
      </c>
      <c r="ER566" s="58">
        <f t="shared" si="909"/>
        <v>0</v>
      </c>
      <c r="ES566" s="58">
        <f t="shared" si="910"/>
        <v>0</v>
      </c>
      <c r="ET566" s="58">
        <f t="shared" si="911"/>
        <v>0</v>
      </c>
    </row>
    <row r="567" spans="1:150" x14ac:dyDescent="0.25">
      <c r="A567" s="30" t="s">
        <v>1765</v>
      </c>
      <c r="B567" s="65">
        <v>2023483</v>
      </c>
      <c r="C567" s="67" t="s">
        <v>1276</v>
      </c>
      <c r="D567" s="32" t="s">
        <v>833</v>
      </c>
      <c r="E567" s="56"/>
      <c r="F567" s="33"/>
      <c r="G567" s="33"/>
      <c r="H567" s="288">
        <f t="shared" si="903"/>
        <v>302848</v>
      </c>
      <c r="I567" s="288">
        <f t="shared" si="904"/>
        <v>302848</v>
      </c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4" t="s">
        <v>478</v>
      </c>
      <c r="AI567" s="34" t="s">
        <v>534</v>
      </c>
      <c r="AJ567" s="34" t="s">
        <v>722</v>
      </c>
      <c r="AK567" s="34" t="s">
        <v>704</v>
      </c>
      <c r="AL567" s="34" t="s">
        <v>94</v>
      </c>
      <c r="AM567" s="34" t="s">
        <v>491</v>
      </c>
      <c r="AN567" s="34" t="s">
        <v>492</v>
      </c>
      <c r="AO567" s="36">
        <v>1.04</v>
      </c>
      <c r="AP567" s="69" t="s">
        <v>586</v>
      </c>
      <c r="AQ567" s="69" t="s">
        <v>30</v>
      </c>
      <c r="AR567" s="37" t="s">
        <v>493</v>
      </c>
      <c r="AS567" s="38">
        <v>2023</v>
      </c>
      <c r="AT567" s="39" t="s">
        <v>30</v>
      </c>
      <c r="AU567" s="37" t="s">
        <v>469</v>
      </c>
      <c r="AV567" s="39" t="s">
        <v>494</v>
      </c>
      <c r="AW567" s="39" t="s">
        <v>495</v>
      </c>
      <c r="AX567" s="39" t="s">
        <v>496</v>
      </c>
      <c r="AY567" s="40" t="s">
        <v>834</v>
      </c>
      <c r="AZ567" s="40" t="s">
        <v>680</v>
      </c>
      <c r="BA567" s="274">
        <v>0</v>
      </c>
      <c r="BB567" s="42"/>
      <c r="BC567" s="43">
        <v>291200</v>
      </c>
      <c r="BD567" s="43">
        <v>0</v>
      </c>
      <c r="BE567" s="43"/>
      <c r="BF567" s="43">
        <v>0</v>
      </c>
      <c r="BG567" s="44"/>
      <c r="BH567" s="45">
        <f t="shared" si="962"/>
        <v>291200</v>
      </c>
      <c r="BI567" s="45">
        <f t="shared" si="963"/>
        <v>302848</v>
      </c>
      <c r="BJ567" s="45">
        <f t="shared" si="898"/>
        <v>302848</v>
      </c>
      <c r="BK567" s="46">
        <v>0</v>
      </c>
      <c r="BL567" s="46">
        <v>0</v>
      </c>
      <c r="BM567" s="46">
        <f t="shared" si="932"/>
        <v>0</v>
      </c>
      <c r="BN567" s="46">
        <v>0</v>
      </c>
      <c r="BO567" s="46">
        <f t="shared" si="945"/>
        <v>0</v>
      </c>
      <c r="BP567" s="46">
        <v>0</v>
      </c>
      <c r="BQ567" s="46">
        <f t="shared" si="933"/>
        <v>0</v>
      </c>
      <c r="BR567" s="46">
        <v>0</v>
      </c>
      <c r="BS567" s="46">
        <f t="shared" si="934"/>
        <v>0</v>
      </c>
      <c r="BT567" s="46">
        <v>0</v>
      </c>
      <c r="BU567" s="46">
        <f t="shared" si="935"/>
        <v>0</v>
      </c>
      <c r="BV567" s="46">
        <v>0</v>
      </c>
      <c r="BW567" s="46">
        <f t="shared" si="936"/>
        <v>0</v>
      </c>
      <c r="BX567" s="46">
        <v>0</v>
      </c>
      <c r="BY567" s="46">
        <f t="shared" si="937"/>
        <v>0</v>
      </c>
      <c r="BZ567" s="46">
        <v>0</v>
      </c>
      <c r="CA567" s="46">
        <f t="shared" si="946"/>
        <v>0</v>
      </c>
      <c r="CB567" s="46">
        <v>0</v>
      </c>
      <c r="CC567" s="46">
        <f t="shared" si="947"/>
        <v>0</v>
      </c>
      <c r="CD567" s="46">
        <v>0</v>
      </c>
      <c r="CE567" s="46">
        <f t="shared" si="948"/>
        <v>0</v>
      </c>
      <c r="CF567" s="46">
        <v>291200</v>
      </c>
      <c r="CG567" s="46">
        <f t="shared" si="949"/>
        <v>302848</v>
      </c>
      <c r="CH567" s="46">
        <v>0</v>
      </c>
      <c r="CI567" s="46">
        <f t="shared" si="950"/>
        <v>0</v>
      </c>
      <c r="CJ567" s="46">
        <v>0</v>
      </c>
      <c r="CK567" s="46">
        <f t="shared" si="951"/>
        <v>0</v>
      </c>
      <c r="CL567" s="46">
        <v>0</v>
      </c>
      <c r="CM567" s="46">
        <f t="shared" si="952"/>
        <v>0</v>
      </c>
      <c r="CN567" s="46">
        <v>0</v>
      </c>
      <c r="CO567" s="46">
        <f t="shared" si="953"/>
        <v>0</v>
      </c>
      <c r="CP567" s="46">
        <v>0</v>
      </c>
      <c r="CQ567" s="46">
        <f t="shared" si="954"/>
        <v>0</v>
      </c>
      <c r="CR567" s="46">
        <v>0</v>
      </c>
      <c r="CS567" s="46">
        <f t="shared" si="955"/>
        <v>0</v>
      </c>
      <c r="CT567" s="46">
        <v>0</v>
      </c>
      <c r="CU567" s="46">
        <f t="shared" si="956"/>
        <v>0</v>
      </c>
      <c r="CV567" s="46">
        <v>0</v>
      </c>
      <c r="CW567" s="46">
        <f t="shared" si="957"/>
        <v>0</v>
      </c>
      <c r="CX567" s="46">
        <v>0</v>
      </c>
      <c r="CY567" s="46">
        <f t="shared" si="958"/>
        <v>0</v>
      </c>
      <c r="CZ567" s="46">
        <v>0</v>
      </c>
      <c r="DA567" s="46">
        <f t="shared" si="959"/>
        <v>0</v>
      </c>
      <c r="DB567" s="47">
        <v>0</v>
      </c>
      <c r="DC567" s="46">
        <f t="shared" si="960"/>
        <v>0</v>
      </c>
      <c r="DD567" s="48">
        <v>0</v>
      </c>
      <c r="DE567" s="46">
        <f t="shared" si="961"/>
        <v>0</v>
      </c>
      <c r="DF567" s="49">
        <v>10</v>
      </c>
      <c r="DG567" s="50">
        <f t="shared" si="894"/>
        <v>30284.799999999999</v>
      </c>
      <c r="DH567" s="51">
        <f t="shared" si="899"/>
        <v>302847.99999999994</v>
      </c>
      <c r="DI567" s="52"/>
      <c r="DJ567" s="52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2">
        <f t="shared" ref="DU567:DV570" si="965">$DG567</f>
        <v>30284.799999999999</v>
      </c>
      <c r="DV567" s="52">
        <f t="shared" si="965"/>
        <v>30284.799999999999</v>
      </c>
      <c r="DW567" s="52">
        <f t="shared" si="942"/>
        <v>30284.799999999999</v>
      </c>
      <c r="DX567" s="52">
        <f t="shared" si="942"/>
        <v>30284.799999999999</v>
      </c>
      <c r="DY567" s="52">
        <f t="shared" si="942"/>
        <v>30284.799999999999</v>
      </c>
      <c r="DZ567" s="52">
        <f t="shared" si="942"/>
        <v>30284.799999999999</v>
      </c>
      <c r="EA567" s="52">
        <f t="shared" si="941"/>
        <v>30284.799999999999</v>
      </c>
      <c r="EB567" s="52">
        <f t="shared" si="941"/>
        <v>30284.799999999999</v>
      </c>
      <c r="EC567" s="52">
        <f t="shared" si="944"/>
        <v>30284.799999999999</v>
      </c>
      <c r="ED567" s="52">
        <f t="shared" ref="ED567:ED583" si="966">$DG567</f>
        <v>30284.799999999999</v>
      </c>
      <c r="EE567" s="52"/>
      <c r="EF567" s="52"/>
      <c r="EG567" s="54">
        <f t="shared" si="900"/>
        <v>0</v>
      </c>
      <c r="EH567" s="55">
        <f t="shared" si="901"/>
        <v>10</v>
      </c>
      <c r="EI567" s="55">
        <f t="shared" si="902"/>
        <v>0</v>
      </c>
      <c r="EJ567" s="56" t="s">
        <v>756</v>
      </c>
      <c r="EK567" s="57">
        <f t="shared" si="916"/>
        <v>0</v>
      </c>
      <c r="EL567" s="57">
        <f t="shared" si="917"/>
        <v>0</v>
      </c>
      <c r="EM567" s="57">
        <f t="shared" si="918"/>
        <v>0</v>
      </c>
      <c r="EN567" s="57">
        <f t="shared" si="919"/>
        <v>0</v>
      </c>
      <c r="EO567" s="57">
        <f t="shared" si="906"/>
        <v>0</v>
      </c>
      <c r="EP567" s="57">
        <f t="shared" si="907"/>
        <v>0</v>
      </c>
      <c r="EQ567" s="58">
        <f t="shared" si="908"/>
        <v>0</v>
      </c>
      <c r="ER567" s="58">
        <f t="shared" si="909"/>
        <v>0</v>
      </c>
      <c r="ES567" s="58">
        <f t="shared" si="910"/>
        <v>0</v>
      </c>
      <c r="ET567" s="58">
        <f t="shared" si="911"/>
        <v>0</v>
      </c>
    </row>
    <row r="568" spans="1:150" x14ac:dyDescent="0.25">
      <c r="A568" s="30" t="s">
        <v>1766</v>
      </c>
      <c r="B568" s="65">
        <v>2023484</v>
      </c>
      <c r="C568" s="67" t="s">
        <v>1278</v>
      </c>
      <c r="D568" s="32" t="s">
        <v>833</v>
      </c>
      <c r="E568" s="56"/>
      <c r="F568" s="33"/>
      <c r="G568" s="33"/>
      <c r="H568" s="288">
        <f t="shared" si="903"/>
        <v>49753.599999999999</v>
      </c>
      <c r="I568" s="288">
        <f t="shared" si="904"/>
        <v>49753.599999999999</v>
      </c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4" t="s">
        <v>478</v>
      </c>
      <c r="AI568" s="34" t="s">
        <v>463</v>
      </c>
      <c r="AJ568" s="34" t="s">
        <v>722</v>
      </c>
      <c r="AK568" s="34" t="s">
        <v>704</v>
      </c>
      <c r="AL568" s="34" t="s">
        <v>94</v>
      </c>
      <c r="AM568" s="34" t="s">
        <v>491</v>
      </c>
      <c r="AN568" s="34" t="s">
        <v>492</v>
      </c>
      <c r="AO568" s="36">
        <v>1.04</v>
      </c>
      <c r="AP568" s="69" t="s">
        <v>586</v>
      </c>
      <c r="AQ568" s="69" t="s">
        <v>30</v>
      </c>
      <c r="AR568" s="37" t="s">
        <v>493</v>
      </c>
      <c r="AS568" s="38">
        <v>2023</v>
      </c>
      <c r="AT568" s="39" t="s">
        <v>58</v>
      </c>
      <c r="AU568" s="37" t="s">
        <v>469</v>
      </c>
      <c r="AV568" s="39" t="s">
        <v>494</v>
      </c>
      <c r="AW568" s="39" t="s">
        <v>495</v>
      </c>
      <c r="AX568" s="39" t="s">
        <v>496</v>
      </c>
      <c r="AY568" s="40" t="s">
        <v>705</v>
      </c>
      <c r="AZ568" s="40" t="s">
        <v>680</v>
      </c>
      <c r="BA568" s="274">
        <v>0</v>
      </c>
      <c r="BB568" s="42"/>
      <c r="BC568" s="43">
        <v>47840</v>
      </c>
      <c r="BD568" s="43">
        <v>0</v>
      </c>
      <c r="BE568" s="43"/>
      <c r="BF568" s="43">
        <v>0</v>
      </c>
      <c r="BG568" s="44"/>
      <c r="BH568" s="45">
        <f t="shared" si="962"/>
        <v>47840</v>
      </c>
      <c r="BI568" s="45">
        <f t="shared" si="963"/>
        <v>49753.599999999999</v>
      </c>
      <c r="BJ568" s="45">
        <f t="shared" si="898"/>
        <v>49753.599999999999</v>
      </c>
      <c r="BK568" s="46">
        <v>0</v>
      </c>
      <c r="BL568" s="46">
        <v>0</v>
      </c>
      <c r="BM568" s="46">
        <f t="shared" si="932"/>
        <v>0</v>
      </c>
      <c r="BN568" s="46">
        <v>0</v>
      </c>
      <c r="BO568" s="46">
        <f t="shared" si="945"/>
        <v>0</v>
      </c>
      <c r="BP568" s="46">
        <v>0</v>
      </c>
      <c r="BQ568" s="46">
        <f t="shared" si="933"/>
        <v>0</v>
      </c>
      <c r="BR568" s="46">
        <v>0</v>
      </c>
      <c r="BS568" s="46">
        <f t="shared" si="934"/>
        <v>0</v>
      </c>
      <c r="BT568" s="46">
        <v>0</v>
      </c>
      <c r="BU568" s="46">
        <f t="shared" si="935"/>
        <v>0</v>
      </c>
      <c r="BV568" s="46">
        <v>0</v>
      </c>
      <c r="BW568" s="46">
        <f t="shared" si="936"/>
        <v>0</v>
      </c>
      <c r="BX568" s="46">
        <v>0</v>
      </c>
      <c r="BY568" s="46">
        <f t="shared" si="937"/>
        <v>0</v>
      </c>
      <c r="BZ568" s="46">
        <v>0</v>
      </c>
      <c r="CA568" s="46">
        <f t="shared" si="946"/>
        <v>0</v>
      </c>
      <c r="CB568" s="46">
        <v>0</v>
      </c>
      <c r="CC568" s="46">
        <f t="shared" si="947"/>
        <v>0</v>
      </c>
      <c r="CD568" s="46">
        <v>0</v>
      </c>
      <c r="CE568" s="46">
        <f t="shared" si="948"/>
        <v>0</v>
      </c>
      <c r="CF568" s="46">
        <v>47840</v>
      </c>
      <c r="CG568" s="46">
        <f t="shared" si="949"/>
        <v>49753.599999999999</v>
      </c>
      <c r="CH568" s="46">
        <v>0</v>
      </c>
      <c r="CI568" s="46">
        <f t="shared" si="950"/>
        <v>0</v>
      </c>
      <c r="CJ568" s="46">
        <v>0</v>
      </c>
      <c r="CK568" s="46">
        <f t="shared" si="951"/>
        <v>0</v>
      </c>
      <c r="CL568" s="46">
        <v>0</v>
      </c>
      <c r="CM568" s="46">
        <f t="shared" si="952"/>
        <v>0</v>
      </c>
      <c r="CN568" s="46">
        <v>0</v>
      </c>
      <c r="CO568" s="46">
        <f t="shared" si="953"/>
        <v>0</v>
      </c>
      <c r="CP568" s="46">
        <v>0</v>
      </c>
      <c r="CQ568" s="46">
        <f t="shared" si="954"/>
        <v>0</v>
      </c>
      <c r="CR568" s="46">
        <v>0</v>
      </c>
      <c r="CS568" s="46">
        <f t="shared" si="955"/>
        <v>0</v>
      </c>
      <c r="CT568" s="46">
        <v>0</v>
      </c>
      <c r="CU568" s="46">
        <f t="shared" si="956"/>
        <v>0</v>
      </c>
      <c r="CV568" s="46">
        <v>0</v>
      </c>
      <c r="CW568" s="46">
        <f t="shared" si="957"/>
        <v>0</v>
      </c>
      <c r="CX568" s="46">
        <v>0</v>
      </c>
      <c r="CY568" s="46">
        <f t="shared" si="958"/>
        <v>0</v>
      </c>
      <c r="CZ568" s="46">
        <v>0</v>
      </c>
      <c r="DA568" s="46">
        <f t="shared" si="959"/>
        <v>0</v>
      </c>
      <c r="DB568" s="47">
        <v>0</v>
      </c>
      <c r="DC568" s="46">
        <f t="shared" si="960"/>
        <v>0</v>
      </c>
      <c r="DD568" s="48">
        <v>0</v>
      </c>
      <c r="DE568" s="46">
        <f t="shared" si="961"/>
        <v>0</v>
      </c>
      <c r="DF568" s="49">
        <v>10</v>
      </c>
      <c r="DG568" s="50">
        <f t="shared" ref="DG568:DG631" si="967">(BJ568-BD568)/DF568</f>
        <v>4975.3599999999997</v>
      </c>
      <c r="DH568" s="51">
        <f t="shared" si="899"/>
        <v>49753.599999999999</v>
      </c>
      <c r="DI568" s="52"/>
      <c r="DJ568" s="52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2">
        <f t="shared" si="965"/>
        <v>4975.3599999999997</v>
      </c>
      <c r="DV568" s="52">
        <f t="shared" si="965"/>
        <v>4975.3599999999997</v>
      </c>
      <c r="DW568" s="52">
        <f t="shared" si="942"/>
        <v>4975.3599999999997</v>
      </c>
      <c r="DX568" s="52">
        <f t="shared" si="942"/>
        <v>4975.3599999999997</v>
      </c>
      <c r="DY568" s="52">
        <f t="shared" si="942"/>
        <v>4975.3599999999997</v>
      </c>
      <c r="DZ568" s="52">
        <f t="shared" si="942"/>
        <v>4975.3599999999997</v>
      </c>
      <c r="EA568" s="52">
        <f t="shared" si="941"/>
        <v>4975.3599999999997</v>
      </c>
      <c r="EB568" s="52">
        <f t="shared" si="941"/>
        <v>4975.3599999999997</v>
      </c>
      <c r="EC568" s="52">
        <f t="shared" si="944"/>
        <v>4975.3599999999997</v>
      </c>
      <c r="ED568" s="52">
        <f t="shared" si="966"/>
        <v>4975.3599999999997</v>
      </c>
      <c r="EE568" s="52"/>
      <c r="EF568" s="52"/>
      <c r="EG568" s="54">
        <f t="shared" si="900"/>
        <v>0</v>
      </c>
      <c r="EH568" s="55">
        <f t="shared" si="901"/>
        <v>10</v>
      </c>
      <c r="EI568" s="55">
        <f t="shared" si="902"/>
        <v>0</v>
      </c>
      <c r="EJ568" s="56" t="s">
        <v>756</v>
      </c>
      <c r="EK568" s="57">
        <f t="shared" si="916"/>
        <v>0</v>
      </c>
      <c r="EL568" s="57">
        <f t="shared" si="917"/>
        <v>0</v>
      </c>
      <c r="EM568" s="57">
        <f t="shared" si="918"/>
        <v>0</v>
      </c>
      <c r="EN568" s="57">
        <f t="shared" si="919"/>
        <v>0</v>
      </c>
      <c r="EO568" s="57">
        <f t="shared" si="906"/>
        <v>0</v>
      </c>
      <c r="EP568" s="57">
        <f t="shared" si="907"/>
        <v>0</v>
      </c>
      <c r="EQ568" s="58">
        <f t="shared" si="908"/>
        <v>0</v>
      </c>
      <c r="ER568" s="58">
        <f t="shared" si="909"/>
        <v>0</v>
      </c>
      <c r="ES568" s="58">
        <f t="shared" si="910"/>
        <v>0</v>
      </c>
      <c r="ET568" s="58">
        <f t="shared" si="911"/>
        <v>0</v>
      </c>
    </row>
    <row r="569" spans="1:150" x14ac:dyDescent="0.25">
      <c r="A569" s="30" t="s">
        <v>1767</v>
      </c>
      <c r="B569" s="65">
        <v>2023485</v>
      </c>
      <c r="C569" s="67" t="s">
        <v>1280</v>
      </c>
      <c r="D569" s="32" t="s">
        <v>833</v>
      </c>
      <c r="E569" s="56"/>
      <c r="F569" s="33"/>
      <c r="G569" s="33"/>
      <c r="H569" s="288">
        <f t="shared" si="903"/>
        <v>49753.599999999999</v>
      </c>
      <c r="I569" s="288">
        <f t="shared" si="904"/>
        <v>49753.599999999999</v>
      </c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4" t="s">
        <v>478</v>
      </c>
      <c r="AI569" s="34" t="s">
        <v>463</v>
      </c>
      <c r="AJ569" s="34" t="s">
        <v>722</v>
      </c>
      <c r="AK569" s="34" t="s">
        <v>704</v>
      </c>
      <c r="AL569" s="34" t="s">
        <v>94</v>
      </c>
      <c r="AM569" s="34" t="s">
        <v>491</v>
      </c>
      <c r="AN569" s="34" t="s">
        <v>492</v>
      </c>
      <c r="AO569" s="36">
        <v>1.04</v>
      </c>
      <c r="AP569" s="69" t="s">
        <v>586</v>
      </c>
      <c r="AQ569" s="69" t="s">
        <v>30</v>
      </c>
      <c r="AR569" s="37" t="s">
        <v>493</v>
      </c>
      <c r="AS569" s="38">
        <v>2023</v>
      </c>
      <c r="AT569" s="39" t="s">
        <v>58</v>
      </c>
      <c r="AU569" s="37" t="s">
        <v>469</v>
      </c>
      <c r="AV569" s="39" t="s">
        <v>494</v>
      </c>
      <c r="AW569" s="39" t="s">
        <v>495</v>
      </c>
      <c r="AX569" s="39" t="s">
        <v>496</v>
      </c>
      <c r="AY569" s="40" t="s">
        <v>705</v>
      </c>
      <c r="AZ569" s="40" t="s">
        <v>680</v>
      </c>
      <c r="BA569" s="274">
        <v>0</v>
      </c>
      <c r="BB569" s="42"/>
      <c r="BC569" s="43">
        <v>47840</v>
      </c>
      <c r="BD569" s="43">
        <v>0</v>
      </c>
      <c r="BE569" s="43"/>
      <c r="BF569" s="43">
        <v>0</v>
      </c>
      <c r="BG569" s="44"/>
      <c r="BH569" s="45">
        <f t="shared" si="962"/>
        <v>47840</v>
      </c>
      <c r="BI569" s="45">
        <f t="shared" si="963"/>
        <v>49753.599999999999</v>
      </c>
      <c r="BJ569" s="45">
        <f t="shared" si="898"/>
        <v>49753.599999999999</v>
      </c>
      <c r="BK569" s="46">
        <v>0</v>
      </c>
      <c r="BL569" s="46">
        <v>0</v>
      </c>
      <c r="BM569" s="46">
        <f t="shared" si="932"/>
        <v>0</v>
      </c>
      <c r="BN569" s="46">
        <v>0</v>
      </c>
      <c r="BO569" s="46">
        <f t="shared" si="945"/>
        <v>0</v>
      </c>
      <c r="BP569" s="46">
        <v>0</v>
      </c>
      <c r="BQ569" s="46">
        <f t="shared" si="933"/>
        <v>0</v>
      </c>
      <c r="BR569" s="46">
        <v>0</v>
      </c>
      <c r="BS569" s="46">
        <f t="shared" si="934"/>
        <v>0</v>
      </c>
      <c r="BT569" s="46">
        <v>0</v>
      </c>
      <c r="BU569" s="46">
        <f t="shared" si="935"/>
        <v>0</v>
      </c>
      <c r="BV569" s="46">
        <v>0</v>
      </c>
      <c r="BW569" s="46">
        <f t="shared" si="936"/>
        <v>0</v>
      </c>
      <c r="BX569" s="46">
        <v>0</v>
      </c>
      <c r="BY569" s="46">
        <f t="shared" si="937"/>
        <v>0</v>
      </c>
      <c r="BZ569" s="46">
        <v>0</v>
      </c>
      <c r="CA569" s="46">
        <f t="shared" si="946"/>
        <v>0</v>
      </c>
      <c r="CB569" s="46">
        <v>0</v>
      </c>
      <c r="CC569" s="46">
        <f t="shared" si="947"/>
        <v>0</v>
      </c>
      <c r="CD569" s="46">
        <v>0</v>
      </c>
      <c r="CE569" s="46">
        <f t="shared" si="948"/>
        <v>0</v>
      </c>
      <c r="CF569" s="46">
        <v>47840</v>
      </c>
      <c r="CG569" s="46">
        <f t="shared" si="949"/>
        <v>49753.599999999999</v>
      </c>
      <c r="CH569" s="46">
        <v>0</v>
      </c>
      <c r="CI569" s="46">
        <f t="shared" si="950"/>
        <v>0</v>
      </c>
      <c r="CJ569" s="46">
        <v>0</v>
      </c>
      <c r="CK569" s="46">
        <f t="shared" si="951"/>
        <v>0</v>
      </c>
      <c r="CL569" s="46">
        <v>0</v>
      </c>
      <c r="CM569" s="46">
        <f t="shared" si="952"/>
        <v>0</v>
      </c>
      <c r="CN569" s="46">
        <v>0</v>
      </c>
      <c r="CO569" s="46">
        <f t="shared" si="953"/>
        <v>0</v>
      </c>
      <c r="CP569" s="46">
        <v>0</v>
      </c>
      <c r="CQ569" s="46">
        <f t="shared" si="954"/>
        <v>0</v>
      </c>
      <c r="CR569" s="46">
        <v>0</v>
      </c>
      <c r="CS569" s="46">
        <f t="shared" si="955"/>
        <v>0</v>
      </c>
      <c r="CT569" s="46">
        <v>0</v>
      </c>
      <c r="CU569" s="46">
        <f t="shared" si="956"/>
        <v>0</v>
      </c>
      <c r="CV569" s="46">
        <v>0</v>
      </c>
      <c r="CW569" s="46">
        <f t="shared" si="957"/>
        <v>0</v>
      </c>
      <c r="CX569" s="46">
        <v>0</v>
      </c>
      <c r="CY569" s="46">
        <f t="shared" si="958"/>
        <v>0</v>
      </c>
      <c r="CZ569" s="46">
        <v>0</v>
      </c>
      <c r="DA569" s="46">
        <f t="shared" si="959"/>
        <v>0</v>
      </c>
      <c r="DB569" s="47">
        <v>0</v>
      </c>
      <c r="DC569" s="46">
        <f t="shared" si="960"/>
        <v>0</v>
      </c>
      <c r="DD569" s="48">
        <v>0</v>
      </c>
      <c r="DE569" s="46">
        <f t="shared" si="961"/>
        <v>0</v>
      </c>
      <c r="DF569" s="49">
        <v>10</v>
      </c>
      <c r="DG569" s="50">
        <f t="shared" si="967"/>
        <v>4975.3599999999997</v>
      </c>
      <c r="DH569" s="51">
        <f t="shared" si="899"/>
        <v>49753.599999999999</v>
      </c>
      <c r="DI569" s="52"/>
      <c r="DJ569" s="52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2">
        <f t="shared" si="965"/>
        <v>4975.3599999999997</v>
      </c>
      <c r="DV569" s="52">
        <f t="shared" si="965"/>
        <v>4975.3599999999997</v>
      </c>
      <c r="DW569" s="52">
        <f t="shared" si="942"/>
        <v>4975.3599999999997</v>
      </c>
      <c r="DX569" s="52">
        <f t="shared" si="942"/>
        <v>4975.3599999999997</v>
      </c>
      <c r="DY569" s="52">
        <f t="shared" si="942"/>
        <v>4975.3599999999997</v>
      </c>
      <c r="DZ569" s="52">
        <f t="shared" si="942"/>
        <v>4975.3599999999997</v>
      </c>
      <c r="EA569" s="52">
        <f t="shared" si="941"/>
        <v>4975.3599999999997</v>
      </c>
      <c r="EB569" s="52">
        <f t="shared" si="941"/>
        <v>4975.3599999999997</v>
      </c>
      <c r="EC569" s="52">
        <f t="shared" si="944"/>
        <v>4975.3599999999997</v>
      </c>
      <c r="ED569" s="52">
        <f t="shared" si="966"/>
        <v>4975.3599999999997</v>
      </c>
      <c r="EE569" s="52"/>
      <c r="EF569" s="52"/>
      <c r="EG569" s="54">
        <f t="shared" si="900"/>
        <v>0</v>
      </c>
      <c r="EH569" s="55">
        <f t="shared" si="901"/>
        <v>10</v>
      </c>
      <c r="EI569" s="55">
        <f t="shared" si="902"/>
        <v>0</v>
      </c>
      <c r="EJ569" s="56" t="s">
        <v>756</v>
      </c>
      <c r="EK569" s="57">
        <f t="shared" si="916"/>
        <v>0</v>
      </c>
      <c r="EL569" s="57">
        <f t="shared" si="917"/>
        <v>0</v>
      </c>
      <c r="EM569" s="57">
        <f t="shared" si="918"/>
        <v>0</v>
      </c>
      <c r="EN569" s="57">
        <f t="shared" si="919"/>
        <v>0</v>
      </c>
      <c r="EO569" s="57">
        <f t="shared" si="906"/>
        <v>0</v>
      </c>
      <c r="EP569" s="57">
        <f t="shared" si="907"/>
        <v>0</v>
      </c>
      <c r="EQ569" s="58">
        <f t="shared" si="908"/>
        <v>0</v>
      </c>
      <c r="ER569" s="58">
        <f t="shared" si="909"/>
        <v>0</v>
      </c>
      <c r="ES569" s="58">
        <f t="shared" si="910"/>
        <v>0</v>
      </c>
      <c r="ET569" s="58">
        <f t="shared" si="911"/>
        <v>0</v>
      </c>
    </row>
    <row r="570" spans="1:150" x14ac:dyDescent="0.25">
      <c r="A570" s="30" t="s">
        <v>1768</v>
      </c>
      <c r="B570" s="65">
        <v>2023486</v>
      </c>
      <c r="C570" s="67" t="s">
        <v>1290</v>
      </c>
      <c r="D570" s="32" t="s">
        <v>833</v>
      </c>
      <c r="E570" s="56"/>
      <c r="F570" s="33"/>
      <c r="G570" s="33"/>
      <c r="H570" s="288">
        <f t="shared" si="903"/>
        <v>62732.800000000003</v>
      </c>
      <c r="I570" s="288">
        <f t="shared" si="904"/>
        <v>62732.800000000003</v>
      </c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4" t="s">
        <v>478</v>
      </c>
      <c r="AI570" s="34" t="s">
        <v>534</v>
      </c>
      <c r="AJ570" s="34" t="s">
        <v>722</v>
      </c>
      <c r="AK570" s="34" t="s">
        <v>704</v>
      </c>
      <c r="AL570" s="34" t="s">
        <v>221</v>
      </c>
      <c r="AM570" s="34" t="s">
        <v>491</v>
      </c>
      <c r="AN570" s="34" t="s">
        <v>492</v>
      </c>
      <c r="AO570" s="36">
        <v>1.04</v>
      </c>
      <c r="AP570" s="69" t="s">
        <v>586</v>
      </c>
      <c r="AQ570" s="69" t="s">
        <v>30</v>
      </c>
      <c r="AR570" s="37" t="s">
        <v>493</v>
      </c>
      <c r="AS570" s="38">
        <v>2023</v>
      </c>
      <c r="AT570" s="39" t="s">
        <v>30</v>
      </c>
      <c r="AU570" s="37" t="s">
        <v>469</v>
      </c>
      <c r="AV570" s="39" t="s">
        <v>494</v>
      </c>
      <c r="AW570" s="39" t="s">
        <v>495</v>
      </c>
      <c r="AX570" s="39" t="s">
        <v>496</v>
      </c>
      <c r="AY570" s="40" t="s">
        <v>834</v>
      </c>
      <c r="AZ570" s="40" t="s">
        <v>680</v>
      </c>
      <c r="BA570" s="274">
        <v>0</v>
      </c>
      <c r="BB570" s="42"/>
      <c r="BC570" s="43">
        <v>60320</v>
      </c>
      <c r="BD570" s="43">
        <v>0</v>
      </c>
      <c r="BE570" s="43"/>
      <c r="BF570" s="43">
        <v>0</v>
      </c>
      <c r="BG570" s="44"/>
      <c r="BH570" s="45">
        <f t="shared" si="962"/>
        <v>60320</v>
      </c>
      <c r="BI570" s="45">
        <f t="shared" si="963"/>
        <v>62732.800000000003</v>
      </c>
      <c r="BJ570" s="45">
        <f t="shared" si="898"/>
        <v>62732.800000000003</v>
      </c>
      <c r="BK570" s="46">
        <v>0</v>
      </c>
      <c r="BL570" s="46">
        <v>0</v>
      </c>
      <c r="BM570" s="46">
        <f t="shared" si="932"/>
        <v>0</v>
      </c>
      <c r="BN570" s="46">
        <v>0</v>
      </c>
      <c r="BO570" s="46">
        <f t="shared" si="945"/>
        <v>0</v>
      </c>
      <c r="BP570" s="46">
        <v>0</v>
      </c>
      <c r="BQ570" s="46">
        <f t="shared" si="933"/>
        <v>0</v>
      </c>
      <c r="BR570" s="46">
        <v>0</v>
      </c>
      <c r="BS570" s="46">
        <f t="shared" si="934"/>
        <v>0</v>
      </c>
      <c r="BT570" s="46">
        <v>0</v>
      </c>
      <c r="BU570" s="46">
        <f t="shared" si="935"/>
        <v>0</v>
      </c>
      <c r="BV570" s="46">
        <v>0</v>
      </c>
      <c r="BW570" s="46">
        <f t="shared" si="936"/>
        <v>0</v>
      </c>
      <c r="BX570" s="46">
        <v>0</v>
      </c>
      <c r="BY570" s="46">
        <f t="shared" si="937"/>
        <v>0</v>
      </c>
      <c r="BZ570" s="46">
        <v>0</v>
      </c>
      <c r="CA570" s="46">
        <f t="shared" si="946"/>
        <v>0</v>
      </c>
      <c r="CB570" s="46">
        <v>0</v>
      </c>
      <c r="CC570" s="46">
        <f t="shared" si="947"/>
        <v>0</v>
      </c>
      <c r="CD570" s="46">
        <v>0</v>
      </c>
      <c r="CE570" s="46">
        <f t="shared" si="948"/>
        <v>0</v>
      </c>
      <c r="CF570" s="46">
        <v>60320</v>
      </c>
      <c r="CG570" s="46">
        <f t="shared" si="949"/>
        <v>62732.800000000003</v>
      </c>
      <c r="CH570" s="46">
        <v>0</v>
      </c>
      <c r="CI570" s="46">
        <f t="shared" si="950"/>
        <v>0</v>
      </c>
      <c r="CJ570" s="46">
        <v>0</v>
      </c>
      <c r="CK570" s="46">
        <f t="shared" si="951"/>
        <v>0</v>
      </c>
      <c r="CL570" s="46">
        <v>0</v>
      </c>
      <c r="CM570" s="46">
        <f t="shared" si="952"/>
        <v>0</v>
      </c>
      <c r="CN570" s="46">
        <v>0</v>
      </c>
      <c r="CO570" s="46">
        <f t="shared" si="953"/>
        <v>0</v>
      </c>
      <c r="CP570" s="46">
        <v>0</v>
      </c>
      <c r="CQ570" s="46">
        <f t="shared" si="954"/>
        <v>0</v>
      </c>
      <c r="CR570" s="46">
        <v>0</v>
      </c>
      <c r="CS570" s="46">
        <f t="shared" si="955"/>
        <v>0</v>
      </c>
      <c r="CT570" s="46">
        <v>0</v>
      </c>
      <c r="CU570" s="46">
        <f t="shared" si="956"/>
        <v>0</v>
      </c>
      <c r="CV570" s="46">
        <v>0</v>
      </c>
      <c r="CW570" s="46">
        <f t="shared" si="957"/>
        <v>0</v>
      </c>
      <c r="CX570" s="46">
        <v>0</v>
      </c>
      <c r="CY570" s="46">
        <f t="shared" si="958"/>
        <v>0</v>
      </c>
      <c r="CZ570" s="46">
        <v>0</v>
      </c>
      <c r="DA570" s="46">
        <f t="shared" si="959"/>
        <v>0</v>
      </c>
      <c r="DB570" s="47">
        <v>0</v>
      </c>
      <c r="DC570" s="46">
        <f t="shared" si="960"/>
        <v>0</v>
      </c>
      <c r="DD570" s="48">
        <v>0</v>
      </c>
      <c r="DE570" s="46">
        <f t="shared" si="961"/>
        <v>0</v>
      </c>
      <c r="DF570" s="49">
        <v>10</v>
      </c>
      <c r="DG570" s="50">
        <f t="shared" si="967"/>
        <v>6273.2800000000007</v>
      </c>
      <c r="DH570" s="51">
        <f t="shared" si="899"/>
        <v>62732.799999999996</v>
      </c>
      <c r="DI570" s="52"/>
      <c r="DJ570" s="52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2">
        <f t="shared" si="965"/>
        <v>6273.2800000000007</v>
      </c>
      <c r="DV570" s="52">
        <f t="shared" si="965"/>
        <v>6273.2800000000007</v>
      </c>
      <c r="DW570" s="52">
        <f t="shared" si="942"/>
        <v>6273.2800000000007</v>
      </c>
      <c r="DX570" s="52">
        <f t="shared" si="942"/>
        <v>6273.2800000000007</v>
      </c>
      <c r="DY570" s="52">
        <f t="shared" si="942"/>
        <v>6273.2800000000007</v>
      </c>
      <c r="DZ570" s="52">
        <f t="shared" si="942"/>
        <v>6273.2800000000007</v>
      </c>
      <c r="EA570" s="52">
        <f t="shared" si="941"/>
        <v>6273.2800000000007</v>
      </c>
      <c r="EB570" s="52">
        <f t="shared" si="941"/>
        <v>6273.2800000000007</v>
      </c>
      <c r="EC570" s="52">
        <f t="shared" si="944"/>
        <v>6273.2800000000007</v>
      </c>
      <c r="ED570" s="52">
        <f t="shared" si="966"/>
        <v>6273.2800000000007</v>
      </c>
      <c r="EE570" s="52"/>
      <c r="EF570" s="52"/>
      <c r="EG570" s="54">
        <f t="shared" si="900"/>
        <v>0</v>
      </c>
      <c r="EH570" s="55">
        <f t="shared" si="901"/>
        <v>10</v>
      </c>
      <c r="EI570" s="55">
        <f t="shared" si="902"/>
        <v>0</v>
      </c>
      <c r="EJ570" s="56" t="s">
        <v>756</v>
      </c>
      <c r="EK570" s="57">
        <f t="shared" si="916"/>
        <v>0</v>
      </c>
      <c r="EL570" s="57">
        <f t="shared" si="917"/>
        <v>0</v>
      </c>
      <c r="EM570" s="57">
        <f t="shared" si="918"/>
        <v>0</v>
      </c>
      <c r="EN570" s="57">
        <f t="shared" si="919"/>
        <v>0</v>
      </c>
      <c r="EO570" s="57">
        <f t="shared" si="906"/>
        <v>0</v>
      </c>
      <c r="EP570" s="57">
        <f t="shared" si="907"/>
        <v>0</v>
      </c>
      <c r="EQ570" s="58">
        <f t="shared" si="908"/>
        <v>0</v>
      </c>
      <c r="ER570" s="58">
        <f t="shared" si="909"/>
        <v>0</v>
      </c>
      <c r="ES570" s="58">
        <f t="shared" si="910"/>
        <v>0</v>
      </c>
      <c r="ET570" s="58">
        <f t="shared" si="911"/>
        <v>0</v>
      </c>
    </row>
    <row r="571" spans="1:150" x14ac:dyDescent="0.25">
      <c r="A571" s="30" t="s">
        <v>1769</v>
      </c>
      <c r="B571" s="65">
        <v>2023487</v>
      </c>
      <c r="C571" s="67" t="s">
        <v>862</v>
      </c>
      <c r="D571" s="32" t="s">
        <v>833</v>
      </c>
      <c r="E571" s="56"/>
      <c r="F571" s="33"/>
      <c r="G571" s="33"/>
      <c r="H571" s="288">
        <f t="shared" si="903"/>
        <v>59488</v>
      </c>
      <c r="I571" s="288">
        <f t="shared" si="904"/>
        <v>59488</v>
      </c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4" t="s">
        <v>863</v>
      </c>
      <c r="AI571" s="34" t="s">
        <v>463</v>
      </c>
      <c r="AJ571" s="34" t="s">
        <v>722</v>
      </c>
      <c r="AK571" s="34" t="s">
        <v>704</v>
      </c>
      <c r="AL571" s="34" t="s">
        <v>94</v>
      </c>
      <c r="AM571" s="34" t="s">
        <v>491</v>
      </c>
      <c r="AN571" s="34" t="s">
        <v>492</v>
      </c>
      <c r="AO571" s="36">
        <v>1.04</v>
      </c>
      <c r="AP571" s="69" t="s">
        <v>468</v>
      </c>
      <c r="AQ571" s="69" t="s">
        <v>30</v>
      </c>
      <c r="AR571" s="37" t="s">
        <v>493</v>
      </c>
      <c r="AS571" s="38">
        <v>2023</v>
      </c>
      <c r="AT571" s="39" t="s">
        <v>58</v>
      </c>
      <c r="AU571" s="37" t="s">
        <v>469</v>
      </c>
      <c r="AV571" s="39" t="s">
        <v>494</v>
      </c>
      <c r="AW571" s="39" t="s">
        <v>495</v>
      </c>
      <c r="AX571" s="39" t="s">
        <v>496</v>
      </c>
      <c r="AY571" s="40" t="s">
        <v>705</v>
      </c>
      <c r="AZ571" s="40" t="s">
        <v>680</v>
      </c>
      <c r="BA571" s="274">
        <v>0</v>
      </c>
      <c r="BB571" s="42"/>
      <c r="BC571" s="43">
        <v>57200</v>
      </c>
      <c r="BD571" s="43">
        <v>0</v>
      </c>
      <c r="BE571" s="43"/>
      <c r="BF571" s="43">
        <v>0</v>
      </c>
      <c r="BG571" s="44"/>
      <c r="BH571" s="45">
        <f t="shared" si="962"/>
        <v>57200</v>
      </c>
      <c r="BI571" s="45">
        <f t="shared" si="963"/>
        <v>59488</v>
      </c>
      <c r="BJ571" s="45">
        <f t="shared" si="898"/>
        <v>59488</v>
      </c>
      <c r="BK571" s="46">
        <v>0</v>
      </c>
      <c r="BL571" s="46">
        <v>0</v>
      </c>
      <c r="BM571" s="46">
        <f t="shared" si="932"/>
        <v>0</v>
      </c>
      <c r="BN571" s="46">
        <v>0</v>
      </c>
      <c r="BO571" s="46">
        <f t="shared" si="945"/>
        <v>0</v>
      </c>
      <c r="BP571" s="46">
        <v>0</v>
      </c>
      <c r="BQ571" s="46">
        <f t="shared" si="933"/>
        <v>0</v>
      </c>
      <c r="BR571" s="46">
        <v>0</v>
      </c>
      <c r="BS571" s="46">
        <f t="shared" si="934"/>
        <v>0</v>
      </c>
      <c r="BT571" s="46">
        <v>0</v>
      </c>
      <c r="BU571" s="46">
        <f t="shared" si="935"/>
        <v>0</v>
      </c>
      <c r="BV571" s="46">
        <v>0</v>
      </c>
      <c r="BW571" s="46">
        <f t="shared" si="936"/>
        <v>0</v>
      </c>
      <c r="BX571" s="46">
        <v>0</v>
      </c>
      <c r="BY571" s="46">
        <f t="shared" si="937"/>
        <v>0</v>
      </c>
      <c r="BZ571" s="46">
        <v>0</v>
      </c>
      <c r="CA571" s="46">
        <f t="shared" si="946"/>
        <v>0</v>
      </c>
      <c r="CB571" s="46">
        <v>0</v>
      </c>
      <c r="CC571" s="46">
        <f t="shared" si="947"/>
        <v>0</v>
      </c>
      <c r="CD571" s="46">
        <v>0</v>
      </c>
      <c r="CE571" s="46">
        <f t="shared" si="948"/>
        <v>0</v>
      </c>
      <c r="CF571" s="46">
        <v>0</v>
      </c>
      <c r="CG571" s="46">
        <f t="shared" si="949"/>
        <v>0</v>
      </c>
      <c r="CH571" s="46">
        <v>57200</v>
      </c>
      <c r="CI571" s="46">
        <f t="shared" si="950"/>
        <v>59488</v>
      </c>
      <c r="CJ571" s="46">
        <v>0</v>
      </c>
      <c r="CK571" s="46">
        <f t="shared" si="951"/>
        <v>0</v>
      </c>
      <c r="CL571" s="46">
        <v>0</v>
      </c>
      <c r="CM571" s="46">
        <f t="shared" si="952"/>
        <v>0</v>
      </c>
      <c r="CN571" s="46">
        <v>0</v>
      </c>
      <c r="CO571" s="46">
        <f t="shared" si="953"/>
        <v>0</v>
      </c>
      <c r="CP571" s="46">
        <v>0</v>
      </c>
      <c r="CQ571" s="46">
        <f t="shared" si="954"/>
        <v>0</v>
      </c>
      <c r="CR571" s="46">
        <v>0</v>
      </c>
      <c r="CS571" s="46">
        <f t="shared" si="955"/>
        <v>0</v>
      </c>
      <c r="CT571" s="46">
        <v>0</v>
      </c>
      <c r="CU571" s="46">
        <f t="shared" si="956"/>
        <v>0</v>
      </c>
      <c r="CV571" s="46">
        <v>0</v>
      </c>
      <c r="CW571" s="46">
        <f t="shared" si="957"/>
        <v>0</v>
      </c>
      <c r="CX571" s="46">
        <v>0</v>
      </c>
      <c r="CY571" s="46">
        <f t="shared" si="958"/>
        <v>0</v>
      </c>
      <c r="CZ571" s="46">
        <v>0</v>
      </c>
      <c r="DA571" s="46">
        <f t="shared" si="959"/>
        <v>0</v>
      </c>
      <c r="DB571" s="47">
        <v>0</v>
      </c>
      <c r="DC571" s="46">
        <f t="shared" si="960"/>
        <v>0</v>
      </c>
      <c r="DD571" s="48">
        <v>0</v>
      </c>
      <c r="DE571" s="46">
        <f t="shared" si="961"/>
        <v>0</v>
      </c>
      <c r="DF571" s="49">
        <v>10</v>
      </c>
      <c r="DG571" s="50">
        <f t="shared" si="967"/>
        <v>5948.8</v>
      </c>
      <c r="DH571" s="51">
        <f t="shared" si="899"/>
        <v>59488.000000000015</v>
      </c>
      <c r="DI571" s="52"/>
      <c r="DJ571" s="52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2">
        <f>$DG571</f>
        <v>5948.8</v>
      </c>
      <c r="DW571" s="52">
        <f t="shared" si="942"/>
        <v>5948.8</v>
      </c>
      <c r="DX571" s="52">
        <f t="shared" si="942"/>
        <v>5948.8</v>
      </c>
      <c r="DY571" s="52">
        <f t="shared" si="942"/>
        <v>5948.8</v>
      </c>
      <c r="DZ571" s="52">
        <f t="shared" si="942"/>
        <v>5948.8</v>
      </c>
      <c r="EA571" s="52">
        <f t="shared" ref="EA571:EB583" si="968">$DG571</f>
        <v>5948.8</v>
      </c>
      <c r="EB571" s="52">
        <f t="shared" si="968"/>
        <v>5948.8</v>
      </c>
      <c r="EC571" s="52">
        <f t="shared" si="944"/>
        <v>5948.8</v>
      </c>
      <c r="ED571" s="52">
        <f t="shared" si="966"/>
        <v>5948.8</v>
      </c>
      <c r="EE571" s="52">
        <f t="shared" ref="EE571:EE583" si="969">$DG571</f>
        <v>5948.8</v>
      </c>
      <c r="EF571" s="52"/>
      <c r="EG571" s="54">
        <f t="shared" si="900"/>
        <v>0</v>
      </c>
      <c r="EH571" s="55">
        <f t="shared" si="901"/>
        <v>10</v>
      </c>
      <c r="EI571" s="55">
        <f t="shared" si="902"/>
        <v>0</v>
      </c>
      <c r="EJ571" s="56" t="s">
        <v>545</v>
      </c>
      <c r="EK571" s="57">
        <f t="shared" si="916"/>
        <v>0</v>
      </c>
      <c r="EL571" s="57">
        <f t="shared" si="917"/>
        <v>0</v>
      </c>
      <c r="EM571" s="57">
        <f t="shared" si="918"/>
        <v>0</v>
      </c>
      <c r="EN571" s="57">
        <f t="shared" si="919"/>
        <v>0</v>
      </c>
      <c r="EO571" s="57">
        <f t="shared" si="906"/>
        <v>0</v>
      </c>
      <c r="EP571" s="57">
        <f t="shared" si="907"/>
        <v>0</v>
      </c>
      <c r="EQ571" s="58">
        <f t="shared" si="908"/>
        <v>0</v>
      </c>
      <c r="ER571" s="58">
        <f t="shared" si="909"/>
        <v>0</v>
      </c>
      <c r="ES571" s="58">
        <f t="shared" si="910"/>
        <v>0</v>
      </c>
      <c r="ET571" s="58">
        <f t="shared" si="911"/>
        <v>0</v>
      </c>
    </row>
    <row r="572" spans="1:150" x14ac:dyDescent="0.25">
      <c r="A572" s="30" t="s">
        <v>1770</v>
      </c>
      <c r="B572" s="65">
        <v>2023488</v>
      </c>
      <c r="C572" s="67" t="s">
        <v>1301</v>
      </c>
      <c r="D572" s="32" t="s">
        <v>833</v>
      </c>
      <c r="E572" s="56"/>
      <c r="F572" s="33"/>
      <c r="G572" s="33"/>
      <c r="H572" s="288">
        <f t="shared" si="903"/>
        <v>129792</v>
      </c>
      <c r="I572" s="288">
        <f t="shared" si="904"/>
        <v>129792</v>
      </c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4" t="s">
        <v>478</v>
      </c>
      <c r="AI572" s="34" t="s">
        <v>534</v>
      </c>
      <c r="AJ572" s="34" t="s">
        <v>722</v>
      </c>
      <c r="AK572" s="34" t="s">
        <v>704</v>
      </c>
      <c r="AL572" s="34" t="s">
        <v>221</v>
      </c>
      <c r="AM572" s="34" t="s">
        <v>491</v>
      </c>
      <c r="AN572" s="34" t="s">
        <v>492</v>
      </c>
      <c r="AO572" s="36">
        <v>1.04</v>
      </c>
      <c r="AP572" s="69" t="s">
        <v>468</v>
      </c>
      <c r="AQ572" s="69" t="s">
        <v>30</v>
      </c>
      <c r="AR572" s="37" t="s">
        <v>493</v>
      </c>
      <c r="AS572" s="38">
        <v>2023</v>
      </c>
      <c r="AT572" s="39" t="s">
        <v>30</v>
      </c>
      <c r="AU572" s="37" t="s">
        <v>469</v>
      </c>
      <c r="AV572" s="39" t="s">
        <v>494</v>
      </c>
      <c r="AW572" s="39" t="s">
        <v>495</v>
      </c>
      <c r="AX572" s="39" t="s">
        <v>496</v>
      </c>
      <c r="AY572" s="40" t="s">
        <v>834</v>
      </c>
      <c r="AZ572" s="40" t="s">
        <v>680</v>
      </c>
      <c r="BA572" s="274">
        <v>0</v>
      </c>
      <c r="BB572" s="42"/>
      <c r="BC572" s="43">
        <v>124800</v>
      </c>
      <c r="BD572" s="43">
        <v>0</v>
      </c>
      <c r="BE572" s="43"/>
      <c r="BF572" s="43">
        <v>0</v>
      </c>
      <c r="BG572" s="44"/>
      <c r="BH572" s="45">
        <f t="shared" si="962"/>
        <v>124800</v>
      </c>
      <c r="BI572" s="45">
        <f t="shared" si="963"/>
        <v>129792</v>
      </c>
      <c r="BJ572" s="45">
        <f t="shared" si="898"/>
        <v>129792</v>
      </c>
      <c r="BK572" s="46">
        <v>0</v>
      </c>
      <c r="BL572" s="46">
        <v>0</v>
      </c>
      <c r="BM572" s="46">
        <f t="shared" si="932"/>
        <v>0</v>
      </c>
      <c r="BN572" s="46">
        <v>0</v>
      </c>
      <c r="BO572" s="46">
        <f t="shared" si="945"/>
        <v>0</v>
      </c>
      <c r="BP572" s="46">
        <v>0</v>
      </c>
      <c r="BQ572" s="46">
        <f t="shared" si="933"/>
        <v>0</v>
      </c>
      <c r="BR572" s="46">
        <v>0</v>
      </c>
      <c r="BS572" s="46">
        <f t="shared" si="934"/>
        <v>0</v>
      </c>
      <c r="BT572" s="46">
        <v>0</v>
      </c>
      <c r="BU572" s="46">
        <f t="shared" si="935"/>
        <v>0</v>
      </c>
      <c r="BV572" s="46">
        <v>0</v>
      </c>
      <c r="BW572" s="46">
        <f t="shared" si="936"/>
        <v>0</v>
      </c>
      <c r="BX572" s="46">
        <v>0</v>
      </c>
      <c r="BY572" s="46">
        <f t="shared" si="937"/>
        <v>0</v>
      </c>
      <c r="BZ572" s="46">
        <v>0</v>
      </c>
      <c r="CA572" s="46">
        <f t="shared" si="946"/>
        <v>0</v>
      </c>
      <c r="CB572" s="46">
        <v>0</v>
      </c>
      <c r="CC572" s="46">
        <f t="shared" si="947"/>
        <v>0</v>
      </c>
      <c r="CD572" s="46">
        <v>0</v>
      </c>
      <c r="CE572" s="46">
        <f t="shared" si="948"/>
        <v>0</v>
      </c>
      <c r="CF572" s="46">
        <v>0</v>
      </c>
      <c r="CG572" s="46">
        <f t="shared" si="949"/>
        <v>0</v>
      </c>
      <c r="CH572" s="46">
        <v>124800</v>
      </c>
      <c r="CI572" s="46">
        <f t="shared" si="950"/>
        <v>129792</v>
      </c>
      <c r="CJ572" s="46">
        <v>0</v>
      </c>
      <c r="CK572" s="46">
        <f t="shared" si="951"/>
        <v>0</v>
      </c>
      <c r="CL572" s="46">
        <v>0</v>
      </c>
      <c r="CM572" s="46">
        <f t="shared" si="952"/>
        <v>0</v>
      </c>
      <c r="CN572" s="46">
        <v>0</v>
      </c>
      <c r="CO572" s="46">
        <f t="shared" si="953"/>
        <v>0</v>
      </c>
      <c r="CP572" s="46">
        <v>0</v>
      </c>
      <c r="CQ572" s="46">
        <f t="shared" si="954"/>
        <v>0</v>
      </c>
      <c r="CR572" s="46">
        <v>0</v>
      </c>
      <c r="CS572" s="46">
        <f t="shared" si="955"/>
        <v>0</v>
      </c>
      <c r="CT572" s="46">
        <v>0</v>
      </c>
      <c r="CU572" s="46">
        <f t="shared" si="956"/>
        <v>0</v>
      </c>
      <c r="CV572" s="46">
        <v>0</v>
      </c>
      <c r="CW572" s="46">
        <f t="shared" si="957"/>
        <v>0</v>
      </c>
      <c r="CX572" s="46">
        <v>0</v>
      </c>
      <c r="CY572" s="46">
        <f t="shared" si="958"/>
        <v>0</v>
      </c>
      <c r="CZ572" s="46">
        <v>0</v>
      </c>
      <c r="DA572" s="46">
        <f t="shared" si="959"/>
        <v>0</v>
      </c>
      <c r="DB572" s="47">
        <v>0</v>
      </c>
      <c r="DC572" s="46">
        <f t="shared" si="960"/>
        <v>0</v>
      </c>
      <c r="DD572" s="48">
        <v>0</v>
      </c>
      <c r="DE572" s="46">
        <f t="shared" si="961"/>
        <v>0</v>
      </c>
      <c r="DF572" s="49">
        <v>10</v>
      </c>
      <c r="DG572" s="50">
        <f t="shared" si="967"/>
        <v>12979.2</v>
      </c>
      <c r="DH572" s="51">
        <f t="shared" si="899"/>
        <v>129791.99999999999</v>
      </c>
      <c r="DI572" s="52"/>
      <c r="DJ572" s="52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2">
        <f>$DG572</f>
        <v>12979.2</v>
      </c>
      <c r="DW572" s="52">
        <f t="shared" si="942"/>
        <v>12979.2</v>
      </c>
      <c r="DX572" s="52">
        <f t="shared" si="942"/>
        <v>12979.2</v>
      </c>
      <c r="DY572" s="52">
        <f t="shared" si="942"/>
        <v>12979.2</v>
      </c>
      <c r="DZ572" s="52">
        <f t="shared" si="942"/>
        <v>12979.2</v>
      </c>
      <c r="EA572" s="52">
        <f t="shared" si="968"/>
        <v>12979.2</v>
      </c>
      <c r="EB572" s="52">
        <f t="shared" si="968"/>
        <v>12979.2</v>
      </c>
      <c r="EC572" s="52">
        <f t="shared" si="944"/>
        <v>12979.2</v>
      </c>
      <c r="ED572" s="52">
        <f t="shared" si="966"/>
        <v>12979.2</v>
      </c>
      <c r="EE572" s="52">
        <f t="shared" si="969"/>
        <v>12979.2</v>
      </c>
      <c r="EF572" s="52"/>
      <c r="EG572" s="54">
        <f t="shared" si="900"/>
        <v>0</v>
      </c>
      <c r="EH572" s="55">
        <f t="shared" si="901"/>
        <v>10</v>
      </c>
      <c r="EI572" s="55">
        <f t="shared" si="902"/>
        <v>0</v>
      </c>
      <c r="EJ572" s="56" t="s">
        <v>756</v>
      </c>
      <c r="EK572" s="57">
        <f t="shared" si="916"/>
        <v>0</v>
      </c>
      <c r="EL572" s="57">
        <f t="shared" si="917"/>
        <v>0</v>
      </c>
      <c r="EM572" s="57">
        <f t="shared" si="918"/>
        <v>0</v>
      </c>
      <c r="EN572" s="57">
        <f t="shared" si="919"/>
        <v>0</v>
      </c>
      <c r="EO572" s="57">
        <f t="shared" si="906"/>
        <v>0</v>
      </c>
      <c r="EP572" s="57">
        <f t="shared" si="907"/>
        <v>0</v>
      </c>
      <c r="EQ572" s="58">
        <f t="shared" si="908"/>
        <v>0</v>
      </c>
      <c r="ER572" s="58">
        <f t="shared" si="909"/>
        <v>0</v>
      </c>
      <c r="ES572" s="58">
        <f t="shared" si="910"/>
        <v>0</v>
      </c>
      <c r="ET572" s="58">
        <f t="shared" si="911"/>
        <v>0</v>
      </c>
    </row>
    <row r="573" spans="1:150" x14ac:dyDescent="0.25">
      <c r="A573" s="30" t="s">
        <v>1771</v>
      </c>
      <c r="B573" s="65">
        <v>2023489</v>
      </c>
      <c r="C573" s="67" t="s">
        <v>1292</v>
      </c>
      <c r="D573" s="32" t="s">
        <v>833</v>
      </c>
      <c r="E573" s="56"/>
      <c r="F573" s="33"/>
      <c r="G573" s="33"/>
      <c r="H573" s="288">
        <f t="shared" si="903"/>
        <v>49753.599999999999</v>
      </c>
      <c r="I573" s="288">
        <f t="shared" si="904"/>
        <v>49753.599999999999</v>
      </c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4" t="s">
        <v>478</v>
      </c>
      <c r="AI573" s="34" t="s">
        <v>463</v>
      </c>
      <c r="AJ573" s="34" t="s">
        <v>722</v>
      </c>
      <c r="AK573" s="34" t="s">
        <v>704</v>
      </c>
      <c r="AL573" s="34" t="s">
        <v>94</v>
      </c>
      <c r="AM573" s="34" t="s">
        <v>491</v>
      </c>
      <c r="AN573" s="34" t="s">
        <v>492</v>
      </c>
      <c r="AO573" s="36">
        <v>1.04</v>
      </c>
      <c r="AP573" s="69" t="s">
        <v>468</v>
      </c>
      <c r="AQ573" s="69" t="s">
        <v>30</v>
      </c>
      <c r="AR573" s="37" t="s">
        <v>493</v>
      </c>
      <c r="AS573" s="38">
        <v>2023</v>
      </c>
      <c r="AT573" s="39" t="s">
        <v>58</v>
      </c>
      <c r="AU573" s="37" t="s">
        <v>469</v>
      </c>
      <c r="AV573" s="39" t="s">
        <v>494</v>
      </c>
      <c r="AW573" s="39" t="s">
        <v>495</v>
      </c>
      <c r="AX573" s="39" t="s">
        <v>496</v>
      </c>
      <c r="AY573" s="40" t="s">
        <v>705</v>
      </c>
      <c r="AZ573" s="40" t="s">
        <v>680</v>
      </c>
      <c r="BA573" s="274">
        <v>0</v>
      </c>
      <c r="BB573" s="42"/>
      <c r="BC573" s="43">
        <v>47840</v>
      </c>
      <c r="BD573" s="43">
        <v>0</v>
      </c>
      <c r="BE573" s="43"/>
      <c r="BF573" s="43">
        <v>0</v>
      </c>
      <c r="BG573" s="44"/>
      <c r="BH573" s="45">
        <f t="shared" si="962"/>
        <v>47840</v>
      </c>
      <c r="BI573" s="45">
        <f t="shared" si="963"/>
        <v>49753.599999999999</v>
      </c>
      <c r="BJ573" s="45">
        <f t="shared" si="898"/>
        <v>49753.599999999999</v>
      </c>
      <c r="BK573" s="46">
        <v>0</v>
      </c>
      <c r="BL573" s="46">
        <v>0</v>
      </c>
      <c r="BM573" s="46">
        <f t="shared" si="932"/>
        <v>0</v>
      </c>
      <c r="BN573" s="46">
        <v>0</v>
      </c>
      <c r="BO573" s="46">
        <f t="shared" si="945"/>
        <v>0</v>
      </c>
      <c r="BP573" s="46">
        <v>0</v>
      </c>
      <c r="BQ573" s="46">
        <f t="shared" si="933"/>
        <v>0</v>
      </c>
      <c r="BR573" s="46">
        <v>0</v>
      </c>
      <c r="BS573" s="46">
        <f t="shared" si="934"/>
        <v>0</v>
      </c>
      <c r="BT573" s="46">
        <v>0</v>
      </c>
      <c r="BU573" s="46">
        <f t="shared" si="935"/>
        <v>0</v>
      </c>
      <c r="BV573" s="46">
        <v>0</v>
      </c>
      <c r="BW573" s="46">
        <f t="shared" si="936"/>
        <v>0</v>
      </c>
      <c r="BX573" s="46">
        <v>0</v>
      </c>
      <c r="BY573" s="46">
        <f t="shared" si="937"/>
        <v>0</v>
      </c>
      <c r="BZ573" s="46">
        <v>0</v>
      </c>
      <c r="CA573" s="46">
        <f t="shared" si="946"/>
        <v>0</v>
      </c>
      <c r="CB573" s="46">
        <v>0</v>
      </c>
      <c r="CC573" s="46">
        <f t="shared" si="947"/>
        <v>0</v>
      </c>
      <c r="CD573" s="46">
        <v>0</v>
      </c>
      <c r="CE573" s="46">
        <f t="shared" si="948"/>
        <v>0</v>
      </c>
      <c r="CF573" s="46">
        <v>0</v>
      </c>
      <c r="CG573" s="46">
        <f t="shared" si="949"/>
        <v>0</v>
      </c>
      <c r="CH573" s="46">
        <v>47840</v>
      </c>
      <c r="CI573" s="46">
        <f t="shared" si="950"/>
        <v>49753.599999999999</v>
      </c>
      <c r="CJ573" s="46">
        <v>0</v>
      </c>
      <c r="CK573" s="46">
        <f t="shared" si="951"/>
        <v>0</v>
      </c>
      <c r="CL573" s="46">
        <v>0</v>
      </c>
      <c r="CM573" s="46">
        <f t="shared" si="952"/>
        <v>0</v>
      </c>
      <c r="CN573" s="46">
        <v>0</v>
      </c>
      <c r="CO573" s="46">
        <f t="shared" si="953"/>
        <v>0</v>
      </c>
      <c r="CP573" s="46">
        <v>0</v>
      </c>
      <c r="CQ573" s="46">
        <f t="shared" si="954"/>
        <v>0</v>
      </c>
      <c r="CR573" s="46">
        <v>0</v>
      </c>
      <c r="CS573" s="46">
        <f t="shared" si="955"/>
        <v>0</v>
      </c>
      <c r="CT573" s="46">
        <v>0</v>
      </c>
      <c r="CU573" s="46">
        <f t="shared" si="956"/>
        <v>0</v>
      </c>
      <c r="CV573" s="46">
        <v>0</v>
      </c>
      <c r="CW573" s="46">
        <f t="shared" si="957"/>
        <v>0</v>
      </c>
      <c r="CX573" s="46">
        <v>0</v>
      </c>
      <c r="CY573" s="46">
        <f t="shared" si="958"/>
        <v>0</v>
      </c>
      <c r="CZ573" s="46">
        <v>0</v>
      </c>
      <c r="DA573" s="46">
        <f t="shared" si="959"/>
        <v>0</v>
      </c>
      <c r="DB573" s="47">
        <v>0</v>
      </c>
      <c r="DC573" s="46">
        <f t="shared" si="960"/>
        <v>0</v>
      </c>
      <c r="DD573" s="48">
        <v>0</v>
      </c>
      <c r="DE573" s="46">
        <f t="shared" si="961"/>
        <v>0</v>
      </c>
      <c r="DF573" s="49">
        <v>10</v>
      </c>
      <c r="DG573" s="50">
        <f t="shared" si="967"/>
        <v>4975.3599999999997</v>
      </c>
      <c r="DH573" s="51">
        <f t="shared" si="899"/>
        <v>49753.599999999999</v>
      </c>
      <c r="DI573" s="52"/>
      <c r="DJ573" s="52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2">
        <f>$DG573</f>
        <v>4975.3599999999997</v>
      </c>
      <c r="DW573" s="52">
        <f t="shared" si="942"/>
        <v>4975.3599999999997</v>
      </c>
      <c r="DX573" s="52">
        <f t="shared" si="942"/>
        <v>4975.3599999999997</v>
      </c>
      <c r="DY573" s="52">
        <f t="shared" si="942"/>
        <v>4975.3599999999997</v>
      </c>
      <c r="DZ573" s="52">
        <f t="shared" si="942"/>
        <v>4975.3599999999997</v>
      </c>
      <c r="EA573" s="52">
        <f t="shared" si="968"/>
        <v>4975.3599999999997</v>
      </c>
      <c r="EB573" s="52">
        <f t="shared" si="968"/>
        <v>4975.3599999999997</v>
      </c>
      <c r="EC573" s="52">
        <f t="shared" si="944"/>
        <v>4975.3599999999997</v>
      </c>
      <c r="ED573" s="52">
        <f t="shared" si="966"/>
        <v>4975.3599999999997</v>
      </c>
      <c r="EE573" s="52">
        <f t="shared" si="969"/>
        <v>4975.3599999999997</v>
      </c>
      <c r="EF573" s="52"/>
      <c r="EG573" s="54">
        <f t="shared" si="900"/>
        <v>0</v>
      </c>
      <c r="EH573" s="55">
        <f t="shared" si="901"/>
        <v>10</v>
      </c>
      <c r="EI573" s="55">
        <f t="shared" si="902"/>
        <v>0</v>
      </c>
      <c r="EJ573" s="56" t="s">
        <v>756</v>
      </c>
      <c r="EK573" s="57">
        <f t="shared" si="916"/>
        <v>0</v>
      </c>
      <c r="EL573" s="57">
        <f t="shared" si="917"/>
        <v>0</v>
      </c>
      <c r="EM573" s="57">
        <f t="shared" si="918"/>
        <v>0</v>
      </c>
      <c r="EN573" s="57">
        <f t="shared" si="919"/>
        <v>0</v>
      </c>
      <c r="EO573" s="57">
        <f t="shared" si="906"/>
        <v>0</v>
      </c>
      <c r="EP573" s="57">
        <f t="shared" si="907"/>
        <v>0</v>
      </c>
      <c r="EQ573" s="58">
        <f t="shared" si="908"/>
        <v>0</v>
      </c>
      <c r="ER573" s="58">
        <f t="shared" si="909"/>
        <v>0</v>
      </c>
      <c r="ES573" s="58">
        <f t="shared" si="910"/>
        <v>0</v>
      </c>
      <c r="ET573" s="58">
        <f t="shared" si="911"/>
        <v>0</v>
      </c>
    </row>
    <row r="574" spans="1:150" x14ac:dyDescent="0.25">
      <c r="A574" s="30" t="s">
        <v>1772</v>
      </c>
      <c r="B574" s="65">
        <v>2023490</v>
      </c>
      <c r="C574" s="67" t="s">
        <v>1294</v>
      </c>
      <c r="D574" s="32" t="s">
        <v>833</v>
      </c>
      <c r="E574" s="56"/>
      <c r="F574" s="33"/>
      <c r="G574" s="33"/>
      <c r="H574" s="288">
        <f t="shared" si="903"/>
        <v>51376</v>
      </c>
      <c r="I574" s="288">
        <f t="shared" si="904"/>
        <v>51376</v>
      </c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4" t="s">
        <v>478</v>
      </c>
      <c r="AI574" s="34" t="s">
        <v>463</v>
      </c>
      <c r="AJ574" s="34" t="s">
        <v>722</v>
      </c>
      <c r="AK574" s="34" t="s">
        <v>704</v>
      </c>
      <c r="AL574" s="34" t="s">
        <v>94</v>
      </c>
      <c r="AM574" s="34" t="s">
        <v>491</v>
      </c>
      <c r="AN574" s="34" t="s">
        <v>492</v>
      </c>
      <c r="AO574" s="36">
        <v>1.04</v>
      </c>
      <c r="AP574" s="69" t="s">
        <v>468</v>
      </c>
      <c r="AQ574" s="69" t="s">
        <v>30</v>
      </c>
      <c r="AR574" s="37" t="s">
        <v>493</v>
      </c>
      <c r="AS574" s="38">
        <v>2023</v>
      </c>
      <c r="AT574" s="39" t="s">
        <v>58</v>
      </c>
      <c r="AU574" s="37" t="s">
        <v>469</v>
      </c>
      <c r="AV574" s="39" t="s">
        <v>494</v>
      </c>
      <c r="AW574" s="39" t="s">
        <v>495</v>
      </c>
      <c r="AX574" s="39" t="s">
        <v>496</v>
      </c>
      <c r="AY574" s="40" t="s">
        <v>705</v>
      </c>
      <c r="AZ574" s="40" t="s">
        <v>680</v>
      </c>
      <c r="BA574" s="274">
        <v>0</v>
      </c>
      <c r="BB574" s="42"/>
      <c r="BC574" s="43">
        <v>49400</v>
      </c>
      <c r="BD574" s="43">
        <v>0</v>
      </c>
      <c r="BE574" s="43"/>
      <c r="BF574" s="43">
        <v>0</v>
      </c>
      <c r="BG574" s="44"/>
      <c r="BH574" s="45">
        <f t="shared" si="962"/>
        <v>49400</v>
      </c>
      <c r="BI574" s="45">
        <f t="shared" si="963"/>
        <v>51376</v>
      </c>
      <c r="BJ574" s="45">
        <f t="shared" si="898"/>
        <v>51376</v>
      </c>
      <c r="BK574" s="46">
        <v>0</v>
      </c>
      <c r="BL574" s="46">
        <v>0</v>
      </c>
      <c r="BM574" s="46">
        <f t="shared" si="932"/>
        <v>0</v>
      </c>
      <c r="BN574" s="46">
        <v>0</v>
      </c>
      <c r="BO574" s="46">
        <f t="shared" si="945"/>
        <v>0</v>
      </c>
      <c r="BP574" s="46">
        <v>0</v>
      </c>
      <c r="BQ574" s="46">
        <f t="shared" si="933"/>
        <v>0</v>
      </c>
      <c r="BR574" s="46">
        <v>0</v>
      </c>
      <c r="BS574" s="46">
        <f t="shared" si="934"/>
        <v>0</v>
      </c>
      <c r="BT574" s="46">
        <v>0</v>
      </c>
      <c r="BU574" s="46">
        <f t="shared" si="935"/>
        <v>0</v>
      </c>
      <c r="BV574" s="46">
        <v>0</v>
      </c>
      <c r="BW574" s="46">
        <f t="shared" si="936"/>
        <v>0</v>
      </c>
      <c r="BX574" s="46">
        <v>0</v>
      </c>
      <c r="BY574" s="46">
        <f t="shared" si="937"/>
        <v>0</v>
      </c>
      <c r="BZ574" s="46">
        <v>0</v>
      </c>
      <c r="CA574" s="46">
        <f t="shared" si="946"/>
        <v>0</v>
      </c>
      <c r="CB574" s="46">
        <v>0</v>
      </c>
      <c r="CC574" s="46">
        <f t="shared" si="947"/>
        <v>0</v>
      </c>
      <c r="CD574" s="46">
        <v>0</v>
      </c>
      <c r="CE574" s="46">
        <f t="shared" si="948"/>
        <v>0</v>
      </c>
      <c r="CF574" s="46">
        <v>0</v>
      </c>
      <c r="CG574" s="46">
        <f t="shared" si="949"/>
        <v>0</v>
      </c>
      <c r="CH574" s="46">
        <v>49400</v>
      </c>
      <c r="CI574" s="46">
        <f t="shared" si="950"/>
        <v>51376</v>
      </c>
      <c r="CJ574" s="46">
        <v>0</v>
      </c>
      <c r="CK574" s="46">
        <f t="shared" si="951"/>
        <v>0</v>
      </c>
      <c r="CL574" s="46">
        <v>0</v>
      </c>
      <c r="CM574" s="46">
        <f t="shared" si="952"/>
        <v>0</v>
      </c>
      <c r="CN574" s="46">
        <v>0</v>
      </c>
      <c r="CO574" s="46">
        <f t="shared" si="953"/>
        <v>0</v>
      </c>
      <c r="CP574" s="46">
        <v>0</v>
      </c>
      <c r="CQ574" s="46">
        <f t="shared" si="954"/>
        <v>0</v>
      </c>
      <c r="CR574" s="46">
        <v>0</v>
      </c>
      <c r="CS574" s="46">
        <f t="shared" si="955"/>
        <v>0</v>
      </c>
      <c r="CT574" s="46">
        <v>0</v>
      </c>
      <c r="CU574" s="46">
        <f t="shared" si="956"/>
        <v>0</v>
      </c>
      <c r="CV574" s="46">
        <v>0</v>
      </c>
      <c r="CW574" s="46">
        <f t="shared" si="957"/>
        <v>0</v>
      </c>
      <c r="CX574" s="46">
        <v>0</v>
      </c>
      <c r="CY574" s="46">
        <f t="shared" si="958"/>
        <v>0</v>
      </c>
      <c r="CZ574" s="46">
        <v>0</v>
      </c>
      <c r="DA574" s="46">
        <f t="shared" si="959"/>
        <v>0</v>
      </c>
      <c r="DB574" s="47">
        <v>0</v>
      </c>
      <c r="DC574" s="46">
        <f t="shared" si="960"/>
        <v>0</v>
      </c>
      <c r="DD574" s="48">
        <v>0</v>
      </c>
      <c r="DE574" s="46">
        <f t="shared" si="961"/>
        <v>0</v>
      </c>
      <c r="DF574" s="49">
        <v>10</v>
      </c>
      <c r="DG574" s="50">
        <f t="shared" si="967"/>
        <v>5137.6000000000004</v>
      </c>
      <c r="DH574" s="51">
        <f t="shared" si="899"/>
        <v>51375.999999999993</v>
      </c>
      <c r="DI574" s="52"/>
      <c r="DJ574" s="52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2">
        <f>$DG574</f>
        <v>5137.6000000000004</v>
      </c>
      <c r="DW574" s="52">
        <f t="shared" si="942"/>
        <v>5137.6000000000004</v>
      </c>
      <c r="DX574" s="52">
        <f t="shared" si="942"/>
        <v>5137.6000000000004</v>
      </c>
      <c r="DY574" s="52">
        <f t="shared" si="942"/>
        <v>5137.6000000000004</v>
      </c>
      <c r="DZ574" s="52">
        <f t="shared" si="942"/>
        <v>5137.6000000000004</v>
      </c>
      <c r="EA574" s="52">
        <f t="shared" si="968"/>
        <v>5137.6000000000004</v>
      </c>
      <c r="EB574" s="52">
        <f t="shared" si="968"/>
        <v>5137.6000000000004</v>
      </c>
      <c r="EC574" s="52">
        <f t="shared" si="944"/>
        <v>5137.6000000000004</v>
      </c>
      <c r="ED574" s="52">
        <f t="shared" si="966"/>
        <v>5137.6000000000004</v>
      </c>
      <c r="EE574" s="52">
        <f t="shared" si="969"/>
        <v>5137.6000000000004</v>
      </c>
      <c r="EF574" s="52"/>
      <c r="EG574" s="54">
        <f t="shared" si="900"/>
        <v>0</v>
      </c>
      <c r="EH574" s="55">
        <f t="shared" si="901"/>
        <v>10</v>
      </c>
      <c r="EI574" s="55">
        <f t="shared" si="902"/>
        <v>0</v>
      </c>
      <c r="EJ574" s="56" t="s">
        <v>706</v>
      </c>
      <c r="EK574" s="57">
        <f t="shared" si="916"/>
        <v>0</v>
      </c>
      <c r="EL574" s="57">
        <f t="shared" si="917"/>
        <v>0</v>
      </c>
      <c r="EM574" s="57">
        <f t="shared" si="918"/>
        <v>0</v>
      </c>
      <c r="EN574" s="57">
        <f t="shared" si="919"/>
        <v>0</v>
      </c>
      <c r="EO574" s="57">
        <f t="shared" si="906"/>
        <v>0</v>
      </c>
      <c r="EP574" s="57">
        <f t="shared" si="907"/>
        <v>0</v>
      </c>
      <c r="EQ574" s="58">
        <f t="shared" si="908"/>
        <v>0</v>
      </c>
      <c r="ER574" s="58">
        <f t="shared" si="909"/>
        <v>0</v>
      </c>
      <c r="ES574" s="58">
        <f t="shared" si="910"/>
        <v>0</v>
      </c>
      <c r="ET574" s="58">
        <f t="shared" si="911"/>
        <v>0</v>
      </c>
    </row>
    <row r="575" spans="1:150" x14ac:dyDescent="0.25">
      <c r="A575" s="30" t="s">
        <v>1773</v>
      </c>
      <c r="B575" s="65">
        <v>2023491</v>
      </c>
      <c r="C575" s="67" t="s">
        <v>1296</v>
      </c>
      <c r="D575" s="32" t="s">
        <v>833</v>
      </c>
      <c r="E575" s="56"/>
      <c r="F575" s="33"/>
      <c r="G575" s="33"/>
      <c r="H575" s="288">
        <f t="shared" si="903"/>
        <v>38937.599999999999</v>
      </c>
      <c r="I575" s="288">
        <f t="shared" si="904"/>
        <v>38937.599999999999</v>
      </c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4" t="s">
        <v>863</v>
      </c>
      <c r="AI575" s="34" t="s">
        <v>463</v>
      </c>
      <c r="AJ575" s="34" t="s">
        <v>722</v>
      </c>
      <c r="AK575" s="34" t="s">
        <v>704</v>
      </c>
      <c r="AL575" s="34" t="s">
        <v>94</v>
      </c>
      <c r="AM575" s="34" t="s">
        <v>491</v>
      </c>
      <c r="AN575" s="34" t="s">
        <v>492</v>
      </c>
      <c r="AO575" s="36">
        <v>1.04</v>
      </c>
      <c r="AP575" s="69" t="s">
        <v>468</v>
      </c>
      <c r="AQ575" s="69" t="s">
        <v>30</v>
      </c>
      <c r="AR575" s="37" t="s">
        <v>493</v>
      </c>
      <c r="AS575" s="38">
        <v>2023</v>
      </c>
      <c r="AT575" s="39" t="s">
        <v>58</v>
      </c>
      <c r="AU575" s="37" t="s">
        <v>469</v>
      </c>
      <c r="AV575" s="39" t="s">
        <v>494</v>
      </c>
      <c r="AW575" s="39" t="s">
        <v>495</v>
      </c>
      <c r="AX575" s="39" t="s">
        <v>496</v>
      </c>
      <c r="AY575" s="40" t="s">
        <v>1297</v>
      </c>
      <c r="AZ575" s="40" t="s">
        <v>680</v>
      </c>
      <c r="BA575" s="274">
        <v>0</v>
      </c>
      <c r="BB575" s="42"/>
      <c r="BC575" s="43">
        <v>37440</v>
      </c>
      <c r="BD575" s="43">
        <v>0</v>
      </c>
      <c r="BE575" s="43"/>
      <c r="BF575" s="43">
        <v>0</v>
      </c>
      <c r="BG575" s="44"/>
      <c r="BH575" s="45">
        <f t="shared" si="962"/>
        <v>37440</v>
      </c>
      <c r="BI575" s="45">
        <f t="shared" si="963"/>
        <v>38937.599999999999</v>
      </c>
      <c r="BJ575" s="45">
        <f t="shared" si="898"/>
        <v>38937.599999999999</v>
      </c>
      <c r="BK575" s="46">
        <v>0</v>
      </c>
      <c r="BL575" s="46">
        <v>0</v>
      </c>
      <c r="BM575" s="46">
        <f t="shared" si="932"/>
        <v>0</v>
      </c>
      <c r="BN575" s="46">
        <v>0</v>
      </c>
      <c r="BO575" s="46">
        <f t="shared" si="945"/>
        <v>0</v>
      </c>
      <c r="BP575" s="46">
        <v>0</v>
      </c>
      <c r="BQ575" s="46">
        <f t="shared" si="933"/>
        <v>0</v>
      </c>
      <c r="BR575" s="46">
        <v>0</v>
      </c>
      <c r="BS575" s="46">
        <f t="shared" si="934"/>
        <v>0</v>
      </c>
      <c r="BT575" s="46">
        <v>0</v>
      </c>
      <c r="BU575" s="46">
        <f t="shared" si="935"/>
        <v>0</v>
      </c>
      <c r="BV575" s="46">
        <v>0</v>
      </c>
      <c r="BW575" s="46">
        <f t="shared" si="936"/>
        <v>0</v>
      </c>
      <c r="BX575" s="46">
        <v>0</v>
      </c>
      <c r="BY575" s="46">
        <f t="shared" si="937"/>
        <v>0</v>
      </c>
      <c r="BZ575" s="46">
        <v>0</v>
      </c>
      <c r="CA575" s="46">
        <f t="shared" si="946"/>
        <v>0</v>
      </c>
      <c r="CB575" s="46">
        <v>0</v>
      </c>
      <c r="CC575" s="46">
        <f t="shared" si="947"/>
        <v>0</v>
      </c>
      <c r="CD575" s="46">
        <v>0</v>
      </c>
      <c r="CE575" s="46">
        <f t="shared" si="948"/>
        <v>0</v>
      </c>
      <c r="CF575" s="46">
        <v>0</v>
      </c>
      <c r="CG575" s="46">
        <f t="shared" si="949"/>
        <v>0</v>
      </c>
      <c r="CH575" s="46">
        <v>37440</v>
      </c>
      <c r="CI575" s="46">
        <f t="shared" si="950"/>
        <v>38937.599999999999</v>
      </c>
      <c r="CJ575" s="46">
        <v>0</v>
      </c>
      <c r="CK575" s="46">
        <f t="shared" si="951"/>
        <v>0</v>
      </c>
      <c r="CL575" s="46">
        <v>0</v>
      </c>
      <c r="CM575" s="46">
        <f t="shared" si="952"/>
        <v>0</v>
      </c>
      <c r="CN575" s="46">
        <v>0</v>
      </c>
      <c r="CO575" s="46">
        <f t="shared" si="953"/>
        <v>0</v>
      </c>
      <c r="CP575" s="46">
        <v>0</v>
      </c>
      <c r="CQ575" s="46">
        <f t="shared" si="954"/>
        <v>0</v>
      </c>
      <c r="CR575" s="46">
        <v>0</v>
      </c>
      <c r="CS575" s="46">
        <f t="shared" si="955"/>
        <v>0</v>
      </c>
      <c r="CT575" s="46">
        <v>0</v>
      </c>
      <c r="CU575" s="46">
        <f t="shared" si="956"/>
        <v>0</v>
      </c>
      <c r="CV575" s="46">
        <v>0</v>
      </c>
      <c r="CW575" s="46">
        <f t="shared" si="957"/>
        <v>0</v>
      </c>
      <c r="CX575" s="46">
        <v>0</v>
      </c>
      <c r="CY575" s="46">
        <f t="shared" si="958"/>
        <v>0</v>
      </c>
      <c r="CZ575" s="46">
        <v>0</v>
      </c>
      <c r="DA575" s="46">
        <f t="shared" si="959"/>
        <v>0</v>
      </c>
      <c r="DB575" s="47">
        <v>0</v>
      </c>
      <c r="DC575" s="46">
        <f t="shared" si="960"/>
        <v>0</v>
      </c>
      <c r="DD575" s="48">
        <v>0</v>
      </c>
      <c r="DE575" s="46">
        <f t="shared" si="961"/>
        <v>0</v>
      </c>
      <c r="DF575" s="49">
        <v>10</v>
      </c>
      <c r="DG575" s="50">
        <f t="shared" si="967"/>
        <v>3893.7599999999998</v>
      </c>
      <c r="DH575" s="51">
        <f t="shared" si="899"/>
        <v>38937.599999999999</v>
      </c>
      <c r="DI575" s="52"/>
      <c r="DJ575" s="52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2">
        <f>$DG575</f>
        <v>3893.7599999999998</v>
      </c>
      <c r="DW575" s="52">
        <f t="shared" si="942"/>
        <v>3893.7599999999998</v>
      </c>
      <c r="DX575" s="52">
        <f t="shared" si="942"/>
        <v>3893.7599999999998</v>
      </c>
      <c r="DY575" s="52">
        <f t="shared" si="942"/>
        <v>3893.7599999999998</v>
      </c>
      <c r="DZ575" s="52">
        <f t="shared" si="942"/>
        <v>3893.7599999999998</v>
      </c>
      <c r="EA575" s="52">
        <f t="shared" si="968"/>
        <v>3893.7599999999998</v>
      </c>
      <c r="EB575" s="52">
        <f t="shared" si="968"/>
        <v>3893.7599999999998</v>
      </c>
      <c r="EC575" s="52">
        <f t="shared" si="944"/>
        <v>3893.7599999999998</v>
      </c>
      <c r="ED575" s="52">
        <f t="shared" si="966"/>
        <v>3893.7599999999998</v>
      </c>
      <c r="EE575" s="52">
        <f t="shared" si="969"/>
        <v>3893.7599999999998</v>
      </c>
      <c r="EF575" s="52"/>
      <c r="EG575" s="54">
        <f t="shared" si="900"/>
        <v>0</v>
      </c>
      <c r="EH575" s="55">
        <f t="shared" si="901"/>
        <v>10</v>
      </c>
      <c r="EI575" s="55">
        <f t="shared" si="902"/>
        <v>0</v>
      </c>
      <c r="EJ575" s="56" t="s">
        <v>756</v>
      </c>
      <c r="EK575" s="57">
        <f t="shared" si="916"/>
        <v>0</v>
      </c>
      <c r="EL575" s="57">
        <f t="shared" si="917"/>
        <v>0</v>
      </c>
      <c r="EM575" s="57">
        <f t="shared" si="918"/>
        <v>0</v>
      </c>
      <c r="EN575" s="57">
        <f t="shared" si="919"/>
        <v>0</v>
      </c>
      <c r="EO575" s="57">
        <f t="shared" si="906"/>
        <v>0</v>
      </c>
      <c r="EP575" s="57">
        <f t="shared" si="907"/>
        <v>0</v>
      </c>
      <c r="EQ575" s="58">
        <f t="shared" si="908"/>
        <v>0</v>
      </c>
      <c r="ER575" s="58">
        <f t="shared" si="909"/>
        <v>0</v>
      </c>
      <c r="ES575" s="58">
        <f t="shared" si="910"/>
        <v>0</v>
      </c>
      <c r="ET575" s="58">
        <f t="shared" si="911"/>
        <v>0</v>
      </c>
    </row>
    <row r="576" spans="1:150" x14ac:dyDescent="0.25">
      <c r="A576" s="30" t="s">
        <v>1774</v>
      </c>
      <c r="B576" s="65">
        <v>2023492</v>
      </c>
      <c r="C576" s="67" t="s">
        <v>1666</v>
      </c>
      <c r="D576" s="32" t="s">
        <v>833</v>
      </c>
      <c r="E576" s="56"/>
      <c r="F576" s="33"/>
      <c r="G576" s="33"/>
      <c r="H576" s="288">
        <f t="shared" si="903"/>
        <v>37856</v>
      </c>
      <c r="I576" s="288">
        <f t="shared" si="904"/>
        <v>37856</v>
      </c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4" t="s">
        <v>863</v>
      </c>
      <c r="AI576" s="34" t="s">
        <v>463</v>
      </c>
      <c r="AJ576" s="34" t="s">
        <v>722</v>
      </c>
      <c r="AK576" s="34" t="s">
        <v>704</v>
      </c>
      <c r="AL576" s="34" t="s">
        <v>1180</v>
      </c>
      <c r="AM576" s="34" t="s">
        <v>491</v>
      </c>
      <c r="AN576" s="34" t="s">
        <v>492</v>
      </c>
      <c r="AO576" s="36">
        <v>1.04</v>
      </c>
      <c r="AP576" s="69" t="s">
        <v>468</v>
      </c>
      <c r="AQ576" s="69" t="s">
        <v>30</v>
      </c>
      <c r="AR576" s="37" t="s">
        <v>493</v>
      </c>
      <c r="AS576" s="38">
        <v>2023</v>
      </c>
      <c r="AT576" s="39" t="s">
        <v>58</v>
      </c>
      <c r="AU576" s="37" t="s">
        <v>469</v>
      </c>
      <c r="AV576" s="39" t="s">
        <v>494</v>
      </c>
      <c r="AW576" s="39" t="s">
        <v>495</v>
      </c>
      <c r="AX576" s="39" t="s">
        <v>496</v>
      </c>
      <c r="AY576" s="40" t="s">
        <v>1297</v>
      </c>
      <c r="AZ576" s="40" t="s">
        <v>680</v>
      </c>
      <c r="BA576" s="274">
        <v>0</v>
      </c>
      <c r="BB576" s="42"/>
      <c r="BC576" s="43">
        <v>36400</v>
      </c>
      <c r="BD576" s="43">
        <v>0</v>
      </c>
      <c r="BE576" s="43"/>
      <c r="BF576" s="43">
        <v>0</v>
      </c>
      <c r="BG576" s="44"/>
      <c r="BH576" s="45">
        <f t="shared" si="962"/>
        <v>36400</v>
      </c>
      <c r="BI576" s="45">
        <f t="shared" si="963"/>
        <v>37856</v>
      </c>
      <c r="BJ576" s="45">
        <f t="shared" si="898"/>
        <v>37856</v>
      </c>
      <c r="BK576" s="46">
        <v>0</v>
      </c>
      <c r="BL576" s="46">
        <v>0</v>
      </c>
      <c r="BM576" s="46">
        <f t="shared" si="932"/>
        <v>0</v>
      </c>
      <c r="BN576" s="46">
        <v>0</v>
      </c>
      <c r="BO576" s="46">
        <f t="shared" si="945"/>
        <v>0</v>
      </c>
      <c r="BP576" s="46">
        <v>0</v>
      </c>
      <c r="BQ576" s="46">
        <f t="shared" si="933"/>
        <v>0</v>
      </c>
      <c r="BR576" s="46">
        <v>0</v>
      </c>
      <c r="BS576" s="46">
        <f t="shared" si="934"/>
        <v>0</v>
      </c>
      <c r="BT576" s="46">
        <v>0</v>
      </c>
      <c r="BU576" s="46">
        <f t="shared" si="935"/>
        <v>0</v>
      </c>
      <c r="BV576" s="46">
        <v>0</v>
      </c>
      <c r="BW576" s="46">
        <f t="shared" si="936"/>
        <v>0</v>
      </c>
      <c r="BX576" s="46">
        <v>0</v>
      </c>
      <c r="BY576" s="46">
        <f t="shared" si="937"/>
        <v>0</v>
      </c>
      <c r="BZ576" s="46">
        <v>0</v>
      </c>
      <c r="CA576" s="46">
        <f t="shared" si="946"/>
        <v>0</v>
      </c>
      <c r="CB576" s="46">
        <v>0</v>
      </c>
      <c r="CC576" s="46">
        <f t="shared" si="947"/>
        <v>0</v>
      </c>
      <c r="CD576" s="46">
        <v>0</v>
      </c>
      <c r="CE576" s="46">
        <f t="shared" si="948"/>
        <v>0</v>
      </c>
      <c r="CF576" s="46">
        <v>0</v>
      </c>
      <c r="CG576" s="46">
        <f t="shared" si="949"/>
        <v>0</v>
      </c>
      <c r="CH576" s="46">
        <v>0</v>
      </c>
      <c r="CI576" s="46">
        <f t="shared" si="950"/>
        <v>0</v>
      </c>
      <c r="CJ576" s="46">
        <v>36400</v>
      </c>
      <c r="CK576" s="46">
        <f t="shared" si="951"/>
        <v>37856</v>
      </c>
      <c r="CL576" s="46">
        <v>0</v>
      </c>
      <c r="CM576" s="46">
        <f t="shared" si="952"/>
        <v>0</v>
      </c>
      <c r="CN576" s="46">
        <v>0</v>
      </c>
      <c r="CO576" s="46">
        <f t="shared" si="953"/>
        <v>0</v>
      </c>
      <c r="CP576" s="46">
        <v>0</v>
      </c>
      <c r="CQ576" s="46">
        <f t="shared" si="954"/>
        <v>0</v>
      </c>
      <c r="CR576" s="46">
        <v>0</v>
      </c>
      <c r="CS576" s="46">
        <f t="shared" si="955"/>
        <v>0</v>
      </c>
      <c r="CT576" s="46">
        <v>0</v>
      </c>
      <c r="CU576" s="46">
        <f t="shared" si="956"/>
        <v>0</v>
      </c>
      <c r="CV576" s="46">
        <v>0</v>
      </c>
      <c r="CW576" s="46">
        <f t="shared" si="957"/>
        <v>0</v>
      </c>
      <c r="CX576" s="46">
        <v>0</v>
      </c>
      <c r="CY576" s="46">
        <f t="shared" si="958"/>
        <v>0</v>
      </c>
      <c r="CZ576" s="46">
        <v>0</v>
      </c>
      <c r="DA576" s="46">
        <f t="shared" si="959"/>
        <v>0</v>
      </c>
      <c r="DB576" s="47">
        <v>0</v>
      </c>
      <c r="DC576" s="46">
        <f t="shared" si="960"/>
        <v>0</v>
      </c>
      <c r="DD576" s="48">
        <v>0</v>
      </c>
      <c r="DE576" s="46">
        <f t="shared" si="961"/>
        <v>0</v>
      </c>
      <c r="DF576" s="49">
        <v>10</v>
      </c>
      <c r="DG576" s="50">
        <f t="shared" si="967"/>
        <v>3785.6</v>
      </c>
      <c r="DH576" s="51">
        <f t="shared" si="899"/>
        <v>37855.999999999993</v>
      </c>
      <c r="DI576" s="52"/>
      <c r="DJ576" s="52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2">
        <f t="shared" si="942"/>
        <v>3785.6</v>
      </c>
      <c r="DX576" s="52">
        <f t="shared" si="942"/>
        <v>3785.6</v>
      </c>
      <c r="DY576" s="52">
        <f t="shared" si="942"/>
        <v>3785.6</v>
      </c>
      <c r="DZ576" s="52">
        <f t="shared" si="942"/>
        <v>3785.6</v>
      </c>
      <c r="EA576" s="52">
        <f t="shared" si="968"/>
        <v>3785.6</v>
      </c>
      <c r="EB576" s="52">
        <f t="shared" si="968"/>
        <v>3785.6</v>
      </c>
      <c r="EC576" s="52">
        <f t="shared" si="944"/>
        <v>3785.6</v>
      </c>
      <c r="ED576" s="52">
        <f t="shared" si="966"/>
        <v>3785.6</v>
      </c>
      <c r="EE576" s="52">
        <f t="shared" si="969"/>
        <v>3785.6</v>
      </c>
      <c r="EF576" s="52">
        <f t="shared" ref="EF576:EF583" si="970">$DG576</f>
        <v>3785.6</v>
      </c>
      <c r="EG576" s="54">
        <f t="shared" si="900"/>
        <v>0</v>
      </c>
      <c r="EH576" s="55">
        <f t="shared" si="901"/>
        <v>10</v>
      </c>
      <c r="EI576" s="55">
        <f t="shared" si="902"/>
        <v>0</v>
      </c>
      <c r="EJ576" s="56" t="s">
        <v>756</v>
      </c>
      <c r="EK576" s="57">
        <f t="shared" si="916"/>
        <v>0</v>
      </c>
      <c r="EL576" s="57">
        <f t="shared" si="917"/>
        <v>0</v>
      </c>
      <c r="EM576" s="57">
        <f t="shared" si="918"/>
        <v>0</v>
      </c>
      <c r="EN576" s="57">
        <f t="shared" si="919"/>
        <v>0</v>
      </c>
      <c r="EO576" s="57">
        <f t="shared" si="906"/>
        <v>0</v>
      </c>
      <c r="EP576" s="57">
        <f t="shared" si="907"/>
        <v>0</v>
      </c>
      <c r="EQ576" s="58">
        <f t="shared" si="908"/>
        <v>0</v>
      </c>
      <c r="ER576" s="58">
        <f t="shared" si="909"/>
        <v>0</v>
      </c>
      <c r="ES576" s="58">
        <f t="shared" si="910"/>
        <v>0</v>
      </c>
      <c r="ET576" s="58">
        <f t="shared" si="911"/>
        <v>0</v>
      </c>
    </row>
    <row r="577" spans="1:150" x14ac:dyDescent="0.25">
      <c r="A577" s="30" t="s">
        <v>1775</v>
      </c>
      <c r="B577" s="65">
        <v>2023493</v>
      </c>
      <c r="C577" s="67" t="s">
        <v>1668</v>
      </c>
      <c r="D577" s="32" t="s">
        <v>833</v>
      </c>
      <c r="E577" s="56"/>
      <c r="F577" s="33"/>
      <c r="G577" s="33"/>
      <c r="H577" s="288">
        <f t="shared" si="903"/>
        <v>15142.4</v>
      </c>
      <c r="I577" s="288">
        <f t="shared" si="904"/>
        <v>15142.4</v>
      </c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4" t="s">
        <v>863</v>
      </c>
      <c r="AI577" s="34" t="s">
        <v>463</v>
      </c>
      <c r="AJ577" s="34" t="s">
        <v>722</v>
      </c>
      <c r="AK577" s="34" t="s">
        <v>704</v>
      </c>
      <c r="AL577" s="34" t="s">
        <v>1180</v>
      </c>
      <c r="AM577" s="34" t="s">
        <v>491</v>
      </c>
      <c r="AN577" s="34" t="s">
        <v>492</v>
      </c>
      <c r="AO577" s="36">
        <v>1.04</v>
      </c>
      <c r="AP577" s="69" t="s">
        <v>468</v>
      </c>
      <c r="AQ577" s="69" t="s">
        <v>30</v>
      </c>
      <c r="AR577" s="37" t="s">
        <v>493</v>
      </c>
      <c r="AS577" s="38">
        <v>2023</v>
      </c>
      <c r="AT577" s="39" t="s">
        <v>58</v>
      </c>
      <c r="AU577" s="37" t="s">
        <v>469</v>
      </c>
      <c r="AV577" s="39" t="s">
        <v>494</v>
      </c>
      <c r="AW577" s="39" t="s">
        <v>495</v>
      </c>
      <c r="AX577" s="39" t="s">
        <v>496</v>
      </c>
      <c r="AY577" s="40" t="s">
        <v>1297</v>
      </c>
      <c r="AZ577" s="40" t="s">
        <v>680</v>
      </c>
      <c r="BA577" s="274">
        <v>0</v>
      </c>
      <c r="BB577" s="42"/>
      <c r="BC577" s="43">
        <v>14560</v>
      </c>
      <c r="BD577" s="43">
        <v>0</v>
      </c>
      <c r="BE577" s="43"/>
      <c r="BF577" s="43">
        <v>0</v>
      </c>
      <c r="BG577" s="44"/>
      <c r="BH577" s="45">
        <f t="shared" si="962"/>
        <v>14560</v>
      </c>
      <c r="BI577" s="45">
        <f t="shared" si="963"/>
        <v>15142.4</v>
      </c>
      <c r="BJ577" s="45">
        <f t="shared" si="898"/>
        <v>15142.4</v>
      </c>
      <c r="BK577" s="46">
        <v>0</v>
      </c>
      <c r="BL577" s="46">
        <v>0</v>
      </c>
      <c r="BM577" s="46">
        <f t="shared" si="932"/>
        <v>0</v>
      </c>
      <c r="BN577" s="46">
        <v>0</v>
      </c>
      <c r="BO577" s="46">
        <f t="shared" si="945"/>
        <v>0</v>
      </c>
      <c r="BP577" s="46">
        <v>0</v>
      </c>
      <c r="BQ577" s="46">
        <f t="shared" si="933"/>
        <v>0</v>
      </c>
      <c r="BR577" s="46">
        <v>0</v>
      </c>
      <c r="BS577" s="46">
        <f t="shared" si="934"/>
        <v>0</v>
      </c>
      <c r="BT577" s="46">
        <v>0</v>
      </c>
      <c r="BU577" s="46">
        <f t="shared" si="935"/>
        <v>0</v>
      </c>
      <c r="BV577" s="46">
        <v>0</v>
      </c>
      <c r="BW577" s="46">
        <f t="shared" si="936"/>
        <v>0</v>
      </c>
      <c r="BX577" s="46">
        <v>0</v>
      </c>
      <c r="BY577" s="46">
        <f t="shared" si="937"/>
        <v>0</v>
      </c>
      <c r="BZ577" s="46">
        <v>0</v>
      </c>
      <c r="CA577" s="46">
        <f t="shared" si="946"/>
        <v>0</v>
      </c>
      <c r="CB577" s="46">
        <v>0</v>
      </c>
      <c r="CC577" s="46">
        <f t="shared" si="947"/>
        <v>0</v>
      </c>
      <c r="CD577" s="46">
        <v>0</v>
      </c>
      <c r="CE577" s="46">
        <f t="shared" si="948"/>
        <v>0</v>
      </c>
      <c r="CF577" s="46">
        <v>0</v>
      </c>
      <c r="CG577" s="46">
        <f t="shared" si="949"/>
        <v>0</v>
      </c>
      <c r="CH577" s="46">
        <v>0</v>
      </c>
      <c r="CI577" s="46">
        <f t="shared" si="950"/>
        <v>0</v>
      </c>
      <c r="CJ577" s="46">
        <v>0</v>
      </c>
      <c r="CK577" s="46">
        <f t="shared" si="951"/>
        <v>0</v>
      </c>
      <c r="CL577" s="46">
        <v>14560</v>
      </c>
      <c r="CM577" s="46">
        <f t="shared" si="952"/>
        <v>15142.4</v>
      </c>
      <c r="CN577" s="46">
        <v>0</v>
      </c>
      <c r="CO577" s="46">
        <f t="shared" si="953"/>
        <v>0</v>
      </c>
      <c r="CP577" s="46">
        <v>0</v>
      </c>
      <c r="CQ577" s="46">
        <f t="shared" si="954"/>
        <v>0</v>
      </c>
      <c r="CR577" s="46">
        <v>0</v>
      </c>
      <c r="CS577" s="46">
        <f t="shared" si="955"/>
        <v>0</v>
      </c>
      <c r="CT577" s="46">
        <v>0</v>
      </c>
      <c r="CU577" s="46">
        <f t="shared" si="956"/>
        <v>0</v>
      </c>
      <c r="CV577" s="46">
        <v>0</v>
      </c>
      <c r="CW577" s="46">
        <f t="shared" si="957"/>
        <v>0</v>
      </c>
      <c r="CX577" s="46">
        <v>0</v>
      </c>
      <c r="CY577" s="46">
        <f t="shared" si="958"/>
        <v>0</v>
      </c>
      <c r="CZ577" s="46">
        <v>0</v>
      </c>
      <c r="DA577" s="46">
        <f t="shared" si="959"/>
        <v>0</v>
      </c>
      <c r="DB577" s="47">
        <v>0</v>
      </c>
      <c r="DC577" s="46">
        <f t="shared" si="960"/>
        <v>0</v>
      </c>
      <c r="DD577" s="48">
        <v>0</v>
      </c>
      <c r="DE577" s="46">
        <f t="shared" si="961"/>
        <v>0</v>
      </c>
      <c r="DF577" s="49">
        <v>10</v>
      </c>
      <c r="DG577" s="50">
        <f t="shared" si="967"/>
        <v>1514.24</v>
      </c>
      <c r="DH577" s="51">
        <f t="shared" si="899"/>
        <v>13628.16</v>
      </c>
      <c r="DI577" s="52"/>
      <c r="DJ577" s="52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2">
        <f t="shared" ref="DX577:DZ578" si="971">$DG577</f>
        <v>1514.24</v>
      </c>
      <c r="DY577" s="52">
        <f t="shared" si="971"/>
        <v>1514.24</v>
      </c>
      <c r="DZ577" s="52">
        <f t="shared" si="971"/>
        <v>1514.24</v>
      </c>
      <c r="EA577" s="52">
        <f t="shared" si="968"/>
        <v>1514.24</v>
      </c>
      <c r="EB577" s="52">
        <f t="shared" si="968"/>
        <v>1514.24</v>
      </c>
      <c r="EC577" s="52">
        <f t="shared" si="944"/>
        <v>1514.24</v>
      </c>
      <c r="ED577" s="52">
        <f t="shared" si="966"/>
        <v>1514.24</v>
      </c>
      <c r="EE577" s="52">
        <f t="shared" si="969"/>
        <v>1514.24</v>
      </c>
      <c r="EF577" s="52">
        <f t="shared" si="970"/>
        <v>1514.24</v>
      </c>
      <c r="EG577" s="54">
        <f t="shared" si="900"/>
        <v>1514.2399999999998</v>
      </c>
      <c r="EH577" s="55">
        <f t="shared" si="901"/>
        <v>9</v>
      </c>
      <c r="EI577" s="55">
        <f t="shared" si="902"/>
        <v>1</v>
      </c>
      <c r="EJ577" s="56" t="s">
        <v>723</v>
      </c>
      <c r="EK577" s="57">
        <f t="shared" si="916"/>
        <v>0</v>
      </c>
      <c r="EL577" s="57">
        <f t="shared" si="917"/>
        <v>0</v>
      </c>
      <c r="EM577" s="57">
        <f t="shared" si="918"/>
        <v>0</v>
      </c>
      <c r="EN577" s="57">
        <f t="shared" si="919"/>
        <v>0</v>
      </c>
      <c r="EO577" s="57">
        <f t="shared" si="906"/>
        <v>0</v>
      </c>
      <c r="EP577" s="57">
        <f t="shared" si="907"/>
        <v>0</v>
      </c>
      <c r="EQ577" s="58">
        <f t="shared" si="908"/>
        <v>0</v>
      </c>
      <c r="ER577" s="58">
        <f t="shared" si="909"/>
        <v>0</v>
      </c>
      <c r="ES577" s="58">
        <f t="shared" si="910"/>
        <v>0</v>
      </c>
      <c r="ET577" s="58">
        <f t="shared" si="911"/>
        <v>0</v>
      </c>
    </row>
    <row r="578" spans="1:150" x14ac:dyDescent="0.25">
      <c r="A578" s="30" t="s">
        <v>1776</v>
      </c>
      <c r="B578" s="65">
        <v>2023494</v>
      </c>
      <c r="C578" s="67" t="s">
        <v>1670</v>
      </c>
      <c r="D578" s="32" t="s">
        <v>833</v>
      </c>
      <c r="E578" s="56"/>
      <c r="F578" s="33"/>
      <c r="G578" s="33"/>
      <c r="H578" s="288">
        <f t="shared" si="903"/>
        <v>302848</v>
      </c>
      <c r="I578" s="288">
        <f t="shared" si="904"/>
        <v>302848</v>
      </c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4" t="s">
        <v>478</v>
      </c>
      <c r="AI578" s="34" t="s">
        <v>534</v>
      </c>
      <c r="AJ578" s="34" t="s">
        <v>722</v>
      </c>
      <c r="AK578" s="34" t="s">
        <v>704</v>
      </c>
      <c r="AL578" s="34" t="s">
        <v>94</v>
      </c>
      <c r="AM578" s="34" t="s">
        <v>491</v>
      </c>
      <c r="AN578" s="34" t="s">
        <v>492</v>
      </c>
      <c r="AO578" s="36">
        <v>1.04</v>
      </c>
      <c r="AP578" s="69" t="s">
        <v>468</v>
      </c>
      <c r="AQ578" s="69" t="s">
        <v>30</v>
      </c>
      <c r="AR578" s="37" t="s">
        <v>493</v>
      </c>
      <c r="AS578" s="38">
        <v>2023</v>
      </c>
      <c r="AT578" s="39" t="s">
        <v>30</v>
      </c>
      <c r="AU578" s="37" t="s">
        <v>469</v>
      </c>
      <c r="AV578" s="39" t="s">
        <v>494</v>
      </c>
      <c r="AW578" s="39" t="s">
        <v>495</v>
      </c>
      <c r="AX578" s="39" t="s">
        <v>496</v>
      </c>
      <c r="AY578" s="40" t="s">
        <v>834</v>
      </c>
      <c r="AZ578" s="40" t="s">
        <v>680</v>
      </c>
      <c r="BA578" s="274">
        <v>0</v>
      </c>
      <c r="BB578" s="42"/>
      <c r="BC578" s="43">
        <v>291200</v>
      </c>
      <c r="BD578" s="43">
        <v>0</v>
      </c>
      <c r="BE578" s="43"/>
      <c r="BF578" s="43">
        <v>0</v>
      </c>
      <c r="BG578" s="44"/>
      <c r="BH578" s="45">
        <f t="shared" si="962"/>
        <v>291200</v>
      </c>
      <c r="BI578" s="45">
        <f t="shared" si="963"/>
        <v>302848</v>
      </c>
      <c r="BJ578" s="45">
        <f t="shared" ref="BJ578:BJ641" si="972">BI578+BA578</f>
        <v>302848</v>
      </c>
      <c r="BK578" s="46">
        <v>0</v>
      </c>
      <c r="BL578" s="46">
        <v>0</v>
      </c>
      <c r="BM578" s="46">
        <f t="shared" si="932"/>
        <v>0</v>
      </c>
      <c r="BN578" s="46">
        <v>0</v>
      </c>
      <c r="BO578" s="46">
        <f t="shared" si="945"/>
        <v>0</v>
      </c>
      <c r="BP578" s="46">
        <v>0</v>
      </c>
      <c r="BQ578" s="46">
        <f t="shared" si="933"/>
        <v>0</v>
      </c>
      <c r="BR578" s="46">
        <v>0</v>
      </c>
      <c r="BS578" s="46">
        <f t="shared" si="934"/>
        <v>0</v>
      </c>
      <c r="BT578" s="46">
        <v>0</v>
      </c>
      <c r="BU578" s="46">
        <f t="shared" si="935"/>
        <v>0</v>
      </c>
      <c r="BV578" s="46">
        <v>0</v>
      </c>
      <c r="BW578" s="46">
        <f t="shared" si="936"/>
        <v>0</v>
      </c>
      <c r="BX578" s="46">
        <v>0</v>
      </c>
      <c r="BY578" s="46">
        <f t="shared" si="937"/>
        <v>0</v>
      </c>
      <c r="BZ578" s="46">
        <v>0</v>
      </c>
      <c r="CA578" s="46">
        <f t="shared" si="946"/>
        <v>0</v>
      </c>
      <c r="CB578" s="46">
        <v>0</v>
      </c>
      <c r="CC578" s="46">
        <f t="shared" si="947"/>
        <v>0</v>
      </c>
      <c r="CD578" s="46">
        <v>0</v>
      </c>
      <c r="CE578" s="46">
        <f t="shared" si="948"/>
        <v>0</v>
      </c>
      <c r="CF578" s="46">
        <v>0</v>
      </c>
      <c r="CG578" s="46">
        <f t="shared" si="949"/>
        <v>0</v>
      </c>
      <c r="CH578" s="46">
        <v>0</v>
      </c>
      <c r="CI578" s="46">
        <f t="shared" si="950"/>
        <v>0</v>
      </c>
      <c r="CJ578" s="46">
        <v>0</v>
      </c>
      <c r="CK578" s="46">
        <f t="shared" si="951"/>
        <v>0</v>
      </c>
      <c r="CL578" s="46">
        <v>291200</v>
      </c>
      <c r="CM578" s="46">
        <f t="shared" si="952"/>
        <v>302848</v>
      </c>
      <c r="CN578" s="46">
        <v>0</v>
      </c>
      <c r="CO578" s="46">
        <f t="shared" si="953"/>
        <v>0</v>
      </c>
      <c r="CP578" s="46">
        <v>0</v>
      </c>
      <c r="CQ578" s="46">
        <f t="shared" si="954"/>
        <v>0</v>
      </c>
      <c r="CR578" s="46">
        <v>0</v>
      </c>
      <c r="CS578" s="46">
        <f t="shared" si="955"/>
        <v>0</v>
      </c>
      <c r="CT578" s="46">
        <v>0</v>
      </c>
      <c r="CU578" s="46">
        <f t="shared" si="956"/>
        <v>0</v>
      </c>
      <c r="CV578" s="46">
        <v>0</v>
      </c>
      <c r="CW578" s="46">
        <f t="shared" si="957"/>
        <v>0</v>
      </c>
      <c r="CX578" s="46">
        <v>0</v>
      </c>
      <c r="CY578" s="46">
        <f t="shared" si="958"/>
        <v>0</v>
      </c>
      <c r="CZ578" s="46">
        <v>0</v>
      </c>
      <c r="DA578" s="46">
        <f t="shared" si="959"/>
        <v>0</v>
      </c>
      <c r="DB578" s="47">
        <v>0</v>
      </c>
      <c r="DC578" s="46">
        <f t="shared" si="960"/>
        <v>0</v>
      </c>
      <c r="DD578" s="48">
        <v>0</v>
      </c>
      <c r="DE578" s="46">
        <f t="shared" si="961"/>
        <v>0</v>
      </c>
      <c r="DF578" s="49">
        <v>10</v>
      </c>
      <c r="DG578" s="50">
        <f t="shared" si="967"/>
        <v>30284.799999999999</v>
      </c>
      <c r="DH578" s="51">
        <f t="shared" ref="DH578:DH641" si="973">SUM(DI578:EF578)</f>
        <v>272563.19999999995</v>
      </c>
      <c r="DI578" s="52"/>
      <c r="DJ578" s="52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2">
        <f t="shared" si="971"/>
        <v>30284.799999999999</v>
      </c>
      <c r="DY578" s="52">
        <f t="shared" si="971"/>
        <v>30284.799999999999</v>
      </c>
      <c r="DZ578" s="52">
        <f t="shared" si="971"/>
        <v>30284.799999999999</v>
      </c>
      <c r="EA578" s="52">
        <f t="shared" si="968"/>
        <v>30284.799999999999</v>
      </c>
      <c r="EB578" s="52">
        <f t="shared" si="968"/>
        <v>30284.799999999999</v>
      </c>
      <c r="EC578" s="52">
        <f t="shared" si="944"/>
        <v>30284.799999999999</v>
      </c>
      <c r="ED578" s="52">
        <f t="shared" si="966"/>
        <v>30284.799999999999</v>
      </c>
      <c r="EE578" s="52">
        <f t="shared" si="969"/>
        <v>30284.799999999999</v>
      </c>
      <c r="EF578" s="52">
        <f t="shared" si="970"/>
        <v>30284.799999999999</v>
      </c>
      <c r="EG578" s="54">
        <f t="shared" ref="EG578:EG641" si="974">BJ578-DH578</f>
        <v>30284.800000000047</v>
      </c>
      <c r="EH578" s="55">
        <f t="shared" ref="EH578:EH641" si="975">COUNT(DI578:EF578)</f>
        <v>9</v>
      </c>
      <c r="EI578" s="55">
        <f t="shared" ref="EI578:EI641" si="976">DF578-EH578</f>
        <v>1</v>
      </c>
      <c r="EJ578" s="56" t="s">
        <v>756</v>
      </c>
      <c r="EK578" s="57">
        <f t="shared" si="916"/>
        <v>0</v>
      </c>
      <c r="EL578" s="57">
        <f t="shared" si="917"/>
        <v>0</v>
      </c>
      <c r="EM578" s="57">
        <f t="shared" si="918"/>
        <v>0</v>
      </c>
      <c r="EN578" s="57">
        <f t="shared" si="919"/>
        <v>0</v>
      </c>
      <c r="EO578" s="57">
        <f t="shared" si="906"/>
        <v>0</v>
      </c>
      <c r="EP578" s="57">
        <f t="shared" si="907"/>
        <v>0</v>
      </c>
      <c r="EQ578" s="58">
        <f t="shared" si="908"/>
        <v>0</v>
      </c>
      <c r="ER578" s="58">
        <f t="shared" si="909"/>
        <v>0</v>
      </c>
      <c r="ES578" s="58">
        <f t="shared" si="910"/>
        <v>0</v>
      </c>
      <c r="ET578" s="58">
        <f t="shared" si="911"/>
        <v>0</v>
      </c>
    </row>
    <row r="579" spans="1:150" x14ac:dyDescent="0.25">
      <c r="A579" s="30" t="s">
        <v>1777</v>
      </c>
      <c r="B579" s="65">
        <v>2023495</v>
      </c>
      <c r="C579" s="67" t="s">
        <v>1684</v>
      </c>
      <c r="D579" s="32" t="s">
        <v>833</v>
      </c>
      <c r="E579" s="56"/>
      <c r="F579" s="33"/>
      <c r="G579" s="33"/>
      <c r="H579" s="288">
        <f t="shared" ref="H579:H642" si="977">BI579</f>
        <v>51700.480000000003</v>
      </c>
      <c r="I579" s="288">
        <f t="shared" ref="I579:I642" si="978">BJ579</f>
        <v>51700.480000000003</v>
      </c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4" t="s">
        <v>863</v>
      </c>
      <c r="AI579" s="34" t="s">
        <v>463</v>
      </c>
      <c r="AJ579" s="34" t="s">
        <v>722</v>
      </c>
      <c r="AK579" s="34" t="s">
        <v>704</v>
      </c>
      <c r="AL579" s="34" t="s">
        <v>94</v>
      </c>
      <c r="AM579" s="34" t="s">
        <v>491</v>
      </c>
      <c r="AN579" s="34" t="s">
        <v>492</v>
      </c>
      <c r="AO579" s="36">
        <v>1.04</v>
      </c>
      <c r="AP579" s="69" t="s">
        <v>468</v>
      </c>
      <c r="AQ579" s="69" t="s">
        <v>30</v>
      </c>
      <c r="AR579" s="37" t="s">
        <v>493</v>
      </c>
      <c r="AS579" s="38">
        <v>2023</v>
      </c>
      <c r="AT579" s="39" t="s">
        <v>58</v>
      </c>
      <c r="AU579" s="37" t="s">
        <v>469</v>
      </c>
      <c r="AV579" s="39" t="s">
        <v>494</v>
      </c>
      <c r="AW579" s="39" t="s">
        <v>495</v>
      </c>
      <c r="AX579" s="39" t="s">
        <v>496</v>
      </c>
      <c r="AY579" s="40" t="s">
        <v>705</v>
      </c>
      <c r="AZ579" s="40" t="s">
        <v>680</v>
      </c>
      <c r="BA579" s="274">
        <v>0</v>
      </c>
      <c r="BB579" s="42"/>
      <c r="BC579" s="43">
        <v>49712</v>
      </c>
      <c r="BD579" s="43">
        <v>0</v>
      </c>
      <c r="BE579" s="43"/>
      <c r="BF579" s="43">
        <v>0</v>
      </c>
      <c r="BG579" s="44"/>
      <c r="BH579" s="45">
        <f t="shared" si="962"/>
        <v>49712</v>
      </c>
      <c r="BI579" s="45">
        <f t="shared" si="963"/>
        <v>51700.480000000003</v>
      </c>
      <c r="BJ579" s="45">
        <f t="shared" si="972"/>
        <v>51700.480000000003</v>
      </c>
      <c r="BK579" s="46">
        <v>0</v>
      </c>
      <c r="BL579" s="46">
        <v>0</v>
      </c>
      <c r="BM579" s="46">
        <f t="shared" si="932"/>
        <v>0</v>
      </c>
      <c r="BN579" s="46">
        <v>0</v>
      </c>
      <c r="BO579" s="46">
        <f t="shared" si="945"/>
        <v>0</v>
      </c>
      <c r="BP579" s="46">
        <v>0</v>
      </c>
      <c r="BQ579" s="46">
        <f t="shared" si="933"/>
        <v>0</v>
      </c>
      <c r="BR579" s="46">
        <v>0</v>
      </c>
      <c r="BS579" s="46">
        <f t="shared" si="934"/>
        <v>0</v>
      </c>
      <c r="BT579" s="46">
        <v>0</v>
      </c>
      <c r="BU579" s="46">
        <f t="shared" si="935"/>
        <v>0</v>
      </c>
      <c r="BV579" s="46">
        <v>0</v>
      </c>
      <c r="BW579" s="46">
        <f t="shared" si="936"/>
        <v>0</v>
      </c>
      <c r="BX579" s="46">
        <v>0</v>
      </c>
      <c r="BY579" s="46">
        <f t="shared" si="937"/>
        <v>0</v>
      </c>
      <c r="BZ579" s="46">
        <v>0</v>
      </c>
      <c r="CA579" s="46">
        <f t="shared" si="946"/>
        <v>0</v>
      </c>
      <c r="CB579" s="46">
        <v>0</v>
      </c>
      <c r="CC579" s="46">
        <f t="shared" si="947"/>
        <v>0</v>
      </c>
      <c r="CD579" s="46">
        <v>0</v>
      </c>
      <c r="CE579" s="46">
        <f t="shared" si="948"/>
        <v>0</v>
      </c>
      <c r="CF579" s="46">
        <v>0</v>
      </c>
      <c r="CG579" s="46">
        <f t="shared" si="949"/>
        <v>0</v>
      </c>
      <c r="CH579" s="46">
        <v>0</v>
      </c>
      <c r="CI579" s="46">
        <f t="shared" si="950"/>
        <v>0</v>
      </c>
      <c r="CJ579" s="46">
        <v>0</v>
      </c>
      <c r="CK579" s="46">
        <f t="shared" si="951"/>
        <v>0</v>
      </c>
      <c r="CL579" s="46">
        <v>0</v>
      </c>
      <c r="CM579" s="46">
        <f t="shared" si="952"/>
        <v>0</v>
      </c>
      <c r="CN579" s="46">
        <v>49712</v>
      </c>
      <c r="CO579" s="46">
        <f t="shared" si="953"/>
        <v>51700.480000000003</v>
      </c>
      <c r="CP579" s="46">
        <v>0</v>
      </c>
      <c r="CQ579" s="46">
        <f t="shared" si="954"/>
        <v>0</v>
      </c>
      <c r="CR579" s="46">
        <v>0</v>
      </c>
      <c r="CS579" s="46">
        <f t="shared" si="955"/>
        <v>0</v>
      </c>
      <c r="CT579" s="46">
        <v>0</v>
      </c>
      <c r="CU579" s="46">
        <f t="shared" si="956"/>
        <v>0</v>
      </c>
      <c r="CV579" s="46">
        <v>0</v>
      </c>
      <c r="CW579" s="46">
        <f t="shared" si="957"/>
        <v>0</v>
      </c>
      <c r="CX579" s="46">
        <v>0</v>
      </c>
      <c r="CY579" s="46">
        <f t="shared" si="958"/>
        <v>0</v>
      </c>
      <c r="CZ579" s="46">
        <v>0</v>
      </c>
      <c r="DA579" s="46">
        <f t="shared" si="959"/>
        <v>0</v>
      </c>
      <c r="DB579" s="47">
        <v>0</v>
      </c>
      <c r="DC579" s="46">
        <f t="shared" si="960"/>
        <v>0</v>
      </c>
      <c r="DD579" s="48">
        <v>0</v>
      </c>
      <c r="DE579" s="46">
        <f t="shared" si="961"/>
        <v>0</v>
      </c>
      <c r="DF579" s="49">
        <v>10</v>
      </c>
      <c r="DG579" s="50">
        <f t="shared" si="967"/>
        <v>5170.0480000000007</v>
      </c>
      <c r="DH579" s="51">
        <f t="shared" si="973"/>
        <v>41360.384000000013</v>
      </c>
      <c r="DI579" s="52"/>
      <c r="DJ579" s="52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2">
        <f>$DG579</f>
        <v>5170.0480000000007</v>
      </c>
      <c r="DZ579" s="52">
        <f>$DG579</f>
        <v>5170.0480000000007</v>
      </c>
      <c r="EA579" s="52">
        <f t="shared" si="968"/>
        <v>5170.0480000000007</v>
      </c>
      <c r="EB579" s="52">
        <f t="shared" si="968"/>
        <v>5170.0480000000007</v>
      </c>
      <c r="EC579" s="52">
        <f t="shared" si="944"/>
        <v>5170.0480000000007</v>
      </c>
      <c r="ED579" s="52">
        <f t="shared" si="966"/>
        <v>5170.0480000000007</v>
      </c>
      <c r="EE579" s="52">
        <f t="shared" si="969"/>
        <v>5170.0480000000007</v>
      </c>
      <c r="EF579" s="52">
        <f t="shared" si="970"/>
        <v>5170.0480000000007</v>
      </c>
      <c r="EG579" s="54">
        <f t="shared" si="974"/>
        <v>10340.09599999999</v>
      </c>
      <c r="EH579" s="55">
        <f t="shared" si="975"/>
        <v>8</v>
      </c>
      <c r="EI579" s="55">
        <f t="shared" si="976"/>
        <v>2</v>
      </c>
      <c r="EJ579" s="56" t="s">
        <v>1097</v>
      </c>
      <c r="EK579" s="57">
        <f t="shared" si="916"/>
        <v>0</v>
      </c>
      <c r="EL579" s="57">
        <f t="shared" si="917"/>
        <v>0</v>
      </c>
      <c r="EM579" s="57">
        <f t="shared" si="918"/>
        <v>0</v>
      </c>
      <c r="EN579" s="57">
        <f t="shared" si="919"/>
        <v>0</v>
      </c>
      <c r="EO579" s="57">
        <f t="shared" ref="EO579:EO642" si="979">EN579+BS579-DM579</f>
        <v>0</v>
      </c>
      <c r="EP579" s="57">
        <f t="shared" ref="EP579:EP642" si="980">EO579+BU579-DN579</f>
        <v>0</v>
      </c>
      <c r="EQ579" s="58">
        <f t="shared" ref="EQ579:EQ642" si="981">EK579*$EQ$755</f>
        <v>0</v>
      </c>
      <c r="ER579" s="58">
        <f t="shared" ref="ER579:ER642" si="982">EL579*$EQ$756</f>
        <v>0</v>
      </c>
      <c r="ES579" s="58">
        <f t="shared" ref="ES579:ES642" si="983">EM579*$EQ$757</f>
        <v>0</v>
      </c>
      <c r="ET579" s="58">
        <f t="shared" ref="ET579:ET642" si="984">EN579*$EQ$758</f>
        <v>0</v>
      </c>
    </row>
    <row r="580" spans="1:150" x14ac:dyDescent="0.25">
      <c r="A580" s="30" t="s">
        <v>1778</v>
      </c>
      <c r="B580" s="65">
        <v>2023496</v>
      </c>
      <c r="C580" s="67" t="s">
        <v>1686</v>
      </c>
      <c r="D580" s="32" t="s">
        <v>833</v>
      </c>
      <c r="E580" s="56"/>
      <c r="F580" s="33"/>
      <c r="G580" s="33"/>
      <c r="H580" s="288">
        <f t="shared" si="977"/>
        <v>51700.480000000003</v>
      </c>
      <c r="I580" s="288">
        <f t="shared" si="978"/>
        <v>51700.480000000003</v>
      </c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4" t="s">
        <v>863</v>
      </c>
      <c r="AI580" s="34" t="s">
        <v>463</v>
      </c>
      <c r="AJ580" s="34" t="s">
        <v>722</v>
      </c>
      <c r="AK580" s="34" t="s">
        <v>704</v>
      </c>
      <c r="AL580" s="34" t="s">
        <v>94</v>
      </c>
      <c r="AM580" s="34" t="s">
        <v>491</v>
      </c>
      <c r="AN580" s="34" t="s">
        <v>492</v>
      </c>
      <c r="AO580" s="36">
        <v>1.04</v>
      </c>
      <c r="AP580" s="69" t="s">
        <v>468</v>
      </c>
      <c r="AQ580" s="69" t="s">
        <v>30</v>
      </c>
      <c r="AR580" s="37" t="s">
        <v>493</v>
      </c>
      <c r="AS580" s="38">
        <v>2023</v>
      </c>
      <c r="AT580" s="39" t="s">
        <v>58</v>
      </c>
      <c r="AU580" s="37" t="s">
        <v>469</v>
      </c>
      <c r="AV580" s="39" t="s">
        <v>494</v>
      </c>
      <c r="AW580" s="39" t="s">
        <v>495</v>
      </c>
      <c r="AX580" s="39" t="s">
        <v>496</v>
      </c>
      <c r="AY580" s="40" t="s">
        <v>705</v>
      </c>
      <c r="AZ580" s="40" t="s">
        <v>680</v>
      </c>
      <c r="BA580" s="274">
        <v>0</v>
      </c>
      <c r="BB580" s="42"/>
      <c r="BC580" s="43">
        <v>49712</v>
      </c>
      <c r="BD580" s="43">
        <v>0</v>
      </c>
      <c r="BE580" s="43"/>
      <c r="BF580" s="43">
        <v>0</v>
      </c>
      <c r="BG580" s="44"/>
      <c r="BH580" s="45">
        <f t="shared" si="962"/>
        <v>49712</v>
      </c>
      <c r="BI580" s="45">
        <f t="shared" si="963"/>
        <v>51700.480000000003</v>
      </c>
      <c r="BJ580" s="45">
        <f t="shared" si="972"/>
        <v>51700.480000000003</v>
      </c>
      <c r="BK580" s="46">
        <v>0</v>
      </c>
      <c r="BL580" s="46">
        <v>0</v>
      </c>
      <c r="BM580" s="46">
        <f t="shared" si="932"/>
        <v>0</v>
      </c>
      <c r="BN580" s="46">
        <v>0</v>
      </c>
      <c r="BO580" s="46">
        <f t="shared" si="945"/>
        <v>0</v>
      </c>
      <c r="BP580" s="46">
        <v>0</v>
      </c>
      <c r="BQ580" s="46">
        <f t="shared" si="933"/>
        <v>0</v>
      </c>
      <c r="BR580" s="46">
        <v>0</v>
      </c>
      <c r="BS580" s="46">
        <f t="shared" si="934"/>
        <v>0</v>
      </c>
      <c r="BT580" s="46">
        <v>0</v>
      </c>
      <c r="BU580" s="46">
        <f t="shared" si="935"/>
        <v>0</v>
      </c>
      <c r="BV580" s="46">
        <v>0</v>
      </c>
      <c r="BW580" s="46">
        <f t="shared" si="936"/>
        <v>0</v>
      </c>
      <c r="BX580" s="46">
        <v>0</v>
      </c>
      <c r="BY580" s="46">
        <f t="shared" si="937"/>
        <v>0</v>
      </c>
      <c r="BZ580" s="46">
        <v>0</v>
      </c>
      <c r="CA580" s="46">
        <f t="shared" si="946"/>
        <v>0</v>
      </c>
      <c r="CB580" s="46">
        <v>0</v>
      </c>
      <c r="CC580" s="46">
        <f t="shared" si="947"/>
        <v>0</v>
      </c>
      <c r="CD580" s="46">
        <v>0</v>
      </c>
      <c r="CE580" s="46">
        <f t="shared" si="948"/>
        <v>0</v>
      </c>
      <c r="CF580" s="46">
        <v>0</v>
      </c>
      <c r="CG580" s="46">
        <f t="shared" si="949"/>
        <v>0</v>
      </c>
      <c r="CH580" s="46">
        <v>0</v>
      </c>
      <c r="CI580" s="46">
        <f t="shared" si="950"/>
        <v>0</v>
      </c>
      <c r="CJ580" s="46">
        <v>0</v>
      </c>
      <c r="CK580" s="46">
        <f t="shared" si="951"/>
        <v>0</v>
      </c>
      <c r="CL580" s="46">
        <v>0</v>
      </c>
      <c r="CM580" s="46">
        <f t="shared" si="952"/>
        <v>0</v>
      </c>
      <c r="CN580" s="46">
        <v>49712</v>
      </c>
      <c r="CO580" s="46">
        <f t="shared" si="953"/>
        <v>51700.480000000003</v>
      </c>
      <c r="CP580" s="46">
        <v>0</v>
      </c>
      <c r="CQ580" s="46">
        <f t="shared" si="954"/>
        <v>0</v>
      </c>
      <c r="CR580" s="46">
        <v>0</v>
      </c>
      <c r="CS580" s="46">
        <f t="shared" si="955"/>
        <v>0</v>
      </c>
      <c r="CT580" s="46">
        <v>0</v>
      </c>
      <c r="CU580" s="46">
        <f t="shared" si="956"/>
        <v>0</v>
      </c>
      <c r="CV580" s="46">
        <v>0</v>
      </c>
      <c r="CW580" s="46">
        <f t="shared" si="957"/>
        <v>0</v>
      </c>
      <c r="CX580" s="46">
        <v>0</v>
      </c>
      <c r="CY580" s="46">
        <f t="shared" si="958"/>
        <v>0</v>
      </c>
      <c r="CZ580" s="46">
        <v>0</v>
      </c>
      <c r="DA580" s="46">
        <f t="shared" si="959"/>
        <v>0</v>
      </c>
      <c r="DB580" s="47">
        <v>0</v>
      </c>
      <c r="DC580" s="46">
        <f t="shared" si="960"/>
        <v>0</v>
      </c>
      <c r="DD580" s="48">
        <v>0</v>
      </c>
      <c r="DE580" s="46">
        <f t="shared" si="961"/>
        <v>0</v>
      </c>
      <c r="DF580" s="49">
        <v>10</v>
      </c>
      <c r="DG580" s="50">
        <f t="shared" si="967"/>
        <v>5170.0480000000007</v>
      </c>
      <c r="DH580" s="51">
        <f t="shared" si="973"/>
        <v>41360.384000000013</v>
      </c>
      <c r="DI580" s="52"/>
      <c r="DJ580" s="52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2">
        <f>$DG580</f>
        <v>5170.0480000000007</v>
      </c>
      <c r="DZ580" s="52">
        <f>$DG580</f>
        <v>5170.0480000000007</v>
      </c>
      <c r="EA580" s="52">
        <f t="shared" si="968"/>
        <v>5170.0480000000007</v>
      </c>
      <c r="EB580" s="52">
        <f t="shared" si="968"/>
        <v>5170.0480000000007</v>
      </c>
      <c r="EC580" s="52">
        <f t="shared" si="944"/>
        <v>5170.0480000000007</v>
      </c>
      <c r="ED580" s="52">
        <f t="shared" si="966"/>
        <v>5170.0480000000007</v>
      </c>
      <c r="EE580" s="52">
        <f t="shared" si="969"/>
        <v>5170.0480000000007</v>
      </c>
      <c r="EF580" s="52">
        <f t="shared" si="970"/>
        <v>5170.0480000000007</v>
      </c>
      <c r="EG580" s="54">
        <f t="shared" si="974"/>
        <v>10340.09599999999</v>
      </c>
      <c r="EH580" s="55">
        <f t="shared" si="975"/>
        <v>8</v>
      </c>
      <c r="EI580" s="55">
        <f t="shared" si="976"/>
        <v>2</v>
      </c>
      <c r="EJ580" s="56" t="s">
        <v>1097</v>
      </c>
      <c r="EK580" s="57">
        <f t="shared" si="916"/>
        <v>0</v>
      </c>
      <c r="EL580" s="57">
        <f t="shared" si="917"/>
        <v>0</v>
      </c>
      <c r="EM580" s="57">
        <f t="shared" si="918"/>
        <v>0</v>
      </c>
      <c r="EN580" s="57">
        <f t="shared" si="919"/>
        <v>0</v>
      </c>
      <c r="EO580" s="57">
        <f t="shared" si="979"/>
        <v>0</v>
      </c>
      <c r="EP580" s="57">
        <f t="shared" si="980"/>
        <v>0</v>
      </c>
      <c r="EQ580" s="58">
        <f t="shared" si="981"/>
        <v>0</v>
      </c>
      <c r="ER580" s="58">
        <f t="shared" si="982"/>
        <v>0</v>
      </c>
      <c r="ES580" s="58">
        <f t="shared" si="983"/>
        <v>0</v>
      </c>
      <c r="ET580" s="58">
        <f t="shared" si="984"/>
        <v>0</v>
      </c>
    </row>
    <row r="581" spans="1:150" x14ac:dyDescent="0.25">
      <c r="A581" s="30" t="s">
        <v>1779</v>
      </c>
      <c r="B581" s="65">
        <v>2023497</v>
      </c>
      <c r="C581" s="67" t="s">
        <v>1690</v>
      </c>
      <c r="D581" s="32" t="s">
        <v>833</v>
      </c>
      <c r="E581" s="56"/>
      <c r="F581" s="33"/>
      <c r="G581" s="33"/>
      <c r="H581" s="288">
        <f t="shared" si="977"/>
        <v>302848</v>
      </c>
      <c r="I581" s="288">
        <f t="shared" si="978"/>
        <v>302848</v>
      </c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4" t="s">
        <v>478</v>
      </c>
      <c r="AI581" s="34" t="s">
        <v>534</v>
      </c>
      <c r="AJ581" s="34" t="s">
        <v>722</v>
      </c>
      <c r="AK581" s="34" t="s">
        <v>704</v>
      </c>
      <c r="AL581" s="34" t="s">
        <v>94</v>
      </c>
      <c r="AM581" s="34" t="s">
        <v>491</v>
      </c>
      <c r="AN581" s="34" t="s">
        <v>492</v>
      </c>
      <c r="AO581" s="36">
        <v>1.04</v>
      </c>
      <c r="AP581" s="69" t="s">
        <v>468</v>
      </c>
      <c r="AQ581" s="69" t="s">
        <v>30</v>
      </c>
      <c r="AR581" s="37" t="s">
        <v>493</v>
      </c>
      <c r="AS581" s="38">
        <v>2023</v>
      </c>
      <c r="AT581" s="39" t="s">
        <v>30</v>
      </c>
      <c r="AU581" s="37" t="s">
        <v>469</v>
      </c>
      <c r="AV581" s="39" t="s">
        <v>494</v>
      </c>
      <c r="AW581" s="39" t="s">
        <v>495</v>
      </c>
      <c r="AX581" s="39" t="s">
        <v>496</v>
      </c>
      <c r="AY581" s="40" t="s">
        <v>834</v>
      </c>
      <c r="AZ581" s="40" t="s">
        <v>680</v>
      </c>
      <c r="BA581" s="274">
        <v>0</v>
      </c>
      <c r="BB581" s="42"/>
      <c r="BC581" s="43">
        <v>291200</v>
      </c>
      <c r="BD581" s="43">
        <v>0</v>
      </c>
      <c r="BE581" s="43"/>
      <c r="BF581" s="43">
        <v>0</v>
      </c>
      <c r="BG581" s="44"/>
      <c r="BH581" s="45">
        <f t="shared" si="962"/>
        <v>291200</v>
      </c>
      <c r="BI581" s="45">
        <f t="shared" si="963"/>
        <v>302848</v>
      </c>
      <c r="BJ581" s="45">
        <f t="shared" si="972"/>
        <v>302848</v>
      </c>
      <c r="BK581" s="46">
        <v>0</v>
      </c>
      <c r="BL581" s="46">
        <v>0</v>
      </c>
      <c r="BM581" s="46">
        <f t="shared" si="932"/>
        <v>0</v>
      </c>
      <c r="BN581" s="46">
        <v>0</v>
      </c>
      <c r="BO581" s="46">
        <f t="shared" si="945"/>
        <v>0</v>
      </c>
      <c r="BP581" s="46">
        <v>0</v>
      </c>
      <c r="BQ581" s="46">
        <f t="shared" si="933"/>
        <v>0</v>
      </c>
      <c r="BR581" s="46">
        <v>0</v>
      </c>
      <c r="BS581" s="46">
        <f t="shared" si="934"/>
        <v>0</v>
      </c>
      <c r="BT581" s="46">
        <v>0</v>
      </c>
      <c r="BU581" s="46">
        <f t="shared" si="935"/>
        <v>0</v>
      </c>
      <c r="BV581" s="46">
        <v>0</v>
      </c>
      <c r="BW581" s="46">
        <f t="shared" si="936"/>
        <v>0</v>
      </c>
      <c r="BX581" s="46">
        <v>0</v>
      </c>
      <c r="BY581" s="46">
        <f t="shared" si="937"/>
        <v>0</v>
      </c>
      <c r="BZ581" s="46">
        <v>0</v>
      </c>
      <c r="CA581" s="46">
        <f t="shared" si="946"/>
        <v>0</v>
      </c>
      <c r="CB581" s="46">
        <v>0</v>
      </c>
      <c r="CC581" s="46">
        <f t="shared" si="947"/>
        <v>0</v>
      </c>
      <c r="CD581" s="46">
        <v>0</v>
      </c>
      <c r="CE581" s="46">
        <f t="shared" si="948"/>
        <v>0</v>
      </c>
      <c r="CF581" s="46">
        <v>0</v>
      </c>
      <c r="CG581" s="46">
        <f t="shared" si="949"/>
        <v>0</v>
      </c>
      <c r="CH581" s="46">
        <v>0</v>
      </c>
      <c r="CI581" s="46">
        <f t="shared" si="950"/>
        <v>0</v>
      </c>
      <c r="CJ581" s="46">
        <v>0</v>
      </c>
      <c r="CK581" s="46">
        <f t="shared" si="951"/>
        <v>0</v>
      </c>
      <c r="CL581" s="46">
        <v>0</v>
      </c>
      <c r="CM581" s="46">
        <f t="shared" si="952"/>
        <v>0</v>
      </c>
      <c r="CN581" s="46">
        <v>0</v>
      </c>
      <c r="CO581" s="46">
        <f t="shared" si="953"/>
        <v>0</v>
      </c>
      <c r="CP581" s="46">
        <v>291200</v>
      </c>
      <c r="CQ581" s="46">
        <f t="shared" si="954"/>
        <v>302848</v>
      </c>
      <c r="CR581" s="46">
        <v>0</v>
      </c>
      <c r="CS581" s="46">
        <f t="shared" si="955"/>
        <v>0</v>
      </c>
      <c r="CT581" s="46">
        <v>0</v>
      </c>
      <c r="CU581" s="46">
        <f t="shared" si="956"/>
        <v>0</v>
      </c>
      <c r="CV581" s="46">
        <v>0</v>
      </c>
      <c r="CW581" s="46">
        <f t="shared" si="957"/>
        <v>0</v>
      </c>
      <c r="CX581" s="46">
        <v>0</v>
      </c>
      <c r="CY581" s="46">
        <f t="shared" si="958"/>
        <v>0</v>
      </c>
      <c r="CZ581" s="46">
        <v>0</v>
      </c>
      <c r="DA581" s="46">
        <f t="shared" si="959"/>
        <v>0</v>
      </c>
      <c r="DB581" s="47">
        <v>0</v>
      </c>
      <c r="DC581" s="46">
        <f t="shared" si="960"/>
        <v>0</v>
      </c>
      <c r="DD581" s="48">
        <v>0</v>
      </c>
      <c r="DE581" s="46">
        <f t="shared" si="961"/>
        <v>0</v>
      </c>
      <c r="DF581" s="49">
        <v>10</v>
      </c>
      <c r="DG581" s="50">
        <f t="shared" si="967"/>
        <v>30284.799999999999</v>
      </c>
      <c r="DH581" s="51">
        <f t="shared" si="973"/>
        <v>211993.59999999998</v>
      </c>
      <c r="DI581" s="52"/>
      <c r="DJ581" s="52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2">
        <f>$DG581</f>
        <v>30284.799999999999</v>
      </c>
      <c r="EA581" s="52">
        <f t="shared" si="968"/>
        <v>30284.799999999999</v>
      </c>
      <c r="EB581" s="52">
        <f t="shared" si="968"/>
        <v>30284.799999999999</v>
      </c>
      <c r="EC581" s="52">
        <f t="shared" si="944"/>
        <v>30284.799999999999</v>
      </c>
      <c r="ED581" s="52">
        <f t="shared" si="966"/>
        <v>30284.799999999999</v>
      </c>
      <c r="EE581" s="52">
        <f t="shared" si="969"/>
        <v>30284.799999999999</v>
      </c>
      <c r="EF581" s="52">
        <f t="shared" si="970"/>
        <v>30284.799999999999</v>
      </c>
      <c r="EG581" s="54">
        <f t="shared" si="974"/>
        <v>90854.400000000023</v>
      </c>
      <c r="EH581" s="55">
        <f t="shared" si="975"/>
        <v>7</v>
      </c>
      <c r="EI581" s="55">
        <f t="shared" si="976"/>
        <v>3</v>
      </c>
      <c r="EJ581" s="56" t="s">
        <v>756</v>
      </c>
      <c r="EK581" s="57">
        <f t="shared" si="916"/>
        <v>0</v>
      </c>
      <c r="EL581" s="57">
        <f t="shared" si="917"/>
        <v>0</v>
      </c>
      <c r="EM581" s="57">
        <f t="shared" si="918"/>
        <v>0</v>
      </c>
      <c r="EN581" s="57">
        <f t="shared" si="919"/>
        <v>0</v>
      </c>
      <c r="EO581" s="57">
        <f t="shared" si="979"/>
        <v>0</v>
      </c>
      <c r="EP581" s="57">
        <f t="shared" si="980"/>
        <v>0</v>
      </c>
      <c r="EQ581" s="58">
        <f t="shared" si="981"/>
        <v>0</v>
      </c>
      <c r="ER581" s="58">
        <f t="shared" si="982"/>
        <v>0</v>
      </c>
      <c r="ES581" s="58">
        <f t="shared" si="983"/>
        <v>0</v>
      </c>
      <c r="ET581" s="58">
        <f t="shared" si="984"/>
        <v>0</v>
      </c>
    </row>
    <row r="582" spans="1:150" x14ac:dyDescent="0.25">
      <c r="A582" s="30" t="s">
        <v>1780</v>
      </c>
      <c r="B582" s="65">
        <v>2023498</v>
      </c>
      <c r="C582" s="67" t="s">
        <v>1692</v>
      </c>
      <c r="D582" s="32" t="s">
        <v>833</v>
      </c>
      <c r="E582" s="56"/>
      <c r="F582" s="33"/>
      <c r="G582" s="33"/>
      <c r="H582" s="288">
        <f t="shared" si="977"/>
        <v>50402.560000000005</v>
      </c>
      <c r="I582" s="288">
        <f t="shared" si="978"/>
        <v>50402.560000000005</v>
      </c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4" t="s">
        <v>478</v>
      </c>
      <c r="AI582" s="34" t="s">
        <v>463</v>
      </c>
      <c r="AJ582" s="34" t="s">
        <v>722</v>
      </c>
      <c r="AK582" s="34" t="s">
        <v>704</v>
      </c>
      <c r="AL582" s="34" t="s">
        <v>94</v>
      </c>
      <c r="AM582" s="34" t="s">
        <v>491</v>
      </c>
      <c r="AN582" s="34" t="s">
        <v>492</v>
      </c>
      <c r="AO582" s="36">
        <v>1.04</v>
      </c>
      <c r="AP582" s="69" t="s">
        <v>468</v>
      </c>
      <c r="AQ582" s="69" t="s">
        <v>30</v>
      </c>
      <c r="AR582" s="37" t="s">
        <v>493</v>
      </c>
      <c r="AS582" s="38">
        <v>2023</v>
      </c>
      <c r="AT582" s="39" t="s">
        <v>58</v>
      </c>
      <c r="AU582" s="37" t="s">
        <v>469</v>
      </c>
      <c r="AV582" s="39" t="s">
        <v>494</v>
      </c>
      <c r="AW582" s="39" t="s">
        <v>495</v>
      </c>
      <c r="AX582" s="39" t="s">
        <v>496</v>
      </c>
      <c r="AY582" s="40" t="s">
        <v>705</v>
      </c>
      <c r="AZ582" s="40" t="s">
        <v>680</v>
      </c>
      <c r="BA582" s="274">
        <v>0</v>
      </c>
      <c r="BB582" s="42"/>
      <c r="BC582" s="43">
        <v>48464</v>
      </c>
      <c r="BD582" s="43">
        <v>0</v>
      </c>
      <c r="BE582" s="43"/>
      <c r="BF582" s="43">
        <v>0</v>
      </c>
      <c r="BG582" s="44"/>
      <c r="BH582" s="45">
        <f t="shared" si="962"/>
        <v>48464</v>
      </c>
      <c r="BI582" s="45">
        <f t="shared" si="963"/>
        <v>50402.560000000005</v>
      </c>
      <c r="BJ582" s="45">
        <f t="shared" si="972"/>
        <v>50402.560000000005</v>
      </c>
      <c r="BK582" s="46">
        <v>0</v>
      </c>
      <c r="BL582" s="46">
        <v>0</v>
      </c>
      <c r="BM582" s="46">
        <f t="shared" si="932"/>
        <v>0</v>
      </c>
      <c r="BN582" s="46">
        <v>0</v>
      </c>
      <c r="BO582" s="46">
        <f t="shared" si="945"/>
        <v>0</v>
      </c>
      <c r="BP582" s="46">
        <v>0</v>
      </c>
      <c r="BQ582" s="46">
        <f t="shared" si="933"/>
        <v>0</v>
      </c>
      <c r="BR582" s="46">
        <v>0</v>
      </c>
      <c r="BS582" s="46">
        <f t="shared" si="934"/>
        <v>0</v>
      </c>
      <c r="BT582" s="46">
        <v>0</v>
      </c>
      <c r="BU582" s="46">
        <f t="shared" si="935"/>
        <v>0</v>
      </c>
      <c r="BV582" s="46">
        <v>0</v>
      </c>
      <c r="BW582" s="46">
        <f t="shared" si="936"/>
        <v>0</v>
      </c>
      <c r="BX582" s="46">
        <v>0</v>
      </c>
      <c r="BY582" s="46">
        <f t="shared" si="937"/>
        <v>0</v>
      </c>
      <c r="BZ582" s="46">
        <v>0</v>
      </c>
      <c r="CA582" s="46">
        <f t="shared" si="946"/>
        <v>0</v>
      </c>
      <c r="CB582" s="46">
        <v>0</v>
      </c>
      <c r="CC582" s="46">
        <f t="shared" si="947"/>
        <v>0</v>
      </c>
      <c r="CD582" s="46">
        <v>0</v>
      </c>
      <c r="CE582" s="46">
        <f t="shared" si="948"/>
        <v>0</v>
      </c>
      <c r="CF582" s="46">
        <v>0</v>
      </c>
      <c r="CG582" s="46">
        <f t="shared" si="949"/>
        <v>0</v>
      </c>
      <c r="CH582" s="46">
        <v>0</v>
      </c>
      <c r="CI582" s="46">
        <f t="shared" si="950"/>
        <v>0</v>
      </c>
      <c r="CJ582" s="46">
        <v>0</v>
      </c>
      <c r="CK582" s="46">
        <f t="shared" si="951"/>
        <v>0</v>
      </c>
      <c r="CL582" s="46">
        <v>0</v>
      </c>
      <c r="CM582" s="46">
        <f t="shared" si="952"/>
        <v>0</v>
      </c>
      <c r="CN582" s="46">
        <v>0</v>
      </c>
      <c r="CO582" s="46">
        <f t="shared" si="953"/>
        <v>0</v>
      </c>
      <c r="CP582" s="46">
        <v>48464</v>
      </c>
      <c r="CQ582" s="46">
        <f t="shared" si="954"/>
        <v>50402.560000000005</v>
      </c>
      <c r="CR582" s="46">
        <v>0</v>
      </c>
      <c r="CS582" s="46">
        <f t="shared" si="955"/>
        <v>0</v>
      </c>
      <c r="CT582" s="46">
        <v>0</v>
      </c>
      <c r="CU582" s="46">
        <f t="shared" si="956"/>
        <v>0</v>
      </c>
      <c r="CV582" s="46">
        <v>0</v>
      </c>
      <c r="CW582" s="46">
        <f t="shared" si="957"/>
        <v>0</v>
      </c>
      <c r="CX582" s="46">
        <v>0</v>
      </c>
      <c r="CY582" s="46">
        <f t="shared" si="958"/>
        <v>0</v>
      </c>
      <c r="CZ582" s="46">
        <v>0</v>
      </c>
      <c r="DA582" s="46">
        <f t="shared" si="959"/>
        <v>0</v>
      </c>
      <c r="DB582" s="47">
        <v>0</v>
      </c>
      <c r="DC582" s="46">
        <f t="shared" si="960"/>
        <v>0</v>
      </c>
      <c r="DD582" s="48">
        <v>0</v>
      </c>
      <c r="DE582" s="46">
        <f t="shared" si="961"/>
        <v>0</v>
      </c>
      <c r="DF582" s="49">
        <v>10</v>
      </c>
      <c r="DG582" s="50">
        <f t="shared" si="967"/>
        <v>5040.2560000000003</v>
      </c>
      <c r="DH582" s="51">
        <f t="shared" si="973"/>
        <v>35281.792000000001</v>
      </c>
      <c r="DI582" s="52"/>
      <c r="DJ582" s="52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2">
        <f>$DG582</f>
        <v>5040.2560000000003</v>
      </c>
      <c r="EA582" s="52">
        <f t="shared" si="968"/>
        <v>5040.2560000000003</v>
      </c>
      <c r="EB582" s="52">
        <f t="shared" si="968"/>
        <v>5040.2560000000003</v>
      </c>
      <c r="EC582" s="52">
        <f t="shared" si="944"/>
        <v>5040.2560000000003</v>
      </c>
      <c r="ED582" s="52">
        <f t="shared" si="966"/>
        <v>5040.2560000000003</v>
      </c>
      <c r="EE582" s="52">
        <f t="shared" si="969"/>
        <v>5040.2560000000003</v>
      </c>
      <c r="EF582" s="52">
        <f t="shared" si="970"/>
        <v>5040.2560000000003</v>
      </c>
      <c r="EG582" s="54">
        <f t="shared" si="974"/>
        <v>15120.768000000004</v>
      </c>
      <c r="EH582" s="55">
        <f t="shared" si="975"/>
        <v>7</v>
      </c>
      <c r="EI582" s="55">
        <f t="shared" si="976"/>
        <v>3</v>
      </c>
      <c r="EJ582" s="56" t="s">
        <v>701</v>
      </c>
      <c r="EK582" s="57">
        <f t="shared" si="916"/>
        <v>0</v>
      </c>
      <c r="EL582" s="57">
        <f t="shared" si="917"/>
        <v>0</v>
      </c>
      <c r="EM582" s="57">
        <f t="shared" si="918"/>
        <v>0</v>
      </c>
      <c r="EN582" s="57">
        <f t="shared" si="919"/>
        <v>0</v>
      </c>
      <c r="EO582" s="57">
        <f t="shared" si="979"/>
        <v>0</v>
      </c>
      <c r="EP582" s="57">
        <f t="shared" si="980"/>
        <v>0</v>
      </c>
      <c r="EQ582" s="58">
        <f t="shared" si="981"/>
        <v>0</v>
      </c>
      <c r="ER582" s="58">
        <f t="shared" si="982"/>
        <v>0</v>
      </c>
      <c r="ES582" s="58">
        <f t="shared" si="983"/>
        <v>0</v>
      </c>
      <c r="ET582" s="58">
        <f t="shared" si="984"/>
        <v>0</v>
      </c>
    </row>
    <row r="583" spans="1:150" x14ac:dyDescent="0.25">
      <c r="A583" s="30" t="s">
        <v>1781</v>
      </c>
      <c r="B583" s="65">
        <v>2023499</v>
      </c>
      <c r="C583" s="67" t="s">
        <v>1694</v>
      </c>
      <c r="D583" s="32" t="s">
        <v>833</v>
      </c>
      <c r="E583" s="56"/>
      <c r="F583" s="33"/>
      <c r="G583" s="33"/>
      <c r="H583" s="288">
        <f t="shared" si="977"/>
        <v>52998.400000000001</v>
      </c>
      <c r="I583" s="288">
        <f t="shared" si="978"/>
        <v>52998.400000000001</v>
      </c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4" t="s">
        <v>863</v>
      </c>
      <c r="AI583" s="34" t="s">
        <v>463</v>
      </c>
      <c r="AJ583" s="34" t="s">
        <v>722</v>
      </c>
      <c r="AK583" s="34" t="s">
        <v>704</v>
      </c>
      <c r="AL583" s="34" t="s">
        <v>94</v>
      </c>
      <c r="AM583" s="34" t="s">
        <v>491</v>
      </c>
      <c r="AN583" s="34" t="s">
        <v>492</v>
      </c>
      <c r="AO583" s="36">
        <v>1.04</v>
      </c>
      <c r="AP583" s="69" t="s">
        <v>468</v>
      </c>
      <c r="AQ583" s="69" t="s">
        <v>30</v>
      </c>
      <c r="AR583" s="37" t="s">
        <v>493</v>
      </c>
      <c r="AS583" s="38">
        <v>2023</v>
      </c>
      <c r="AT583" s="39" t="s">
        <v>58</v>
      </c>
      <c r="AU583" s="37" t="s">
        <v>469</v>
      </c>
      <c r="AV583" s="39" t="s">
        <v>494</v>
      </c>
      <c r="AW583" s="39" t="s">
        <v>495</v>
      </c>
      <c r="AX583" s="39" t="s">
        <v>496</v>
      </c>
      <c r="AY583" s="40" t="s">
        <v>705</v>
      </c>
      <c r="AZ583" s="40" t="s">
        <v>680</v>
      </c>
      <c r="BA583" s="274">
        <v>0</v>
      </c>
      <c r="BB583" s="42"/>
      <c r="BC583" s="43">
        <v>50960</v>
      </c>
      <c r="BD583" s="43">
        <v>0</v>
      </c>
      <c r="BE583" s="43"/>
      <c r="BF583" s="43">
        <v>0</v>
      </c>
      <c r="BG583" s="44"/>
      <c r="BH583" s="45">
        <f t="shared" si="962"/>
        <v>50960</v>
      </c>
      <c r="BI583" s="45">
        <f t="shared" si="963"/>
        <v>52998.400000000001</v>
      </c>
      <c r="BJ583" s="45">
        <f t="shared" si="972"/>
        <v>52998.400000000001</v>
      </c>
      <c r="BK583" s="46">
        <v>0</v>
      </c>
      <c r="BL583" s="46">
        <v>0</v>
      </c>
      <c r="BM583" s="46">
        <f t="shared" si="932"/>
        <v>0</v>
      </c>
      <c r="BN583" s="46">
        <v>0</v>
      </c>
      <c r="BO583" s="46">
        <f t="shared" si="945"/>
        <v>0</v>
      </c>
      <c r="BP583" s="46">
        <v>0</v>
      </c>
      <c r="BQ583" s="46">
        <f t="shared" si="933"/>
        <v>0</v>
      </c>
      <c r="BR583" s="46">
        <v>0</v>
      </c>
      <c r="BS583" s="46">
        <f t="shared" si="934"/>
        <v>0</v>
      </c>
      <c r="BT583" s="46">
        <v>0</v>
      </c>
      <c r="BU583" s="46">
        <f t="shared" si="935"/>
        <v>0</v>
      </c>
      <c r="BV583" s="46">
        <v>0</v>
      </c>
      <c r="BW583" s="46">
        <f t="shared" si="936"/>
        <v>0</v>
      </c>
      <c r="BX583" s="46">
        <v>0</v>
      </c>
      <c r="BY583" s="46">
        <f t="shared" si="937"/>
        <v>0</v>
      </c>
      <c r="BZ583" s="46">
        <v>0</v>
      </c>
      <c r="CA583" s="46">
        <f t="shared" si="946"/>
        <v>0</v>
      </c>
      <c r="CB583" s="46">
        <v>0</v>
      </c>
      <c r="CC583" s="46">
        <f t="shared" si="947"/>
        <v>0</v>
      </c>
      <c r="CD583" s="46">
        <v>0</v>
      </c>
      <c r="CE583" s="46">
        <f t="shared" si="948"/>
        <v>0</v>
      </c>
      <c r="CF583" s="46">
        <v>0</v>
      </c>
      <c r="CG583" s="46">
        <f t="shared" si="949"/>
        <v>0</v>
      </c>
      <c r="CH583" s="46">
        <v>0</v>
      </c>
      <c r="CI583" s="46">
        <f t="shared" si="950"/>
        <v>0</v>
      </c>
      <c r="CJ583" s="46">
        <v>0</v>
      </c>
      <c r="CK583" s="46">
        <f t="shared" si="951"/>
        <v>0</v>
      </c>
      <c r="CL583" s="46">
        <v>0</v>
      </c>
      <c r="CM583" s="46">
        <f t="shared" si="952"/>
        <v>0</v>
      </c>
      <c r="CN583" s="46">
        <v>0</v>
      </c>
      <c r="CO583" s="46">
        <f t="shared" si="953"/>
        <v>0</v>
      </c>
      <c r="CP583" s="46">
        <v>50960</v>
      </c>
      <c r="CQ583" s="46">
        <f t="shared" si="954"/>
        <v>52998.400000000001</v>
      </c>
      <c r="CR583" s="46">
        <v>0</v>
      </c>
      <c r="CS583" s="46">
        <f t="shared" si="955"/>
        <v>0</v>
      </c>
      <c r="CT583" s="46">
        <v>0</v>
      </c>
      <c r="CU583" s="46">
        <f t="shared" si="956"/>
        <v>0</v>
      </c>
      <c r="CV583" s="46">
        <v>0</v>
      </c>
      <c r="CW583" s="46">
        <f t="shared" si="957"/>
        <v>0</v>
      </c>
      <c r="CX583" s="46">
        <v>0</v>
      </c>
      <c r="CY583" s="46">
        <f t="shared" si="958"/>
        <v>0</v>
      </c>
      <c r="CZ583" s="46">
        <v>0</v>
      </c>
      <c r="DA583" s="46">
        <f t="shared" si="959"/>
        <v>0</v>
      </c>
      <c r="DB583" s="47">
        <v>0</v>
      </c>
      <c r="DC583" s="46">
        <f t="shared" si="960"/>
        <v>0</v>
      </c>
      <c r="DD583" s="48">
        <v>0</v>
      </c>
      <c r="DE583" s="46">
        <f t="shared" si="961"/>
        <v>0</v>
      </c>
      <c r="DF583" s="49">
        <v>10</v>
      </c>
      <c r="DG583" s="50">
        <f t="shared" si="967"/>
        <v>5299.84</v>
      </c>
      <c r="DH583" s="51">
        <f t="shared" si="973"/>
        <v>37098.880000000005</v>
      </c>
      <c r="DI583" s="52"/>
      <c r="DJ583" s="52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2">
        <f>$DG583</f>
        <v>5299.84</v>
      </c>
      <c r="EA583" s="52">
        <f t="shared" si="968"/>
        <v>5299.84</v>
      </c>
      <c r="EB583" s="52">
        <f t="shared" si="968"/>
        <v>5299.84</v>
      </c>
      <c r="EC583" s="52">
        <f t="shared" si="944"/>
        <v>5299.84</v>
      </c>
      <c r="ED583" s="52">
        <f t="shared" si="966"/>
        <v>5299.84</v>
      </c>
      <c r="EE583" s="52">
        <f t="shared" si="969"/>
        <v>5299.84</v>
      </c>
      <c r="EF583" s="52">
        <f t="shared" si="970"/>
        <v>5299.84</v>
      </c>
      <c r="EG583" s="54">
        <f t="shared" si="974"/>
        <v>15899.519999999997</v>
      </c>
      <c r="EH583" s="55">
        <f t="shared" si="975"/>
        <v>7</v>
      </c>
      <c r="EI583" s="55">
        <f t="shared" si="976"/>
        <v>3</v>
      </c>
      <c r="EJ583" s="56" t="s">
        <v>756</v>
      </c>
      <c r="EK583" s="57">
        <f t="shared" si="916"/>
        <v>0</v>
      </c>
      <c r="EL583" s="57">
        <f t="shared" si="917"/>
        <v>0</v>
      </c>
      <c r="EM583" s="57">
        <f t="shared" si="918"/>
        <v>0</v>
      </c>
      <c r="EN583" s="57">
        <f t="shared" si="919"/>
        <v>0</v>
      </c>
      <c r="EO583" s="57">
        <f t="shared" si="979"/>
        <v>0</v>
      </c>
      <c r="EP583" s="57">
        <f t="shared" si="980"/>
        <v>0</v>
      </c>
      <c r="EQ583" s="58">
        <f t="shared" si="981"/>
        <v>0</v>
      </c>
      <c r="ER583" s="58">
        <f t="shared" si="982"/>
        <v>0</v>
      </c>
      <c r="ES583" s="58">
        <f t="shared" si="983"/>
        <v>0</v>
      </c>
      <c r="ET583" s="58">
        <f t="shared" si="984"/>
        <v>0</v>
      </c>
    </row>
    <row r="584" spans="1:150" x14ac:dyDescent="0.25">
      <c r="A584" s="30" t="s">
        <v>1782</v>
      </c>
      <c r="B584" s="65">
        <v>2023502</v>
      </c>
      <c r="C584" s="67" t="s">
        <v>1783</v>
      </c>
      <c r="D584" s="32" t="s">
        <v>1033</v>
      </c>
      <c r="E584" s="56"/>
      <c r="F584" s="33"/>
      <c r="G584" s="33"/>
      <c r="H584" s="288">
        <f t="shared" si="977"/>
        <v>0</v>
      </c>
      <c r="I584" s="288">
        <f t="shared" si="978"/>
        <v>0</v>
      </c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4" t="s">
        <v>685</v>
      </c>
      <c r="AI584" s="34" t="s">
        <v>597</v>
      </c>
      <c r="AJ584" s="34" t="s">
        <v>129</v>
      </c>
      <c r="AK584" s="34" t="s">
        <v>806</v>
      </c>
      <c r="AL584" s="34" t="s">
        <v>129</v>
      </c>
      <c r="AM584" s="34" t="s">
        <v>466</v>
      </c>
      <c r="AN584" s="34" t="s">
        <v>744</v>
      </c>
      <c r="AO584" s="36">
        <v>1.04</v>
      </c>
      <c r="AP584" s="69" t="s">
        <v>586</v>
      </c>
      <c r="AQ584" s="69" t="s">
        <v>58</v>
      </c>
      <c r="AR584" s="37" t="s">
        <v>469</v>
      </c>
      <c r="AS584" s="38">
        <v>2023</v>
      </c>
      <c r="AT584" s="39" t="s">
        <v>470</v>
      </c>
      <c r="AU584" s="37" t="s">
        <v>471</v>
      </c>
      <c r="AV584" s="39" t="s">
        <v>472</v>
      </c>
      <c r="AW584" s="39" t="s">
        <v>472</v>
      </c>
      <c r="AX584" s="39" t="s">
        <v>1783</v>
      </c>
      <c r="AY584" s="40" t="s">
        <v>808</v>
      </c>
      <c r="AZ584" s="40" t="s">
        <v>485</v>
      </c>
      <c r="BA584" s="274">
        <v>0</v>
      </c>
      <c r="BB584" s="42"/>
      <c r="BC584" s="43">
        <v>0</v>
      </c>
      <c r="BD584" s="43">
        <v>0</v>
      </c>
      <c r="BE584" s="43"/>
      <c r="BF584" s="43">
        <v>0</v>
      </c>
      <c r="BG584" s="103"/>
      <c r="BH584" s="45">
        <f t="shared" si="962"/>
        <v>0</v>
      </c>
      <c r="BI584" s="45">
        <f t="shared" si="963"/>
        <v>0</v>
      </c>
      <c r="BJ584" s="45">
        <f t="shared" si="972"/>
        <v>0</v>
      </c>
      <c r="BK584" s="46">
        <v>0</v>
      </c>
      <c r="BL584" s="46">
        <v>0</v>
      </c>
      <c r="BM584" s="46">
        <f t="shared" si="932"/>
        <v>0</v>
      </c>
      <c r="BN584" s="46">
        <v>0</v>
      </c>
      <c r="BO584" s="46">
        <f t="shared" si="945"/>
        <v>0</v>
      </c>
      <c r="BP584" s="46">
        <v>0</v>
      </c>
      <c r="BQ584" s="46">
        <f t="shared" si="933"/>
        <v>0</v>
      </c>
      <c r="BR584" s="46">
        <v>0</v>
      </c>
      <c r="BS584" s="46">
        <f t="shared" si="934"/>
        <v>0</v>
      </c>
      <c r="BT584" s="46">
        <v>0</v>
      </c>
      <c r="BU584" s="46">
        <f t="shared" si="935"/>
        <v>0</v>
      </c>
      <c r="BV584" s="46">
        <v>0</v>
      </c>
      <c r="BW584" s="46">
        <f t="shared" si="936"/>
        <v>0</v>
      </c>
      <c r="BX584" s="46">
        <v>0</v>
      </c>
      <c r="BY584" s="46">
        <f t="shared" si="937"/>
        <v>0</v>
      </c>
      <c r="BZ584" s="46">
        <v>0</v>
      </c>
      <c r="CA584" s="46">
        <f t="shared" si="946"/>
        <v>0</v>
      </c>
      <c r="CB584" s="46">
        <v>0</v>
      </c>
      <c r="CC584" s="46">
        <f t="shared" si="947"/>
        <v>0</v>
      </c>
      <c r="CD584" s="46">
        <v>0</v>
      </c>
      <c r="CE584" s="46">
        <f t="shared" si="948"/>
        <v>0</v>
      </c>
      <c r="CF584" s="46">
        <v>0</v>
      </c>
      <c r="CG584" s="46">
        <f t="shared" si="949"/>
        <v>0</v>
      </c>
      <c r="CH584" s="46">
        <v>0</v>
      </c>
      <c r="CI584" s="46">
        <f t="shared" si="950"/>
        <v>0</v>
      </c>
      <c r="CJ584" s="46">
        <v>0</v>
      </c>
      <c r="CK584" s="46">
        <f t="shared" si="951"/>
        <v>0</v>
      </c>
      <c r="CL584" s="46">
        <v>0</v>
      </c>
      <c r="CM584" s="46">
        <f t="shared" si="952"/>
        <v>0</v>
      </c>
      <c r="CN584" s="46">
        <v>0</v>
      </c>
      <c r="CO584" s="46">
        <f t="shared" si="953"/>
        <v>0</v>
      </c>
      <c r="CP584" s="46">
        <v>0</v>
      </c>
      <c r="CQ584" s="46">
        <f t="shared" si="954"/>
        <v>0</v>
      </c>
      <c r="CR584" s="46">
        <v>0</v>
      </c>
      <c r="CS584" s="46">
        <f t="shared" si="955"/>
        <v>0</v>
      </c>
      <c r="CT584" s="46">
        <v>0</v>
      </c>
      <c r="CU584" s="46">
        <f t="shared" si="956"/>
        <v>0</v>
      </c>
      <c r="CV584" s="46">
        <v>0</v>
      </c>
      <c r="CW584" s="46">
        <f t="shared" si="957"/>
        <v>0</v>
      </c>
      <c r="CX584" s="46">
        <v>0</v>
      </c>
      <c r="CY584" s="46">
        <f t="shared" si="958"/>
        <v>0</v>
      </c>
      <c r="CZ584" s="46">
        <v>0</v>
      </c>
      <c r="DA584" s="46">
        <f t="shared" si="959"/>
        <v>0</v>
      </c>
      <c r="DB584" s="47">
        <v>0</v>
      </c>
      <c r="DC584" s="46">
        <f t="shared" si="960"/>
        <v>0</v>
      </c>
      <c r="DD584" s="48">
        <v>0</v>
      </c>
      <c r="DE584" s="46">
        <f t="shared" si="961"/>
        <v>0</v>
      </c>
      <c r="DF584" s="127">
        <v>20</v>
      </c>
      <c r="DG584" s="50">
        <f t="shared" si="967"/>
        <v>0</v>
      </c>
      <c r="DH584" s="297">
        <f t="shared" si="973"/>
        <v>0</v>
      </c>
      <c r="DI584" s="117"/>
      <c r="DJ584" s="117"/>
      <c r="DK584" s="117"/>
      <c r="DL584" s="117"/>
      <c r="DM584" s="117"/>
      <c r="DN584" s="117"/>
      <c r="DO584" s="117"/>
      <c r="DP584" s="117"/>
      <c r="DQ584" s="117"/>
      <c r="DR584" s="117"/>
      <c r="DS584" s="117"/>
      <c r="DT584" s="117"/>
      <c r="DU584" s="117"/>
      <c r="DV584" s="117"/>
      <c r="DW584" s="117"/>
      <c r="DX584" s="117"/>
      <c r="DY584" s="117"/>
      <c r="DZ584" s="117"/>
      <c r="EA584" s="117"/>
      <c r="EB584" s="117"/>
      <c r="EC584" s="117"/>
      <c r="ED584" s="117"/>
      <c r="EE584" s="117"/>
      <c r="EF584" s="117"/>
      <c r="EG584" s="54">
        <f t="shared" si="974"/>
        <v>0</v>
      </c>
      <c r="EH584" s="55">
        <f t="shared" si="975"/>
        <v>0</v>
      </c>
      <c r="EI584" s="55">
        <f t="shared" si="976"/>
        <v>20</v>
      </c>
      <c r="EJ584" s="56" t="s">
        <v>689</v>
      </c>
      <c r="EK584" s="57">
        <f t="shared" si="916"/>
        <v>0</v>
      </c>
      <c r="EL584" s="57">
        <f t="shared" si="917"/>
        <v>0</v>
      </c>
      <c r="EM584" s="57">
        <f t="shared" si="918"/>
        <v>0</v>
      </c>
      <c r="EN584" s="57">
        <f t="shared" si="919"/>
        <v>0</v>
      </c>
      <c r="EO584" s="57">
        <f t="shared" si="979"/>
        <v>0</v>
      </c>
      <c r="EP584" s="57">
        <f t="shared" si="980"/>
        <v>0</v>
      </c>
      <c r="EQ584" s="58">
        <f t="shared" si="981"/>
        <v>0</v>
      </c>
      <c r="ER584" s="58">
        <f t="shared" si="982"/>
        <v>0</v>
      </c>
      <c r="ES584" s="58">
        <f t="shared" si="983"/>
        <v>0</v>
      </c>
      <c r="ET584" s="58">
        <f t="shared" si="984"/>
        <v>0</v>
      </c>
    </row>
    <row r="585" spans="1:150" x14ac:dyDescent="0.25">
      <c r="A585" s="94" t="s">
        <v>1784</v>
      </c>
      <c r="B585" s="65">
        <v>2023503</v>
      </c>
      <c r="C585" s="67" t="s">
        <v>1785</v>
      </c>
      <c r="D585" s="32" t="s">
        <v>461</v>
      </c>
      <c r="E585" s="56"/>
      <c r="F585" s="33"/>
      <c r="G585" s="33"/>
      <c r="H585" s="288">
        <f t="shared" si="977"/>
        <v>9043388.1496601962</v>
      </c>
      <c r="I585" s="288">
        <f t="shared" si="978"/>
        <v>9043388.1496601962</v>
      </c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4" t="s">
        <v>462</v>
      </c>
      <c r="AI585" s="34" t="s">
        <v>463</v>
      </c>
      <c r="AJ585" s="34" t="s">
        <v>464</v>
      </c>
      <c r="AK585" s="34" t="s">
        <v>465</v>
      </c>
      <c r="AL585" s="34" t="s">
        <v>44</v>
      </c>
      <c r="AM585" s="34" t="s">
        <v>491</v>
      </c>
      <c r="AN585" s="34" t="s">
        <v>467</v>
      </c>
      <c r="AO585" s="36">
        <v>1.0415000000000001</v>
      </c>
      <c r="AP585" s="69" t="s">
        <v>468</v>
      </c>
      <c r="AQ585" s="69" t="s">
        <v>58</v>
      </c>
      <c r="AR585" s="37" t="s">
        <v>469</v>
      </c>
      <c r="AS585" s="38">
        <v>2021</v>
      </c>
      <c r="AT585" s="39" t="s">
        <v>470</v>
      </c>
      <c r="AU585" s="37" t="s">
        <v>471</v>
      </c>
      <c r="AV585" s="39" t="s">
        <v>481</v>
      </c>
      <c r="AW585" s="39" t="s">
        <v>482</v>
      </c>
      <c r="AX585" s="39" t="s">
        <v>1147</v>
      </c>
      <c r="AY585" s="40" t="s">
        <v>1147</v>
      </c>
      <c r="AZ585" s="40" t="s">
        <v>474</v>
      </c>
      <c r="BA585" s="274">
        <v>0</v>
      </c>
      <c r="BB585" s="42"/>
      <c r="BC585" s="43">
        <v>8683041.9103794489</v>
      </c>
      <c r="BD585" s="43">
        <v>0</v>
      </c>
      <c r="BE585" s="43"/>
      <c r="BF585" s="43">
        <v>0</v>
      </c>
      <c r="BG585" s="44"/>
      <c r="BH585" s="45">
        <f t="shared" si="962"/>
        <v>8683041.9103794489</v>
      </c>
      <c r="BI585" s="45">
        <f t="shared" si="963"/>
        <v>9043388.1496601962</v>
      </c>
      <c r="BJ585" s="45">
        <f t="shared" si="972"/>
        <v>9043388.1496601962</v>
      </c>
      <c r="BK585" s="46">
        <v>0</v>
      </c>
      <c r="BL585" s="46">
        <v>0</v>
      </c>
      <c r="BM585" s="46">
        <f t="shared" si="932"/>
        <v>0</v>
      </c>
      <c r="BN585" s="46">
        <v>0</v>
      </c>
      <c r="BO585" s="46">
        <f t="shared" si="945"/>
        <v>0</v>
      </c>
      <c r="BP585" s="46">
        <v>0</v>
      </c>
      <c r="BQ585" s="46">
        <f t="shared" si="933"/>
        <v>0</v>
      </c>
      <c r="BR585" s="46">
        <v>0</v>
      </c>
      <c r="BS585" s="46">
        <f t="shared" si="934"/>
        <v>0</v>
      </c>
      <c r="BT585" s="46">
        <v>0</v>
      </c>
      <c r="BU585" s="46">
        <f t="shared" si="935"/>
        <v>0</v>
      </c>
      <c r="BV585" s="46">
        <v>434152.09551897243</v>
      </c>
      <c r="BW585" s="46">
        <f t="shared" si="936"/>
        <v>452169.40748300985</v>
      </c>
      <c r="BX585" s="46">
        <v>434152.09551897243</v>
      </c>
      <c r="BY585" s="46">
        <f t="shared" si="937"/>
        <v>452169.40748300985</v>
      </c>
      <c r="BZ585" s="46">
        <v>3473216.7641517795</v>
      </c>
      <c r="CA585" s="46">
        <f t="shared" si="946"/>
        <v>3617355.2598640788</v>
      </c>
      <c r="CB585" s="46">
        <v>3473216.7641517795</v>
      </c>
      <c r="CC585" s="46">
        <f t="shared" si="947"/>
        <v>3617355.2598640788</v>
      </c>
      <c r="CD585" s="46">
        <v>868304.19103794487</v>
      </c>
      <c r="CE585" s="46">
        <f t="shared" si="948"/>
        <v>904338.81496601971</v>
      </c>
      <c r="CF585" s="46">
        <v>0</v>
      </c>
      <c r="CG585" s="46">
        <f t="shared" si="949"/>
        <v>0</v>
      </c>
      <c r="CH585" s="46">
        <v>0</v>
      </c>
      <c r="CI585" s="46">
        <f t="shared" si="950"/>
        <v>0</v>
      </c>
      <c r="CJ585" s="46">
        <v>0</v>
      </c>
      <c r="CK585" s="46">
        <f t="shared" si="951"/>
        <v>0</v>
      </c>
      <c r="CL585" s="46">
        <v>0</v>
      </c>
      <c r="CM585" s="46">
        <f t="shared" si="952"/>
        <v>0</v>
      </c>
      <c r="CN585" s="46">
        <v>0</v>
      </c>
      <c r="CO585" s="46">
        <f t="shared" si="953"/>
        <v>0</v>
      </c>
      <c r="CP585" s="46">
        <v>0</v>
      </c>
      <c r="CQ585" s="46">
        <f t="shared" si="954"/>
        <v>0</v>
      </c>
      <c r="CR585" s="46">
        <v>0</v>
      </c>
      <c r="CS585" s="46">
        <f t="shared" si="955"/>
        <v>0</v>
      </c>
      <c r="CT585" s="46">
        <v>0</v>
      </c>
      <c r="CU585" s="46">
        <f t="shared" si="956"/>
        <v>0</v>
      </c>
      <c r="CV585" s="46">
        <v>0</v>
      </c>
      <c r="CW585" s="46">
        <f t="shared" si="957"/>
        <v>0</v>
      </c>
      <c r="CX585" s="46">
        <v>0</v>
      </c>
      <c r="CY585" s="46">
        <f t="shared" si="958"/>
        <v>0</v>
      </c>
      <c r="CZ585" s="46">
        <v>0</v>
      </c>
      <c r="DA585" s="46">
        <f t="shared" si="959"/>
        <v>0</v>
      </c>
      <c r="DB585" s="47">
        <v>0</v>
      </c>
      <c r="DC585" s="46">
        <f t="shared" si="960"/>
        <v>0</v>
      </c>
      <c r="DD585" s="48">
        <v>0</v>
      </c>
      <c r="DE585" s="46">
        <f t="shared" si="961"/>
        <v>0</v>
      </c>
      <c r="DF585" s="49">
        <v>40</v>
      </c>
      <c r="DG585" s="50">
        <f t="shared" si="967"/>
        <v>226084.7037415049</v>
      </c>
      <c r="DH585" s="51">
        <f t="shared" si="973"/>
        <v>2939101.148639563</v>
      </c>
      <c r="DI585" s="52"/>
      <c r="DJ585" s="52"/>
      <c r="DK585" s="53"/>
      <c r="DL585" s="53"/>
      <c r="DM585" s="53"/>
      <c r="DN585" s="53"/>
      <c r="DO585" s="53"/>
      <c r="DP585" s="53"/>
      <c r="DQ585" s="53"/>
      <c r="DR585" s="53"/>
      <c r="DS585" s="53"/>
      <c r="DT585" s="52">
        <f t="shared" ref="DT585:EF588" si="985">$DG585</f>
        <v>226084.7037415049</v>
      </c>
      <c r="DU585" s="52">
        <f t="shared" si="985"/>
        <v>226084.7037415049</v>
      </c>
      <c r="DV585" s="52">
        <f t="shared" si="985"/>
        <v>226084.7037415049</v>
      </c>
      <c r="DW585" s="52">
        <f t="shared" si="985"/>
        <v>226084.7037415049</v>
      </c>
      <c r="DX585" s="52">
        <f t="shared" si="985"/>
        <v>226084.7037415049</v>
      </c>
      <c r="DY585" s="52">
        <f t="shared" si="985"/>
        <v>226084.7037415049</v>
      </c>
      <c r="DZ585" s="52">
        <f t="shared" si="985"/>
        <v>226084.7037415049</v>
      </c>
      <c r="EA585" s="52">
        <f t="shared" si="985"/>
        <v>226084.7037415049</v>
      </c>
      <c r="EB585" s="52">
        <f t="shared" si="985"/>
        <v>226084.7037415049</v>
      </c>
      <c r="EC585" s="52">
        <f t="shared" si="985"/>
        <v>226084.7037415049</v>
      </c>
      <c r="ED585" s="52">
        <f t="shared" si="985"/>
        <v>226084.7037415049</v>
      </c>
      <c r="EE585" s="52">
        <f t="shared" si="985"/>
        <v>226084.7037415049</v>
      </c>
      <c r="EF585" s="52">
        <f t="shared" si="985"/>
        <v>226084.7037415049</v>
      </c>
      <c r="EG585" s="54">
        <f t="shared" si="974"/>
        <v>6104287.0010206327</v>
      </c>
      <c r="EH585" s="55">
        <f t="shared" si="975"/>
        <v>13</v>
      </c>
      <c r="EI585" s="55">
        <f t="shared" si="976"/>
        <v>27</v>
      </c>
      <c r="EJ585" s="56" t="s">
        <v>539</v>
      </c>
      <c r="EK585" s="57">
        <f t="shared" si="916"/>
        <v>0</v>
      </c>
      <c r="EL585" s="57">
        <f t="shared" si="917"/>
        <v>0</v>
      </c>
      <c r="EM585" s="57">
        <f t="shared" si="918"/>
        <v>0</v>
      </c>
      <c r="EN585" s="57">
        <f t="shared" si="919"/>
        <v>0</v>
      </c>
      <c r="EO585" s="57">
        <f t="shared" si="979"/>
        <v>0</v>
      </c>
      <c r="EP585" s="57">
        <f t="shared" si="980"/>
        <v>0</v>
      </c>
      <c r="EQ585" s="58">
        <f t="shared" si="981"/>
        <v>0</v>
      </c>
      <c r="ER585" s="58">
        <f t="shared" si="982"/>
        <v>0</v>
      </c>
      <c r="ES585" s="58">
        <f t="shared" si="983"/>
        <v>0</v>
      </c>
      <c r="ET585" s="58">
        <f t="shared" si="984"/>
        <v>0</v>
      </c>
    </row>
    <row r="586" spans="1:150" x14ac:dyDescent="0.25">
      <c r="A586" s="94" t="s">
        <v>1786</v>
      </c>
      <c r="B586" s="65">
        <v>2023503</v>
      </c>
      <c r="C586" s="67" t="s">
        <v>1787</v>
      </c>
      <c r="D586" s="32" t="s">
        <v>461</v>
      </c>
      <c r="E586" s="56"/>
      <c r="F586" s="33"/>
      <c r="G586" s="33"/>
      <c r="H586" s="288">
        <f t="shared" si="977"/>
        <v>278601.25000000006</v>
      </c>
      <c r="I586" s="288">
        <f t="shared" si="978"/>
        <v>278601.25000000006</v>
      </c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4" t="s">
        <v>462</v>
      </c>
      <c r="AI586" s="34" t="s">
        <v>463</v>
      </c>
      <c r="AJ586" s="34" t="s">
        <v>464</v>
      </c>
      <c r="AK586" s="34" t="s">
        <v>465</v>
      </c>
      <c r="AL586" s="34" t="s">
        <v>44</v>
      </c>
      <c r="AM586" s="34" t="s">
        <v>491</v>
      </c>
      <c r="AN586" s="34" t="s">
        <v>467</v>
      </c>
      <c r="AO586" s="36">
        <v>1.0415000000000001</v>
      </c>
      <c r="AP586" s="69" t="s">
        <v>468</v>
      </c>
      <c r="AQ586" s="69" t="s">
        <v>58</v>
      </c>
      <c r="AR586" s="37" t="s">
        <v>469</v>
      </c>
      <c r="AS586" s="38">
        <v>2021</v>
      </c>
      <c r="AT586" s="39" t="s">
        <v>470</v>
      </c>
      <c r="AU586" s="37" t="s">
        <v>471</v>
      </c>
      <c r="AV586" s="39" t="s">
        <v>481</v>
      </c>
      <c r="AW586" s="39" t="s">
        <v>482</v>
      </c>
      <c r="AX586" s="39" t="s">
        <v>1147</v>
      </c>
      <c r="AY586" s="40" t="s">
        <v>1147</v>
      </c>
      <c r="AZ586" s="40" t="s">
        <v>474</v>
      </c>
      <c r="BA586" s="274">
        <v>0</v>
      </c>
      <c r="BB586" s="42"/>
      <c r="BC586" s="43">
        <v>267500</v>
      </c>
      <c r="BD586" s="43">
        <v>0</v>
      </c>
      <c r="BE586" s="43"/>
      <c r="BF586" s="43">
        <v>0</v>
      </c>
      <c r="BG586" s="44"/>
      <c r="BH586" s="45">
        <f t="shared" si="962"/>
        <v>267500</v>
      </c>
      <c r="BI586" s="45">
        <f t="shared" si="963"/>
        <v>278601.25000000006</v>
      </c>
      <c r="BJ586" s="45">
        <f t="shared" si="972"/>
        <v>278601.25000000006</v>
      </c>
      <c r="BK586" s="46">
        <v>0</v>
      </c>
      <c r="BL586" s="46">
        <v>0</v>
      </c>
      <c r="BM586" s="46">
        <f t="shared" si="932"/>
        <v>0</v>
      </c>
      <c r="BN586" s="46">
        <v>0</v>
      </c>
      <c r="BO586" s="46">
        <f t="shared" si="945"/>
        <v>0</v>
      </c>
      <c r="BP586" s="46">
        <v>0</v>
      </c>
      <c r="BQ586" s="46">
        <f t="shared" si="933"/>
        <v>0</v>
      </c>
      <c r="BR586" s="46">
        <v>0</v>
      </c>
      <c r="BS586" s="46">
        <f t="shared" si="934"/>
        <v>0</v>
      </c>
      <c r="BT586" s="46">
        <v>0</v>
      </c>
      <c r="BU586" s="46">
        <f t="shared" si="935"/>
        <v>0</v>
      </c>
      <c r="BV586" s="46">
        <v>0</v>
      </c>
      <c r="BW586" s="46">
        <f t="shared" si="936"/>
        <v>0</v>
      </c>
      <c r="BX586" s="46">
        <v>0</v>
      </c>
      <c r="BY586" s="46">
        <f t="shared" si="937"/>
        <v>0</v>
      </c>
      <c r="BZ586" s="46">
        <v>107000</v>
      </c>
      <c r="CA586" s="46">
        <f t="shared" si="946"/>
        <v>111440.50000000001</v>
      </c>
      <c r="CB586" s="46">
        <v>107000</v>
      </c>
      <c r="CC586" s="46">
        <f t="shared" si="947"/>
        <v>111440.50000000001</v>
      </c>
      <c r="CD586" s="46">
        <v>53500</v>
      </c>
      <c r="CE586" s="46">
        <f t="shared" si="948"/>
        <v>55720.250000000007</v>
      </c>
      <c r="CF586" s="46">
        <v>0</v>
      </c>
      <c r="CG586" s="46">
        <f t="shared" si="949"/>
        <v>0</v>
      </c>
      <c r="CH586" s="46">
        <v>0</v>
      </c>
      <c r="CI586" s="46">
        <f t="shared" si="950"/>
        <v>0</v>
      </c>
      <c r="CJ586" s="46">
        <v>0</v>
      </c>
      <c r="CK586" s="46">
        <f t="shared" si="951"/>
        <v>0</v>
      </c>
      <c r="CL586" s="46">
        <v>0</v>
      </c>
      <c r="CM586" s="46">
        <f t="shared" si="952"/>
        <v>0</v>
      </c>
      <c r="CN586" s="46">
        <v>0</v>
      </c>
      <c r="CO586" s="46">
        <f t="shared" si="953"/>
        <v>0</v>
      </c>
      <c r="CP586" s="46">
        <v>0</v>
      </c>
      <c r="CQ586" s="46">
        <f t="shared" si="954"/>
        <v>0</v>
      </c>
      <c r="CR586" s="46">
        <v>0</v>
      </c>
      <c r="CS586" s="46">
        <f t="shared" si="955"/>
        <v>0</v>
      </c>
      <c r="CT586" s="46">
        <v>0</v>
      </c>
      <c r="CU586" s="46">
        <f t="shared" si="956"/>
        <v>0</v>
      </c>
      <c r="CV586" s="46">
        <v>0</v>
      </c>
      <c r="CW586" s="46">
        <f t="shared" si="957"/>
        <v>0</v>
      </c>
      <c r="CX586" s="46">
        <v>0</v>
      </c>
      <c r="CY586" s="46">
        <f t="shared" si="958"/>
        <v>0</v>
      </c>
      <c r="CZ586" s="46">
        <v>0</v>
      </c>
      <c r="DA586" s="46">
        <f t="shared" si="959"/>
        <v>0</v>
      </c>
      <c r="DB586" s="47">
        <v>0</v>
      </c>
      <c r="DC586" s="46">
        <f t="shared" si="960"/>
        <v>0</v>
      </c>
      <c r="DD586" s="48">
        <v>0</v>
      </c>
      <c r="DE586" s="46">
        <f t="shared" si="961"/>
        <v>0</v>
      </c>
      <c r="DF586" s="49">
        <v>40</v>
      </c>
      <c r="DG586" s="50">
        <f t="shared" si="967"/>
        <v>6965.0312500000018</v>
      </c>
      <c r="DH586" s="51">
        <f t="shared" si="973"/>
        <v>90545.406250000015</v>
      </c>
      <c r="DI586" s="52"/>
      <c r="DJ586" s="52"/>
      <c r="DK586" s="53"/>
      <c r="DL586" s="53"/>
      <c r="DM586" s="53"/>
      <c r="DN586" s="53"/>
      <c r="DO586" s="53"/>
      <c r="DP586" s="53"/>
      <c r="DQ586" s="53"/>
      <c r="DR586" s="53"/>
      <c r="DS586" s="53"/>
      <c r="DT586" s="52">
        <f t="shared" si="985"/>
        <v>6965.0312500000018</v>
      </c>
      <c r="DU586" s="52">
        <f t="shared" si="985"/>
        <v>6965.0312500000018</v>
      </c>
      <c r="DV586" s="52">
        <f t="shared" si="985"/>
        <v>6965.0312500000018</v>
      </c>
      <c r="DW586" s="52">
        <f t="shared" si="985"/>
        <v>6965.0312500000018</v>
      </c>
      <c r="DX586" s="52">
        <f t="shared" si="985"/>
        <v>6965.0312500000018</v>
      </c>
      <c r="DY586" s="52">
        <f t="shared" si="985"/>
        <v>6965.0312500000018</v>
      </c>
      <c r="DZ586" s="52">
        <f t="shared" si="985"/>
        <v>6965.0312500000018</v>
      </c>
      <c r="EA586" s="52">
        <f t="shared" si="985"/>
        <v>6965.0312500000018</v>
      </c>
      <c r="EB586" s="52">
        <f t="shared" si="985"/>
        <v>6965.0312500000018</v>
      </c>
      <c r="EC586" s="52">
        <f t="shared" si="985"/>
        <v>6965.0312500000018</v>
      </c>
      <c r="ED586" s="52">
        <f t="shared" si="985"/>
        <v>6965.0312500000018</v>
      </c>
      <c r="EE586" s="52">
        <f t="shared" si="985"/>
        <v>6965.0312500000018</v>
      </c>
      <c r="EF586" s="52">
        <f t="shared" si="985"/>
        <v>6965.0312500000018</v>
      </c>
      <c r="EG586" s="54">
        <f t="shared" si="974"/>
        <v>188055.84375000006</v>
      </c>
      <c r="EH586" s="55">
        <f t="shared" si="975"/>
        <v>13</v>
      </c>
      <c r="EI586" s="55">
        <f t="shared" si="976"/>
        <v>27</v>
      </c>
      <c r="EJ586" s="56" t="s">
        <v>545</v>
      </c>
      <c r="EK586" s="57">
        <f t="shared" si="916"/>
        <v>0</v>
      </c>
      <c r="EL586" s="57">
        <f t="shared" si="917"/>
        <v>0</v>
      </c>
      <c r="EM586" s="57">
        <f t="shared" si="918"/>
        <v>0</v>
      </c>
      <c r="EN586" s="57">
        <f t="shared" si="919"/>
        <v>0</v>
      </c>
      <c r="EO586" s="57">
        <f t="shared" si="979"/>
        <v>0</v>
      </c>
      <c r="EP586" s="57">
        <f t="shared" si="980"/>
        <v>0</v>
      </c>
      <c r="EQ586" s="58">
        <f t="shared" si="981"/>
        <v>0</v>
      </c>
      <c r="ER586" s="58">
        <f t="shared" si="982"/>
        <v>0</v>
      </c>
      <c r="ES586" s="58">
        <f t="shared" si="983"/>
        <v>0</v>
      </c>
      <c r="ET586" s="58">
        <f t="shared" si="984"/>
        <v>0</v>
      </c>
    </row>
    <row r="587" spans="1:150" x14ac:dyDescent="0.25">
      <c r="A587" s="94" t="s">
        <v>1788</v>
      </c>
      <c r="B587" s="65">
        <v>2023504</v>
      </c>
      <c r="C587" s="67" t="s">
        <v>1789</v>
      </c>
      <c r="D587" s="32" t="s">
        <v>461</v>
      </c>
      <c r="E587" s="56"/>
      <c r="F587" s="33"/>
      <c r="G587" s="33"/>
      <c r="H587" s="288">
        <f t="shared" si="977"/>
        <v>2639646.6437341906</v>
      </c>
      <c r="I587" s="288">
        <f t="shared" si="978"/>
        <v>2639646.6437341906</v>
      </c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4" t="s">
        <v>462</v>
      </c>
      <c r="AI587" s="34" t="s">
        <v>463</v>
      </c>
      <c r="AJ587" s="34" t="s">
        <v>464</v>
      </c>
      <c r="AK587" s="34" t="s">
        <v>465</v>
      </c>
      <c r="AL587" s="34" t="s">
        <v>44</v>
      </c>
      <c r="AM587" s="34" t="s">
        <v>491</v>
      </c>
      <c r="AN587" s="34" t="s">
        <v>467</v>
      </c>
      <c r="AO587" s="36">
        <v>1.0415000000000001</v>
      </c>
      <c r="AP587" s="69" t="s">
        <v>468</v>
      </c>
      <c r="AQ587" s="69" t="s">
        <v>58</v>
      </c>
      <c r="AR587" s="37" t="s">
        <v>469</v>
      </c>
      <c r="AS587" s="38">
        <v>2022</v>
      </c>
      <c r="AT587" s="39" t="s">
        <v>470</v>
      </c>
      <c r="AU587" s="37" t="s">
        <v>471</v>
      </c>
      <c r="AV587" s="39" t="s">
        <v>481</v>
      </c>
      <c r="AW587" s="39" t="s">
        <v>482</v>
      </c>
      <c r="AX587" s="39" t="s">
        <v>1147</v>
      </c>
      <c r="AY587" s="40" t="s">
        <v>1147</v>
      </c>
      <c r="AZ587" s="40" t="s">
        <v>474</v>
      </c>
      <c r="BA587" s="274">
        <v>0</v>
      </c>
      <c r="BB587" s="42"/>
      <c r="BC587" s="43">
        <v>2534466.292591637</v>
      </c>
      <c r="BD587" s="43">
        <v>0</v>
      </c>
      <c r="BE587" s="43"/>
      <c r="BF587" s="43">
        <v>0</v>
      </c>
      <c r="BG587" s="44"/>
      <c r="BH587" s="45">
        <f t="shared" si="962"/>
        <v>2534466.292591637</v>
      </c>
      <c r="BI587" s="45">
        <f t="shared" si="963"/>
        <v>2639646.6437341906</v>
      </c>
      <c r="BJ587" s="45">
        <f t="shared" si="972"/>
        <v>2639646.6437341906</v>
      </c>
      <c r="BK587" s="46">
        <v>0</v>
      </c>
      <c r="BL587" s="46">
        <v>0</v>
      </c>
      <c r="BM587" s="46">
        <f t="shared" si="932"/>
        <v>0</v>
      </c>
      <c r="BN587" s="46">
        <v>0</v>
      </c>
      <c r="BO587" s="46">
        <f t="shared" si="945"/>
        <v>0</v>
      </c>
      <c r="BP587" s="46">
        <v>0</v>
      </c>
      <c r="BQ587" s="46">
        <f t="shared" si="933"/>
        <v>0</v>
      </c>
      <c r="BR587" s="46">
        <v>0</v>
      </c>
      <c r="BS587" s="46">
        <f t="shared" si="934"/>
        <v>0</v>
      </c>
      <c r="BT587" s="46">
        <v>0</v>
      </c>
      <c r="BU587" s="46">
        <f t="shared" si="935"/>
        <v>0</v>
      </c>
      <c r="BV587" s="46">
        <v>126723.31462958184</v>
      </c>
      <c r="BW587" s="46">
        <f t="shared" si="936"/>
        <v>131982.33218670951</v>
      </c>
      <c r="BX587" s="46">
        <v>126723.31462958184</v>
      </c>
      <c r="BY587" s="46">
        <f t="shared" si="937"/>
        <v>131982.33218670951</v>
      </c>
      <c r="BZ587" s="46">
        <v>1013786.5170366548</v>
      </c>
      <c r="CA587" s="46">
        <f t="shared" si="946"/>
        <v>1055858.6574936761</v>
      </c>
      <c r="CB587" s="46">
        <v>1013786.5170366548</v>
      </c>
      <c r="CC587" s="46">
        <f t="shared" si="947"/>
        <v>1055858.6574936761</v>
      </c>
      <c r="CD587" s="46">
        <v>253446.62925916369</v>
      </c>
      <c r="CE587" s="46">
        <f t="shared" si="948"/>
        <v>263964.66437341901</v>
      </c>
      <c r="CF587" s="46">
        <v>0</v>
      </c>
      <c r="CG587" s="46">
        <f t="shared" si="949"/>
        <v>0</v>
      </c>
      <c r="CH587" s="46">
        <v>0</v>
      </c>
      <c r="CI587" s="46">
        <f t="shared" si="950"/>
        <v>0</v>
      </c>
      <c r="CJ587" s="46">
        <v>0</v>
      </c>
      <c r="CK587" s="46">
        <f t="shared" si="951"/>
        <v>0</v>
      </c>
      <c r="CL587" s="46">
        <v>0</v>
      </c>
      <c r="CM587" s="46">
        <f t="shared" si="952"/>
        <v>0</v>
      </c>
      <c r="CN587" s="46">
        <v>0</v>
      </c>
      <c r="CO587" s="46">
        <f t="shared" si="953"/>
        <v>0</v>
      </c>
      <c r="CP587" s="46">
        <v>0</v>
      </c>
      <c r="CQ587" s="46">
        <f t="shared" si="954"/>
        <v>0</v>
      </c>
      <c r="CR587" s="46">
        <v>0</v>
      </c>
      <c r="CS587" s="46">
        <f t="shared" si="955"/>
        <v>0</v>
      </c>
      <c r="CT587" s="46">
        <v>0</v>
      </c>
      <c r="CU587" s="46">
        <f t="shared" si="956"/>
        <v>0</v>
      </c>
      <c r="CV587" s="46">
        <v>0</v>
      </c>
      <c r="CW587" s="46">
        <f t="shared" si="957"/>
        <v>0</v>
      </c>
      <c r="CX587" s="46">
        <v>0</v>
      </c>
      <c r="CY587" s="46">
        <f t="shared" si="958"/>
        <v>0</v>
      </c>
      <c r="CZ587" s="46">
        <v>0</v>
      </c>
      <c r="DA587" s="46">
        <f t="shared" si="959"/>
        <v>0</v>
      </c>
      <c r="DB587" s="47">
        <v>0</v>
      </c>
      <c r="DC587" s="46">
        <f t="shared" si="960"/>
        <v>0</v>
      </c>
      <c r="DD587" s="48">
        <v>0</v>
      </c>
      <c r="DE587" s="46">
        <f t="shared" si="961"/>
        <v>0</v>
      </c>
      <c r="DF587" s="49">
        <v>40</v>
      </c>
      <c r="DG587" s="50">
        <f t="shared" si="967"/>
        <v>65991.166093354768</v>
      </c>
      <c r="DH587" s="51">
        <f t="shared" si="973"/>
        <v>857885.15921361221</v>
      </c>
      <c r="DI587" s="52"/>
      <c r="DJ587" s="52"/>
      <c r="DK587" s="53"/>
      <c r="DL587" s="53"/>
      <c r="DM587" s="53"/>
      <c r="DN587" s="53"/>
      <c r="DO587" s="53"/>
      <c r="DP587" s="53"/>
      <c r="DQ587" s="53"/>
      <c r="DR587" s="53"/>
      <c r="DS587" s="53"/>
      <c r="DT587" s="52">
        <f t="shared" si="985"/>
        <v>65991.166093354768</v>
      </c>
      <c r="DU587" s="52">
        <f t="shared" si="985"/>
        <v>65991.166093354768</v>
      </c>
      <c r="DV587" s="52">
        <f t="shared" si="985"/>
        <v>65991.166093354768</v>
      </c>
      <c r="DW587" s="52">
        <f t="shared" si="985"/>
        <v>65991.166093354768</v>
      </c>
      <c r="DX587" s="52">
        <f t="shared" si="985"/>
        <v>65991.166093354768</v>
      </c>
      <c r="DY587" s="52">
        <f t="shared" si="985"/>
        <v>65991.166093354768</v>
      </c>
      <c r="DZ587" s="52">
        <f t="shared" si="985"/>
        <v>65991.166093354768</v>
      </c>
      <c r="EA587" s="52">
        <f t="shared" si="985"/>
        <v>65991.166093354768</v>
      </c>
      <c r="EB587" s="52">
        <f t="shared" si="985"/>
        <v>65991.166093354768</v>
      </c>
      <c r="EC587" s="52">
        <f t="shared" si="985"/>
        <v>65991.166093354768</v>
      </c>
      <c r="ED587" s="52">
        <f t="shared" si="985"/>
        <v>65991.166093354768</v>
      </c>
      <c r="EE587" s="52">
        <f t="shared" si="985"/>
        <v>65991.166093354768</v>
      </c>
      <c r="EF587" s="52">
        <f t="shared" si="985"/>
        <v>65991.166093354768</v>
      </c>
      <c r="EG587" s="54">
        <f t="shared" si="974"/>
        <v>1781761.4845205783</v>
      </c>
      <c r="EH587" s="55">
        <f t="shared" si="975"/>
        <v>13</v>
      </c>
      <c r="EI587" s="55">
        <f t="shared" si="976"/>
        <v>27</v>
      </c>
      <c r="EJ587" s="56" t="s">
        <v>539</v>
      </c>
      <c r="EK587" s="57">
        <f t="shared" si="916"/>
        <v>0</v>
      </c>
      <c r="EL587" s="57">
        <f t="shared" si="917"/>
        <v>0</v>
      </c>
      <c r="EM587" s="57">
        <f t="shared" si="918"/>
        <v>0</v>
      </c>
      <c r="EN587" s="57">
        <f t="shared" si="919"/>
        <v>0</v>
      </c>
      <c r="EO587" s="57">
        <f t="shared" si="979"/>
        <v>0</v>
      </c>
      <c r="EP587" s="57">
        <f t="shared" si="980"/>
        <v>0</v>
      </c>
      <c r="EQ587" s="58">
        <f t="shared" si="981"/>
        <v>0</v>
      </c>
      <c r="ER587" s="58">
        <f t="shared" si="982"/>
        <v>0</v>
      </c>
      <c r="ES587" s="58">
        <f t="shared" si="983"/>
        <v>0</v>
      </c>
      <c r="ET587" s="58">
        <f t="shared" si="984"/>
        <v>0</v>
      </c>
    </row>
    <row r="588" spans="1:150" x14ac:dyDescent="0.25">
      <c r="A588" s="94" t="s">
        <v>1790</v>
      </c>
      <c r="B588" s="65">
        <v>2023504</v>
      </c>
      <c r="C588" s="67" t="s">
        <v>1791</v>
      </c>
      <c r="D588" s="32" t="s">
        <v>461</v>
      </c>
      <c r="E588" s="56"/>
      <c r="F588" s="33"/>
      <c r="G588" s="33"/>
      <c r="H588" s="288">
        <f t="shared" si="977"/>
        <v>278601.25000000006</v>
      </c>
      <c r="I588" s="288">
        <f t="shared" si="978"/>
        <v>278601.25000000006</v>
      </c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4" t="s">
        <v>462</v>
      </c>
      <c r="AI588" s="34" t="s">
        <v>463</v>
      </c>
      <c r="AJ588" s="34" t="s">
        <v>464</v>
      </c>
      <c r="AK588" s="34" t="s">
        <v>465</v>
      </c>
      <c r="AL588" s="34" t="s">
        <v>44</v>
      </c>
      <c r="AM588" s="34" t="s">
        <v>491</v>
      </c>
      <c r="AN588" s="34" t="s">
        <v>467</v>
      </c>
      <c r="AO588" s="36">
        <v>1.0415000000000001</v>
      </c>
      <c r="AP588" s="69" t="s">
        <v>468</v>
      </c>
      <c r="AQ588" s="69" t="s">
        <v>58</v>
      </c>
      <c r="AR588" s="37" t="s">
        <v>469</v>
      </c>
      <c r="AS588" s="38">
        <v>2022</v>
      </c>
      <c r="AT588" s="39" t="s">
        <v>470</v>
      </c>
      <c r="AU588" s="37" t="s">
        <v>471</v>
      </c>
      <c r="AV588" s="39" t="s">
        <v>481</v>
      </c>
      <c r="AW588" s="39" t="s">
        <v>482</v>
      </c>
      <c r="AX588" s="39" t="s">
        <v>1147</v>
      </c>
      <c r="AY588" s="40" t="s">
        <v>1147</v>
      </c>
      <c r="AZ588" s="40" t="s">
        <v>474</v>
      </c>
      <c r="BA588" s="274">
        <v>0</v>
      </c>
      <c r="BB588" s="42"/>
      <c r="BC588" s="43">
        <v>267500</v>
      </c>
      <c r="BD588" s="43">
        <v>0</v>
      </c>
      <c r="BE588" s="43"/>
      <c r="BF588" s="43">
        <v>0</v>
      </c>
      <c r="BG588" s="44"/>
      <c r="BH588" s="45">
        <f t="shared" si="962"/>
        <v>267500</v>
      </c>
      <c r="BI588" s="45">
        <f t="shared" si="963"/>
        <v>278601.25000000006</v>
      </c>
      <c r="BJ588" s="45">
        <f t="shared" si="972"/>
        <v>278601.25000000006</v>
      </c>
      <c r="BK588" s="46">
        <v>0</v>
      </c>
      <c r="BL588" s="46">
        <v>0</v>
      </c>
      <c r="BM588" s="46">
        <f t="shared" si="932"/>
        <v>0</v>
      </c>
      <c r="BN588" s="46">
        <v>0</v>
      </c>
      <c r="BO588" s="46">
        <f t="shared" si="945"/>
        <v>0</v>
      </c>
      <c r="BP588" s="46">
        <v>0</v>
      </c>
      <c r="BQ588" s="46">
        <f t="shared" si="933"/>
        <v>0</v>
      </c>
      <c r="BR588" s="46">
        <v>0</v>
      </c>
      <c r="BS588" s="46">
        <f t="shared" si="934"/>
        <v>0</v>
      </c>
      <c r="BT588" s="46">
        <v>0</v>
      </c>
      <c r="BU588" s="46">
        <f t="shared" si="935"/>
        <v>0</v>
      </c>
      <c r="BV588" s="46">
        <v>0</v>
      </c>
      <c r="BW588" s="46">
        <f t="shared" si="936"/>
        <v>0</v>
      </c>
      <c r="BX588" s="46">
        <v>0</v>
      </c>
      <c r="BY588" s="46">
        <f t="shared" si="937"/>
        <v>0</v>
      </c>
      <c r="BZ588" s="46">
        <v>107000</v>
      </c>
      <c r="CA588" s="46">
        <f t="shared" si="946"/>
        <v>111440.50000000001</v>
      </c>
      <c r="CB588" s="46">
        <v>107000</v>
      </c>
      <c r="CC588" s="46">
        <f t="shared" si="947"/>
        <v>111440.50000000001</v>
      </c>
      <c r="CD588" s="46">
        <v>53500</v>
      </c>
      <c r="CE588" s="46">
        <f t="shared" si="948"/>
        <v>55720.250000000007</v>
      </c>
      <c r="CF588" s="46">
        <v>0</v>
      </c>
      <c r="CG588" s="46">
        <f t="shared" si="949"/>
        <v>0</v>
      </c>
      <c r="CH588" s="46">
        <v>0</v>
      </c>
      <c r="CI588" s="46">
        <f t="shared" si="950"/>
        <v>0</v>
      </c>
      <c r="CJ588" s="46">
        <v>0</v>
      </c>
      <c r="CK588" s="46">
        <f t="shared" si="951"/>
        <v>0</v>
      </c>
      <c r="CL588" s="46">
        <v>0</v>
      </c>
      <c r="CM588" s="46">
        <f t="shared" si="952"/>
        <v>0</v>
      </c>
      <c r="CN588" s="46">
        <v>0</v>
      </c>
      <c r="CO588" s="46">
        <f t="shared" si="953"/>
        <v>0</v>
      </c>
      <c r="CP588" s="46">
        <v>0</v>
      </c>
      <c r="CQ588" s="46">
        <f t="shared" si="954"/>
        <v>0</v>
      </c>
      <c r="CR588" s="46">
        <v>0</v>
      </c>
      <c r="CS588" s="46">
        <f t="shared" si="955"/>
        <v>0</v>
      </c>
      <c r="CT588" s="46">
        <v>0</v>
      </c>
      <c r="CU588" s="46">
        <f t="shared" si="956"/>
        <v>0</v>
      </c>
      <c r="CV588" s="46">
        <v>0</v>
      </c>
      <c r="CW588" s="46">
        <f t="shared" si="957"/>
        <v>0</v>
      </c>
      <c r="CX588" s="46">
        <v>0</v>
      </c>
      <c r="CY588" s="46">
        <f t="shared" si="958"/>
        <v>0</v>
      </c>
      <c r="CZ588" s="46">
        <v>0</v>
      </c>
      <c r="DA588" s="46">
        <f t="shared" si="959"/>
        <v>0</v>
      </c>
      <c r="DB588" s="47">
        <v>0</v>
      </c>
      <c r="DC588" s="46">
        <f t="shared" si="960"/>
        <v>0</v>
      </c>
      <c r="DD588" s="48">
        <v>0</v>
      </c>
      <c r="DE588" s="46">
        <f t="shared" si="961"/>
        <v>0</v>
      </c>
      <c r="DF588" s="49">
        <v>40</v>
      </c>
      <c r="DG588" s="50">
        <f t="shared" si="967"/>
        <v>6965.0312500000018</v>
      </c>
      <c r="DH588" s="51">
        <f t="shared" si="973"/>
        <v>90545.406250000015</v>
      </c>
      <c r="DI588" s="52"/>
      <c r="DJ588" s="52"/>
      <c r="DK588" s="53"/>
      <c r="DL588" s="53"/>
      <c r="DM588" s="53"/>
      <c r="DN588" s="53"/>
      <c r="DO588" s="53"/>
      <c r="DP588" s="53"/>
      <c r="DQ588" s="53"/>
      <c r="DR588" s="53"/>
      <c r="DS588" s="53"/>
      <c r="DT588" s="52">
        <f t="shared" si="985"/>
        <v>6965.0312500000018</v>
      </c>
      <c r="DU588" s="52">
        <f t="shared" si="985"/>
        <v>6965.0312500000018</v>
      </c>
      <c r="DV588" s="52">
        <f t="shared" si="985"/>
        <v>6965.0312500000018</v>
      </c>
      <c r="DW588" s="52">
        <f t="shared" si="985"/>
        <v>6965.0312500000018</v>
      </c>
      <c r="DX588" s="52">
        <f t="shared" si="985"/>
        <v>6965.0312500000018</v>
      </c>
      <c r="DY588" s="52">
        <f t="shared" si="985"/>
        <v>6965.0312500000018</v>
      </c>
      <c r="DZ588" s="52">
        <f t="shared" si="985"/>
        <v>6965.0312500000018</v>
      </c>
      <c r="EA588" s="52">
        <f t="shared" si="985"/>
        <v>6965.0312500000018</v>
      </c>
      <c r="EB588" s="52">
        <f t="shared" si="985"/>
        <v>6965.0312500000018</v>
      </c>
      <c r="EC588" s="52">
        <f t="shared" si="985"/>
        <v>6965.0312500000018</v>
      </c>
      <c r="ED588" s="52">
        <f t="shared" si="985"/>
        <v>6965.0312500000018</v>
      </c>
      <c r="EE588" s="52">
        <f t="shared" si="985"/>
        <v>6965.0312500000018</v>
      </c>
      <c r="EF588" s="52">
        <f t="shared" si="985"/>
        <v>6965.0312500000018</v>
      </c>
      <c r="EG588" s="54">
        <f t="shared" si="974"/>
        <v>188055.84375000006</v>
      </c>
      <c r="EH588" s="55">
        <f t="shared" si="975"/>
        <v>13</v>
      </c>
      <c r="EI588" s="55">
        <f t="shared" si="976"/>
        <v>27</v>
      </c>
      <c r="EJ588" s="56" t="s">
        <v>545</v>
      </c>
      <c r="EK588" s="57">
        <f t="shared" si="916"/>
        <v>0</v>
      </c>
      <c r="EL588" s="57">
        <f t="shared" si="917"/>
        <v>0</v>
      </c>
      <c r="EM588" s="57">
        <f t="shared" si="918"/>
        <v>0</v>
      </c>
      <c r="EN588" s="57">
        <f t="shared" si="919"/>
        <v>0</v>
      </c>
      <c r="EO588" s="57">
        <f t="shared" si="979"/>
        <v>0</v>
      </c>
      <c r="EP588" s="57">
        <f t="shared" si="980"/>
        <v>0</v>
      </c>
      <c r="EQ588" s="58">
        <f t="shared" si="981"/>
        <v>0</v>
      </c>
      <c r="ER588" s="58">
        <f t="shared" si="982"/>
        <v>0</v>
      </c>
      <c r="ES588" s="58">
        <f t="shared" si="983"/>
        <v>0</v>
      </c>
      <c r="ET588" s="58">
        <f t="shared" si="984"/>
        <v>0</v>
      </c>
    </row>
    <row r="589" spans="1:150" x14ac:dyDescent="0.25">
      <c r="A589" s="94" t="s">
        <v>1792</v>
      </c>
      <c r="B589" s="65">
        <v>2023505</v>
      </c>
      <c r="C589" s="67" t="s">
        <v>1793</v>
      </c>
      <c r="D589" s="32" t="s">
        <v>461</v>
      </c>
      <c r="E589" s="56"/>
      <c r="F589" s="33"/>
      <c r="G589" s="33"/>
      <c r="H589" s="288">
        <f t="shared" si="977"/>
        <v>4292653.2913191216</v>
      </c>
      <c r="I589" s="288">
        <f t="shared" si="978"/>
        <v>4292653.2913191216</v>
      </c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4" t="s">
        <v>462</v>
      </c>
      <c r="AI589" s="34" t="s">
        <v>463</v>
      </c>
      <c r="AJ589" s="34" t="s">
        <v>464</v>
      </c>
      <c r="AK589" s="34" t="s">
        <v>465</v>
      </c>
      <c r="AL589" s="34" t="s">
        <v>44</v>
      </c>
      <c r="AM589" s="34" t="s">
        <v>491</v>
      </c>
      <c r="AN589" s="34" t="s">
        <v>467</v>
      </c>
      <c r="AO589" s="36">
        <v>1.0415000000000001</v>
      </c>
      <c r="AP589" s="69" t="s">
        <v>468</v>
      </c>
      <c r="AQ589" s="69" t="s">
        <v>58</v>
      </c>
      <c r="AR589" s="37" t="s">
        <v>469</v>
      </c>
      <c r="AS589" s="38">
        <v>2023</v>
      </c>
      <c r="AT589" s="39" t="s">
        <v>470</v>
      </c>
      <c r="AU589" s="37" t="s">
        <v>471</v>
      </c>
      <c r="AV589" s="39" t="s">
        <v>481</v>
      </c>
      <c r="AW589" s="39" t="s">
        <v>482</v>
      </c>
      <c r="AX589" s="39" t="s">
        <v>1147</v>
      </c>
      <c r="AY589" s="40" t="s">
        <v>1147</v>
      </c>
      <c r="AZ589" s="40" t="s">
        <v>474</v>
      </c>
      <c r="BA589" s="274">
        <v>0</v>
      </c>
      <c r="BB589" s="42"/>
      <c r="BC589" s="43">
        <v>4121606.6167250322</v>
      </c>
      <c r="BD589" s="43">
        <v>0</v>
      </c>
      <c r="BE589" s="43"/>
      <c r="BF589" s="43">
        <v>0</v>
      </c>
      <c r="BG589" s="44"/>
      <c r="BH589" s="45">
        <f t="shared" si="962"/>
        <v>4121606.6167250322</v>
      </c>
      <c r="BI589" s="45">
        <f t="shared" si="963"/>
        <v>4292653.2913191216</v>
      </c>
      <c r="BJ589" s="45">
        <f t="shared" si="972"/>
        <v>4292653.2913191216</v>
      </c>
      <c r="BK589" s="46">
        <v>0</v>
      </c>
      <c r="BL589" s="46">
        <v>0</v>
      </c>
      <c r="BM589" s="46">
        <f t="shared" si="932"/>
        <v>0</v>
      </c>
      <c r="BN589" s="46">
        <v>0</v>
      </c>
      <c r="BO589" s="46">
        <f t="shared" si="945"/>
        <v>0</v>
      </c>
      <c r="BP589" s="46">
        <v>0</v>
      </c>
      <c r="BQ589" s="46">
        <f t="shared" si="933"/>
        <v>0</v>
      </c>
      <c r="BR589" s="46">
        <v>0</v>
      </c>
      <c r="BS589" s="46">
        <f t="shared" si="934"/>
        <v>0</v>
      </c>
      <c r="BT589" s="46">
        <v>0</v>
      </c>
      <c r="BU589" s="46">
        <f t="shared" si="935"/>
        <v>0</v>
      </c>
      <c r="BV589" s="46">
        <v>0</v>
      </c>
      <c r="BW589" s="46">
        <f t="shared" si="936"/>
        <v>0</v>
      </c>
      <c r="BX589" s="46">
        <v>206080.33083625161</v>
      </c>
      <c r="BY589" s="46">
        <f t="shared" si="937"/>
        <v>214632.66456595607</v>
      </c>
      <c r="BZ589" s="46">
        <v>206080.33083625161</v>
      </c>
      <c r="CA589" s="46">
        <f t="shared" si="946"/>
        <v>214632.66456595607</v>
      </c>
      <c r="CB589" s="46">
        <v>1648642.6466900129</v>
      </c>
      <c r="CC589" s="46">
        <f t="shared" si="947"/>
        <v>1717061.3165276486</v>
      </c>
      <c r="CD589" s="46">
        <v>1648642.6466900129</v>
      </c>
      <c r="CE589" s="46">
        <f t="shared" si="948"/>
        <v>1717061.3165276486</v>
      </c>
      <c r="CF589" s="46">
        <v>412160.66167250322</v>
      </c>
      <c r="CG589" s="46">
        <f t="shared" si="949"/>
        <v>429265.32913191215</v>
      </c>
      <c r="CH589" s="46">
        <v>0</v>
      </c>
      <c r="CI589" s="46">
        <f t="shared" si="950"/>
        <v>0</v>
      </c>
      <c r="CJ589" s="46">
        <v>0</v>
      </c>
      <c r="CK589" s="46">
        <f t="shared" si="951"/>
        <v>0</v>
      </c>
      <c r="CL589" s="46">
        <v>0</v>
      </c>
      <c r="CM589" s="46">
        <f t="shared" si="952"/>
        <v>0</v>
      </c>
      <c r="CN589" s="46">
        <v>0</v>
      </c>
      <c r="CO589" s="46">
        <f t="shared" si="953"/>
        <v>0</v>
      </c>
      <c r="CP589" s="46">
        <v>0</v>
      </c>
      <c r="CQ589" s="46">
        <f t="shared" si="954"/>
        <v>0</v>
      </c>
      <c r="CR589" s="46">
        <v>0</v>
      </c>
      <c r="CS589" s="46">
        <f t="shared" si="955"/>
        <v>0</v>
      </c>
      <c r="CT589" s="46">
        <v>0</v>
      </c>
      <c r="CU589" s="46">
        <f t="shared" si="956"/>
        <v>0</v>
      </c>
      <c r="CV589" s="46">
        <v>0</v>
      </c>
      <c r="CW589" s="46">
        <f t="shared" si="957"/>
        <v>0</v>
      </c>
      <c r="CX589" s="46">
        <v>0</v>
      </c>
      <c r="CY589" s="46">
        <f t="shared" si="958"/>
        <v>0</v>
      </c>
      <c r="CZ589" s="46">
        <v>0</v>
      </c>
      <c r="DA589" s="46">
        <f t="shared" si="959"/>
        <v>0</v>
      </c>
      <c r="DB589" s="47">
        <v>0</v>
      </c>
      <c r="DC589" s="46">
        <f t="shared" si="960"/>
        <v>0</v>
      </c>
      <c r="DD589" s="48">
        <v>0</v>
      </c>
      <c r="DE589" s="46">
        <f t="shared" si="961"/>
        <v>0</v>
      </c>
      <c r="DF589" s="49">
        <v>40</v>
      </c>
      <c r="DG589" s="50">
        <f t="shared" si="967"/>
        <v>107316.33228297804</v>
      </c>
      <c r="DH589" s="51">
        <f t="shared" si="973"/>
        <v>1287795.9873957364</v>
      </c>
      <c r="DI589" s="52"/>
      <c r="DJ589" s="52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2">
        <f t="shared" ref="DU589:EF590" si="986">$DG589</f>
        <v>107316.33228297804</v>
      </c>
      <c r="DV589" s="52">
        <f t="shared" si="986"/>
        <v>107316.33228297804</v>
      </c>
      <c r="DW589" s="52">
        <f t="shared" si="986"/>
        <v>107316.33228297804</v>
      </c>
      <c r="DX589" s="52">
        <f t="shared" si="986"/>
        <v>107316.33228297804</v>
      </c>
      <c r="DY589" s="52">
        <f t="shared" si="986"/>
        <v>107316.33228297804</v>
      </c>
      <c r="DZ589" s="52">
        <f t="shared" si="986"/>
        <v>107316.33228297804</v>
      </c>
      <c r="EA589" s="52">
        <f t="shared" si="986"/>
        <v>107316.33228297804</v>
      </c>
      <c r="EB589" s="52">
        <f t="shared" si="986"/>
        <v>107316.33228297804</v>
      </c>
      <c r="EC589" s="52">
        <f t="shared" si="986"/>
        <v>107316.33228297804</v>
      </c>
      <c r="ED589" s="52">
        <f t="shared" si="986"/>
        <v>107316.33228297804</v>
      </c>
      <c r="EE589" s="52">
        <f t="shared" si="986"/>
        <v>107316.33228297804</v>
      </c>
      <c r="EF589" s="52">
        <f t="shared" si="986"/>
        <v>107316.33228297804</v>
      </c>
      <c r="EG589" s="54">
        <f t="shared" si="974"/>
        <v>3004857.3039233852</v>
      </c>
      <c r="EH589" s="55">
        <f t="shared" si="975"/>
        <v>12</v>
      </c>
      <c r="EI589" s="55">
        <f t="shared" si="976"/>
        <v>28</v>
      </c>
      <c r="EJ589" s="56" t="s">
        <v>539</v>
      </c>
      <c r="EK589" s="57">
        <f t="shared" si="916"/>
        <v>0</v>
      </c>
      <c r="EL589" s="57">
        <f t="shared" si="917"/>
        <v>0</v>
      </c>
      <c r="EM589" s="57">
        <f t="shared" si="918"/>
        <v>0</v>
      </c>
      <c r="EN589" s="57">
        <f t="shared" si="919"/>
        <v>0</v>
      </c>
      <c r="EO589" s="57">
        <f t="shared" si="979"/>
        <v>0</v>
      </c>
      <c r="EP589" s="57">
        <f t="shared" si="980"/>
        <v>0</v>
      </c>
      <c r="EQ589" s="58">
        <f t="shared" si="981"/>
        <v>0</v>
      </c>
      <c r="ER589" s="58">
        <f t="shared" si="982"/>
        <v>0</v>
      </c>
      <c r="ES589" s="58">
        <f t="shared" si="983"/>
        <v>0</v>
      </c>
      <c r="ET589" s="58">
        <f t="shared" si="984"/>
        <v>0</v>
      </c>
    </row>
    <row r="590" spans="1:150" x14ac:dyDescent="0.25">
      <c r="A590" s="94" t="s">
        <v>1794</v>
      </c>
      <c r="B590" s="65">
        <v>2023505</v>
      </c>
      <c r="C590" s="67" t="s">
        <v>1795</v>
      </c>
      <c r="D590" s="32" t="s">
        <v>461</v>
      </c>
      <c r="E590" s="56"/>
      <c r="F590" s="33"/>
      <c r="G590" s="33"/>
      <c r="H590" s="288">
        <f t="shared" si="977"/>
        <v>278601.25000000006</v>
      </c>
      <c r="I590" s="288">
        <f t="shared" si="978"/>
        <v>278601.25000000006</v>
      </c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4" t="s">
        <v>462</v>
      </c>
      <c r="AI590" s="34" t="s">
        <v>463</v>
      </c>
      <c r="AJ590" s="34" t="s">
        <v>464</v>
      </c>
      <c r="AK590" s="34" t="s">
        <v>465</v>
      </c>
      <c r="AL590" s="34" t="s">
        <v>44</v>
      </c>
      <c r="AM590" s="34" t="s">
        <v>491</v>
      </c>
      <c r="AN590" s="34" t="s">
        <v>467</v>
      </c>
      <c r="AO590" s="36">
        <v>1.0415000000000001</v>
      </c>
      <c r="AP590" s="69" t="s">
        <v>468</v>
      </c>
      <c r="AQ590" s="69" t="s">
        <v>58</v>
      </c>
      <c r="AR590" s="37" t="s">
        <v>469</v>
      </c>
      <c r="AS590" s="38">
        <v>2023</v>
      </c>
      <c r="AT590" s="39" t="s">
        <v>470</v>
      </c>
      <c r="AU590" s="37" t="s">
        <v>471</v>
      </c>
      <c r="AV590" s="39" t="s">
        <v>481</v>
      </c>
      <c r="AW590" s="39" t="s">
        <v>482</v>
      </c>
      <c r="AX590" s="39" t="s">
        <v>1147</v>
      </c>
      <c r="AY590" s="40" t="s">
        <v>1147</v>
      </c>
      <c r="AZ590" s="40" t="s">
        <v>474</v>
      </c>
      <c r="BA590" s="274">
        <v>0</v>
      </c>
      <c r="BB590" s="42"/>
      <c r="BC590" s="43">
        <v>267500</v>
      </c>
      <c r="BD590" s="43">
        <v>0</v>
      </c>
      <c r="BE590" s="43"/>
      <c r="BF590" s="43">
        <v>0</v>
      </c>
      <c r="BG590" s="44"/>
      <c r="BH590" s="45">
        <f t="shared" si="962"/>
        <v>267500</v>
      </c>
      <c r="BI590" s="45">
        <f t="shared" si="963"/>
        <v>278601.25000000006</v>
      </c>
      <c r="BJ590" s="45">
        <f t="shared" si="972"/>
        <v>278601.25000000006</v>
      </c>
      <c r="BK590" s="46">
        <v>0</v>
      </c>
      <c r="BL590" s="46">
        <v>0</v>
      </c>
      <c r="BM590" s="46">
        <f t="shared" si="932"/>
        <v>0</v>
      </c>
      <c r="BN590" s="46">
        <v>0</v>
      </c>
      <c r="BO590" s="46">
        <f t="shared" si="945"/>
        <v>0</v>
      </c>
      <c r="BP590" s="46">
        <v>0</v>
      </c>
      <c r="BQ590" s="46">
        <f t="shared" si="933"/>
        <v>0</v>
      </c>
      <c r="BR590" s="46">
        <v>0</v>
      </c>
      <c r="BS590" s="46">
        <f t="shared" si="934"/>
        <v>0</v>
      </c>
      <c r="BT590" s="46">
        <v>0</v>
      </c>
      <c r="BU590" s="46">
        <f t="shared" si="935"/>
        <v>0</v>
      </c>
      <c r="BV590" s="46">
        <v>0</v>
      </c>
      <c r="BW590" s="46">
        <f t="shared" si="936"/>
        <v>0</v>
      </c>
      <c r="BX590" s="46">
        <v>0</v>
      </c>
      <c r="BY590" s="46">
        <f t="shared" si="937"/>
        <v>0</v>
      </c>
      <c r="BZ590" s="46">
        <v>0</v>
      </c>
      <c r="CA590" s="46">
        <f t="shared" si="946"/>
        <v>0</v>
      </c>
      <c r="CB590" s="46">
        <v>107000</v>
      </c>
      <c r="CC590" s="46">
        <f t="shared" si="947"/>
        <v>111440.50000000001</v>
      </c>
      <c r="CD590" s="46">
        <v>107000</v>
      </c>
      <c r="CE590" s="46">
        <f t="shared" si="948"/>
        <v>111440.50000000001</v>
      </c>
      <c r="CF590" s="46">
        <v>53500</v>
      </c>
      <c r="CG590" s="46">
        <f t="shared" si="949"/>
        <v>55720.250000000007</v>
      </c>
      <c r="CH590" s="46">
        <v>0</v>
      </c>
      <c r="CI590" s="46">
        <f t="shared" si="950"/>
        <v>0</v>
      </c>
      <c r="CJ590" s="46">
        <v>0</v>
      </c>
      <c r="CK590" s="46">
        <f t="shared" si="951"/>
        <v>0</v>
      </c>
      <c r="CL590" s="46">
        <v>0</v>
      </c>
      <c r="CM590" s="46">
        <f t="shared" si="952"/>
        <v>0</v>
      </c>
      <c r="CN590" s="46">
        <v>0</v>
      </c>
      <c r="CO590" s="46">
        <f t="shared" si="953"/>
        <v>0</v>
      </c>
      <c r="CP590" s="46">
        <v>0</v>
      </c>
      <c r="CQ590" s="46">
        <f t="shared" si="954"/>
        <v>0</v>
      </c>
      <c r="CR590" s="46">
        <v>0</v>
      </c>
      <c r="CS590" s="46">
        <f t="shared" si="955"/>
        <v>0</v>
      </c>
      <c r="CT590" s="46">
        <v>0</v>
      </c>
      <c r="CU590" s="46">
        <f t="shared" si="956"/>
        <v>0</v>
      </c>
      <c r="CV590" s="46">
        <v>0</v>
      </c>
      <c r="CW590" s="46">
        <f t="shared" si="957"/>
        <v>0</v>
      </c>
      <c r="CX590" s="46">
        <v>0</v>
      </c>
      <c r="CY590" s="46">
        <f t="shared" si="958"/>
        <v>0</v>
      </c>
      <c r="CZ590" s="46">
        <v>0</v>
      </c>
      <c r="DA590" s="46">
        <f t="shared" si="959"/>
        <v>0</v>
      </c>
      <c r="DB590" s="47">
        <v>0</v>
      </c>
      <c r="DC590" s="46">
        <f t="shared" si="960"/>
        <v>0</v>
      </c>
      <c r="DD590" s="48">
        <v>0</v>
      </c>
      <c r="DE590" s="46">
        <f t="shared" si="961"/>
        <v>0</v>
      </c>
      <c r="DF590" s="49">
        <v>40</v>
      </c>
      <c r="DG590" s="50">
        <f t="shared" si="967"/>
        <v>6965.0312500000018</v>
      </c>
      <c r="DH590" s="51">
        <f t="shared" si="973"/>
        <v>83580.375000000015</v>
      </c>
      <c r="DI590" s="52"/>
      <c r="DJ590" s="52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2">
        <f t="shared" si="986"/>
        <v>6965.0312500000018</v>
      </c>
      <c r="DV590" s="52">
        <f t="shared" si="986"/>
        <v>6965.0312500000018</v>
      </c>
      <c r="DW590" s="52">
        <f t="shared" si="986"/>
        <v>6965.0312500000018</v>
      </c>
      <c r="DX590" s="52">
        <f t="shared" si="986"/>
        <v>6965.0312500000018</v>
      </c>
      <c r="DY590" s="52">
        <f t="shared" si="986"/>
        <v>6965.0312500000018</v>
      </c>
      <c r="DZ590" s="52">
        <f t="shared" si="986"/>
        <v>6965.0312500000018</v>
      </c>
      <c r="EA590" s="52">
        <f t="shared" si="986"/>
        <v>6965.0312500000018</v>
      </c>
      <c r="EB590" s="52">
        <f t="shared" si="986"/>
        <v>6965.0312500000018</v>
      </c>
      <c r="EC590" s="52">
        <f t="shared" si="986"/>
        <v>6965.0312500000018</v>
      </c>
      <c r="ED590" s="52">
        <f t="shared" si="986"/>
        <v>6965.0312500000018</v>
      </c>
      <c r="EE590" s="52">
        <f t="shared" si="986"/>
        <v>6965.0312500000018</v>
      </c>
      <c r="EF590" s="52">
        <f t="shared" si="986"/>
        <v>6965.0312500000018</v>
      </c>
      <c r="EG590" s="54">
        <f t="shared" si="974"/>
        <v>195020.87500000006</v>
      </c>
      <c r="EH590" s="55">
        <f t="shared" si="975"/>
        <v>12</v>
      </c>
      <c r="EI590" s="55">
        <f t="shared" si="976"/>
        <v>28</v>
      </c>
      <c r="EJ590" s="56" t="s">
        <v>545</v>
      </c>
      <c r="EK590" s="57">
        <f t="shared" si="916"/>
        <v>0</v>
      </c>
      <c r="EL590" s="57">
        <f t="shared" si="917"/>
        <v>0</v>
      </c>
      <c r="EM590" s="57">
        <f t="shared" si="918"/>
        <v>0</v>
      </c>
      <c r="EN590" s="57">
        <f t="shared" si="919"/>
        <v>0</v>
      </c>
      <c r="EO590" s="57">
        <f t="shared" si="979"/>
        <v>0</v>
      </c>
      <c r="EP590" s="57">
        <f t="shared" si="980"/>
        <v>0</v>
      </c>
      <c r="EQ590" s="58">
        <f t="shared" si="981"/>
        <v>0</v>
      </c>
      <c r="ER590" s="58">
        <f t="shared" si="982"/>
        <v>0</v>
      </c>
      <c r="ES590" s="58">
        <f t="shared" si="983"/>
        <v>0</v>
      </c>
      <c r="ET590" s="58">
        <f t="shared" si="984"/>
        <v>0</v>
      </c>
    </row>
    <row r="591" spans="1:150" x14ac:dyDescent="0.25">
      <c r="A591" s="94" t="s">
        <v>1796</v>
      </c>
      <c r="B591" s="65">
        <v>2023506</v>
      </c>
      <c r="C591" s="67" t="s">
        <v>1797</v>
      </c>
      <c r="D591" s="32" t="s">
        <v>461</v>
      </c>
      <c r="E591" s="56"/>
      <c r="F591" s="33"/>
      <c r="G591" s="33"/>
      <c r="H591" s="288">
        <f t="shared" si="977"/>
        <v>3775394.5524059557</v>
      </c>
      <c r="I591" s="288">
        <f t="shared" si="978"/>
        <v>3775394.5524059557</v>
      </c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4" t="s">
        <v>462</v>
      </c>
      <c r="AI591" s="34" t="s">
        <v>463</v>
      </c>
      <c r="AJ591" s="34" t="s">
        <v>464</v>
      </c>
      <c r="AK591" s="34" t="s">
        <v>465</v>
      </c>
      <c r="AL591" s="34" t="s">
        <v>44</v>
      </c>
      <c r="AM591" s="34" t="s">
        <v>491</v>
      </c>
      <c r="AN591" s="34" t="s">
        <v>467</v>
      </c>
      <c r="AO591" s="36">
        <v>1.0415000000000001</v>
      </c>
      <c r="AP591" s="69" t="s">
        <v>468</v>
      </c>
      <c r="AQ591" s="69" t="s">
        <v>58</v>
      </c>
      <c r="AR591" s="37" t="s">
        <v>469</v>
      </c>
      <c r="AS591" s="38">
        <v>2023</v>
      </c>
      <c r="AT591" s="39" t="s">
        <v>470</v>
      </c>
      <c r="AU591" s="37" t="s">
        <v>471</v>
      </c>
      <c r="AV591" s="39" t="s">
        <v>481</v>
      </c>
      <c r="AW591" s="39" t="s">
        <v>482</v>
      </c>
      <c r="AX591" s="39" t="s">
        <v>1147</v>
      </c>
      <c r="AY591" s="40" t="s">
        <v>1147</v>
      </c>
      <c r="AZ591" s="40" t="s">
        <v>474</v>
      </c>
      <c r="BA591" s="274">
        <v>0</v>
      </c>
      <c r="BB591" s="42"/>
      <c r="BC591" s="43">
        <v>3624958.7637119107</v>
      </c>
      <c r="BD591" s="43">
        <v>0</v>
      </c>
      <c r="BE591" s="43"/>
      <c r="BF591" s="43">
        <v>0</v>
      </c>
      <c r="BG591" s="44"/>
      <c r="BH591" s="45">
        <f t="shared" si="962"/>
        <v>3624958.7637119107</v>
      </c>
      <c r="BI591" s="45">
        <f t="shared" si="963"/>
        <v>3775394.5524059557</v>
      </c>
      <c r="BJ591" s="45">
        <f t="shared" si="972"/>
        <v>3775394.5524059557</v>
      </c>
      <c r="BK591" s="46">
        <v>0</v>
      </c>
      <c r="BL591" s="46">
        <v>0</v>
      </c>
      <c r="BM591" s="46">
        <f t="shared" si="932"/>
        <v>0</v>
      </c>
      <c r="BN591" s="46">
        <v>0</v>
      </c>
      <c r="BO591" s="46">
        <f t="shared" si="945"/>
        <v>0</v>
      </c>
      <c r="BP591" s="46">
        <v>0</v>
      </c>
      <c r="BQ591" s="46">
        <f t="shared" si="933"/>
        <v>0</v>
      </c>
      <c r="BR591" s="46">
        <v>0</v>
      </c>
      <c r="BS591" s="46">
        <f t="shared" si="934"/>
        <v>0</v>
      </c>
      <c r="BT591" s="46">
        <v>0</v>
      </c>
      <c r="BU591" s="46">
        <f t="shared" si="935"/>
        <v>0</v>
      </c>
      <c r="BV591" s="46">
        <v>0</v>
      </c>
      <c r="BW591" s="46">
        <f t="shared" si="936"/>
        <v>0</v>
      </c>
      <c r="BX591" s="46">
        <v>0</v>
      </c>
      <c r="BY591" s="46">
        <f t="shared" si="937"/>
        <v>0</v>
      </c>
      <c r="BZ591" s="46">
        <v>181247.93818559556</v>
      </c>
      <c r="CA591" s="46">
        <f t="shared" si="946"/>
        <v>188769.72762029778</v>
      </c>
      <c r="CB591" s="46">
        <v>181247.93818559556</v>
      </c>
      <c r="CC591" s="46">
        <f t="shared" si="947"/>
        <v>188769.72762029778</v>
      </c>
      <c r="CD591" s="46">
        <v>1449983.5054847645</v>
      </c>
      <c r="CE591" s="46">
        <f t="shared" si="948"/>
        <v>1510157.8209623822</v>
      </c>
      <c r="CF591" s="46">
        <v>1449983.5054847645</v>
      </c>
      <c r="CG591" s="46">
        <f t="shared" si="949"/>
        <v>1510157.8209623822</v>
      </c>
      <c r="CH591" s="46">
        <v>362495.87637119112</v>
      </c>
      <c r="CI591" s="46">
        <f t="shared" si="950"/>
        <v>377539.45524059556</v>
      </c>
      <c r="CJ591" s="46">
        <v>0</v>
      </c>
      <c r="CK591" s="46">
        <f t="shared" si="951"/>
        <v>0</v>
      </c>
      <c r="CL591" s="46">
        <v>0</v>
      </c>
      <c r="CM591" s="46">
        <f t="shared" si="952"/>
        <v>0</v>
      </c>
      <c r="CN591" s="46">
        <v>0</v>
      </c>
      <c r="CO591" s="46">
        <f t="shared" si="953"/>
        <v>0</v>
      </c>
      <c r="CP591" s="46">
        <v>0</v>
      </c>
      <c r="CQ591" s="46">
        <f t="shared" si="954"/>
        <v>0</v>
      </c>
      <c r="CR591" s="46">
        <v>0</v>
      </c>
      <c r="CS591" s="46">
        <f t="shared" si="955"/>
        <v>0</v>
      </c>
      <c r="CT591" s="46">
        <v>0</v>
      </c>
      <c r="CU591" s="46">
        <f t="shared" si="956"/>
        <v>0</v>
      </c>
      <c r="CV591" s="46">
        <v>0</v>
      </c>
      <c r="CW591" s="46">
        <f t="shared" si="957"/>
        <v>0</v>
      </c>
      <c r="CX591" s="46">
        <v>0</v>
      </c>
      <c r="CY591" s="46">
        <f t="shared" si="958"/>
        <v>0</v>
      </c>
      <c r="CZ591" s="46">
        <v>0</v>
      </c>
      <c r="DA591" s="46">
        <f t="shared" si="959"/>
        <v>0</v>
      </c>
      <c r="DB591" s="47">
        <v>0</v>
      </c>
      <c r="DC591" s="46">
        <f t="shared" si="960"/>
        <v>0</v>
      </c>
      <c r="DD591" s="48">
        <v>0</v>
      </c>
      <c r="DE591" s="46">
        <f t="shared" si="961"/>
        <v>0</v>
      </c>
      <c r="DF591" s="49">
        <v>40</v>
      </c>
      <c r="DG591" s="50">
        <f t="shared" si="967"/>
        <v>94384.86381014889</v>
      </c>
      <c r="DH591" s="51">
        <f t="shared" si="973"/>
        <v>1038233.5019116378</v>
      </c>
      <c r="DI591" s="52"/>
      <c r="DJ591" s="52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2">
        <f t="shared" ref="DV591:EF592" si="987">$DG591</f>
        <v>94384.86381014889</v>
      </c>
      <c r="DW591" s="52">
        <f t="shared" si="987"/>
        <v>94384.86381014889</v>
      </c>
      <c r="DX591" s="52">
        <f t="shared" si="987"/>
        <v>94384.86381014889</v>
      </c>
      <c r="DY591" s="52">
        <f t="shared" si="987"/>
        <v>94384.86381014889</v>
      </c>
      <c r="DZ591" s="52">
        <f t="shared" si="987"/>
        <v>94384.86381014889</v>
      </c>
      <c r="EA591" s="52">
        <f t="shared" si="987"/>
        <v>94384.86381014889</v>
      </c>
      <c r="EB591" s="52">
        <f t="shared" si="987"/>
        <v>94384.86381014889</v>
      </c>
      <c r="EC591" s="52">
        <f t="shared" si="987"/>
        <v>94384.86381014889</v>
      </c>
      <c r="ED591" s="52">
        <f t="shared" si="987"/>
        <v>94384.86381014889</v>
      </c>
      <c r="EE591" s="52">
        <f t="shared" si="987"/>
        <v>94384.86381014889</v>
      </c>
      <c r="EF591" s="52">
        <f t="shared" si="987"/>
        <v>94384.86381014889</v>
      </c>
      <c r="EG591" s="54">
        <f t="shared" si="974"/>
        <v>2737161.0504943179</v>
      </c>
      <c r="EH591" s="55">
        <f t="shared" si="975"/>
        <v>11</v>
      </c>
      <c r="EI591" s="55">
        <f t="shared" si="976"/>
        <v>29</v>
      </c>
      <c r="EJ591" s="56" t="s">
        <v>539</v>
      </c>
      <c r="EK591" s="57">
        <f t="shared" ref="EK591:EK654" si="988">BA591+BK591</f>
        <v>0</v>
      </c>
      <c r="EL591" s="57">
        <f t="shared" ref="EL591:EL654" si="989">EK591+BM591-DJ591</f>
        <v>0</v>
      </c>
      <c r="EM591" s="57">
        <f t="shared" ref="EM591:EM654" si="990">EL591+BO591-DK591</f>
        <v>0</v>
      </c>
      <c r="EN591" s="57">
        <f t="shared" ref="EN591:EN654" si="991">EM591+BQ591-DL591</f>
        <v>0</v>
      </c>
      <c r="EO591" s="57">
        <f t="shared" si="979"/>
        <v>0</v>
      </c>
      <c r="EP591" s="57">
        <f t="shared" si="980"/>
        <v>0</v>
      </c>
      <c r="EQ591" s="58">
        <f t="shared" si="981"/>
        <v>0</v>
      </c>
      <c r="ER591" s="58">
        <f t="shared" si="982"/>
        <v>0</v>
      </c>
      <c r="ES591" s="58">
        <f t="shared" si="983"/>
        <v>0</v>
      </c>
      <c r="ET591" s="58">
        <f t="shared" si="984"/>
        <v>0</v>
      </c>
    </row>
    <row r="592" spans="1:150" x14ac:dyDescent="0.25">
      <c r="A592" s="94" t="s">
        <v>1798</v>
      </c>
      <c r="B592" s="65">
        <v>2023506</v>
      </c>
      <c r="C592" s="67" t="s">
        <v>1799</v>
      </c>
      <c r="D592" s="32" t="s">
        <v>461</v>
      </c>
      <c r="E592" s="56"/>
      <c r="F592" s="33"/>
      <c r="G592" s="33"/>
      <c r="H592" s="288">
        <f t="shared" si="977"/>
        <v>278601.25000000006</v>
      </c>
      <c r="I592" s="288">
        <f t="shared" si="978"/>
        <v>278601.25000000006</v>
      </c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4" t="s">
        <v>462</v>
      </c>
      <c r="AI592" s="34" t="s">
        <v>463</v>
      </c>
      <c r="AJ592" s="34" t="s">
        <v>464</v>
      </c>
      <c r="AK592" s="34" t="s">
        <v>465</v>
      </c>
      <c r="AL592" s="34" t="s">
        <v>44</v>
      </c>
      <c r="AM592" s="34" t="s">
        <v>491</v>
      </c>
      <c r="AN592" s="34" t="s">
        <v>467</v>
      </c>
      <c r="AO592" s="36">
        <v>1.0415000000000001</v>
      </c>
      <c r="AP592" s="69" t="s">
        <v>468</v>
      </c>
      <c r="AQ592" s="69" t="s">
        <v>58</v>
      </c>
      <c r="AR592" s="37" t="s">
        <v>469</v>
      </c>
      <c r="AS592" s="38">
        <v>2023</v>
      </c>
      <c r="AT592" s="39" t="s">
        <v>470</v>
      </c>
      <c r="AU592" s="37" t="s">
        <v>471</v>
      </c>
      <c r="AV592" s="39" t="s">
        <v>481</v>
      </c>
      <c r="AW592" s="39" t="s">
        <v>482</v>
      </c>
      <c r="AX592" s="39" t="s">
        <v>1147</v>
      </c>
      <c r="AY592" s="40" t="s">
        <v>1147</v>
      </c>
      <c r="AZ592" s="40" t="s">
        <v>474</v>
      </c>
      <c r="BA592" s="274">
        <v>0</v>
      </c>
      <c r="BB592" s="42"/>
      <c r="BC592" s="43">
        <v>267500</v>
      </c>
      <c r="BD592" s="43">
        <v>0</v>
      </c>
      <c r="BE592" s="43"/>
      <c r="BF592" s="43">
        <v>0</v>
      </c>
      <c r="BG592" s="44"/>
      <c r="BH592" s="45">
        <f t="shared" si="962"/>
        <v>267500</v>
      </c>
      <c r="BI592" s="45">
        <f t="shared" si="963"/>
        <v>278601.25000000006</v>
      </c>
      <c r="BJ592" s="45">
        <f t="shared" si="972"/>
        <v>278601.25000000006</v>
      </c>
      <c r="BK592" s="46">
        <v>0</v>
      </c>
      <c r="BL592" s="46">
        <v>0</v>
      </c>
      <c r="BM592" s="46">
        <f t="shared" si="932"/>
        <v>0</v>
      </c>
      <c r="BN592" s="46">
        <v>0</v>
      </c>
      <c r="BO592" s="46">
        <f t="shared" si="945"/>
        <v>0</v>
      </c>
      <c r="BP592" s="46">
        <v>0</v>
      </c>
      <c r="BQ592" s="46">
        <f t="shared" si="933"/>
        <v>0</v>
      </c>
      <c r="BR592" s="46">
        <v>0</v>
      </c>
      <c r="BS592" s="46">
        <f t="shared" si="934"/>
        <v>0</v>
      </c>
      <c r="BT592" s="46">
        <v>0</v>
      </c>
      <c r="BU592" s="46">
        <f t="shared" si="935"/>
        <v>0</v>
      </c>
      <c r="BV592" s="46">
        <v>0</v>
      </c>
      <c r="BW592" s="46">
        <f t="shared" si="936"/>
        <v>0</v>
      </c>
      <c r="BX592" s="46">
        <v>0</v>
      </c>
      <c r="BY592" s="46">
        <f t="shared" si="937"/>
        <v>0</v>
      </c>
      <c r="BZ592" s="46">
        <v>0</v>
      </c>
      <c r="CA592" s="46">
        <f t="shared" si="946"/>
        <v>0</v>
      </c>
      <c r="CB592" s="46">
        <v>0</v>
      </c>
      <c r="CC592" s="46">
        <f t="shared" si="947"/>
        <v>0</v>
      </c>
      <c r="CD592" s="46">
        <v>107000</v>
      </c>
      <c r="CE592" s="46">
        <f t="shared" si="948"/>
        <v>111440.50000000001</v>
      </c>
      <c r="CF592" s="46">
        <v>107000</v>
      </c>
      <c r="CG592" s="46">
        <f t="shared" si="949"/>
        <v>111440.50000000001</v>
      </c>
      <c r="CH592" s="46">
        <v>53500</v>
      </c>
      <c r="CI592" s="46">
        <f t="shared" si="950"/>
        <v>55720.250000000007</v>
      </c>
      <c r="CJ592" s="46">
        <v>0</v>
      </c>
      <c r="CK592" s="46">
        <f t="shared" si="951"/>
        <v>0</v>
      </c>
      <c r="CL592" s="46">
        <v>0</v>
      </c>
      <c r="CM592" s="46">
        <f t="shared" si="952"/>
        <v>0</v>
      </c>
      <c r="CN592" s="46">
        <v>0</v>
      </c>
      <c r="CO592" s="46">
        <f t="shared" si="953"/>
        <v>0</v>
      </c>
      <c r="CP592" s="46">
        <v>0</v>
      </c>
      <c r="CQ592" s="46">
        <f t="shared" si="954"/>
        <v>0</v>
      </c>
      <c r="CR592" s="46">
        <v>0</v>
      </c>
      <c r="CS592" s="46">
        <f t="shared" si="955"/>
        <v>0</v>
      </c>
      <c r="CT592" s="46">
        <v>0</v>
      </c>
      <c r="CU592" s="46">
        <f t="shared" si="956"/>
        <v>0</v>
      </c>
      <c r="CV592" s="46">
        <v>0</v>
      </c>
      <c r="CW592" s="46">
        <f t="shared" si="957"/>
        <v>0</v>
      </c>
      <c r="CX592" s="46">
        <v>0</v>
      </c>
      <c r="CY592" s="46">
        <f t="shared" si="958"/>
        <v>0</v>
      </c>
      <c r="CZ592" s="46">
        <v>0</v>
      </c>
      <c r="DA592" s="46">
        <f t="shared" si="959"/>
        <v>0</v>
      </c>
      <c r="DB592" s="47">
        <v>0</v>
      </c>
      <c r="DC592" s="46">
        <f t="shared" si="960"/>
        <v>0</v>
      </c>
      <c r="DD592" s="48">
        <v>0</v>
      </c>
      <c r="DE592" s="46">
        <f t="shared" si="961"/>
        <v>0</v>
      </c>
      <c r="DF592" s="49">
        <v>40</v>
      </c>
      <c r="DG592" s="50">
        <f t="shared" si="967"/>
        <v>6965.0312500000018</v>
      </c>
      <c r="DH592" s="51">
        <f t="shared" si="973"/>
        <v>76615.343750000015</v>
      </c>
      <c r="DI592" s="52"/>
      <c r="DJ592" s="52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2">
        <f t="shared" si="987"/>
        <v>6965.0312500000018</v>
      </c>
      <c r="DW592" s="52">
        <f t="shared" si="987"/>
        <v>6965.0312500000018</v>
      </c>
      <c r="DX592" s="52">
        <f t="shared" si="987"/>
        <v>6965.0312500000018</v>
      </c>
      <c r="DY592" s="52">
        <f t="shared" si="987"/>
        <v>6965.0312500000018</v>
      </c>
      <c r="DZ592" s="52">
        <f t="shared" si="987"/>
        <v>6965.0312500000018</v>
      </c>
      <c r="EA592" s="52">
        <f t="shared" si="987"/>
        <v>6965.0312500000018</v>
      </c>
      <c r="EB592" s="52">
        <f t="shared" si="987"/>
        <v>6965.0312500000018</v>
      </c>
      <c r="EC592" s="52">
        <f t="shared" si="987"/>
        <v>6965.0312500000018</v>
      </c>
      <c r="ED592" s="52">
        <f t="shared" si="987"/>
        <v>6965.0312500000018</v>
      </c>
      <c r="EE592" s="52">
        <f t="shared" si="987"/>
        <v>6965.0312500000018</v>
      </c>
      <c r="EF592" s="52">
        <f t="shared" si="987"/>
        <v>6965.0312500000018</v>
      </c>
      <c r="EG592" s="54">
        <f t="shared" si="974"/>
        <v>201985.90625000006</v>
      </c>
      <c r="EH592" s="55">
        <f t="shared" si="975"/>
        <v>11</v>
      </c>
      <c r="EI592" s="55">
        <f t="shared" si="976"/>
        <v>29</v>
      </c>
      <c r="EJ592" s="56" t="s">
        <v>545</v>
      </c>
      <c r="EK592" s="57">
        <f t="shared" si="988"/>
        <v>0</v>
      </c>
      <c r="EL592" s="57">
        <f t="shared" si="989"/>
        <v>0</v>
      </c>
      <c r="EM592" s="57">
        <f t="shared" si="990"/>
        <v>0</v>
      </c>
      <c r="EN592" s="57">
        <f t="shared" si="991"/>
        <v>0</v>
      </c>
      <c r="EO592" s="57">
        <f t="shared" si="979"/>
        <v>0</v>
      </c>
      <c r="EP592" s="57">
        <f t="shared" si="980"/>
        <v>0</v>
      </c>
      <c r="EQ592" s="58">
        <f t="shared" si="981"/>
        <v>0</v>
      </c>
      <c r="ER592" s="58">
        <f t="shared" si="982"/>
        <v>0</v>
      </c>
      <c r="ES592" s="58">
        <f t="shared" si="983"/>
        <v>0</v>
      </c>
      <c r="ET592" s="58">
        <f t="shared" si="984"/>
        <v>0</v>
      </c>
    </row>
    <row r="593" spans="1:150" x14ac:dyDescent="0.25">
      <c r="A593" s="94" t="s">
        <v>1800</v>
      </c>
      <c r="B593" s="65">
        <v>2023507</v>
      </c>
      <c r="C593" s="67" t="s">
        <v>1801</v>
      </c>
      <c r="D593" s="32" t="s">
        <v>461</v>
      </c>
      <c r="E593" s="56"/>
      <c r="F593" s="33"/>
      <c r="G593" s="33"/>
      <c r="H593" s="288">
        <f t="shared" si="977"/>
        <v>3834973.2900825283</v>
      </c>
      <c r="I593" s="288">
        <f t="shared" si="978"/>
        <v>3834973.2900825283</v>
      </c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4" t="s">
        <v>462</v>
      </c>
      <c r="AI593" s="34" t="s">
        <v>463</v>
      </c>
      <c r="AJ593" s="34" t="s">
        <v>464</v>
      </c>
      <c r="AK593" s="34" t="s">
        <v>465</v>
      </c>
      <c r="AL593" s="34" t="s">
        <v>44</v>
      </c>
      <c r="AM593" s="34" t="s">
        <v>491</v>
      </c>
      <c r="AN593" s="34" t="s">
        <v>467</v>
      </c>
      <c r="AO593" s="36">
        <v>1.0415000000000001</v>
      </c>
      <c r="AP593" s="69" t="s">
        <v>468</v>
      </c>
      <c r="AQ593" s="69" t="s">
        <v>58</v>
      </c>
      <c r="AR593" s="37" t="s">
        <v>469</v>
      </c>
      <c r="AS593" s="38">
        <v>2023</v>
      </c>
      <c r="AT593" s="39" t="s">
        <v>470</v>
      </c>
      <c r="AU593" s="37" t="s">
        <v>471</v>
      </c>
      <c r="AV593" s="39" t="s">
        <v>481</v>
      </c>
      <c r="AW593" s="39" t="s">
        <v>482</v>
      </c>
      <c r="AX593" s="39" t="s">
        <v>1147</v>
      </c>
      <c r="AY593" s="40" t="s">
        <v>1147</v>
      </c>
      <c r="AZ593" s="40" t="s">
        <v>474</v>
      </c>
      <c r="BA593" s="274">
        <v>0</v>
      </c>
      <c r="BB593" s="42"/>
      <c r="BC593" s="43">
        <v>3682163.5046399692</v>
      </c>
      <c r="BD593" s="43">
        <v>0</v>
      </c>
      <c r="BE593" s="43"/>
      <c r="BF593" s="43">
        <v>0</v>
      </c>
      <c r="BG593" s="44"/>
      <c r="BH593" s="45">
        <f t="shared" si="962"/>
        <v>3682163.5046399692</v>
      </c>
      <c r="BI593" s="45">
        <f t="shared" si="963"/>
        <v>3834973.2900825283</v>
      </c>
      <c r="BJ593" s="45">
        <f t="shared" si="972"/>
        <v>3834973.2900825283</v>
      </c>
      <c r="BK593" s="46">
        <v>0</v>
      </c>
      <c r="BL593" s="46">
        <v>0</v>
      </c>
      <c r="BM593" s="46">
        <f t="shared" si="932"/>
        <v>0</v>
      </c>
      <c r="BN593" s="46">
        <v>0</v>
      </c>
      <c r="BO593" s="46">
        <f t="shared" si="945"/>
        <v>0</v>
      </c>
      <c r="BP593" s="46">
        <v>0</v>
      </c>
      <c r="BQ593" s="46">
        <f t="shared" si="933"/>
        <v>0</v>
      </c>
      <c r="BR593" s="46">
        <v>0</v>
      </c>
      <c r="BS593" s="46">
        <f t="shared" si="934"/>
        <v>0</v>
      </c>
      <c r="BT593" s="46">
        <v>0</v>
      </c>
      <c r="BU593" s="46">
        <f t="shared" si="935"/>
        <v>0</v>
      </c>
      <c r="BV593" s="46">
        <v>0</v>
      </c>
      <c r="BW593" s="46">
        <f t="shared" si="936"/>
        <v>0</v>
      </c>
      <c r="BX593" s="46">
        <v>0</v>
      </c>
      <c r="BY593" s="46">
        <f t="shared" si="937"/>
        <v>0</v>
      </c>
      <c r="BZ593" s="46">
        <v>0</v>
      </c>
      <c r="CA593" s="46">
        <f t="shared" si="946"/>
        <v>0</v>
      </c>
      <c r="CB593" s="46">
        <v>184108.17523199847</v>
      </c>
      <c r="CC593" s="46">
        <f t="shared" si="947"/>
        <v>191748.66450412641</v>
      </c>
      <c r="CD593" s="46">
        <v>184108.17523199847</v>
      </c>
      <c r="CE593" s="46">
        <f t="shared" si="948"/>
        <v>191748.66450412641</v>
      </c>
      <c r="CF593" s="46">
        <v>1472865.4018559877</v>
      </c>
      <c r="CG593" s="46">
        <f t="shared" si="949"/>
        <v>1533989.3160330113</v>
      </c>
      <c r="CH593" s="46">
        <v>1472865.4018559877</v>
      </c>
      <c r="CI593" s="46">
        <f t="shared" si="950"/>
        <v>1533989.3160330113</v>
      </c>
      <c r="CJ593" s="46">
        <v>368216.35046399693</v>
      </c>
      <c r="CK593" s="46">
        <f t="shared" si="951"/>
        <v>383497.32900825283</v>
      </c>
      <c r="CL593" s="46">
        <v>0</v>
      </c>
      <c r="CM593" s="46">
        <f t="shared" si="952"/>
        <v>0</v>
      </c>
      <c r="CN593" s="46">
        <v>0</v>
      </c>
      <c r="CO593" s="46">
        <f t="shared" si="953"/>
        <v>0</v>
      </c>
      <c r="CP593" s="46">
        <v>0</v>
      </c>
      <c r="CQ593" s="46">
        <f t="shared" si="954"/>
        <v>0</v>
      </c>
      <c r="CR593" s="46">
        <v>0</v>
      </c>
      <c r="CS593" s="46">
        <f t="shared" si="955"/>
        <v>0</v>
      </c>
      <c r="CT593" s="46">
        <v>0</v>
      </c>
      <c r="CU593" s="46">
        <f t="shared" si="956"/>
        <v>0</v>
      </c>
      <c r="CV593" s="46">
        <v>0</v>
      </c>
      <c r="CW593" s="46">
        <f t="shared" si="957"/>
        <v>0</v>
      </c>
      <c r="CX593" s="46">
        <v>0</v>
      </c>
      <c r="CY593" s="46">
        <f t="shared" si="958"/>
        <v>0</v>
      </c>
      <c r="CZ593" s="46">
        <v>0</v>
      </c>
      <c r="DA593" s="46">
        <f t="shared" si="959"/>
        <v>0</v>
      </c>
      <c r="DB593" s="47">
        <v>0</v>
      </c>
      <c r="DC593" s="46">
        <f t="shared" si="960"/>
        <v>0</v>
      </c>
      <c r="DD593" s="48">
        <v>0</v>
      </c>
      <c r="DE593" s="46">
        <f t="shared" si="961"/>
        <v>0</v>
      </c>
      <c r="DF593" s="49">
        <v>40</v>
      </c>
      <c r="DG593" s="50">
        <f t="shared" si="967"/>
        <v>95874.332252063206</v>
      </c>
      <c r="DH593" s="51">
        <f t="shared" si="973"/>
        <v>958743.32252063206</v>
      </c>
      <c r="DI593" s="52"/>
      <c r="DJ593" s="52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2">
        <f t="shared" ref="DW593:EF594" si="992">$DG593</f>
        <v>95874.332252063206</v>
      </c>
      <c r="DX593" s="52">
        <f t="shared" si="992"/>
        <v>95874.332252063206</v>
      </c>
      <c r="DY593" s="52">
        <f t="shared" si="992"/>
        <v>95874.332252063206</v>
      </c>
      <c r="DZ593" s="52">
        <f t="shared" si="992"/>
        <v>95874.332252063206</v>
      </c>
      <c r="EA593" s="52">
        <f t="shared" si="992"/>
        <v>95874.332252063206</v>
      </c>
      <c r="EB593" s="52">
        <f t="shared" si="992"/>
        <v>95874.332252063206</v>
      </c>
      <c r="EC593" s="52">
        <f t="shared" si="992"/>
        <v>95874.332252063206</v>
      </c>
      <c r="ED593" s="52">
        <f t="shared" si="992"/>
        <v>95874.332252063206</v>
      </c>
      <c r="EE593" s="52">
        <f t="shared" si="992"/>
        <v>95874.332252063206</v>
      </c>
      <c r="EF593" s="52">
        <f t="shared" si="992"/>
        <v>95874.332252063206</v>
      </c>
      <c r="EG593" s="54">
        <f t="shared" si="974"/>
        <v>2876229.967561896</v>
      </c>
      <c r="EH593" s="55">
        <f t="shared" si="975"/>
        <v>10</v>
      </c>
      <c r="EI593" s="55">
        <f t="shared" si="976"/>
        <v>30</v>
      </c>
      <c r="EJ593" s="56" t="s">
        <v>539</v>
      </c>
      <c r="EK593" s="57">
        <f t="shared" si="988"/>
        <v>0</v>
      </c>
      <c r="EL593" s="57">
        <f t="shared" si="989"/>
        <v>0</v>
      </c>
      <c r="EM593" s="57">
        <f t="shared" si="990"/>
        <v>0</v>
      </c>
      <c r="EN593" s="57">
        <f t="shared" si="991"/>
        <v>0</v>
      </c>
      <c r="EO593" s="57">
        <f t="shared" si="979"/>
        <v>0</v>
      </c>
      <c r="EP593" s="57">
        <f t="shared" si="980"/>
        <v>0</v>
      </c>
      <c r="EQ593" s="58">
        <f t="shared" si="981"/>
        <v>0</v>
      </c>
      <c r="ER593" s="58">
        <f t="shared" si="982"/>
        <v>0</v>
      </c>
      <c r="ES593" s="58">
        <f t="shared" si="983"/>
        <v>0</v>
      </c>
      <c r="ET593" s="58">
        <f t="shared" si="984"/>
        <v>0</v>
      </c>
    </row>
    <row r="594" spans="1:150" x14ac:dyDescent="0.25">
      <c r="A594" s="94" t="s">
        <v>1802</v>
      </c>
      <c r="B594" s="65">
        <v>2023507</v>
      </c>
      <c r="C594" s="67" t="s">
        <v>1803</v>
      </c>
      <c r="D594" s="32" t="s">
        <v>461</v>
      </c>
      <c r="E594" s="56"/>
      <c r="F594" s="33"/>
      <c r="G594" s="33"/>
      <c r="H594" s="288">
        <f t="shared" si="977"/>
        <v>278601.25000000006</v>
      </c>
      <c r="I594" s="288">
        <f t="shared" si="978"/>
        <v>278601.25000000006</v>
      </c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4" t="s">
        <v>462</v>
      </c>
      <c r="AI594" s="34" t="s">
        <v>463</v>
      </c>
      <c r="AJ594" s="34" t="s">
        <v>464</v>
      </c>
      <c r="AK594" s="34" t="s">
        <v>465</v>
      </c>
      <c r="AL594" s="34" t="s">
        <v>44</v>
      </c>
      <c r="AM594" s="34" t="s">
        <v>491</v>
      </c>
      <c r="AN594" s="34" t="s">
        <v>467</v>
      </c>
      <c r="AO594" s="36">
        <v>1.0415000000000001</v>
      </c>
      <c r="AP594" s="69" t="s">
        <v>468</v>
      </c>
      <c r="AQ594" s="69" t="s">
        <v>58</v>
      </c>
      <c r="AR594" s="37" t="s">
        <v>469</v>
      </c>
      <c r="AS594" s="38">
        <v>2023</v>
      </c>
      <c r="AT594" s="39" t="s">
        <v>470</v>
      </c>
      <c r="AU594" s="37" t="s">
        <v>471</v>
      </c>
      <c r="AV594" s="39" t="s">
        <v>481</v>
      </c>
      <c r="AW594" s="39" t="s">
        <v>482</v>
      </c>
      <c r="AX594" s="39" t="s">
        <v>1147</v>
      </c>
      <c r="AY594" s="40" t="s">
        <v>1147</v>
      </c>
      <c r="AZ594" s="40" t="s">
        <v>474</v>
      </c>
      <c r="BA594" s="274">
        <v>0</v>
      </c>
      <c r="BB594" s="42"/>
      <c r="BC594" s="43">
        <v>267500</v>
      </c>
      <c r="BD594" s="43">
        <v>0</v>
      </c>
      <c r="BE594" s="43"/>
      <c r="BF594" s="43">
        <v>0</v>
      </c>
      <c r="BG594" s="44"/>
      <c r="BH594" s="45">
        <f t="shared" si="962"/>
        <v>267500</v>
      </c>
      <c r="BI594" s="45">
        <f t="shared" si="963"/>
        <v>278601.25000000006</v>
      </c>
      <c r="BJ594" s="45">
        <f t="shared" si="972"/>
        <v>278601.25000000006</v>
      </c>
      <c r="BK594" s="46">
        <v>0</v>
      </c>
      <c r="BL594" s="46">
        <v>0</v>
      </c>
      <c r="BM594" s="46">
        <f t="shared" si="932"/>
        <v>0</v>
      </c>
      <c r="BN594" s="46">
        <v>0</v>
      </c>
      <c r="BO594" s="46">
        <f t="shared" si="945"/>
        <v>0</v>
      </c>
      <c r="BP594" s="46">
        <v>0</v>
      </c>
      <c r="BQ594" s="46">
        <f t="shared" si="933"/>
        <v>0</v>
      </c>
      <c r="BR594" s="46">
        <v>0</v>
      </c>
      <c r="BS594" s="46">
        <f t="shared" si="934"/>
        <v>0</v>
      </c>
      <c r="BT594" s="46">
        <v>0</v>
      </c>
      <c r="BU594" s="46">
        <f t="shared" si="935"/>
        <v>0</v>
      </c>
      <c r="BV594" s="46">
        <v>0</v>
      </c>
      <c r="BW594" s="46">
        <f t="shared" si="936"/>
        <v>0</v>
      </c>
      <c r="BX594" s="46">
        <v>0</v>
      </c>
      <c r="BY594" s="46">
        <f t="shared" si="937"/>
        <v>0</v>
      </c>
      <c r="BZ594" s="46">
        <v>0</v>
      </c>
      <c r="CA594" s="46">
        <f t="shared" si="946"/>
        <v>0</v>
      </c>
      <c r="CB594" s="46">
        <v>0</v>
      </c>
      <c r="CC594" s="46">
        <f t="shared" si="947"/>
        <v>0</v>
      </c>
      <c r="CD594" s="46">
        <v>0</v>
      </c>
      <c r="CE594" s="46">
        <f t="shared" si="948"/>
        <v>0</v>
      </c>
      <c r="CF594" s="46">
        <v>107000</v>
      </c>
      <c r="CG594" s="46">
        <f t="shared" si="949"/>
        <v>111440.50000000001</v>
      </c>
      <c r="CH594" s="46">
        <v>107000</v>
      </c>
      <c r="CI594" s="46">
        <f t="shared" si="950"/>
        <v>111440.50000000001</v>
      </c>
      <c r="CJ594" s="46">
        <v>53500</v>
      </c>
      <c r="CK594" s="46">
        <f t="shared" si="951"/>
        <v>55720.250000000007</v>
      </c>
      <c r="CL594" s="46">
        <v>0</v>
      </c>
      <c r="CM594" s="46">
        <f t="shared" si="952"/>
        <v>0</v>
      </c>
      <c r="CN594" s="46">
        <v>0</v>
      </c>
      <c r="CO594" s="46">
        <f t="shared" si="953"/>
        <v>0</v>
      </c>
      <c r="CP594" s="46">
        <v>0</v>
      </c>
      <c r="CQ594" s="46">
        <f t="shared" si="954"/>
        <v>0</v>
      </c>
      <c r="CR594" s="46">
        <v>0</v>
      </c>
      <c r="CS594" s="46">
        <f t="shared" si="955"/>
        <v>0</v>
      </c>
      <c r="CT594" s="46">
        <v>0</v>
      </c>
      <c r="CU594" s="46">
        <f t="shared" si="956"/>
        <v>0</v>
      </c>
      <c r="CV594" s="46">
        <v>0</v>
      </c>
      <c r="CW594" s="46">
        <f t="shared" si="957"/>
        <v>0</v>
      </c>
      <c r="CX594" s="46">
        <v>0</v>
      </c>
      <c r="CY594" s="46">
        <f t="shared" si="958"/>
        <v>0</v>
      </c>
      <c r="CZ594" s="46">
        <v>0</v>
      </c>
      <c r="DA594" s="46">
        <f t="shared" si="959"/>
        <v>0</v>
      </c>
      <c r="DB594" s="47">
        <v>0</v>
      </c>
      <c r="DC594" s="46">
        <f t="shared" si="960"/>
        <v>0</v>
      </c>
      <c r="DD594" s="48">
        <v>0</v>
      </c>
      <c r="DE594" s="46">
        <f t="shared" si="961"/>
        <v>0</v>
      </c>
      <c r="DF594" s="49">
        <v>40</v>
      </c>
      <c r="DG594" s="50">
        <f t="shared" si="967"/>
        <v>6965.0312500000018</v>
      </c>
      <c r="DH594" s="51">
        <f t="shared" si="973"/>
        <v>69650.312500000015</v>
      </c>
      <c r="DI594" s="52"/>
      <c r="DJ594" s="52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2">
        <f t="shared" si="992"/>
        <v>6965.0312500000018</v>
      </c>
      <c r="DX594" s="52">
        <f t="shared" si="992"/>
        <v>6965.0312500000018</v>
      </c>
      <c r="DY594" s="52">
        <f t="shared" si="992"/>
        <v>6965.0312500000018</v>
      </c>
      <c r="DZ594" s="52">
        <f t="shared" si="992"/>
        <v>6965.0312500000018</v>
      </c>
      <c r="EA594" s="52">
        <f t="shared" si="992"/>
        <v>6965.0312500000018</v>
      </c>
      <c r="EB594" s="52">
        <f t="shared" si="992"/>
        <v>6965.0312500000018</v>
      </c>
      <c r="EC594" s="52">
        <f t="shared" si="992"/>
        <v>6965.0312500000018</v>
      </c>
      <c r="ED594" s="52">
        <f t="shared" si="992"/>
        <v>6965.0312500000018</v>
      </c>
      <c r="EE594" s="52">
        <f t="shared" si="992"/>
        <v>6965.0312500000018</v>
      </c>
      <c r="EF594" s="52">
        <f t="shared" si="992"/>
        <v>6965.0312500000018</v>
      </c>
      <c r="EG594" s="54">
        <f t="shared" si="974"/>
        <v>208950.93750000006</v>
      </c>
      <c r="EH594" s="55">
        <f t="shared" si="975"/>
        <v>10</v>
      </c>
      <c r="EI594" s="55">
        <f t="shared" si="976"/>
        <v>30</v>
      </c>
      <c r="EJ594" s="56" t="s">
        <v>545</v>
      </c>
      <c r="EK594" s="57">
        <f t="shared" si="988"/>
        <v>0</v>
      </c>
      <c r="EL594" s="57">
        <f t="shared" si="989"/>
        <v>0</v>
      </c>
      <c r="EM594" s="57">
        <f t="shared" si="990"/>
        <v>0</v>
      </c>
      <c r="EN594" s="57">
        <f t="shared" si="991"/>
        <v>0</v>
      </c>
      <c r="EO594" s="57">
        <f t="shared" si="979"/>
        <v>0</v>
      </c>
      <c r="EP594" s="57">
        <f t="shared" si="980"/>
        <v>0</v>
      </c>
      <c r="EQ594" s="58">
        <f t="shared" si="981"/>
        <v>0</v>
      </c>
      <c r="ER594" s="58">
        <f t="shared" si="982"/>
        <v>0</v>
      </c>
      <c r="ES594" s="58">
        <f t="shared" si="983"/>
        <v>0</v>
      </c>
      <c r="ET594" s="58">
        <f t="shared" si="984"/>
        <v>0</v>
      </c>
    </row>
    <row r="595" spans="1:150" x14ac:dyDescent="0.25">
      <c r="A595" s="94" t="s">
        <v>1804</v>
      </c>
      <c r="B595" s="65">
        <v>2023508</v>
      </c>
      <c r="C595" s="67" t="s">
        <v>1805</v>
      </c>
      <c r="D595" s="32" t="s">
        <v>461</v>
      </c>
      <c r="E595" s="56"/>
      <c r="F595" s="33"/>
      <c r="G595" s="33"/>
      <c r="H595" s="288">
        <f t="shared" si="977"/>
        <v>4616992.5343918791</v>
      </c>
      <c r="I595" s="288">
        <f t="shared" si="978"/>
        <v>4616992.5343918791</v>
      </c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4" t="s">
        <v>462</v>
      </c>
      <c r="AI595" s="34" t="s">
        <v>463</v>
      </c>
      <c r="AJ595" s="34" t="s">
        <v>464</v>
      </c>
      <c r="AK595" s="34" t="s">
        <v>465</v>
      </c>
      <c r="AL595" s="34" t="s">
        <v>44</v>
      </c>
      <c r="AM595" s="34" t="s">
        <v>491</v>
      </c>
      <c r="AN595" s="34" t="s">
        <v>467</v>
      </c>
      <c r="AO595" s="36">
        <v>1.0415000000000001</v>
      </c>
      <c r="AP595" s="69" t="s">
        <v>468</v>
      </c>
      <c r="AQ595" s="69" t="s">
        <v>58</v>
      </c>
      <c r="AR595" s="37" t="s">
        <v>469</v>
      </c>
      <c r="AS595" s="38">
        <v>2023</v>
      </c>
      <c r="AT595" s="39" t="s">
        <v>470</v>
      </c>
      <c r="AU595" s="37" t="s">
        <v>471</v>
      </c>
      <c r="AV595" s="39" t="s">
        <v>481</v>
      </c>
      <c r="AW595" s="39" t="s">
        <v>482</v>
      </c>
      <c r="AX595" s="39" t="s">
        <v>1147</v>
      </c>
      <c r="AY595" s="40" t="s">
        <v>1147</v>
      </c>
      <c r="AZ595" s="40" t="s">
        <v>474</v>
      </c>
      <c r="BA595" s="274">
        <v>0</v>
      </c>
      <c r="BB595" s="42"/>
      <c r="BC595" s="43">
        <v>4433022.1165548526</v>
      </c>
      <c r="BD595" s="43">
        <v>0</v>
      </c>
      <c r="BE595" s="43"/>
      <c r="BF595" s="43">
        <v>0</v>
      </c>
      <c r="BG595" s="44"/>
      <c r="BH595" s="45">
        <f t="shared" si="962"/>
        <v>4433022.1165548526</v>
      </c>
      <c r="BI595" s="45">
        <f t="shared" si="963"/>
        <v>4616992.5343918791</v>
      </c>
      <c r="BJ595" s="45">
        <f t="shared" si="972"/>
        <v>4616992.5343918791</v>
      </c>
      <c r="BK595" s="46">
        <v>0</v>
      </c>
      <c r="BL595" s="46">
        <v>0</v>
      </c>
      <c r="BM595" s="46">
        <f t="shared" si="932"/>
        <v>0</v>
      </c>
      <c r="BN595" s="46">
        <v>0</v>
      </c>
      <c r="BO595" s="46">
        <f t="shared" si="945"/>
        <v>0</v>
      </c>
      <c r="BP595" s="46">
        <v>0</v>
      </c>
      <c r="BQ595" s="46">
        <f t="shared" si="933"/>
        <v>0</v>
      </c>
      <c r="BR595" s="46">
        <v>0</v>
      </c>
      <c r="BS595" s="46">
        <f t="shared" si="934"/>
        <v>0</v>
      </c>
      <c r="BT595" s="46">
        <v>0</v>
      </c>
      <c r="BU595" s="46">
        <f t="shared" si="935"/>
        <v>0</v>
      </c>
      <c r="BV595" s="46">
        <v>0</v>
      </c>
      <c r="BW595" s="46">
        <f t="shared" si="936"/>
        <v>0</v>
      </c>
      <c r="BX595" s="46">
        <v>0</v>
      </c>
      <c r="BY595" s="46">
        <f t="shared" si="937"/>
        <v>0</v>
      </c>
      <c r="BZ595" s="46">
        <v>0</v>
      </c>
      <c r="CA595" s="46">
        <f t="shared" si="946"/>
        <v>0</v>
      </c>
      <c r="CB595" s="46">
        <v>0</v>
      </c>
      <c r="CC595" s="46">
        <f t="shared" si="947"/>
        <v>0</v>
      </c>
      <c r="CD595" s="46">
        <v>0</v>
      </c>
      <c r="CE595" s="46">
        <f t="shared" si="948"/>
        <v>0</v>
      </c>
      <c r="CF595" s="46">
        <v>221651.10582774263</v>
      </c>
      <c r="CG595" s="46">
        <f t="shared" si="949"/>
        <v>230849.62671959397</v>
      </c>
      <c r="CH595" s="46">
        <v>221651.10582774263</v>
      </c>
      <c r="CI595" s="46">
        <f t="shared" si="950"/>
        <v>230849.62671959397</v>
      </c>
      <c r="CJ595" s="46">
        <v>1773208.8466219411</v>
      </c>
      <c r="CK595" s="46">
        <f t="shared" si="951"/>
        <v>1846797.0137567518</v>
      </c>
      <c r="CL595" s="46">
        <v>1773208.8466219411</v>
      </c>
      <c r="CM595" s="46">
        <f t="shared" si="952"/>
        <v>1846797.0137567518</v>
      </c>
      <c r="CN595" s="46">
        <v>443302.21165548527</v>
      </c>
      <c r="CO595" s="46">
        <f t="shared" si="953"/>
        <v>461699.25343918795</v>
      </c>
      <c r="CP595" s="46">
        <v>0</v>
      </c>
      <c r="CQ595" s="46">
        <f t="shared" si="954"/>
        <v>0</v>
      </c>
      <c r="CR595" s="46">
        <v>0</v>
      </c>
      <c r="CS595" s="46">
        <f t="shared" si="955"/>
        <v>0</v>
      </c>
      <c r="CT595" s="46">
        <v>0</v>
      </c>
      <c r="CU595" s="46">
        <f t="shared" si="956"/>
        <v>0</v>
      </c>
      <c r="CV595" s="46">
        <v>0</v>
      </c>
      <c r="CW595" s="46">
        <f t="shared" si="957"/>
        <v>0</v>
      </c>
      <c r="CX595" s="46">
        <v>0</v>
      </c>
      <c r="CY595" s="46">
        <f t="shared" si="958"/>
        <v>0</v>
      </c>
      <c r="CZ595" s="46">
        <v>0</v>
      </c>
      <c r="DA595" s="46">
        <f t="shared" si="959"/>
        <v>0</v>
      </c>
      <c r="DB595" s="47">
        <v>0</v>
      </c>
      <c r="DC595" s="46">
        <f t="shared" si="960"/>
        <v>0</v>
      </c>
      <c r="DD595" s="48">
        <v>0</v>
      </c>
      <c r="DE595" s="46">
        <f t="shared" si="961"/>
        <v>0</v>
      </c>
      <c r="DF595" s="49">
        <v>40</v>
      </c>
      <c r="DG595" s="50">
        <f t="shared" si="967"/>
        <v>115424.81335979697</v>
      </c>
      <c r="DH595" s="51">
        <f t="shared" si="973"/>
        <v>923398.50687837589</v>
      </c>
      <c r="DI595" s="52"/>
      <c r="DJ595" s="52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2">
        <f t="shared" ref="DY595:EF596" si="993">$DG595</f>
        <v>115424.81335979697</v>
      </c>
      <c r="DZ595" s="52">
        <f t="shared" si="993"/>
        <v>115424.81335979697</v>
      </c>
      <c r="EA595" s="52">
        <f t="shared" si="993"/>
        <v>115424.81335979697</v>
      </c>
      <c r="EB595" s="52">
        <f t="shared" si="993"/>
        <v>115424.81335979697</v>
      </c>
      <c r="EC595" s="52">
        <f t="shared" si="993"/>
        <v>115424.81335979697</v>
      </c>
      <c r="ED595" s="52">
        <f t="shared" si="993"/>
        <v>115424.81335979697</v>
      </c>
      <c r="EE595" s="52">
        <f t="shared" si="993"/>
        <v>115424.81335979697</v>
      </c>
      <c r="EF595" s="52">
        <f t="shared" si="993"/>
        <v>115424.81335979697</v>
      </c>
      <c r="EG595" s="54">
        <f t="shared" si="974"/>
        <v>3693594.0275135031</v>
      </c>
      <c r="EH595" s="55">
        <f t="shared" si="975"/>
        <v>8</v>
      </c>
      <c r="EI595" s="55">
        <f t="shared" si="976"/>
        <v>32</v>
      </c>
      <c r="EJ595" s="56" t="s">
        <v>539</v>
      </c>
      <c r="EK595" s="57">
        <f t="shared" si="988"/>
        <v>0</v>
      </c>
      <c r="EL595" s="57">
        <f t="shared" si="989"/>
        <v>0</v>
      </c>
      <c r="EM595" s="57">
        <f t="shared" si="990"/>
        <v>0</v>
      </c>
      <c r="EN595" s="57">
        <f t="shared" si="991"/>
        <v>0</v>
      </c>
      <c r="EO595" s="57">
        <f t="shared" si="979"/>
        <v>0</v>
      </c>
      <c r="EP595" s="57">
        <f t="shared" si="980"/>
        <v>0</v>
      </c>
      <c r="EQ595" s="58">
        <f t="shared" si="981"/>
        <v>0</v>
      </c>
      <c r="ER595" s="58">
        <f t="shared" si="982"/>
        <v>0</v>
      </c>
      <c r="ES595" s="58">
        <f t="shared" si="983"/>
        <v>0</v>
      </c>
      <c r="ET595" s="58">
        <f t="shared" si="984"/>
        <v>0</v>
      </c>
    </row>
    <row r="596" spans="1:150" x14ac:dyDescent="0.25">
      <c r="A596" s="94" t="s">
        <v>1806</v>
      </c>
      <c r="B596" s="65">
        <v>2023508</v>
      </c>
      <c r="C596" s="67" t="s">
        <v>1807</v>
      </c>
      <c r="D596" s="32" t="s">
        <v>461</v>
      </c>
      <c r="E596" s="56"/>
      <c r="F596" s="33"/>
      <c r="G596" s="33"/>
      <c r="H596" s="288">
        <f t="shared" si="977"/>
        <v>278601.25000000006</v>
      </c>
      <c r="I596" s="288">
        <f t="shared" si="978"/>
        <v>278601.25000000006</v>
      </c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4" t="s">
        <v>462</v>
      </c>
      <c r="AI596" s="34" t="s">
        <v>463</v>
      </c>
      <c r="AJ596" s="34" t="s">
        <v>464</v>
      </c>
      <c r="AK596" s="34" t="s">
        <v>465</v>
      </c>
      <c r="AL596" s="34" t="s">
        <v>44</v>
      </c>
      <c r="AM596" s="34" t="s">
        <v>491</v>
      </c>
      <c r="AN596" s="34" t="s">
        <v>467</v>
      </c>
      <c r="AO596" s="36">
        <v>1.0415000000000001</v>
      </c>
      <c r="AP596" s="69" t="s">
        <v>468</v>
      </c>
      <c r="AQ596" s="69" t="s">
        <v>58</v>
      </c>
      <c r="AR596" s="37" t="s">
        <v>469</v>
      </c>
      <c r="AS596" s="38">
        <v>2023</v>
      </c>
      <c r="AT596" s="39" t="s">
        <v>470</v>
      </c>
      <c r="AU596" s="37" t="s">
        <v>471</v>
      </c>
      <c r="AV596" s="39" t="s">
        <v>481</v>
      </c>
      <c r="AW596" s="39" t="s">
        <v>482</v>
      </c>
      <c r="AX596" s="39" t="s">
        <v>1147</v>
      </c>
      <c r="AY596" s="40" t="s">
        <v>1147</v>
      </c>
      <c r="AZ596" s="40" t="s">
        <v>474</v>
      </c>
      <c r="BA596" s="274">
        <v>0</v>
      </c>
      <c r="BB596" s="42"/>
      <c r="BC596" s="43">
        <v>267500</v>
      </c>
      <c r="BD596" s="43">
        <v>0</v>
      </c>
      <c r="BE596" s="43"/>
      <c r="BF596" s="43">
        <v>0</v>
      </c>
      <c r="BG596" s="44"/>
      <c r="BH596" s="45">
        <f t="shared" si="962"/>
        <v>267500</v>
      </c>
      <c r="BI596" s="45">
        <f t="shared" si="963"/>
        <v>278601.25000000006</v>
      </c>
      <c r="BJ596" s="45">
        <f t="shared" si="972"/>
        <v>278601.25000000006</v>
      </c>
      <c r="BK596" s="46">
        <v>0</v>
      </c>
      <c r="BL596" s="46">
        <v>0</v>
      </c>
      <c r="BM596" s="46">
        <f t="shared" si="932"/>
        <v>0</v>
      </c>
      <c r="BN596" s="46">
        <v>0</v>
      </c>
      <c r="BO596" s="46">
        <f t="shared" si="945"/>
        <v>0</v>
      </c>
      <c r="BP596" s="46">
        <v>0</v>
      </c>
      <c r="BQ596" s="46">
        <f t="shared" si="933"/>
        <v>0</v>
      </c>
      <c r="BR596" s="46">
        <v>0</v>
      </c>
      <c r="BS596" s="46">
        <f t="shared" si="934"/>
        <v>0</v>
      </c>
      <c r="BT596" s="46">
        <v>0</v>
      </c>
      <c r="BU596" s="46">
        <f t="shared" si="935"/>
        <v>0</v>
      </c>
      <c r="BV596" s="46">
        <v>0</v>
      </c>
      <c r="BW596" s="46">
        <f t="shared" si="936"/>
        <v>0</v>
      </c>
      <c r="BX596" s="46">
        <v>0</v>
      </c>
      <c r="BY596" s="46">
        <f t="shared" si="937"/>
        <v>0</v>
      </c>
      <c r="BZ596" s="46">
        <v>0</v>
      </c>
      <c r="CA596" s="46">
        <f t="shared" si="946"/>
        <v>0</v>
      </c>
      <c r="CB596" s="46">
        <v>0</v>
      </c>
      <c r="CC596" s="46">
        <f t="shared" si="947"/>
        <v>0</v>
      </c>
      <c r="CD596" s="46">
        <v>0</v>
      </c>
      <c r="CE596" s="46">
        <f t="shared" si="948"/>
        <v>0</v>
      </c>
      <c r="CF596" s="46">
        <v>0</v>
      </c>
      <c r="CG596" s="46">
        <f t="shared" si="949"/>
        <v>0</v>
      </c>
      <c r="CH596" s="46">
        <v>0</v>
      </c>
      <c r="CI596" s="46">
        <f t="shared" si="950"/>
        <v>0</v>
      </c>
      <c r="CJ596" s="46">
        <v>107000</v>
      </c>
      <c r="CK596" s="46">
        <f t="shared" si="951"/>
        <v>111440.50000000001</v>
      </c>
      <c r="CL596" s="46">
        <v>107000</v>
      </c>
      <c r="CM596" s="46">
        <f t="shared" si="952"/>
        <v>111440.50000000001</v>
      </c>
      <c r="CN596" s="46">
        <v>53500</v>
      </c>
      <c r="CO596" s="46">
        <f t="shared" si="953"/>
        <v>55720.250000000007</v>
      </c>
      <c r="CP596" s="46">
        <v>0</v>
      </c>
      <c r="CQ596" s="46">
        <f t="shared" si="954"/>
        <v>0</v>
      </c>
      <c r="CR596" s="46">
        <v>0</v>
      </c>
      <c r="CS596" s="46">
        <f t="shared" si="955"/>
        <v>0</v>
      </c>
      <c r="CT596" s="46">
        <v>0</v>
      </c>
      <c r="CU596" s="46">
        <f t="shared" si="956"/>
        <v>0</v>
      </c>
      <c r="CV596" s="46">
        <v>0</v>
      </c>
      <c r="CW596" s="46">
        <f t="shared" si="957"/>
        <v>0</v>
      </c>
      <c r="CX596" s="46">
        <v>0</v>
      </c>
      <c r="CY596" s="46">
        <f t="shared" si="958"/>
        <v>0</v>
      </c>
      <c r="CZ596" s="46">
        <v>0</v>
      </c>
      <c r="DA596" s="46">
        <f t="shared" si="959"/>
        <v>0</v>
      </c>
      <c r="DB596" s="47">
        <v>0</v>
      </c>
      <c r="DC596" s="46">
        <f t="shared" si="960"/>
        <v>0</v>
      </c>
      <c r="DD596" s="48">
        <v>0</v>
      </c>
      <c r="DE596" s="46">
        <f t="shared" si="961"/>
        <v>0</v>
      </c>
      <c r="DF596" s="49">
        <v>40</v>
      </c>
      <c r="DG596" s="50">
        <f t="shared" si="967"/>
        <v>6965.0312500000018</v>
      </c>
      <c r="DH596" s="51">
        <f t="shared" si="973"/>
        <v>55720.250000000007</v>
      </c>
      <c r="DI596" s="52"/>
      <c r="DJ596" s="52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2">
        <f t="shared" si="993"/>
        <v>6965.0312500000018</v>
      </c>
      <c r="DZ596" s="52">
        <f t="shared" si="993"/>
        <v>6965.0312500000018</v>
      </c>
      <c r="EA596" s="52">
        <f t="shared" si="993"/>
        <v>6965.0312500000018</v>
      </c>
      <c r="EB596" s="52">
        <f t="shared" si="993"/>
        <v>6965.0312500000018</v>
      </c>
      <c r="EC596" s="52">
        <f t="shared" si="993"/>
        <v>6965.0312500000018</v>
      </c>
      <c r="ED596" s="52">
        <f t="shared" si="993"/>
        <v>6965.0312500000018</v>
      </c>
      <c r="EE596" s="52">
        <f t="shared" si="993"/>
        <v>6965.0312500000018</v>
      </c>
      <c r="EF596" s="52">
        <f t="shared" si="993"/>
        <v>6965.0312500000018</v>
      </c>
      <c r="EG596" s="54">
        <f t="shared" si="974"/>
        <v>222881.00000000006</v>
      </c>
      <c r="EH596" s="55">
        <f t="shared" si="975"/>
        <v>8</v>
      </c>
      <c r="EI596" s="55">
        <f t="shared" si="976"/>
        <v>32</v>
      </c>
      <c r="EJ596" s="56" t="s">
        <v>545</v>
      </c>
      <c r="EK596" s="57">
        <f t="shared" si="988"/>
        <v>0</v>
      </c>
      <c r="EL596" s="57">
        <f t="shared" si="989"/>
        <v>0</v>
      </c>
      <c r="EM596" s="57">
        <f t="shared" si="990"/>
        <v>0</v>
      </c>
      <c r="EN596" s="57">
        <f t="shared" si="991"/>
        <v>0</v>
      </c>
      <c r="EO596" s="57">
        <f t="shared" si="979"/>
        <v>0</v>
      </c>
      <c r="EP596" s="57">
        <f t="shared" si="980"/>
        <v>0</v>
      </c>
      <c r="EQ596" s="58">
        <f t="shared" si="981"/>
        <v>0</v>
      </c>
      <c r="ER596" s="58">
        <f t="shared" si="982"/>
        <v>0</v>
      </c>
      <c r="ES596" s="58">
        <f t="shared" si="983"/>
        <v>0</v>
      </c>
      <c r="ET596" s="58">
        <f t="shared" si="984"/>
        <v>0</v>
      </c>
    </row>
    <row r="597" spans="1:150" x14ac:dyDescent="0.25">
      <c r="A597" s="94" t="s">
        <v>1808</v>
      </c>
      <c r="B597" s="65">
        <v>2023509</v>
      </c>
      <c r="C597" s="67" t="s">
        <v>1809</v>
      </c>
      <c r="D597" s="32" t="s">
        <v>461</v>
      </c>
      <c r="E597" s="56"/>
      <c r="F597" s="33"/>
      <c r="G597" s="33"/>
      <c r="H597" s="288">
        <f t="shared" si="977"/>
        <v>3235606.4678607136</v>
      </c>
      <c r="I597" s="288">
        <f t="shared" si="978"/>
        <v>3235606.4678607136</v>
      </c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4" t="s">
        <v>462</v>
      </c>
      <c r="AI597" s="34" t="s">
        <v>463</v>
      </c>
      <c r="AJ597" s="34" t="s">
        <v>464</v>
      </c>
      <c r="AK597" s="34" t="s">
        <v>465</v>
      </c>
      <c r="AL597" s="34" t="s">
        <v>44</v>
      </c>
      <c r="AM597" s="34" t="s">
        <v>491</v>
      </c>
      <c r="AN597" s="34" t="s">
        <v>467</v>
      </c>
      <c r="AO597" s="36">
        <v>1.0415000000000001</v>
      </c>
      <c r="AP597" s="69" t="s">
        <v>468</v>
      </c>
      <c r="AQ597" s="69" t="s">
        <v>58</v>
      </c>
      <c r="AR597" s="37" t="s">
        <v>469</v>
      </c>
      <c r="AS597" s="38">
        <v>2023</v>
      </c>
      <c r="AT597" s="39" t="s">
        <v>470</v>
      </c>
      <c r="AU597" s="37" t="s">
        <v>471</v>
      </c>
      <c r="AV597" s="39" t="s">
        <v>481</v>
      </c>
      <c r="AW597" s="39" t="s">
        <v>482</v>
      </c>
      <c r="AX597" s="39" t="s">
        <v>1147</v>
      </c>
      <c r="AY597" s="40" t="s">
        <v>1147</v>
      </c>
      <c r="AZ597" s="40" t="s">
        <v>474</v>
      </c>
      <c r="BA597" s="274">
        <v>0</v>
      </c>
      <c r="BB597" s="42"/>
      <c r="BC597" s="43">
        <v>3106679.2778307376</v>
      </c>
      <c r="BD597" s="43">
        <v>0</v>
      </c>
      <c r="BE597" s="43"/>
      <c r="BF597" s="43">
        <v>0</v>
      </c>
      <c r="BG597" s="44"/>
      <c r="BH597" s="45">
        <f t="shared" si="962"/>
        <v>3106679.2778307376</v>
      </c>
      <c r="BI597" s="45">
        <f t="shared" si="963"/>
        <v>3235606.4678607136</v>
      </c>
      <c r="BJ597" s="45">
        <f t="shared" si="972"/>
        <v>3235606.4678607136</v>
      </c>
      <c r="BK597" s="46">
        <v>0</v>
      </c>
      <c r="BL597" s="46">
        <v>0</v>
      </c>
      <c r="BM597" s="46">
        <f t="shared" si="932"/>
        <v>0</v>
      </c>
      <c r="BN597" s="46">
        <v>0</v>
      </c>
      <c r="BO597" s="46">
        <f t="shared" si="945"/>
        <v>0</v>
      </c>
      <c r="BP597" s="46">
        <v>0</v>
      </c>
      <c r="BQ597" s="46">
        <f t="shared" si="933"/>
        <v>0</v>
      </c>
      <c r="BR597" s="46">
        <v>0</v>
      </c>
      <c r="BS597" s="46">
        <f t="shared" si="934"/>
        <v>0</v>
      </c>
      <c r="BT597" s="46">
        <v>0</v>
      </c>
      <c r="BU597" s="46">
        <f t="shared" si="935"/>
        <v>0</v>
      </c>
      <c r="BV597" s="46">
        <v>0</v>
      </c>
      <c r="BW597" s="46">
        <f t="shared" si="936"/>
        <v>0</v>
      </c>
      <c r="BX597" s="46">
        <v>0</v>
      </c>
      <c r="BY597" s="46">
        <f t="shared" si="937"/>
        <v>0</v>
      </c>
      <c r="BZ597" s="46">
        <v>0</v>
      </c>
      <c r="CA597" s="46">
        <f t="shared" si="946"/>
        <v>0</v>
      </c>
      <c r="CB597" s="46">
        <v>0</v>
      </c>
      <c r="CC597" s="46">
        <f t="shared" si="947"/>
        <v>0</v>
      </c>
      <c r="CD597" s="46">
        <v>0</v>
      </c>
      <c r="CE597" s="46">
        <f t="shared" si="948"/>
        <v>0</v>
      </c>
      <c r="CF597" s="46">
        <v>0</v>
      </c>
      <c r="CG597" s="46">
        <f t="shared" si="949"/>
        <v>0</v>
      </c>
      <c r="CH597" s="46">
        <v>0</v>
      </c>
      <c r="CI597" s="46">
        <f t="shared" si="950"/>
        <v>0</v>
      </c>
      <c r="CJ597" s="46">
        <v>155333.95543504096</v>
      </c>
      <c r="CK597" s="46">
        <f t="shared" si="951"/>
        <v>161780.31458559519</v>
      </c>
      <c r="CL597" s="46">
        <v>155333.95543504096</v>
      </c>
      <c r="CM597" s="46">
        <f t="shared" si="952"/>
        <v>161780.31458559519</v>
      </c>
      <c r="CN597" s="46">
        <v>1242671.6434803277</v>
      </c>
      <c r="CO597" s="46">
        <f t="shared" si="953"/>
        <v>1294242.5166847615</v>
      </c>
      <c r="CP597" s="46">
        <v>1242671.6434803277</v>
      </c>
      <c r="CQ597" s="46">
        <f t="shared" si="954"/>
        <v>1294242.5166847615</v>
      </c>
      <c r="CR597" s="46">
        <v>310668.08</v>
      </c>
      <c r="CS597" s="46">
        <f t="shared" si="955"/>
        <v>323560.80532000004</v>
      </c>
      <c r="CT597" s="46">
        <v>0</v>
      </c>
      <c r="CU597" s="46">
        <f t="shared" si="956"/>
        <v>0</v>
      </c>
      <c r="CV597" s="46">
        <v>0</v>
      </c>
      <c r="CW597" s="46">
        <f t="shared" si="957"/>
        <v>0</v>
      </c>
      <c r="CX597" s="46">
        <v>0</v>
      </c>
      <c r="CY597" s="46">
        <f t="shared" si="958"/>
        <v>0</v>
      </c>
      <c r="CZ597" s="46">
        <v>0</v>
      </c>
      <c r="DA597" s="46">
        <f t="shared" si="959"/>
        <v>0</v>
      </c>
      <c r="DB597" s="47">
        <v>0</v>
      </c>
      <c r="DC597" s="46">
        <f t="shared" si="960"/>
        <v>0</v>
      </c>
      <c r="DD597" s="48">
        <v>0</v>
      </c>
      <c r="DE597" s="46">
        <f t="shared" si="961"/>
        <v>0</v>
      </c>
      <c r="DF597" s="49">
        <v>40</v>
      </c>
      <c r="DG597" s="50">
        <f t="shared" si="967"/>
        <v>80890.16169651784</v>
      </c>
      <c r="DH597" s="51">
        <f t="shared" si="973"/>
        <v>485340.97017910704</v>
      </c>
      <c r="DI597" s="52"/>
      <c r="DJ597" s="52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2">
        <f t="shared" ref="EA597:EF598" si="994">$DG597</f>
        <v>80890.16169651784</v>
      </c>
      <c r="EB597" s="52">
        <f t="shared" si="994"/>
        <v>80890.16169651784</v>
      </c>
      <c r="EC597" s="52">
        <f t="shared" si="994"/>
        <v>80890.16169651784</v>
      </c>
      <c r="ED597" s="52">
        <f t="shared" si="994"/>
        <v>80890.16169651784</v>
      </c>
      <c r="EE597" s="52">
        <f t="shared" si="994"/>
        <v>80890.16169651784</v>
      </c>
      <c r="EF597" s="52">
        <f t="shared" si="994"/>
        <v>80890.16169651784</v>
      </c>
      <c r="EG597" s="54">
        <f t="shared" si="974"/>
        <v>2750265.4976816066</v>
      </c>
      <c r="EH597" s="55">
        <f t="shared" si="975"/>
        <v>6</v>
      </c>
      <c r="EI597" s="55">
        <f t="shared" si="976"/>
        <v>34</v>
      </c>
      <c r="EJ597" s="56" t="s">
        <v>539</v>
      </c>
      <c r="EK597" s="57">
        <f t="shared" si="988"/>
        <v>0</v>
      </c>
      <c r="EL597" s="57">
        <f t="shared" si="989"/>
        <v>0</v>
      </c>
      <c r="EM597" s="57">
        <f t="shared" si="990"/>
        <v>0</v>
      </c>
      <c r="EN597" s="57">
        <f t="shared" si="991"/>
        <v>0</v>
      </c>
      <c r="EO597" s="57">
        <f t="shared" si="979"/>
        <v>0</v>
      </c>
      <c r="EP597" s="57">
        <f t="shared" si="980"/>
        <v>0</v>
      </c>
      <c r="EQ597" s="58">
        <f t="shared" si="981"/>
        <v>0</v>
      </c>
      <c r="ER597" s="58">
        <f t="shared" si="982"/>
        <v>0</v>
      </c>
      <c r="ES597" s="58">
        <f t="shared" si="983"/>
        <v>0</v>
      </c>
      <c r="ET597" s="58">
        <f t="shared" si="984"/>
        <v>0</v>
      </c>
    </row>
    <row r="598" spans="1:150" x14ac:dyDescent="0.25">
      <c r="A598" s="94" t="s">
        <v>1810</v>
      </c>
      <c r="B598" s="65">
        <v>2023509</v>
      </c>
      <c r="C598" s="67" t="s">
        <v>1811</v>
      </c>
      <c r="D598" s="32" t="s">
        <v>461</v>
      </c>
      <c r="E598" s="56"/>
      <c r="F598" s="33"/>
      <c r="G598" s="33"/>
      <c r="H598" s="288">
        <f t="shared" si="977"/>
        <v>278601.25000000006</v>
      </c>
      <c r="I598" s="288">
        <f t="shared" si="978"/>
        <v>278601.25000000006</v>
      </c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4" t="s">
        <v>462</v>
      </c>
      <c r="AI598" s="34" t="s">
        <v>463</v>
      </c>
      <c r="AJ598" s="34" t="s">
        <v>464</v>
      </c>
      <c r="AK598" s="34" t="s">
        <v>465</v>
      </c>
      <c r="AL598" s="34" t="s">
        <v>44</v>
      </c>
      <c r="AM598" s="34" t="s">
        <v>491</v>
      </c>
      <c r="AN598" s="34" t="s">
        <v>467</v>
      </c>
      <c r="AO598" s="36">
        <v>1.0415000000000001</v>
      </c>
      <c r="AP598" s="69" t="s">
        <v>468</v>
      </c>
      <c r="AQ598" s="69" t="s">
        <v>58</v>
      </c>
      <c r="AR598" s="37" t="s">
        <v>469</v>
      </c>
      <c r="AS598" s="38">
        <v>2023</v>
      </c>
      <c r="AT598" s="39" t="s">
        <v>470</v>
      </c>
      <c r="AU598" s="37" t="s">
        <v>471</v>
      </c>
      <c r="AV598" s="39" t="s">
        <v>481</v>
      </c>
      <c r="AW598" s="39" t="s">
        <v>482</v>
      </c>
      <c r="AX598" s="39" t="s">
        <v>1147</v>
      </c>
      <c r="AY598" s="40" t="s">
        <v>1147</v>
      </c>
      <c r="AZ598" s="40" t="s">
        <v>474</v>
      </c>
      <c r="BA598" s="274">
        <v>0</v>
      </c>
      <c r="BB598" s="42"/>
      <c r="BC598" s="43">
        <v>267500</v>
      </c>
      <c r="BD598" s="43">
        <v>0</v>
      </c>
      <c r="BE598" s="43"/>
      <c r="BF598" s="43">
        <v>0</v>
      </c>
      <c r="BG598" s="44"/>
      <c r="BH598" s="45">
        <f t="shared" si="962"/>
        <v>267500</v>
      </c>
      <c r="BI598" s="45">
        <f t="shared" si="963"/>
        <v>278601.25000000006</v>
      </c>
      <c r="BJ598" s="45">
        <f t="shared" si="972"/>
        <v>278601.25000000006</v>
      </c>
      <c r="BK598" s="46">
        <v>0</v>
      </c>
      <c r="BL598" s="46">
        <v>0</v>
      </c>
      <c r="BM598" s="46">
        <f t="shared" si="932"/>
        <v>0</v>
      </c>
      <c r="BN598" s="46">
        <v>0</v>
      </c>
      <c r="BO598" s="46">
        <f t="shared" si="945"/>
        <v>0</v>
      </c>
      <c r="BP598" s="46">
        <v>0</v>
      </c>
      <c r="BQ598" s="46">
        <f t="shared" si="933"/>
        <v>0</v>
      </c>
      <c r="BR598" s="46">
        <v>0</v>
      </c>
      <c r="BS598" s="46">
        <f t="shared" si="934"/>
        <v>0</v>
      </c>
      <c r="BT598" s="46">
        <v>0</v>
      </c>
      <c r="BU598" s="46">
        <f t="shared" si="935"/>
        <v>0</v>
      </c>
      <c r="BV598" s="46">
        <v>0</v>
      </c>
      <c r="BW598" s="46">
        <f t="shared" si="936"/>
        <v>0</v>
      </c>
      <c r="BX598" s="46">
        <v>0</v>
      </c>
      <c r="BY598" s="46">
        <f t="shared" si="937"/>
        <v>0</v>
      </c>
      <c r="BZ598" s="46">
        <v>0</v>
      </c>
      <c r="CA598" s="46">
        <f t="shared" si="946"/>
        <v>0</v>
      </c>
      <c r="CB598" s="46">
        <v>0</v>
      </c>
      <c r="CC598" s="46">
        <f t="shared" si="947"/>
        <v>0</v>
      </c>
      <c r="CD598" s="46">
        <v>0</v>
      </c>
      <c r="CE598" s="46">
        <f t="shared" si="948"/>
        <v>0</v>
      </c>
      <c r="CF598" s="46">
        <v>0</v>
      </c>
      <c r="CG598" s="46">
        <f t="shared" si="949"/>
        <v>0</v>
      </c>
      <c r="CH598" s="46">
        <v>0</v>
      </c>
      <c r="CI598" s="46">
        <f t="shared" si="950"/>
        <v>0</v>
      </c>
      <c r="CJ598" s="46">
        <v>0</v>
      </c>
      <c r="CK598" s="46">
        <f t="shared" si="951"/>
        <v>0</v>
      </c>
      <c r="CL598" s="46">
        <v>0</v>
      </c>
      <c r="CM598" s="46">
        <f t="shared" si="952"/>
        <v>0</v>
      </c>
      <c r="CN598" s="46">
        <v>107000</v>
      </c>
      <c r="CO598" s="46">
        <f t="shared" si="953"/>
        <v>111440.50000000001</v>
      </c>
      <c r="CP598" s="46">
        <v>107000</v>
      </c>
      <c r="CQ598" s="46">
        <f t="shared" si="954"/>
        <v>111440.50000000001</v>
      </c>
      <c r="CR598" s="46">
        <v>53500</v>
      </c>
      <c r="CS598" s="46">
        <f t="shared" si="955"/>
        <v>55720.250000000007</v>
      </c>
      <c r="CT598" s="46">
        <v>0</v>
      </c>
      <c r="CU598" s="46">
        <f t="shared" si="956"/>
        <v>0</v>
      </c>
      <c r="CV598" s="46">
        <v>0</v>
      </c>
      <c r="CW598" s="46">
        <f t="shared" si="957"/>
        <v>0</v>
      </c>
      <c r="CX598" s="46">
        <v>0</v>
      </c>
      <c r="CY598" s="46">
        <f t="shared" si="958"/>
        <v>0</v>
      </c>
      <c r="CZ598" s="46">
        <v>0</v>
      </c>
      <c r="DA598" s="46">
        <f t="shared" si="959"/>
        <v>0</v>
      </c>
      <c r="DB598" s="47">
        <v>0</v>
      </c>
      <c r="DC598" s="46">
        <f t="shared" si="960"/>
        <v>0</v>
      </c>
      <c r="DD598" s="48">
        <v>0</v>
      </c>
      <c r="DE598" s="46">
        <f t="shared" si="961"/>
        <v>0</v>
      </c>
      <c r="DF598" s="49">
        <v>40</v>
      </c>
      <c r="DG598" s="50">
        <f t="shared" si="967"/>
        <v>6965.0312500000018</v>
      </c>
      <c r="DH598" s="51">
        <f t="shared" si="973"/>
        <v>41790.187500000007</v>
      </c>
      <c r="DI598" s="52"/>
      <c r="DJ598" s="52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2">
        <f t="shared" si="994"/>
        <v>6965.0312500000018</v>
      </c>
      <c r="EB598" s="52">
        <f t="shared" si="994"/>
        <v>6965.0312500000018</v>
      </c>
      <c r="EC598" s="52">
        <f t="shared" si="994"/>
        <v>6965.0312500000018</v>
      </c>
      <c r="ED598" s="52">
        <f t="shared" si="994"/>
        <v>6965.0312500000018</v>
      </c>
      <c r="EE598" s="52">
        <f t="shared" si="994"/>
        <v>6965.0312500000018</v>
      </c>
      <c r="EF598" s="52">
        <f t="shared" si="994"/>
        <v>6965.0312500000018</v>
      </c>
      <c r="EG598" s="54">
        <f t="shared" si="974"/>
        <v>236811.06250000006</v>
      </c>
      <c r="EH598" s="55">
        <f t="shared" si="975"/>
        <v>6</v>
      </c>
      <c r="EI598" s="55">
        <f t="shared" si="976"/>
        <v>34</v>
      </c>
      <c r="EJ598" s="56" t="s">
        <v>545</v>
      </c>
      <c r="EK598" s="57">
        <f t="shared" si="988"/>
        <v>0</v>
      </c>
      <c r="EL598" s="57">
        <f t="shared" si="989"/>
        <v>0</v>
      </c>
      <c r="EM598" s="57">
        <f t="shared" si="990"/>
        <v>0</v>
      </c>
      <c r="EN598" s="57">
        <f t="shared" si="991"/>
        <v>0</v>
      </c>
      <c r="EO598" s="57">
        <f t="shared" si="979"/>
        <v>0</v>
      </c>
      <c r="EP598" s="57">
        <f t="shared" si="980"/>
        <v>0</v>
      </c>
      <c r="EQ598" s="58">
        <f t="shared" si="981"/>
        <v>0</v>
      </c>
      <c r="ER598" s="58">
        <f t="shared" si="982"/>
        <v>0</v>
      </c>
      <c r="ES598" s="58">
        <f t="shared" si="983"/>
        <v>0</v>
      </c>
      <c r="ET598" s="58">
        <f t="shared" si="984"/>
        <v>0</v>
      </c>
    </row>
    <row r="599" spans="1:150" x14ac:dyDescent="0.25">
      <c r="A599" s="94" t="s">
        <v>1812</v>
      </c>
      <c r="B599" s="65">
        <v>2023510</v>
      </c>
      <c r="C599" s="67" t="s">
        <v>1813</v>
      </c>
      <c r="D599" s="32" t="s">
        <v>461</v>
      </c>
      <c r="E599" s="56"/>
      <c r="F599" s="33"/>
      <c r="G599" s="33"/>
      <c r="H599" s="288">
        <f t="shared" si="977"/>
        <v>4387744.3690265799</v>
      </c>
      <c r="I599" s="288">
        <f t="shared" si="978"/>
        <v>4387744.3690265799</v>
      </c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4" t="s">
        <v>462</v>
      </c>
      <c r="AI599" s="34" t="s">
        <v>463</v>
      </c>
      <c r="AJ599" s="34" t="s">
        <v>464</v>
      </c>
      <c r="AK599" s="34" t="s">
        <v>465</v>
      </c>
      <c r="AL599" s="34" t="s">
        <v>44</v>
      </c>
      <c r="AM599" s="34" t="s">
        <v>491</v>
      </c>
      <c r="AN599" s="34" t="s">
        <v>467</v>
      </c>
      <c r="AO599" s="36">
        <v>1.0415000000000001</v>
      </c>
      <c r="AP599" s="69" t="s">
        <v>468</v>
      </c>
      <c r="AQ599" s="69" t="s">
        <v>58</v>
      </c>
      <c r="AR599" s="37" t="s">
        <v>469</v>
      </c>
      <c r="AS599" s="38">
        <v>2023</v>
      </c>
      <c r="AT599" s="39" t="s">
        <v>470</v>
      </c>
      <c r="AU599" s="37" t="s">
        <v>471</v>
      </c>
      <c r="AV599" s="39" t="s">
        <v>481</v>
      </c>
      <c r="AW599" s="39" t="s">
        <v>482</v>
      </c>
      <c r="AX599" s="39" t="s">
        <v>1147</v>
      </c>
      <c r="AY599" s="40" t="s">
        <v>1147</v>
      </c>
      <c r="AZ599" s="40" t="s">
        <v>474</v>
      </c>
      <c r="BA599" s="274">
        <v>0</v>
      </c>
      <c r="BB599" s="42"/>
      <c r="BC599" s="43">
        <v>4212908.6596510606</v>
      </c>
      <c r="BD599" s="43">
        <v>0</v>
      </c>
      <c r="BE599" s="43"/>
      <c r="BF599" s="43">
        <v>0</v>
      </c>
      <c r="BG599" s="44"/>
      <c r="BH599" s="45">
        <f t="shared" si="962"/>
        <v>4212908.6596510606</v>
      </c>
      <c r="BI599" s="45">
        <f t="shared" si="963"/>
        <v>4387744.3690265799</v>
      </c>
      <c r="BJ599" s="45">
        <f t="shared" si="972"/>
        <v>4387744.3690265799</v>
      </c>
      <c r="BK599" s="46">
        <v>0</v>
      </c>
      <c r="BL599" s="46">
        <v>0</v>
      </c>
      <c r="BM599" s="46">
        <f t="shared" si="932"/>
        <v>0</v>
      </c>
      <c r="BN599" s="46">
        <v>0</v>
      </c>
      <c r="BO599" s="46">
        <f t="shared" si="945"/>
        <v>0</v>
      </c>
      <c r="BP599" s="46">
        <v>0</v>
      </c>
      <c r="BQ599" s="46">
        <f t="shared" si="933"/>
        <v>0</v>
      </c>
      <c r="BR599" s="46">
        <v>0</v>
      </c>
      <c r="BS599" s="46">
        <f t="shared" si="934"/>
        <v>0</v>
      </c>
      <c r="BT599" s="46">
        <v>0</v>
      </c>
      <c r="BU599" s="46">
        <f t="shared" si="935"/>
        <v>0</v>
      </c>
      <c r="BV599" s="46">
        <v>0</v>
      </c>
      <c r="BW599" s="46">
        <f t="shared" si="936"/>
        <v>0</v>
      </c>
      <c r="BX599" s="46">
        <v>0</v>
      </c>
      <c r="BY599" s="46">
        <f t="shared" si="937"/>
        <v>0</v>
      </c>
      <c r="BZ599" s="46">
        <v>0</v>
      </c>
      <c r="CA599" s="46">
        <f t="shared" si="946"/>
        <v>0</v>
      </c>
      <c r="CB599" s="46">
        <v>0</v>
      </c>
      <c r="CC599" s="46">
        <f t="shared" si="947"/>
        <v>0</v>
      </c>
      <c r="CD599" s="46">
        <v>0</v>
      </c>
      <c r="CE599" s="46">
        <f t="shared" si="948"/>
        <v>0</v>
      </c>
      <c r="CF599" s="46">
        <v>0</v>
      </c>
      <c r="CG599" s="46">
        <f t="shared" si="949"/>
        <v>0</v>
      </c>
      <c r="CH599" s="46">
        <v>0</v>
      </c>
      <c r="CI599" s="46">
        <f t="shared" si="950"/>
        <v>0</v>
      </c>
      <c r="CJ599" s="46">
        <v>0</v>
      </c>
      <c r="CK599" s="46">
        <f t="shared" si="951"/>
        <v>0</v>
      </c>
      <c r="CL599" s="46">
        <v>210645.43298255303</v>
      </c>
      <c r="CM599" s="46">
        <f t="shared" si="952"/>
        <v>219387.21845132901</v>
      </c>
      <c r="CN599" s="46">
        <v>210645.43298255303</v>
      </c>
      <c r="CO599" s="46">
        <f t="shared" si="953"/>
        <v>219387.21845132901</v>
      </c>
      <c r="CP599" s="46">
        <v>1685163.4638604242</v>
      </c>
      <c r="CQ599" s="46">
        <f t="shared" si="954"/>
        <v>1755097.7476106321</v>
      </c>
      <c r="CR599" s="46">
        <v>1685163.4638604242</v>
      </c>
      <c r="CS599" s="46">
        <f t="shared" si="955"/>
        <v>1755097.7476106321</v>
      </c>
      <c r="CT599" s="46">
        <v>421290.86596510606</v>
      </c>
      <c r="CU599" s="46">
        <f t="shared" si="956"/>
        <v>438774.43690265802</v>
      </c>
      <c r="CV599" s="46">
        <v>0</v>
      </c>
      <c r="CW599" s="46">
        <f t="shared" si="957"/>
        <v>0</v>
      </c>
      <c r="CX599" s="46">
        <v>0</v>
      </c>
      <c r="CY599" s="46">
        <f t="shared" si="958"/>
        <v>0</v>
      </c>
      <c r="CZ599" s="46">
        <v>0</v>
      </c>
      <c r="DA599" s="46">
        <f t="shared" si="959"/>
        <v>0</v>
      </c>
      <c r="DB599" s="47">
        <v>0</v>
      </c>
      <c r="DC599" s="46">
        <f t="shared" si="960"/>
        <v>0</v>
      </c>
      <c r="DD599" s="48">
        <v>0</v>
      </c>
      <c r="DE599" s="46">
        <f t="shared" si="961"/>
        <v>0</v>
      </c>
      <c r="DF599" s="49">
        <v>40</v>
      </c>
      <c r="DG599" s="50">
        <f t="shared" si="967"/>
        <v>109693.60922566449</v>
      </c>
      <c r="DH599" s="51">
        <f t="shared" si="973"/>
        <v>548468.04612832249</v>
      </c>
      <c r="DI599" s="52"/>
      <c r="DJ599" s="52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2">
        <f t="shared" ref="EB599:EF600" si="995">$DG599</f>
        <v>109693.60922566449</v>
      </c>
      <c r="EC599" s="52">
        <f t="shared" si="995"/>
        <v>109693.60922566449</v>
      </c>
      <c r="ED599" s="52">
        <f t="shared" si="995"/>
        <v>109693.60922566449</v>
      </c>
      <c r="EE599" s="52">
        <f t="shared" si="995"/>
        <v>109693.60922566449</v>
      </c>
      <c r="EF599" s="52">
        <f t="shared" si="995"/>
        <v>109693.60922566449</v>
      </c>
      <c r="EG599" s="54">
        <f t="shared" si="974"/>
        <v>3839276.3228982575</v>
      </c>
      <c r="EH599" s="55">
        <f t="shared" si="975"/>
        <v>5</v>
      </c>
      <c r="EI599" s="55">
        <f t="shared" si="976"/>
        <v>35</v>
      </c>
      <c r="EJ599" s="56" t="s">
        <v>539</v>
      </c>
      <c r="EK599" s="57">
        <f t="shared" si="988"/>
        <v>0</v>
      </c>
      <c r="EL599" s="57">
        <f t="shared" si="989"/>
        <v>0</v>
      </c>
      <c r="EM599" s="57">
        <f t="shared" si="990"/>
        <v>0</v>
      </c>
      <c r="EN599" s="57">
        <f t="shared" si="991"/>
        <v>0</v>
      </c>
      <c r="EO599" s="57">
        <f t="shared" si="979"/>
        <v>0</v>
      </c>
      <c r="EP599" s="57">
        <f t="shared" si="980"/>
        <v>0</v>
      </c>
      <c r="EQ599" s="58">
        <f t="shared" si="981"/>
        <v>0</v>
      </c>
      <c r="ER599" s="58">
        <f t="shared" si="982"/>
        <v>0</v>
      </c>
      <c r="ES599" s="58">
        <f t="shared" si="983"/>
        <v>0</v>
      </c>
      <c r="ET599" s="58">
        <f t="shared" si="984"/>
        <v>0</v>
      </c>
    </row>
    <row r="600" spans="1:150" x14ac:dyDescent="0.25">
      <c r="A600" s="94" t="s">
        <v>1814</v>
      </c>
      <c r="B600" s="65">
        <v>2023510</v>
      </c>
      <c r="C600" s="67" t="s">
        <v>1815</v>
      </c>
      <c r="D600" s="32" t="s">
        <v>461</v>
      </c>
      <c r="E600" s="56"/>
      <c r="F600" s="33"/>
      <c r="G600" s="33"/>
      <c r="H600" s="288">
        <f t="shared" si="977"/>
        <v>278601.25000000006</v>
      </c>
      <c r="I600" s="288">
        <f t="shared" si="978"/>
        <v>278601.25000000006</v>
      </c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4" t="s">
        <v>462</v>
      </c>
      <c r="AI600" s="34" t="s">
        <v>463</v>
      </c>
      <c r="AJ600" s="34" t="s">
        <v>464</v>
      </c>
      <c r="AK600" s="34" t="s">
        <v>465</v>
      </c>
      <c r="AL600" s="34" t="s">
        <v>44</v>
      </c>
      <c r="AM600" s="34" t="s">
        <v>491</v>
      </c>
      <c r="AN600" s="34" t="s">
        <v>467</v>
      </c>
      <c r="AO600" s="36">
        <v>1.0415000000000001</v>
      </c>
      <c r="AP600" s="69" t="s">
        <v>468</v>
      </c>
      <c r="AQ600" s="69" t="s">
        <v>58</v>
      </c>
      <c r="AR600" s="37" t="s">
        <v>469</v>
      </c>
      <c r="AS600" s="38">
        <v>2023</v>
      </c>
      <c r="AT600" s="39" t="s">
        <v>470</v>
      </c>
      <c r="AU600" s="37" t="s">
        <v>471</v>
      </c>
      <c r="AV600" s="39" t="s">
        <v>481</v>
      </c>
      <c r="AW600" s="39" t="s">
        <v>482</v>
      </c>
      <c r="AX600" s="39" t="s">
        <v>1147</v>
      </c>
      <c r="AY600" s="40" t="s">
        <v>1147</v>
      </c>
      <c r="AZ600" s="40" t="s">
        <v>474</v>
      </c>
      <c r="BA600" s="274">
        <v>0</v>
      </c>
      <c r="BB600" s="42"/>
      <c r="BC600" s="43">
        <v>267500</v>
      </c>
      <c r="BD600" s="43">
        <v>0</v>
      </c>
      <c r="BE600" s="43"/>
      <c r="BF600" s="43">
        <v>0</v>
      </c>
      <c r="BG600" s="44"/>
      <c r="BH600" s="45">
        <f t="shared" si="962"/>
        <v>267500</v>
      </c>
      <c r="BI600" s="45">
        <f t="shared" si="963"/>
        <v>278601.25000000006</v>
      </c>
      <c r="BJ600" s="45">
        <f t="shared" si="972"/>
        <v>278601.25000000006</v>
      </c>
      <c r="BK600" s="46">
        <v>0</v>
      </c>
      <c r="BL600" s="46">
        <v>0</v>
      </c>
      <c r="BM600" s="46">
        <f t="shared" si="932"/>
        <v>0</v>
      </c>
      <c r="BN600" s="46">
        <v>0</v>
      </c>
      <c r="BO600" s="46">
        <f t="shared" si="945"/>
        <v>0</v>
      </c>
      <c r="BP600" s="46">
        <v>0</v>
      </c>
      <c r="BQ600" s="46">
        <f t="shared" si="933"/>
        <v>0</v>
      </c>
      <c r="BR600" s="46">
        <v>0</v>
      </c>
      <c r="BS600" s="46">
        <f t="shared" si="934"/>
        <v>0</v>
      </c>
      <c r="BT600" s="46">
        <v>0</v>
      </c>
      <c r="BU600" s="46">
        <f t="shared" si="935"/>
        <v>0</v>
      </c>
      <c r="BV600" s="46">
        <v>0</v>
      </c>
      <c r="BW600" s="46">
        <f t="shared" si="936"/>
        <v>0</v>
      </c>
      <c r="BX600" s="46">
        <v>0</v>
      </c>
      <c r="BY600" s="46">
        <f t="shared" si="937"/>
        <v>0</v>
      </c>
      <c r="BZ600" s="46">
        <v>0</v>
      </c>
      <c r="CA600" s="46">
        <f t="shared" si="946"/>
        <v>0</v>
      </c>
      <c r="CB600" s="46">
        <v>0</v>
      </c>
      <c r="CC600" s="46">
        <f t="shared" si="947"/>
        <v>0</v>
      </c>
      <c r="CD600" s="46">
        <v>0</v>
      </c>
      <c r="CE600" s="46">
        <f t="shared" si="948"/>
        <v>0</v>
      </c>
      <c r="CF600" s="46">
        <v>0</v>
      </c>
      <c r="CG600" s="46">
        <f t="shared" si="949"/>
        <v>0</v>
      </c>
      <c r="CH600" s="46">
        <v>0</v>
      </c>
      <c r="CI600" s="46">
        <f t="shared" si="950"/>
        <v>0</v>
      </c>
      <c r="CJ600" s="46">
        <v>0</v>
      </c>
      <c r="CK600" s="46">
        <f t="shared" si="951"/>
        <v>0</v>
      </c>
      <c r="CL600" s="46">
        <v>0</v>
      </c>
      <c r="CM600" s="46">
        <f t="shared" si="952"/>
        <v>0</v>
      </c>
      <c r="CN600" s="46">
        <v>0</v>
      </c>
      <c r="CO600" s="46">
        <f t="shared" si="953"/>
        <v>0</v>
      </c>
      <c r="CP600" s="46">
        <v>107000</v>
      </c>
      <c r="CQ600" s="46">
        <f t="shared" si="954"/>
        <v>111440.50000000001</v>
      </c>
      <c r="CR600" s="46">
        <v>107000</v>
      </c>
      <c r="CS600" s="46">
        <f t="shared" si="955"/>
        <v>111440.50000000001</v>
      </c>
      <c r="CT600" s="46">
        <v>53500</v>
      </c>
      <c r="CU600" s="46">
        <f t="shared" si="956"/>
        <v>55720.250000000007</v>
      </c>
      <c r="CV600" s="46">
        <v>0</v>
      </c>
      <c r="CW600" s="46">
        <f t="shared" si="957"/>
        <v>0</v>
      </c>
      <c r="CX600" s="46">
        <v>0</v>
      </c>
      <c r="CY600" s="46">
        <f t="shared" si="958"/>
        <v>0</v>
      </c>
      <c r="CZ600" s="46">
        <v>0</v>
      </c>
      <c r="DA600" s="46">
        <f t="shared" si="959"/>
        <v>0</v>
      </c>
      <c r="DB600" s="47">
        <v>0</v>
      </c>
      <c r="DC600" s="46">
        <f t="shared" si="960"/>
        <v>0</v>
      </c>
      <c r="DD600" s="48">
        <v>0</v>
      </c>
      <c r="DE600" s="46">
        <f t="shared" si="961"/>
        <v>0</v>
      </c>
      <c r="DF600" s="49">
        <v>40</v>
      </c>
      <c r="DG600" s="50">
        <f t="shared" si="967"/>
        <v>6965.0312500000018</v>
      </c>
      <c r="DH600" s="51">
        <f t="shared" si="973"/>
        <v>34825.156250000007</v>
      </c>
      <c r="DI600" s="52"/>
      <c r="DJ600" s="52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2">
        <f t="shared" si="995"/>
        <v>6965.0312500000018</v>
      </c>
      <c r="EC600" s="52">
        <f t="shared" si="995"/>
        <v>6965.0312500000018</v>
      </c>
      <c r="ED600" s="52">
        <f t="shared" si="995"/>
        <v>6965.0312500000018</v>
      </c>
      <c r="EE600" s="52">
        <f t="shared" si="995"/>
        <v>6965.0312500000018</v>
      </c>
      <c r="EF600" s="52">
        <f t="shared" si="995"/>
        <v>6965.0312500000018</v>
      </c>
      <c r="EG600" s="54">
        <f t="shared" si="974"/>
        <v>243776.09375000006</v>
      </c>
      <c r="EH600" s="55">
        <f t="shared" si="975"/>
        <v>5</v>
      </c>
      <c r="EI600" s="55">
        <f t="shared" si="976"/>
        <v>35</v>
      </c>
      <c r="EJ600" s="56" t="s">
        <v>545</v>
      </c>
      <c r="EK600" s="57">
        <f t="shared" si="988"/>
        <v>0</v>
      </c>
      <c r="EL600" s="57">
        <f t="shared" si="989"/>
        <v>0</v>
      </c>
      <c r="EM600" s="57">
        <f t="shared" si="990"/>
        <v>0</v>
      </c>
      <c r="EN600" s="57">
        <f t="shared" si="991"/>
        <v>0</v>
      </c>
      <c r="EO600" s="57">
        <f t="shared" si="979"/>
        <v>0</v>
      </c>
      <c r="EP600" s="57">
        <f t="shared" si="980"/>
        <v>0</v>
      </c>
      <c r="EQ600" s="58">
        <f t="shared" si="981"/>
        <v>0</v>
      </c>
      <c r="ER600" s="58">
        <f t="shared" si="982"/>
        <v>0</v>
      </c>
      <c r="ES600" s="58">
        <f t="shared" si="983"/>
        <v>0</v>
      </c>
      <c r="ET600" s="58">
        <f t="shared" si="984"/>
        <v>0</v>
      </c>
    </row>
    <row r="601" spans="1:150" x14ac:dyDescent="0.25">
      <c r="A601" s="94" t="s">
        <v>1816</v>
      </c>
      <c r="B601" s="65">
        <v>2023511</v>
      </c>
      <c r="C601" s="67" t="s">
        <v>1817</v>
      </c>
      <c r="D601" s="32" t="s">
        <v>461</v>
      </c>
      <c r="E601" s="56"/>
      <c r="F601" s="33"/>
      <c r="G601" s="33"/>
      <c r="H601" s="288">
        <f t="shared" si="977"/>
        <v>2888204.985095331</v>
      </c>
      <c r="I601" s="288">
        <f t="shared" si="978"/>
        <v>2888204.985095331</v>
      </c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4" t="s">
        <v>462</v>
      </c>
      <c r="AI601" s="34" t="s">
        <v>463</v>
      </c>
      <c r="AJ601" s="34" t="s">
        <v>464</v>
      </c>
      <c r="AK601" s="34" t="s">
        <v>465</v>
      </c>
      <c r="AL601" s="34" t="s">
        <v>44</v>
      </c>
      <c r="AM601" s="34" t="s">
        <v>491</v>
      </c>
      <c r="AN601" s="34" t="s">
        <v>467</v>
      </c>
      <c r="AO601" s="36">
        <v>1.0415000000000001</v>
      </c>
      <c r="AP601" s="69" t="s">
        <v>468</v>
      </c>
      <c r="AQ601" s="69" t="s">
        <v>58</v>
      </c>
      <c r="AR601" s="37" t="s">
        <v>469</v>
      </c>
      <c r="AS601" s="38">
        <v>2023</v>
      </c>
      <c r="AT601" s="39" t="s">
        <v>470</v>
      </c>
      <c r="AU601" s="37" t="s">
        <v>471</v>
      </c>
      <c r="AV601" s="39" t="s">
        <v>481</v>
      </c>
      <c r="AW601" s="39" t="s">
        <v>482</v>
      </c>
      <c r="AX601" s="39" t="s">
        <v>1147</v>
      </c>
      <c r="AY601" s="40" t="s">
        <v>1147</v>
      </c>
      <c r="AZ601" s="40" t="s">
        <v>474</v>
      </c>
      <c r="BA601" s="274">
        <v>0</v>
      </c>
      <c r="BB601" s="42"/>
      <c r="BC601" s="43">
        <v>2773120.4849691126</v>
      </c>
      <c r="BD601" s="43">
        <v>0</v>
      </c>
      <c r="BE601" s="43"/>
      <c r="BF601" s="43">
        <v>0</v>
      </c>
      <c r="BG601" s="44"/>
      <c r="BH601" s="45">
        <f t="shared" si="962"/>
        <v>2773120.4849691126</v>
      </c>
      <c r="BI601" s="45">
        <f t="shared" si="963"/>
        <v>2888204.985095331</v>
      </c>
      <c r="BJ601" s="45">
        <f t="shared" si="972"/>
        <v>2888204.985095331</v>
      </c>
      <c r="BK601" s="46">
        <v>0</v>
      </c>
      <c r="BL601" s="46">
        <v>0</v>
      </c>
      <c r="BM601" s="46">
        <f t="shared" si="932"/>
        <v>0</v>
      </c>
      <c r="BN601" s="46">
        <v>0</v>
      </c>
      <c r="BO601" s="46">
        <f t="shared" si="945"/>
        <v>0</v>
      </c>
      <c r="BP601" s="46">
        <v>0</v>
      </c>
      <c r="BQ601" s="46">
        <f t="shared" si="933"/>
        <v>0</v>
      </c>
      <c r="BR601" s="46">
        <v>0</v>
      </c>
      <c r="BS601" s="46">
        <f t="shared" si="934"/>
        <v>0</v>
      </c>
      <c r="BT601" s="46">
        <v>0</v>
      </c>
      <c r="BU601" s="46">
        <f t="shared" si="935"/>
        <v>0</v>
      </c>
      <c r="BV601" s="46">
        <v>0</v>
      </c>
      <c r="BW601" s="46">
        <f t="shared" si="936"/>
        <v>0</v>
      </c>
      <c r="BX601" s="46">
        <v>0</v>
      </c>
      <c r="BY601" s="46">
        <f t="shared" si="937"/>
        <v>0</v>
      </c>
      <c r="BZ601" s="46">
        <v>0</v>
      </c>
      <c r="CA601" s="46">
        <f t="shared" si="946"/>
        <v>0</v>
      </c>
      <c r="CB601" s="46">
        <v>0</v>
      </c>
      <c r="CC601" s="46">
        <f t="shared" si="947"/>
        <v>0</v>
      </c>
      <c r="CD601" s="46">
        <v>0</v>
      </c>
      <c r="CE601" s="46">
        <f t="shared" si="948"/>
        <v>0</v>
      </c>
      <c r="CF601" s="46">
        <v>0</v>
      </c>
      <c r="CG601" s="46">
        <f t="shared" si="949"/>
        <v>0</v>
      </c>
      <c r="CH601" s="46">
        <v>0</v>
      </c>
      <c r="CI601" s="46">
        <f t="shared" si="950"/>
        <v>0</v>
      </c>
      <c r="CJ601" s="46">
        <v>0</v>
      </c>
      <c r="CK601" s="46">
        <f t="shared" si="951"/>
        <v>0</v>
      </c>
      <c r="CL601" s="46">
        <v>0</v>
      </c>
      <c r="CM601" s="46">
        <f t="shared" si="952"/>
        <v>0</v>
      </c>
      <c r="CN601" s="46">
        <v>138656.02424845562</v>
      </c>
      <c r="CO601" s="46">
        <f t="shared" si="953"/>
        <v>144410.24925476653</v>
      </c>
      <c r="CP601" s="46">
        <v>138656.02424845562</v>
      </c>
      <c r="CQ601" s="46">
        <f t="shared" si="954"/>
        <v>144410.24925476653</v>
      </c>
      <c r="CR601" s="46">
        <v>1109248.193987645</v>
      </c>
      <c r="CS601" s="46">
        <f t="shared" si="955"/>
        <v>1155281.9940381323</v>
      </c>
      <c r="CT601" s="46">
        <v>1109248.193987645</v>
      </c>
      <c r="CU601" s="46">
        <f t="shared" si="956"/>
        <v>1155281.9940381323</v>
      </c>
      <c r="CV601" s="46">
        <v>277312.04849691124</v>
      </c>
      <c r="CW601" s="46">
        <f t="shared" si="957"/>
        <v>288820.49850953306</v>
      </c>
      <c r="CX601" s="46">
        <v>0</v>
      </c>
      <c r="CY601" s="46">
        <f t="shared" si="958"/>
        <v>0</v>
      </c>
      <c r="CZ601" s="46">
        <v>0</v>
      </c>
      <c r="DA601" s="46">
        <f t="shared" si="959"/>
        <v>0</v>
      </c>
      <c r="DB601" s="47">
        <v>0</v>
      </c>
      <c r="DC601" s="46">
        <f t="shared" si="960"/>
        <v>0</v>
      </c>
      <c r="DD601" s="48">
        <v>0</v>
      </c>
      <c r="DE601" s="46">
        <f t="shared" si="961"/>
        <v>0</v>
      </c>
      <c r="DF601" s="49">
        <v>40</v>
      </c>
      <c r="DG601" s="50">
        <f t="shared" si="967"/>
        <v>72205.12462738328</v>
      </c>
      <c r="DH601" s="51">
        <f t="shared" si="973"/>
        <v>288820.49850953312</v>
      </c>
      <c r="DI601" s="52"/>
      <c r="DJ601" s="52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2">
        <f t="shared" ref="EC601:EF602" si="996">$DG601</f>
        <v>72205.12462738328</v>
      </c>
      <c r="ED601" s="52">
        <f t="shared" si="996"/>
        <v>72205.12462738328</v>
      </c>
      <c r="EE601" s="52">
        <f t="shared" si="996"/>
        <v>72205.12462738328</v>
      </c>
      <c r="EF601" s="52">
        <f t="shared" si="996"/>
        <v>72205.12462738328</v>
      </c>
      <c r="EG601" s="54">
        <f t="shared" si="974"/>
        <v>2599384.4865857977</v>
      </c>
      <c r="EH601" s="55">
        <f t="shared" si="975"/>
        <v>4</v>
      </c>
      <c r="EI601" s="55">
        <f t="shared" si="976"/>
        <v>36</v>
      </c>
      <c r="EJ601" s="56" t="s">
        <v>539</v>
      </c>
      <c r="EK601" s="57">
        <f t="shared" si="988"/>
        <v>0</v>
      </c>
      <c r="EL601" s="57">
        <f t="shared" si="989"/>
        <v>0</v>
      </c>
      <c r="EM601" s="57">
        <f t="shared" si="990"/>
        <v>0</v>
      </c>
      <c r="EN601" s="57">
        <f t="shared" si="991"/>
        <v>0</v>
      </c>
      <c r="EO601" s="57">
        <f t="shared" si="979"/>
        <v>0</v>
      </c>
      <c r="EP601" s="57">
        <f t="shared" si="980"/>
        <v>0</v>
      </c>
      <c r="EQ601" s="58">
        <f t="shared" si="981"/>
        <v>0</v>
      </c>
      <c r="ER601" s="58">
        <f t="shared" si="982"/>
        <v>0</v>
      </c>
      <c r="ES601" s="58">
        <f t="shared" si="983"/>
        <v>0</v>
      </c>
      <c r="ET601" s="58">
        <f t="shared" si="984"/>
        <v>0</v>
      </c>
    </row>
    <row r="602" spans="1:150" x14ac:dyDescent="0.25">
      <c r="A602" s="94" t="s">
        <v>1818</v>
      </c>
      <c r="B602" s="65">
        <v>2023511</v>
      </c>
      <c r="C602" s="67" t="s">
        <v>1819</v>
      </c>
      <c r="D602" s="32" t="s">
        <v>461</v>
      </c>
      <c r="E602" s="56"/>
      <c r="F602" s="33"/>
      <c r="G602" s="33"/>
      <c r="H602" s="288">
        <f t="shared" si="977"/>
        <v>278601.25000000006</v>
      </c>
      <c r="I602" s="288">
        <f t="shared" si="978"/>
        <v>278601.25000000006</v>
      </c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4" t="s">
        <v>462</v>
      </c>
      <c r="AI602" s="34" t="s">
        <v>463</v>
      </c>
      <c r="AJ602" s="34" t="s">
        <v>464</v>
      </c>
      <c r="AK602" s="34" t="s">
        <v>465</v>
      </c>
      <c r="AL602" s="34" t="s">
        <v>44</v>
      </c>
      <c r="AM602" s="34" t="s">
        <v>491</v>
      </c>
      <c r="AN602" s="34" t="s">
        <v>467</v>
      </c>
      <c r="AO602" s="36">
        <v>1.0415000000000001</v>
      </c>
      <c r="AP602" s="69" t="s">
        <v>468</v>
      </c>
      <c r="AQ602" s="69" t="s">
        <v>58</v>
      </c>
      <c r="AR602" s="37" t="s">
        <v>469</v>
      </c>
      <c r="AS602" s="38">
        <v>2023</v>
      </c>
      <c r="AT602" s="39" t="s">
        <v>470</v>
      </c>
      <c r="AU602" s="37" t="s">
        <v>471</v>
      </c>
      <c r="AV602" s="39" t="s">
        <v>481</v>
      </c>
      <c r="AW602" s="39" t="s">
        <v>482</v>
      </c>
      <c r="AX602" s="39" t="s">
        <v>1147</v>
      </c>
      <c r="AY602" s="40" t="s">
        <v>1147</v>
      </c>
      <c r="AZ602" s="40" t="s">
        <v>474</v>
      </c>
      <c r="BA602" s="274">
        <v>0</v>
      </c>
      <c r="BB602" s="42"/>
      <c r="BC602" s="43">
        <v>267500</v>
      </c>
      <c r="BD602" s="43">
        <v>0</v>
      </c>
      <c r="BE602" s="43"/>
      <c r="BF602" s="43">
        <v>0</v>
      </c>
      <c r="BG602" s="44"/>
      <c r="BH602" s="45">
        <f t="shared" si="962"/>
        <v>267500</v>
      </c>
      <c r="BI602" s="45">
        <f t="shared" si="963"/>
        <v>278601.25000000006</v>
      </c>
      <c r="BJ602" s="45">
        <f t="shared" si="972"/>
        <v>278601.25000000006</v>
      </c>
      <c r="BK602" s="46">
        <v>0</v>
      </c>
      <c r="BL602" s="46">
        <v>0</v>
      </c>
      <c r="BM602" s="46">
        <f t="shared" si="932"/>
        <v>0</v>
      </c>
      <c r="BN602" s="46">
        <v>0</v>
      </c>
      <c r="BO602" s="46">
        <f t="shared" si="945"/>
        <v>0</v>
      </c>
      <c r="BP602" s="46">
        <v>0</v>
      </c>
      <c r="BQ602" s="46">
        <f t="shared" si="933"/>
        <v>0</v>
      </c>
      <c r="BR602" s="46">
        <v>0</v>
      </c>
      <c r="BS602" s="46">
        <f t="shared" si="934"/>
        <v>0</v>
      </c>
      <c r="BT602" s="46">
        <v>0</v>
      </c>
      <c r="BU602" s="46">
        <f t="shared" si="935"/>
        <v>0</v>
      </c>
      <c r="BV602" s="46">
        <v>0</v>
      </c>
      <c r="BW602" s="46">
        <f t="shared" si="936"/>
        <v>0</v>
      </c>
      <c r="BX602" s="46">
        <v>0</v>
      </c>
      <c r="BY602" s="46">
        <f t="shared" si="937"/>
        <v>0</v>
      </c>
      <c r="BZ602" s="46">
        <v>0</v>
      </c>
      <c r="CA602" s="46">
        <f t="shared" si="946"/>
        <v>0</v>
      </c>
      <c r="CB602" s="46">
        <v>0</v>
      </c>
      <c r="CC602" s="46">
        <f t="shared" si="947"/>
        <v>0</v>
      </c>
      <c r="CD602" s="46">
        <v>0</v>
      </c>
      <c r="CE602" s="46">
        <f t="shared" si="948"/>
        <v>0</v>
      </c>
      <c r="CF602" s="46">
        <v>0</v>
      </c>
      <c r="CG602" s="46">
        <f t="shared" si="949"/>
        <v>0</v>
      </c>
      <c r="CH602" s="46">
        <v>0</v>
      </c>
      <c r="CI602" s="46">
        <f t="shared" si="950"/>
        <v>0</v>
      </c>
      <c r="CJ602" s="46">
        <v>0</v>
      </c>
      <c r="CK602" s="46">
        <f t="shared" si="951"/>
        <v>0</v>
      </c>
      <c r="CL602" s="46">
        <v>0</v>
      </c>
      <c r="CM602" s="46">
        <f t="shared" si="952"/>
        <v>0</v>
      </c>
      <c r="CN602" s="46">
        <v>0</v>
      </c>
      <c r="CO602" s="46">
        <f t="shared" si="953"/>
        <v>0</v>
      </c>
      <c r="CP602" s="46">
        <v>0</v>
      </c>
      <c r="CQ602" s="46">
        <f t="shared" si="954"/>
        <v>0</v>
      </c>
      <c r="CR602" s="46">
        <v>107000</v>
      </c>
      <c r="CS602" s="46">
        <f t="shared" si="955"/>
        <v>111440.50000000001</v>
      </c>
      <c r="CT602" s="46">
        <v>107000</v>
      </c>
      <c r="CU602" s="46">
        <f t="shared" si="956"/>
        <v>111440.50000000001</v>
      </c>
      <c r="CV602" s="46">
        <v>53500</v>
      </c>
      <c r="CW602" s="46">
        <f t="shared" si="957"/>
        <v>55720.250000000007</v>
      </c>
      <c r="CX602" s="46">
        <v>0</v>
      </c>
      <c r="CY602" s="46">
        <f t="shared" si="958"/>
        <v>0</v>
      </c>
      <c r="CZ602" s="46">
        <v>0</v>
      </c>
      <c r="DA602" s="46">
        <f t="shared" si="959"/>
        <v>0</v>
      </c>
      <c r="DB602" s="47">
        <v>0</v>
      </c>
      <c r="DC602" s="46">
        <f t="shared" si="960"/>
        <v>0</v>
      </c>
      <c r="DD602" s="48">
        <v>0</v>
      </c>
      <c r="DE602" s="46">
        <f t="shared" si="961"/>
        <v>0</v>
      </c>
      <c r="DF602" s="49">
        <v>40</v>
      </c>
      <c r="DG602" s="50">
        <f t="shared" si="967"/>
        <v>6965.0312500000018</v>
      </c>
      <c r="DH602" s="51">
        <f t="shared" si="973"/>
        <v>27860.125000000007</v>
      </c>
      <c r="DI602" s="52"/>
      <c r="DJ602" s="52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2">
        <f t="shared" si="996"/>
        <v>6965.0312500000018</v>
      </c>
      <c r="ED602" s="52">
        <f t="shared" si="996"/>
        <v>6965.0312500000018</v>
      </c>
      <c r="EE602" s="52">
        <f t="shared" si="996"/>
        <v>6965.0312500000018</v>
      </c>
      <c r="EF602" s="52">
        <f t="shared" si="996"/>
        <v>6965.0312500000018</v>
      </c>
      <c r="EG602" s="54">
        <f t="shared" si="974"/>
        <v>250741.12500000006</v>
      </c>
      <c r="EH602" s="55">
        <f t="shared" si="975"/>
        <v>4</v>
      </c>
      <c r="EI602" s="55">
        <f t="shared" si="976"/>
        <v>36</v>
      </c>
      <c r="EJ602" s="56" t="s">
        <v>545</v>
      </c>
      <c r="EK602" s="57">
        <f t="shared" si="988"/>
        <v>0</v>
      </c>
      <c r="EL602" s="57">
        <f t="shared" si="989"/>
        <v>0</v>
      </c>
      <c r="EM602" s="57">
        <f t="shared" si="990"/>
        <v>0</v>
      </c>
      <c r="EN602" s="57">
        <f t="shared" si="991"/>
        <v>0</v>
      </c>
      <c r="EO602" s="57">
        <f t="shared" si="979"/>
        <v>0</v>
      </c>
      <c r="EP602" s="57">
        <f t="shared" si="980"/>
        <v>0</v>
      </c>
      <c r="EQ602" s="58">
        <f t="shared" si="981"/>
        <v>0</v>
      </c>
      <c r="ER602" s="58">
        <f t="shared" si="982"/>
        <v>0</v>
      </c>
      <c r="ES602" s="58">
        <f t="shared" si="983"/>
        <v>0</v>
      </c>
      <c r="ET602" s="58">
        <f t="shared" si="984"/>
        <v>0</v>
      </c>
    </row>
    <row r="603" spans="1:150" x14ac:dyDescent="0.25">
      <c r="A603" s="30" t="s">
        <v>690</v>
      </c>
      <c r="B603" s="65">
        <v>2024001</v>
      </c>
      <c r="C603" s="67" t="s">
        <v>1820</v>
      </c>
      <c r="D603" s="32" t="s">
        <v>1247</v>
      </c>
      <c r="E603" s="56"/>
      <c r="F603" s="33"/>
      <c r="G603" s="33"/>
      <c r="H603" s="288">
        <f t="shared" si="977"/>
        <v>52000</v>
      </c>
      <c r="I603" s="288">
        <f t="shared" si="978"/>
        <v>52000</v>
      </c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4" t="s">
        <v>675</v>
      </c>
      <c r="AI603" s="34" t="s">
        <v>479</v>
      </c>
      <c r="AJ603" s="34" t="s">
        <v>677</v>
      </c>
      <c r="AK603" s="34" t="s">
        <v>1156</v>
      </c>
      <c r="AL603" s="34" t="s">
        <v>204</v>
      </c>
      <c r="AM603" s="34" t="s">
        <v>529</v>
      </c>
      <c r="AN603" s="34" t="s">
        <v>649</v>
      </c>
      <c r="AO603" s="36">
        <v>1.04</v>
      </c>
      <c r="AP603" s="69" t="s">
        <v>680</v>
      </c>
      <c r="AQ603" s="69" t="s">
        <v>30</v>
      </c>
      <c r="AR603" s="37" t="s">
        <v>471</v>
      </c>
      <c r="AS603" s="38">
        <v>2024</v>
      </c>
      <c r="AT603" s="39" t="s">
        <v>470</v>
      </c>
      <c r="AU603" s="37" t="s">
        <v>686</v>
      </c>
      <c r="AV603" s="39" t="s">
        <v>494</v>
      </c>
      <c r="AW603" s="39" t="s">
        <v>495</v>
      </c>
      <c r="AX603" s="39" t="s">
        <v>496</v>
      </c>
      <c r="AY603" s="40" t="s">
        <v>1157</v>
      </c>
      <c r="AZ603" s="40" t="s">
        <v>680</v>
      </c>
      <c r="BA603" s="274"/>
      <c r="BB603" s="42"/>
      <c r="BC603" s="43">
        <v>50000</v>
      </c>
      <c r="BD603" s="43">
        <v>0</v>
      </c>
      <c r="BE603" s="43"/>
      <c r="BF603" s="43">
        <v>0</v>
      </c>
      <c r="BG603" s="44"/>
      <c r="BH603" s="45">
        <f t="shared" si="962"/>
        <v>50000</v>
      </c>
      <c r="BI603" s="45">
        <f t="shared" si="963"/>
        <v>52000</v>
      </c>
      <c r="BJ603" s="45">
        <f t="shared" si="972"/>
        <v>52000</v>
      </c>
      <c r="BK603" s="46"/>
      <c r="BL603" s="138">
        <v>50000</v>
      </c>
      <c r="BM603" s="46">
        <f t="shared" si="932"/>
        <v>52000</v>
      </c>
      <c r="BN603" s="46"/>
      <c r="BO603" s="46">
        <f t="shared" si="945"/>
        <v>0</v>
      </c>
      <c r="BP603" s="46">
        <v>0</v>
      </c>
      <c r="BQ603" s="46">
        <f t="shared" si="933"/>
        <v>0</v>
      </c>
      <c r="BR603" s="46">
        <v>0</v>
      </c>
      <c r="BS603" s="46">
        <f t="shared" si="934"/>
        <v>0</v>
      </c>
      <c r="BT603" s="46">
        <v>0</v>
      </c>
      <c r="BU603" s="46">
        <f t="shared" si="935"/>
        <v>0</v>
      </c>
      <c r="BV603" s="46">
        <v>0</v>
      </c>
      <c r="BW603" s="46">
        <f t="shared" si="936"/>
        <v>0</v>
      </c>
      <c r="BX603" s="46">
        <v>0</v>
      </c>
      <c r="BY603" s="46">
        <f t="shared" si="937"/>
        <v>0</v>
      </c>
      <c r="BZ603" s="46">
        <v>0</v>
      </c>
      <c r="CA603" s="46">
        <f t="shared" si="946"/>
        <v>0</v>
      </c>
      <c r="CB603" s="46">
        <v>0</v>
      </c>
      <c r="CC603" s="46">
        <f t="shared" si="947"/>
        <v>0</v>
      </c>
      <c r="CD603" s="46">
        <v>0</v>
      </c>
      <c r="CE603" s="46">
        <f t="shared" si="948"/>
        <v>0</v>
      </c>
      <c r="CF603" s="46">
        <v>0</v>
      </c>
      <c r="CG603" s="46">
        <f t="shared" si="949"/>
        <v>0</v>
      </c>
      <c r="CH603" s="46">
        <v>0</v>
      </c>
      <c r="CI603" s="46">
        <f t="shared" si="950"/>
        <v>0</v>
      </c>
      <c r="CJ603" s="46">
        <v>0</v>
      </c>
      <c r="CK603" s="46">
        <f t="shared" si="951"/>
        <v>0</v>
      </c>
      <c r="CL603" s="46">
        <v>0</v>
      </c>
      <c r="CM603" s="46">
        <f t="shared" si="952"/>
        <v>0</v>
      </c>
      <c r="CN603" s="46">
        <v>0</v>
      </c>
      <c r="CO603" s="46">
        <f t="shared" si="953"/>
        <v>0</v>
      </c>
      <c r="CP603" s="46">
        <v>0</v>
      </c>
      <c r="CQ603" s="46">
        <f t="shared" si="954"/>
        <v>0</v>
      </c>
      <c r="CR603" s="46">
        <v>0</v>
      </c>
      <c r="CS603" s="46">
        <f t="shared" si="955"/>
        <v>0</v>
      </c>
      <c r="CT603" s="46">
        <v>0</v>
      </c>
      <c r="CU603" s="46">
        <f t="shared" si="956"/>
        <v>0</v>
      </c>
      <c r="CV603" s="46">
        <v>0</v>
      </c>
      <c r="CW603" s="46">
        <f t="shared" si="957"/>
        <v>0</v>
      </c>
      <c r="CX603" s="46">
        <v>0</v>
      </c>
      <c r="CY603" s="46">
        <f t="shared" si="958"/>
        <v>0</v>
      </c>
      <c r="CZ603" s="46">
        <v>0</v>
      </c>
      <c r="DA603" s="46">
        <f t="shared" si="959"/>
        <v>0</v>
      </c>
      <c r="DB603" s="47">
        <v>0</v>
      </c>
      <c r="DC603" s="46">
        <f t="shared" si="960"/>
        <v>0</v>
      </c>
      <c r="DD603" s="48">
        <v>0</v>
      </c>
      <c r="DE603" s="46">
        <f t="shared" si="961"/>
        <v>0</v>
      </c>
      <c r="DF603" s="49">
        <v>10</v>
      </c>
      <c r="DG603" s="50">
        <f t="shared" si="967"/>
        <v>5200</v>
      </c>
      <c r="DH603" s="51">
        <f t="shared" si="973"/>
        <v>52000</v>
      </c>
      <c r="DI603" s="52"/>
      <c r="DJ603" s="52"/>
      <c r="DK603" s="52">
        <f t="shared" ref="DK603:DT603" si="997">$DG603</f>
        <v>5200</v>
      </c>
      <c r="DL603" s="52">
        <f t="shared" si="997"/>
        <v>5200</v>
      </c>
      <c r="DM603" s="52">
        <f t="shared" si="997"/>
        <v>5200</v>
      </c>
      <c r="DN603" s="52">
        <f t="shared" si="997"/>
        <v>5200</v>
      </c>
      <c r="DO603" s="52">
        <f t="shared" si="997"/>
        <v>5200</v>
      </c>
      <c r="DP603" s="52">
        <f t="shared" si="997"/>
        <v>5200</v>
      </c>
      <c r="DQ603" s="52">
        <f t="shared" si="997"/>
        <v>5200</v>
      </c>
      <c r="DR603" s="52">
        <f t="shared" si="997"/>
        <v>5200</v>
      </c>
      <c r="DS603" s="52">
        <f t="shared" si="997"/>
        <v>5200</v>
      </c>
      <c r="DT603" s="52">
        <f t="shared" si="997"/>
        <v>5200</v>
      </c>
      <c r="DU603" s="52"/>
      <c r="DV603" s="52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4">
        <f t="shared" si="974"/>
        <v>0</v>
      </c>
      <c r="EH603" s="55">
        <f t="shared" si="975"/>
        <v>10</v>
      </c>
      <c r="EI603" s="55">
        <f t="shared" si="976"/>
        <v>0</v>
      </c>
      <c r="EJ603" s="56" t="s">
        <v>531</v>
      </c>
      <c r="EK603" s="57">
        <f t="shared" si="988"/>
        <v>0</v>
      </c>
      <c r="EL603" s="57">
        <f t="shared" si="989"/>
        <v>52000</v>
      </c>
      <c r="EM603" s="57">
        <f t="shared" si="990"/>
        <v>46800</v>
      </c>
      <c r="EN603" s="57">
        <f t="shared" si="991"/>
        <v>41600</v>
      </c>
      <c r="EO603" s="57">
        <f t="shared" si="979"/>
        <v>36400</v>
      </c>
      <c r="EP603" s="57">
        <f t="shared" si="980"/>
        <v>31200</v>
      </c>
      <c r="EQ603" s="58">
        <f t="shared" si="981"/>
        <v>0</v>
      </c>
      <c r="ER603" s="58">
        <f t="shared" si="982"/>
        <v>624</v>
      </c>
      <c r="ES603" s="58">
        <f t="shared" si="983"/>
        <v>608.4</v>
      </c>
      <c r="ET603" s="58">
        <f t="shared" si="984"/>
        <v>582.4</v>
      </c>
    </row>
    <row r="604" spans="1:150" x14ac:dyDescent="0.25">
      <c r="A604" s="30" t="s">
        <v>690</v>
      </c>
      <c r="B604" s="65">
        <v>2024004</v>
      </c>
      <c r="C604" s="67" t="s">
        <v>1821</v>
      </c>
      <c r="D604" s="32" t="s">
        <v>944</v>
      </c>
      <c r="E604" s="56"/>
      <c r="F604" s="33"/>
      <c r="G604" s="33"/>
      <c r="H604" s="288">
        <f t="shared" si="977"/>
        <v>676000</v>
      </c>
      <c r="I604" s="288">
        <f t="shared" si="978"/>
        <v>676000</v>
      </c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4" t="s">
        <v>901</v>
      </c>
      <c r="AI604" s="34" t="s">
        <v>463</v>
      </c>
      <c r="AJ604" s="34" t="s">
        <v>177</v>
      </c>
      <c r="AK604" s="34" t="s">
        <v>734</v>
      </c>
      <c r="AL604" s="34" t="s">
        <v>945</v>
      </c>
      <c r="AM604" s="34" t="s">
        <v>585</v>
      </c>
      <c r="AN604" s="34" t="s">
        <v>467</v>
      </c>
      <c r="AO604" s="36">
        <v>1.04</v>
      </c>
      <c r="AP604" s="69" t="s">
        <v>544</v>
      </c>
      <c r="AQ604" s="69" t="s">
        <v>58</v>
      </c>
      <c r="AR604" s="37" t="s">
        <v>469</v>
      </c>
      <c r="AS604" s="38">
        <v>2024</v>
      </c>
      <c r="AT604" s="39" t="s">
        <v>470</v>
      </c>
      <c r="AU604" s="37" t="s">
        <v>471</v>
      </c>
      <c r="AV604" s="39" t="s">
        <v>523</v>
      </c>
      <c r="AW604" s="39" t="s">
        <v>524</v>
      </c>
      <c r="AX604" s="39" t="s">
        <v>606</v>
      </c>
      <c r="AY604" s="40" t="s">
        <v>946</v>
      </c>
      <c r="AZ604" s="40" t="s">
        <v>530</v>
      </c>
      <c r="BA604" s="274">
        <v>0</v>
      </c>
      <c r="BB604" s="42"/>
      <c r="BC604" s="35">
        <v>650000</v>
      </c>
      <c r="BD604" s="43">
        <v>0</v>
      </c>
      <c r="BE604" s="43"/>
      <c r="BF604" s="43">
        <v>0</v>
      </c>
      <c r="BG604" s="44"/>
      <c r="BH604" s="45">
        <f t="shared" si="962"/>
        <v>650000</v>
      </c>
      <c r="BI604" s="45">
        <f t="shared" si="963"/>
        <v>676000</v>
      </c>
      <c r="BJ604" s="45">
        <f t="shared" si="972"/>
        <v>676000</v>
      </c>
      <c r="BK604" s="46"/>
      <c r="BL604" s="138">
        <v>150000</v>
      </c>
      <c r="BM604" s="46">
        <f t="shared" si="932"/>
        <v>156000</v>
      </c>
      <c r="BN604" s="138">
        <v>200000</v>
      </c>
      <c r="BO604" s="46">
        <f t="shared" si="945"/>
        <v>208000</v>
      </c>
      <c r="BP604" s="138">
        <v>200000</v>
      </c>
      <c r="BQ604" s="46">
        <f t="shared" si="933"/>
        <v>208000</v>
      </c>
      <c r="BR604" s="138">
        <v>100000</v>
      </c>
      <c r="BS604" s="46">
        <f t="shared" si="934"/>
        <v>104000</v>
      </c>
      <c r="BT604" s="46">
        <v>0</v>
      </c>
      <c r="BU604" s="46">
        <f t="shared" si="935"/>
        <v>0</v>
      </c>
      <c r="BV604" s="46">
        <v>0</v>
      </c>
      <c r="BW604" s="46">
        <f t="shared" si="936"/>
        <v>0</v>
      </c>
      <c r="BX604" s="46">
        <v>0</v>
      </c>
      <c r="BY604" s="46">
        <f t="shared" si="937"/>
        <v>0</v>
      </c>
      <c r="BZ604" s="46">
        <v>0</v>
      </c>
      <c r="CA604" s="46">
        <f t="shared" si="946"/>
        <v>0</v>
      </c>
      <c r="CB604" s="46">
        <v>0</v>
      </c>
      <c r="CC604" s="46">
        <f t="shared" si="947"/>
        <v>0</v>
      </c>
      <c r="CD604" s="46">
        <v>0</v>
      </c>
      <c r="CE604" s="46">
        <f t="shared" si="948"/>
        <v>0</v>
      </c>
      <c r="CF604" s="46">
        <v>0</v>
      </c>
      <c r="CG604" s="46">
        <f t="shared" si="949"/>
        <v>0</v>
      </c>
      <c r="CH604" s="46">
        <v>0</v>
      </c>
      <c r="CI604" s="46">
        <f t="shared" si="950"/>
        <v>0</v>
      </c>
      <c r="CJ604" s="46">
        <v>0</v>
      </c>
      <c r="CK604" s="46">
        <f t="shared" si="951"/>
        <v>0</v>
      </c>
      <c r="CL604" s="46">
        <v>0</v>
      </c>
      <c r="CM604" s="46">
        <f t="shared" si="952"/>
        <v>0</v>
      </c>
      <c r="CN604" s="46">
        <v>0</v>
      </c>
      <c r="CO604" s="46">
        <f t="shared" si="953"/>
        <v>0</v>
      </c>
      <c r="CP604" s="46">
        <v>0</v>
      </c>
      <c r="CQ604" s="46">
        <f t="shared" si="954"/>
        <v>0</v>
      </c>
      <c r="CR604" s="46">
        <v>0</v>
      </c>
      <c r="CS604" s="46">
        <f t="shared" si="955"/>
        <v>0</v>
      </c>
      <c r="CT604" s="46">
        <v>0</v>
      </c>
      <c r="CU604" s="46">
        <f t="shared" si="956"/>
        <v>0</v>
      </c>
      <c r="CV604" s="46">
        <v>0</v>
      </c>
      <c r="CW604" s="46">
        <f t="shared" si="957"/>
        <v>0</v>
      </c>
      <c r="CX604" s="46">
        <v>0</v>
      </c>
      <c r="CY604" s="46">
        <f t="shared" si="958"/>
        <v>0</v>
      </c>
      <c r="CZ604" s="46">
        <v>0</v>
      </c>
      <c r="DA604" s="46">
        <f t="shared" si="959"/>
        <v>0</v>
      </c>
      <c r="DB604" s="47">
        <v>0</v>
      </c>
      <c r="DC604" s="46">
        <f t="shared" si="960"/>
        <v>0</v>
      </c>
      <c r="DD604" s="48">
        <v>0</v>
      </c>
      <c r="DE604" s="46">
        <f t="shared" si="961"/>
        <v>0</v>
      </c>
      <c r="DF604" s="49">
        <v>40</v>
      </c>
      <c r="DG604" s="50">
        <f t="shared" si="967"/>
        <v>16900</v>
      </c>
      <c r="DH604" s="51">
        <f t="shared" si="973"/>
        <v>321100</v>
      </c>
      <c r="DI604" s="52"/>
      <c r="DJ604" s="52"/>
      <c r="DK604" s="53"/>
      <c r="DL604" s="53"/>
      <c r="DM604" s="52"/>
      <c r="DN604" s="52">
        <f t="shared" ref="DN604:EF604" si="998">$DG604</f>
        <v>16900</v>
      </c>
      <c r="DO604" s="52">
        <f t="shared" si="998"/>
        <v>16900</v>
      </c>
      <c r="DP604" s="52">
        <f t="shared" si="998"/>
        <v>16900</v>
      </c>
      <c r="DQ604" s="52">
        <f t="shared" si="998"/>
        <v>16900</v>
      </c>
      <c r="DR604" s="52">
        <f t="shared" si="998"/>
        <v>16900</v>
      </c>
      <c r="DS604" s="52">
        <f t="shared" si="998"/>
        <v>16900</v>
      </c>
      <c r="DT604" s="52">
        <f t="shared" si="998"/>
        <v>16900</v>
      </c>
      <c r="DU604" s="52">
        <f t="shared" si="998"/>
        <v>16900</v>
      </c>
      <c r="DV604" s="52">
        <f t="shared" si="998"/>
        <v>16900</v>
      </c>
      <c r="DW604" s="52">
        <f t="shared" si="998"/>
        <v>16900</v>
      </c>
      <c r="DX604" s="52">
        <f t="shared" si="998"/>
        <v>16900</v>
      </c>
      <c r="DY604" s="52">
        <f t="shared" si="998"/>
        <v>16900</v>
      </c>
      <c r="DZ604" s="52">
        <f t="shared" si="998"/>
        <v>16900</v>
      </c>
      <c r="EA604" s="52">
        <f t="shared" si="998"/>
        <v>16900</v>
      </c>
      <c r="EB604" s="52">
        <f t="shared" si="998"/>
        <v>16900</v>
      </c>
      <c r="EC604" s="52">
        <f t="shared" si="998"/>
        <v>16900</v>
      </c>
      <c r="ED604" s="52">
        <f t="shared" si="998"/>
        <v>16900</v>
      </c>
      <c r="EE604" s="52">
        <f t="shared" si="998"/>
        <v>16900</v>
      </c>
      <c r="EF604" s="52">
        <f t="shared" si="998"/>
        <v>16900</v>
      </c>
      <c r="EG604" s="54">
        <f t="shared" si="974"/>
        <v>354900</v>
      </c>
      <c r="EH604" s="55">
        <f t="shared" si="975"/>
        <v>19</v>
      </c>
      <c r="EI604" s="55">
        <f t="shared" si="976"/>
        <v>21</v>
      </c>
      <c r="EJ604" s="68" t="s">
        <v>1822</v>
      </c>
      <c r="EK604" s="57">
        <f t="shared" si="988"/>
        <v>0</v>
      </c>
      <c r="EL604" s="57">
        <f t="shared" si="989"/>
        <v>156000</v>
      </c>
      <c r="EM604" s="57">
        <f t="shared" si="990"/>
        <v>364000</v>
      </c>
      <c r="EN604" s="57">
        <f t="shared" si="991"/>
        <v>572000</v>
      </c>
      <c r="EO604" s="57">
        <f t="shared" si="979"/>
        <v>676000</v>
      </c>
      <c r="EP604" s="57">
        <f t="shared" si="980"/>
        <v>659100</v>
      </c>
      <c r="EQ604" s="58">
        <f t="shared" si="981"/>
        <v>0</v>
      </c>
      <c r="ER604" s="58">
        <f t="shared" si="982"/>
        <v>1872</v>
      </c>
      <c r="ES604" s="58">
        <f t="shared" si="983"/>
        <v>4732</v>
      </c>
      <c r="ET604" s="58">
        <f t="shared" si="984"/>
        <v>8008</v>
      </c>
    </row>
    <row r="605" spans="1:150" x14ac:dyDescent="0.25">
      <c r="A605" s="30" t="s">
        <v>690</v>
      </c>
      <c r="B605" s="65">
        <v>2024008</v>
      </c>
      <c r="C605" s="67" t="s">
        <v>1823</v>
      </c>
      <c r="D605" s="32" t="s">
        <v>489</v>
      </c>
      <c r="E605" s="56"/>
      <c r="F605" s="33"/>
      <c r="G605" s="33"/>
      <c r="H605" s="288">
        <f t="shared" si="977"/>
        <v>572000</v>
      </c>
      <c r="I605" s="288">
        <f t="shared" si="978"/>
        <v>572000</v>
      </c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4" t="s">
        <v>548</v>
      </c>
      <c r="AI605" s="34" t="s">
        <v>597</v>
      </c>
      <c r="AJ605" s="34" t="s">
        <v>177</v>
      </c>
      <c r="AK605" s="34" t="s">
        <v>734</v>
      </c>
      <c r="AL605" s="34" t="s">
        <v>60</v>
      </c>
      <c r="AM605" s="34" t="s">
        <v>695</v>
      </c>
      <c r="AN605" s="34" t="s">
        <v>617</v>
      </c>
      <c r="AO605" s="36">
        <v>1.04</v>
      </c>
      <c r="AP605" s="69" t="s">
        <v>468</v>
      </c>
      <c r="AQ605" s="69" t="s">
        <v>58</v>
      </c>
      <c r="AR605" s="37" t="s">
        <v>469</v>
      </c>
      <c r="AS605" s="38">
        <v>2024</v>
      </c>
      <c r="AT605" s="39" t="s">
        <v>470</v>
      </c>
      <c r="AU605" s="37" t="s">
        <v>471</v>
      </c>
      <c r="AV605" s="39" t="s">
        <v>523</v>
      </c>
      <c r="AW605" s="39" t="s">
        <v>524</v>
      </c>
      <c r="AX605" s="39" t="s">
        <v>606</v>
      </c>
      <c r="AY605" s="40" t="s">
        <v>882</v>
      </c>
      <c r="AZ605" s="40" t="s">
        <v>530</v>
      </c>
      <c r="BA605" s="274"/>
      <c r="BB605" s="42"/>
      <c r="BC605" s="35">
        <v>550000</v>
      </c>
      <c r="BD605" s="43"/>
      <c r="BE605" s="43"/>
      <c r="BF605" s="43"/>
      <c r="BG605" s="44"/>
      <c r="BH605" s="45">
        <f t="shared" si="962"/>
        <v>550000</v>
      </c>
      <c r="BI605" s="45">
        <f t="shared" si="963"/>
        <v>572000</v>
      </c>
      <c r="BJ605" s="45">
        <f t="shared" si="972"/>
        <v>572000</v>
      </c>
      <c r="BK605" s="46"/>
      <c r="BL605" s="138">
        <v>550000</v>
      </c>
      <c r="BM605" s="46">
        <f t="shared" si="932"/>
        <v>572000</v>
      </c>
      <c r="BN605" s="46"/>
      <c r="BO605" s="46"/>
      <c r="BP605" s="46"/>
      <c r="BQ605" s="46">
        <f t="shared" si="933"/>
        <v>0</v>
      </c>
      <c r="BR605" s="46"/>
      <c r="BS605" s="46">
        <f t="shared" si="934"/>
        <v>0</v>
      </c>
      <c r="BT605" s="46"/>
      <c r="BU605" s="46">
        <f t="shared" si="935"/>
        <v>0</v>
      </c>
      <c r="BV605" s="46"/>
      <c r="BW605" s="46">
        <f t="shared" si="936"/>
        <v>0</v>
      </c>
      <c r="BX605" s="46"/>
      <c r="BY605" s="46">
        <f t="shared" si="937"/>
        <v>0</v>
      </c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7"/>
      <c r="DC605" s="46"/>
      <c r="DD605" s="48"/>
      <c r="DE605" s="46"/>
      <c r="DF605" s="49">
        <v>12</v>
      </c>
      <c r="DG605" s="50">
        <f t="shared" si="967"/>
        <v>47666.666666666664</v>
      </c>
      <c r="DH605" s="51">
        <f t="shared" si="973"/>
        <v>572000</v>
      </c>
      <c r="DI605" s="52"/>
      <c r="DJ605" s="52"/>
      <c r="DK605" s="53">
        <f t="shared" ref="DK605:DV606" si="999">$DG605</f>
        <v>47666.666666666664</v>
      </c>
      <c r="DL605" s="53">
        <f t="shared" si="999"/>
        <v>47666.666666666664</v>
      </c>
      <c r="DM605" s="53">
        <f t="shared" si="999"/>
        <v>47666.666666666664</v>
      </c>
      <c r="DN605" s="53">
        <f t="shared" si="999"/>
        <v>47666.666666666664</v>
      </c>
      <c r="DO605" s="53">
        <f t="shared" si="999"/>
        <v>47666.666666666664</v>
      </c>
      <c r="DP605" s="53">
        <f t="shared" si="999"/>
        <v>47666.666666666664</v>
      </c>
      <c r="DQ605" s="53">
        <f t="shared" si="999"/>
        <v>47666.666666666664</v>
      </c>
      <c r="DR605" s="53">
        <f t="shared" si="999"/>
        <v>47666.666666666664</v>
      </c>
      <c r="DS605" s="53">
        <f t="shared" si="999"/>
        <v>47666.666666666664</v>
      </c>
      <c r="DT605" s="53">
        <f t="shared" si="999"/>
        <v>47666.666666666664</v>
      </c>
      <c r="DU605" s="53">
        <f t="shared" si="999"/>
        <v>47666.666666666664</v>
      </c>
      <c r="DV605" s="53">
        <f t="shared" si="999"/>
        <v>47666.666666666664</v>
      </c>
      <c r="DW605" s="53"/>
      <c r="DX605" s="53"/>
      <c r="DY605" s="53"/>
      <c r="DZ605" s="52"/>
      <c r="EA605" s="52"/>
      <c r="EB605" s="52"/>
      <c r="EC605" s="52"/>
      <c r="ED605" s="52"/>
      <c r="EE605" s="52"/>
      <c r="EF605" s="52"/>
      <c r="EG605" s="54">
        <f t="shared" si="974"/>
        <v>0</v>
      </c>
      <c r="EH605" s="55">
        <f t="shared" si="975"/>
        <v>12</v>
      </c>
      <c r="EI605" s="55">
        <f t="shared" si="976"/>
        <v>0</v>
      </c>
      <c r="EJ605" s="56" t="s">
        <v>883</v>
      </c>
      <c r="EK605" s="57">
        <f t="shared" si="988"/>
        <v>0</v>
      </c>
      <c r="EL605" s="57">
        <f t="shared" si="989"/>
        <v>572000</v>
      </c>
      <c r="EM605" s="57">
        <f t="shared" si="990"/>
        <v>524333.33333333337</v>
      </c>
      <c r="EN605" s="57">
        <f t="shared" si="991"/>
        <v>476666.66666666669</v>
      </c>
      <c r="EO605" s="57">
        <f t="shared" si="979"/>
        <v>429000</v>
      </c>
      <c r="EP605" s="57">
        <f t="shared" si="980"/>
        <v>381333.33333333331</v>
      </c>
      <c r="EQ605" s="58">
        <f t="shared" si="981"/>
        <v>0</v>
      </c>
      <c r="ER605" s="58">
        <f t="shared" si="982"/>
        <v>6864</v>
      </c>
      <c r="ES605" s="58">
        <f t="shared" si="983"/>
        <v>6816.3333333333339</v>
      </c>
      <c r="ET605" s="58">
        <f t="shared" si="984"/>
        <v>6673.3333333333339</v>
      </c>
    </row>
    <row r="606" spans="1:150" x14ac:dyDescent="0.25">
      <c r="A606" s="30" t="s">
        <v>690</v>
      </c>
      <c r="B606" s="65">
        <v>2024009</v>
      </c>
      <c r="C606" s="67" t="s">
        <v>1824</v>
      </c>
      <c r="D606" s="32" t="s">
        <v>489</v>
      </c>
      <c r="E606" s="56"/>
      <c r="F606" s="33"/>
      <c r="G606" s="33"/>
      <c r="H606" s="288">
        <f t="shared" si="977"/>
        <v>312000</v>
      </c>
      <c r="I606" s="288">
        <f t="shared" si="978"/>
        <v>312000</v>
      </c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4" t="s">
        <v>548</v>
      </c>
      <c r="AI606" s="34" t="s">
        <v>597</v>
      </c>
      <c r="AJ606" s="34" t="s">
        <v>177</v>
      </c>
      <c r="AK606" s="34" t="s">
        <v>734</v>
      </c>
      <c r="AL606" s="34" t="s">
        <v>60</v>
      </c>
      <c r="AM606" s="34" t="s">
        <v>695</v>
      </c>
      <c r="AN606" s="34" t="s">
        <v>617</v>
      </c>
      <c r="AO606" s="36">
        <v>1.04</v>
      </c>
      <c r="AP606" s="69" t="s">
        <v>468</v>
      </c>
      <c r="AQ606" s="69" t="s">
        <v>58</v>
      </c>
      <c r="AR606" s="37" t="s">
        <v>469</v>
      </c>
      <c r="AS606" s="38">
        <v>2024</v>
      </c>
      <c r="AT606" s="39" t="s">
        <v>470</v>
      </c>
      <c r="AU606" s="37" t="s">
        <v>471</v>
      </c>
      <c r="AV606" s="39" t="s">
        <v>523</v>
      </c>
      <c r="AW606" s="39" t="s">
        <v>524</v>
      </c>
      <c r="AX606" s="39" t="s">
        <v>606</v>
      </c>
      <c r="AY606" s="40" t="s">
        <v>882</v>
      </c>
      <c r="AZ606" s="40" t="s">
        <v>530</v>
      </c>
      <c r="BA606" s="274"/>
      <c r="BB606" s="42"/>
      <c r="BC606" s="35">
        <v>300000</v>
      </c>
      <c r="BD606" s="43"/>
      <c r="BE606" s="43"/>
      <c r="BF606" s="43"/>
      <c r="BG606" s="44"/>
      <c r="BH606" s="45">
        <f t="shared" si="962"/>
        <v>300000</v>
      </c>
      <c r="BI606" s="45">
        <f t="shared" si="963"/>
        <v>312000</v>
      </c>
      <c r="BJ606" s="45">
        <f t="shared" si="972"/>
        <v>312000</v>
      </c>
      <c r="BK606" s="46"/>
      <c r="BL606" s="138">
        <v>300000</v>
      </c>
      <c r="BM606" s="46">
        <f t="shared" si="932"/>
        <v>312000</v>
      </c>
      <c r="BN606" s="46"/>
      <c r="BO606" s="46"/>
      <c r="BP606" s="46"/>
      <c r="BQ606" s="46">
        <f t="shared" si="933"/>
        <v>0</v>
      </c>
      <c r="BR606" s="46"/>
      <c r="BS606" s="46">
        <f t="shared" si="934"/>
        <v>0</v>
      </c>
      <c r="BT606" s="46"/>
      <c r="BU606" s="46">
        <f t="shared" si="935"/>
        <v>0</v>
      </c>
      <c r="BV606" s="46"/>
      <c r="BW606" s="46">
        <f t="shared" si="936"/>
        <v>0</v>
      </c>
      <c r="BX606" s="46"/>
      <c r="BY606" s="46">
        <f t="shared" si="937"/>
        <v>0</v>
      </c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7"/>
      <c r="DC606" s="46"/>
      <c r="DD606" s="48"/>
      <c r="DE606" s="46"/>
      <c r="DF606" s="49">
        <v>45</v>
      </c>
      <c r="DG606" s="50">
        <f t="shared" si="967"/>
        <v>6933.333333333333</v>
      </c>
      <c r="DH606" s="51">
        <f t="shared" si="973"/>
        <v>152533.33333333334</v>
      </c>
      <c r="DI606" s="52"/>
      <c r="DJ606" s="52"/>
      <c r="DK606" s="53">
        <f t="shared" si="999"/>
        <v>6933.333333333333</v>
      </c>
      <c r="DL606" s="53">
        <f t="shared" si="999"/>
        <v>6933.333333333333</v>
      </c>
      <c r="DM606" s="53">
        <f t="shared" si="999"/>
        <v>6933.333333333333</v>
      </c>
      <c r="DN606" s="53">
        <f t="shared" si="999"/>
        <v>6933.333333333333</v>
      </c>
      <c r="DO606" s="53">
        <f t="shared" si="999"/>
        <v>6933.333333333333</v>
      </c>
      <c r="DP606" s="53">
        <f t="shared" si="999"/>
        <v>6933.333333333333</v>
      </c>
      <c r="DQ606" s="53">
        <f t="shared" si="999"/>
        <v>6933.333333333333</v>
      </c>
      <c r="DR606" s="53">
        <f t="shared" si="999"/>
        <v>6933.333333333333</v>
      </c>
      <c r="DS606" s="53">
        <f t="shared" si="999"/>
        <v>6933.333333333333</v>
      </c>
      <c r="DT606" s="53">
        <f t="shared" si="999"/>
        <v>6933.333333333333</v>
      </c>
      <c r="DU606" s="53">
        <f t="shared" si="999"/>
        <v>6933.333333333333</v>
      </c>
      <c r="DV606" s="53">
        <f t="shared" si="999"/>
        <v>6933.333333333333</v>
      </c>
      <c r="DW606" s="53">
        <f t="shared" ref="DW606:EF606" si="1000">$DG606</f>
        <v>6933.333333333333</v>
      </c>
      <c r="DX606" s="53">
        <f t="shared" si="1000"/>
        <v>6933.333333333333</v>
      </c>
      <c r="DY606" s="53">
        <f t="shared" si="1000"/>
        <v>6933.333333333333</v>
      </c>
      <c r="DZ606" s="53">
        <f t="shared" si="1000"/>
        <v>6933.333333333333</v>
      </c>
      <c r="EA606" s="53">
        <f t="shared" si="1000"/>
        <v>6933.333333333333</v>
      </c>
      <c r="EB606" s="53">
        <f t="shared" si="1000"/>
        <v>6933.333333333333</v>
      </c>
      <c r="EC606" s="53">
        <f t="shared" si="1000"/>
        <v>6933.333333333333</v>
      </c>
      <c r="ED606" s="53">
        <f t="shared" si="1000"/>
        <v>6933.333333333333</v>
      </c>
      <c r="EE606" s="53">
        <f t="shared" si="1000"/>
        <v>6933.333333333333</v>
      </c>
      <c r="EF606" s="53">
        <f t="shared" si="1000"/>
        <v>6933.333333333333</v>
      </c>
      <c r="EG606" s="54">
        <f t="shared" si="974"/>
        <v>159466.66666666666</v>
      </c>
      <c r="EH606" s="55">
        <f t="shared" si="975"/>
        <v>22</v>
      </c>
      <c r="EI606" s="55">
        <f t="shared" si="976"/>
        <v>23</v>
      </c>
      <c r="EJ606" s="56" t="s">
        <v>883</v>
      </c>
      <c r="EK606" s="57">
        <f t="shared" si="988"/>
        <v>0</v>
      </c>
      <c r="EL606" s="57">
        <f t="shared" si="989"/>
        <v>312000</v>
      </c>
      <c r="EM606" s="57">
        <f t="shared" si="990"/>
        <v>305066.66666666669</v>
      </c>
      <c r="EN606" s="57">
        <f t="shared" si="991"/>
        <v>298133.33333333337</v>
      </c>
      <c r="EO606" s="57">
        <f t="shared" si="979"/>
        <v>291200.00000000006</v>
      </c>
      <c r="EP606" s="57">
        <f t="shared" si="980"/>
        <v>284266.66666666674</v>
      </c>
      <c r="EQ606" s="58">
        <f t="shared" si="981"/>
        <v>0</v>
      </c>
      <c r="ER606" s="58">
        <f t="shared" si="982"/>
        <v>3744</v>
      </c>
      <c r="ES606" s="58">
        <f t="shared" si="983"/>
        <v>3965.8666666666668</v>
      </c>
      <c r="ET606" s="58">
        <f t="shared" si="984"/>
        <v>4173.8666666666677</v>
      </c>
    </row>
    <row r="607" spans="1:150" x14ac:dyDescent="0.25">
      <c r="A607" s="30" t="s">
        <v>690</v>
      </c>
      <c r="B607" s="65">
        <v>2024011</v>
      </c>
      <c r="C607" s="67" t="s">
        <v>1825</v>
      </c>
      <c r="D607" s="32" t="s">
        <v>604</v>
      </c>
      <c r="E607" s="56"/>
      <c r="F607" s="33"/>
      <c r="G607" s="33"/>
      <c r="H607" s="288">
        <f t="shared" si="977"/>
        <v>457600</v>
      </c>
      <c r="I607" s="288">
        <f t="shared" si="978"/>
        <v>457600</v>
      </c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4" t="s">
        <v>616</v>
      </c>
      <c r="AI607" s="34" t="s">
        <v>463</v>
      </c>
      <c r="AJ607" s="34" t="s">
        <v>54</v>
      </c>
      <c r="AK607" s="34" t="s">
        <v>490</v>
      </c>
      <c r="AL607" s="34" t="s">
        <v>1826</v>
      </c>
      <c r="AM607" s="34" t="s">
        <v>692</v>
      </c>
      <c r="AN607" s="34" t="s">
        <v>1019</v>
      </c>
      <c r="AO607" s="36">
        <v>1.04</v>
      </c>
      <c r="AP607" s="69" t="s">
        <v>586</v>
      </c>
      <c r="AQ607" s="69" t="s">
        <v>30</v>
      </c>
      <c r="AR607" s="37" t="s">
        <v>471</v>
      </c>
      <c r="AS607" s="38">
        <v>2024</v>
      </c>
      <c r="AT607" s="39" t="s">
        <v>470</v>
      </c>
      <c r="AU607" s="37" t="s">
        <v>493</v>
      </c>
      <c r="AV607" s="39" t="s">
        <v>494</v>
      </c>
      <c r="AW607" s="39" t="s">
        <v>495</v>
      </c>
      <c r="AX607" s="39" t="s">
        <v>550</v>
      </c>
      <c r="AY607" s="40"/>
      <c r="AZ607" s="40" t="s">
        <v>504</v>
      </c>
      <c r="BA607" s="274"/>
      <c r="BB607" s="42"/>
      <c r="BC607" s="43">
        <v>440000</v>
      </c>
      <c r="BD607" s="43"/>
      <c r="BE607" s="43"/>
      <c r="BF607" s="43"/>
      <c r="BG607" s="44"/>
      <c r="BH607" s="45">
        <f t="shared" si="962"/>
        <v>440000</v>
      </c>
      <c r="BI607" s="45">
        <f t="shared" si="963"/>
        <v>457600</v>
      </c>
      <c r="BJ607" s="45">
        <f t="shared" si="972"/>
        <v>457600</v>
      </c>
      <c r="BK607" s="46"/>
      <c r="BL607" s="138">
        <v>125000</v>
      </c>
      <c r="BM607" s="46">
        <f t="shared" si="932"/>
        <v>130000</v>
      </c>
      <c r="BN607" s="138">
        <v>270000</v>
      </c>
      <c r="BO607" s="46">
        <f t="shared" ref="BO607:BO638" si="1001">$AO607*BN607</f>
        <v>280800</v>
      </c>
      <c r="BP607" s="138">
        <v>45000</v>
      </c>
      <c r="BQ607" s="46">
        <f t="shared" si="933"/>
        <v>46800</v>
      </c>
      <c r="BR607" s="46"/>
      <c r="BS607" s="46">
        <f t="shared" si="934"/>
        <v>0</v>
      </c>
      <c r="BT607" s="46"/>
      <c r="BU607" s="46">
        <f t="shared" si="935"/>
        <v>0</v>
      </c>
      <c r="BV607" s="46"/>
      <c r="BW607" s="46">
        <f t="shared" si="936"/>
        <v>0</v>
      </c>
      <c r="BX607" s="46"/>
      <c r="BY607" s="46">
        <f t="shared" si="937"/>
        <v>0</v>
      </c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7"/>
      <c r="DC607" s="46"/>
      <c r="DD607" s="48"/>
      <c r="DE607" s="46"/>
      <c r="DF607" s="49">
        <v>12</v>
      </c>
      <c r="DG607" s="50">
        <f t="shared" si="967"/>
        <v>38133.333333333336</v>
      </c>
      <c r="DH607" s="51">
        <f t="shared" si="973"/>
        <v>457599.99999999994</v>
      </c>
      <c r="DI607" s="52"/>
      <c r="DJ607" s="52"/>
      <c r="DK607" s="53"/>
      <c r="DL607" s="53"/>
      <c r="DM607" s="52">
        <f t="shared" ref="DM607:DX610" si="1002">$DG607</f>
        <v>38133.333333333336</v>
      </c>
      <c r="DN607" s="52">
        <f t="shared" si="1002"/>
        <v>38133.333333333336</v>
      </c>
      <c r="DO607" s="52">
        <f t="shared" si="1002"/>
        <v>38133.333333333336</v>
      </c>
      <c r="DP607" s="52">
        <f t="shared" si="1002"/>
        <v>38133.333333333336</v>
      </c>
      <c r="DQ607" s="52">
        <f t="shared" si="1002"/>
        <v>38133.333333333336</v>
      </c>
      <c r="DR607" s="52">
        <f t="shared" si="1002"/>
        <v>38133.333333333336</v>
      </c>
      <c r="DS607" s="52">
        <f t="shared" si="1002"/>
        <v>38133.333333333336</v>
      </c>
      <c r="DT607" s="52">
        <f t="shared" si="1002"/>
        <v>38133.333333333336</v>
      </c>
      <c r="DU607" s="52">
        <f t="shared" si="1002"/>
        <v>38133.333333333336</v>
      </c>
      <c r="DV607" s="52">
        <f t="shared" si="1002"/>
        <v>38133.333333333336</v>
      </c>
      <c r="DW607" s="52">
        <f t="shared" si="1002"/>
        <v>38133.333333333336</v>
      </c>
      <c r="DX607" s="52">
        <f t="shared" si="1002"/>
        <v>38133.333333333336</v>
      </c>
      <c r="DY607" s="53"/>
      <c r="DZ607" s="52"/>
      <c r="EA607" s="52"/>
      <c r="EB607" s="52"/>
      <c r="EC607" s="52"/>
      <c r="ED607" s="52"/>
      <c r="EE607" s="52"/>
      <c r="EF607" s="52"/>
      <c r="EG607" s="54">
        <f t="shared" si="974"/>
        <v>0</v>
      </c>
      <c r="EH607" s="55">
        <f t="shared" si="975"/>
        <v>12</v>
      </c>
      <c r="EI607" s="55">
        <f t="shared" si="976"/>
        <v>0</v>
      </c>
      <c r="EJ607" s="56" t="s">
        <v>1097</v>
      </c>
      <c r="EK607" s="57">
        <f t="shared" si="988"/>
        <v>0</v>
      </c>
      <c r="EL607" s="57">
        <f t="shared" si="989"/>
        <v>130000</v>
      </c>
      <c r="EM607" s="57">
        <f t="shared" si="990"/>
        <v>410800</v>
      </c>
      <c r="EN607" s="57">
        <f t="shared" si="991"/>
        <v>457600</v>
      </c>
      <c r="EO607" s="57">
        <f t="shared" si="979"/>
        <v>419466.66666666669</v>
      </c>
      <c r="EP607" s="57">
        <f t="shared" si="980"/>
        <v>381333.33333333337</v>
      </c>
      <c r="EQ607" s="58">
        <f t="shared" si="981"/>
        <v>0</v>
      </c>
      <c r="ER607" s="58">
        <f t="shared" si="982"/>
        <v>1560</v>
      </c>
      <c r="ES607" s="58">
        <f t="shared" si="983"/>
        <v>5340.4</v>
      </c>
      <c r="ET607" s="58">
        <f t="shared" si="984"/>
        <v>6406.4000000000005</v>
      </c>
    </row>
    <row r="608" spans="1:150" x14ac:dyDescent="0.25">
      <c r="A608" s="30" t="s">
        <v>690</v>
      </c>
      <c r="B608" s="65">
        <v>2024015</v>
      </c>
      <c r="C608" s="67" t="s">
        <v>1827</v>
      </c>
      <c r="D608" s="32" t="s">
        <v>604</v>
      </c>
      <c r="E608" s="56"/>
      <c r="F608" s="33"/>
      <c r="G608" s="33"/>
      <c r="H608" s="288">
        <f t="shared" si="977"/>
        <v>1291888</v>
      </c>
      <c r="I608" s="288">
        <f t="shared" si="978"/>
        <v>1291888</v>
      </c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4" t="s">
        <v>616</v>
      </c>
      <c r="AI608" s="34" t="s">
        <v>463</v>
      </c>
      <c r="AJ608" s="34" t="s">
        <v>54</v>
      </c>
      <c r="AK608" s="34" t="s">
        <v>490</v>
      </c>
      <c r="AL608" s="34" t="s">
        <v>114</v>
      </c>
      <c r="AM608" s="34" t="s">
        <v>491</v>
      </c>
      <c r="AN608" s="34" t="s">
        <v>649</v>
      </c>
      <c r="AO608" s="36">
        <v>1.04</v>
      </c>
      <c r="AP608" s="69" t="s">
        <v>544</v>
      </c>
      <c r="AQ608" s="69" t="s">
        <v>30</v>
      </c>
      <c r="AR608" s="37" t="s">
        <v>493</v>
      </c>
      <c r="AS608" s="38">
        <v>2024</v>
      </c>
      <c r="AT608" s="39" t="s">
        <v>470</v>
      </c>
      <c r="AU608" s="37" t="s">
        <v>493</v>
      </c>
      <c r="AV608" s="39" t="s">
        <v>523</v>
      </c>
      <c r="AW608" s="39" t="s">
        <v>524</v>
      </c>
      <c r="AX608" s="39" t="s">
        <v>606</v>
      </c>
      <c r="AY608" s="40" t="s">
        <v>1118</v>
      </c>
      <c r="AZ608" s="40" t="s">
        <v>619</v>
      </c>
      <c r="BA608" s="274"/>
      <c r="BB608" s="42"/>
      <c r="BC608" s="43">
        <v>1242200</v>
      </c>
      <c r="BD608" s="43"/>
      <c r="BE608" s="43"/>
      <c r="BF608" s="43"/>
      <c r="BG608" s="44"/>
      <c r="BH608" s="45">
        <f t="shared" si="962"/>
        <v>1242200</v>
      </c>
      <c r="BI608" s="45">
        <f t="shared" si="963"/>
        <v>1291888</v>
      </c>
      <c r="BJ608" s="45">
        <f t="shared" si="972"/>
        <v>1291888</v>
      </c>
      <c r="BK608" s="138">
        <v>0</v>
      </c>
      <c r="BL608" s="46">
        <v>1242200</v>
      </c>
      <c r="BM608" s="46">
        <f t="shared" si="932"/>
        <v>1291888</v>
      </c>
      <c r="BN608" s="46">
        <v>0</v>
      </c>
      <c r="BO608" s="46">
        <f t="shared" si="1001"/>
        <v>0</v>
      </c>
      <c r="BP608" s="46">
        <v>0</v>
      </c>
      <c r="BQ608" s="46">
        <f t="shared" si="933"/>
        <v>0</v>
      </c>
      <c r="BR608" s="46">
        <v>0</v>
      </c>
      <c r="BS608" s="46">
        <f t="shared" si="934"/>
        <v>0</v>
      </c>
      <c r="BT608" s="46">
        <v>0</v>
      </c>
      <c r="BU608" s="46">
        <f t="shared" si="935"/>
        <v>0</v>
      </c>
      <c r="BV608" s="46">
        <v>0</v>
      </c>
      <c r="BW608" s="46">
        <f t="shared" si="936"/>
        <v>0</v>
      </c>
      <c r="BX608" s="46">
        <v>0</v>
      </c>
      <c r="BY608" s="46">
        <f t="shared" si="937"/>
        <v>0</v>
      </c>
      <c r="BZ608" s="46">
        <v>0</v>
      </c>
      <c r="CA608" s="46">
        <f t="shared" ref="CA608:CA639" si="1003">$AO608*BZ608</f>
        <v>0</v>
      </c>
      <c r="CB608" s="46">
        <v>0</v>
      </c>
      <c r="CC608" s="46">
        <f t="shared" ref="CC608:CC639" si="1004">$AO608*CB608</f>
        <v>0</v>
      </c>
      <c r="CD608" s="46">
        <v>0</v>
      </c>
      <c r="CE608" s="46">
        <f t="shared" ref="CE608:CE639" si="1005">$AO608*CD608</f>
        <v>0</v>
      </c>
      <c r="CF608" s="46">
        <v>0</v>
      </c>
      <c r="CG608" s="46">
        <f t="shared" ref="CG608:CG639" si="1006">$AO608*CF608</f>
        <v>0</v>
      </c>
      <c r="CH608" s="46">
        <v>0</v>
      </c>
      <c r="CI608" s="46">
        <f t="shared" ref="CI608:CI639" si="1007">$AO608*CH608</f>
        <v>0</v>
      </c>
      <c r="CJ608" s="46">
        <v>0</v>
      </c>
      <c r="CK608" s="46">
        <f t="shared" ref="CK608:CK639" si="1008">$AO608*CJ608</f>
        <v>0</v>
      </c>
      <c r="CL608" s="46">
        <v>0</v>
      </c>
      <c r="CM608" s="46">
        <f t="shared" ref="CM608:CM639" si="1009">$AO608*CL608</f>
        <v>0</v>
      </c>
      <c r="CN608" s="46">
        <v>0</v>
      </c>
      <c r="CO608" s="46">
        <f t="shared" ref="CO608:CO639" si="1010">$AO608*CN608</f>
        <v>0</v>
      </c>
      <c r="CP608" s="46">
        <v>0</v>
      </c>
      <c r="CQ608" s="46">
        <f t="shared" ref="CQ608:CQ639" si="1011">$AO608*CP608</f>
        <v>0</v>
      </c>
      <c r="CR608" s="46">
        <v>0</v>
      </c>
      <c r="CS608" s="46">
        <f t="shared" ref="CS608:CS639" si="1012">$AO608*CR608</f>
        <v>0</v>
      </c>
      <c r="CT608" s="46">
        <v>0</v>
      </c>
      <c r="CU608" s="46">
        <f t="shared" ref="CU608:CU639" si="1013">$AO608*CT608</f>
        <v>0</v>
      </c>
      <c r="CV608" s="46">
        <v>0</v>
      </c>
      <c r="CW608" s="46">
        <f t="shared" ref="CW608:CW639" si="1014">$AO608*CV608</f>
        <v>0</v>
      </c>
      <c r="CX608" s="46">
        <v>0</v>
      </c>
      <c r="CY608" s="46">
        <f t="shared" ref="CY608:CY639" si="1015">$AO608*CX608</f>
        <v>0</v>
      </c>
      <c r="CZ608" s="46">
        <v>0</v>
      </c>
      <c r="DA608" s="46">
        <f t="shared" ref="DA608:DA639" si="1016">$AO608*CZ608</f>
        <v>0</v>
      </c>
      <c r="DB608" s="47">
        <v>0</v>
      </c>
      <c r="DC608" s="46">
        <f t="shared" ref="DC608:DC639" si="1017">$AO608*DB608</f>
        <v>0</v>
      </c>
      <c r="DD608" s="48">
        <v>0</v>
      </c>
      <c r="DE608" s="46">
        <f t="shared" ref="DE608:DE639" si="1018">$AO608*DD608</f>
        <v>0</v>
      </c>
      <c r="DF608" s="49">
        <v>40</v>
      </c>
      <c r="DG608" s="50">
        <f t="shared" si="967"/>
        <v>32297.200000000001</v>
      </c>
      <c r="DH608" s="51">
        <f t="shared" si="973"/>
        <v>710538.39999999991</v>
      </c>
      <c r="DI608" s="52"/>
      <c r="DJ608" s="52"/>
      <c r="DK608" s="53">
        <f>$DG608</f>
        <v>32297.200000000001</v>
      </c>
      <c r="DL608" s="53">
        <f>$DG608</f>
        <v>32297.200000000001</v>
      </c>
      <c r="DM608" s="53">
        <f t="shared" si="1002"/>
        <v>32297.200000000001</v>
      </c>
      <c r="DN608" s="53">
        <f t="shared" si="1002"/>
        <v>32297.200000000001</v>
      </c>
      <c r="DO608" s="53">
        <f t="shared" si="1002"/>
        <v>32297.200000000001</v>
      </c>
      <c r="DP608" s="53">
        <f t="shared" si="1002"/>
        <v>32297.200000000001</v>
      </c>
      <c r="DQ608" s="53">
        <f t="shared" si="1002"/>
        <v>32297.200000000001</v>
      </c>
      <c r="DR608" s="53">
        <f t="shared" si="1002"/>
        <v>32297.200000000001</v>
      </c>
      <c r="DS608" s="53">
        <f t="shared" si="1002"/>
        <v>32297.200000000001</v>
      </c>
      <c r="DT608" s="53">
        <f t="shared" si="1002"/>
        <v>32297.200000000001</v>
      </c>
      <c r="DU608" s="53">
        <f t="shared" si="1002"/>
        <v>32297.200000000001</v>
      </c>
      <c r="DV608" s="53">
        <f t="shared" si="1002"/>
        <v>32297.200000000001</v>
      </c>
      <c r="DW608" s="53">
        <f t="shared" si="1002"/>
        <v>32297.200000000001</v>
      </c>
      <c r="DX608" s="53">
        <f t="shared" si="1002"/>
        <v>32297.200000000001</v>
      </c>
      <c r="DY608" s="53">
        <f t="shared" ref="DY608:EF622" si="1019">$DG608</f>
        <v>32297.200000000001</v>
      </c>
      <c r="DZ608" s="53">
        <f t="shared" si="1019"/>
        <v>32297.200000000001</v>
      </c>
      <c r="EA608" s="53">
        <f t="shared" si="1019"/>
        <v>32297.200000000001</v>
      </c>
      <c r="EB608" s="53">
        <f t="shared" si="1019"/>
        <v>32297.200000000001</v>
      </c>
      <c r="EC608" s="53">
        <f t="shared" si="1019"/>
        <v>32297.200000000001</v>
      </c>
      <c r="ED608" s="53">
        <f t="shared" si="1019"/>
        <v>32297.200000000001</v>
      </c>
      <c r="EE608" s="53">
        <f t="shared" si="1019"/>
        <v>32297.200000000001</v>
      </c>
      <c r="EF608" s="53">
        <f t="shared" si="1019"/>
        <v>32297.200000000001</v>
      </c>
      <c r="EG608" s="54">
        <f t="shared" si="974"/>
        <v>581349.60000000009</v>
      </c>
      <c r="EH608" s="55">
        <f t="shared" si="975"/>
        <v>22</v>
      </c>
      <c r="EI608" s="55">
        <f t="shared" si="976"/>
        <v>18</v>
      </c>
      <c r="EJ608" s="56" t="s">
        <v>620</v>
      </c>
      <c r="EK608" s="57">
        <f t="shared" si="988"/>
        <v>0</v>
      </c>
      <c r="EL608" s="57">
        <f t="shared" si="989"/>
        <v>1291888</v>
      </c>
      <c r="EM608" s="57">
        <f t="shared" si="990"/>
        <v>1259590.8</v>
      </c>
      <c r="EN608" s="57">
        <f t="shared" si="991"/>
        <v>1227293.6000000001</v>
      </c>
      <c r="EO608" s="57">
        <f t="shared" si="979"/>
        <v>1194996.4000000001</v>
      </c>
      <c r="EP608" s="57">
        <f t="shared" si="980"/>
        <v>1162699.2000000002</v>
      </c>
      <c r="EQ608" s="58">
        <f t="shared" si="981"/>
        <v>0</v>
      </c>
      <c r="ER608" s="58">
        <f t="shared" si="982"/>
        <v>15502.656000000001</v>
      </c>
      <c r="ES608" s="58">
        <f t="shared" si="983"/>
        <v>16374.680399999999</v>
      </c>
      <c r="ET608" s="58">
        <f t="shared" si="984"/>
        <v>17182.110400000001</v>
      </c>
    </row>
    <row r="609" spans="1:150" x14ac:dyDescent="0.25">
      <c r="A609" s="30" t="s">
        <v>690</v>
      </c>
      <c r="B609" s="65">
        <v>2024016</v>
      </c>
      <c r="C609" s="67" t="s">
        <v>1828</v>
      </c>
      <c r="D609" s="32" t="s">
        <v>604</v>
      </c>
      <c r="E609" s="56"/>
      <c r="F609" s="33"/>
      <c r="G609" s="33"/>
      <c r="H609" s="288">
        <f t="shared" si="977"/>
        <v>1291888</v>
      </c>
      <c r="I609" s="288">
        <f t="shared" si="978"/>
        <v>1291888</v>
      </c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4" t="s">
        <v>616</v>
      </c>
      <c r="AI609" s="34" t="s">
        <v>463</v>
      </c>
      <c r="AJ609" s="34" t="s">
        <v>54</v>
      </c>
      <c r="AK609" s="34" t="s">
        <v>490</v>
      </c>
      <c r="AL609" s="34" t="s">
        <v>114</v>
      </c>
      <c r="AM609" s="34" t="s">
        <v>491</v>
      </c>
      <c r="AN609" s="34" t="s">
        <v>649</v>
      </c>
      <c r="AO609" s="36">
        <v>1.04</v>
      </c>
      <c r="AP609" s="69" t="s">
        <v>544</v>
      </c>
      <c r="AQ609" s="69" t="s">
        <v>30</v>
      </c>
      <c r="AR609" s="37" t="s">
        <v>493</v>
      </c>
      <c r="AS609" s="38">
        <v>2024</v>
      </c>
      <c r="AT609" s="39" t="s">
        <v>470</v>
      </c>
      <c r="AU609" s="37" t="s">
        <v>493</v>
      </c>
      <c r="AV609" s="39" t="s">
        <v>523</v>
      </c>
      <c r="AW609" s="39" t="s">
        <v>524</v>
      </c>
      <c r="AX609" s="39" t="s">
        <v>606</v>
      </c>
      <c r="AY609" s="40" t="s">
        <v>1118</v>
      </c>
      <c r="AZ609" s="40" t="s">
        <v>619</v>
      </c>
      <c r="BA609" s="274"/>
      <c r="BB609" s="42"/>
      <c r="BC609" s="43">
        <v>1242200</v>
      </c>
      <c r="BD609" s="43"/>
      <c r="BE609" s="43"/>
      <c r="BF609" s="43"/>
      <c r="BG609" s="44"/>
      <c r="BH609" s="45">
        <f t="shared" si="962"/>
        <v>1242200</v>
      </c>
      <c r="BI609" s="45">
        <f t="shared" si="963"/>
        <v>1291888</v>
      </c>
      <c r="BJ609" s="45">
        <f t="shared" si="972"/>
        <v>1291888</v>
      </c>
      <c r="BK609" s="138">
        <v>0</v>
      </c>
      <c r="BL609" s="46">
        <v>0</v>
      </c>
      <c r="BM609" s="46">
        <f t="shared" si="932"/>
        <v>0</v>
      </c>
      <c r="BN609" s="46">
        <v>1242200</v>
      </c>
      <c r="BO609" s="46">
        <f t="shared" si="1001"/>
        <v>1291888</v>
      </c>
      <c r="BP609" s="46">
        <v>0</v>
      </c>
      <c r="BQ609" s="46">
        <f t="shared" si="933"/>
        <v>0</v>
      </c>
      <c r="BR609" s="46">
        <v>0</v>
      </c>
      <c r="BS609" s="46">
        <f t="shared" si="934"/>
        <v>0</v>
      </c>
      <c r="BT609" s="46">
        <v>0</v>
      </c>
      <c r="BU609" s="46">
        <f t="shared" si="935"/>
        <v>0</v>
      </c>
      <c r="BV609" s="46">
        <v>0</v>
      </c>
      <c r="BW609" s="46">
        <f t="shared" si="936"/>
        <v>0</v>
      </c>
      <c r="BX609" s="46">
        <v>0</v>
      </c>
      <c r="BY609" s="46">
        <f t="shared" si="937"/>
        <v>0</v>
      </c>
      <c r="BZ609" s="46">
        <v>0</v>
      </c>
      <c r="CA609" s="46">
        <f t="shared" si="1003"/>
        <v>0</v>
      </c>
      <c r="CB609" s="46">
        <v>0</v>
      </c>
      <c r="CC609" s="46">
        <f t="shared" si="1004"/>
        <v>0</v>
      </c>
      <c r="CD609" s="46">
        <v>0</v>
      </c>
      <c r="CE609" s="46">
        <f t="shared" si="1005"/>
        <v>0</v>
      </c>
      <c r="CF609" s="46">
        <v>0</v>
      </c>
      <c r="CG609" s="46">
        <f t="shared" si="1006"/>
        <v>0</v>
      </c>
      <c r="CH609" s="46">
        <v>0</v>
      </c>
      <c r="CI609" s="46">
        <f t="shared" si="1007"/>
        <v>0</v>
      </c>
      <c r="CJ609" s="46">
        <v>0</v>
      </c>
      <c r="CK609" s="46">
        <f t="shared" si="1008"/>
        <v>0</v>
      </c>
      <c r="CL609" s="46">
        <v>0</v>
      </c>
      <c r="CM609" s="46">
        <f t="shared" si="1009"/>
        <v>0</v>
      </c>
      <c r="CN609" s="46">
        <v>0</v>
      </c>
      <c r="CO609" s="46">
        <f t="shared" si="1010"/>
        <v>0</v>
      </c>
      <c r="CP609" s="46">
        <v>0</v>
      </c>
      <c r="CQ609" s="46">
        <f t="shared" si="1011"/>
        <v>0</v>
      </c>
      <c r="CR609" s="46">
        <v>0</v>
      </c>
      <c r="CS609" s="46">
        <f t="shared" si="1012"/>
        <v>0</v>
      </c>
      <c r="CT609" s="46">
        <v>0</v>
      </c>
      <c r="CU609" s="46">
        <f t="shared" si="1013"/>
        <v>0</v>
      </c>
      <c r="CV609" s="46">
        <v>0</v>
      </c>
      <c r="CW609" s="46">
        <f t="shared" si="1014"/>
        <v>0</v>
      </c>
      <c r="CX609" s="46">
        <v>0</v>
      </c>
      <c r="CY609" s="46">
        <f t="shared" si="1015"/>
        <v>0</v>
      </c>
      <c r="CZ609" s="46">
        <v>0</v>
      </c>
      <c r="DA609" s="46">
        <f t="shared" si="1016"/>
        <v>0</v>
      </c>
      <c r="DB609" s="47">
        <v>0</v>
      </c>
      <c r="DC609" s="46">
        <f t="shared" si="1017"/>
        <v>0</v>
      </c>
      <c r="DD609" s="48">
        <v>0</v>
      </c>
      <c r="DE609" s="46">
        <f t="shared" si="1018"/>
        <v>0</v>
      </c>
      <c r="DF609" s="49">
        <v>40</v>
      </c>
      <c r="DG609" s="50">
        <f t="shared" si="967"/>
        <v>32297.200000000001</v>
      </c>
      <c r="DH609" s="51">
        <f t="shared" si="973"/>
        <v>678241.2</v>
      </c>
      <c r="DI609" s="52"/>
      <c r="DJ609" s="52"/>
      <c r="DK609" s="53"/>
      <c r="DL609" s="53">
        <f>$DG609</f>
        <v>32297.200000000001</v>
      </c>
      <c r="DM609" s="53">
        <f t="shared" si="1002"/>
        <v>32297.200000000001</v>
      </c>
      <c r="DN609" s="53">
        <f t="shared" si="1002"/>
        <v>32297.200000000001</v>
      </c>
      <c r="DO609" s="53">
        <f t="shared" si="1002"/>
        <v>32297.200000000001</v>
      </c>
      <c r="DP609" s="53">
        <f t="shared" si="1002"/>
        <v>32297.200000000001</v>
      </c>
      <c r="DQ609" s="53">
        <f t="shared" si="1002"/>
        <v>32297.200000000001</v>
      </c>
      <c r="DR609" s="53">
        <f t="shared" si="1002"/>
        <v>32297.200000000001</v>
      </c>
      <c r="DS609" s="53">
        <f t="shared" si="1002"/>
        <v>32297.200000000001</v>
      </c>
      <c r="DT609" s="53">
        <f t="shared" si="1002"/>
        <v>32297.200000000001</v>
      </c>
      <c r="DU609" s="53">
        <f t="shared" si="1002"/>
        <v>32297.200000000001</v>
      </c>
      <c r="DV609" s="53">
        <f t="shared" si="1002"/>
        <v>32297.200000000001</v>
      </c>
      <c r="DW609" s="53">
        <f t="shared" si="1002"/>
        <v>32297.200000000001</v>
      </c>
      <c r="DX609" s="53">
        <f t="shared" si="1002"/>
        <v>32297.200000000001</v>
      </c>
      <c r="DY609" s="53">
        <f t="shared" si="1019"/>
        <v>32297.200000000001</v>
      </c>
      <c r="DZ609" s="53">
        <f t="shared" si="1019"/>
        <v>32297.200000000001</v>
      </c>
      <c r="EA609" s="53">
        <f t="shared" si="1019"/>
        <v>32297.200000000001</v>
      </c>
      <c r="EB609" s="53">
        <f t="shared" si="1019"/>
        <v>32297.200000000001</v>
      </c>
      <c r="EC609" s="53">
        <f t="shared" si="1019"/>
        <v>32297.200000000001</v>
      </c>
      <c r="ED609" s="53">
        <f t="shared" si="1019"/>
        <v>32297.200000000001</v>
      </c>
      <c r="EE609" s="53">
        <f t="shared" si="1019"/>
        <v>32297.200000000001</v>
      </c>
      <c r="EF609" s="53">
        <f t="shared" si="1019"/>
        <v>32297.200000000001</v>
      </c>
      <c r="EG609" s="54">
        <f t="shared" si="974"/>
        <v>613646.80000000005</v>
      </c>
      <c r="EH609" s="55">
        <f t="shared" si="975"/>
        <v>21</v>
      </c>
      <c r="EI609" s="55">
        <f t="shared" si="976"/>
        <v>19</v>
      </c>
      <c r="EJ609" s="56" t="s">
        <v>620</v>
      </c>
      <c r="EK609" s="57">
        <f t="shared" si="988"/>
        <v>0</v>
      </c>
      <c r="EL609" s="57">
        <f t="shared" si="989"/>
        <v>0</v>
      </c>
      <c r="EM609" s="57">
        <f t="shared" si="990"/>
        <v>1291888</v>
      </c>
      <c r="EN609" s="57">
        <f t="shared" si="991"/>
        <v>1259590.8</v>
      </c>
      <c r="EO609" s="57">
        <f t="shared" si="979"/>
        <v>1227293.6000000001</v>
      </c>
      <c r="EP609" s="57">
        <f t="shared" si="980"/>
        <v>1194996.4000000001</v>
      </c>
      <c r="EQ609" s="58">
        <f t="shared" si="981"/>
        <v>0</v>
      </c>
      <c r="ER609" s="58">
        <f t="shared" si="982"/>
        <v>0</v>
      </c>
      <c r="ES609" s="58">
        <f t="shared" si="983"/>
        <v>16794.543999999998</v>
      </c>
      <c r="ET609" s="58">
        <f t="shared" si="984"/>
        <v>17634.271199999999</v>
      </c>
    </row>
    <row r="610" spans="1:150" x14ac:dyDescent="0.25">
      <c r="A610" s="30" t="s">
        <v>690</v>
      </c>
      <c r="B610" s="65">
        <v>2024017</v>
      </c>
      <c r="C610" s="67" t="s">
        <v>1829</v>
      </c>
      <c r="D610" s="32" t="s">
        <v>604</v>
      </c>
      <c r="E610" s="56"/>
      <c r="F610" s="33"/>
      <c r="G610" s="33"/>
      <c r="H610" s="288">
        <f t="shared" si="977"/>
        <v>1291888</v>
      </c>
      <c r="I610" s="288">
        <f t="shared" si="978"/>
        <v>1291888</v>
      </c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4" t="s">
        <v>616</v>
      </c>
      <c r="AI610" s="34" t="s">
        <v>463</v>
      </c>
      <c r="AJ610" s="34" t="s">
        <v>54</v>
      </c>
      <c r="AK610" s="34" t="s">
        <v>490</v>
      </c>
      <c r="AL610" s="34" t="s">
        <v>114</v>
      </c>
      <c r="AM610" s="34" t="s">
        <v>491</v>
      </c>
      <c r="AN610" s="34" t="s">
        <v>649</v>
      </c>
      <c r="AO610" s="36">
        <v>1.04</v>
      </c>
      <c r="AP610" s="69" t="s">
        <v>544</v>
      </c>
      <c r="AQ610" s="69" t="s">
        <v>30</v>
      </c>
      <c r="AR610" s="37" t="s">
        <v>493</v>
      </c>
      <c r="AS610" s="38">
        <v>2024</v>
      </c>
      <c r="AT610" s="39" t="s">
        <v>470</v>
      </c>
      <c r="AU610" s="37" t="s">
        <v>493</v>
      </c>
      <c r="AV610" s="39" t="s">
        <v>523</v>
      </c>
      <c r="AW610" s="39" t="s">
        <v>524</v>
      </c>
      <c r="AX610" s="39" t="s">
        <v>606</v>
      </c>
      <c r="AY610" s="40" t="s">
        <v>1118</v>
      </c>
      <c r="AZ610" s="40" t="s">
        <v>619</v>
      </c>
      <c r="BA610" s="274"/>
      <c r="BB610" s="42"/>
      <c r="BC610" s="43">
        <v>1242200</v>
      </c>
      <c r="BD610" s="43"/>
      <c r="BE610" s="43"/>
      <c r="BF610" s="43"/>
      <c r="BG610" s="44"/>
      <c r="BH610" s="45">
        <f t="shared" si="962"/>
        <v>1242200</v>
      </c>
      <c r="BI610" s="45">
        <f t="shared" si="963"/>
        <v>1291888</v>
      </c>
      <c r="BJ610" s="45">
        <f t="shared" si="972"/>
        <v>1291888</v>
      </c>
      <c r="BK610" s="138">
        <v>0</v>
      </c>
      <c r="BL610" s="46">
        <v>0</v>
      </c>
      <c r="BM610" s="46">
        <f t="shared" ref="BM610:BM656" si="1020">AO610*BL610</f>
        <v>0</v>
      </c>
      <c r="BN610" s="46">
        <v>0</v>
      </c>
      <c r="BO610" s="46">
        <f t="shared" si="1001"/>
        <v>0</v>
      </c>
      <c r="BP610" s="46">
        <v>1242200</v>
      </c>
      <c r="BQ610" s="46">
        <f t="shared" ref="BQ610:BQ673" si="1021">$AO610*BP610</f>
        <v>1291888</v>
      </c>
      <c r="BR610" s="46">
        <v>0</v>
      </c>
      <c r="BS610" s="46">
        <f t="shared" ref="BS610:BS673" si="1022">$AO610*BR610</f>
        <v>0</v>
      </c>
      <c r="BT610" s="46">
        <v>0</v>
      </c>
      <c r="BU610" s="46">
        <f t="shared" ref="BU610:BU673" si="1023">$AO610*BT610</f>
        <v>0</v>
      </c>
      <c r="BV610" s="46">
        <v>0</v>
      </c>
      <c r="BW610" s="46">
        <f t="shared" ref="BW610:BW673" si="1024">$AO610*BV610</f>
        <v>0</v>
      </c>
      <c r="BX610" s="46">
        <v>0</v>
      </c>
      <c r="BY610" s="46">
        <f t="shared" ref="BY610:BY657" si="1025">$AO610*BX610</f>
        <v>0</v>
      </c>
      <c r="BZ610" s="46">
        <v>0</v>
      </c>
      <c r="CA610" s="46">
        <f t="shared" si="1003"/>
        <v>0</v>
      </c>
      <c r="CB610" s="46">
        <v>0</v>
      </c>
      <c r="CC610" s="46">
        <f t="shared" si="1004"/>
        <v>0</v>
      </c>
      <c r="CD610" s="46">
        <v>0</v>
      </c>
      <c r="CE610" s="46">
        <f t="shared" si="1005"/>
        <v>0</v>
      </c>
      <c r="CF610" s="46">
        <v>0</v>
      </c>
      <c r="CG610" s="46">
        <f t="shared" si="1006"/>
        <v>0</v>
      </c>
      <c r="CH610" s="46">
        <v>0</v>
      </c>
      <c r="CI610" s="46">
        <f t="shared" si="1007"/>
        <v>0</v>
      </c>
      <c r="CJ610" s="46">
        <v>0</v>
      </c>
      <c r="CK610" s="46">
        <f t="shared" si="1008"/>
        <v>0</v>
      </c>
      <c r="CL610" s="46">
        <v>0</v>
      </c>
      <c r="CM610" s="46">
        <f t="shared" si="1009"/>
        <v>0</v>
      </c>
      <c r="CN610" s="46">
        <v>0</v>
      </c>
      <c r="CO610" s="46">
        <f t="shared" si="1010"/>
        <v>0</v>
      </c>
      <c r="CP610" s="46">
        <v>0</v>
      </c>
      <c r="CQ610" s="46">
        <f t="shared" si="1011"/>
        <v>0</v>
      </c>
      <c r="CR610" s="46">
        <v>0</v>
      </c>
      <c r="CS610" s="46">
        <f t="shared" si="1012"/>
        <v>0</v>
      </c>
      <c r="CT610" s="46">
        <v>0</v>
      </c>
      <c r="CU610" s="46">
        <f t="shared" si="1013"/>
        <v>0</v>
      </c>
      <c r="CV610" s="46">
        <v>0</v>
      </c>
      <c r="CW610" s="46">
        <f t="shared" si="1014"/>
        <v>0</v>
      </c>
      <c r="CX610" s="46">
        <v>0</v>
      </c>
      <c r="CY610" s="46">
        <f t="shared" si="1015"/>
        <v>0</v>
      </c>
      <c r="CZ610" s="46">
        <v>0</v>
      </c>
      <c r="DA610" s="46">
        <f t="shared" si="1016"/>
        <v>0</v>
      </c>
      <c r="DB610" s="47">
        <v>0</v>
      </c>
      <c r="DC610" s="46">
        <f t="shared" si="1017"/>
        <v>0</v>
      </c>
      <c r="DD610" s="48">
        <v>0</v>
      </c>
      <c r="DE610" s="46">
        <f t="shared" si="1018"/>
        <v>0</v>
      </c>
      <c r="DF610" s="49">
        <v>40</v>
      </c>
      <c r="DG610" s="50">
        <f t="shared" si="967"/>
        <v>32297.200000000001</v>
      </c>
      <c r="DH610" s="51">
        <f t="shared" si="973"/>
        <v>645944</v>
      </c>
      <c r="DI610" s="52"/>
      <c r="DJ610" s="52"/>
      <c r="DK610" s="53"/>
      <c r="DL610" s="53"/>
      <c r="DM610" s="53">
        <f t="shared" si="1002"/>
        <v>32297.200000000001</v>
      </c>
      <c r="DN610" s="53">
        <f t="shared" si="1002"/>
        <v>32297.200000000001</v>
      </c>
      <c r="DO610" s="53">
        <f t="shared" si="1002"/>
        <v>32297.200000000001</v>
      </c>
      <c r="DP610" s="53">
        <f t="shared" si="1002"/>
        <v>32297.200000000001</v>
      </c>
      <c r="DQ610" s="53">
        <f t="shared" si="1002"/>
        <v>32297.200000000001</v>
      </c>
      <c r="DR610" s="53">
        <f t="shared" si="1002"/>
        <v>32297.200000000001</v>
      </c>
      <c r="DS610" s="53">
        <f t="shared" si="1002"/>
        <v>32297.200000000001</v>
      </c>
      <c r="DT610" s="53">
        <f t="shared" si="1002"/>
        <v>32297.200000000001</v>
      </c>
      <c r="DU610" s="53">
        <f t="shared" si="1002"/>
        <v>32297.200000000001</v>
      </c>
      <c r="DV610" s="53">
        <f t="shared" si="1002"/>
        <v>32297.200000000001</v>
      </c>
      <c r="DW610" s="53">
        <f t="shared" si="1002"/>
        <v>32297.200000000001</v>
      </c>
      <c r="DX610" s="53">
        <f t="shared" si="1002"/>
        <v>32297.200000000001</v>
      </c>
      <c r="DY610" s="53">
        <f t="shared" si="1019"/>
        <v>32297.200000000001</v>
      </c>
      <c r="DZ610" s="53">
        <f t="shared" si="1019"/>
        <v>32297.200000000001</v>
      </c>
      <c r="EA610" s="53">
        <f t="shared" si="1019"/>
        <v>32297.200000000001</v>
      </c>
      <c r="EB610" s="53">
        <f t="shared" si="1019"/>
        <v>32297.200000000001</v>
      </c>
      <c r="EC610" s="53">
        <f t="shared" si="1019"/>
        <v>32297.200000000001</v>
      </c>
      <c r="ED610" s="53">
        <f t="shared" si="1019"/>
        <v>32297.200000000001</v>
      </c>
      <c r="EE610" s="53">
        <f t="shared" si="1019"/>
        <v>32297.200000000001</v>
      </c>
      <c r="EF610" s="53">
        <f t="shared" si="1019"/>
        <v>32297.200000000001</v>
      </c>
      <c r="EG610" s="54">
        <f t="shared" si="974"/>
        <v>645944</v>
      </c>
      <c r="EH610" s="55">
        <f t="shared" si="975"/>
        <v>20</v>
      </c>
      <c r="EI610" s="55">
        <f t="shared" si="976"/>
        <v>20</v>
      </c>
      <c r="EJ610" s="56" t="s">
        <v>620</v>
      </c>
      <c r="EK610" s="57">
        <f t="shared" si="988"/>
        <v>0</v>
      </c>
      <c r="EL610" s="57">
        <f t="shared" si="989"/>
        <v>0</v>
      </c>
      <c r="EM610" s="57">
        <f t="shared" si="990"/>
        <v>0</v>
      </c>
      <c r="EN610" s="57">
        <f t="shared" si="991"/>
        <v>1291888</v>
      </c>
      <c r="EO610" s="57">
        <f t="shared" si="979"/>
        <v>1259590.8</v>
      </c>
      <c r="EP610" s="57">
        <f t="shared" si="980"/>
        <v>1227293.6000000001</v>
      </c>
      <c r="EQ610" s="58">
        <f t="shared" si="981"/>
        <v>0</v>
      </c>
      <c r="ER610" s="58">
        <f t="shared" si="982"/>
        <v>0</v>
      </c>
      <c r="ES610" s="58">
        <f t="shared" si="983"/>
        <v>0</v>
      </c>
      <c r="ET610" s="58">
        <f t="shared" si="984"/>
        <v>18086.432000000001</v>
      </c>
    </row>
    <row r="611" spans="1:150" x14ac:dyDescent="0.25">
      <c r="A611" s="30" t="s">
        <v>690</v>
      </c>
      <c r="B611" s="65">
        <v>2024018</v>
      </c>
      <c r="C611" s="67" t="s">
        <v>1830</v>
      </c>
      <c r="D611" s="32" t="s">
        <v>604</v>
      </c>
      <c r="E611" s="56"/>
      <c r="F611" s="33"/>
      <c r="G611" s="33"/>
      <c r="H611" s="288">
        <f t="shared" si="977"/>
        <v>1291888</v>
      </c>
      <c r="I611" s="288">
        <f t="shared" si="978"/>
        <v>1291888</v>
      </c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4" t="s">
        <v>616</v>
      </c>
      <c r="AI611" s="34" t="s">
        <v>463</v>
      </c>
      <c r="AJ611" s="34" t="s">
        <v>54</v>
      </c>
      <c r="AK611" s="34" t="s">
        <v>490</v>
      </c>
      <c r="AL611" s="34" t="s">
        <v>114</v>
      </c>
      <c r="AM611" s="34" t="s">
        <v>491</v>
      </c>
      <c r="AN611" s="34" t="s">
        <v>649</v>
      </c>
      <c r="AO611" s="36">
        <v>1.04</v>
      </c>
      <c r="AP611" s="69" t="s">
        <v>544</v>
      </c>
      <c r="AQ611" s="69" t="s">
        <v>30</v>
      </c>
      <c r="AR611" s="37" t="s">
        <v>493</v>
      </c>
      <c r="AS611" s="38">
        <v>2024</v>
      </c>
      <c r="AT611" s="39" t="s">
        <v>470</v>
      </c>
      <c r="AU611" s="37" t="s">
        <v>493</v>
      </c>
      <c r="AV611" s="39" t="s">
        <v>523</v>
      </c>
      <c r="AW611" s="39" t="s">
        <v>524</v>
      </c>
      <c r="AX611" s="39" t="s">
        <v>606</v>
      </c>
      <c r="AY611" s="40" t="s">
        <v>1118</v>
      </c>
      <c r="AZ611" s="40" t="s">
        <v>619</v>
      </c>
      <c r="BA611" s="274"/>
      <c r="BB611" s="42"/>
      <c r="BC611" s="43">
        <v>1242200</v>
      </c>
      <c r="BD611" s="43"/>
      <c r="BE611" s="43"/>
      <c r="BF611" s="43"/>
      <c r="BG611" s="44"/>
      <c r="BH611" s="45">
        <f t="shared" si="962"/>
        <v>1242200</v>
      </c>
      <c r="BI611" s="45">
        <f t="shared" si="963"/>
        <v>1291888</v>
      </c>
      <c r="BJ611" s="45">
        <f t="shared" si="972"/>
        <v>1291888</v>
      </c>
      <c r="BK611" s="138">
        <v>0</v>
      </c>
      <c r="BL611" s="46">
        <v>0</v>
      </c>
      <c r="BM611" s="46">
        <f t="shared" si="1020"/>
        <v>0</v>
      </c>
      <c r="BN611" s="46">
        <v>0</v>
      </c>
      <c r="BO611" s="46">
        <f t="shared" si="1001"/>
        <v>0</v>
      </c>
      <c r="BP611" s="46">
        <v>0</v>
      </c>
      <c r="BQ611" s="46">
        <f t="shared" si="1021"/>
        <v>0</v>
      </c>
      <c r="BR611" s="46">
        <v>1242200</v>
      </c>
      <c r="BS611" s="46">
        <f t="shared" si="1022"/>
        <v>1291888</v>
      </c>
      <c r="BT611" s="46">
        <v>0</v>
      </c>
      <c r="BU611" s="46">
        <f t="shared" si="1023"/>
        <v>0</v>
      </c>
      <c r="BV611" s="46">
        <v>0</v>
      </c>
      <c r="BW611" s="46">
        <f t="shared" si="1024"/>
        <v>0</v>
      </c>
      <c r="BX611" s="46">
        <v>0</v>
      </c>
      <c r="BY611" s="46">
        <f t="shared" si="1025"/>
        <v>0</v>
      </c>
      <c r="BZ611" s="46">
        <v>0</v>
      </c>
      <c r="CA611" s="46">
        <f t="shared" si="1003"/>
        <v>0</v>
      </c>
      <c r="CB611" s="46">
        <v>0</v>
      </c>
      <c r="CC611" s="46">
        <f t="shared" si="1004"/>
        <v>0</v>
      </c>
      <c r="CD611" s="46">
        <v>0</v>
      </c>
      <c r="CE611" s="46">
        <f t="shared" si="1005"/>
        <v>0</v>
      </c>
      <c r="CF611" s="46">
        <v>0</v>
      </c>
      <c r="CG611" s="46">
        <f t="shared" si="1006"/>
        <v>0</v>
      </c>
      <c r="CH611" s="46">
        <v>0</v>
      </c>
      <c r="CI611" s="46">
        <f t="shared" si="1007"/>
        <v>0</v>
      </c>
      <c r="CJ611" s="46">
        <v>0</v>
      </c>
      <c r="CK611" s="46">
        <f t="shared" si="1008"/>
        <v>0</v>
      </c>
      <c r="CL611" s="46">
        <v>0</v>
      </c>
      <c r="CM611" s="46">
        <f t="shared" si="1009"/>
        <v>0</v>
      </c>
      <c r="CN611" s="46">
        <v>0</v>
      </c>
      <c r="CO611" s="46">
        <f t="shared" si="1010"/>
        <v>0</v>
      </c>
      <c r="CP611" s="46">
        <v>0</v>
      </c>
      <c r="CQ611" s="46">
        <f t="shared" si="1011"/>
        <v>0</v>
      </c>
      <c r="CR611" s="46">
        <v>0</v>
      </c>
      <c r="CS611" s="46">
        <f t="shared" si="1012"/>
        <v>0</v>
      </c>
      <c r="CT611" s="46">
        <v>0</v>
      </c>
      <c r="CU611" s="46">
        <f t="shared" si="1013"/>
        <v>0</v>
      </c>
      <c r="CV611" s="46">
        <v>0</v>
      </c>
      <c r="CW611" s="46">
        <f t="shared" si="1014"/>
        <v>0</v>
      </c>
      <c r="CX611" s="46">
        <v>0</v>
      </c>
      <c r="CY611" s="46">
        <f t="shared" si="1015"/>
        <v>0</v>
      </c>
      <c r="CZ611" s="46">
        <v>0</v>
      </c>
      <c r="DA611" s="46">
        <f t="shared" si="1016"/>
        <v>0</v>
      </c>
      <c r="DB611" s="47">
        <v>0</v>
      </c>
      <c r="DC611" s="46">
        <f t="shared" si="1017"/>
        <v>0</v>
      </c>
      <c r="DD611" s="48">
        <v>0</v>
      </c>
      <c r="DE611" s="46">
        <f t="shared" si="1018"/>
        <v>0</v>
      </c>
      <c r="DF611" s="49">
        <v>40</v>
      </c>
      <c r="DG611" s="50">
        <f t="shared" si="967"/>
        <v>32297.200000000001</v>
      </c>
      <c r="DH611" s="51">
        <f t="shared" si="973"/>
        <v>613646.80000000005</v>
      </c>
      <c r="DI611" s="52"/>
      <c r="DJ611" s="52"/>
      <c r="DK611" s="53"/>
      <c r="DL611" s="53"/>
      <c r="DM611" s="53"/>
      <c r="DN611" s="53">
        <f t="shared" ref="DN611:DX611" si="1026">$DG611</f>
        <v>32297.200000000001</v>
      </c>
      <c r="DO611" s="53">
        <f t="shared" si="1026"/>
        <v>32297.200000000001</v>
      </c>
      <c r="DP611" s="53">
        <f t="shared" si="1026"/>
        <v>32297.200000000001</v>
      </c>
      <c r="DQ611" s="53">
        <f t="shared" si="1026"/>
        <v>32297.200000000001</v>
      </c>
      <c r="DR611" s="53">
        <f t="shared" si="1026"/>
        <v>32297.200000000001</v>
      </c>
      <c r="DS611" s="53">
        <f t="shared" si="1026"/>
        <v>32297.200000000001</v>
      </c>
      <c r="DT611" s="53">
        <f t="shared" si="1026"/>
        <v>32297.200000000001</v>
      </c>
      <c r="DU611" s="53">
        <f t="shared" si="1026"/>
        <v>32297.200000000001</v>
      </c>
      <c r="DV611" s="53">
        <f t="shared" si="1026"/>
        <v>32297.200000000001</v>
      </c>
      <c r="DW611" s="53">
        <f t="shared" si="1026"/>
        <v>32297.200000000001</v>
      </c>
      <c r="DX611" s="53">
        <f t="shared" si="1026"/>
        <v>32297.200000000001</v>
      </c>
      <c r="DY611" s="53">
        <f t="shared" si="1019"/>
        <v>32297.200000000001</v>
      </c>
      <c r="DZ611" s="53">
        <f t="shared" si="1019"/>
        <v>32297.200000000001</v>
      </c>
      <c r="EA611" s="53">
        <f t="shared" si="1019"/>
        <v>32297.200000000001</v>
      </c>
      <c r="EB611" s="53">
        <f t="shared" si="1019"/>
        <v>32297.200000000001</v>
      </c>
      <c r="EC611" s="53">
        <f t="shared" si="1019"/>
        <v>32297.200000000001</v>
      </c>
      <c r="ED611" s="53">
        <f t="shared" si="1019"/>
        <v>32297.200000000001</v>
      </c>
      <c r="EE611" s="53">
        <f t="shared" si="1019"/>
        <v>32297.200000000001</v>
      </c>
      <c r="EF611" s="53">
        <f t="shared" si="1019"/>
        <v>32297.200000000001</v>
      </c>
      <c r="EG611" s="54">
        <f t="shared" si="974"/>
        <v>678241.2</v>
      </c>
      <c r="EH611" s="55">
        <f t="shared" si="975"/>
        <v>19</v>
      </c>
      <c r="EI611" s="55">
        <f t="shared" si="976"/>
        <v>21</v>
      </c>
      <c r="EJ611" s="56" t="s">
        <v>620</v>
      </c>
      <c r="EK611" s="57">
        <f t="shared" si="988"/>
        <v>0</v>
      </c>
      <c r="EL611" s="57">
        <f t="shared" si="989"/>
        <v>0</v>
      </c>
      <c r="EM611" s="57">
        <f t="shared" si="990"/>
        <v>0</v>
      </c>
      <c r="EN611" s="57">
        <f t="shared" si="991"/>
        <v>0</v>
      </c>
      <c r="EO611" s="57">
        <f t="shared" si="979"/>
        <v>1291888</v>
      </c>
      <c r="EP611" s="57">
        <f t="shared" si="980"/>
        <v>1259590.8</v>
      </c>
      <c r="EQ611" s="58">
        <f t="shared" si="981"/>
        <v>0</v>
      </c>
      <c r="ER611" s="58">
        <f t="shared" si="982"/>
        <v>0</v>
      </c>
      <c r="ES611" s="58">
        <f t="shared" si="983"/>
        <v>0</v>
      </c>
      <c r="ET611" s="58">
        <f t="shared" si="984"/>
        <v>0</v>
      </c>
    </row>
    <row r="612" spans="1:150" x14ac:dyDescent="0.25">
      <c r="A612" s="30" t="s">
        <v>690</v>
      </c>
      <c r="B612" s="65">
        <v>2024019</v>
      </c>
      <c r="C612" s="67" t="s">
        <v>1831</v>
      </c>
      <c r="D612" s="32" t="s">
        <v>604</v>
      </c>
      <c r="E612" s="56"/>
      <c r="F612" s="33"/>
      <c r="G612" s="33"/>
      <c r="H612" s="288">
        <f t="shared" si="977"/>
        <v>1291888</v>
      </c>
      <c r="I612" s="288">
        <f t="shared" si="978"/>
        <v>1291888</v>
      </c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4" t="s">
        <v>616</v>
      </c>
      <c r="AI612" s="34" t="s">
        <v>463</v>
      </c>
      <c r="AJ612" s="34" t="s">
        <v>54</v>
      </c>
      <c r="AK612" s="34" t="s">
        <v>490</v>
      </c>
      <c r="AL612" s="34" t="s">
        <v>114</v>
      </c>
      <c r="AM612" s="34" t="s">
        <v>491</v>
      </c>
      <c r="AN612" s="34" t="s">
        <v>649</v>
      </c>
      <c r="AO612" s="36">
        <v>1.04</v>
      </c>
      <c r="AP612" s="69" t="s">
        <v>544</v>
      </c>
      <c r="AQ612" s="69" t="s">
        <v>30</v>
      </c>
      <c r="AR612" s="37" t="s">
        <v>493</v>
      </c>
      <c r="AS612" s="38">
        <v>2024</v>
      </c>
      <c r="AT612" s="39" t="s">
        <v>470</v>
      </c>
      <c r="AU612" s="37" t="s">
        <v>493</v>
      </c>
      <c r="AV612" s="39" t="s">
        <v>523</v>
      </c>
      <c r="AW612" s="39" t="s">
        <v>524</v>
      </c>
      <c r="AX612" s="39" t="s">
        <v>606</v>
      </c>
      <c r="AY612" s="40" t="s">
        <v>1118</v>
      </c>
      <c r="AZ612" s="40" t="s">
        <v>619</v>
      </c>
      <c r="BA612" s="274"/>
      <c r="BB612" s="42"/>
      <c r="BC612" s="43">
        <v>1242200</v>
      </c>
      <c r="BD612" s="43"/>
      <c r="BE612" s="43"/>
      <c r="BF612" s="43"/>
      <c r="BG612" s="44"/>
      <c r="BH612" s="45">
        <f t="shared" si="962"/>
        <v>1242200</v>
      </c>
      <c r="BI612" s="45">
        <f t="shared" si="963"/>
        <v>1291888</v>
      </c>
      <c r="BJ612" s="45">
        <f t="shared" si="972"/>
        <v>1291888</v>
      </c>
      <c r="BK612" s="138">
        <v>0</v>
      </c>
      <c r="BL612" s="46">
        <v>0</v>
      </c>
      <c r="BM612" s="46">
        <f t="shared" si="1020"/>
        <v>0</v>
      </c>
      <c r="BN612" s="46">
        <v>0</v>
      </c>
      <c r="BO612" s="46">
        <f t="shared" si="1001"/>
        <v>0</v>
      </c>
      <c r="BP612" s="46">
        <v>0</v>
      </c>
      <c r="BQ612" s="46">
        <f t="shared" si="1021"/>
        <v>0</v>
      </c>
      <c r="BR612" s="46">
        <v>0</v>
      </c>
      <c r="BS612" s="46">
        <f t="shared" si="1022"/>
        <v>0</v>
      </c>
      <c r="BT612" s="46">
        <v>1242200</v>
      </c>
      <c r="BU612" s="46">
        <f t="shared" si="1023"/>
        <v>1291888</v>
      </c>
      <c r="BV612" s="46">
        <v>0</v>
      </c>
      <c r="BW612" s="46">
        <f t="shared" si="1024"/>
        <v>0</v>
      </c>
      <c r="BX612" s="46">
        <v>0</v>
      </c>
      <c r="BY612" s="46">
        <f t="shared" si="1025"/>
        <v>0</v>
      </c>
      <c r="BZ612" s="46">
        <v>0</v>
      </c>
      <c r="CA612" s="46">
        <f t="shared" si="1003"/>
        <v>0</v>
      </c>
      <c r="CB612" s="46">
        <v>0</v>
      </c>
      <c r="CC612" s="46">
        <f t="shared" si="1004"/>
        <v>0</v>
      </c>
      <c r="CD612" s="46">
        <v>0</v>
      </c>
      <c r="CE612" s="46">
        <f t="shared" si="1005"/>
        <v>0</v>
      </c>
      <c r="CF612" s="46">
        <v>0</v>
      </c>
      <c r="CG612" s="46">
        <f t="shared" si="1006"/>
        <v>0</v>
      </c>
      <c r="CH612" s="46">
        <v>0</v>
      </c>
      <c r="CI612" s="46">
        <f t="shared" si="1007"/>
        <v>0</v>
      </c>
      <c r="CJ612" s="46">
        <v>0</v>
      </c>
      <c r="CK612" s="46">
        <f t="shared" si="1008"/>
        <v>0</v>
      </c>
      <c r="CL612" s="46">
        <v>0</v>
      </c>
      <c r="CM612" s="46">
        <f t="shared" si="1009"/>
        <v>0</v>
      </c>
      <c r="CN612" s="46">
        <v>0</v>
      </c>
      <c r="CO612" s="46">
        <f t="shared" si="1010"/>
        <v>0</v>
      </c>
      <c r="CP612" s="46">
        <v>0</v>
      </c>
      <c r="CQ612" s="46">
        <f t="shared" si="1011"/>
        <v>0</v>
      </c>
      <c r="CR612" s="46">
        <v>0</v>
      </c>
      <c r="CS612" s="46">
        <f t="shared" si="1012"/>
        <v>0</v>
      </c>
      <c r="CT612" s="46">
        <v>0</v>
      </c>
      <c r="CU612" s="46">
        <f t="shared" si="1013"/>
        <v>0</v>
      </c>
      <c r="CV612" s="46">
        <v>0</v>
      </c>
      <c r="CW612" s="46">
        <f t="shared" si="1014"/>
        <v>0</v>
      </c>
      <c r="CX612" s="46">
        <v>0</v>
      </c>
      <c r="CY612" s="46">
        <f t="shared" si="1015"/>
        <v>0</v>
      </c>
      <c r="CZ612" s="46">
        <v>0</v>
      </c>
      <c r="DA612" s="46">
        <f t="shared" si="1016"/>
        <v>0</v>
      </c>
      <c r="DB612" s="47">
        <v>0</v>
      </c>
      <c r="DC612" s="46">
        <f t="shared" si="1017"/>
        <v>0</v>
      </c>
      <c r="DD612" s="48">
        <v>0</v>
      </c>
      <c r="DE612" s="46">
        <f t="shared" si="1018"/>
        <v>0</v>
      </c>
      <c r="DF612" s="49">
        <v>40</v>
      </c>
      <c r="DG612" s="50">
        <f t="shared" si="967"/>
        <v>32297.200000000001</v>
      </c>
      <c r="DH612" s="51">
        <f t="shared" si="973"/>
        <v>581349.60000000009</v>
      </c>
      <c r="DI612" s="52"/>
      <c r="DJ612" s="52"/>
      <c r="DK612" s="53"/>
      <c r="DL612" s="53"/>
      <c r="DM612" s="53"/>
      <c r="DN612" s="53"/>
      <c r="DO612" s="53">
        <f t="shared" ref="DO612:DX612" si="1027">$DG612</f>
        <v>32297.200000000001</v>
      </c>
      <c r="DP612" s="53">
        <f t="shared" si="1027"/>
        <v>32297.200000000001</v>
      </c>
      <c r="DQ612" s="53">
        <f t="shared" si="1027"/>
        <v>32297.200000000001</v>
      </c>
      <c r="DR612" s="53">
        <f t="shared" si="1027"/>
        <v>32297.200000000001</v>
      </c>
      <c r="DS612" s="53">
        <f t="shared" si="1027"/>
        <v>32297.200000000001</v>
      </c>
      <c r="DT612" s="53">
        <f t="shared" si="1027"/>
        <v>32297.200000000001</v>
      </c>
      <c r="DU612" s="53">
        <f t="shared" si="1027"/>
        <v>32297.200000000001</v>
      </c>
      <c r="DV612" s="53">
        <f t="shared" si="1027"/>
        <v>32297.200000000001</v>
      </c>
      <c r="DW612" s="53">
        <f t="shared" si="1027"/>
        <v>32297.200000000001</v>
      </c>
      <c r="DX612" s="53">
        <f t="shared" si="1027"/>
        <v>32297.200000000001</v>
      </c>
      <c r="DY612" s="53">
        <f t="shared" si="1019"/>
        <v>32297.200000000001</v>
      </c>
      <c r="DZ612" s="53">
        <f t="shared" si="1019"/>
        <v>32297.200000000001</v>
      </c>
      <c r="EA612" s="53">
        <f t="shared" si="1019"/>
        <v>32297.200000000001</v>
      </c>
      <c r="EB612" s="53">
        <f t="shared" si="1019"/>
        <v>32297.200000000001</v>
      </c>
      <c r="EC612" s="53">
        <f t="shared" si="1019"/>
        <v>32297.200000000001</v>
      </c>
      <c r="ED612" s="53">
        <f t="shared" si="1019"/>
        <v>32297.200000000001</v>
      </c>
      <c r="EE612" s="53">
        <f t="shared" si="1019"/>
        <v>32297.200000000001</v>
      </c>
      <c r="EF612" s="53">
        <f t="shared" si="1019"/>
        <v>32297.200000000001</v>
      </c>
      <c r="EG612" s="54">
        <f t="shared" si="974"/>
        <v>710538.39999999991</v>
      </c>
      <c r="EH612" s="55">
        <f t="shared" si="975"/>
        <v>18</v>
      </c>
      <c r="EI612" s="55">
        <f t="shared" si="976"/>
        <v>22</v>
      </c>
      <c r="EJ612" s="56" t="s">
        <v>620</v>
      </c>
      <c r="EK612" s="57">
        <f t="shared" si="988"/>
        <v>0</v>
      </c>
      <c r="EL612" s="57">
        <f t="shared" si="989"/>
        <v>0</v>
      </c>
      <c r="EM612" s="57">
        <f t="shared" si="990"/>
        <v>0</v>
      </c>
      <c r="EN612" s="57">
        <f t="shared" si="991"/>
        <v>0</v>
      </c>
      <c r="EO612" s="57">
        <f t="shared" si="979"/>
        <v>0</v>
      </c>
      <c r="EP612" s="57">
        <f t="shared" si="980"/>
        <v>1291888</v>
      </c>
      <c r="EQ612" s="58">
        <f t="shared" si="981"/>
        <v>0</v>
      </c>
      <c r="ER612" s="58">
        <f t="shared" si="982"/>
        <v>0</v>
      </c>
      <c r="ES612" s="58">
        <f t="shared" si="983"/>
        <v>0</v>
      </c>
      <c r="ET612" s="58">
        <f t="shared" si="984"/>
        <v>0</v>
      </c>
    </row>
    <row r="613" spans="1:150" x14ac:dyDescent="0.25">
      <c r="A613" s="30" t="s">
        <v>690</v>
      </c>
      <c r="B613" s="65">
        <v>2024020</v>
      </c>
      <c r="C613" s="67" t="s">
        <v>1832</v>
      </c>
      <c r="D613" s="32" t="s">
        <v>604</v>
      </c>
      <c r="E613" s="56"/>
      <c r="F613" s="33"/>
      <c r="G613" s="33"/>
      <c r="H613" s="288">
        <f t="shared" si="977"/>
        <v>1291888</v>
      </c>
      <c r="I613" s="288">
        <f t="shared" si="978"/>
        <v>1291888</v>
      </c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4" t="s">
        <v>616</v>
      </c>
      <c r="AI613" s="34" t="s">
        <v>463</v>
      </c>
      <c r="AJ613" s="34" t="s">
        <v>54</v>
      </c>
      <c r="AK613" s="34" t="s">
        <v>490</v>
      </c>
      <c r="AL613" s="34" t="s">
        <v>114</v>
      </c>
      <c r="AM613" s="34" t="s">
        <v>491</v>
      </c>
      <c r="AN613" s="34" t="s">
        <v>649</v>
      </c>
      <c r="AO613" s="36">
        <v>1.04</v>
      </c>
      <c r="AP613" s="69" t="s">
        <v>544</v>
      </c>
      <c r="AQ613" s="69" t="s">
        <v>30</v>
      </c>
      <c r="AR613" s="37" t="s">
        <v>493</v>
      </c>
      <c r="AS613" s="38">
        <v>2024</v>
      </c>
      <c r="AT613" s="39" t="s">
        <v>470</v>
      </c>
      <c r="AU613" s="37" t="s">
        <v>493</v>
      </c>
      <c r="AV613" s="39" t="s">
        <v>523</v>
      </c>
      <c r="AW613" s="39" t="s">
        <v>524</v>
      </c>
      <c r="AX613" s="39" t="s">
        <v>606</v>
      </c>
      <c r="AY613" s="40" t="s">
        <v>1118</v>
      </c>
      <c r="AZ613" s="40" t="s">
        <v>619</v>
      </c>
      <c r="BA613" s="274"/>
      <c r="BB613" s="42"/>
      <c r="BC613" s="43">
        <v>1242200</v>
      </c>
      <c r="BD613" s="43"/>
      <c r="BE613" s="43"/>
      <c r="BF613" s="43"/>
      <c r="BG613" s="44"/>
      <c r="BH613" s="45">
        <f t="shared" si="962"/>
        <v>1242200</v>
      </c>
      <c r="BI613" s="45">
        <f t="shared" si="963"/>
        <v>1291888</v>
      </c>
      <c r="BJ613" s="45">
        <f t="shared" si="972"/>
        <v>1291888</v>
      </c>
      <c r="BK613" s="138">
        <v>0</v>
      </c>
      <c r="BL613" s="46">
        <v>0</v>
      </c>
      <c r="BM613" s="46">
        <f t="shared" si="1020"/>
        <v>0</v>
      </c>
      <c r="BN613" s="46">
        <v>0</v>
      </c>
      <c r="BO613" s="46">
        <f t="shared" si="1001"/>
        <v>0</v>
      </c>
      <c r="BP613" s="46">
        <v>0</v>
      </c>
      <c r="BQ613" s="46">
        <f t="shared" si="1021"/>
        <v>0</v>
      </c>
      <c r="BR613" s="46">
        <v>0</v>
      </c>
      <c r="BS613" s="46">
        <f t="shared" si="1022"/>
        <v>0</v>
      </c>
      <c r="BT613" s="46">
        <v>0</v>
      </c>
      <c r="BU613" s="46">
        <f t="shared" si="1023"/>
        <v>0</v>
      </c>
      <c r="BV613" s="46">
        <v>1242200</v>
      </c>
      <c r="BW613" s="46">
        <f t="shared" si="1024"/>
        <v>1291888</v>
      </c>
      <c r="BX613" s="46">
        <v>0</v>
      </c>
      <c r="BY613" s="46">
        <f t="shared" si="1025"/>
        <v>0</v>
      </c>
      <c r="BZ613" s="46">
        <v>0</v>
      </c>
      <c r="CA613" s="46">
        <f t="shared" si="1003"/>
        <v>0</v>
      </c>
      <c r="CB613" s="46">
        <v>0</v>
      </c>
      <c r="CC613" s="46">
        <f t="shared" si="1004"/>
        <v>0</v>
      </c>
      <c r="CD613" s="46">
        <v>0</v>
      </c>
      <c r="CE613" s="46">
        <f t="shared" si="1005"/>
        <v>0</v>
      </c>
      <c r="CF613" s="46">
        <v>0</v>
      </c>
      <c r="CG613" s="46">
        <f t="shared" si="1006"/>
        <v>0</v>
      </c>
      <c r="CH613" s="46">
        <v>0</v>
      </c>
      <c r="CI613" s="46">
        <f t="shared" si="1007"/>
        <v>0</v>
      </c>
      <c r="CJ613" s="46">
        <v>0</v>
      </c>
      <c r="CK613" s="46">
        <f t="shared" si="1008"/>
        <v>0</v>
      </c>
      <c r="CL613" s="46">
        <v>0</v>
      </c>
      <c r="CM613" s="46">
        <f t="shared" si="1009"/>
        <v>0</v>
      </c>
      <c r="CN613" s="46">
        <v>0</v>
      </c>
      <c r="CO613" s="46">
        <f t="shared" si="1010"/>
        <v>0</v>
      </c>
      <c r="CP613" s="46">
        <v>0</v>
      </c>
      <c r="CQ613" s="46">
        <f t="shared" si="1011"/>
        <v>0</v>
      </c>
      <c r="CR613" s="46">
        <v>0</v>
      </c>
      <c r="CS613" s="46">
        <f t="shared" si="1012"/>
        <v>0</v>
      </c>
      <c r="CT613" s="46">
        <v>0</v>
      </c>
      <c r="CU613" s="46">
        <f t="shared" si="1013"/>
        <v>0</v>
      </c>
      <c r="CV613" s="46">
        <v>0</v>
      </c>
      <c r="CW613" s="46">
        <f t="shared" si="1014"/>
        <v>0</v>
      </c>
      <c r="CX613" s="46">
        <v>0</v>
      </c>
      <c r="CY613" s="46">
        <f t="shared" si="1015"/>
        <v>0</v>
      </c>
      <c r="CZ613" s="46">
        <v>0</v>
      </c>
      <c r="DA613" s="46">
        <f t="shared" si="1016"/>
        <v>0</v>
      </c>
      <c r="DB613" s="47">
        <v>0</v>
      </c>
      <c r="DC613" s="46">
        <f t="shared" si="1017"/>
        <v>0</v>
      </c>
      <c r="DD613" s="48">
        <v>0</v>
      </c>
      <c r="DE613" s="46">
        <f t="shared" si="1018"/>
        <v>0</v>
      </c>
      <c r="DF613" s="49">
        <v>40</v>
      </c>
      <c r="DG613" s="50">
        <f t="shared" si="967"/>
        <v>32297.200000000001</v>
      </c>
      <c r="DH613" s="51">
        <f t="shared" si="973"/>
        <v>549052.40000000014</v>
      </c>
      <c r="DI613" s="52"/>
      <c r="DJ613" s="52"/>
      <c r="DK613" s="53"/>
      <c r="DL613" s="53"/>
      <c r="DM613" s="53"/>
      <c r="DN613" s="53"/>
      <c r="DO613" s="53"/>
      <c r="DP613" s="53">
        <f t="shared" ref="DP613:DX613" si="1028">$DG613</f>
        <v>32297.200000000001</v>
      </c>
      <c r="DQ613" s="53">
        <f t="shared" si="1028"/>
        <v>32297.200000000001</v>
      </c>
      <c r="DR613" s="53">
        <f t="shared" si="1028"/>
        <v>32297.200000000001</v>
      </c>
      <c r="DS613" s="53">
        <f t="shared" si="1028"/>
        <v>32297.200000000001</v>
      </c>
      <c r="DT613" s="53">
        <f t="shared" si="1028"/>
        <v>32297.200000000001</v>
      </c>
      <c r="DU613" s="53">
        <f t="shared" si="1028"/>
        <v>32297.200000000001</v>
      </c>
      <c r="DV613" s="53">
        <f t="shared" si="1028"/>
        <v>32297.200000000001</v>
      </c>
      <c r="DW613" s="53">
        <f t="shared" si="1028"/>
        <v>32297.200000000001</v>
      </c>
      <c r="DX613" s="53">
        <f t="shared" si="1028"/>
        <v>32297.200000000001</v>
      </c>
      <c r="DY613" s="53">
        <f t="shared" si="1019"/>
        <v>32297.200000000001</v>
      </c>
      <c r="DZ613" s="53">
        <f t="shared" si="1019"/>
        <v>32297.200000000001</v>
      </c>
      <c r="EA613" s="53">
        <f t="shared" si="1019"/>
        <v>32297.200000000001</v>
      </c>
      <c r="EB613" s="53">
        <f t="shared" si="1019"/>
        <v>32297.200000000001</v>
      </c>
      <c r="EC613" s="53">
        <f t="shared" si="1019"/>
        <v>32297.200000000001</v>
      </c>
      <c r="ED613" s="53">
        <f t="shared" si="1019"/>
        <v>32297.200000000001</v>
      </c>
      <c r="EE613" s="53">
        <f t="shared" si="1019"/>
        <v>32297.200000000001</v>
      </c>
      <c r="EF613" s="53">
        <f t="shared" si="1019"/>
        <v>32297.200000000001</v>
      </c>
      <c r="EG613" s="54">
        <f t="shared" si="974"/>
        <v>742835.59999999986</v>
      </c>
      <c r="EH613" s="55">
        <f t="shared" si="975"/>
        <v>17</v>
      </c>
      <c r="EI613" s="55">
        <f t="shared" si="976"/>
        <v>23</v>
      </c>
      <c r="EJ613" s="56" t="s">
        <v>620</v>
      </c>
      <c r="EK613" s="57">
        <f t="shared" si="988"/>
        <v>0</v>
      </c>
      <c r="EL613" s="57">
        <f t="shared" si="989"/>
        <v>0</v>
      </c>
      <c r="EM613" s="57">
        <f t="shared" si="990"/>
        <v>0</v>
      </c>
      <c r="EN613" s="57">
        <f t="shared" si="991"/>
        <v>0</v>
      </c>
      <c r="EO613" s="57">
        <f t="shared" si="979"/>
        <v>0</v>
      </c>
      <c r="EP613" s="57">
        <f t="shared" si="980"/>
        <v>0</v>
      </c>
      <c r="EQ613" s="58">
        <f t="shared" si="981"/>
        <v>0</v>
      </c>
      <c r="ER613" s="58">
        <f t="shared" si="982"/>
        <v>0</v>
      </c>
      <c r="ES613" s="58">
        <f t="shared" si="983"/>
        <v>0</v>
      </c>
      <c r="ET613" s="58">
        <f t="shared" si="984"/>
        <v>0</v>
      </c>
    </row>
    <row r="614" spans="1:150" x14ac:dyDescent="0.25">
      <c r="A614" s="30" t="s">
        <v>690</v>
      </c>
      <c r="B614" s="65">
        <v>2024021</v>
      </c>
      <c r="C614" s="67" t="s">
        <v>1833</v>
      </c>
      <c r="D614" s="32" t="s">
        <v>604</v>
      </c>
      <c r="E614" s="56"/>
      <c r="F614" s="33"/>
      <c r="G614" s="33"/>
      <c r="H614" s="288">
        <f t="shared" si="977"/>
        <v>1291888</v>
      </c>
      <c r="I614" s="288">
        <f t="shared" si="978"/>
        <v>1291888</v>
      </c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4" t="s">
        <v>616</v>
      </c>
      <c r="AI614" s="34" t="s">
        <v>463</v>
      </c>
      <c r="AJ614" s="34" t="s">
        <v>54</v>
      </c>
      <c r="AK614" s="34" t="s">
        <v>490</v>
      </c>
      <c r="AL614" s="34" t="s">
        <v>114</v>
      </c>
      <c r="AM614" s="34" t="s">
        <v>491</v>
      </c>
      <c r="AN614" s="34" t="s">
        <v>649</v>
      </c>
      <c r="AO614" s="36">
        <v>1.04</v>
      </c>
      <c r="AP614" s="69" t="s">
        <v>544</v>
      </c>
      <c r="AQ614" s="69" t="s">
        <v>30</v>
      </c>
      <c r="AR614" s="37" t="s">
        <v>493</v>
      </c>
      <c r="AS614" s="38">
        <v>2024</v>
      </c>
      <c r="AT614" s="39" t="s">
        <v>470</v>
      </c>
      <c r="AU614" s="37" t="s">
        <v>493</v>
      </c>
      <c r="AV614" s="39" t="s">
        <v>523</v>
      </c>
      <c r="AW614" s="39" t="s">
        <v>524</v>
      </c>
      <c r="AX614" s="39" t="s">
        <v>606</v>
      </c>
      <c r="AY614" s="40" t="s">
        <v>1118</v>
      </c>
      <c r="AZ614" s="40" t="s">
        <v>619</v>
      </c>
      <c r="BA614" s="274"/>
      <c r="BB614" s="42"/>
      <c r="BC614" s="43">
        <v>1242200</v>
      </c>
      <c r="BD614" s="43"/>
      <c r="BE614" s="43"/>
      <c r="BF614" s="43"/>
      <c r="BG614" s="44"/>
      <c r="BH614" s="45">
        <f t="shared" si="962"/>
        <v>1242200</v>
      </c>
      <c r="BI614" s="45">
        <f t="shared" si="963"/>
        <v>1291888</v>
      </c>
      <c r="BJ614" s="45">
        <f t="shared" si="972"/>
        <v>1291888</v>
      </c>
      <c r="BK614" s="138">
        <v>0</v>
      </c>
      <c r="BL614" s="46">
        <v>0</v>
      </c>
      <c r="BM614" s="46">
        <f t="shared" si="1020"/>
        <v>0</v>
      </c>
      <c r="BN614" s="46">
        <v>0</v>
      </c>
      <c r="BO614" s="46">
        <f t="shared" si="1001"/>
        <v>0</v>
      </c>
      <c r="BP614" s="46">
        <v>0</v>
      </c>
      <c r="BQ614" s="46">
        <f t="shared" si="1021"/>
        <v>0</v>
      </c>
      <c r="BR614" s="46">
        <v>0</v>
      </c>
      <c r="BS614" s="46">
        <f t="shared" si="1022"/>
        <v>0</v>
      </c>
      <c r="BT614" s="46">
        <v>0</v>
      </c>
      <c r="BU614" s="46">
        <f t="shared" si="1023"/>
        <v>0</v>
      </c>
      <c r="BV614" s="46">
        <v>0</v>
      </c>
      <c r="BW614" s="46">
        <f t="shared" si="1024"/>
        <v>0</v>
      </c>
      <c r="BX614" s="46">
        <v>1242200</v>
      </c>
      <c r="BY614" s="46">
        <f t="shared" si="1025"/>
        <v>1291888</v>
      </c>
      <c r="BZ614" s="46">
        <v>0</v>
      </c>
      <c r="CA614" s="46">
        <f t="shared" si="1003"/>
        <v>0</v>
      </c>
      <c r="CB614" s="46">
        <v>0</v>
      </c>
      <c r="CC614" s="46">
        <f t="shared" si="1004"/>
        <v>0</v>
      </c>
      <c r="CD614" s="46">
        <v>0</v>
      </c>
      <c r="CE614" s="46">
        <f t="shared" si="1005"/>
        <v>0</v>
      </c>
      <c r="CF614" s="46">
        <v>0</v>
      </c>
      <c r="CG614" s="46">
        <f t="shared" si="1006"/>
        <v>0</v>
      </c>
      <c r="CH614" s="46">
        <v>0</v>
      </c>
      <c r="CI614" s="46">
        <f t="shared" si="1007"/>
        <v>0</v>
      </c>
      <c r="CJ614" s="46">
        <v>0</v>
      </c>
      <c r="CK614" s="46">
        <f t="shared" si="1008"/>
        <v>0</v>
      </c>
      <c r="CL614" s="46">
        <v>0</v>
      </c>
      <c r="CM614" s="46">
        <f t="shared" si="1009"/>
        <v>0</v>
      </c>
      <c r="CN614" s="46">
        <v>0</v>
      </c>
      <c r="CO614" s="46">
        <f t="shared" si="1010"/>
        <v>0</v>
      </c>
      <c r="CP614" s="46">
        <v>0</v>
      </c>
      <c r="CQ614" s="46">
        <f t="shared" si="1011"/>
        <v>0</v>
      </c>
      <c r="CR614" s="46">
        <v>0</v>
      </c>
      <c r="CS614" s="46">
        <f t="shared" si="1012"/>
        <v>0</v>
      </c>
      <c r="CT614" s="46">
        <v>0</v>
      </c>
      <c r="CU614" s="46">
        <f t="shared" si="1013"/>
        <v>0</v>
      </c>
      <c r="CV614" s="46">
        <v>0</v>
      </c>
      <c r="CW614" s="46">
        <f t="shared" si="1014"/>
        <v>0</v>
      </c>
      <c r="CX614" s="46">
        <v>0</v>
      </c>
      <c r="CY614" s="46">
        <f t="shared" si="1015"/>
        <v>0</v>
      </c>
      <c r="CZ614" s="46">
        <v>0</v>
      </c>
      <c r="DA614" s="46">
        <f t="shared" si="1016"/>
        <v>0</v>
      </c>
      <c r="DB614" s="47">
        <v>0</v>
      </c>
      <c r="DC614" s="46">
        <f t="shared" si="1017"/>
        <v>0</v>
      </c>
      <c r="DD614" s="48">
        <v>0</v>
      </c>
      <c r="DE614" s="46">
        <f t="shared" si="1018"/>
        <v>0</v>
      </c>
      <c r="DF614" s="49">
        <v>40</v>
      </c>
      <c r="DG614" s="50">
        <f t="shared" si="967"/>
        <v>32297.200000000001</v>
      </c>
      <c r="DH614" s="51">
        <f t="shared" si="973"/>
        <v>516755.20000000013</v>
      </c>
      <c r="DI614" s="52"/>
      <c r="DJ614" s="52"/>
      <c r="DK614" s="53"/>
      <c r="DL614" s="53"/>
      <c r="DM614" s="53"/>
      <c r="DN614" s="53"/>
      <c r="DO614" s="53"/>
      <c r="DP614" s="53"/>
      <c r="DQ614" s="53">
        <f t="shared" ref="DQ614:DX614" si="1029">$DG614</f>
        <v>32297.200000000001</v>
      </c>
      <c r="DR614" s="53">
        <f t="shared" si="1029"/>
        <v>32297.200000000001</v>
      </c>
      <c r="DS614" s="53">
        <f t="shared" si="1029"/>
        <v>32297.200000000001</v>
      </c>
      <c r="DT614" s="53">
        <f t="shared" si="1029"/>
        <v>32297.200000000001</v>
      </c>
      <c r="DU614" s="53">
        <f t="shared" si="1029"/>
        <v>32297.200000000001</v>
      </c>
      <c r="DV614" s="53">
        <f t="shared" si="1029"/>
        <v>32297.200000000001</v>
      </c>
      <c r="DW614" s="53">
        <f t="shared" si="1029"/>
        <v>32297.200000000001</v>
      </c>
      <c r="DX614" s="53">
        <f t="shared" si="1029"/>
        <v>32297.200000000001</v>
      </c>
      <c r="DY614" s="53">
        <f t="shared" si="1019"/>
        <v>32297.200000000001</v>
      </c>
      <c r="DZ614" s="53">
        <f t="shared" si="1019"/>
        <v>32297.200000000001</v>
      </c>
      <c r="EA614" s="53">
        <f t="shared" si="1019"/>
        <v>32297.200000000001</v>
      </c>
      <c r="EB614" s="53">
        <f t="shared" si="1019"/>
        <v>32297.200000000001</v>
      </c>
      <c r="EC614" s="53">
        <f t="shared" si="1019"/>
        <v>32297.200000000001</v>
      </c>
      <c r="ED614" s="53">
        <f t="shared" si="1019"/>
        <v>32297.200000000001</v>
      </c>
      <c r="EE614" s="53">
        <f t="shared" si="1019"/>
        <v>32297.200000000001</v>
      </c>
      <c r="EF614" s="53">
        <f t="shared" si="1019"/>
        <v>32297.200000000001</v>
      </c>
      <c r="EG614" s="54">
        <f t="shared" si="974"/>
        <v>775132.79999999981</v>
      </c>
      <c r="EH614" s="55">
        <f t="shared" si="975"/>
        <v>16</v>
      </c>
      <c r="EI614" s="55">
        <f t="shared" si="976"/>
        <v>24</v>
      </c>
      <c r="EJ614" s="56" t="s">
        <v>620</v>
      </c>
      <c r="EK614" s="57">
        <f t="shared" si="988"/>
        <v>0</v>
      </c>
      <c r="EL614" s="57">
        <f t="shared" si="989"/>
        <v>0</v>
      </c>
      <c r="EM614" s="57">
        <f t="shared" si="990"/>
        <v>0</v>
      </c>
      <c r="EN614" s="57">
        <f t="shared" si="991"/>
        <v>0</v>
      </c>
      <c r="EO614" s="57">
        <f t="shared" si="979"/>
        <v>0</v>
      </c>
      <c r="EP614" s="57">
        <f t="shared" si="980"/>
        <v>0</v>
      </c>
      <c r="EQ614" s="58">
        <f t="shared" si="981"/>
        <v>0</v>
      </c>
      <c r="ER614" s="58">
        <f t="shared" si="982"/>
        <v>0</v>
      </c>
      <c r="ES614" s="58">
        <f t="shared" si="983"/>
        <v>0</v>
      </c>
      <c r="ET614" s="58">
        <f t="shared" si="984"/>
        <v>0</v>
      </c>
    </row>
    <row r="615" spans="1:150" x14ac:dyDescent="0.25">
      <c r="A615" s="30" t="s">
        <v>690</v>
      </c>
      <c r="B615" s="65">
        <v>2024022</v>
      </c>
      <c r="C615" s="67" t="s">
        <v>1834</v>
      </c>
      <c r="D615" s="32" t="s">
        <v>604</v>
      </c>
      <c r="E615" s="56"/>
      <c r="F615" s="33"/>
      <c r="G615" s="33"/>
      <c r="H615" s="288">
        <f t="shared" si="977"/>
        <v>1291888</v>
      </c>
      <c r="I615" s="288">
        <f t="shared" si="978"/>
        <v>1291888</v>
      </c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4" t="s">
        <v>616</v>
      </c>
      <c r="AI615" s="34" t="s">
        <v>463</v>
      </c>
      <c r="AJ615" s="34" t="s">
        <v>54</v>
      </c>
      <c r="AK615" s="34" t="s">
        <v>490</v>
      </c>
      <c r="AL615" s="34" t="s">
        <v>114</v>
      </c>
      <c r="AM615" s="34" t="s">
        <v>491</v>
      </c>
      <c r="AN615" s="34" t="s">
        <v>649</v>
      </c>
      <c r="AO615" s="36">
        <v>1.04</v>
      </c>
      <c r="AP615" s="69" t="s">
        <v>544</v>
      </c>
      <c r="AQ615" s="69" t="s">
        <v>30</v>
      </c>
      <c r="AR615" s="37" t="s">
        <v>493</v>
      </c>
      <c r="AS615" s="38">
        <v>2024</v>
      </c>
      <c r="AT615" s="39" t="s">
        <v>470</v>
      </c>
      <c r="AU615" s="37" t="s">
        <v>493</v>
      </c>
      <c r="AV615" s="39" t="s">
        <v>523</v>
      </c>
      <c r="AW615" s="39" t="s">
        <v>524</v>
      </c>
      <c r="AX615" s="39" t="s">
        <v>606</v>
      </c>
      <c r="AY615" s="40" t="s">
        <v>1118</v>
      </c>
      <c r="AZ615" s="40" t="s">
        <v>619</v>
      </c>
      <c r="BA615" s="274"/>
      <c r="BB615" s="42"/>
      <c r="BC615" s="43">
        <v>1242200</v>
      </c>
      <c r="BD615" s="43"/>
      <c r="BE615" s="43"/>
      <c r="BF615" s="43"/>
      <c r="BG615" s="44"/>
      <c r="BH615" s="45">
        <f t="shared" si="962"/>
        <v>1242200</v>
      </c>
      <c r="BI615" s="45">
        <f t="shared" si="963"/>
        <v>1291888</v>
      </c>
      <c r="BJ615" s="45">
        <f t="shared" si="972"/>
        <v>1291888</v>
      </c>
      <c r="BK615" s="138">
        <v>0</v>
      </c>
      <c r="BL615" s="46">
        <v>0</v>
      </c>
      <c r="BM615" s="46">
        <f t="shared" si="1020"/>
        <v>0</v>
      </c>
      <c r="BN615" s="46">
        <v>0</v>
      </c>
      <c r="BO615" s="46">
        <f t="shared" si="1001"/>
        <v>0</v>
      </c>
      <c r="BP615" s="46">
        <v>0</v>
      </c>
      <c r="BQ615" s="46">
        <f t="shared" si="1021"/>
        <v>0</v>
      </c>
      <c r="BR615" s="46">
        <v>0</v>
      </c>
      <c r="BS615" s="46">
        <f t="shared" si="1022"/>
        <v>0</v>
      </c>
      <c r="BT615" s="46">
        <v>0</v>
      </c>
      <c r="BU615" s="46">
        <f t="shared" si="1023"/>
        <v>0</v>
      </c>
      <c r="BV615" s="46">
        <v>0</v>
      </c>
      <c r="BW615" s="46">
        <f t="shared" si="1024"/>
        <v>0</v>
      </c>
      <c r="BX615" s="46">
        <v>0</v>
      </c>
      <c r="BY615" s="46">
        <f t="shared" si="1025"/>
        <v>0</v>
      </c>
      <c r="BZ615" s="46">
        <v>1242200</v>
      </c>
      <c r="CA615" s="46">
        <f t="shared" si="1003"/>
        <v>1291888</v>
      </c>
      <c r="CB615" s="46">
        <v>0</v>
      </c>
      <c r="CC615" s="46">
        <f t="shared" si="1004"/>
        <v>0</v>
      </c>
      <c r="CD615" s="46">
        <v>0</v>
      </c>
      <c r="CE615" s="46">
        <f t="shared" si="1005"/>
        <v>0</v>
      </c>
      <c r="CF615" s="46">
        <v>0</v>
      </c>
      <c r="CG615" s="46">
        <f t="shared" si="1006"/>
        <v>0</v>
      </c>
      <c r="CH615" s="46">
        <v>0</v>
      </c>
      <c r="CI615" s="46">
        <f t="shared" si="1007"/>
        <v>0</v>
      </c>
      <c r="CJ615" s="46">
        <v>0</v>
      </c>
      <c r="CK615" s="46">
        <f t="shared" si="1008"/>
        <v>0</v>
      </c>
      <c r="CL615" s="46">
        <v>0</v>
      </c>
      <c r="CM615" s="46">
        <f t="shared" si="1009"/>
        <v>0</v>
      </c>
      <c r="CN615" s="46">
        <v>0</v>
      </c>
      <c r="CO615" s="46">
        <f t="shared" si="1010"/>
        <v>0</v>
      </c>
      <c r="CP615" s="46">
        <v>0</v>
      </c>
      <c r="CQ615" s="46">
        <f t="shared" si="1011"/>
        <v>0</v>
      </c>
      <c r="CR615" s="46">
        <v>0</v>
      </c>
      <c r="CS615" s="46">
        <f t="shared" si="1012"/>
        <v>0</v>
      </c>
      <c r="CT615" s="46">
        <v>0</v>
      </c>
      <c r="CU615" s="46">
        <f t="shared" si="1013"/>
        <v>0</v>
      </c>
      <c r="CV615" s="46">
        <v>0</v>
      </c>
      <c r="CW615" s="46">
        <f t="shared" si="1014"/>
        <v>0</v>
      </c>
      <c r="CX615" s="46">
        <v>0</v>
      </c>
      <c r="CY615" s="46">
        <f t="shared" si="1015"/>
        <v>0</v>
      </c>
      <c r="CZ615" s="46">
        <v>0</v>
      </c>
      <c r="DA615" s="46">
        <f t="shared" si="1016"/>
        <v>0</v>
      </c>
      <c r="DB615" s="47">
        <v>0</v>
      </c>
      <c r="DC615" s="46">
        <f t="shared" si="1017"/>
        <v>0</v>
      </c>
      <c r="DD615" s="48">
        <v>0</v>
      </c>
      <c r="DE615" s="46">
        <f t="shared" si="1018"/>
        <v>0</v>
      </c>
      <c r="DF615" s="49">
        <v>40</v>
      </c>
      <c r="DG615" s="50">
        <f t="shared" si="967"/>
        <v>32297.200000000001</v>
      </c>
      <c r="DH615" s="51">
        <f t="shared" si="973"/>
        <v>484458.00000000012</v>
      </c>
      <c r="DI615" s="52"/>
      <c r="DJ615" s="52"/>
      <c r="DK615" s="53"/>
      <c r="DL615" s="53"/>
      <c r="DM615" s="53"/>
      <c r="DN615" s="53"/>
      <c r="DO615" s="53"/>
      <c r="DP615" s="53"/>
      <c r="DQ615" s="53"/>
      <c r="DR615" s="53">
        <f t="shared" ref="DR615:DX615" si="1030">$DG615</f>
        <v>32297.200000000001</v>
      </c>
      <c r="DS615" s="53">
        <f t="shared" si="1030"/>
        <v>32297.200000000001</v>
      </c>
      <c r="DT615" s="53">
        <f t="shared" si="1030"/>
        <v>32297.200000000001</v>
      </c>
      <c r="DU615" s="53">
        <f t="shared" si="1030"/>
        <v>32297.200000000001</v>
      </c>
      <c r="DV615" s="53">
        <f t="shared" si="1030"/>
        <v>32297.200000000001</v>
      </c>
      <c r="DW615" s="53">
        <f t="shared" si="1030"/>
        <v>32297.200000000001</v>
      </c>
      <c r="DX615" s="53">
        <f t="shared" si="1030"/>
        <v>32297.200000000001</v>
      </c>
      <c r="DY615" s="53">
        <f t="shared" si="1019"/>
        <v>32297.200000000001</v>
      </c>
      <c r="DZ615" s="53">
        <f t="shared" si="1019"/>
        <v>32297.200000000001</v>
      </c>
      <c r="EA615" s="53">
        <f t="shared" si="1019"/>
        <v>32297.200000000001</v>
      </c>
      <c r="EB615" s="53">
        <f t="shared" si="1019"/>
        <v>32297.200000000001</v>
      </c>
      <c r="EC615" s="53">
        <f t="shared" si="1019"/>
        <v>32297.200000000001</v>
      </c>
      <c r="ED615" s="53">
        <f t="shared" si="1019"/>
        <v>32297.200000000001</v>
      </c>
      <c r="EE615" s="53">
        <f t="shared" si="1019"/>
        <v>32297.200000000001</v>
      </c>
      <c r="EF615" s="53">
        <f t="shared" si="1019"/>
        <v>32297.200000000001</v>
      </c>
      <c r="EG615" s="54">
        <f t="shared" si="974"/>
        <v>807429.99999999988</v>
      </c>
      <c r="EH615" s="55">
        <f t="shared" si="975"/>
        <v>15</v>
      </c>
      <c r="EI615" s="55">
        <f t="shared" si="976"/>
        <v>25</v>
      </c>
      <c r="EJ615" s="56" t="s">
        <v>620</v>
      </c>
      <c r="EK615" s="57">
        <f t="shared" si="988"/>
        <v>0</v>
      </c>
      <c r="EL615" s="57">
        <f t="shared" si="989"/>
        <v>0</v>
      </c>
      <c r="EM615" s="57">
        <f t="shared" si="990"/>
        <v>0</v>
      </c>
      <c r="EN615" s="57">
        <f t="shared" si="991"/>
        <v>0</v>
      </c>
      <c r="EO615" s="57">
        <f t="shared" si="979"/>
        <v>0</v>
      </c>
      <c r="EP615" s="57">
        <f t="shared" si="980"/>
        <v>0</v>
      </c>
      <c r="EQ615" s="58">
        <f t="shared" si="981"/>
        <v>0</v>
      </c>
      <c r="ER615" s="58">
        <f t="shared" si="982"/>
        <v>0</v>
      </c>
      <c r="ES615" s="58">
        <f t="shared" si="983"/>
        <v>0</v>
      </c>
      <c r="ET615" s="58">
        <f t="shared" si="984"/>
        <v>0</v>
      </c>
    </row>
    <row r="616" spans="1:150" x14ac:dyDescent="0.25">
      <c r="A616" s="30" t="s">
        <v>690</v>
      </c>
      <c r="B616" s="65">
        <v>2024023</v>
      </c>
      <c r="C616" s="67" t="s">
        <v>1835</v>
      </c>
      <c r="D616" s="32" t="s">
        <v>604</v>
      </c>
      <c r="E616" s="56"/>
      <c r="F616" s="33"/>
      <c r="G616" s="33"/>
      <c r="H616" s="288">
        <f t="shared" si="977"/>
        <v>1291888</v>
      </c>
      <c r="I616" s="288">
        <f t="shared" si="978"/>
        <v>1291888</v>
      </c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4" t="s">
        <v>616</v>
      </c>
      <c r="AI616" s="34" t="s">
        <v>463</v>
      </c>
      <c r="AJ616" s="34" t="s">
        <v>54</v>
      </c>
      <c r="AK616" s="34" t="s">
        <v>490</v>
      </c>
      <c r="AL616" s="34" t="s">
        <v>114</v>
      </c>
      <c r="AM616" s="34" t="s">
        <v>491</v>
      </c>
      <c r="AN616" s="34" t="s">
        <v>649</v>
      </c>
      <c r="AO616" s="36">
        <v>1.04</v>
      </c>
      <c r="AP616" s="69" t="s">
        <v>544</v>
      </c>
      <c r="AQ616" s="69" t="s">
        <v>30</v>
      </c>
      <c r="AR616" s="37" t="s">
        <v>493</v>
      </c>
      <c r="AS616" s="38">
        <v>2024</v>
      </c>
      <c r="AT616" s="39" t="s">
        <v>470</v>
      </c>
      <c r="AU616" s="37" t="s">
        <v>493</v>
      </c>
      <c r="AV616" s="39" t="s">
        <v>523</v>
      </c>
      <c r="AW616" s="39" t="s">
        <v>524</v>
      </c>
      <c r="AX616" s="39" t="s">
        <v>606</v>
      </c>
      <c r="AY616" s="40" t="s">
        <v>1118</v>
      </c>
      <c r="AZ616" s="40" t="s">
        <v>619</v>
      </c>
      <c r="BA616" s="274"/>
      <c r="BB616" s="42"/>
      <c r="BC616" s="43">
        <v>1242200</v>
      </c>
      <c r="BD616" s="43"/>
      <c r="BE616" s="43"/>
      <c r="BF616" s="43"/>
      <c r="BG616" s="44"/>
      <c r="BH616" s="45">
        <f t="shared" si="962"/>
        <v>1242200</v>
      </c>
      <c r="BI616" s="45">
        <f t="shared" si="963"/>
        <v>1291888</v>
      </c>
      <c r="BJ616" s="45">
        <f t="shared" si="972"/>
        <v>1291888</v>
      </c>
      <c r="BK616" s="138">
        <v>0</v>
      </c>
      <c r="BL616" s="46">
        <v>0</v>
      </c>
      <c r="BM616" s="46">
        <f t="shared" si="1020"/>
        <v>0</v>
      </c>
      <c r="BN616" s="46">
        <v>0</v>
      </c>
      <c r="BO616" s="46">
        <f t="shared" si="1001"/>
        <v>0</v>
      </c>
      <c r="BP616" s="46">
        <v>0</v>
      </c>
      <c r="BQ616" s="46">
        <f t="shared" si="1021"/>
        <v>0</v>
      </c>
      <c r="BR616" s="46">
        <v>0</v>
      </c>
      <c r="BS616" s="46">
        <f t="shared" si="1022"/>
        <v>0</v>
      </c>
      <c r="BT616" s="46">
        <v>0</v>
      </c>
      <c r="BU616" s="46">
        <f t="shared" si="1023"/>
        <v>0</v>
      </c>
      <c r="BV616" s="46">
        <v>0</v>
      </c>
      <c r="BW616" s="46">
        <f t="shared" si="1024"/>
        <v>0</v>
      </c>
      <c r="BX616" s="46">
        <v>0</v>
      </c>
      <c r="BY616" s="46">
        <f t="shared" si="1025"/>
        <v>0</v>
      </c>
      <c r="BZ616" s="46">
        <v>0</v>
      </c>
      <c r="CA616" s="46">
        <f t="shared" si="1003"/>
        <v>0</v>
      </c>
      <c r="CB616" s="46">
        <v>1242200</v>
      </c>
      <c r="CC616" s="46">
        <f t="shared" si="1004"/>
        <v>1291888</v>
      </c>
      <c r="CD616" s="46">
        <v>0</v>
      </c>
      <c r="CE616" s="46">
        <f t="shared" si="1005"/>
        <v>0</v>
      </c>
      <c r="CF616" s="46">
        <v>0</v>
      </c>
      <c r="CG616" s="46">
        <f t="shared" si="1006"/>
        <v>0</v>
      </c>
      <c r="CH616" s="46">
        <v>0</v>
      </c>
      <c r="CI616" s="46">
        <f t="shared" si="1007"/>
        <v>0</v>
      </c>
      <c r="CJ616" s="46">
        <v>0</v>
      </c>
      <c r="CK616" s="46">
        <f t="shared" si="1008"/>
        <v>0</v>
      </c>
      <c r="CL616" s="46">
        <v>0</v>
      </c>
      <c r="CM616" s="46">
        <f t="shared" si="1009"/>
        <v>0</v>
      </c>
      <c r="CN616" s="46">
        <v>0</v>
      </c>
      <c r="CO616" s="46">
        <f t="shared" si="1010"/>
        <v>0</v>
      </c>
      <c r="CP616" s="46">
        <v>0</v>
      </c>
      <c r="CQ616" s="46">
        <f t="shared" si="1011"/>
        <v>0</v>
      </c>
      <c r="CR616" s="46">
        <v>0</v>
      </c>
      <c r="CS616" s="46">
        <f t="shared" si="1012"/>
        <v>0</v>
      </c>
      <c r="CT616" s="46">
        <v>0</v>
      </c>
      <c r="CU616" s="46">
        <f t="shared" si="1013"/>
        <v>0</v>
      </c>
      <c r="CV616" s="46">
        <v>0</v>
      </c>
      <c r="CW616" s="46">
        <f t="shared" si="1014"/>
        <v>0</v>
      </c>
      <c r="CX616" s="46">
        <v>0</v>
      </c>
      <c r="CY616" s="46">
        <f t="shared" si="1015"/>
        <v>0</v>
      </c>
      <c r="CZ616" s="46">
        <v>0</v>
      </c>
      <c r="DA616" s="46">
        <f t="shared" si="1016"/>
        <v>0</v>
      </c>
      <c r="DB616" s="47">
        <v>0</v>
      </c>
      <c r="DC616" s="46">
        <f t="shared" si="1017"/>
        <v>0</v>
      </c>
      <c r="DD616" s="48">
        <v>0</v>
      </c>
      <c r="DE616" s="46">
        <f t="shared" si="1018"/>
        <v>0</v>
      </c>
      <c r="DF616" s="49">
        <v>40</v>
      </c>
      <c r="DG616" s="50">
        <f t="shared" si="967"/>
        <v>32297.200000000001</v>
      </c>
      <c r="DH616" s="51">
        <f t="shared" si="973"/>
        <v>452160.8000000001</v>
      </c>
      <c r="DI616" s="52"/>
      <c r="DJ616" s="52"/>
      <c r="DK616" s="53"/>
      <c r="DL616" s="53"/>
      <c r="DM616" s="53"/>
      <c r="DN616" s="53"/>
      <c r="DO616" s="53"/>
      <c r="DP616" s="53"/>
      <c r="DQ616" s="53"/>
      <c r="DR616" s="53"/>
      <c r="DS616" s="53">
        <f t="shared" ref="DS616:DX616" si="1031">$DG616</f>
        <v>32297.200000000001</v>
      </c>
      <c r="DT616" s="53">
        <f t="shared" si="1031"/>
        <v>32297.200000000001</v>
      </c>
      <c r="DU616" s="53">
        <f t="shared" si="1031"/>
        <v>32297.200000000001</v>
      </c>
      <c r="DV616" s="53">
        <f t="shared" si="1031"/>
        <v>32297.200000000001</v>
      </c>
      <c r="DW616" s="53">
        <f t="shared" si="1031"/>
        <v>32297.200000000001</v>
      </c>
      <c r="DX616" s="53">
        <f t="shared" si="1031"/>
        <v>32297.200000000001</v>
      </c>
      <c r="DY616" s="53">
        <f t="shared" si="1019"/>
        <v>32297.200000000001</v>
      </c>
      <c r="DZ616" s="53">
        <f t="shared" si="1019"/>
        <v>32297.200000000001</v>
      </c>
      <c r="EA616" s="53">
        <f t="shared" si="1019"/>
        <v>32297.200000000001</v>
      </c>
      <c r="EB616" s="53">
        <f t="shared" si="1019"/>
        <v>32297.200000000001</v>
      </c>
      <c r="EC616" s="53">
        <f t="shared" si="1019"/>
        <v>32297.200000000001</v>
      </c>
      <c r="ED616" s="53">
        <f t="shared" si="1019"/>
        <v>32297.200000000001</v>
      </c>
      <c r="EE616" s="53">
        <f t="shared" si="1019"/>
        <v>32297.200000000001</v>
      </c>
      <c r="EF616" s="53">
        <f t="shared" si="1019"/>
        <v>32297.200000000001</v>
      </c>
      <c r="EG616" s="54">
        <f t="shared" si="974"/>
        <v>839727.2</v>
      </c>
      <c r="EH616" s="55">
        <f t="shared" si="975"/>
        <v>14</v>
      </c>
      <c r="EI616" s="55">
        <f t="shared" si="976"/>
        <v>26</v>
      </c>
      <c r="EJ616" s="56" t="s">
        <v>620</v>
      </c>
      <c r="EK616" s="57">
        <f t="shared" si="988"/>
        <v>0</v>
      </c>
      <c r="EL616" s="57">
        <f t="shared" si="989"/>
        <v>0</v>
      </c>
      <c r="EM616" s="57">
        <f t="shared" si="990"/>
        <v>0</v>
      </c>
      <c r="EN616" s="57">
        <f t="shared" si="991"/>
        <v>0</v>
      </c>
      <c r="EO616" s="57">
        <f t="shared" si="979"/>
        <v>0</v>
      </c>
      <c r="EP616" s="57">
        <f t="shared" si="980"/>
        <v>0</v>
      </c>
      <c r="EQ616" s="58">
        <f t="shared" si="981"/>
        <v>0</v>
      </c>
      <c r="ER616" s="58">
        <f t="shared" si="982"/>
        <v>0</v>
      </c>
      <c r="ES616" s="58">
        <f t="shared" si="983"/>
        <v>0</v>
      </c>
      <c r="ET616" s="58">
        <f t="shared" si="984"/>
        <v>0</v>
      </c>
    </row>
    <row r="617" spans="1:150" x14ac:dyDescent="0.25">
      <c r="A617" s="30" t="s">
        <v>690</v>
      </c>
      <c r="B617" s="65">
        <v>2024024</v>
      </c>
      <c r="C617" s="67" t="s">
        <v>1836</v>
      </c>
      <c r="D617" s="32" t="s">
        <v>604</v>
      </c>
      <c r="E617" s="56"/>
      <c r="F617" s="33"/>
      <c r="G617" s="33"/>
      <c r="H617" s="288">
        <f t="shared" si="977"/>
        <v>1291888</v>
      </c>
      <c r="I617" s="288">
        <f t="shared" si="978"/>
        <v>1291888</v>
      </c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4" t="s">
        <v>616</v>
      </c>
      <c r="AI617" s="34" t="s">
        <v>463</v>
      </c>
      <c r="AJ617" s="34" t="s">
        <v>54</v>
      </c>
      <c r="AK617" s="34" t="s">
        <v>490</v>
      </c>
      <c r="AL617" s="34" t="s">
        <v>114</v>
      </c>
      <c r="AM617" s="34" t="s">
        <v>491</v>
      </c>
      <c r="AN617" s="34" t="s">
        <v>649</v>
      </c>
      <c r="AO617" s="36">
        <v>1.04</v>
      </c>
      <c r="AP617" s="69" t="s">
        <v>544</v>
      </c>
      <c r="AQ617" s="69" t="s">
        <v>30</v>
      </c>
      <c r="AR617" s="37" t="s">
        <v>493</v>
      </c>
      <c r="AS617" s="38">
        <v>2024</v>
      </c>
      <c r="AT617" s="39" t="s">
        <v>470</v>
      </c>
      <c r="AU617" s="37" t="s">
        <v>493</v>
      </c>
      <c r="AV617" s="39" t="s">
        <v>523</v>
      </c>
      <c r="AW617" s="39" t="s">
        <v>524</v>
      </c>
      <c r="AX617" s="39" t="s">
        <v>606</v>
      </c>
      <c r="AY617" s="40" t="s">
        <v>1118</v>
      </c>
      <c r="AZ617" s="40" t="s">
        <v>619</v>
      </c>
      <c r="BA617" s="274"/>
      <c r="BB617" s="42"/>
      <c r="BC617" s="43">
        <v>1242200</v>
      </c>
      <c r="BD617" s="43"/>
      <c r="BE617" s="43"/>
      <c r="BF617" s="43"/>
      <c r="BG617" s="44"/>
      <c r="BH617" s="45">
        <f t="shared" si="962"/>
        <v>1242200</v>
      </c>
      <c r="BI617" s="45">
        <f t="shared" si="963"/>
        <v>1291888</v>
      </c>
      <c r="BJ617" s="45">
        <f t="shared" si="972"/>
        <v>1291888</v>
      </c>
      <c r="BK617" s="138">
        <v>0</v>
      </c>
      <c r="BL617" s="46">
        <v>0</v>
      </c>
      <c r="BM617" s="46">
        <f t="shared" si="1020"/>
        <v>0</v>
      </c>
      <c r="BN617" s="46">
        <v>0</v>
      </c>
      <c r="BO617" s="46">
        <f t="shared" si="1001"/>
        <v>0</v>
      </c>
      <c r="BP617" s="46">
        <v>0</v>
      </c>
      <c r="BQ617" s="46">
        <f t="shared" si="1021"/>
        <v>0</v>
      </c>
      <c r="BR617" s="46">
        <v>0</v>
      </c>
      <c r="BS617" s="46">
        <f t="shared" si="1022"/>
        <v>0</v>
      </c>
      <c r="BT617" s="46">
        <v>0</v>
      </c>
      <c r="BU617" s="46">
        <f t="shared" si="1023"/>
        <v>0</v>
      </c>
      <c r="BV617" s="46">
        <v>0</v>
      </c>
      <c r="BW617" s="46">
        <f t="shared" si="1024"/>
        <v>0</v>
      </c>
      <c r="BX617" s="46">
        <v>0</v>
      </c>
      <c r="BY617" s="46">
        <f t="shared" si="1025"/>
        <v>0</v>
      </c>
      <c r="BZ617" s="46">
        <v>0</v>
      </c>
      <c r="CA617" s="46">
        <f t="shared" si="1003"/>
        <v>0</v>
      </c>
      <c r="CB617" s="46">
        <v>0</v>
      </c>
      <c r="CC617" s="46">
        <f t="shared" si="1004"/>
        <v>0</v>
      </c>
      <c r="CD617" s="46">
        <v>1242200</v>
      </c>
      <c r="CE617" s="46">
        <f t="shared" si="1005"/>
        <v>1291888</v>
      </c>
      <c r="CF617" s="46">
        <v>0</v>
      </c>
      <c r="CG617" s="46">
        <f t="shared" si="1006"/>
        <v>0</v>
      </c>
      <c r="CH617" s="46">
        <v>0</v>
      </c>
      <c r="CI617" s="46">
        <f t="shared" si="1007"/>
        <v>0</v>
      </c>
      <c r="CJ617" s="46">
        <v>0</v>
      </c>
      <c r="CK617" s="46">
        <f t="shared" si="1008"/>
        <v>0</v>
      </c>
      <c r="CL617" s="46">
        <v>0</v>
      </c>
      <c r="CM617" s="46">
        <f t="shared" si="1009"/>
        <v>0</v>
      </c>
      <c r="CN617" s="46">
        <v>0</v>
      </c>
      <c r="CO617" s="46">
        <f t="shared" si="1010"/>
        <v>0</v>
      </c>
      <c r="CP617" s="46">
        <v>0</v>
      </c>
      <c r="CQ617" s="46">
        <f t="shared" si="1011"/>
        <v>0</v>
      </c>
      <c r="CR617" s="46">
        <v>0</v>
      </c>
      <c r="CS617" s="46">
        <f t="shared" si="1012"/>
        <v>0</v>
      </c>
      <c r="CT617" s="46">
        <v>0</v>
      </c>
      <c r="CU617" s="46">
        <f t="shared" si="1013"/>
        <v>0</v>
      </c>
      <c r="CV617" s="46">
        <v>0</v>
      </c>
      <c r="CW617" s="46">
        <f t="shared" si="1014"/>
        <v>0</v>
      </c>
      <c r="CX617" s="46">
        <v>0</v>
      </c>
      <c r="CY617" s="46">
        <f t="shared" si="1015"/>
        <v>0</v>
      </c>
      <c r="CZ617" s="46">
        <v>0</v>
      </c>
      <c r="DA617" s="46">
        <f t="shared" si="1016"/>
        <v>0</v>
      </c>
      <c r="DB617" s="47">
        <v>0</v>
      </c>
      <c r="DC617" s="46">
        <f t="shared" si="1017"/>
        <v>0</v>
      </c>
      <c r="DD617" s="48">
        <v>0</v>
      </c>
      <c r="DE617" s="46">
        <f t="shared" si="1018"/>
        <v>0</v>
      </c>
      <c r="DF617" s="49">
        <v>40</v>
      </c>
      <c r="DG617" s="50">
        <f t="shared" si="967"/>
        <v>32297.200000000001</v>
      </c>
      <c r="DH617" s="51">
        <f t="shared" si="973"/>
        <v>419863.60000000009</v>
      </c>
      <c r="DI617" s="52"/>
      <c r="DJ617" s="52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>
        <f>$DG617</f>
        <v>32297.200000000001</v>
      </c>
      <c r="DU617" s="53">
        <f>$DG617</f>
        <v>32297.200000000001</v>
      </c>
      <c r="DV617" s="53">
        <f>$DG617</f>
        <v>32297.200000000001</v>
      </c>
      <c r="DW617" s="53">
        <f>$DG617</f>
        <v>32297.200000000001</v>
      </c>
      <c r="DX617" s="53">
        <f>$DG617</f>
        <v>32297.200000000001</v>
      </c>
      <c r="DY617" s="53">
        <f t="shared" si="1019"/>
        <v>32297.200000000001</v>
      </c>
      <c r="DZ617" s="53">
        <f t="shared" si="1019"/>
        <v>32297.200000000001</v>
      </c>
      <c r="EA617" s="53">
        <f t="shared" si="1019"/>
        <v>32297.200000000001</v>
      </c>
      <c r="EB617" s="53">
        <f t="shared" si="1019"/>
        <v>32297.200000000001</v>
      </c>
      <c r="EC617" s="53">
        <f t="shared" si="1019"/>
        <v>32297.200000000001</v>
      </c>
      <c r="ED617" s="53">
        <f t="shared" si="1019"/>
        <v>32297.200000000001</v>
      </c>
      <c r="EE617" s="53">
        <f t="shared" si="1019"/>
        <v>32297.200000000001</v>
      </c>
      <c r="EF617" s="53">
        <f t="shared" si="1019"/>
        <v>32297.200000000001</v>
      </c>
      <c r="EG617" s="54">
        <f t="shared" si="974"/>
        <v>872024.39999999991</v>
      </c>
      <c r="EH617" s="55">
        <f t="shared" si="975"/>
        <v>13</v>
      </c>
      <c r="EI617" s="55">
        <f t="shared" si="976"/>
        <v>27</v>
      </c>
      <c r="EJ617" s="56" t="s">
        <v>620</v>
      </c>
      <c r="EK617" s="57">
        <f t="shared" si="988"/>
        <v>0</v>
      </c>
      <c r="EL617" s="57">
        <f t="shared" si="989"/>
        <v>0</v>
      </c>
      <c r="EM617" s="57">
        <f t="shared" si="990"/>
        <v>0</v>
      </c>
      <c r="EN617" s="57">
        <f t="shared" si="991"/>
        <v>0</v>
      </c>
      <c r="EO617" s="57">
        <f t="shared" si="979"/>
        <v>0</v>
      </c>
      <c r="EP617" s="57">
        <f t="shared" si="980"/>
        <v>0</v>
      </c>
      <c r="EQ617" s="58">
        <f t="shared" si="981"/>
        <v>0</v>
      </c>
      <c r="ER617" s="58">
        <f t="shared" si="982"/>
        <v>0</v>
      </c>
      <c r="ES617" s="58">
        <f t="shared" si="983"/>
        <v>0</v>
      </c>
      <c r="ET617" s="58">
        <f t="shared" si="984"/>
        <v>0</v>
      </c>
    </row>
    <row r="618" spans="1:150" x14ac:dyDescent="0.25">
      <c r="A618" s="30" t="s">
        <v>690</v>
      </c>
      <c r="B618" s="65">
        <v>2024025</v>
      </c>
      <c r="C618" s="67" t="s">
        <v>1837</v>
      </c>
      <c r="D618" s="32" t="s">
        <v>604</v>
      </c>
      <c r="E618" s="56"/>
      <c r="F618" s="33"/>
      <c r="G618" s="33"/>
      <c r="H618" s="288">
        <f t="shared" si="977"/>
        <v>1291888</v>
      </c>
      <c r="I618" s="288">
        <f t="shared" si="978"/>
        <v>1291888</v>
      </c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4" t="s">
        <v>616</v>
      </c>
      <c r="AI618" s="34" t="s">
        <v>463</v>
      </c>
      <c r="AJ618" s="34" t="s">
        <v>54</v>
      </c>
      <c r="AK618" s="34" t="s">
        <v>490</v>
      </c>
      <c r="AL618" s="34" t="s">
        <v>114</v>
      </c>
      <c r="AM618" s="34" t="s">
        <v>491</v>
      </c>
      <c r="AN618" s="34" t="s">
        <v>649</v>
      </c>
      <c r="AO618" s="36">
        <v>1.04</v>
      </c>
      <c r="AP618" s="69" t="s">
        <v>544</v>
      </c>
      <c r="AQ618" s="69" t="s">
        <v>30</v>
      </c>
      <c r="AR618" s="37" t="s">
        <v>493</v>
      </c>
      <c r="AS618" s="38">
        <v>2024</v>
      </c>
      <c r="AT618" s="39" t="s">
        <v>470</v>
      </c>
      <c r="AU618" s="37" t="s">
        <v>493</v>
      </c>
      <c r="AV618" s="39" t="s">
        <v>523</v>
      </c>
      <c r="AW618" s="39" t="s">
        <v>524</v>
      </c>
      <c r="AX618" s="39" t="s">
        <v>606</v>
      </c>
      <c r="AY618" s="40" t="s">
        <v>1118</v>
      </c>
      <c r="AZ618" s="40" t="s">
        <v>619</v>
      </c>
      <c r="BA618" s="274"/>
      <c r="BB618" s="42"/>
      <c r="BC618" s="43">
        <v>1242200</v>
      </c>
      <c r="BD618" s="43"/>
      <c r="BE618" s="43"/>
      <c r="BF618" s="43"/>
      <c r="BG618" s="44"/>
      <c r="BH618" s="45">
        <f t="shared" si="962"/>
        <v>1242200</v>
      </c>
      <c r="BI618" s="45">
        <f t="shared" si="963"/>
        <v>1291888</v>
      </c>
      <c r="BJ618" s="45">
        <f t="shared" si="972"/>
        <v>1291888</v>
      </c>
      <c r="BK618" s="138">
        <v>0</v>
      </c>
      <c r="BL618" s="46">
        <v>0</v>
      </c>
      <c r="BM618" s="46">
        <f t="shared" si="1020"/>
        <v>0</v>
      </c>
      <c r="BN618" s="46">
        <v>0</v>
      </c>
      <c r="BO618" s="46">
        <f t="shared" si="1001"/>
        <v>0</v>
      </c>
      <c r="BP618" s="46">
        <v>0</v>
      </c>
      <c r="BQ618" s="46">
        <f t="shared" si="1021"/>
        <v>0</v>
      </c>
      <c r="BR618" s="46">
        <v>0</v>
      </c>
      <c r="BS618" s="46">
        <f t="shared" si="1022"/>
        <v>0</v>
      </c>
      <c r="BT618" s="46">
        <v>0</v>
      </c>
      <c r="BU618" s="46">
        <f t="shared" si="1023"/>
        <v>0</v>
      </c>
      <c r="BV618" s="46">
        <v>0</v>
      </c>
      <c r="BW618" s="46">
        <f t="shared" si="1024"/>
        <v>0</v>
      </c>
      <c r="BX618" s="46">
        <v>0</v>
      </c>
      <c r="BY618" s="46">
        <f t="shared" si="1025"/>
        <v>0</v>
      </c>
      <c r="BZ618" s="46">
        <v>0</v>
      </c>
      <c r="CA618" s="46">
        <f t="shared" si="1003"/>
        <v>0</v>
      </c>
      <c r="CB618" s="46">
        <v>0</v>
      </c>
      <c r="CC618" s="46">
        <f t="shared" si="1004"/>
        <v>0</v>
      </c>
      <c r="CD618" s="46">
        <v>0</v>
      </c>
      <c r="CE618" s="46">
        <f t="shared" si="1005"/>
        <v>0</v>
      </c>
      <c r="CF618" s="46">
        <v>1242200</v>
      </c>
      <c r="CG618" s="46">
        <f t="shared" si="1006"/>
        <v>1291888</v>
      </c>
      <c r="CH618" s="46">
        <v>0</v>
      </c>
      <c r="CI618" s="46">
        <f t="shared" si="1007"/>
        <v>0</v>
      </c>
      <c r="CJ618" s="46">
        <v>0</v>
      </c>
      <c r="CK618" s="46">
        <f t="shared" si="1008"/>
        <v>0</v>
      </c>
      <c r="CL618" s="46">
        <v>0</v>
      </c>
      <c r="CM618" s="46">
        <f t="shared" si="1009"/>
        <v>0</v>
      </c>
      <c r="CN618" s="46">
        <v>0</v>
      </c>
      <c r="CO618" s="46">
        <f t="shared" si="1010"/>
        <v>0</v>
      </c>
      <c r="CP618" s="46">
        <v>0</v>
      </c>
      <c r="CQ618" s="46">
        <f t="shared" si="1011"/>
        <v>0</v>
      </c>
      <c r="CR618" s="46">
        <v>0</v>
      </c>
      <c r="CS618" s="46">
        <f t="shared" si="1012"/>
        <v>0</v>
      </c>
      <c r="CT618" s="46">
        <v>0</v>
      </c>
      <c r="CU618" s="46">
        <f t="shared" si="1013"/>
        <v>0</v>
      </c>
      <c r="CV618" s="46">
        <v>0</v>
      </c>
      <c r="CW618" s="46">
        <f t="shared" si="1014"/>
        <v>0</v>
      </c>
      <c r="CX618" s="46">
        <v>0</v>
      </c>
      <c r="CY618" s="46">
        <f t="shared" si="1015"/>
        <v>0</v>
      </c>
      <c r="CZ618" s="46">
        <v>0</v>
      </c>
      <c r="DA618" s="46">
        <f t="shared" si="1016"/>
        <v>0</v>
      </c>
      <c r="DB618" s="47">
        <v>0</v>
      </c>
      <c r="DC618" s="46">
        <f t="shared" si="1017"/>
        <v>0</v>
      </c>
      <c r="DD618" s="48">
        <v>0</v>
      </c>
      <c r="DE618" s="46">
        <f t="shared" si="1018"/>
        <v>0</v>
      </c>
      <c r="DF618" s="49">
        <v>40</v>
      </c>
      <c r="DG618" s="50">
        <f t="shared" si="967"/>
        <v>32297.200000000001</v>
      </c>
      <c r="DH618" s="51">
        <f t="shared" si="973"/>
        <v>387566.40000000008</v>
      </c>
      <c r="DI618" s="52"/>
      <c r="DJ618" s="52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>
        <f>$DG618</f>
        <v>32297.200000000001</v>
      </c>
      <c r="DV618" s="53">
        <f>$DG618</f>
        <v>32297.200000000001</v>
      </c>
      <c r="DW618" s="53">
        <f>$DG618</f>
        <v>32297.200000000001</v>
      </c>
      <c r="DX618" s="53">
        <f>$DG618</f>
        <v>32297.200000000001</v>
      </c>
      <c r="DY618" s="53">
        <f t="shared" si="1019"/>
        <v>32297.200000000001</v>
      </c>
      <c r="DZ618" s="53">
        <f t="shared" si="1019"/>
        <v>32297.200000000001</v>
      </c>
      <c r="EA618" s="53">
        <f t="shared" si="1019"/>
        <v>32297.200000000001</v>
      </c>
      <c r="EB618" s="53">
        <f t="shared" si="1019"/>
        <v>32297.200000000001</v>
      </c>
      <c r="EC618" s="53">
        <f t="shared" si="1019"/>
        <v>32297.200000000001</v>
      </c>
      <c r="ED618" s="53">
        <f t="shared" si="1019"/>
        <v>32297.200000000001</v>
      </c>
      <c r="EE618" s="53">
        <f t="shared" si="1019"/>
        <v>32297.200000000001</v>
      </c>
      <c r="EF618" s="53">
        <f t="shared" si="1019"/>
        <v>32297.200000000001</v>
      </c>
      <c r="EG618" s="54">
        <f t="shared" si="974"/>
        <v>904321.59999999986</v>
      </c>
      <c r="EH618" s="55">
        <f t="shared" si="975"/>
        <v>12</v>
      </c>
      <c r="EI618" s="55">
        <f t="shared" si="976"/>
        <v>28</v>
      </c>
      <c r="EJ618" s="56" t="s">
        <v>620</v>
      </c>
      <c r="EK618" s="57">
        <f t="shared" si="988"/>
        <v>0</v>
      </c>
      <c r="EL618" s="57">
        <f t="shared" si="989"/>
        <v>0</v>
      </c>
      <c r="EM618" s="57">
        <f t="shared" si="990"/>
        <v>0</v>
      </c>
      <c r="EN618" s="57">
        <f t="shared" si="991"/>
        <v>0</v>
      </c>
      <c r="EO618" s="57">
        <f t="shared" si="979"/>
        <v>0</v>
      </c>
      <c r="EP618" s="57">
        <f t="shared" si="980"/>
        <v>0</v>
      </c>
      <c r="EQ618" s="58">
        <f t="shared" si="981"/>
        <v>0</v>
      </c>
      <c r="ER618" s="58">
        <f t="shared" si="982"/>
        <v>0</v>
      </c>
      <c r="ES618" s="58">
        <f t="shared" si="983"/>
        <v>0</v>
      </c>
      <c r="ET618" s="58">
        <f t="shared" si="984"/>
        <v>0</v>
      </c>
    </row>
    <row r="619" spans="1:150" x14ac:dyDescent="0.25">
      <c r="A619" s="30" t="s">
        <v>690</v>
      </c>
      <c r="B619" s="65">
        <v>2024026</v>
      </c>
      <c r="C619" s="67" t="s">
        <v>1838</v>
      </c>
      <c r="D619" s="32" t="s">
        <v>604</v>
      </c>
      <c r="E619" s="56"/>
      <c r="F619" s="33"/>
      <c r="G619" s="33"/>
      <c r="H619" s="288">
        <f t="shared" si="977"/>
        <v>1291888</v>
      </c>
      <c r="I619" s="288">
        <f t="shared" si="978"/>
        <v>1291888</v>
      </c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4" t="s">
        <v>616</v>
      </c>
      <c r="AI619" s="34" t="s">
        <v>463</v>
      </c>
      <c r="AJ619" s="34" t="s">
        <v>54</v>
      </c>
      <c r="AK619" s="34" t="s">
        <v>490</v>
      </c>
      <c r="AL619" s="34" t="s">
        <v>114</v>
      </c>
      <c r="AM619" s="34" t="s">
        <v>491</v>
      </c>
      <c r="AN619" s="34" t="s">
        <v>649</v>
      </c>
      <c r="AO619" s="36">
        <v>1.04</v>
      </c>
      <c r="AP619" s="69" t="s">
        <v>544</v>
      </c>
      <c r="AQ619" s="69" t="s">
        <v>30</v>
      </c>
      <c r="AR619" s="37" t="s">
        <v>493</v>
      </c>
      <c r="AS619" s="38">
        <v>2024</v>
      </c>
      <c r="AT619" s="39" t="s">
        <v>470</v>
      </c>
      <c r="AU619" s="37" t="s">
        <v>493</v>
      </c>
      <c r="AV619" s="39" t="s">
        <v>523</v>
      </c>
      <c r="AW619" s="39" t="s">
        <v>524</v>
      </c>
      <c r="AX619" s="39" t="s">
        <v>606</v>
      </c>
      <c r="AY619" s="40" t="s">
        <v>1118</v>
      </c>
      <c r="AZ619" s="40" t="s">
        <v>619</v>
      </c>
      <c r="BA619" s="274"/>
      <c r="BB619" s="42"/>
      <c r="BC619" s="43">
        <v>1242200</v>
      </c>
      <c r="BD619" s="43"/>
      <c r="BE619" s="43"/>
      <c r="BF619" s="43"/>
      <c r="BG619" s="44"/>
      <c r="BH619" s="45">
        <f t="shared" si="962"/>
        <v>1242200</v>
      </c>
      <c r="BI619" s="45">
        <f t="shared" si="963"/>
        <v>1291888</v>
      </c>
      <c r="BJ619" s="45">
        <f t="shared" si="972"/>
        <v>1291888</v>
      </c>
      <c r="BK619" s="138">
        <v>0</v>
      </c>
      <c r="BL619" s="46">
        <v>0</v>
      </c>
      <c r="BM619" s="46">
        <f t="shared" si="1020"/>
        <v>0</v>
      </c>
      <c r="BN619" s="46">
        <v>0</v>
      </c>
      <c r="BO619" s="46">
        <f t="shared" si="1001"/>
        <v>0</v>
      </c>
      <c r="BP619" s="46">
        <v>0</v>
      </c>
      <c r="BQ619" s="46">
        <f t="shared" si="1021"/>
        <v>0</v>
      </c>
      <c r="BR619" s="46">
        <v>0</v>
      </c>
      <c r="BS619" s="46">
        <f t="shared" si="1022"/>
        <v>0</v>
      </c>
      <c r="BT619" s="46">
        <v>0</v>
      </c>
      <c r="BU619" s="46">
        <f t="shared" si="1023"/>
        <v>0</v>
      </c>
      <c r="BV619" s="46">
        <v>0</v>
      </c>
      <c r="BW619" s="46">
        <f t="shared" si="1024"/>
        <v>0</v>
      </c>
      <c r="BX619" s="46">
        <v>0</v>
      </c>
      <c r="BY619" s="46">
        <f t="shared" si="1025"/>
        <v>0</v>
      </c>
      <c r="BZ619" s="46">
        <v>0</v>
      </c>
      <c r="CA619" s="46">
        <f t="shared" si="1003"/>
        <v>0</v>
      </c>
      <c r="CB619" s="46">
        <v>0</v>
      </c>
      <c r="CC619" s="46">
        <f t="shared" si="1004"/>
        <v>0</v>
      </c>
      <c r="CD619" s="46">
        <v>0</v>
      </c>
      <c r="CE619" s="46">
        <f t="shared" si="1005"/>
        <v>0</v>
      </c>
      <c r="CF619" s="46">
        <v>0</v>
      </c>
      <c r="CG619" s="46">
        <f t="shared" si="1006"/>
        <v>0</v>
      </c>
      <c r="CH619" s="46">
        <v>1242200</v>
      </c>
      <c r="CI619" s="46">
        <f t="shared" si="1007"/>
        <v>1291888</v>
      </c>
      <c r="CJ619" s="46">
        <v>0</v>
      </c>
      <c r="CK619" s="46">
        <f t="shared" si="1008"/>
        <v>0</v>
      </c>
      <c r="CL619" s="46">
        <v>0</v>
      </c>
      <c r="CM619" s="46">
        <f t="shared" si="1009"/>
        <v>0</v>
      </c>
      <c r="CN619" s="46">
        <v>0</v>
      </c>
      <c r="CO619" s="46">
        <f t="shared" si="1010"/>
        <v>0</v>
      </c>
      <c r="CP619" s="46">
        <v>0</v>
      </c>
      <c r="CQ619" s="46">
        <f t="shared" si="1011"/>
        <v>0</v>
      </c>
      <c r="CR619" s="46">
        <v>0</v>
      </c>
      <c r="CS619" s="46">
        <f t="shared" si="1012"/>
        <v>0</v>
      </c>
      <c r="CT619" s="46">
        <v>0</v>
      </c>
      <c r="CU619" s="46">
        <f t="shared" si="1013"/>
        <v>0</v>
      </c>
      <c r="CV619" s="46">
        <v>0</v>
      </c>
      <c r="CW619" s="46">
        <f t="shared" si="1014"/>
        <v>0</v>
      </c>
      <c r="CX619" s="46">
        <v>0</v>
      </c>
      <c r="CY619" s="46">
        <f t="shared" si="1015"/>
        <v>0</v>
      </c>
      <c r="CZ619" s="46">
        <v>0</v>
      </c>
      <c r="DA619" s="46">
        <f t="shared" si="1016"/>
        <v>0</v>
      </c>
      <c r="DB619" s="47">
        <v>0</v>
      </c>
      <c r="DC619" s="46">
        <f t="shared" si="1017"/>
        <v>0</v>
      </c>
      <c r="DD619" s="48">
        <v>0</v>
      </c>
      <c r="DE619" s="46">
        <f t="shared" si="1018"/>
        <v>0</v>
      </c>
      <c r="DF619" s="49">
        <v>40</v>
      </c>
      <c r="DG619" s="50">
        <f t="shared" si="967"/>
        <v>32297.200000000001</v>
      </c>
      <c r="DH619" s="51">
        <f t="shared" si="973"/>
        <v>355269.20000000007</v>
      </c>
      <c r="DI619" s="52"/>
      <c r="DJ619" s="52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>
        <f>$DG619</f>
        <v>32297.200000000001</v>
      </c>
      <c r="DW619" s="53">
        <f>$DG619</f>
        <v>32297.200000000001</v>
      </c>
      <c r="DX619" s="53">
        <f>$DG619</f>
        <v>32297.200000000001</v>
      </c>
      <c r="DY619" s="53">
        <f t="shared" si="1019"/>
        <v>32297.200000000001</v>
      </c>
      <c r="DZ619" s="53">
        <f t="shared" si="1019"/>
        <v>32297.200000000001</v>
      </c>
      <c r="EA619" s="53">
        <f t="shared" si="1019"/>
        <v>32297.200000000001</v>
      </c>
      <c r="EB619" s="53">
        <f t="shared" si="1019"/>
        <v>32297.200000000001</v>
      </c>
      <c r="EC619" s="53">
        <f t="shared" si="1019"/>
        <v>32297.200000000001</v>
      </c>
      <c r="ED619" s="53">
        <f t="shared" si="1019"/>
        <v>32297.200000000001</v>
      </c>
      <c r="EE619" s="53">
        <f t="shared" si="1019"/>
        <v>32297.200000000001</v>
      </c>
      <c r="EF619" s="53">
        <f t="shared" si="1019"/>
        <v>32297.200000000001</v>
      </c>
      <c r="EG619" s="54">
        <f t="shared" si="974"/>
        <v>936618.79999999993</v>
      </c>
      <c r="EH619" s="55">
        <f t="shared" si="975"/>
        <v>11</v>
      </c>
      <c r="EI619" s="55">
        <f t="shared" si="976"/>
        <v>29</v>
      </c>
      <c r="EJ619" s="56" t="s">
        <v>620</v>
      </c>
      <c r="EK619" s="57">
        <f t="shared" si="988"/>
        <v>0</v>
      </c>
      <c r="EL619" s="57">
        <f t="shared" si="989"/>
        <v>0</v>
      </c>
      <c r="EM619" s="57">
        <f t="shared" si="990"/>
        <v>0</v>
      </c>
      <c r="EN619" s="57">
        <f t="shared" si="991"/>
        <v>0</v>
      </c>
      <c r="EO619" s="57">
        <f t="shared" si="979"/>
        <v>0</v>
      </c>
      <c r="EP619" s="57">
        <f t="shared" si="980"/>
        <v>0</v>
      </c>
      <c r="EQ619" s="58">
        <f t="shared" si="981"/>
        <v>0</v>
      </c>
      <c r="ER619" s="58">
        <f t="shared" si="982"/>
        <v>0</v>
      </c>
      <c r="ES619" s="58">
        <f t="shared" si="983"/>
        <v>0</v>
      </c>
      <c r="ET619" s="58">
        <f t="shared" si="984"/>
        <v>0</v>
      </c>
    </row>
    <row r="620" spans="1:150" x14ac:dyDescent="0.25">
      <c r="A620" s="30" t="s">
        <v>690</v>
      </c>
      <c r="B620" s="65">
        <v>2024027</v>
      </c>
      <c r="C620" s="67" t="s">
        <v>1839</v>
      </c>
      <c r="D620" s="32" t="s">
        <v>604</v>
      </c>
      <c r="E620" s="56"/>
      <c r="F620" s="33"/>
      <c r="G620" s="33"/>
      <c r="H620" s="288">
        <f t="shared" si="977"/>
        <v>1291888</v>
      </c>
      <c r="I620" s="288">
        <f t="shared" si="978"/>
        <v>1291888</v>
      </c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4" t="s">
        <v>616</v>
      </c>
      <c r="AI620" s="34" t="s">
        <v>463</v>
      </c>
      <c r="AJ620" s="34" t="s">
        <v>54</v>
      </c>
      <c r="AK620" s="34" t="s">
        <v>490</v>
      </c>
      <c r="AL620" s="34" t="s">
        <v>114</v>
      </c>
      <c r="AM620" s="34" t="s">
        <v>491</v>
      </c>
      <c r="AN620" s="34" t="s">
        <v>649</v>
      </c>
      <c r="AO620" s="36">
        <v>1.04</v>
      </c>
      <c r="AP620" s="69" t="s">
        <v>544</v>
      </c>
      <c r="AQ620" s="69" t="s">
        <v>30</v>
      </c>
      <c r="AR620" s="37" t="s">
        <v>493</v>
      </c>
      <c r="AS620" s="38">
        <v>2024</v>
      </c>
      <c r="AT620" s="39" t="s">
        <v>470</v>
      </c>
      <c r="AU620" s="37" t="s">
        <v>493</v>
      </c>
      <c r="AV620" s="39" t="s">
        <v>523</v>
      </c>
      <c r="AW620" s="39" t="s">
        <v>524</v>
      </c>
      <c r="AX620" s="39" t="s">
        <v>606</v>
      </c>
      <c r="AY620" s="40" t="s">
        <v>1118</v>
      </c>
      <c r="AZ620" s="40" t="s">
        <v>619</v>
      </c>
      <c r="BA620" s="274"/>
      <c r="BB620" s="42"/>
      <c r="BC620" s="43">
        <v>1242200</v>
      </c>
      <c r="BD620" s="43"/>
      <c r="BE620" s="43"/>
      <c r="BF620" s="43"/>
      <c r="BG620" s="44"/>
      <c r="BH620" s="45">
        <f t="shared" si="962"/>
        <v>1242200</v>
      </c>
      <c r="BI620" s="45">
        <f t="shared" si="963"/>
        <v>1291888</v>
      </c>
      <c r="BJ620" s="45">
        <f t="shared" si="972"/>
        <v>1291888</v>
      </c>
      <c r="BK620" s="138">
        <v>0</v>
      </c>
      <c r="BL620" s="46">
        <v>0</v>
      </c>
      <c r="BM620" s="46">
        <f t="shared" si="1020"/>
        <v>0</v>
      </c>
      <c r="BN620" s="46">
        <v>0</v>
      </c>
      <c r="BO620" s="46">
        <f t="shared" si="1001"/>
        <v>0</v>
      </c>
      <c r="BP620" s="46">
        <v>0</v>
      </c>
      <c r="BQ620" s="46">
        <f t="shared" si="1021"/>
        <v>0</v>
      </c>
      <c r="BR620" s="46">
        <v>0</v>
      </c>
      <c r="BS620" s="46">
        <f t="shared" si="1022"/>
        <v>0</v>
      </c>
      <c r="BT620" s="46">
        <v>0</v>
      </c>
      <c r="BU620" s="46">
        <f t="shared" si="1023"/>
        <v>0</v>
      </c>
      <c r="BV620" s="46">
        <v>0</v>
      </c>
      <c r="BW620" s="46">
        <f t="shared" si="1024"/>
        <v>0</v>
      </c>
      <c r="BX620" s="46">
        <v>0</v>
      </c>
      <c r="BY620" s="46">
        <f t="shared" si="1025"/>
        <v>0</v>
      </c>
      <c r="BZ620" s="46">
        <v>0</v>
      </c>
      <c r="CA620" s="46">
        <f t="shared" si="1003"/>
        <v>0</v>
      </c>
      <c r="CB620" s="46">
        <v>0</v>
      </c>
      <c r="CC620" s="46">
        <f t="shared" si="1004"/>
        <v>0</v>
      </c>
      <c r="CD620" s="46">
        <v>0</v>
      </c>
      <c r="CE620" s="46">
        <f t="shared" si="1005"/>
        <v>0</v>
      </c>
      <c r="CF620" s="46">
        <v>0</v>
      </c>
      <c r="CG620" s="46">
        <f t="shared" si="1006"/>
        <v>0</v>
      </c>
      <c r="CH620" s="46">
        <v>0</v>
      </c>
      <c r="CI620" s="46">
        <f t="shared" si="1007"/>
        <v>0</v>
      </c>
      <c r="CJ620" s="46">
        <v>1242200</v>
      </c>
      <c r="CK620" s="46">
        <f t="shared" si="1008"/>
        <v>1291888</v>
      </c>
      <c r="CL620" s="46"/>
      <c r="CM620" s="46">
        <f t="shared" si="1009"/>
        <v>0</v>
      </c>
      <c r="CN620" s="46">
        <v>0</v>
      </c>
      <c r="CO620" s="46">
        <f t="shared" si="1010"/>
        <v>0</v>
      </c>
      <c r="CP620" s="46">
        <v>0</v>
      </c>
      <c r="CQ620" s="46">
        <f t="shared" si="1011"/>
        <v>0</v>
      </c>
      <c r="CR620" s="46">
        <v>0</v>
      </c>
      <c r="CS620" s="46">
        <f t="shared" si="1012"/>
        <v>0</v>
      </c>
      <c r="CT620" s="46">
        <v>0</v>
      </c>
      <c r="CU620" s="46">
        <f t="shared" si="1013"/>
        <v>0</v>
      </c>
      <c r="CV620" s="46">
        <v>0</v>
      </c>
      <c r="CW620" s="46">
        <f t="shared" si="1014"/>
        <v>0</v>
      </c>
      <c r="CX620" s="46">
        <v>0</v>
      </c>
      <c r="CY620" s="46">
        <f t="shared" si="1015"/>
        <v>0</v>
      </c>
      <c r="CZ620" s="46">
        <v>0</v>
      </c>
      <c r="DA620" s="46">
        <f t="shared" si="1016"/>
        <v>0</v>
      </c>
      <c r="DB620" s="47">
        <v>0</v>
      </c>
      <c r="DC620" s="46">
        <f t="shared" si="1017"/>
        <v>0</v>
      </c>
      <c r="DD620" s="48">
        <v>0</v>
      </c>
      <c r="DE620" s="46">
        <f t="shared" si="1018"/>
        <v>0</v>
      </c>
      <c r="DF620" s="49">
        <v>40</v>
      </c>
      <c r="DG620" s="50">
        <f t="shared" si="967"/>
        <v>32297.200000000001</v>
      </c>
      <c r="DH620" s="51">
        <f t="shared" si="973"/>
        <v>322972.00000000006</v>
      </c>
      <c r="DI620" s="52"/>
      <c r="DJ620" s="52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>
        <f>$DG620</f>
        <v>32297.200000000001</v>
      </c>
      <c r="DX620" s="53">
        <f>$DG620</f>
        <v>32297.200000000001</v>
      </c>
      <c r="DY620" s="53">
        <f t="shared" si="1019"/>
        <v>32297.200000000001</v>
      </c>
      <c r="DZ620" s="53">
        <f t="shared" si="1019"/>
        <v>32297.200000000001</v>
      </c>
      <c r="EA620" s="53">
        <f t="shared" si="1019"/>
        <v>32297.200000000001</v>
      </c>
      <c r="EB620" s="53">
        <f t="shared" si="1019"/>
        <v>32297.200000000001</v>
      </c>
      <c r="EC620" s="53">
        <f t="shared" si="1019"/>
        <v>32297.200000000001</v>
      </c>
      <c r="ED620" s="53">
        <f t="shared" si="1019"/>
        <v>32297.200000000001</v>
      </c>
      <c r="EE620" s="53">
        <f t="shared" si="1019"/>
        <v>32297.200000000001</v>
      </c>
      <c r="EF620" s="53">
        <f t="shared" si="1019"/>
        <v>32297.200000000001</v>
      </c>
      <c r="EG620" s="54">
        <f t="shared" si="974"/>
        <v>968916</v>
      </c>
      <c r="EH620" s="55">
        <f t="shared" si="975"/>
        <v>10</v>
      </c>
      <c r="EI620" s="55">
        <f t="shared" si="976"/>
        <v>30</v>
      </c>
      <c r="EJ620" s="56" t="s">
        <v>620</v>
      </c>
      <c r="EK620" s="57">
        <f t="shared" si="988"/>
        <v>0</v>
      </c>
      <c r="EL620" s="57">
        <f t="shared" si="989"/>
        <v>0</v>
      </c>
      <c r="EM620" s="57">
        <f t="shared" si="990"/>
        <v>0</v>
      </c>
      <c r="EN620" s="57">
        <f t="shared" si="991"/>
        <v>0</v>
      </c>
      <c r="EO620" s="57">
        <f t="shared" si="979"/>
        <v>0</v>
      </c>
      <c r="EP620" s="57">
        <f t="shared" si="980"/>
        <v>0</v>
      </c>
      <c r="EQ620" s="58">
        <f t="shared" si="981"/>
        <v>0</v>
      </c>
      <c r="ER620" s="58">
        <f t="shared" si="982"/>
        <v>0</v>
      </c>
      <c r="ES620" s="58">
        <f t="shared" si="983"/>
        <v>0</v>
      </c>
      <c r="ET620" s="58">
        <f t="shared" si="984"/>
        <v>0</v>
      </c>
    </row>
    <row r="621" spans="1:150" x14ac:dyDescent="0.25">
      <c r="A621" s="30" t="s">
        <v>690</v>
      </c>
      <c r="B621" s="65">
        <v>2024028</v>
      </c>
      <c r="C621" s="67" t="s">
        <v>1840</v>
      </c>
      <c r="D621" s="32" t="s">
        <v>604</v>
      </c>
      <c r="E621" s="56"/>
      <c r="F621" s="33"/>
      <c r="G621" s="33"/>
      <c r="H621" s="288">
        <f t="shared" si="977"/>
        <v>1291888</v>
      </c>
      <c r="I621" s="288">
        <f t="shared" si="978"/>
        <v>1291888</v>
      </c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4" t="s">
        <v>616</v>
      </c>
      <c r="AI621" s="34" t="s">
        <v>463</v>
      </c>
      <c r="AJ621" s="34" t="s">
        <v>54</v>
      </c>
      <c r="AK621" s="34" t="s">
        <v>490</v>
      </c>
      <c r="AL621" s="34" t="s">
        <v>114</v>
      </c>
      <c r="AM621" s="34" t="s">
        <v>491</v>
      </c>
      <c r="AN621" s="34" t="s">
        <v>649</v>
      </c>
      <c r="AO621" s="36">
        <v>1.04</v>
      </c>
      <c r="AP621" s="69" t="s">
        <v>544</v>
      </c>
      <c r="AQ621" s="69" t="s">
        <v>30</v>
      </c>
      <c r="AR621" s="37" t="s">
        <v>493</v>
      </c>
      <c r="AS621" s="38">
        <v>2024</v>
      </c>
      <c r="AT621" s="39" t="s">
        <v>470</v>
      </c>
      <c r="AU621" s="37" t="s">
        <v>493</v>
      </c>
      <c r="AV621" s="39" t="s">
        <v>523</v>
      </c>
      <c r="AW621" s="39" t="s">
        <v>524</v>
      </c>
      <c r="AX621" s="39" t="s">
        <v>606</v>
      </c>
      <c r="AY621" s="40" t="s">
        <v>1118</v>
      </c>
      <c r="AZ621" s="40" t="s">
        <v>619</v>
      </c>
      <c r="BA621" s="274"/>
      <c r="BB621" s="42"/>
      <c r="BC621" s="43">
        <v>1242200</v>
      </c>
      <c r="BD621" s="43"/>
      <c r="BE621" s="43"/>
      <c r="BF621" s="43"/>
      <c r="BG621" s="44"/>
      <c r="BH621" s="45">
        <f t="shared" si="962"/>
        <v>1242200</v>
      </c>
      <c r="BI621" s="45">
        <f t="shared" si="963"/>
        <v>1291888</v>
      </c>
      <c r="BJ621" s="45">
        <f t="shared" si="972"/>
        <v>1291888</v>
      </c>
      <c r="BK621" s="138">
        <v>0</v>
      </c>
      <c r="BL621" s="46">
        <v>0</v>
      </c>
      <c r="BM621" s="46">
        <f t="shared" si="1020"/>
        <v>0</v>
      </c>
      <c r="BN621" s="46">
        <v>0</v>
      </c>
      <c r="BO621" s="46">
        <f t="shared" si="1001"/>
        <v>0</v>
      </c>
      <c r="BP621" s="46">
        <v>0</v>
      </c>
      <c r="BQ621" s="46">
        <f t="shared" si="1021"/>
        <v>0</v>
      </c>
      <c r="BR621" s="46">
        <v>0</v>
      </c>
      <c r="BS621" s="46">
        <f t="shared" si="1022"/>
        <v>0</v>
      </c>
      <c r="BT621" s="46">
        <v>0</v>
      </c>
      <c r="BU621" s="46">
        <f t="shared" si="1023"/>
        <v>0</v>
      </c>
      <c r="BV621" s="46">
        <v>0</v>
      </c>
      <c r="BW621" s="46">
        <f t="shared" si="1024"/>
        <v>0</v>
      </c>
      <c r="BX621" s="46">
        <v>0</v>
      </c>
      <c r="BY621" s="46">
        <f t="shared" si="1025"/>
        <v>0</v>
      </c>
      <c r="BZ621" s="46">
        <v>0</v>
      </c>
      <c r="CA621" s="46">
        <f t="shared" si="1003"/>
        <v>0</v>
      </c>
      <c r="CB621" s="46">
        <v>0</v>
      </c>
      <c r="CC621" s="46">
        <f t="shared" si="1004"/>
        <v>0</v>
      </c>
      <c r="CD621" s="46">
        <v>0</v>
      </c>
      <c r="CE621" s="46">
        <f t="shared" si="1005"/>
        <v>0</v>
      </c>
      <c r="CF621" s="46">
        <v>0</v>
      </c>
      <c r="CG621" s="46">
        <f t="shared" si="1006"/>
        <v>0</v>
      </c>
      <c r="CH621" s="46">
        <v>0</v>
      </c>
      <c r="CI621" s="46">
        <f t="shared" si="1007"/>
        <v>0</v>
      </c>
      <c r="CJ621" s="46">
        <v>0</v>
      </c>
      <c r="CK621" s="46">
        <f t="shared" si="1008"/>
        <v>0</v>
      </c>
      <c r="CL621" s="46">
        <v>1242200</v>
      </c>
      <c r="CM621" s="46">
        <f t="shared" si="1009"/>
        <v>1291888</v>
      </c>
      <c r="CN621" s="46">
        <v>0</v>
      </c>
      <c r="CO621" s="46">
        <f t="shared" si="1010"/>
        <v>0</v>
      </c>
      <c r="CP621" s="46">
        <v>0</v>
      </c>
      <c r="CQ621" s="46">
        <f t="shared" si="1011"/>
        <v>0</v>
      </c>
      <c r="CR621" s="46">
        <v>0</v>
      </c>
      <c r="CS621" s="46">
        <f t="shared" si="1012"/>
        <v>0</v>
      </c>
      <c r="CT621" s="46">
        <v>0</v>
      </c>
      <c r="CU621" s="46">
        <f t="shared" si="1013"/>
        <v>0</v>
      </c>
      <c r="CV621" s="46">
        <v>0</v>
      </c>
      <c r="CW621" s="46">
        <f t="shared" si="1014"/>
        <v>0</v>
      </c>
      <c r="CX621" s="46">
        <v>0</v>
      </c>
      <c r="CY621" s="46">
        <f t="shared" si="1015"/>
        <v>0</v>
      </c>
      <c r="CZ621" s="46">
        <v>0</v>
      </c>
      <c r="DA621" s="46">
        <f t="shared" si="1016"/>
        <v>0</v>
      </c>
      <c r="DB621" s="47">
        <v>0</v>
      </c>
      <c r="DC621" s="46">
        <f t="shared" si="1017"/>
        <v>0</v>
      </c>
      <c r="DD621" s="48">
        <v>0</v>
      </c>
      <c r="DE621" s="46">
        <f t="shared" si="1018"/>
        <v>0</v>
      </c>
      <c r="DF621" s="49">
        <v>40</v>
      </c>
      <c r="DG621" s="50">
        <f t="shared" si="967"/>
        <v>32297.200000000001</v>
      </c>
      <c r="DH621" s="51">
        <f t="shared" si="973"/>
        <v>290674.80000000005</v>
      </c>
      <c r="DI621" s="52"/>
      <c r="DJ621" s="52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>
        <f>$DG621</f>
        <v>32297.200000000001</v>
      </c>
      <c r="DY621" s="53">
        <f t="shared" si="1019"/>
        <v>32297.200000000001</v>
      </c>
      <c r="DZ621" s="53">
        <f t="shared" si="1019"/>
        <v>32297.200000000001</v>
      </c>
      <c r="EA621" s="53">
        <f t="shared" si="1019"/>
        <v>32297.200000000001</v>
      </c>
      <c r="EB621" s="53">
        <f t="shared" si="1019"/>
        <v>32297.200000000001</v>
      </c>
      <c r="EC621" s="53">
        <f t="shared" si="1019"/>
        <v>32297.200000000001</v>
      </c>
      <c r="ED621" s="53">
        <f t="shared" si="1019"/>
        <v>32297.200000000001</v>
      </c>
      <c r="EE621" s="53">
        <f t="shared" si="1019"/>
        <v>32297.200000000001</v>
      </c>
      <c r="EF621" s="53">
        <f t="shared" si="1019"/>
        <v>32297.200000000001</v>
      </c>
      <c r="EG621" s="54">
        <f t="shared" si="974"/>
        <v>1001213.2</v>
      </c>
      <c r="EH621" s="55">
        <f t="shared" si="975"/>
        <v>9</v>
      </c>
      <c r="EI621" s="55">
        <f t="shared" si="976"/>
        <v>31</v>
      </c>
      <c r="EJ621" s="56" t="s">
        <v>620</v>
      </c>
      <c r="EK621" s="57">
        <f t="shared" si="988"/>
        <v>0</v>
      </c>
      <c r="EL621" s="57">
        <f t="shared" si="989"/>
        <v>0</v>
      </c>
      <c r="EM621" s="57">
        <f t="shared" si="990"/>
        <v>0</v>
      </c>
      <c r="EN621" s="57">
        <f t="shared" si="991"/>
        <v>0</v>
      </c>
      <c r="EO621" s="57">
        <f t="shared" si="979"/>
        <v>0</v>
      </c>
      <c r="EP621" s="57">
        <f t="shared" si="980"/>
        <v>0</v>
      </c>
      <c r="EQ621" s="58">
        <f t="shared" si="981"/>
        <v>0</v>
      </c>
      <c r="ER621" s="58">
        <f t="shared" si="982"/>
        <v>0</v>
      </c>
      <c r="ES621" s="58">
        <f t="shared" si="983"/>
        <v>0</v>
      </c>
      <c r="ET621" s="58">
        <f t="shared" si="984"/>
        <v>0</v>
      </c>
    </row>
    <row r="622" spans="1:150" x14ac:dyDescent="0.25">
      <c r="A622" s="30" t="s">
        <v>690</v>
      </c>
      <c r="B622" s="65">
        <v>2024029</v>
      </c>
      <c r="C622" s="67" t="s">
        <v>1841</v>
      </c>
      <c r="D622" s="32" t="s">
        <v>604</v>
      </c>
      <c r="E622" s="56"/>
      <c r="F622" s="33"/>
      <c r="G622" s="33"/>
      <c r="H622" s="288">
        <f t="shared" si="977"/>
        <v>1291888</v>
      </c>
      <c r="I622" s="288">
        <f t="shared" si="978"/>
        <v>1291888</v>
      </c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4" t="s">
        <v>616</v>
      </c>
      <c r="AI622" s="34" t="s">
        <v>463</v>
      </c>
      <c r="AJ622" s="34" t="s">
        <v>54</v>
      </c>
      <c r="AK622" s="34" t="s">
        <v>490</v>
      </c>
      <c r="AL622" s="34" t="s">
        <v>114</v>
      </c>
      <c r="AM622" s="34" t="s">
        <v>491</v>
      </c>
      <c r="AN622" s="34" t="s">
        <v>649</v>
      </c>
      <c r="AO622" s="36">
        <v>1.04</v>
      </c>
      <c r="AP622" s="69" t="s">
        <v>544</v>
      </c>
      <c r="AQ622" s="69" t="s">
        <v>30</v>
      </c>
      <c r="AR622" s="37" t="s">
        <v>493</v>
      </c>
      <c r="AS622" s="38">
        <v>2024</v>
      </c>
      <c r="AT622" s="39" t="s">
        <v>470</v>
      </c>
      <c r="AU622" s="37" t="s">
        <v>493</v>
      </c>
      <c r="AV622" s="39" t="s">
        <v>523</v>
      </c>
      <c r="AW622" s="39" t="s">
        <v>524</v>
      </c>
      <c r="AX622" s="39" t="s">
        <v>606</v>
      </c>
      <c r="AY622" s="40" t="s">
        <v>1118</v>
      </c>
      <c r="AZ622" s="40" t="s">
        <v>619</v>
      </c>
      <c r="BA622" s="274"/>
      <c r="BB622" s="42"/>
      <c r="BC622" s="43">
        <v>1242200</v>
      </c>
      <c r="BD622" s="43"/>
      <c r="BE622" s="43"/>
      <c r="BF622" s="43"/>
      <c r="BG622" s="44"/>
      <c r="BH622" s="45">
        <f t="shared" si="962"/>
        <v>1242200</v>
      </c>
      <c r="BI622" s="45">
        <f t="shared" si="963"/>
        <v>1291888</v>
      </c>
      <c r="BJ622" s="45">
        <f t="shared" si="972"/>
        <v>1291888</v>
      </c>
      <c r="BK622" s="138">
        <v>0</v>
      </c>
      <c r="BL622" s="46">
        <v>0</v>
      </c>
      <c r="BM622" s="46">
        <f t="shared" si="1020"/>
        <v>0</v>
      </c>
      <c r="BN622" s="46">
        <v>0</v>
      </c>
      <c r="BO622" s="46">
        <f t="shared" si="1001"/>
        <v>0</v>
      </c>
      <c r="BP622" s="46">
        <v>0</v>
      </c>
      <c r="BQ622" s="46">
        <f t="shared" si="1021"/>
        <v>0</v>
      </c>
      <c r="BR622" s="46">
        <v>0</v>
      </c>
      <c r="BS622" s="46">
        <f t="shared" si="1022"/>
        <v>0</v>
      </c>
      <c r="BT622" s="46">
        <v>0</v>
      </c>
      <c r="BU622" s="46">
        <f t="shared" si="1023"/>
        <v>0</v>
      </c>
      <c r="BV622" s="46">
        <v>0</v>
      </c>
      <c r="BW622" s="46">
        <f t="shared" si="1024"/>
        <v>0</v>
      </c>
      <c r="BX622" s="46">
        <v>0</v>
      </c>
      <c r="BY622" s="46">
        <f t="shared" si="1025"/>
        <v>0</v>
      </c>
      <c r="BZ622" s="46">
        <v>0</v>
      </c>
      <c r="CA622" s="46">
        <f t="shared" si="1003"/>
        <v>0</v>
      </c>
      <c r="CB622" s="46">
        <v>0</v>
      </c>
      <c r="CC622" s="46">
        <f t="shared" si="1004"/>
        <v>0</v>
      </c>
      <c r="CD622" s="46">
        <v>0</v>
      </c>
      <c r="CE622" s="46">
        <f t="shared" si="1005"/>
        <v>0</v>
      </c>
      <c r="CF622" s="46">
        <v>0</v>
      </c>
      <c r="CG622" s="46">
        <f t="shared" si="1006"/>
        <v>0</v>
      </c>
      <c r="CH622" s="46">
        <v>0</v>
      </c>
      <c r="CI622" s="46">
        <f t="shared" si="1007"/>
        <v>0</v>
      </c>
      <c r="CJ622" s="46">
        <v>0</v>
      </c>
      <c r="CK622" s="46">
        <f t="shared" si="1008"/>
        <v>0</v>
      </c>
      <c r="CL622" s="46"/>
      <c r="CM622" s="46">
        <f t="shared" si="1009"/>
        <v>0</v>
      </c>
      <c r="CN622" s="46">
        <v>1242200</v>
      </c>
      <c r="CO622" s="46">
        <f t="shared" si="1010"/>
        <v>1291888</v>
      </c>
      <c r="CP622" s="46">
        <v>0</v>
      </c>
      <c r="CQ622" s="46">
        <f t="shared" si="1011"/>
        <v>0</v>
      </c>
      <c r="CR622" s="46">
        <v>0</v>
      </c>
      <c r="CS622" s="46">
        <f t="shared" si="1012"/>
        <v>0</v>
      </c>
      <c r="CT622" s="46">
        <v>0</v>
      </c>
      <c r="CU622" s="46">
        <f t="shared" si="1013"/>
        <v>0</v>
      </c>
      <c r="CV622" s="46">
        <v>0</v>
      </c>
      <c r="CW622" s="46">
        <f t="shared" si="1014"/>
        <v>0</v>
      </c>
      <c r="CX622" s="46">
        <v>0</v>
      </c>
      <c r="CY622" s="46">
        <f t="shared" si="1015"/>
        <v>0</v>
      </c>
      <c r="CZ622" s="46">
        <v>0</v>
      </c>
      <c r="DA622" s="46">
        <f t="shared" si="1016"/>
        <v>0</v>
      </c>
      <c r="DB622" s="47">
        <v>0</v>
      </c>
      <c r="DC622" s="46">
        <f t="shared" si="1017"/>
        <v>0</v>
      </c>
      <c r="DD622" s="48">
        <v>0</v>
      </c>
      <c r="DE622" s="46">
        <f t="shared" si="1018"/>
        <v>0</v>
      </c>
      <c r="DF622" s="49">
        <v>40</v>
      </c>
      <c r="DG622" s="50">
        <f t="shared" si="967"/>
        <v>32297.200000000001</v>
      </c>
      <c r="DH622" s="51">
        <f t="shared" si="973"/>
        <v>258377.60000000003</v>
      </c>
      <c r="DI622" s="52"/>
      <c r="DJ622" s="52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2"/>
      <c r="DY622" s="53">
        <f t="shared" si="1019"/>
        <v>32297.200000000001</v>
      </c>
      <c r="DZ622" s="53">
        <f t="shared" si="1019"/>
        <v>32297.200000000001</v>
      </c>
      <c r="EA622" s="53">
        <f t="shared" si="1019"/>
        <v>32297.200000000001</v>
      </c>
      <c r="EB622" s="53">
        <f t="shared" si="1019"/>
        <v>32297.200000000001</v>
      </c>
      <c r="EC622" s="53">
        <f t="shared" si="1019"/>
        <v>32297.200000000001</v>
      </c>
      <c r="ED622" s="53">
        <f t="shared" si="1019"/>
        <v>32297.200000000001</v>
      </c>
      <c r="EE622" s="53">
        <f t="shared" si="1019"/>
        <v>32297.200000000001</v>
      </c>
      <c r="EF622" s="53">
        <f t="shared" si="1019"/>
        <v>32297.200000000001</v>
      </c>
      <c r="EG622" s="54">
        <f t="shared" si="974"/>
        <v>1033510.3999999999</v>
      </c>
      <c r="EH622" s="55">
        <f t="shared" si="975"/>
        <v>8</v>
      </c>
      <c r="EI622" s="55">
        <f t="shared" si="976"/>
        <v>32</v>
      </c>
      <c r="EJ622" s="56" t="s">
        <v>620</v>
      </c>
      <c r="EK622" s="57">
        <f t="shared" si="988"/>
        <v>0</v>
      </c>
      <c r="EL622" s="57">
        <f t="shared" si="989"/>
        <v>0</v>
      </c>
      <c r="EM622" s="57">
        <f t="shared" si="990"/>
        <v>0</v>
      </c>
      <c r="EN622" s="57">
        <f t="shared" si="991"/>
        <v>0</v>
      </c>
      <c r="EO622" s="57">
        <f t="shared" si="979"/>
        <v>0</v>
      </c>
      <c r="EP622" s="57">
        <f t="shared" si="980"/>
        <v>0</v>
      </c>
      <c r="EQ622" s="58">
        <f t="shared" si="981"/>
        <v>0</v>
      </c>
      <c r="ER622" s="58">
        <f t="shared" si="982"/>
        <v>0</v>
      </c>
      <c r="ES622" s="58">
        <f t="shared" si="983"/>
        <v>0</v>
      </c>
      <c r="ET622" s="58">
        <f t="shared" si="984"/>
        <v>0</v>
      </c>
    </row>
    <row r="623" spans="1:150" x14ac:dyDescent="0.25">
      <c r="A623" s="30" t="s">
        <v>690</v>
      </c>
      <c r="B623" s="65">
        <v>2024030</v>
      </c>
      <c r="C623" s="67" t="s">
        <v>1842</v>
      </c>
      <c r="D623" s="32" t="s">
        <v>604</v>
      </c>
      <c r="E623" s="56"/>
      <c r="F623" s="33"/>
      <c r="G623" s="33"/>
      <c r="H623" s="288">
        <f t="shared" si="977"/>
        <v>1291888</v>
      </c>
      <c r="I623" s="288">
        <f t="shared" si="978"/>
        <v>1291888</v>
      </c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4" t="s">
        <v>616</v>
      </c>
      <c r="AI623" s="34" t="s">
        <v>463</v>
      </c>
      <c r="AJ623" s="34" t="s">
        <v>54</v>
      </c>
      <c r="AK623" s="34" t="s">
        <v>490</v>
      </c>
      <c r="AL623" s="34" t="s">
        <v>114</v>
      </c>
      <c r="AM623" s="34" t="s">
        <v>491</v>
      </c>
      <c r="AN623" s="34" t="s">
        <v>649</v>
      </c>
      <c r="AO623" s="36">
        <v>1.04</v>
      </c>
      <c r="AP623" s="69" t="s">
        <v>544</v>
      </c>
      <c r="AQ623" s="69" t="s">
        <v>30</v>
      </c>
      <c r="AR623" s="37" t="s">
        <v>493</v>
      </c>
      <c r="AS623" s="38">
        <v>2024</v>
      </c>
      <c r="AT623" s="39" t="s">
        <v>470</v>
      </c>
      <c r="AU623" s="37" t="s">
        <v>493</v>
      </c>
      <c r="AV623" s="39" t="s">
        <v>523</v>
      </c>
      <c r="AW623" s="39" t="s">
        <v>524</v>
      </c>
      <c r="AX623" s="39" t="s">
        <v>606</v>
      </c>
      <c r="AY623" s="40" t="s">
        <v>1118</v>
      </c>
      <c r="AZ623" s="40" t="s">
        <v>619</v>
      </c>
      <c r="BA623" s="274"/>
      <c r="BB623" s="42"/>
      <c r="BC623" s="43">
        <v>1242200</v>
      </c>
      <c r="BD623" s="43"/>
      <c r="BE623" s="43"/>
      <c r="BF623" s="43"/>
      <c r="BG623" s="44"/>
      <c r="BH623" s="45">
        <f t="shared" si="962"/>
        <v>1242200</v>
      </c>
      <c r="BI623" s="45">
        <f t="shared" si="963"/>
        <v>1291888</v>
      </c>
      <c r="BJ623" s="45">
        <f t="shared" si="972"/>
        <v>1291888</v>
      </c>
      <c r="BK623" s="138">
        <v>0</v>
      </c>
      <c r="BL623" s="46">
        <v>0</v>
      </c>
      <c r="BM623" s="46">
        <f t="shared" si="1020"/>
        <v>0</v>
      </c>
      <c r="BN623" s="46">
        <v>0</v>
      </c>
      <c r="BO623" s="46">
        <f t="shared" si="1001"/>
        <v>0</v>
      </c>
      <c r="BP623" s="46">
        <v>0</v>
      </c>
      <c r="BQ623" s="46">
        <f t="shared" si="1021"/>
        <v>0</v>
      </c>
      <c r="BR623" s="46">
        <v>0</v>
      </c>
      <c r="BS623" s="46">
        <f t="shared" si="1022"/>
        <v>0</v>
      </c>
      <c r="BT623" s="46">
        <v>0</v>
      </c>
      <c r="BU623" s="46">
        <f t="shared" si="1023"/>
        <v>0</v>
      </c>
      <c r="BV623" s="46">
        <v>0</v>
      </c>
      <c r="BW623" s="46">
        <f t="shared" si="1024"/>
        <v>0</v>
      </c>
      <c r="BX623" s="46">
        <v>0</v>
      </c>
      <c r="BY623" s="46">
        <f t="shared" si="1025"/>
        <v>0</v>
      </c>
      <c r="BZ623" s="46">
        <v>0</v>
      </c>
      <c r="CA623" s="46">
        <f t="shared" si="1003"/>
        <v>0</v>
      </c>
      <c r="CB623" s="46">
        <v>0</v>
      </c>
      <c r="CC623" s="46">
        <f t="shared" si="1004"/>
        <v>0</v>
      </c>
      <c r="CD623" s="46">
        <v>0</v>
      </c>
      <c r="CE623" s="46">
        <f t="shared" si="1005"/>
        <v>0</v>
      </c>
      <c r="CF623" s="46">
        <v>0</v>
      </c>
      <c r="CG623" s="46">
        <f t="shared" si="1006"/>
        <v>0</v>
      </c>
      <c r="CH623" s="46">
        <v>0</v>
      </c>
      <c r="CI623" s="46">
        <f t="shared" si="1007"/>
        <v>0</v>
      </c>
      <c r="CJ623" s="46">
        <v>0</v>
      </c>
      <c r="CK623" s="46">
        <f t="shared" si="1008"/>
        <v>0</v>
      </c>
      <c r="CL623" s="46"/>
      <c r="CM623" s="46">
        <f t="shared" si="1009"/>
        <v>0</v>
      </c>
      <c r="CN623" s="46">
        <v>0</v>
      </c>
      <c r="CO623" s="46">
        <f t="shared" si="1010"/>
        <v>0</v>
      </c>
      <c r="CP623" s="46">
        <v>1242200</v>
      </c>
      <c r="CQ623" s="46">
        <f t="shared" si="1011"/>
        <v>1291888</v>
      </c>
      <c r="CR623" s="46">
        <v>0</v>
      </c>
      <c r="CS623" s="46">
        <f t="shared" si="1012"/>
        <v>0</v>
      </c>
      <c r="CT623" s="46">
        <v>0</v>
      </c>
      <c r="CU623" s="46">
        <f t="shared" si="1013"/>
        <v>0</v>
      </c>
      <c r="CV623" s="46">
        <v>0</v>
      </c>
      <c r="CW623" s="46">
        <f t="shared" si="1014"/>
        <v>0</v>
      </c>
      <c r="CX623" s="46">
        <v>0</v>
      </c>
      <c r="CY623" s="46">
        <f t="shared" si="1015"/>
        <v>0</v>
      </c>
      <c r="CZ623" s="46">
        <v>0</v>
      </c>
      <c r="DA623" s="46">
        <f t="shared" si="1016"/>
        <v>0</v>
      </c>
      <c r="DB623" s="47">
        <v>0</v>
      </c>
      <c r="DC623" s="46">
        <f t="shared" si="1017"/>
        <v>0</v>
      </c>
      <c r="DD623" s="48">
        <v>0</v>
      </c>
      <c r="DE623" s="46">
        <f t="shared" si="1018"/>
        <v>0</v>
      </c>
      <c r="DF623" s="49">
        <v>40</v>
      </c>
      <c r="DG623" s="50">
        <f t="shared" si="967"/>
        <v>32297.200000000001</v>
      </c>
      <c r="DH623" s="51">
        <f t="shared" si="973"/>
        <v>226080.40000000002</v>
      </c>
      <c r="DI623" s="52"/>
      <c r="DJ623" s="52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2"/>
      <c r="DY623" s="52"/>
      <c r="DZ623" s="53">
        <f t="shared" ref="DZ623:EF623" si="1032">$DG623</f>
        <v>32297.200000000001</v>
      </c>
      <c r="EA623" s="53">
        <f t="shared" si="1032"/>
        <v>32297.200000000001</v>
      </c>
      <c r="EB623" s="53">
        <f t="shared" si="1032"/>
        <v>32297.200000000001</v>
      </c>
      <c r="EC623" s="53">
        <f t="shared" si="1032"/>
        <v>32297.200000000001</v>
      </c>
      <c r="ED623" s="53">
        <f t="shared" si="1032"/>
        <v>32297.200000000001</v>
      </c>
      <c r="EE623" s="53">
        <f t="shared" si="1032"/>
        <v>32297.200000000001</v>
      </c>
      <c r="EF623" s="53">
        <f t="shared" si="1032"/>
        <v>32297.200000000001</v>
      </c>
      <c r="EG623" s="54">
        <f t="shared" si="974"/>
        <v>1065807.6000000001</v>
      </c>
      <c r="EH623" s="55">
        <f t="shared" si="975"/>
        <v>7</v>
      </c>
      <c r="EI623" s="55">
        <f t="shared" si="976"/>
        <v>33</v>
      </c>
      <c r="EJ623" s="56" t="s">
        <v>620</v>
      </c>
      <c r="EK623" s="57">
        <f t="shared" si="988"/>
        <v>0</v>
      </c>
      <c r="EL623" s="57">
        <f t="shared" si="989"/>
        <v>0</v>
      </c>
      <c r="EM623" s="57">
        <f t="shared" si="990"/>
        <v>0</v>
      </c>
      <c r="EN623" s="57">
        <f t="shared" si="991"/>
        <v>0</v>
      </c>
      <c r="EO623" s="57">
        <f t="shared" si="979"/>
        <v>0</v>
      </c>
      <c r="EP623" s="57">
        <f t="shared" si="980"/>
        <v>0</v>
      </c>
      <c r="EQ623" s="58">
        <f t="shared" si="981"/>
        <v>0</v>
      </c>
      <c r="ER623" s="58">
        <f t="shared" si="982"/>
        <v>0</v>
      </c>
      <c r="ES623" s="58">
        <f t="shared" si="983"/>
        <v>0</v>
      </c>
      <c r="ET623" s="58">
        <f t="shared" si="984"/>
        <v>0</v>
      </c>
    </row>
    <row r="624" spans="1:150" x14ac:dyDescent="0.25">
      <c r="A624" s="30" t="s">
        <v>690</v>
      </c>
      <c r="B624" s="65">
        <v>2024031</v>
      </c>
      <c r="C624" s="67" t="s">
        <v>1843</v>
      </c>
      <c r="D624" s="32" t="s">
        <v>604</v>
      </c>
      <c r="E624" s="56"/>
      <c r="F624" s="33"/>
      <c r="G624" s="33"/>
      <c r="H624" s="288">
        <f t="shared" si="977"/>
        <v>1291888</v>
      </c>
      <c r="I624" s="288">
        <f t="shared" si="978"/>
        <v>1291888</v>
      </c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4" t="s">
        <v>616</v>
      </c>
      <c r="AI624" s="34" t="s">
        <v>463</v>
      </c>
      <c r="AJ624" s="34" t="s">
        <v>54</v>
      </c>
      <c r="AK624" s="34" t="s">
        <v>490</v>
      </c>
      <c r="AL624" s="34" t="s">
        <v>114</v>
      </c>
      <c r="AM624" s="34" t="s">
        <v>491</v>
      </c>
      <c r="AN624" s="34" t="s">
        <v>649</v>
      </c>
      <c r="AO624" s="36">
        <v>1.04</v>
      </c>
      <c r="AP624" s="69" t="s">
        <v>544</v>
      </c>
      <c r="AQ624" s="69" t="s">
        <v>30</v>
      </c>
      <c r="AR624" s="37" t="s">
        <v>493</v>
      </c>
      <c r="AS624" s="38">
        <v>2024</v>
      </c>
      <c r="AT624" s="39" t="s">
        <v>470</v>
      </c>
      <c r="AU624" s="37" t="s">
        <v>493</v>
      </c>
      <c r="AV624" s="39" t="s">
        <v>523</v>
      </c>
      <c r="AW624" s="39" t="s">
        <v>524</v>
      </c>
      <c r="AX624" s="39" t="s">
        <v>606</v>
      </c>
      <c r="AY624" s="40" t="s">
        <v>1118</v>
      </c>
      <c r="AZ624" s="40" t="s">
        <v>619</v>
      </c>
      <c r="BA624" s="274"/>
      <c r="BB624" s="42"/>
      <c r="BC624" s="43">
        <v>1242200</v>
      </c>
      <c r="BD624" s="43"/>
      <c r="BE624" s="43"/>
      <c r="BF624" s="43"/>
      <c r="BG624" s="44"/>
      <c r="BH624" s="45">
        <f t="shared" si="962"/>
        <v>1242200</v>
      </c>
      <c r="BI624" s="45">
        <f t="shared" si="963"/>
        <v>1291888</v>
      </c>
      <c r="BJ624" s="45">
        <f t="shared" si="972"/>
        <v>1291888</v>
      </c>
      <c r="BK624" s="138">
        <v>0</v>
      </c>
      <c r="BL624" s="46">
        <v>0</v>
      </c>
      <c r="BM624" s="46">
        <f t="shared" si="1020"/>
        <v>0</v>
      </c>
      <c r="BN624" s="46">
        <v>0</v>
      </c>
      <c r="BO624" s="46">
        <f t="shared" si="1001"/>
        <v>0</v>
      </c>
      <c r="BP624" s="46">
        <v>0</v>
      </c>
      <c r="BQ624" s="46">
        <f t="shared" si="1021"/>
        <v>0</v>
      </c>
      <c r="BR624" s="46">
        <v>0</v>
      </c>
      <c r="BS624" s="46">
        <f t="shared" si="1022"/>
        <v>0</v>
      </c>
      <c r="BT624" s="46">
        <v>0</v>
      </c>
      <c r="BU624" s="46">
        <f t="shared" si="1023"/>
        <v>0</v>
      </c>
      <c r="BV624" s="46">
        <v>0</v>
      </c>
      <c r="BW624" s="46">
        <f t="shared" si="1024"/>
        <v>0</v>
      </c>
      <c r="BX624" s="46">
        <v>0</v>
      </c>
      <c r="BY624" s="46">
        <f t="shared" si="1025"/>
        <v>0</v>
      </c>
      <c r="BZ624" s="46">
        <v>0</v>
      </c>
      <c r="CA624" s="46">
        <f t="shared" si="1003"/>
        <v>0</v>
      </c>
      <c r="CB624" s="46">
        <v>0</v>
      </c>
      <c r="CC624" s="46">
        <f t="shared" si="1004"/>
        <v>0</v>
      </c>
      <c r="CD624" s="46">
        <v>0</v>
      </c>
      <c r="CE624" s="46">
        <f t="shared" si="1005"/>
        <v>0</v>
      </c>
      <c r="CF624" s="46">
        <v>0</v>
      </c>
      <c r="CG624" s="46">
        <f t="shared" si="1006"/>
        <v>0</v>
      </c>
      <c r="CH624" s="46">
        <v>0</v>
      </c>
      <c r="CI624" s="46">
        <f t="shared" si="1007"/>
        <v>0</v>
      </c>
      <c r="CJ624" s="46">
        <v>0</v>
      </c>
      <c r="CK624" s="46">
        <f t="shared" si="1008"/>
        <v>0</v>
      </c>
      <c r="CL624" s="46"/>
      <c r="CM624" s="46">
        <f t="shared" si="1009"/>
        <v>0</v>
      </c>
      <c r="CN624" s="46">
        <v>0</v>
      </c>
      <c r="CO624" s="46">
        <f t="shared" si="1010"/>
        <v>0</v>
      </c>
      <c r="CP624" s="46">
        <v>0</v>
      </c>
      <c r="CQ624" s="46">
        <f t="shared" si="1011"/>
        <v>0</v>
      </c>
      <c r="CR624" s="46">
        <v>1242200</v>
      </c>
      <c r="CS624" s="46">
        <f t="shared" si="1012"/>
        <v>1291888</v>
      </c>
      <c r="CT624" s="46">
        <v>0</v>
      </c>
      <c r="CU624" s="46">
        <f t="shared" si="1013"/>
        <v>0</v>
      </c>
      <c r="CV624" s="46">
        <v>0</v>
      </c>
      <c r="CW624" s="46">
        <f t="shared" si="1014"/>
        <v>0</v>
      </c>
      <c r="CX624" s="46">
        <v>0</v>
      </c>
      <c r="CY624" s="46">
        <f t="shared" si="1015"/>
        <v>0</v>
      </c>
      <c r="CZ624" s="46">
        <v>0</v>
      </c>
      <c r="DA624" s="46">
        <f t="shared" si="1016"/>
        <v>0</v>
      </c>
      <c r="DB624" s="47">
        <v>0</v>
      </c>
      <c r="DC624" s="46">
        <f t="shared" si="1017"/>
        <v>0</v>
      </c>
      <c r="DD624" s="48">
        <v>0</v>
      </c>
      <c r="DE624" s="46">
        <f t="shared" si="1018"/>
        <v>0</v>
      </c>
      <c r="DF624" s="49">
        <v>40</v>
      </c>
      <c r="DG624" s="50">
        <f t="shared" si="967"/>
        <v>32297.200000000001</v>
      </c>
      <c r="DH624" s="51">
        <f t="shared" si="973"/>
        <v>193783.2</v>
      </c>
      <c r="DI624" s="52"/>
      <c r="DJ624" s="52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2"/>
      <c r="DY624" s="52"/>
      <c r="DZ624" s="52"/>
      <c r="EA624" s="53">
        <f t="shared" ref="EA624:EF624" si="1033">$DG624</f>
        <v>32297.200000000001</v>
      </c>
      <c r="EB624" s="53">
        <f t="shared" si="1033"/>
        <v>32297.200000000001</v>
      </c>
      <c r="EC624" s="53">
        <f t="shared" si="1033"/>
        <v>32297.200000000001</v>
      </c>
      <c r="ED624" s="53">
        <f t="shared" si="1033"/>
        <v>32297.200000000001</v>
      </c>
      <c r="EE624" s="53">
        <f t="shared" si="1033"/>
        <v>32297.200000000001</v>
      </c>
      <c r="EF624" s="53">
        <f t="shared" si="1033"/>
        <v>32297.200000000001</v>
      </c>
      <c r="EG624" s="54">
        <f t="shared" si="974"/>
        <v>1098104.8</v>
      </c>
      <c r="EH624" s="55">
        <f t="shared" si="975"/>
        <v>6</v>
      </c>
      <c r="EI624" s="55">
        <f t="shared" si="976"/>
        <v>34</v>
      </c>
      <c r="EJ624" s="56" t="s">
        <v>620</v>
      </c>
      <c r="EK624" s="57">
        <f t="shared" si="988"/>
        <v>0</v>
      </c>
      <c r="EL624" s="57">
        <f t="shared" si="989"/>
        <v>0</v>
      </c>
      <c r="EM624" s="57">
        <f t="shared" si="990"/>
        <v>0</v>
      </c>
      <c r="EN624" s="57">
        <f t="shared" si="991"/>
        <v>0</v>
      </c>
      <c r="EO624" s="57">
        <f t="shared" si="979"/>
        <v>0</v>
      </c>
      <c r="EP624" s="57">
        <f t="shared" si="980"/>
        <v>0</v>
      </c>
      <c r="EQ624" s="58">
        <f t="shared" si="981"/>
        <v>0</v>
      </c>
      <c r="ER624" s="58">
        <f t="shared" si="982"/>
        <v>0</v>
      </c>
      <c r="ES624" s="58">
        <f t="shared" si="983"/>
        <v>0</v>
      </c>
      <c r="ET624" s="58">
        <f t="shared" si="984"/>
        <v>0</v>
      </c>
    </row>
    <row r="625" spans="1:150" x14ac:dyDescent="0.25">
      <c r="A625" s="30" t="s">
        <v>690</v>
      </c>
      <c r="B625" s="65">
        <v>2024032</v>
      </c>
      <c r="C625" s="67" t="s">
        <v>1844</v>
      </c>
      <c r="D625" s="32" t="s">
        <v>604</v>
      </c>
      <c r="E625" s="56"/>
      <c r="F625" s="33"/>
      <c r="G625" s="33"/>
      <c r="H625" s="288">
        <f t="shared" si="977"/>
        <v>1291888</v>
      </c>
      <c r="I625" s="288">
        <f t="shared" si="978"/>
        <v>1291888</v>
      </c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4" t="s">
        <v>616</v>
      </c>
      <c r="AI625" s="34" t="s">
        <v>463</v>
      </c>
      <c r="AJ625" s="34" t="s">
        <v>54</v>
      </c>
      <c r="AK625" s="34" t="s">
        <v>490</v>
      </c>
      <c r="AL625" s="34" t="s">
        <v>114</v>
      </c>
      <c r="AM625" s="34" t="s">
        <v>491</v>
      </c>
      <c r="AN625" s="34" t="s">
        <v>649</v>
      </c>
      <c r="AO625" s="36">
        <v>1.04</v>
      </c>
      <c r="AP625" s="69" t="s">
        <v>544</v>
      </c>
      <c r="AQ625" s="69" t="s">
        <v>30</v>
      </c>
      <c r="AR625" s="37" t="s">
        <v>493</v>
      </c>
      <c r="AS625" s="38">
        <v>2024</v>
      </c>
      <c r="AT625" s="39" t="s">
        <v>470</v>
      </c>
      <c r="AU625" s="37" t="s">
        <v>493</v>
      </c>
      <c r="AV625" s="39" t="s">
        <v>523</v>
      </c>
      <c r="AW625" s="39" t="s">
        <v>524</v>
      </c>
      <c r="AX625" s="39" t="s">
        <v>606</v>
      </c>
      <c r="AY625" s="40" t="s">
        <v>1118</v>
      </c>
      <c r="AZ625" s="40" t="s">
        <v>619</v>
      </c>
      <c r="BA625" s="274"/>
      <c r="BB625" s="42"/>
      <c r="BC625" s="43">
        <v>1242200</v>
      </c>
      <c r="BD625" s="43"/>
      <c r="BE625" s="43"/>
      <c r="BF625" s="43"/>
      <c r="BG625" s="44"/>
      <c r="BH625" s="45">
        <f t="shared" si="962"/>
        <v>1242200</v>
      </c>
      <c r="BI625" s="45">
        <f t="shared" si="963"/>
        <v>1291888</v>
      </c>
      <c r="BJ625" s="45">
        <f t="shared" si="972"/>
        <v>1291888</v>
      </c>
      <c r="BK625" s="138">
        <v>0</v>
      </c>
      <c r="BL625" s="46">
        <v>0</v>
      </c>
      <c r="BM625" s="46">
        <f t="shared" si="1020"/>
        <v>0</v>
      </c>
      <c r="BN625" s="46">
        <v>0</v>
      </c>
      <c r="BO625" s="46">
        <f t="shared" si="1001"/>
        <v>0</v>
      </c>
      <c r="BP625" s="46">
        <v>0</v>
      </c>
      <c r="BQ625" s="46">
        <f t="shared" si="1021"/>
        <v>0</v>
      </c>
      <c r="BR625" s="46">
        <v>0</v>
      </c>
      <c r="BS625" s="46">
        <f t="shared" si="1022"/>
        <v>0</v>
      </c>
      <c r="BT625" s="46">
        <v>0</v>
      </c>
      <c r="BU625" s="46">
        <f t="shared" si="1023"/>
        <v>0</v>
      </c>
      <c r="BV625" s="46">
        <v>0</v>
      </c>
      <c r="BW625" s="46">
        <f t="shared" si="1024"/>
        <v>0</v>
      </c>
      <c r="BX625" s="46">
        <v>0</v>
      </c>
      <c r="BY625" s="46">
        <f t="shared" si="1025"/>
        <v>0</v>
      </c>
      <c r="BZ625" s="46">
        <v>0</v>
      </c>
      <c r="CA625" s="46">
        <f t="shared" si="1003"/>
        <v>0</v>
      </c>
      <c r="CB625" s="46">
        <v>0</v>
      </c>
      <c r="CC625" s="46">
        <f t="shared" si="1004"/>
        <v>0</v>
      </c>
      <c r="CD625" s="46">
        <v>0</v>
      </c>
      <c r="CE625" s="46">
        <f t="shared" si="1005"/>
        <v>0</v>
      </c>
      <c r="CF625" s="46">
        <v>0</v>
      </c>
      <c r="CG625" s="46">
        <f t="shared" si="1006"/>
        <v>0</v>
      </c>
      <c r="CH625" s="46">
        <v>0</v>
      </c>
      <c r="CI625" s="46">
        <f t="shared" si="1007"/>
        <v>0</v>
      </c>
      <c r="CJ625" s="46">
        <v>0</v>
      </c>
      <c r="CK625" s="46">
        <f t="shared" si="1008"/>
        <v>0</v>
      </c>
      <c r="CL625" s="46"/>
      <c r="CM625" s="46">
        <f t="shared" si="1009"/>
        <v>0</v>
      </c>
      <c r="CN625" s="46">
        <v>0</v>
      </c>
      <c r="CO625" s="46">
        <f t="shared" si="1010"/>
        <v>0</v>
      </c>
      <c r="CP625" s="46">
        <v>0</v>
      </c>
      <c r="CQ625" s="46">
        <f t="shared" si="1011"/>
        <v>0</v>
      </c>
      <c r="CR625" s="46">
        <v>0</v>
      </c>
      <c r="CS625" s="46">
        <f t="shared" si="1012"/>
        <v>0</v>
      </c>
      <c r="CT625" s="46">
        <v>1242200</v>
      </c>
      <c r="CU625" s="46">
        <f t="shared" si="1013"/>
        <v>1291888</v>
      </c>
      <c r="CV625" s="46">
        <v>0</v>
      </c>
      <c r="CW625" s="46">
        <f t="shared" si="1014"/>
        <v>0</v>
      </c>
      <c r="CX625" s="46">
        <v>0</v>
      </c>
      <c r="CY625" s="46">
        <f t="shared" si="1015"/>
        <v>0</v>
      </c>
      <c r="CZ625" s="46">
        <v>0</v>
      </c>
      <c r="DA625" s="46">
        <f t="shared" si="1016"/>
        <v>0</v>
      </c>
      <c r="DB625" s="47">
        <v>0</v>
      </c>
      <c r="DC625" s="46">
        <f t="shared" si="1017"/>
        <v>0</v>
      </c>
      <c r="DD625" s="48">
        <v>0</v>
      </c>
      <c r="DE625" s="46">
        <f t="shared" si="1018"/>
        <v>0</v>
      </c>
      <c r="DF625" s="49">
        <v>40</v>
      </c>
      <c r="DG625" s="50">
        <f t="shared" si="967"/>
        <v>32297.200000000001</v>
      </c>
      <c r="DH625" s="51">
        <f t="shared" si="973"/>
        <v>161486</v>
      </c>
      <c r="DI625" s="52"/>
      <c r="DJ625" s="52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2"/>
      <c r="DY625" s="52"/>
      <c r="DZ625" s="52"/>
      <c r="EA625" s="52"/>
      <c r="EB625" s="53">
        <f>$DG625</f>
        <v>32297.200000000001</v>
      </c>
      <c r="EC625" s="53">
        <f>$DG625</f>
        <v>32297.200000000001</v>
      </c>
      <c r="ED625" s="53">
        <f>$DG625</f>
        <v>32297.200000000001</v>
      </c>
      <c r="EE625" s="53">
        <f>$DG625</f>
        <v>32297.200000000001</v>
      </c>
      <c r="EF625" s="53">
        <f>$DG625</f>
        <v>32297.200000000001</v>
      </c>
      <c r="EG625" s="54">
        <f t="shared" si="974"/>
        <v>1130402</v>
      </c>
      <c r="EH625" s="55">
        <f t="shared" si="975"/>
        <v>5</v>
      </c>
      <c r="EI625" s="55">
        <f t="shared" si="976"/>
        <v>35</v>
      </c>
      <c r="EJ625" s="56" t="s">
        <v>620</v>
      </c>
      <c r="EK625" s="57">
        <f t="shared" si="988"/>
        <v>0</v>
      </c>
      <c r="EL625" s="57">
        <f t="shared" si="989"/>
        <v>0</v>
      </c>
      <c r="EM625" s="57">
        <f t="shared" si="990"/>
        <v>0</v>
      </c>
      <c r="EN625" s="57">
        <f t="shared" si="991"/>
        <v>0</v>
      </c>
      <c r="EO625" s="57">
        <f t="shared" si="979"/>
        <v>0</v>
      </c>
      <c r="EP625" s="57">
        <f t="shared" si="980"/>
        <v>0</v>
      </c>
      <c r="EQ625" s="58">
        <f t="shared" si="981"/>
        <v>0</v>
      </c>
      <c r="ER625" s="58">
        <f t="shared" si="982"/>
        <v>0</v>
      </c>
      <c r="ES625" s="58">
        <f t="shared" si="983"/>
        <v>0</v>
      </c>
      <c r="ET625" s="58">
        <f t="shared" si="984"/>
        <v>0</v>
      </c>
    </row>
    <row r="626" spans="1:150" x14ac:dyDescent="0.25">
      <c r="A626" s="30" t="s">
        <v>690</v>
      </c>
      <c r="B626" s="65">
        <v>2024033</v>
      </c>
      <c r="C626" s="67" t="s">
        <v>1845</v>
      </c>
      <c r="D626" s="32" t="s">
        <v>604</v>
      </c>
      <c r="E626" s="56"/>
      <c r="F626" s="33"/>
      <c r="G626" s="33"/>
      <c r="H626" s="288">
        <f t="shared" si="977"/>
        <v>1291888</v>
      </c>
      <c r="I626" s="288">
        <f t="shared" si="978"/>
        <v>1291888</v>
      </c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4" t="s">
        <v>616</v>
      </c>
      <c r="AI626" s="34" t="s">
        <v>463</v>
      </c>
      <c r="AJ626" s="34" t="s">
        <v>54</v>
      </c>
      <c r="AK626" s="34" t="s">
        <v>490</v>
      </c>
      <c r="AL626" s="34" t="s">
        <v>114</v>
      </c>
      <c r="AM626" s="34" t="s">
        <v>491</v>
      </c>
      <c r="AN626" s="34" t="s">
        <v>649</v>
      </c>
      <c r="AO626" s="36">
        <v>1.04</v>
      </c>
      <c r="AP626" s="69" t="s">
        <v>544</v>
      </c>
      <c r="AQ626" s="69" t="s">
        <v>30</v>
      </c>
      <c r="AR626" s="37" t="s">
        <v>493</v>
      </c>
      <c r="AS626" s="38">
        <v>2024</v>
      </c>
      <c r="AT626" s="39" t="s">
        <v>470</v>
      </c>
      <c r="AU626" s="37" t="s">
        <v>493</v>
      </c>
      <c r="AV626" s="39" t="s">
        <v>523</v>
      </c>
      <c r="AW626" s="39" t="s">
        <v>524</v>
      </c>
      <c r="AX626" s="39" t="s">
        <v>606</v>
      </c>
      <c r="AY626" s="40" t="s">
        <v>1118</v>
      </c>
      <c r="AZ626" s="40" t="s">
        <v>619</v>
      </c>
      <c r="BA626" s="274"/>
      <c r="BB626" s="42"/>
      <c r="BC626" s="43">
        <v>1242200</v>
      </c>
      <c r="BD626" s="43"/>
      <c r="BE626" s="43"/>
      <c r="BF626" s="43"/>
      <c r="BG626" s="44"/>
      <c r="BH626" s="45">
        <f t="shared" ref="BH626:BH689" si="1034">BK626+BL626+BN626+BP626+BR626+BT626+BV626+BX626+BZ626+CB626+CD626+CJ626+CF626+CH626+CL626+CN626+CP626+CR626+CT626+CV626+CX626+CZ626+DB626+DD626</f>
        <v>1242200</v>
      </c>
      <c r="BI626" s="45">
        <f t="shared" ref="BI626:BI689" si="1035">BK626+BM626+BO626+BQ626+BS626+BU626+BW626+BY626+CA626+CC626+CE626+CK626+CG626+CI626+CM626+CO626+CQ626+CS626+CU626+CW626+CY626+DA626+DC626+DE626</f>
        <v>1291888</v>
      </c>
      <c r="BJ626" s="45">
        <f t="shared" si="972"/>
        <v>1291888</v>
      </c>
      <c r="BK626" s="138">
        <v>0</v>
      </c>
      <c r="BL626" s="46">
        <v>0</v>
      </c>
      <c r="BM626" s="46">
        <f t="shared" si="1020"/>
        <v>0</v>
      </c>
      <c r="BN626" s="46">
        <v>0</v>
      </c>
      <c r="BO626" s="46">
        <f t="shared" si="1001"/>
        <v>0</v>
      </c>
      <c r="BP626" s="46">
        <v>0</v>
      </c>
      <c r="BQ626" s="46">
        <f t="shared" si="1021"/>
        <v>0</v>
      </c>
      <c r="BR626" s="46">
        <v>0</v>
      </c>
      <c r="BS626" s="46">
        <f t="shared" si="1022"/>
        <v>0</v>
      </c>
      <c r="BT626" s="46">
        <v>0</v>
      </c>
      <c r="BU626" s="46">
        <f t="shared" si="1023"/>
        <v>0</v>
      </c>
      <c r="BV626" s="46">
        <v>0</v>
      </c>
      <c r="BW626" s="46">
        <f t="shared" si="1024"/>
        <v>0</v>
      </c>
      <c r="BX626" s="46">
        <v>0</v>
      </c>
      <c r="BY626" s="46">
        <f t="shared" si="1025"/>
        <v>0</v>
      </c>
      <c r="BZ626" s="46">
        <v>0</v>
      </c>
      <c r="CA626" s="46">
        <f t="shared" si="1003"/>
        <v>0</v>
      </c>
      <c r="CB626" s="46">
        <v>0</v>
      </c>
      <c r="CC626" s="46">
        <f t="shared" si="1004"/>
        <v>0</v>
      </c>
      <c r="CD626" s="46">
        <v>0</v>
      </c>
      <c r="CE626" s="46">
        <f t="shared" si="1005"/>
        <v>0</v>
      </c>
      <c r="CF626" s="46">
        <v>0</v>
      </c>
      <c r="CG626" s="46">
        <f t="shared" si="1006"/>
        <v>0</v>
      </c>
      <c r="CH626" s="46">
        <v>0</v>
      </c>
      <c r="CI626" s="46">
        <f t="shared" si="1007"/>
        <v>0</v>
      </c>
      <c r="CJ626" s="46">
        <v>0</v>
      </c>
      <c r="CK626" s="46">
        <f t="shared" si="1008"/>
        <v>0</v>
      </c>
      <c r="CL626" s="46"/>
      <c r="CM626" s="46">
        <f t="shared" si="1009"/>
        <v>0</v>
      </c>
      <c r="CN626" s="46">
        <v>0</v>
      </c>
      <c r="CO626" s="46">
        <f t="shared" si="1010"/>
        <v>0</v>
      </c>
      <c r="CP626" s="46">
        <v>0</v>
      </c>
      <c r="CQ626" s="46">
        <f t="shared" si="1011"/>
        <v>0</v>
      </c>
      <c r="CR626" s="46">
        <v>0</v>
      </c>
      <c r="CS626" s="46">
        <f t="shared" si="1012"/>
        <v>0</v>
      </c>
      <c r="CT626" s="46">
        <v>0</v>
      </c>
      <c r="CU626" s="46">
        <f t="shared" si="1013"/>
        <v>0</v>
      </c>
      <c r="CV626" s="46">
        <v>1242200</v>
      </c>
      <c r="CW626" s="46">
        <f t="shared" si="1014"/>
        <v>1291888</v>
      </c>
      <c r="CX626" s="46">
        <v>0</v>
      </c>
      <c r="CY626" s="46">
        <f t="shared" si="1015"/>
        <v>0</v>
      </c>
      <c r="CZ626" s="46">
        <v>0</v>
      </c>
      <c r="DA626" s="46">
        <f t="shared" si="1016"/>
        <v>0</v>
      </c>
      <c r="DB626" s="47">
        <v>0</v>
      </c>
      <c r="DC626" s="46">
        <f t="shared" si="1017"/>
        <v>0</v>
      </c>
      <c r="DD626" s="48">
        <v>0</v>
      </c>
      <c r="DE626" s="46">
        <f t="shared" si="1018"/>
        <v>0</v>
      </c>
      <c r="DF626" s="49">
        <v>40</v>
      </c>
      <c r="DG626" s="50">
        <f t="shared" si="967"/>
        <v>32297.200000000001</v>
      </c>
      <c r="DH626" s="51">
        <f t="shared" si="973"/>
        <v>129188.8</v>
      </c>
      <c r="DI626" s="52"/>
      <c r="DJ626" s="52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2"/>
      <c r="DY626" s="52"/>
      <c r="DZ626" s="52"/>
      <c r="EA626" s="52"/>
      <c r="EB626" s="52"/>
      <c r="EC626" s="53">
        <f>$DG626</f>
        <v>32297.200000000001</v>
      </c>
      <c r="ED626" s="53">
        <f>$DG626</f>
        <v>32297.200000000001</v>
      </c>
      <c r="EE626" s="53">
        <f>$DG626</f>
        <v>32297.200000000001</v>
      </c>
      <c r="EF626" s="53">
        <f>$DG626</f>
        <v>32297.200000000001</v>
      </c>
      <c r="EG626" s="54">
        <f t="shared" si="974"/>
        <v>1162699.2</v>
      </c>
      <c r="EH626" s="55">
        <f t="shared" si="975"/>
        <v>4</v>
      </c>
      <c r="EI626" s="55">
        <f t="shared" si="976"/>
        <v>36</v>
      </c>
      <c r="EJ626" s="56" t="s">
        <v>620</v>
      </c>
      <c r="EK626" s="57">
        <f t="shared" si="988"/>
        <v>0</v>
      </c>
      <c r="EL626" s="57">
        <f t="shared" si="989"/>
        <v>0</v>
      </c>
      <c r="EM626" s="57">
        <f t="shared" si="990"/>
        <v>0</v>
      </c>
      <c r="EN626" s="57">
        <f t="shared" si="991"/>
        <v>0</v>
      </c>
      <c r="EO626" s="57">
        <f t="shared" si="979"/>
        <v>0</v>
      </c>
      <c r="EP626" s="57">
        <f t="shared" si="980"/>
        <v>0</v>
      </c>
      <c r="EQ626" s="58">
        <f t="shared" si="981"/>
        <v>0</v>
      </c>
      <c r="ER626" s="58">
        <f t="shared" si="982"/>
        <v>0</v>
      </c>
      <c r="ES626" s="58">
        <f t="shared" si="983"/>
        <v>0</v>
      </c>
      <c r="ET626" s="58">
        <f t="shared" si="984"/>
        <v>0</v>
      </c>
    </row>
    <row r="627" spans="1:150" x14ac:dyDescent="0.25">
      <c r="A627" s="30" t="s">
        <v>690</v>
      </c>
      <c r="B627" s="65">
        <v>2024034</v>
      </c>
      <c r="C627" s="67" t="s">
        <v>1846</v>
      </c>
      <c r="D627" s="32" t="s">
        <v>604</v>
      </c>
      <c r="E627" s="56"/>
      <c r="F627" s="33"/>
      <c r="G627" s="33"/>
      <c r="H627" s="288">
        <f t="shared" si="977"/>
        <v>1291888</v>
      </c>
      <c r="I627" s="288">
        <f t="shared" si="978"/>
        <v>1291888</v>
      </c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4" t="s">
        <v>616</v>
      </c>
      <c r="AI627" s="34" t="s">
        <v>463</v>
      </c>
      <c r="AJ627" s="34" t="s">
        <v>54</v>
      </c>
      <c r="AK627" s="34" t="s">
        <v>490</v>
      </c>
      <c r="AL627" s="34" t="s">
        <v>114</v>
      </c>
      <c r="AM627" s="34" t="s">
        <v>491</v>
      </c>
      <c r="AN627" s="34" t="s">
        <v>649</v>
      </c>
      <c r="AO627" s="36">
        <v>1.04</v>
      </c>
      <c r="AP627" s="69" t="s">
        <v>544</v>
      </c>
      <c r="AQ627" s="69" t="s">
        <v>30</v>
      </c>
      <c r="AR627" s="37" t="s">
        <v>493</v>
      </c>
      <c r="AS627" s="38">
        <v>2024</v>
      </c>
      <c r="AT627" s="39" t="s">
        <v>470</v>
      </c>
      <c r="AU627" s="37" t="s">
        <v>493</v>
      </c>
      <c r="AV627" s="39" t="s">
        <v>523</v>
      </c>
      <c r="AW627" s="39" t="s">
        <v>524</v>
      </c>
      <c r="AX627" s="39" t="s">
        <v>606</v>
      </c>
      <c r="AY627" s="40" t="s">
        <v>1118</v>
      </c>
      <c r="AZ627" s="40" t="s">
        <v>619</v>
      </c>
      <c r="BA627" s="274"/>
      <c r="BB627" s="42"/>
      <c r="BC627" s="43">
        <v>1242200</v>
      </c>
      <c r="BD627" s="43"/>
      <c r="BE627" s="43"/>
      <c r="BF627" s="43"/>
      <c r="BG627" s="44"/>
      <c r="BH627" s="45">
        <f t="shared" si="1034"/>
        <v>1242200</v>
      </c>
      <c r="BI627" s="45">
        <f t="shared" si="1035"/>
        <v>1291888</v>
      </c>
      <c r="BJ627" s="45">
        <f t="shared" si="972"/>
        <v>1291888</v>
      </c>
      <c r="BK627" s="138">
        <v>0</v>
      </c>
      <c r="BL627" s="46">
        <v>0</v>
      </c>
      <c r="BM627" s="46">
        <f t="shared" si="1020"/>
        <v>0</v>
      </c>
      <c r="BN627" s="46">
        <v>0</v>
      </c>
      <c r="BO627" s="46">
        <f t="shared" si="1001"/>
        <v>0</v>
      </c>
      <c r="BP627" s="46">
        <v>0</v>
      </c>
      <c r="BQ627" s="46">
        <f t="shared" si="1021"/>
        <v>0</v>
      </c>
      <c r="BR627" s="46">
        <v>0</v>
      </c>
      <c r="BS627" s="46">
        <f t="shared" si="1022"/>
        <v>0</v>
      </c>
      <c r="BT627" s="46">
        <v>0</v>
      </c>
      <c r="BU627" s="46">
        <f t="shared" si="1023"/>
        <v>0</v>
      </c>
      <c r="BV627" s="46">
        <v>0</v>
      </c>
      <c r="BW627" s="46">
        <f t="shared" si="1024"/>
        <v>0</v>
      </c>
      <c r="BX627" s="46">
        <v>0</v>
      </c>
      <c r="BY627" s="46">
        <f t="shared" si="1025"/>
        <v>0</v>
      </c>
      <c r="BZ627" s="46">
        <v>0</v>
      </c>
      <c r="CA627" s="46">
        <f t="shared" si="1003"/>
        <v>0</v>
      </c>
      <c r="CB627" s="46">
        <v>0</v>
      </c>
      <c r="CC627" s="46">
        <f t="shared" si="1004"/>
        <v>0</v>
      </c>
      <c r="CD627" s="46">
        <v>0</v>
      </c>
      <c r="CE627" s="46">
        <f t="shared" si="1005"/>
        <v>0</v>
      </c>
      <c r="CF627" s="46">
        <v>0</v>
      </c>
      <c r="CG627" s="46">
        <f t="shared" si="1006"/>
        <v>0</v>
      </c>
      <c r="CH627" s="46">
        <v>0</v>
      </c>
      <c r="CI627" s="46">
        <f t="shared" si="1007"/>
        <v>0</v>
      </c>
      <c r="CJ627" s="46">
        <v>0</v>
      </c>
      <c r="CK627" s="46">
        <f t="shared" si="1008"/>
        <v>0</v>
      </c>
      <c r="CL627" s="46"/>
      <c r="CM627" s="46">
        <f t="shared" si="1009"/>
        <v>0</v>
      </c>
      <c r="CN627" s="46">
        <v>0</v>
      </c>
      <c r="CO627" s="46">
        <f t="shared" si="1010"/>
        <v>0</v>
      </c>
      <c r="CP627" s="46">
        <v>0</v>
      </c>
      <c r="CQ627" s="46">
        <f t="shared" si="1011"/>
        <v>0</v>
      </c>
      <c r="CR627" s="46">
        <v>0</v>
      </c>
      <c r="CS627" s="46">
        <f t="shared" si="1012"/>
        <v>0</v>
      </c>
      <c r="CT627" s="46">
        <v>0</v>
      </c>
      <c r="CU627" s="46">
        <f t="shared" si="1013"/>
        <v>0</v>
      </c>
      <c r="CV627" s="46">
        <v>0</v>
      </c>
      <c r="CW627" s="46">
        <f t="shared" si="1014"/>
        <v>0</v>
      </c>
      <c r="CX627" s="46">
        <v>1242200</v>
      </c>
      <c r="CY627" s="46">
        <f t="shared" si="1015"/>
        <v>1291888</v>
      </c>
      <c r="CZ627" s="46">
        <v>0</v>
      </c>
      <c r="DA627" s="46">
        <f t="shared" si="1016"/>
        <v>0</v>
      </c>
      <c r="DB627" s="47">
        <v>0</v>
      </c>
      <c r="DC627" s="46">
        <f t="shared" si="1017"/>
        <v>0</v>
      </c>
      <c r="DD627" s="48">
        <v>0</v>
      </c>
      <c r="DE627" s="46">
        <f t="shared" si="1018"/>
        <v>0</v>
      </c>
      <c r="DF627" s="49">
        <v>40</v>
      </c>
      <c r="DG627" s="50">
        <f t="shared" si="967"/>
        <v>32297.200000000001</v>
      </c>
      <c r="DH627" s="51">
        <f t="shared" si="973"/>
        <v>96891.6</v>
      </c>
      <c r="DI627" s="52"/>
      <c r="DJ627" s="52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2"/>
      <c r="DY627" s="52"/>
      <c r="DZ627" s="52"/>
      <c r="EA627" s="52"/>
      <c r="EB627" s="52"/>
      <c r="EC627" s="52"/>
      <c r="ED627" s="53">
        <f>$DG627</f>
        <v>32297.200000000001</v>
      </c>
      <c r="EE627" s="53">
        <f>$DG627</f>
        <v>32297.200000000001</v>
      </c>
      <c r="EF627" s="53">
        <f>$DG627</f>
        <v>32297.200000000001</v>
      </c>
      <c r="EG627" s="54">
        <f t="shared" si="974"/>
        <v>1194996.3999999999</v>
      </c>
      <c r="EH627" s="55">
        <f t="shared" si="975"/>
        <v>3</v>
      </c>
      <c r="EI627" s="55">
        <f t="shared" si="976"/>
        <v>37</v>
      </c>
      <c r="EJ627" s="56" t="s">
        <v>620</v>
      </c>
      <c r="EK627" s="57">
        <f t="shared" si="988"/>
        <v>0</v>
      </c>
      <c r="EL627" s="57">
        <f t="shared" si="989"/>
        <v>0</v>
      </c>
      <c r="EM627" s="57">
        <f t="shared" si="990"/>
        <v>0</v>
      </c>
      <c r="EN627" s="57">
        <f t="shared" si="991"/>
        <v>0</v>
      </c>
      <c r="EO627" s="57">
        <f t="shared" si="979"/>
        <v>0</v>
      </c>
      <c r="EP627" s="57">
        <f t="shared" si="980"/>
        <v>0</v>
      </c>
      <c r="EQ627" s="58">
        <f t="shared" si="981"/>
        <v>0</v>
      </c>
      <c r="ER627" s="58">
        <f t="shared" si="982"/>
        <v>0</v>
      </c>
      <c r="ES627" s="58">
        <f t="shared" si="983"/>
        <v>0</v>
      </c>
      <c r="ET627" s="58">
        <f t="shared" si="984"/>
        <v>0</v>
      </c>
    </row>
    <row r="628" spans="1:150" x14ac:dyDescent="0.25">
      <c r="A628" s="30" t="s">
        <v>690</v>
      </c>
      <c r="B628" s="65">
        <v>2024035</v>
      </c>
      <c r="C628" s="67" t="s">
        <v>1847</v>
      </c>
      <c r="D628" s="32" t="s">
        <v>604</v>
      </c>
      <c r="E628" s="56"/>
      <c r="F628" s="33"/>
      <c r="G628" s="33"/>
      <c r="H628" s="288">
        <f t="shared" si="977"/>
        <v>1291888</v>
      </c>
      <c r="I628" s="288">
        <f t="shared" si="978"/>
        <v>1291888</v>
      </c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4" t="s">
        <v>616</v>
      </c>
      <c r="AI628" s="34" t="s">
        <v>463</v>
      </c>
      <c r="AJ628" s="34" t="s">
        <v>54</v>
      </c>
      <c r="AK628" s="34" t="s">
        <v>490</v>
      </c>
      <c r="AL628" s="34" t="s">
        <v>114</v>
      </c>
      <c r="AM628" s="34" t="s">
        <v>491</v>
      </c>
      <c r="AN628" s="34" t="s">
        <v>649</v>
      </c>
      <c r="AO628" s="36">
        <v>1.04</v>
      </c>
      <c r="AP628" s="69" t="s">
        <v>544</v>
      </c>
      <c r="AQ628" s="69" t="s">
        <v>30</v>
      </c>
      <c r="AR628" s="37" t="s">
        <v>493</v>
      </c>
      <c r="AS628" s="38">
        <v>2024</v>
      </c>
      <c r="AT628" s="39" t="s">
        <v>470</v>
      </c>
      <c r="AU628" s="37" t="s">
        <v>493</v>
      </c>
      <c r="AV628" s="39" t="s">
        <v>523</v>
      </c>
      <c r="AW628" s="39" t="s">
        <v>524</v>
      </c>
      <c r="AX628" s="39" t="s">
        <v>606</v>
      </c>
      <c r="AY628" s="40" t="s">
        <v>1118</v>
      </c>
      <c r="AZ628" s="40" t="s">
        <v>619</v>
      </c>
      <c r="BA628" s="274"/>
      <c r="BB628" s="42"/>
      <c r="BC628" s="43">
        <v>1242200</v>
      </c>
      <c r="BD628" s="43"/>
      <c r="BE628" s="43"/>
      <c r="BF628" s="43"/>
      <c r="BG628" s="44"/>
      <c r="BH628" s="45">
        <f t="shared" si="1034"/>
        <v>1242200</v>
      </c>
      <c r="BI628" s="45">
        <f t="shared" si="1035"/>
        <v>1291888</v>
      </c>
      <c r="BJ628" s="45">
        <f t="shared" si="972"/>
        <v>1291888</v>
      </c>
      <c r="BK628" s="138">
        <v>0</v>
      </c>
      <c r="BL628" s="46">
        <v>0</v>
      </c>
      <c r="BM628" s="46">
        <f t="shared" si="1020"/>
        <v>0</v>
      </c>
      <c r="BN628" s="46">
        <v>0</v>
      </c>
      <c r="BO628" s="46">
        <f t="shared" si="1001"/>
        <v>0</v>
      </c>
      <c r="BP628" s="46">
        <v>0</v>
      </c>
      <c r="BQ628" s="46">
        <f t="shared" si="1021"/>
        <v>0</v>
      </c>
      <c r="BR628" s="46">
        <v>0</v>
      </c>
      <c r="BS628" s="46">
        <f t="shared" si="1022"/>
        <v>0</v>
      </c>
      <c r="BT628" s="46">
        <v>0</v>
      </c>
      <c r="BU628" s="46">
        <f t="shared" si="1023"/>
        <v>0</v>
      </c>
      <c r="BV628" s="46">
        <v>0</v>
      </c>
      <c r="BW628" s="46">
        <f t="shared" si="1024"/>
        <v>0</v>
      </c>
      <c r="BX628" s="46">
        <v>0</v>
      </c>
      <c r="BY628" s="46">
        <f t="shared" si="1025"/>
        <v>0</v>
      </c>
      <c r="BZ628" s="46">
        <v>0</v>
      </c>
      <c r="CA628" s="46">
        <f t="shared" si="1003"/>
        <v>0</v>
      </c>
      <c r="CB628" s="46">
        <v>0</v>
      </c>
      <c r="CC628" s="46">
        <f t="shared" si="1004"/>
        <v>0</v>
      </c>
      <c r="CD628" s="46">
        <v>0</v>
      </c>
      <c r="CE628" s="46">
        <f t="shared" si="1005"/>
        <v>0</v>
      </c>
      <c r="CF628" s="46">
        <v>0</v>
      </c>
      <c r="CG628" s="46">
        <f t="shared" si="1006"/>
        <v>0</v>
      </c>
      <c r="CH628" s="46">
        <v>0</v>
      </c>
      <c r="CI628" s="46">
        <f t="shared" si="1007"/>
        <v>0</v>
      </c>
      <c r="CJ628" s="46">
        <v>0</v>
      </c>
      <c r="CK628" s="46">
        <f t="shared" si="1008"/>
        <v>0</v>
      </c>
      <c r="CL628" s="46"/>
      <c r="CM628" s="46">
        <f t="shared" si="1009"/>
        <v>0</v>
      </c>
      <c r="CN628" s="46">
        <v>0</v>
      </c>
      <c r="CO628" s="46">
        <f t="shared" si="1010"/>
        <v>0</v>
      </c>
      <c r="CP628" s="46">
        <v>0</v>
      </c>
      <c r="CQ628" s="46">
        <f t="shared" si="1011"/>
        <v>0</v>
      </c>
      <c r="CR628" s="46">
        <v>0</v>
      </c>
      <c r="CS628" s="46">
        <f t="shared" si="1012"/>
        <v>0</v>
      </c>
      <c r="CT628" s="46">
        <v>0</v>
      </c>
      <c r="CU628" s="46">
        <f t="shared" si="1013"/>
        <v>0</v>
      </c>
      <c r="CV628" s="46">
        <v>0</v>
      </c>
      <c r="CW628" s="46">
        <f t="shared" si="1014"/>
        <v>0</v>
      </c>
      <c r="CX628" s="46">
        <v>0</v>
      </c>
      <c r="CY628" s="46">
        <f t="shared" si="1015"/>
        <v>0</v>
      </c>
      <c r="CZ628" s="46">
        <v>1242200</v>
      </c>
      <c r="DA628" s="46">
        <f t="shared" si="1016"/>
        <v>1291888</v>
      </c>
      <c r="DB628" s="47">
        <v>0</v>
      </c>
      <c r="DC628" s="46">
        <f t="shared" si="1017"/>
        <v>0</v>
      </c>
      <c r="DD628" s="48">
        <v>0</v>
      </c>
      <c r="DE628" s="46">
        <f t="shared" si="1018"/>
        <v>0</v>
      </c>
      <c r="DF628" s="49">
        <v>40</v>
      </c>
      <c r="DG628" s="50">
        <f t="shared" si="967"/>
        <v>32297.200000000001</v>
      </c>
      <c r="DH628" s="51">
        <f t="shared" si="973"/>
        <v>64594.400000000001</v>
      </c>
      <c r="DI628" s="52"/>
      <c r="DJ628" s="52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2"/>
      <c r="DY628" s="52"/>
      <c r="DZ628" s="52"/>
      <c r="EA628" s="52"/>
      <c r="EB628" s="52"/>
      <c r="EC628" s="52"/>
      <c r="ED628" s="52"/>
      <c r="EE628" s="53">
        <f>$DG628</f>
        <v>32297.200000000001</v>
      </c>
      <c r="EF628" s="53">
        <f>$DG628</f>
        <v>32297.200000000001</v>
      </c>
      <c r="EG628" s="54">
        <f t="shared" si="974"/>
        <v>1227293.6000000001</v>
      </c>
      <c r="EH628" s="55">
        <f t="shared" si="975"/>
        <v>2</v>
      </c>
      <c r="EI628" s="55">
        <f t="shared" si="976"/>
        <v>38</v>
      </c>
      <c r="EJ628" s="56" t="s">
        <v>620</v>
      </c>
      <c r="EK628" s="57">
        <f t="shared" si="988"/>
        <v>0</v>
      </c>
      <c r="EL628" s="57">
        <f t="shared" si="989"/>
        <v>0</v>
      </c>
      <c r="EM628" s="57">
        <f t="shared" si="990"/>
        <v>0</v>
      </c>
      <c r="EN628" s="57">
        <f t="shared" si="991"/>
        <v>0</v>
      </c>
      <c r="EO628" s="57">
        <f t="shared" si="979"/>
        <v>0</v>
      </c>
      <c r="EP628" s="57">
        <f t="shared" si="980"/>
        <v>0</v>
      </c>
      <c r="EQ628" s="58">
        <f t="shared" si="981"/>
        <v>0</v>
      </c>
      <c r="ER628" s="58">
        <f t="shared" si="982"/>
        <v>0</v>
      </c>
      <c r="ES628" s="58">
        <f t="shared" si="983"/>
        <v>0</v>
      </c>
      <c r="ET628" s="58">
        <f t="shared" si="984"/>
        <v>0</v>
      </c>
    </row>
    <row r="629" spans="1:150" x14ac:dyDescent="0.25">
      <c r="A629" s="30" t="s">
        <v>690</v>
      </c>
      <c r="B629" s="65">
        <v>2024036</v>
      </c>
      <c r="C629" s="67" t="s">
        <v>1848</v>
      </c>
      <c r="D629" s="32" t="s">
        <v>604</v>
      </c>
      <c r="E629" s="56"/>
      <c r="F629" s="33"/>
      <c r="G629" s="33"/>
      <c r="H629" s="288">
        <f t="shared" si="977"/>
        <v>1291888</v>
      </c>
      <c r="I629" s="288">
        <f t="shared" si="978"/>
        <v>1291888</v>
      </c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4" t="s">
        <v>616</v>
      </c>
      <c r="AI629" s="34" t="s">
        <v>463</v>
      </c>
      <c r="AJ629" s="34" t="s">
        <v>54</v>
      </c>
      <c r="AK629" s="34" t="s">
        <v>490</v>
      </c>
      <c r="AL629" s="34" t="s">
        <v>114</v>
      </c>
      <c r="AM629" s="34" t="s">
        <v>491</v>
      </c>
      <c r="AN629" s="34" t="s">
        <v>649</v>
      </c>
      <c r="AO629" s="36">
        <v>1.04</v>
      </c>
      <c r="AP629" s="69" t="s">
        <v>544</v>
      </c>
      <c r="AQ629" s="69" t="s">
        <v>30</v>
      </c>
      <c r="AR629" s="37" t="s">
        <v>493</v>
      </c>
      <c r="AS629" s="38">
        <v>2024</v>
      </c>
      <c r="AT629" s="39" t="s">
        <v>470</v>
      </c>
      <c r="AU629" s="37" t="s">
        <v>493</v>
      </c>
      <c r="AV629" s="39" t="s">
        <v>523</v>
      </c>
      <c r="AW629" s="39" t="s">
        <v>524</v>
      </c>
      <c r="AX629" s="39" t="s">
        <v>606</v>
      </c>
      <c r="AY629" s="40" t="s">
        <v>1118</v>
      </c>
      <c r="AZ629" s="40" t="s">
        <v>619</v>
      </c>
      <c r="BA629" s="274"/>
      <c r="BB629" s="42"/>
      <c r="BC629" s="43">
        <v>1242200</v>
      </c>
      <c r="BD629" s="43"/>
      <c r="BE629" s="43"/>
      <c r="BF629" s="43"/>
      <c r="BG629" s="44"/>
      <c r="BH629" s="45">
        <f t="shared" si="1034"/>
        <v>1242200</v>
      </c>
      <c r="BI629" s="45">
        <f t="shared" si="1035"/>
        <v>1291888</v>
      </c>
      <c r="BJ629" s="45">
        <f t="shared" si="972"/>
        <v>1291888</v>
      </c>
      <c r="BK629" s="138">
        <v>0</v>
      </c>
      <c r="BL629" s="46">
        <v>0</v>
      </c>
      <c r="BM629" s="46">
        <f t="shared" si="1020"/>
        <v>0</v>
      </c>
      <c r="BN629" s="46">
        <v>0</v>
      </c>
      <c r="BO629" s="46">
        <f t="shared" si="1001"/>
        <v>0</v>
      </c>
      <c r="BP629" s="46">
        <v>0</v>
      </c>
      <c r="BQ629" s="46">
        <f t="shared" si="1021"/>
        <v>0</v>
      </c>
      <c r="BR629" s="46">
        <v>0</v>
      </c>
      <c r="BS629" s="46">
        <f t="shared" si="1022"/>
        <v>0</v>
      </c>
      <c r="BT629" s="46">
        <v>0</v>
      </c>
      <c r="BU629" s="46">
        <f t="shared" si="1023"/>
        <v>0</v>
      </c>
      <c r="BV629" s="46">
        <v>0</v>
      </c>
      <c r="BW629" s="46">
        <f t="shared" si="1024"/>
        <v>0</v>
      </c>
      <c r="BX629" s="46">
        <v>0</v>
      </c>
      <c r="BY629" s="46">
        <f t="shared" si="1025"/>
        <v>0</v>
      </c>
      <c r="BZ629" s="46">
        <v>0</v>
      </c>
      <c r="CA629" s="46">
        <f t="shared" si="1003"/>
        <v>0</v>
      </c>
      <c r="CB629" s="46">
        <v>0</v>
      </c>
      <c r="CC629" s="46">
        <f t="shared" si="1004"/>
        <v>0</v>
      </c>
      <c r="CD629" s="46">
        <v>0</v>
      </c>
      <c r="CE629" s="46">
        <f t="shared" si="1005"/>
        <v>0</v>
      </c>
      <c r="CF629" s="46">
        <v>0</v>
      </c>
      <c r="CG629" s="46">
        <f t="shared" si="1006"/>
        <v>0</v>
      </c>
      <c r="CH629" s="46">
        <v>0</v>
      </c>
      <c r="CI629" s="46">
        <f t="shared" si="1007"/>
        <v>0</v>
      </c>
      <c r="CJ629" s="46">
        <v>0</v>
      </c>
      <c r="CK629" s="46">
        <f t="shared" si="1008"/>
        <v>0</v>
      </c>
      <c r="CL629" s="46"/>
      <c r="CM629" s="46">
        <f t="shared" si="1009"/>
        <v>0</v>
      </c>
      <c r="CN629" s="46">
        <v>0</v>
      </c>
      <c r="CO629" s="46">
        <f t="shared" si="1010"/>
        <v>0</v>
      </c>
      <c r="CP629" s="46">
        <v>0</v>
      </c>
      <c r="CQ629" s="46">
        <f t="shared" si="1011"/>
        <v>0</v>
      </c>
      <c r="CR629" s="46">
        <v>0</v>
      </c>
      <c r="CS629" s="46">
        <f t="shared" si="1012"/>
        <v>0</v>
      </c>
      <c r="CT629" s="46">
        <v>0</v>
      </c>
      <c r="CU629" s="46">
        <f t="shared" si="1013"/>
        <v>0</v>
      </c>
      <c r="CV629" s="46">
        <v>0</v>
      </c>
      <c r="CW629" s="46">
        <f t="shared" si="1014"/>
        <v>0</v>
      </c>
      <c r="CX629" s="46">
        <v>0</v>
      </c>
      <c r="CY629" s="46">
        <f t="shared" si="1015"/>
        <v>0</v>
      </c>
      <c r="CZ629" s="46">
        <v>0</v>
      </c>
      <c r="DA629" s="46">
        <f t="shared" si="1016"/>
        <v>0</v>
      </c>
      <c r="DB629" s="47">
        <v>1242200</v>
      </c>
      <c r="DC629" s="46">
        <f t="shared" si="1017"/>
        <v>1291888</v>
      </c>
      <c r="DD629" s="48">
        <v>0</v>
      </c>
      <c r="DE629" s="46">
        <f t="shared" si="1018"/>
        <v>0</v>
      </c>
      <c r="DF629" s="49">
        <v>40</v>
      </c>
      <c r="DG629" s="50">
        <f t="shared" si="967"/>
        <v>32297.200000000001</v>
      </c>
      <c r="DH629" s="51">
        <f t="shared" si="973"/>
        <v>32297.200000000001</v>
      </c>
      <c r="DI629" s="52"/>
      <c r="DJ629" s="52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2"/>
      <c r="DY629" s="52"/>
      <c r="DZ629" s="52"/>
      <c r="EA629" s="52"/>
      <c r="EB629" s="52"/>
      <c r="EC629" s="52"/>
      <c r="ED629" s="52"/>
      <c r="EE629" s="52"/>
      <c r="EF629" s="53">
        <f>$DG629</f>
        <v>32297.200000000001</v>
      </c>
      <c r="EG629" s="54">
        <f t="shared" si="974"/>
        <v>1259590.8</v>
      </c>
      <c r="EH629" s="55">
        <f t="shared" si="975"/>
        <v>1</v>
      </c>
      <c r="EI629" s="55">
        <f t="shared" si="976"/>
        <v>39</v>
      </c>
      <c r="EJ629" s="56" t="s">
        <v>620</v>
      </c>
      <c r="EK629" s="57">
        <f t="shared" si="988"/>
        <v>0</v>
      </c>
      <c r="EL629" s="57">
        <f t="shared" si="989"/>
        <v>0</v>
      </c>
      <c r="EM629" s="57">
        <f t="shared" si="990"/>
        <v>0</v>
      </c>
      <c r="EN629" s="57">
        <f t="shared" si="991"/>
        <v>0</v>
      </c>
      <c r="EO629" s="57">
        <f t="shared" si="979"/>
        <v>0</v>
      </c>
      <c r="EP629" s="57">
        <f t="shared" si="980"/>
        <v>0</v>
      </c>
      <c r="EQ629" s="58">
        <f t="shared" si="981"/>
        <v>0</v>
      </c>
      <c r="ER629" s="58">
        <f t="shared" si="982"/>
        <v>0</v>
      </c>
      <c r="ES629" s="58">
        <f t="shared" si="983"/>
        <v>0</v>
      </c>
      <c r="ET629" s="58">
        <f t="shared" si="984"/>
        <v>0</v>
      </c>
    </row>
    <row r="630" spans="1:150" x14ac:dyDescent="0.25">
      <c r="A630" s="30" t="s">
        <v>690</v>
      </c>
      <c r="B630" s="65">
        <v>2024037</v>
      </c>
      <c r="C630" s="67" t="s">
        <v>1849</v>
      </c>
      <c r="D630" s="32" t="s">
        <v>604</v>
      </c>
      <c r="E630" s="56"/>
      <c r="F630" s="33"/>
      <c r="G630" s="33"/>
      <c r="H630" s="288">
        <f t="shared" si="977"/>
        <v>1291888</v>
      </c>
      <c r="I630" s="288">
        <f t="shared" si="978"/>
        <v>1291888</v>
      </c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4" t="s">
        <v>616</v>
      </c>
      <c r="AI630" s="34" t="s">
        <v>463</v>
      </c>
      <c r="AJ630" s="34" t="s">
        <v>54</v>
      </c>
      <c r="AK630" s="34" t="s">
        <v>490</v>
      </c>
      <c r="AL630" s="34" t="s">
        <v>114</v>
      </c>
      <c r="AM630" s="34" t="s">
        <v>491</v>
      </c>
      <c r="AN630" s="34" t="s">
        <v>649</v>
      </c>
      <c r="AO630" s="36">
        <v>1.04</v>
      </c>
      <c r="AP630" s="69" t="s">
        <v>544</v>
      </c>
      <c r="AQ630" s="69" t="s">
        <v>30</v>
      </c>
      <c r="AR630" s="37" t="s">
        <v>493</v>
      </c>
      <c r="AS630" s="38">
        <v>2024</v>
      </c>
      <c r="AT630" s="39" t="s">
        <v>470</v>
      </c>
      <c r="AU630" s="37" t="s">
        <v>493</v>
      </c>
      <c r="AV630" s="39" t="s">
        <v>523</v>
      </c>
      <c r="AW630" s="39" t="s">
        <v>524</v>
      </c>
      <c r="AX630" s="39" t="s">
        <v>606</v>
      </c>
      <c r="AY630" s="40" t="s">
        <v>1118</v>
      </c>
      <c r="AZ630" s="40" t="s">
        <v>619</v>
      </c>
      <c r="BA630" s="274"/>
      <c r="BB630" s="42"/>
      <c r="BC630" s="43">
        <v>1242200</v>
      </c>
      <c r="BD630" s="43"/>
      <c r="BE630" s="43"/>
      <c r="BF630" s="43"/>
      <c r="BG630" s="44"/>
      <c r="BH630" s="45">
        <f t="shared" si="1034"/>
        <v>1242200</v>
      </c>
      <c r="BI630" s="45">
        <f t="shared" si="1035"/>
        <v>1291888</v>
      </c>
      <c r="BJ630" s="45">
        <f t="shared" si="972"/>
        <v>1291888</v>
      </c>
      <c r="BK630" s="138">
        <v>0</v>
      </c>
      <c r="BL630" s="46">
        <v>0</v>
      </c>
      <c r="BM630" s="46">
        <f t="shared" si="1020"/>
        <v>0</v>
      </c>
      <c r="BN630" s="46">
        <v>0</v>
      </c>
      <c r="BO630" s="46">
        <f t="shared" si="1001"/>
        <v>0</v>
      </c>
      <c r="BP630" s="46">
        <v>0</v>
      </c>
      <c r="BQ630" s="46">
        <f t="shared" si="1021"/>
        <v>0</v>
      </c>
      <c r="BR630" s="46">
        <v>0</v>
      </c>
      <c r="BS630" s="46">
        <f t="shared" si="1022"/>
        <v>0</v>
      </c>
      <c r="BT630" s="46">
        <v>0</v>
      </c>
      <c r="BU630" s="46">
        <f t="shared" si="1023"/>
        <v>0</v>
      </c>
      <c r="BV630" s="46">
        <v>0</v>
      </c>
      <c r="BW630" s="46">
        <f t="shared" si="1024"/>
        <v>0</v>
      </c>
      <c r="BX630" s="46">
        <v>0</v>
      </c>
      <c r="BY630" s="46">
        <f t="shared" si="1025"/>
        <v>0</v>
      </c>
      <c r="BZ630" s="46">
        <v>0</v>
      </c>
      <c r="CA630" s="46">
        <f t="shared" si="1003"/>
        <v>0</v>
      </c>
      <c r="CB630" s="46">
        <v>0</v>
      </c>
      <c r="CC630" s="46">
        <f t="shared" si="1004"/>
        <v>0</v>
      </c>
      <c r="CD630" s="46">
        <v>0</v>
      </c>
      <c r="CE630" s="46">
        <f t="shared" si="1005"/>
        <v>0</v>
      </c>
      <c r="CF630" s="46">
        <v>0</v>
      </c>
      <c r="CG630" s="46">
        <f t="shared" si="1006"/>
        <v>0</v>
      </c>
      <c r="CH630" s="46">
        <v>0</v>
      </c>
      <c r="CI630" s="46">
        <f t="shared" si="1007"/>
        <v>0</v>
      </c>
      <c r="CJ630" s="46">
        <v>0</v>
      </c>
      <c r="CK630" s="46">
        <f t="shared" si="1008"/>
        <v>0</v>
      </c>
      <c r="CL630" s="46"/>
      <c r="CM630" s="46">
        <f t="shared" si="1009"/>
        <v>0</v>
      </c>
      <c r="CN630" s="46">
        <v>0</v>
      </c>
      <c r="CO630" s="46">
        <f t="shared" si="1010"/>
        <v>0</v>
      </c>
      <c r="CP630" s="46">
        <v>0</v>
      </c>
      <c r="CQ630" s="46">
        <f t="shared" si="1011"/>
        <v>0</v>
      </c>
      <c r="CR630" s="46">
        <v>0</v>
      </c>
      <c r="CS630" s="46">
        <f t="shared" si="1012"/>
        <v>0</v>
      </c>
      <c r="CT630" s="46">
        <v>0</v>
      </c>
      <c r="CU630" s="46">
        <f t="shared" si="1013"/>
        <v>0</v>
      </c>
      <c r="CV630" s="46">
        <v>0</v>
      </c>
      <c r="CW630" s="46">
        <f t="shared" si="1014"/>
        <v>0</v>
      </c>
      <c r="CX630" s="46">
        <v>0</v>
      </c>
      <c r="CY630" s="46">
        <f t="shared" si="1015"/>
        <v>0</v>
      </c>
      <c r="CZ630" s="46">
        <v>0</v>
      </c>
      <c r="DA630" s="46">
        <f t="shared" si="1016"/>
        <v>0</v>
      </c>
      <c r="DB630" s="47">
        <v>0</v>
      </c>
      <c r="DC630" s="46">
        <f t="shared" si="1017"/>
        <v>0</v>
      </c>
      <c r="DD630" s="48">
        <v>1242200</v>
      </c>
      <c r="DE630" s="46">
        <f t="shared" si="1018"/>
        <v>1291888</v>
      </c>
      <c r="DF630" s="49">
        <v>40</v>
      </c>
      <c r="DG630" s="50">
        <f t="shared" si="967"/>
        <v>32297.200000000001</v>
      </c>
      <c r="DH630" s="297">
        <f t="shared" si="973"/>
        <v>0</v>
      </c>
      <c r="DI630" s="52"/>
      <c r="DJ630" s="52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2"/>
      <c r="DY630" s="52"/>
      <c r="DZ630" s="52"/>
      <c r="EA630" s="52"/>
      <c r="EB630" s="52"/>
      <c r="EC630" s="52"/>
      <c r="ED630" s="52"/>
      <c r="EE630" s="52"/>
      <c r="EF630" s="52"/>
      <c r="EG630" s="54">
        <f t="shared" si="974"/>
        <v>1291888</v>
      </c>
      <c r="EH630" s="55">
        <f t="shared" si="975"/>
        <v>0</v>
      </c>
      <c r="EI630" s="55">
        <f t="shared" si="976"/>
        <v>40</v>
      </c>
      <c r="EJ630" s="56" t="s">
        <v>620</v>
      </c>
      <c r="EK630" s="57">
        <f t="shared" si="988"/>
        <v>0</v>
      </c>
      <c r="EL630" s="57">
        <f t="shared" si="989"/>
        <v>0</v>
      </c>
      <c r="EM630" s="57">
        <f t="shared" si="990"/>
        <v>0</v>
      </c>
      <c r="EN630" s="57">
        <f t="shared" si="991"/>
        <v>0</v>
      </c>
      <c r="EO630" s="57">
        <f t="shared" si="979"/>
        <v>0</v>
      </c>
      <c r="EP630" s="57">
        <f t="shared" si="980"/>
        <v>0</v>
      </c>
      <c r="EQ630" s="58">
        <f t="shared" si="981"/>
        <v>0</v>
      </c>
      <c r="ER630" s="58">
        <f t="shared" si="982"/>
        <v>0</v>
      </c>
      <c r="ES630" s="58">
        <f t="shared" si="983"/>
        <v>0</v>
      </c>
      <c r="ET630" s="58">
        <f t="shared" si="984"/>
        <v>0</v>
      </c>
    </row>
    <row r="631" spans="1:150" x14ac:dyDescent="0.25">
      <c r="A631" s="30" t="s">
        <v>690</v>
      </c>
      <c r="B631" s="65">
        <v>2024039</v>
      </c>
      <c r="C631" s="67" t="s">
        <v>1850</v>
      </c>
      <c r="D631" s="32" t="s">
        <v>604</v>
      </c>
      <c r="E631" s="56"/>
      <c r="F631" s="33"/>
      <c r="G631" s="33"/>
      <c r="H631" s="288">
        <f t="shared" si="977"/>
        <v>248768</v>
      </c>
      <c r="I631" s="288">
        <f t="shared" si="978"/>
        <v>248768</v>
      </c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4" t="s">
        <v>616</v>
      </c>
      <c r="AI631" s="34" t="s">
        <v>463</v>
      </c>
      <c r="AJ631" s="34" t="s">
        <v>54</v>
      </c>
      <c r="AK631" s="34" t="s">
        <v>490</v>
      </c>
      <c r="AL631" s="34" t="s">
        <v>114</v>
      </c>
      <c r="AM631" s="34" t="s">
        <v>491</v>
      </c>
      <c r="AN631" s="34" t="s">
        <v>649</v>
      </c>
      <c r="AO631" s="36">
        <v>1.04</v>
      </c>
      <c r="AP631" s="69" t="s">
        <v>468</v>
      </c>
      <c r="AQ631" s="69" t="s">
        <v>30</v>
      </c>
      <c r="AR631" s="37" t="s">
        <v>493</v>
      </c>
      <c r="AS631" s="38">
        <v>2024</v>
      </c>
      <c r="AT631" s="39" t="s">
        <v>470</v>
      </c>
      <c r="AU631" s="37" t="s">
        <v>493</v>
      </c>
      <c r="AV631" s="39" t="s">
        <v>523</v>
      </c>
      <c r="AW631" s="39" t="s">
        <v>524</v>
      </c>
      <c r="AX631" s="39" t="s">
        <v>606</v>
      </c>
      <c r="AY631" s="40" t="s">
        <v>1118</v>
      </c>
      <c r="AZ631" s="40" t="s">
        <v>619</v>
      </c>
      <c r="BA631" s="274"/>
      <c r="BB631" s="42"/>
      <c r="BC631" s="43">
        <v>239200</v>
      </c>
      <c r="BD631" s="43"/>
      <c r="BE631" s="43"/>
      <c r="BF631" s="43"/>
      <c r="BG631" s="44"/>
      <c r="BH631" s="45">
        <f t="shared" si="1034"/>
        <v>239200</v>
      </c>
      <c r="BI631" s="45">
        <f t="shared" si="1035"/>
        <v>248768</v>
      </c>
      <c r="BJ631" s="45">
        <f t="shared" si="972"/>
        <v>248768</v>
      </c>
      <c r="BK631" s="138">
        <v>0</v>
      </c>
      <c r="BL631" s="46">
        <v>239200</v>
      </c>
      <c r="BM631" s="46">
        <f t="shared" si="1020"/>
        <v>248768</v>
      </c>
      <c r="BN631" s="46">
        <v>0</v>
      </c>
      <c r="BO631" s="46">
        <f t="shared" si="1001"/>
        <v>0</v>
      </c>
      <c r="BP631" s="46">
        <v>0</v>
      </c>
      <c r="BQ631" s="46">
        <f t="shared" si="1021"/>
        <v>0</v>
      </c>
      <c r="BR631" s="46">
        <v>0</v>
      </c>
      <c r="BS631" s="46">
        <f t="shared" si="1022"/>
        <v>0</v>
      </c>
      <c r="BT631" s="46">
        <v>0</v>
      </c>
      <c r="BU631" s="46">
        <f t="shared" si="1023"/>
        <v>0</v>
      </c>
      <c r="BV631" s="46">
        <v>0</v>
      </c>
      <c r="BW631" s="46">
        <f t="shared" si="1024"/>
        <v>0</v>
      </c>
      <c r="BX631" s="46">
        <v>0</v>
      </c>
      <c r="BY631" s="46">
        <f t="shared" si="1025"/>
        <v>0</v>
      </c>
      <c r="BZ631" s="46">
        <v>0</v>
      </c>
      <c r="CA631" s="46">
        <f t="shared" si="1003"/>
        <v>0</v>
      </c>
      <c r="CB631" s="46">
        <v>0</v>
      </c>
      <c r="CC631" s="46">
        <f t="shared" si="1004"/>
        <v>0</v>
      </c>
      <c r="CD631" s="46">
        <v>0</v>
      </c>
      <c r="CE631" s="46">
        <f t="shared" si="1005"/>
        <v>0</v>
      </c>
      <c r="CF631" s="46">
        <v>0</v>
      </c>
      <c r="CG631" s="46">
        <f t="shared" si="1006"/>
        <v>0</v>
      </c>
      <c r="CH631" s="46">
        <v>0</v>
      </c>
      <c r="CI631" s="46">
        <f t="shared" si="1007"/>
        <v>0</v>
      </c>
      <c r="CJ631" s="46">
        <v>0</v>
      </c>
      <c r="CK631" s="46">
        <f t="shared" si="1008"/>
        <v>0</v>
      </c>
      <c r="CL631" s="46">
        <v>0</v>
      </c>
      <c r="CM631" s="46">
        <f t="shared" si="1009"/>
        <v>0</v>
      </c>
      <c r="CN631" s="46">
        <v>0</v>
      </c>
      <c r="CO631" s="46">
        <f t="shared" si="1010"/>
        <v>0</v>
      </c>
      <c r="CP631" s="46">
        <v>0</v>
      </c>
      <c r="CQ631" s="46">
        <f t="shared" si="1011"/>
        <v>0</v>
      </c>
      <c r="CR631" s="46">
        <v>0</v>
      </c>
      <c r="CS631" s="46">
        <f t="shared" si="1012"/>
        <v>0</v>
      </c>
      <c r="CT631" s="46">
        <v>0</v>
      </c>
      <c r="CU631" s="46">
        <f t="shared" si="1013"/>
        <v>0</v>
      </c>
      <c r="CV631" s="46">
        <v>0</v>
      </c>
      <c r="CW631" s="46">
        <f t="shared" si="1014"/>
        <v>0</v>
      </c>
      <c r="CX631" s="46">
        <v>0</v>
      </c>
      <c r="CY631" s="46">
        <f t="shared" si="1015"/>
        <v>0</v>
      </c>
      <c r="CZ631" s="46">
        <v>0</v>
      </c>
      <c r="DA631" s="46">
        <f t="shared" si="1016"/>
        <v>0</v>
      </c>
      <c r="DB631" s="47">
        <v>0</v>
      </c>
      <c r="DC631" s="46">
        <f t="shared" si="1017"/>
        <v>0</v>
      </c>
      <c r="DD631" s="48">
        <v>0</v>
      </c>
      <c r="DE631" s="46">
        <f t="shared" si="1018"/>
        <v>0</v>
      </c>
      <c r="DF631" s="49">
        <v>25</v>
      </c>
      <c r="DG631" s="50">
        <f t="shared" si="967"/>
        <v>9950.7199999999993</v>
      </c>
      <c r="DH631" s="51">
        <f t="shared" si="973"/>
        <v>218915.84</v>
      </c>
      <c r="DI631" s="52"/>
      <c r="DJ631" s="52"/>
      <c r="DK631" s="53">
        <f t="shared" ref="DK631:EF631" si="1036">$DG631</f>
        <v>9950.7199999999993</v>
      </c>
      <c r="DL631" s="53">
        <f t="shared" si="1036"/>
        <v>9950.7199999999993</v>
      </c>
      <c r="DM631" s="53">
        <f t="shared" si="1036"/>
        <v>9950.7199999999993</v>
      </c>
      <c r="DN631" s="53">
        <f t="shared" si="1036"/>
        <v>9950.7199999999993</v>
      </c>
      <c r="DO631" s="53">
        <f t="shared" si="1036"/>
        <v>9950.7199999999993</v>
      </c>
      <c r="DP631" s="53">
        <f t="shared" si="1036"/>
        <v>9950.7199999999993</v>
      </c>
      <c r="DQ631" s="53">
        <f t="shared" si="1036"/>
        <v>9950.7199999999993</v>
      </c>
      <c r="DR631" s="53">
        <f t="shared" si="1036"/>
        <v>9950.7199999999993</v>
      </c>
      <c r="DS631" s="53">
        <f t="shared" si="1036"/>
        <v>9950.7199999999993</v>
      </c>
      <c r="DT631" s="53">
        <f t="shared" si="1036"/>
        <v>9950.7199999999993</v>
      </c>
      <c r="DU631" s="53">
        <f t="shared" si="1036"/>
        <v>9950.7199999999993</v>
      </c>
      <c r="DV631" s="53">
        <f t="shared" si="1036"/>
        <v>9950.7199999999993</v>
      </c>
      <c r="DW631" s="53">
        <f t="shared" si="1036"/>
        <v>9950.7199999999993</v>
      </c>
      <c r="DX631" s="53">
        <f t="shared" si="1036"/>
        <v>9950.7199999999993</v>
      </c>
      <c r="DY631" s="53">
        <f t="shared" si="1036"/>
        <v>9950.7199999999993</v>
      </c>
      <c r="DZ631" s="53">
        <f t="shared" si="1036"/>
        <v>9950.7199999999993</v>
      </c>
      <c r="EA631" s="53">
        <f t="shared" si="1036"/>
        <v>9950.7199999999993</v>
      </c>
      <c r="EB631" s="53">
        <f t="shared" si="1036"/>
        <v>9950.7199999999993</v>
      </c>
      <c r="EC631" s="53">
        <f t="shared" si="1036"/>
        <v>9950.7199999999993</v>
      </c>
      <c r="ED631" s="53">
        <f t="shared" si="1036"/>
        <v>9950.7199999999993</v>
      </c>
      <c r="EE631" s="53">
        <f t="shared" si="1036"/>
        <v>9950.7199999999993</v>
      </c>
      <c r="EF631" s="53">
        <f t="shared" si="1036"/>
        <v>9950.7199999999993</v>
      </c>
      <c r="EG631" s="54">
        <f t="shared" si="974"/>
        <v>29852.160000000003</v>
      </c>
      <c r="EH631" s="55">
        <f t="shared" si="975"/>
        <v>22</v>
      </c>
      <c r="EI631" s="55">
        <f t="shared" si="976"/>
        <v>3</v>
      </c>
      <c r="EJ631" s="56" t="s">
        <v>620</v>
      </c>
      <c r="EK631" s="57">
        <f t="shared" si="988"/>
        <v>0</v>
      </c>
      <c r="EL631" s="57">
        <f t="shared" si="989"/>
        <v>248768</v>
      </c>
      <c r="EM631" s="57">
        <f t="shared" si="990"/>
        <v>238817.28</v>
      </c>
      <c r="EN631" s="57">
        <f t="shared" si="991"/>
        <v>228866.56</v>
      </c>
      <c r="EO631" s="57">
        <f t="shared" si="979"/>
        <v>218915.84</v>
      </c>
      <c r="EP631" s="57">
        <f t="shared" si="980"/>
        <v>208965.12</v>
      </c>
      <c r="EQ631" s="58">
        <f t="shared" si="981"/>
        <v>0</v>
      </c>
      <c r="ER631" s="58">
        <f t="shared" si="982"/>
        <v>2985.2159999999999</v>
      </c>
      <c r="ES631" s="58">
        <f t="shared" si="983"/>
        <v>3104.62464</v>
      </c>
      <c r="ET631" s="58">
        <f t="shared" si="984"/>
        <v>3204.13184</v>
      </c>
    </row>
    <row r="632" spans="1:150" x14ac:dyDescent="0.25">
      <c r="A632" s="30" t="s">
        <v>690</v>
      </c>
      <c r="B632" s="65">
        <v>2024040</v>
      </c>
      <c r="C632" s="67" t="s">
        <v>1851</v>
      </c>
      <c r="D632" s="32" t="s">
        <v>604</v>
      </c>
      <c r="E632" s="56"/>
      <c r="F632" s="33"/>
      <c r="G632" s="33"/>
      <c r="H632" s="288">
        <f t="shared" si="977"/>
        <v>248768</v>
      </c>
      <c r="I632" s="288">
        <f t="shared" si="978"/>
        <v>248768</v>
      </c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4" t="s">
        <v>616</v>
      </c>
      <c r="AI632" s="34" t="s">
        <v>463</v>
      </c>
      <c r="AJ632" s="34" t="s">
        <v>54</v>
      </c>
      <c r="AK632" s="34" t="s">
        <v>490</v>
      </c>
      <c r="AL632" s="34" t="s">
        <v>114</v>
      </c>
      <c r="AM632" s="34" t="s">
        <v>491</v>
      </c>
      <c r="AN632" s="34" t="s">
        <v>649</v>
      </c>
      <c r="AO632" s="36">
        <v>1.04</v>
      </c>
      <c r="AP632" s="69" t="s">
        <v>468</v>
      </c>
      <c r="AQ632" s="69" t="s">
        <v>30</v>
      </c>
      <c r="AR632" s="37" t="s">
        <v>493</v>
      </c>
      <c r="AS632" s="38">
        <v>2024</v>
      </c>
      <c r="AT632" s="39" t="s">
        <v>470</v>
      </c>
      <c r="AU632" s="37" t="s">
        <v>493</v>
      </c>
      <c r="AV632" s="39" t="s">
        <v>523</v>
      </c>
      <c r="AW632" s="39" t="s">
        <v>524</v>
      </c>
      <c r="AX632" s="39" t="s">
        <v>606</v>
      </c>
      <c r="AY632" s="40" t="s">
        <v>1118</v>
      </c>
      <c r="AZ632" s="40" t="s">
        <v>619</v>
      </c>
      <c r="BA632" s="274"/>
      <c r="BB632" s="42"/>
      <c r="BC632" s="43">
        <v>239200</v>
      </c>
      <c r="BD632" s="43"/>
      <c r="BE632" s="43"/>
      <c r="BF632" s="43"/>
      <c r="BG632" s="44"/>
      <c r="BH632" s="45">
        <f t="shared" si="1034"/>
        <v>239200</v>
      </c>
      <c r="BI632" s="45">
        <f t="shared" si="1035"/>
        <v>248768</v>
      </c>
      <c r="BJ632" s="45">
        <f t="shared" si="972"/>
        <v>248768</v>
      </c>
      <c r="BK632" s="138">
        <v>0</v>
      </c>
      <c r="BL632" s="46">
        <v>0</v>
      </c>
      <c r="BM632" s="46">
        <f t="shared" si="1020"/>
        <v>0</v>
      </c>
      <c r="BN632" s="46">
        <v>239200</v>
      </c>
      <c r="BO632" s="46">
        <f t="shared" si="1001"/>
        <v>248768</v>
      </c>
      <c r="BP632" s="46">
        <v>0</v>
      </c>
      <c r="BQ632" s="46">
        <f t="shared" si="1021"/>
        <v>0</v>
      </c>
      <c r="BR632" s="46">
        <v>0</v>
      </c>
      <c r="BS632" s="46">
        <f t="shared" si="1022"/>
        <v>0</v>
      </c>
      <c r="BT632" s="46">
        <v>0</v>
      </c>
      <c r="BU632" s="46">
        <f t="shared" si="1023"/>
        <v>0</v>
      </c>
      <c r="BV632" s="46">
        <v>0</v>
      </c>
      <c r="BW632" s="46">
        <f t="shared" si="1024"/>
        <v>0</v>
      </c>
      <c r="BX632" s="46">
        <v>0</v>
      </c>
      <c r="BY632" s="46">
        <f t="shared" si="1025"/>
        <v>0</v>
      </c>
      <c r="BZ632" s="46">
        <v>0</v>
      </c>
      <c r="CA632" s="46">
        <f t="shared" si="1003"/>
        <v>0</v>
      </c>
      <c r="CB632" s="46">
        <v>0</v>
      </c>
      <c r="CC632" s="46">
        <f t="shared" si="1004"/>
        <v>0</v>
      </c>
      <c r="CD632" s="46">
        <v>0</v>
      </c>
      <c r="CE632" s="46">
        <f t="shared" si="1005"/>
        <v>0</v>
      </c>
      <c r="CF632" s="46">
        <v>0</v>
      </c>
      <c r="CG632" s="46">
        <f t="shared" si="1006"/>
        <v>0</v>
      </c>
      <c r="CH632" s="46">
        <v>0</v>
      </c>
      <c r="CI632" s="46">
        <f t="shared" si="1007"/>
        <v>0</v>
      </c>
      <c r="CJ632" s="46">
        <v>0</v>
      </c>
      <c r="CK632" s="46">
        <f t="shared" si="1008"/>
        <v>0</v>
      </c>
      <c r="CL632" s="46">
        <v>0</v>
      </c>
      <c r="CM632" s="46">
        <f t="shared" si="1009"/>
        <v>0</v>
      </c>
      <c r="CN632" s="46">
        <v>0</v>
      </c>
      <c r="CO632" s="46">
        <f t="shared" si="1010"/>
        <v>0</v>
      </c>
      <c r="CP632" s="46">
        <v>0</v>
      </c>
      <c r="CQ632" s="46">
        <f t="shared" si="1011"/>
        <v>0</v>
      </c>
      <c r="CR632" s="46">
        <v>0</v>
      </c>
      <c r="CS632" s="46">
        <f t="shared" si="1012"/>
        <v>0</v>
      </c>
      <c r="CT632" s="46">
        <v>0</v>
      </c>
      <c r="CU632" s="46">
        <f t="shared" si="1013"/>
        <v>0</v>
      </c>
      <c r="CV632" s="46">
        <v>0</v>
      </c>
      <c r="CW632" s="46">
        <f t="shared" si="1014"/>
        <v>0</v>
      </c>
      <c r="CX632" s="46">
        <v>0</v>
      </c>
      <c r="CY632" s="46">
        <f t="shared" si="1015"/>
        <v>0</v>
      </c>
      <c r="CZ632" s="46">
        <v>0</v>
      </c>
      <c r="DA632" s="46">
        <f t="shared" si="1016"/>
        <v>0</v>
      </c>
      <c r="DB632" s="47">
        <v>0</v>
      </c>
      <c r="DC632" s="46">
        <f t="shared" si="1017"/>
        <v>0</v>
      </c>
      <c r="DD632" s="48">
        <v>0</v>
      </c>
      <c r="DE632" s="46">
        <f t="shared" si="1018"/>
        <v>0</v>
      </c>
      <c r="DF632" s="49">
        <v>25</v>
      </c>
      <c r="DG632" s="50">
        <f t="shared" ref="DG632:DG694" si="1037">(BJ632-BD632)/DF632</f>
        <v>9950.7199999999993</v>
      </c>
      <c r="DH632" s="51">
        <f t="shared" si="973"/>
        <v>208965.12</v>
      </c>
      <c r="DI632" s="52"/>
      <c r="DJ632" s="52"/>
      <c r="DK632" s="53"/>
      <c r="DL632" s="53">
        <f t="shared" ref="DL632:EF632" si="1038">$DG632</f>
        <v>9950.7199999999993</v>
      </c>
      <c r="DM632" s="53">
        <f t="shared" si="1038"/>
        <v>9950.7199999999993</v>
      </c>
      <c r="DN632" s="53">
        <f t="shared" si="1038"/>
        <v>9950.7199999999993</v>
      </c>
      <c r="DO632" s="53">
        <f t="shared" si="1038"/>
        <v>9950.7199999999993</v>
      </c>
      <c r="DP632" s="53">
        <f t="shared" si="1038"/>
        <v>9950.7199999999993</v>
      </c>
      <c r="DQ632" s="53">
        <f t="shared" si="1038"/>
        <v>9950.7199999999993</v>
      </c>
      <c r="DR632" s="53">
        <f t="shared" si="1038"/>
        <v>9950.7199999999993</v>
      </c>
      <c r="DS632" s="53">
        <f t="shared" si="1038"/>
        <v>9950.7199999999993</v>
      </c>
      <c r="DT632" s="53">
        <f t="shared" si="1038"/>
        <v>9950.7199999999993</v>
      </c>
      <c r="DU632" s="53">
        <f t="shared" si="1038"/>
        <v>9950.7199999999993</v>
      </c>
      <c r="DV632" s="53">
        <f t="shared" si="1038"/>
        <v>9950.7199999999993</v>
      </c>
      <c r="DW632" s="53">
        <f t="shared" si="1038"/>
        <v>9950.7199999999993</v>
      </c>
      <c r="DX632" s="53">
        <f t="shared" si="1038"/>
        <v>9950.7199999999993</v>
      </c>
      <c r="DY632" s="53">
        <f t="shared" si="1038"/>
        <v>9950.7199999999993</v>
      </c>
      <c r="DZ632" s="53">
        <f t="shared" si="1038"/>
        <v>9950.7199999999993</v>
      </c>
      <c r="EA632" s="53">
        <f t="shared" si="1038"/>
        <v>9950.7199999999993</v>
      </c>
      <c r="EB632" s="53">
        <f t="shared" si="1038"/>
        <v>9950.7199999999993</v>
      </c>
      <c r="EC632" s="53">
        <f t="shared" si="1038"/>
        <v>9950.7199999999993</v>
      </c>
      <c r="ED632" s="53">
        <f t="shared" si="1038"/>
        <v>9950.7199999999993</v>
      </c>
      <c r="EE632" s="53">
        <f t="shared" si="1038"/>
        <v>9950.7199999999993</v>
      </c>
      <c r="EF632" s="53">
        <f t="shared" si="1038"/>
        <v>9950.7199999999993</v>
      </c>
      <c r="EG632" s="54">
        <f t="shared" si="974"/>
        <v>39802.880000000005</v>
      </c>
      <c r="EH632" s="55">
        <f t="shared" si="975"/>
        <v>21</v>
      </c>
      <c r="EI632" s="55">
        <f t="shared" si="976"/>
        <v>4</v>
      </c>
      <c r="EJ632" s="56" t="s">
        <v>620</v>
      </c>
      <c r="EK632" s="57">
        <f t="shared" si="988"/>
        <v>0</v>
      </c>
      <c r="EL632" s="57">
        <f t="shared" si="989"/>
        <v>0</v>
      </c>
      <c r="EM632" s="57">
        <f t="shared" si="990"/>
        <v>248768</v>
      </c>
      <c r="EN632" s="57">
        <f t="shared" si="991"/>
        <v>238817.28</v>
      </c>
      <c r="EO632" s="57">
        <f t="shared" si="979"/>
        <v>228866.56</v>
      </c>
      <c r="EP632" s="57">
        <f t="shared" si="980"/>
        <v>218915.84</v>
      </c>
      <c r="EQ632" s="58">
        <f t="shared" si="981"/>
        <v>0</v>
      </c>
      <c r="ER632" s="58">
        <f t="shared" si="982"/>
        <v>0</v>
      </c>
      <c r="ES632" s="58">
        <f t="shared" si="983"/>
        <v>3233.9839999999999</v>
      </c>
      <c r="ET632" s="58">
        <f t="shared" si="984"/>
        <v>3343.4419200000002</v>
      </c>
    </row>
    <row r="633" spans="1:150" x14ac:dyDescent="0.25">
      <c r="A633" s="30" t="s">
        <v>690</v>
      </c>
      <c r="B633" s="65">
        <v>2024041</v>
      </c>
      <c r="C633" s="67" t="s">
        <v>1852</v>
      </c>
      <c r="D633" s="32" t="s">
        <v>604</v>
      </c>
      <c r="E633" s="56"/>
      <c r="F633" s="33"/>
      <c r="G633" s="33"/>
      <c r="H633" s="288">
        <f t="shared" si="977"/>
        <v>248768</v>
      </c>
      <c r="I633" s="288">
        <f t="shared" si="978"/>
        <v>248768</v>
      </c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4" t="s">
        <v>616</v>
      </c>
      <c r="AI633" s="34" t="s">
        <v>463</v>
      </c>
      <c r="AJ633" s="34" t="s">
        <v>54</v>
      </c>
      <c r="AK633" s="34" t="s">
        <v>490</v>
      </c>
      <c r="AL633" s="34" t="s">
        <v>114</v>
      </c>
      <c r="AM633" s="34" t="s">
        <v>491</v>
      </c>
      <c r="AN633" s="34" t="s">
        <v>649</v>
      </c>
      <c r="AO633" s="36">
        <v>1.04</v>
      </c>
      <c r="AP633" s="69" t="s">
        <v>468</v>
      </c>
      <c r="AQ633" s="69" t="s">
        <v>30</v>
      </c>
      <c r="AR633" s="37" t="s">
        <v>493</v>
      </c>
      <c r="AS633" s="38">
        <v>2024</v>
      </c>
      <c r="AT633" s="39" t="s">
        <v>470</v>
      </c>
      <c r="AU633" s="37" t="s">
        <v>493</v>
      </c>
      <c r="AV633" s="39" t="s">
        <v>523</v>
      </c>
      <c r="AW633" s="39" t="s">
        <v>524</v>
      </c>
      <c r="AX633" s="39" t="s">
        <v>606</v>
      </c>
      <c r="AY633" s="40" t="s">
        <v>1118</v>
      </c>
      <c r="AZ633" s="40" t="s">
        <v>619</v>
      </c>
      <c r="BA633" s="274"/>
      <c r="BB633" s="42"/>
      <c r="BC633" s="43">
        <v>239200</v>
      </c>
      <c r="BD633" s="43"/>
      <c r="BE633" s="43"/>
      <c r="BF633" s="43"/>
      <c r="BG633" s="44"/>
      <c r="BH633" s="45">
        <f t="shared" si="1034"/>
        <v>239200</v>
      </c>
      <c r="BI633" s="45">
        <f t="shared" si="1035"/>
        <v>248768</v>
      </c>
      <c r="BJ633" s="45">
        <f t="shared" si="972"/>
        <v>248768</v>
      </c>
      <c r="BK633" s="138">
        <v>0</v>
      </c>
      <c r="BL633" s="46">
        <v>0</v>
      </c>
      <c r="BM633" s="46">
        <f t="shared" si="1020"/>
        <v>0</v>
      </c>
      <c r="BN633" s="46">
        <v>0</v>
      </c>
      <c r="BO633" s="46">
        <f t="shared" si="1001"/>
        <v>0</v>
      </c>
      <c r="BP633" s="46">
        <v>239200</v>
      </c>
      <c r="BQ633" s="46">
        <f t="shared" si="1021"/>
        <v>248768</v>
      </c>
      <c r="BR633" s="46">
        <v>0</v>
      </c>
      <c r="BS633" s="46">
        <f t="shared" si="1022"/>
        <v>0</v>
      </c>
      <c r="BT633" s="46">
        <v>0</v>
      </c>
      <c r="BU633" s="46">
        <f t="shared" si="1023"/>
        <v>0</v>
      </c>
      <c r="BV633" s="46">
        <v>0</v>
      </c>
      <c r="BW633" s="46">
        <f t="shared" si="1024"/>
        <v>0</v>
      </c>
      <c r="BX633" s="46">
        <v>0</v>
      </c>
      <c r="BY633" s="46">
        <f t="shared" si="1025"/>
        <v>0</v>
      </c>
      <c r="BZ633" s="46">
        <v>0</v>
      </c>
      <c r="CA633" s="46">
        <f t="shared" si="1003"/>
        <v>0</v>
      </c>
      <c r="CB633" s="46">
        <v>0</v>
      </c>
      <c r="CC633" s="46">
        <f t="shared" si="1004"/>
        <v>0</v>
      </c>
      <c r="CD633" s="46">
        <v>0</v>
      </c>
      <c r="CE633" s="46">
        <f t="shared" si="1005"/>
        <v>0</v>
      </c>
      <c r="CF633" s="46">
        <v>0</v>
      </c>
      <c r="CG633" s="46">
        <f t="shared" si="1006"/>
        <v>0</v>
      </c>
      <c r="CH633" s="46">
        <v>0</v>
      </c>
      <c r="CI633" s="46">
        <f t="shared" si="1007"/>
        <v>0</v>
      </c>
      <c r="CJ633" s="46">
        <v>0</v>
      </c>
      <c r="CK633" s="46">
        <f t="shared" si="1008"/>
        <v>0</v>
      </c>
      <c r="CL633" s="46">
        <v>0</v>
      </c>
      <c r="CM633" s="46">
        <f t="shared" si="1009"/>
        <v>0</v>
      </c>
      <c r="CN633" s="46">
        <v>0</v>
      </c>
      <c r="CO633" s="46">
        <f t="shared" si="1010"/>
        <v>0</v>
      </c>
      <c r="CP633" s="46">
        <v>0</v>
      </c>
      <c r="CQ633" s="46">
        <f t="shared" si="1011"/>
        <v>0</v>
      </c>
      <c r="CR633" s="46">
        <v>0</v>
      </c>
      <c r="CS633" s="46">
        <f t="shared" si="1012"/>
        <v>0</v>
      </c>
      <c r="CT633" s="46">
        <v>0</v>
      </c>
      <c r="CU633" s="46">
        <f t="shared" si="1013"/>
        <v>0</v>
      </c>
      <c r="CV633" s="46">
        <v>0</v>
      </c>
      <c r="CW633" s="46">
        <f t="shared" si="1014"/>
        <v>0</v>
      </c>
      <c r="CX633" s="46">
        <v>0</v>
      </c>
      <c r="CY633" s="46">
        <f t="shared" si="1015"/>
        <v>0</v>
      </c>
      <c r="CZ633" s="46">
        <v>0</v>
      </c>
      <c r="DA633" s="46">
        <f t="shared" si="1016"/>
        <v>0</v>
      </c>
      <c r="DB633" s="47">
        <v>0</v>
      </c>
      <c r="DC633" s="46">
        <f t="shared" si="1017"/>
        <v>0</v>
      </c>
      <c r="DD633" s="48">
        <v>0</v>
      </c>
      <c r="DE633" s="46">
        <f t="shared" si="1018"/>
        <v>0</v>
      </c>
      <c r="DF633" s="49">
        <v>25</v>
      </c>
      <c r="DG633" s="50">
        <f t="shared" si="1037"/>
        <v>9950.7199999999993</v>
      </c>
      <c r="DH633" s="51">
        <f t="shared" si="973"/>
        <v>199014.39999999999</v>
      </c>
      <c r="DI633" s="52"/>
      <c r="DJ633" s="52"/>
      <c r="DK633" s="53"/>
      <c r="DL633" s="53"/>
      <c r="DM633" s="53">
        <f t="shared" ref="DM633:EF633" si="1039">$DG633</f>
        <v>9950.7199999999993</v>
      </c>
      <c r="DN633" s="53">
        <f t="shared" si="1039"/>
        <v>9950.7199999999993</v>
      </c>
      <c r="DO633" s="53">
        <f t="shared" si="1039"/>
        <v>9950.7199999999993</v>
      </c>
      <c r="DP633" s="53">
        <f t="shared" si="1039"/>
        <v>9950.7199999999993</v>
      </c>
      <c r="DQ633" s="53">
        <f t="shared" si="1039"/>
        <v>9950.7199999999993</v>
      </c>
      <c r="DR633" s="53">
        <f t="shared" si="1039"/>
        <v>9950.7199999999993</v>
      </c>
      <c r="DS633" s="53">
        <f t="shared" si="1039"/>
        <v>9950.7199999999993</v>
      </c>
      <c r="DT633" s="53">
        <f t="shared" si="1039"/>
        <v>9950.7199999999993</v>
      </c>
      <c r="DU633" s="53">
        <f t="shared" si="1039"/>
        <v>9950.7199999999993</v>
      </c>
      <c r="DV633" s="53">
        <f t="shared" si="1039"/>
        <v>9950.7199999999993</v>
      </c>
      <c r="DW633" s="53">
        <f t="shared" si="1039"/>
        <v>9950.7199999999993</v>
      </c>
      <c r="DX633" s="53">
        <f t="shared" si="1039"/>
        <v>9950.7199999999993</v>
      </c>
      <c r="DY633" s="53">
        <f t="shared" si="1039"/>
        <v>9950.7199999999993</v>
      </c>
      <c r="DZ633" s="53">
        <f t="shared" si="1039"/>
        <v>9950.7199999999993</v>
      </c>
      <c r="EA633" s="53">
        <f t="shared" si="1039"/>
        <v>9950.7199999999993</v>
      </c>
      <c r="EB633" s="53">
        <f t="shared" si="1039"/>
        <v>9950.7199999999993</v>
      </c>
      <c r="EC633" s="53">
        <f t="shared" si="1039"/>
        <v>9950.7199999999993</v>
      </c>
      <c r="ED633" s="53">
        <f t="shared" si="1039"/>
        <v>9950.7199999999993</v>
      </c>
      <c r="EE633" s="53">
        <f t="shared" si="1039"/>
        <v>9950.7199999999993</v>
      </c>
      <c r="EF633" s="53">
        <f t="shared" si="1039"/>
        <v>9950.7199999999993</v>
      </c>
      <c r="EG633" s="54">
        <f t="shared" si="974"/>
        <v>49753.600000000006</v>
      </c>
      <c r="EH633" s="55">
        <f t="shared" si="975"/>
        <v>20</v>
      </c>
      <c r="EI633" s="55">
        <f t="shared" si="976"/>
        <v>5</v>
      </c>
      <c r="EJ633" s="56" t="s">
        <v>620</v>
      </c>
      <c r="EK633" s="57">
        <f t="shared" si="988"/>
        <v>0</v>
      </c>
      <c r="EL633" s="57">
        <f t="shared" si="989"/>
        <v>0</v>
      </c>
      <c r="EM633" s="57">
        <f t="shared" si="990"/>
        <v>0</v>
      </c>
      <c r="EN633" s="57">
        <f t="shared" si="991"/>
        <v>248768</v>
      </c>
      <c r="EO633" s="57">
        <f t="shared" si="979"/>
        <v>238817.28</v>
      </c>
      <c r="EP633" s="57">
        <f t="shared" si="980"/>
        <v>228866.56</v>
      </c>
      <c r="EQ633" s="58">
        <f t="shared" si="981"/>
        <v>0</v>
      </c>
      <c r="ER633" s="58">
        <f t="shared" si="982"/>
        <v>0</v>
      </c>
      <c r="ES633" s="58">
        <f t="shared" si="983"/>
        <v>0</v>
      </c>
      <c r="ET633" s="58">
        <f t="shared" si="984"/>
        <v>3482.752</v>
      </c>
    </row>
    <row r="634" spans="1:150" x14ac:dyDescent="0.25">
      <c r="A634" s="30" t="s">
        <v>690</v>
      </c>
      <c r="B634" s="65">
        <v>2024042</v>
      </c>
      <c r="C634" s="67" t="s">
        <v>1853</v>
      </c>
      <c r="D634" s="32" t="s">
        <v>604</v>
      </c>
      <c r="E634" s="56"/>
      <c r="F634" s="33"/>
      <c r="G634" s="33"/>
      <c r="H634" s="288">
        <f t="shared" si="977"/>
        <v>248768</v>
      </c>
      <c r="I634" s="288">
        <f t="shared" si="978"/>
        <v>248768</v>
      </c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4" t="s">
        <v>616</v>
      </c>
      <c r="AI634" s="34" t="s">
        <v>463</v>
      </c>
      <c r="AJ634" s="34" t="s">
        <v>54</v>
      </c>
      <c r="AK634" s="34" t="s">
        <v>490</v>
      </c>
      <c r="AL634" s="34" t="s">
        <v>114</v>
      </c>
      <c r="AM634" s="34" t="s">
        <v>491</v>
      </c>
      <c r="AN634" s="34" t="s">
        <v>649</v>
      </c>
      <c r="AO634" s="36">
        <v>1.04</v>
      </c>
      <c r="AP634" s="69" t="s">
        <v>468</v>
      </c>
      <c r="AQ634" s="69" t="s">
        <v>30</v>
      </c>
      <c r="AR634" s="37" t="s">
        <v>493</v>
      </c>
      <c r="AS634" s="38">
        <v>2024</v>
      </c>
      <c r="AT634" s="39" t="s">
        <v>470</v>
      </c>
      <c r="AU634" s="37" t="s">
        <v>493</v>
      </c>
      <c r="AV634" s="39" t="s">
        <v>523</v>
      </c>
      <c r="AW634" s="39" t="s">
        <v>524</v>
      </c>
      <c r="AX634" s="39" t="s">
        <v>606</v>
      </c>
      <c r="AY634" s="40" t="s">
        <v>1118</v>
      </c>
      <c r="AZ634" s="40" t="s">
        <v>619</v>
      </c>
      <c r="BA634" s="274"/>
      <c r="BB634" s="42"/>
      <c r="BC634" s="43">
        <v>239200</v>
      </c>
      <c r="BD634" s="43"/>
      <c r="BE634" s="43"/>
      <c r="BF634" s="43"/>
      <c r="BG634" s="44"/>
      <c r="BH634" s="45">
        <f t="shared" si="1034"/>
        <v>239200</v>
      </c>
      <c r="BI634" s="45">
        <f t="shared" si="1035"/>
        <v>248768</v>
      </c>
      <c r="BJ634" s="45">
        <f t="shared" si="972"/>
        <v>248768</v>
      </c>
      <c r="BK634" s="138">
        <v>0</v>
      </c>
      <c r="BL634" s="46">
        <v>0</v>
      </c>
      <c r="BM634" s="46">
        <f t="shared" si="1020"/>
        <v>0</v>
      </c>
      <c r="BN634" s="46">
        <v>0</v>
      </c>
      <c r="BO634" s="46">
        <f t="shared" si="1001"/>
        <v>0</v>
      </c>
      <c r="BP634" s="46">
        <v>0</v>
      </c>
      <c r="BQ634" s="46">
        <f t="shared" si="1021"/>
        <v>0</v>
      </c>
      <c r="BR634" s="46">
        <v>239200</v>
      </c>
      <c r="BS634" s="46">
        <f t="shared" si="1022"/>
        <v>248768</v>
      </c>
      <c r="BT634" s="46">
        <v>0</v>
      </c>
      <c r="BU634" s="46">
        <f t="shared" si="1023"/>
        <v>0</v>
      </c>
      <c r="BV634" s="46">
        <v>0</v>
      </c>
      <c r="BW634" s="46">
        <f t="shared" si="1024"/>
        <v>0</v>
      </c>
      <c r="BX634" s="46">
        <v>0</v>
      </c>
      <c r="BY634" s="46">
        <f t="shared" si="1025"/>
        <v>0</v>
      </c>
      <c r="BZ634" s="46">
        <v>0</v>
      </c>
      <c r="CA634" s="46">
        <f t="shared" si="1003"/>
        <v>0</v>
      </c>
      <c r="CB634" s="46">
        <v>0</v>
      </c>
      <c r="CC634" s="46">
        <f t="shared" si="1004"/>
        <v>0</v>
      </c>
      <c r="CD634" s="46">
        <v>0</v>
      </c>
      <c r="CE634" s="46">
        <f t="shared" si="1005"/>
        <v>0</v>
      </c>
      <c r="CF634" s="46">
        <v>0</v>
      </c>
      <c r="CG634" s="46">
        <f t="shared" si="1006"/>
        <v>0</v>
      </c>
      <c r="CH634" s="46">
        <v>0</v>
      </c>
      <c r="CI634" s="46">
        <f t="shared" si="1007"/>
        <v>0</v>
      </c>
      <c r="CJ634" s="46">
        <v>0</v>
      </c>
      <c r="CK634" s="46">
        <f t="shared" si="1008"/>
        <v>0</v>
      </c>
      <c r="CL634" s="46">
        <v>0</v>
      </c>
      <c r="CM634" s="46">
        <f t="shared" si="1009"/>
        <v>0</v>
      </c>
      <c r="CN634" s="46">
        <v>0</v>
      </c>
      <c r="CO634" s="46">
        <f t="shared" si="1010"/>
        <v>0</v>
      </c>
      <c r="CP634" s="46">
        <v>0</v>
      </c>
      <c r="CQ634" s="46">
        <f t="shared" si="1011"/>
        <v>0</v>
      </c>
      <c r="CR634" s="46">
        <v>0</v>
      </c>
      <c r="CS634" s="46">
        <f t="shared" si="1012"/>
        <v>0</v>
      </c>
      <c r="CT634" s="46">
        <v>0</v>
      </c>
      <c r="CU634" s="46">
        <f t="shared" si="1013"/>
        <v>0</v>
      </c>
      <c r="CV634" s="46">
        <v>0</v>
      </c>
      <c r="CW634" s="46">
        <f t="shared" si="1014"/>
        <v>0</v>
      </c>
      <c r="CX634" s="46">
        <v>0</v>
      </c>
      <c r="CY634" s="46">
        <f t="shared" si="1015"/>
        <v>0</v>
      </c>
      <c r="CZ634" s="46">
        <v>0</v>
      </c>
      <c r="DA634" s="46">
        <f t="shared" si="1016"/>
        <v>0</v>
      </c>
      <c r="DB634" s="47">
        <v>0</v>
      </c>
      <c r="DC634" s="46">
        <f t="shared" si="1017"/>
        <v>0</v>
      </c>
      <c r="DD634" s="48">
        <v>0</v>
      </c>
      <c r="DE634" s="46">
        <f t="shared" si="1018"/>
        <v>0</v>
      </c>
      <c r="DF634" s="49">
        <v>25</v>
      </c>
      <c r="DG634" s="50">
        <f t="shared" si="1037"/>
        <v>9950.7199999999993</v>
      </c>
      <c r="DH634" s="51">
        <f t="shared" si="973"/>
        <v>189063.67999999999</v>
      </c>
      <c r="DI634" s="52"/>
      <c r="DJ634" s="52"/>
      <c r="DK634" s="53"/>
      <c r="DL634" s="53"/>
      <c r="DM634" s="53"/>
      <c r="DN634" s="53">
        <f t="shared" ref="DN634:EF634" si="1040">$DG634</f>
        <v>9950.7199999999993</v>
      </c>
      <c r="DO634" s="53">
        <f t="shared" si="1040"/>
        <v>9950.7199999999993</v>
      </c>
      <c r="DP634" s="53">
        <f t="shared" si="1040"/>
        <v>9950.7199999999993</v>
      </c>
      <c r="DQ634" s="53">
        <f t="shared" si="1040"/>
        <v>9950.7199999999993</v>
      </c>
      <c r="DR634" s="53">
        <f t="shared" si="1040"/>
        <v>9950.7199999999993</v>
      </c>
      <c r="DS634" s="53">
        <f t="shared" si="1040"/>
        <v>9950.7199999999993</v>
      </c>
      <c r="DT634" s="53">
        <f t="shared" si="1040"/>
        <v>9950.7199999999993</v>
      </c>
      <c r="DU634" s="53">
        <f t="shared" si="1040"/>
        <v>9950.7199999999993</v>
      </c>
      <c r="DV634" s="53">
        <f t="shared" si="1040"/>
        <v>9950.7199999999993</v>
      </c>
      <c r="DW634" s="53">
        <f t="shared" si="1040"/>
        <v>9950.7199999999993</v>
      </c>
      <c r="DX634" s="53">
        <f t="shared" si="1040"/>
        <v>9950.7199999999993</v>
      </c>
      <c r="DY634" s="53">
        <f t="shared" si="1040"/>
        <v>9950.7199999999993</v>
      </c>
      <c r="DZ634" s="53">
        <f t="shared" si="1040"/>
        <v>9950.7199999999993</v>
      </c>
      <c r="EA634" s="53">
        <f t="shared" si="1040"/>
        <v>9950.7199999999993</v>
      </c>
      <c r="EB634" s="53">
        <f t="shared" si="1040"/>
        <v>9950.7199999999993</v>
      </c>
      <c r="EC634" s="53">
        <f t="shared" si="1040"/>
        <v>9950.7199999999993</v>
      </c>
      <c r="ED634" s="53">
        <f t="shared" si="1040"/>
        <v>9950.7199999999993</v>
      </c>
      <c r="EE634" s="53">
        <f t="shared" si="1040"/>
        <v>9950.7199999999993</v>
      </c>
      <c r="EF634" s="53">
        <f t="shared" si="1040"/>
        <v>9950.7199999999993</v>
      </c>
      <c r="EG634" s="54">
        <f t="shared" si="974"/>
        <v>59704.320000000007</v>
      </c>
      <c r="EH634" s="55">
        <f t="shared" si="975"/>
        <v>19</v>
      </c>
      <c r="EI634" s="55">
        <f t="shared" si="976"/>
        <v>6</v>
      </c>
      <c r="EJ634" s="56" t="s">
        <v>620</v>
      </c>
      <c r="EK634" s="57">
        <f t="shared" si="988"/>
        <v>0</v>
      </c>
      <c r="EL634" s="57">
        <f t="shared" si="989"/>
        <v>0</v>
      </c>
      <c r="EM634" s="57">
        <f t="shared" si="990"/>
        <v>0</v>
      </c>
      <c r="EN634" s="57">
        <f t="shared" si="991"/>
        <v>0</v>
      </c>
      <c r="EO634" s="57">
        <f t="shared" si="979"/>
        <v>248768</v>
      </c>
      <c r="EP634" s="57">
        <f t="shared" si="980"/>
        <v>238817.28</v>
      </c>
      <c r="EQ634" s="58">
        <f t="shared" si="981"/>
        <v>0</v>
      </c>
      <c r="ER634" s="58">
        <f t="shared" si="982"/>
        <v>0</v>
      </c>
      <c r="ES634" s="58">
        <f t="shared" si="983"/>
        <v>0</v>
      </c>
      <c r="ET634" s="58">
        <f t="shared" si="984"/>
        <v>0</v>
      </c>
    </row>
    <row r="635" spans="1:150" x14ac:dyDescent="0.25">
      <c r="A635" s="30" t="s">
        <v>690</v>
      </c>
      <c r="B635" s="65">
        <v>2024043</v>
      </c>
      <c r="C635" s="67" t="s">
        <v>1854</v>
      </c>
      <c r="D635" s="32" t="s">
        <v>604</v>
      </c>
      <c r="E635" s="56"/>
      <c r="F635" s="33"/>
      <c r="G635" s="33"/>
      <c r="H635" s="288">
        <f t="shared" si="977"/>
        <v>248768</v>
      </c>
      <c r="I635" s="288">
        <f t="shared" si="978"/>
        <v>248768</v>
      </c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4" t="s">
        <v>616</v>
      </c>
      <c r="AI635" s="34" t="s">
        <v>463</v>
      </c>
      <c r="AJ635" s="34" t="s">
        <v>54</v>
      </c>
      <c r="AK635" s="34" t="s">
        <v>490</v>
      </c>
      <c r="AL635" s="34" t="s">
        <v>114</v>
      </c>
      <c r="AM635" s="34" t="s">
        <v>491</v>
      </c>
      <c r="AN635" s="34" t="s">
        <v>649</v>
      </c>
      <c r="AO635" s="36">
        <v>1.04</v>
      </c>
      <c r="AP635" s="69" t="s">
        <v>468</v>
      </c>
      <c r="AQ635" s="69" t="s">
        <v>30</v>
      </c>
      <c r="AR635" s="37" t="s">
        <v>493</v>
      </c>
      <c r="AS635" s="38">
        <v>2024</v>
      </c>
      <c r="AT635" s="39" t="s">
        <v>470</v>
      </c>
      <c r="AU635" s="37" t="s">
        <v>493</v>
      </c>
      <c r="AV635" s="39" t="s">
        <v>523</v>
      </c>
      <c r="AW635" s="39" t="s">
        <v>524</v>
      </c>
      <c r="AX635" s="39" t="s">
        <v>606</v>
      </c>
      <c r="AY635" s="40" t="s">
        <v>1118</v>
      </c>
      <c r="AZ635" s="40" t="s">
        <v>619</v>
      </c>
      <c r="BA635" s="274"/>
      <c r="BB635" s="42"/>
      <c r="BC635" s="43">
        <v>239200</v>
      </c>
      <c r="BD635" s="43"/>
      <c r="BE635" s="43"/>
      <c r="BF635" s="43"/>
      <c r="BG635" s="44"/>
      <c r="BH635" s="45">
        <f t="shared" si="1034"/>
        <v>239200</v>
      </c>
      <c r="BI635" s="45">
        <f t="shared" si="1035"/>
        <v>248768</v>
      </c>
      <c r="BJ635" s="45">
        <f t="shared" si="972"/>
        <v>248768</v>
      </c>
      <c r="BK635" s="138">
        <v>0</v>
      </c>
      <c r="BL635" s="46">
        <v>0</v>
      </c>
      <c r="BM635" s="46">
        <f t="shared" si="1020"/>
        <v>0</v>
      </c>
      <c r="BN635" s="46">
        <v>0</v>
      </c>
      <c r="BO635" s="46">
        <f t="shared" si="1001"/>
        <v>0</v>
      </c>
      <c r="BP635" s="46">
        <v>0</v>
      </c>
      <c r="BQ635" s="46">
        <f t="shared" si="1021"/>
        <v>0</v>
      </c>
      <c r="BR635" s="46">
        <v>0</v>
      </c>
      <c r="BS635" s="46">
        <f t="shared" si="1022"/>
        <v>0</v>
      </c>
      <c r="BT635" s="46">
        <v>239200</v>
      </c>
      <c r="BU635" s="46">
        <f t="shared" si="1023"/>
        <v>248768</v>
      </c>
      <c r="BV635" s="46">
        <v>0</v>
      </c>
      <c r="BW635" s="46">
        <f t="shared" si="1024"/>
        <v>0</v>
      </c>
      <c r="BX635" s="46">
        <v>0</v>
      </c>
      <c r="BY635" s="46">
        <f t="shared" si="1025"/>
        <v>0</v>
      </c>
      <c r="BZ635" s="46">
        <v>0</v>
      </c>
      <c r="CA635" s="46">
        <f t="shared" si="1003"/>
        <v>0</v>
      </c>
      <c r="CB635" s="46">
        <v>0</v>
      </c>
      <c r="CC635" s="46">
        <f t="shared" si="1004"/>
        <v>0</v>
      </c>
      <c r="CD635" s="46">
        <v>0</v>
      </c>
      <c r="CE635" s="46">
        <f t="shared" si="1005"/>
        <v>0</v>
      </c>
      <c r="CF635" s="46">
        <v>0</v>
      </c>
      <c r="CG635" s="46">
        <f t="shared" si="1006"/>
        <v>0</v>
      </c>
      <c r="CH635" s="46">
        <v>0</v>
      </c>
      <c r="CI635" s="46">
        <f t="shared" si="1007"/>
        <v>0</v>
      </c>
      <c r="CJ635" s="46">
        <v>0</v>
      </c>
      <c r="CK635" s="46">
        <f t="shared" si="1008"/>
        <v>0</v>
      </c>
      <c r="CL635" s="46">
        <v>0</v>
      </c>
      <c r="CM635" s="46">
        <f t="shared" si="1009"/>
        <v>0</v>
      </c>
      <c r="CN635" s="46">
        <v>0</v>
      </c>
      <c r="CO635" s="46">
        <f t="shared" si="1010"/>
        <v>0</v>
      </c>
      <c r="CP635" s="46">
        <v>0</v>
      </c>
      <c r="CQ635" s="46">
        <f t="shared" si="1011"/>
        <v>0</v>
      </c>
      <c r="CR635" s="46">
        <v>0</v>
      </c>
      <c r="CS635" s="46">
        <f t="shared" si="1012"/>
        <v>0</v>
      </c>
      <c r="CT635" s="46">
        <v>0</v>
      </c>
      <c r="CU635" s="46">
        <f t="shared" si="1013"/>
        <v>0</v>
      </c>
      <c r="CV635" s="46">
        <v>0</v>
      </c>
      <c r="CW635" s="46">
        <f t="shared" si="1014"/>
        <v>0</v>
      </c>
      <c r="CX635" s="46">
        <v>0</v>
      </c>
      <c r="CY635" s="46">
        <f t="shared" si="1015"/>
        <v>0</v>
      </c>
      <c r="CZ635" s="46">
        <v>0</v>
      </c>
      <c r="DA635" s="46">
        <f t="shared" si="1016"/>
        <v>0</v>
      </c>
      <c r="DB635" s="47">
        <v>0</v>
      </c>
      <c r="DC635" s="46">
        <f t="shared" si="1017"/>
        <v>0</v>
      </c>
      <c r="DD635" s="48">
        <v>0</v>
      </c>
      <c r="DE635" s="46">
        <f t="shared" si="1018"/>
        <v>0</v>
      </c>
      <c r="DF635" s="49">
        <v>25</v>
      </c>
      <c r="DG635" s="50">
        <f t="shared" si="1037"/>
        <v>9950.7199999999993</v>
      </c>
      <c r="DH635" s="51">
        <f t="shared" si="973"/>
        <v>179112.95999999999</v>
      </c>
      <c r="DI635" s="52"/>
      <c r="DJ635" s="52"/>
      <c r="DK635" s="53"/>
      <c r="DL635" s="53"/>
      <c r="DM635" s="53"/>
      <c r="DN635" s="53"/>
      <c r="DO635" s="53">
        <f t="shared" ref="DO635:EF635" si="1041">$DG635</f>
        <v>9950.7199999999993</v>
      </c>
      <c r="DP635" s="53">
        <f t="shared" si="1041"/>
        <v>9950.7199999999993</v>
      </c>
      <c r="DQ635" s="53">
        <f t="shared" si="1041"/>
        <v>9950.7199999999993</v>
      </c>
      <c r="DR635" s="53">
        <f t="shared" si="1041"/>
        <v>9950.7199999999993</v>
      </c>
      <c r="DS635" s="53">
        <f t="shared" si="1041"/>
        <v>9950.7199999999993</v>
      </c>
      <c r="DT635" s="53">
        <f t="shared" si="1041"/>
        <v>9950.7199999999993</v>
      </c>
      <c r="DU635" s="53">
        <f t="shared" si="1041"/>
        <v>9950.7199999999993</v>
      </c>
      <c r="DV635" s="53">
        <f t="shared" si="1041"/>
        <v>9950.7199999999993</v>
      </c>
      <c r="DW635" s="53">
        <f t="shared" si="1041"/>
        <v>9950.7199999999993</v>
      </c>
      <c r="DX635" s="53">
        <f t="shared" si="1041"/>
        <v>9950.7199999999993</v>
      </c>
      <c r="DY635" s="53">
        <f t="shared" si="1041"/>
        <v>9950.7199999999993</v>
      </c>
      <c r="DZ635" s="53">
        <f t="shared" si="1041"/>
        <v>9950.7199999999993</v>
      </c>
      <c r="EA635" s="53">
        <f t="shared" si="1041"/>
        <v>9950.7199999999993</v>
      </c>
      <c r="EB635" s="53">
        <f t="shared" si="1041"/>
        <v>9950.7199999999993</v>
      </c>
      <c r="EC635" s="53">
        <f t="shared" si="1041"/>
        <v>9950.7199999999993</v>
      </c>
      <c r="ED635" s="53">
        <f t="shared" si="1041"/>
        <v>9950.7199999999993</v>
      </c>
      <c r="EE635" s="53">
        <f t="shared" si="1041"/>
        <v>9950.7199999999993</v>
      </c>
      <c r="EF635" s="53">
        <f t="shared" si="1041"/>
        <v>9950.7199999999993</v>
      </c>
      <c r="EG635" s="54">
        <f t="shared" si="974"/>
        <v>69655.040000000008</v>
      </c>
      <c r="EH635" s="55">
        <f t="shared" si="975"/>
        <v>18</v>
      </c>
      <c r="EI635" s="55">
        <f t="shared" si="976"/>
        <v>7</v>
      </c>
      <c r="EJ635" s="56" t="s">
        <v>620</v>
      </c>
      <c r="EK635" s="57">
        <f t="shared" si="988"/>
        <v>0</v>
      </c>
      <c r="EL635" s="57">
        <f t="shared" si="989"/>
        <v>0</v>
      </c>
      <c r="EM635" s="57">
        <f t="shared" si="990"/>
        <v>0</v>
      </c>
      <c r="EN635" s="57">
        <f t="shared" si="991"/>
        <v>0</v>
      </c>
      <c r="EO635" s="57">
        <f t="shared" si="979"/>
        <v>0</v>
      </c>
      <c r="EP635" s="57">
        <f t="shared" si="980"/>
        <v>248768</v>
      </c>
      <c r="EQ635" s="58">
        <f t="shared" si="981"/>
        <v>0</v>
      </c>
      <c r="ER635" s="58">
        <f t="shared" si="982"/>
        <v>0</v>
      </c>
      <c r="ES635" s="58">
        <f t="shared" si="983"/>
        <v>0</v>
      </c>
      <c r="ET635" s="58">
        <f t="shared" si="984"/>
        <v>0</v>
      </c>
    </row>
    <row r="636" spans="1:150" x14ac:dyDescent="0.25">
      <c r="A636" s="30" t="s">
        <v>690</v>
      </c>
      <c r="B636" s="65">
        <v>2024044</v>
      </c>
      <c r="C636" s="67" t="s">
        <v>1855</v>
      </c>
      <c r="D636" s="32" t="s">
        <v>604</v>
      </c>
      <c r="E636" s="56"/>
      <c r="F636" s="33"/>
      <c r="G636" s="33"/>
      <c r="H636" s="288">
        <f t="shared" si="977"/>
        <v>248768</v>
      </c>
      <c r="I636" s="288">
        <f t="shared" si="978"/>
        <v>248768</v>
      </c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4" t="s">
        <v>616</v>
      </c>
      <c r="AI636" s="34" t="s">
        <v>463</v>
      </c>
      <c r="AJ636" s="34" t="s">
        <v>54</v>
      </c>
      <c r="AK636" s="34" t="s">
        <v>490</v>
      </c>
      <c r="AL636" s="34" t="s">
        <v>114</v>
      </c>
      <c r="AM636" s="34" t="s">
        <v>491</v>
      </c>
      <c r="AN636" s="34" t="s">
        <v>649</v>
      </c>
      <c r="AO636" s="36">
        <v>1.04</v>
      </c>
      <c r="AP636" s="69" t="s">
        <v>468</v>
      </c>
      <c r="AQ636" s="69" t="s">
        <v>30</v>
      </c>
      <c r="AR636" s="37" t="s">
        <v>493</v>
      </c>
      <c r="AS636" s="38">
        <v>2024</v>
      </c>
      <c r="AT636" s="39" t="s">
        <v>470</v>
      </c>
      <c r="AU636" s="37" t="s">
        <v>493</v>
      </c>
      <c r="AV636" s="39" t="s">
        <v>523</v>
      </c>
      <c r="AW636" s="39" t="s">
        <v>524</v>
      </c>
      <c r="AX636" s="39" t="s">
        <v>606</v>
      </c>
      <c r="AY636" s="40" t="s">
        <v>1118</v>
      </c>
      <c r="AZ636" s="40" t="s">
        <v>619</v>
      </c>
      <c r="BA636" s="274"/>
      <c r="BB636" s="42"/>
      <c r="BC636" s="43">
        <v>239200</v>
      </c>
      <c r="BD636" s="43"/>
      <c r="BE636" s="43"/>
      <c r="BF636" s="43"/>
      <c r="BG636" s="44"/>
      <c r="BH636" s="45">
        <f t="shared" si="1034"/>
        <v>239200</v>
      </c>
      <c r="BI636" s="45">
        <f t="shared" si="1035"/>
        <v>248768</v>
      </c>
      <c r="BJ636" s="45">
        <f t="shared" si="972"/>
        <v>248768</v>
      </c>
      <c r="BK636" s="138">
        <v>0</v>
      </c>
      <c r="BL636" s="46">
        <v>0</v>
      </c>
      <c r="BM636" s="46">
        <f t="shared" si="1020"/>
        <v>0</v>
      </c>
      <c r="BN636" s="46">
        <v>0</v>
      </c>
      <c r="BO636" s="46">
        <f t="shared" si="1001"/>
        <v>0</v>
      </c>
      <c r="BP636" s="46">
        <v>0</v>
      </c>
      <c r="BQ636" s="46">
        <f t="shared" si="1021"/>
        <v>0</v>
      </c>
      <c r="BR636" s="46">
        <v>0</v>
      </c>
      <c r="BS636" s="46">
        <f t="shared" si="1022"/>
        <v>0</v>
      </c>
      <c r="BT636" s="46">
        <v>0</v>
      </c>
      <c r="BU636" s="46">
        <f t="shared" si="1023"/>
        <v>0</v>
      </c>
      <c r="BV636" s="46">
        <v>239200</v>
      </c>
      <c r="BW636" s="46">
        <f t="shared" si="1024"/>
        <v>248768</v>
      </c>
      <c r="BX636" s="46">
        <v>0</v>
      </c>
      <c r="BY636" s="46">
        <f t="shared" si="1025"/>
        <v>0</v>
      </c>
      <c r="BZ636" s="46">
        <v>0</v>
      </c>
      <c r="CA636" s="46">
        <f t="shared" si="1003"/>
        <v>0</v>
      </c>
      <c r="CB636" s="46">
        <v>0</v>
      </c>
      <c r="CC636" s="46">
        <f t="shared" si="1004"/>
        <v>0</v>
      </c>
      <c r="CD636" s="46">
        <v>0</v>
      </c>
      <c r="CE636" s="46">
        <f t="shared" si="1005"/>
        <v>0</v>
      </c>
      <c r="CF636" s="46">
        <v>0</v>
      </c>
      <c r="CG636" s="46">
        <f t="shared" si="1006"/>
        <v>0</v>
      </c>
      <c r="CH636" s="46">
        <v>0</v>
      </c>
      <c r="CI636" s="46">
        <f t="shared" si="1007"/>
        <v>0</v>
      </c>
      <c r="CJ636" s="46">
        <v>0</v>
      </c>
      <c r="CK636" s="46">
        <f t="shared" si="1008"/>
        <v>0</v>
      </c>
      <c r="CL636" s="46">
        <v>0</v>
      </c>
      <c r="CM636" s="46">
        <f t="shared" si="1009"/>
        <v>0</v>
      </c>
      <c r="CN636" s="46">
        <v>0</v>
      </c>
      <c r="CO636" s="46">
        <f t="shared" si="1010"/>
        <v>0</v>
      </c>
      <c r="CP636" s="46">
        <v>0</v>
      </c>
      <c r="CQ636" s="46">
        <f t="shared" si="1011"/>
        <v>0</v>
      </c>
      <c r="CR636" s="46">
        <v>0</v>
      </c>
      <c r="CS636" s="46">
        <f t="shared" si="1012"/>
        <v>0</v>
      </c>
      <c r="CT636" s="46">
        <v>0</v>
      </c>
      <c r="CU636" s="46">
        <f t="shared" si="1013"/>
        <v>0</v>
      </c>
      <c r="CV636" s="46">
        <v>0</v>
      </c>
      <c r="CW636" s="46">
        <f t="shared" si="1014"/>
        <v>0</v>
      </c>
      <c r="CX636" s="46">
        <v>0</v>
      </c>
      <c r="CY636" s="46">
        <f t="shared" si="1015"/>
        <v>0</v>
      </c>
      <c r="CZ636" s="46">
        <v>0</v>
      </c>
      <c r="DA636" s="46">
        <f t="shared" si="1016"/>
        <v>0</v>
      </c>
      <c r="DB636" s="47">
        <v>0</v>
      </c>
      <c r="DC636" s="46">
        <f t="shared" si="1017"/>
        <v>0</v>
      </c>
      <c r="DD636" s="48">
        <v>0</v>
      </c>
      <c r="DE636" s="46">
        <f t="shared" si="1018"/>
        <v>0</v>
      </c>
      <c r="DF636" s="49">
        <v>25</v>
      </c>
      <c r="DG636" s="50">
        <f t="shared" si="1037"/>
        <v>9950.7199999999993</v>
      </c>
      <c r="DH636" s="51">
        <f t="shared" si="973"/>
        <v>169162.23999999999</v>
      </c>
      <c r="DI636" s="52"/>
      <c r="DJ636" s="52"/>
      <c r="DK636" s="53"/>
      <c r="DL636" s="53"/>
      <c r="DM636" s="53"/>
      <c r="DN636" s="53"/>
      <c r="DO636" s="53"/>
      <c r="DP636" s="53">
        <f t="shared" ref="DP636:EF636" si="1042">$DG636</f>
        <v>9950.7199999999993</v>
      </c>
      <c r="DQ636" s="53">
        <f t="shared" si="1042"/>
        <v>9950.7199999999993</v>
      </c>
      <c r="DR636" s="53">
        <f t="shared" si="1042"/>
        <v>9950.7199999999993</v>
      </c>
      <c r="DS636" s="53">
        <f t="shared" si="1042"/>
        <v>9950.7199999999993</v>
      </c>
      <c r="DT636" s="53">
        <f t="shared" si="1042"/>
        <v>9950.7199999999993</v>
      </c>
      <c r="DU636" s="53">
        <f t="shared" si="1042"/>
        <v>9950.7199999999993</v>
      </c>
      <c r="DV636" s="53">
        <f t="shared" si="1042"/>
        <v>9950.7199999999993</v>
      </c>
      <c r="DW636" s="53">
        <f t="shared" si="1042"/>
        <v>9950.7199999999993</v>
      </c>
      <c r="DX636" s="53">
        <f t="shared" si="1042"/>
        <v>9950.7199999999993</v>
      </c>
      <c r="DY636" s="53">
        <f t="shared" si="1042"/>
        <v>9950.7199999999993</v>
      </c>
      <c r="DZ636" s="53">
        <f t="shared" si="1042"/>
        <v>9950.7199999999993</v>
      </c>
      <c r="EA636" s="53">
        <f t="shared" si="1042"/>
        <v>9950.7199999999993</v>
      </c>
      <c r="EB636" s="53">
        <f t="shared" si="1042"/>
        <v>9950.7199999999993</v>
      </c>
      <c r="EC636" s="53">
        <f t="shared" si="1042"/>
        <v>9950.7199999999993</v>
      </c>
      <c r="ED636" s="53">
        <f t="shared" si="1042"/>
        <v>9950.7199999999993</v>
      </c>
      <c r="EE636" s="53">
        <f t="shared" si="1042"/>
        <v>9950.7199999999993</v>
      </c>
      <c r="EF636" s="53">
        <f t="shared" si="1042"/>
        <v>9950.7199999999993</v>
      </c>
      <c r="EG636" s="54">
        <f t="shared" si="974"/>
        <v>79605.760000000009</v>
      </c>
      <c r="EH636" s="55">
        <f t="shared" si="975"/>
        <v>17</v>
      </c>
      <c r="EI636" s="55">
        <f t="shared" si="976"/>
        <v>8</v>
      </c>
      <c r="EJ636" s="56" t="s">
        <v>620</v>
      </c>
      <c r="EK636" s="57">
        <f t="shared" si="988"/>
        <v>0</v>
      </c>
      <c r="EL636" s="57">
        <f t="shared" si="989"/>
        <v>0</v>
      </c>
      <c r="EM636" s="57">
        <f t="shared" si="990"/>
        <v>0</v>
      </c>
      <c r="EN636" s="57">
        <f t="shared" si="991"/>
        <v>0</v>
      </c>
      <c r="EO636" s="57">
        <f t="shared" si="979"/>
        <v>0</v>
      </c>
      <c r="EP636" s="57">
        <f t="shared" si="980"/>
        <v>0</v>
      </c>
      <c r="EQ636" s="58">
        <f t="shared" si="981"/>
        <v>0</v>
      </c>
      <c r="ER636" s="58">
        <f t="shared" si="982"/>
        <v>0</v>
      </c>
      <c r="ES636" s="58">
        <f t="shared" si="983"/>
        <v>0</v>
      </c>
      <c r="ET636" s="58">
        <f t="shared" si="984"/>
        <v>0</v>
      </c>
    </row>
    <row r="637" spans="1:150" x14ac:dyDescent="0.25">
      <c r="A637" s="30" t="s">
        <v>690</v>
      </c>
      <c r="B637" s="65">
        <v>2024045</v>
      </c>
      <c r="C637" s="67" t="s">
        <v>1856</v>
      </c>
      <c r="D637" s="32" t="s">
        <v>604</v>
      </c>
      <c r="E637" s="56"/>
      <c r="F637" s="33"/>
      <c r="G637" s="33"/>
      <c r="H637" s="288">
        <f t="shared" si="977"/>
        <v>248768</v>
      </c>
      <c r="I637" s="288">
        <f t="shared" si="978"/>
        <v>248768</v>
      </c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4" t="s">
        <v>616</v>
      </c>
      <c r="AI637" s="34" t="s">
        <v>463</v>
      </c>
      <c r="AJ637" s="34" t="s">
        <v>54</v>
      </c>
      <c r="AK637" s="34" t="s">
        <v>490</v>
      </c>
      <c r="AL637" s="34" t="s">
        <v>114</v>
      </c>
      <c r="AM637" s="34" t="s">
        <v>491</v>
      </c>
      <c r="AN637" s="34" t="s">
        <v>649</v>
      </c>
      <c r="AO637" s="36">
        <v>1.04</v>
      </c>
      <c r="AP637" s="69" t="s">
        <v>468</v>
      </c>
      <c r="AQ637" s="69" t="s">
        <v>30</v>
      </c>
      <c r="AR637" s="37" t="s">
        <v>493</v>
      </c>
      <c r="AS637" s="38">
        <v>2024</v>
      </c>
      <c r="AT637" s="39" t="s">
        <v>470</v>
      </c>
      <c r="AU637" s="37" t="s">
        <v>493</v>
      </c>
      <c r="AV637" s="39" t="s">
        <v>523</v>
      </c>
      <c r="AW637" s="39" t="s">
        <v>524</v>
      </c>
      <c r="AX637" s="39" t="s">
        <v>606</v>
      </c>
      <c r="AY637" s="40" t="s">
        <v>1118</v>
      </c>
      <c r="AZ637" s="40" t="s">
        <v>619</v>
      </c>
      <c r="BA637" s="274"/>
      <c r="BB637" s="42"/>
      <c r="BC637" s="43">
        <v>239200</v>
      </c>
      <c r="BD637" s="43"/>
      <c r="BE637" s="43"/>
      <c r="BF637" s="43"/>
      <c r="BG637" s="44"/>
      <c r="BH637" s="45">
        <f t="shared" si="1034"/>
        <v>239200</v>
      </c>
      <c r="BI637" s="45">
        <f t="shared" si="1035"/>
        <v>248768</v>
      </c>
      <c r="BJ637" s="45">
        <f t="shared" si="972"/>
        <v>248768</v>
      </c>
      <c r="BK637" s="138">
        <v>0</v>
      </c>
      <c r="BL637" s="46">
        <v>0</v>
      </c>
      <c r="BM637" s="46">
        <f t="shared" si="1020"/>
        <v>0</v>
      </c>
      <c r="BN637" s="46">
        <v>0</v>
      </c>
      <c r="BO637" s="46">
        <f t="shared" si="1001"/>
        <v>0</v>
      </c>
      <c r="BP637" s="46">
        <v>0</v>
      </c>
      <c r="BQ637" s="46">
        <f t="shared" si="1021"/>
        <v>0</v>
      </c>
      <c r="BR637" s="46">
        <v>0</v>
      </c>
      <c r="BS637" s="46">
        <f t="shared" si="1022"/>
        <v>0</v>
      </c>
      <c r="BT637" s="46">
        <v>0</v>
      </c>
      <c r="BU637" s="46">
        <f t="shared" si="1023"/>
        <v>0</v>
      </c>
      <c r="BV637" s="46">
        <v>0</v>
      </c>
      <c r="BW637" s="46">
        <f t="shared" si="1024"/>
        <v>0</v>
      </c>
      <c r="BX637" s="46">
        <v>239200</v>
      </c>
      <c r="BY637" s="46">
        <f t="shared" si="1025"/>
        <v>248768</v>
      </c>
      <c r="BZ637" s="46">
        <v>0</v>
      </c>
      <c r="CA637" s="46">
        <f t="shared" si="1003"/>
        <v>0</v>
      </c>
      <c r="CB637" s="46">
        <v>0</v>
      </c>
      <c r="CC637" s="46">
        <f t="shared" si="1004"/>
        <v>0</v>
      </c>
      <c r="CD637" s="46">
        <v>0</v>
      </c>
      <c r="CE637" s="46">
        <f t="shared" si="1005"/>
        <v>0</v>
      </c>
      <c r="CF637" s="46">
        <v>0</v>
      </c>
      <c r="CG637" s="46">
        <f t="shared" si="1006"/>
        <v>0</v>
      </c>
      <c r="CH637" s="46">
        <v>0</v>
      </c>
      <c r="CI637" s="46">
        <f t="shared" si="1007"/>
        <v>0</v>
      </c>
      <c r="CJ637" s="46">
        <v>0</v>
      </c>
      <c r="CK637" s="46">
        <f t="shared" si="1008"/>
        <v>0</v>
      </c>
      <c r="CL637" s="46">
        <v>0</v>
      </c>
      <c r="CM637" s="46">
        <f t="shared" si="1009"/>
        <v>0</v>
      </c>
      <c r="CN637" s="46">
        <v>0</v>
      </c>
      <c r="CO637" s="46">
        <f t="shared" si="1010"/>
        <v>0</v>
      </c>
      <c r="CP637" s="46">
        <v>0</v>
      </c>
      <c r="CQ637" s="46">
        <f t="shared" si="1011"/>
        <v>0</v>
      </c>
      <c r="CR637" s="46">
        <v>0</v>
      </c>
      <c r="CS637" s="46">
        <f t="shared" si="1012"/>
        <v>0</v>
      </c>
      <c r="CT637" s="46">
        <v>0</v>
      </c>
      <c r="CU637" s="46">
        <f t="shared" si="1013"/>
        <v>0</v>
      </c>
      <c r="CV637" s="46">
        <v>0</v>
      </c>
      <c r="CW637" s="46">
        <f t="shared" si="1014"/>
        <v>0</v>
      </c>
      <c r="CX637" s="46">
        <v>0</v>
      </c>
      <c r="CY637" s="46">
        <f t="shared" si="1015"/>
        <v>0</v>
      </c>
      <c r="CZ637" s="46">
        <v>0</v>
      </c>
      <c r="DA637" s="46">
        <f t="shared" si="1016"/>
        <v>0</v>
      </c>
      <c r="DB637" s="47">
        <v>0</v>
      </c>
      <c r="DC637" s="46">
        <f t="shared" si="1017"/>
        <v>0</v>
      </c>
      <c r="DD637" s="48">
        <v>0</v>
      </c>
      <c r="DE637" s="46">
        <f t="shared" si="1018"/>
        <v>0</v>
      </c>
      <c r="DF637" s="49">
        <v>25</v>
      </c>
      <c r="DG637" s="50">
        <f t="shared" si="1037"/>
        <v>9950.7199999999993</v>
      </c>
      <c r="DH637" s="51">
        <f t="shared" si="973"/>
        <v>159211.51999999999</v>
      </c>
      <c r="DI637" s="52"/>
      <c r="DJ637" s="52"/>
      <c r="DK637" s="53"/>
      <c r="DL637" s="53"/>
      <c r="DM637" s="53"/>
      <c r="DN637" s="53"/>
      <c r="DO637" s="53"/>
      <c r="DP637" s="53"/>
      <c r="DQ637" s="53">
        <f t="shared" ref="DQ637:EF637" si="1043">$DG637</f>
        <v>9950.7199999999993</v>
      </c>
      <c r="DR637" s="53">
        <f t="shared" si="1043"/>
        <v>9950.7199999999993</v>
      </c>
      <c r="DS637" s="53">
        <f t="shared" si="1043"/>
        <v>9950.7199999999993</v>
      </c>
      <c r="DT637" s="53">
        <f t="shared" si="1043"/>
        <v>9950.7199999999993</v>
      </c>
      <c r="DU637" s="53">
        <f t="shared" si="1043"/>
        <v>9950.7199999999993</v>
      </c>
      <c r="DV637" s="53">
        <f t="shared" si="1043"/>
        <v>9950.7199999999993</v>
      </c>
      <c r="DW637" s="53">
        <f t="shared" si="1043"/>
        <v>9950.7199999999993</v>
      </c>
      <c r="DX637" s="53">
        <f t="shared" si="1043"/>
        <v>9950.7199999999993</v>
      </c>
      <c r="DY637" s="53">
        <f t="shared" si="1043"/>
        <v>9950.7199999999993</v>
      </c>
      <c r="DZ637" s="53">
        <f t="shared" si="1043"/>
        <v>9950.7199999999993</v>
      </c>
      <c r="EA637" s="53">
        <f t="shared" si="1043"/>
        <v>9950.7199999999993</v>
      </c>
      <c r="EB637" s="53">
        <f t="shared" si="1043"/>
        <v>9950.7199999999993</v>
      </c>
      <c r="EC637" s="53">
        <f t="shared" si="1043"/>
        <v>9950.7199999999993</v>
      </c>
      <c r="ED637" s="53">
        <f t="shared" si="1043"/>
        <v>9950.7199999999993</v>
      </c>
      <c r="EE637" s="53">
        <f t="shared" si="1043"/>
        <v>9950.7199999999993</v>
      </c>
      <c r="EF637" s="53">
        <f t="shared" si="1043"/>
        <v>9950.7199999999993</v>
      </c>
      <c r="EG637" s="54">
        <f t="shared" si="974"/>
        <v>89556.48000000001</v>
      </c>
      <c r="EH637" s="55">
        <f t="shared" si="975"/>
        <v>16</v>
      </c>
      <c r="EI637" s="55">
        <f t="shared" si="976"/>
        <v>9</v>
      </c>
      <c r="EJ637" s="56" t="s">
        <v>620</v>
      </c>
      <c r="EK637" s="57">
        <f t="shared" si="988"/>
        <v>0</v>
      </c>
      <c r="EL637" s="57">
        <f t="shared" si="989"/>
        <v>0</v>
      </c>
      <c r="EM637" s="57">
        <f t="shared" si="990"/>
        <v>0</v>
      </c>
      <c r="EN637" s="57">
        <f t="shared" si="991"/>
        <v>0</v>
      </c>
      <c r="EO637" s="57">
        <f t="shared" si="979"/>
        <v>0</v>
      </c>
      <c r="EP637" s="57">
        <f t="shared" si="980"/>
        <v>0</v>
      </c>
      <c r="EQ637" s="58">
        <f t="shared" si="981"/>
        <v>0</v>
      </c>
      <c r="ER637" s="58">
        <f t="shared" si="982"/>
        <v>0</v>
      </c>
      <c r="ES637" s="58">
        <f t="shared" si="983"/>
        <v>0</v>
      </c>
      <c r="ET637" s="58">
        <f t="shared" si="984"/>
        <v>0</v>
      </c>
    </row>
    <row r="638" spans="1:150" x14ac:dyDescent="0.25">
      <c r="A638" s="30" t="s">
        <v>690</v>
      </c>
      <c r="B638" s="65">
        <v>2024046</v>
      </c>
      <c r="C638" s="67" t="s">
        <v>1857</v>
      </c>
      <c r="D638" s="32" t="s">
        <v>604</v>
      </c>
      <c r="E638" s="56"/>
      <c r="F638" s="33"/>
      <c r="G638" s="33"/>
      <c r="H638" s="288">
        <f t="shared" si="977"/>
        <v>248768</v>
      </c>
      <c r="I638" s="288">
        <f t="shared" si="978"/>
        <v>248768</v>
      </c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4" t="s">
        <v>616</v>
      </c>
      <c r="AI638" s="34" t="s">
        <v>463</v>
      </c>
      <c r="AJ638" s="34" t="s">
        <v>54</v>
      </c>
      <c r="AK638" s="34" t="s">
        <v>490</v>
      </c>
      <c r="AL638" s="34" t="s">
        <v>114</v>
      </c>
      <c r="AM638" s="34" t="s">
        <v>491</v>
      </c>
      <c r="AN638" s="34" t="s">
        <v>649</v>
      </c>
      <c r="AO638" s="36">
        <v>1.04</v>
      </c>
      <c r="AP638" s="69" t="s">
        <v>468</v>
      </c>
      <c r="AQ638" s="69" t="s">
        <v>30</v>
      </c>
      <c r="AR638" s="37" t="s">
        <v>493</v>
      </c>
      <c r="AS638" s="38">
        <v>2024</v>
      </c>
      <c r="AT638" s="39" t="s">
        <v>470</v>
      </c>
      <c r="AU638" s="37" t="s">
        <v>493</v>
      </c>
      <c r="AV638" s="39" t="s">
        <v>523</v>
      </c>
      <c r="AW638" s="39" t="s">
        <v>524</v>
      </c>
      <c r="AX638" s="39" t="s">
        <v>606</v>
      </c>
      <c r="AY638" s="40" t="s">
        <v>1118</v>
      </c>
      <c r="AZ638" s="40" t="s">
        <v>619</v>
      </c>
      <c r="BA638" s="274"/>
      <c r="BB638" s="42"/>
      <c r="BC638" s="43">
        <v>239200</v>
      </c>
      <c r="BD638" s="43"/>
      <c r="BE638" s="43"/>
      <c r="BF638" s="43"/>
      <c r="BG638" s="44"/>
      <c r="BH638" s="45">
        <f t="shared" si="1034"/>
        <v>239200</v>
      </c>
      <c r="BI638" s="45">
        <f t="shared" si="1035"/>
        <v>248768</v>
      </c>
      <c r="BJ638" s="45">
        <f t="shared" si="972"/>
        <v>248768</v>
      </c>
      <c r="BK638" s="138">
        <v>0</v>
      </c>
      <c r="BL638" s="46">
        <v>0</v>
      </c>
      <c r="BM638" s="46">
        <f t="shared" si="1020"/>
        <v>0</v>
      </c>
      <c r="BN638" s="46">
        <v>0</v>
      </c>
      <c r="BO638" s="46">
        <f t="shared" si="1001"/>
        <v>0</v>
      </c>
      <c r="BP638" s="46">
        <v>0</v>
      </c>
      <c r="BQ638" s="46">
        <f t="shared" si="1021"/>
        <v>0</v>
      </c>
      <c r="BR638" s="46">
        <v>0</v>
      </c>
      <c r="BS638" s="46">
        <f t="shared" si="1022"/>
        <v>0</v>
      </c>
      <c r="BT638" s="46">
        <v>0</v>
      </c>
      <c r="BU638" s="46">
        <f t="shared" si="1023"/>
        <v>0</v>
      </c>
      <c r="BV638" s="46">
        <v>0</v>
      </c>
      <c r="BW638" s="46">
        <f t="shared" si="1024"/>
        <v>0</v>
      </c>
      <c r="BX638" s="46">
        <v>0</v>
      </c>
      <c r="BY638" s="46">
        <f t="shared" si="1025"/>
        <v>0</v>
      </c>
      <c r="BZ638" s="46">
        <v>239200</v>
      </c>
      <c r="CA638" s="46">
        <f t="shared" si="1003"/>
        <v>248768</v>
      </c>
      <c r="CB638" s="46">
        <v>0</v>
      </c>
      <c r="CC638" s="46">
        <f t="shared" si="1004"/>
        <v>0</v>
      </c>
      <c r="CD638" s="46">
        <v>0</v>
      </c>
      <c r="CE638" s="46">
        <f t="shared" si="1005"/>
        <v>0</v>
      </c>
      <c r="CF638" s="46">
        <v>0</v>
      </c>
      <c r="CG638" s="46">
        <f t="shared" si="1006"/>
        <v>0</v>
      </c>
      <c r="CH638" s="46">
        <v>0</v>
      </c>
      <c r="CI638" s="46">
        <f t="shared" si="1007"/>
        <v>0</v>
      </c>
      <c r="CJ638" s="46">
        <v>0</v>
      </c>
      <c r="CK638" s="46">
        <f t="shared" si="1008"/>
        <v>0</v>
      </c>
      <c r="CL638" s="46">
        <v>0</v>
      </c>
      <c r="CM638" s="46">
        <f t="shared" si="1009"/>
        <v>0</v>
      </c>
      <c r="CN638" s="46">
        <v>0</v>
      </c>
      <c r="CO638" s="46">
        <f t="shared" si="1010"/>
        <v>0</v>
      </c>
      <c r="CP638" s="46">
        <v>0</v>
      </c>
      <c r="CQ638" s="46">
        <f t="shared" si="1011"/>
        <v>0</v>
      </c>
      <c r="CR638" s="46">
        <v>0</v>
      </c>
      <c r="CS638" s="46">
        <f t="shared" si="1012"/>
        <v>0</v>
      </c>
      <c r="CT638" s="46">
        <v>0</v>
      </c>
      <c r="CU638" s="46">
        <f t="shared" si="1013"/>
        <v>0</v>
      </c>
      <c r="CV638" s="46">
        <v>0</v>
      </c>
      <c r="CW638" s="46">
        <f t="shared" si="1014"/>
        <v>0</v>
      </c>
      <c r="CX638" s="46">
        <v>0</v>
      </c>
      <c r="CY638" s="46">
        <f t="shared" si="1015"/>
        <v>0</v>
      </c>
      <c r="CZ638" s="46">
        <v>0</v>
      </c>
      <c r="DA638" s="46">
        <f t="shared" si="1016"/>
        <v>0</v>
      </c>
      <c r="DB638" s="47">
        <v>0</v>
      </c>
      <c r="DC638" s="46">
        <f t="shared" si="1017"/>
        <v>0</v>
      </c>
      <c r="DD638" s="48">
        <v>0</v>
      </c>
      <c r="DE638" s="46">
        <f t="shared" si="1018"/>
        <v>0</v>
      </c>
      <c r="DF638" s="49">
        <v>25</v>
      </c>
      <c r="DG638" s="50">
        <f t="shared" si="1037"/>
        <v>9950.7199999999993</v>
      </c>
      <c r="DH638" s="51">
        <f t="shared" si="973"/>
        <v>149260.79999999999</v>
      </c>
      <c r="DI638" s="52"/>
      <c r="DJ638" s="52"/>
      <c r="DK638" s="53"/>
      <c r="DL638" s="53"/>
      <c r="DM638" s="53"/>
      <c r="DN638" s="53"/>
      <c r="DO638" s="53"/>
      <c r="DP638" s="53"/>
      <c r="DQ638" s="53"/>
      <c r="DR638" s="53">
        <f t="shared" ref="DR638:EF638" si="1044">$DG638</f>
        <v>9950.7199999999993</v>
      </c>
      <c r="DS638" s="53">
        <f t="shared" si="1044"/>
        <v>9950.7199999999993</v>
      </c>
      <c r="DT638" s="53">
        <f t="shared" si="1044"/>
        <v>9950.7199999999993</v>
      </c>
      <c r="DU638" s="53">
        <f t="shared" si="1044"/>
        <v>9950.7199999999993</v>
      </c>
      <c r="DV638" s="53">
        <f t="shared" si="1044"/>
        <v>9950.7199999999993</v>
      </c>
      <c r="DW638" s="53">
        <f t="shared" si="1044"/>
        <v>9950.7199999999993</v>
      </c>
      <c r="DX638" s="53">
        <f t="shared" si="1044"/>
        <v>9950.7199999999993</v>
      </c>
      <c r="DY638" s="53">
        <f t="shared" si="1044"/>
        <v>9950.7199999999993</v>
      </c>
      <c r="DZ638" s="53">
        <f t="shared" si="1044"/>
        <v>9950.7199999999993</v>
      </c>
      <c r="EA638" s="53">
        <f t="shared" si="1044"/>
        <v>9950.7199999999993</v>
      </c>
      <c r="EB638" s="53">
        <f t="shared" si="1044"/>
        <v>9950.7199999999993</v>
      </c>
      <c r="EC638" s="53">
        <f t="shared" si="1044"/>
        <v>9950.7199999999993</v>
      </c>
      <c r="ED638" s="53">
        <f t="shared" si="1044"/>
        <v>9950.7199999999993</v>
      </c>
      <c r="EE638" s="53">
        <f t="shared" si="1044"/>
        <v>9950.7199999999993</v>
      </c>
      <c r="EF638" s="53">
        <f t="shared" si="1044"/>
        <v>9950.7199999999993</v>
      </c>
      <c r="EG638" s="54">
        <f t="shared" si="974"/>
        <v>99507.200000000012</v>
      </c>
      <c r="EH638" s="55">
        <f t="shared" si="975"/>
        <v>15</v>
      </c>
      <c r="EI638" s="55">
        <f t="shared" si="976"/>
        <v>10</v>
      </c>
      <c r="EJ638" s="56" t="s">
        <v>620</v>
      </c>
      <c r="EK638" s="57">
        <f t="shared" si="988"/>
        <v>0</v>
      </c>
      <c r="EL638" s="57">
        <f t="shared" si="989"/>
        <v>0</v>
      </c>
      <c r="EM638" s="57">
        <f t="shared" si="990"/>
        <v>0</v>
      </c>
      <c r="EN638" s="57">
        <f t="shared" si="991"/>
        <v>0</v>
      </c>
      <c r="EO638" s="57">
        <f t="shared" si="979"/>
        <v>0</v>
      </c>
      <c r="EP638" s="57">
        <f t="shared" si="980"/>
        <v>0</v>
      </c>
      <c r="EQ638" s="58">
        <f t="shared" si="981"/>
        <v>0</v>
      </c>
      <c r="ER638" s="58">
        <f t="shared" si="982"/>
        <v>0</v>
      </c>
      <c r="ES638" s="58">
        <f t="shared" si="983"/>
        <v>0</v>
      </c>
      <c r="ET638" s="58">
        <f t="shared" si="984"/>
        <v>0</v>
      </c>
    </row>
    <row r="639" spans="1:150" x14ac:dyDescent="0.25">
      <c r="A639" s="30" t="s">
        <v>690</v>
      </c>
      <c r="B639" s="65">
        <v>2024047</v>
      </c>
      <c r="C639" s="67" t="s">
        <v>1858</v>
      </c>
      <c r="D639" s="66" t="s">
        <v>604</v>
      </c>
      <c r="E639" s="67"/>
      <c r="F639" s="33"/>
      <c r="G639" s="33"/>
      <c r="H639" s="288">
        <f t="shared" si="977"/>
        <v>248768</v>
      </c>
      <c r="I639" s="288">
        <f t="shared" si="978"/>
        <v>248768</v>
      </c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262" t="s">
        <v>616</v>
      </c>
      <c r="AI639" s="34" t="s">
        <v>463</v>
      </c>
      <c r="AJ639" s="262" t="s">
        <v>54</v>
      </c>
      <c r="AK639" s="139" t="s">
        <v>490</v>
      </c>
      <c r="AL639" s="262" t="s">
        <v>114</v>
      </c>
      <c r="AM639" s="34" t="s">
        <v>491</v>
      </c>
      <c r="AN639" s="34" t="s">
        <v>649</v>
      </c>
      <c r="AO639" s="36">
        <v>1.04</v>
      </c>
      <c r="AP639" s="69" t="s">
        <v>468</v>
      </c>
      <c r="AQ639" s="69" t="s">
        <v>30</v>
      </c>
      <c r="AR639" s="37" t="s">
        <v>493</v>
      </c>
      <c r="AS639" s="38">
        <v>2024</v>
      </c>
      <c r="AT639" s="39" t="s">
        <v>470</v>
      </c>
      <c r="AU639" s="37" t="s">
        <v>493</v>
      </c>
      <c r="AV639" s="39" t="s">
        <v>523</v>
      </c>
      <c r="AW639" s="39" t="s">
        <v>524</v>
      </c>
      <c r="AX639" s="39" t="s">
        <v>606</v>
      </c>
      <c r="AY639" s="40" t="s">
        <v>1118</v>
      </c>
      <c r="AZ639" s="140" t="s">
        <v>619</v>
      </c>
      <c r="BA639" s="274"/>
      <c r="BB639" s="142"/>
      <c r="BC639" s="143">
        <v>239200</v>
      </c>
      <c r="BD639" s="43"/>
      <c r="BE639" s="43"/>
      <c r="BF639" s="43"/>
      <c r="BG639" s="44"/>
      <c r="BH639" s="45">
        <f t="shared" si="1034"/>
        <v>239200</v>
      </c>
      <c r="BI639" s="45">
        <f t="shared" si="1035"/>
        <v>248768</v>
      </c>
      <c r="BJ639" s="45">
        <f t="shared" si="972"/>
        <v>248768</v>
      </c>
      <c r="BK639" s="138">
        <v>0</v>
      </c>
      <c r="BL639" s="46">
        <v>0</v>
      </c>
      <c r="BM639" s="46">
        <f t="shared" si="1020"/>
        <v>0</v>
      </c>
      <c r="BN639" s="46">
        <v>0</v>
      </c>
      <c r="BO639" s="46">
        <f t="shared" ref="BO639:BO670" si="1045">$AO639*BN639</f>
        <v>0</v>
      </c>
      <c r="BP639" s="46">
        <v>0</v>
      </c>
      <c r="BQ639" s="46">
        <f t="shared" si="1021"/>
        <v>0</v>
      </c>
      <c r="BR639" s="46">
        <v>0</v>
      </c>
      <c r="BS639" s="46">
        <f t="shared" si="1022"/>
        <v>0</v>
      </c>
      <c r="BT639" s="46">
        <v>0</v>
      </c>
      <c r="BU639" s="46">
        <f t="shared" si="1023"/>
        <v>0</v>
      </c>
      <c r="BV639" s="46">
        <v>0</v>
      </c>
      <c r="BW639" s="46">
        <f t="shared" si="1024"/>
        <v>0</v>
      </c>
      <c r="BX639" s="46">
        <v>0</v>
      </c>
      <c r="BY639" s="46">
        <f t="shared" si="1025"/>
        <v>0</v>
      </c>
      <c r="BZ639" s="46">
        <v>0</v>
      </c>
      <c r="CA639" s="46">
        <f t="shared" si="1003"/>
        <v>0</v>
      </c>
      <c r="CB639" s="46">
        <v>239200</v>
      </c>
      <c r="CC639" s="46">
        <f t="shared" si="1004"/>
        <v>248768</v>
      </c>
      <c r="CD639" s="46">
        <v>0</v>
      </c>
      <c r="CE639" s="46">
        <f t="shared" si="1005"/>
        <v>0</v>
      </c>
      <c r="CF639" s="46">
        <v>0</v>
      </c>
      <c r="CG639" s="46">
        <f t="shared" si="1006"/>
        <v>0</v>
      </c>
      <c r="CH639" s="46">
        <v>0</v>
      </c>
      <c r="CI639" s="46">
        <f t="shared" si="1007"/>
        <v>0</v>
      </c>
      <c r="CJ639" s="46">
        <v>0</v>
      </c>
      <c r="CK639" s="46">
        <f t="shared" si="1008"/>
        <v>0</v>
      </c>
      <c r="CL639" s="46">
        <v>0</v>
      </c>
      <c r="CM639" s="46">
        <f t="shared" si="1009"/>
        <v>0</v>
      </c>
      <c r="CN639" s="46">
        <v>0</v>
      </c>
      <c r="CO639" s="46">
        <f t="shared" si="1010"/>
        <v>0</v>
      </c>
      <c r="CP639" s="46">
        <v>0</v>
      </c>
      <c r="CQ639" s="46">
        <f t="shared" si="1011"/>
        <v>0</v>
      </c>
      <c r="CR639" s="46">
        <v>0</v>
      </c>
      <c r="CS639" s="46">
        <f t="shared" si="1012"/>
        <v>0</v>
      </c>
      <c r="CT639" s="46">
        <v>0</v>
      </c>
      <c r="CU639" s="46">
        <f t="shared" si="1013"/>
        <v>0</v>
      </c>
      <c r="CV639" s="46">
        <v>0</v>
      </c>
      <c r="CW639" s="46">
        <f t="shared" si="1014"/>
        <v>0</v>
      </c>
      <c r="CX639" s="46">
        <v>0</v>
      </c>
      <c r="CY639" s="46">
        <f t="shared" si="1015"/>
        <v>0</v>
      </c>
      <c r="CZ639" s="46">
        <v>0</v>
      </c>
      <c r="DA639" s="46">
        <f t="shared" si="1016"/>
        <v>0</v>
      </c>
      <c r="DB639" s="47">
        <v>0</v>
      </c>
      <c r="DC639" s="46">
        <f t="shared" si="1017"/>
        <v>0</v>
      </c>
      <c r="DD639" s="48">
        <v>0</v>
      </c>
      <c r="DE639" s="46">
        <f t="shared" si="1018"/>
        <v>0</v>
      </c>
      <c r="DF639" s="49">
        <v>25</v>
      </c>
      <c r="DG639" s="50">
        <f t="shared" si="1037"/>
        <v>9950.7199999999993</v>
      </c>
      <c r="DH639" s="51">
        <f t="shared" si="973"/>
        <v>139310.07999999999</v>
      </c>
      <c r="DI639" s="52"/>
      <c r="DJ639" s="52"/>
      <c r="DK639" s="53"/>
      <c r="DL639" s="53"/>
      <c r="DM639" s="53"/>
      <c r="DN639" s="53"/>
      <c r="DO639" s="53"/>
      <c r="DP639" s="53"/>
      <c r="DQ639" s="53"/>
      <c r="DR639" s="53"/>
      <c r="DS639" s="53">
        <f t="shared" ref="DS639:EF639" si="1046">$DG639</f>
        <v>9950.7199999999993</v>
      </c>
      <c r="DT639" s="53">
        <f t="shared" si="1046"/>
        <v>9950.7199999999993</v>
      </c>
      <c r="DU639" s="53">
        <f t="shared" si="1046"/>
        <v>9950.7199999999993</v>
      </c>
      <c r="DV639" s="53">
        <f t="shared" si="1046"/>
        <v>9950.7199999999993</v>
      </c>
      <c r="DW639" s="53">
        <f t="shared" si="1046"/>
        <v>9950.7199999999993</v>
      </c>
      <c r="DX639" s="53">
        <f t="shared" si="1046"/>
        <v>9950.7199999999993</v>
      </c>
      <c r="DY639" s="53">
        <f t="shared" si="1046"/>
        <v>9950.7199999999993</v>
      </c>
      <c r="DZ639" s="53">
        <f t="shared" si="1046"/>
        <v>9950.7199999999993</v>
      </c>
      <c r="EA639" s="53">
        <f t="shared" si="1046"/>
        <v>9950.7199999999993</v>
      </c>
      <c r="EB639" s="53">
        <f t="shared" si="1046"/>
        <v>9950.7199999999993</v>
      </c>
      <c r="EC639" s="53">
        <f t="shared" si="1046"/>
        <v>9950.7199999999993</v>
      </c>
      <c r="ED639" s="53">
        <f t="shared" si="1046"/>
        <v>9950.7199999999993</v>
      </c>
      <c r="EE639" s="53">
        <f t="shared" si="1046"/>
        <v>9950.7199999999993</v>
      </c>
      <c r="EF639" s="53">
        <f t="shared" si="1046"/>
        <v>9950.7199999999993</v>
      </c>
      <c r="EG639" s="54">
        <f t="shared" si="974"/>
        <v>109457.92000000001</v>
      </c>
      <c r="EH639" s="55">
        <f t="shared" si="975"/>
        <v>14</v>
      </c>
      <c r="EI639" s="55">
        <f t="shared" si="976"/>
        <v>11</v>
      </c>
      <c r="EJ639" s="56" t="s">
        <v>620</v>
      </c>
      <c r="EK639" s="57">
        <f t="shared" si="988"/>
        <v>0</v>
      </c>
      <c r="EL639" s="57">
        <f t="shared" si="989"/>
        <v>0</v>
      </c>
      <c r="EM639" s="57">
        <f t="shared" si="990"/>
        <v>0</v>
      </c>
      <c r="EN639" s="57">
        <f t="shared" si="991"/>
        <v>0</v>
      </c>
      <c r="EO639" s="57">
        <f t="shared" si="979"/>
        <v>0</v>
      </c>
      <c r="EP639" s="57">
        <f t="shared" si="980"/>
        <v>0</v>
      </c>
      <c r="EQ639" s="58">
        <f t="shared" si="981"/>
        <v>0</v>
      </c>
      <c r="ER639" s="58">
        <f t="shared" si="982"/>
        <v>0</v>
      </c>
      <c r="ES639" s="58">
        <f t="shared" si="983"/>
        <v>0</v>
      </c>
      <c r="ET639" s="58">
        <f t="shared" si="984"/>
        <v>0</v>
      </c>
    </row>
    <row r="640" spans="1:150" x14ac:dyDescent="0.25">
      <c r="A640" s="30" t="s">
        <v>690</v>
      </c>
      <c r="B640" s="65">
        <v>2024048</v>
      </c>
      <c r="C640" s="67" t="s">
        <v>1859</v>
      </c>
      <c r="D640" s="32" t="s">
        <v>604</v>
      </c>
      <c r="E640" s="56"/>
      <c r="F640" s="33"/>
      <c r="G640" s="33"/>
      <c r="H640" s="288">
        <f t="shared" si="977"/>
        <v>248768</v>
      </c>
      <c r="I640" s="288">
        <f t="shared" si="978"/>
        <v>248768</v>
      </c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4" t="s">
        <v>616</v>
      </c>
      <c r="AI640" s="34" t="s">
        <v>463</v>
      </c>
      <c r="AJ640" s="34" t="s">
        <v>54</v>
      </c>
      <c r="AK640" s="34" t="s">
        <v>490</v>
      </c>
      <c r="AL640" s="34" t="s">
        <v>114</v>
      </c>
      <c r="AM640" s="34" t="s">
        <v>491</v>
      </c>
      <c r="AN640" s="34" t="s">
        <v>649</v>
      </c>
      <c r="AO640" s="36">
        <v>1.04</v>
      </c>
      <c r="AP640" s="69" t="s">
        <v>468</v>
      </c>
      <c r="AQ640" s="69" t="s">
        <v>30</v>
      </c>
      <c r="AR640" s="37" t="s">
        <v>493</v>
      </c>
      <c r="AS640" s="38">
        <v>2024</v>
      </c>
      <c r="AT640" s="39" t="s">
        <v>470</v>
      </c>
      <c r="AU640" s="37" t="s">
        <v>493</v>
      </c>
      <c r="AV640" s="39" t="s">
        <v>523</v>
      </c>
      <c r="AW640" s="39" t="s">
        <v>524</v>
      </c>
      <c r="AX640" s="39" t="s">
        <v>606</v>
      </c>
      <c r="AY640" s="40" t="s">
        <v>1118</v>
      </c>
      <c r="AZ640" s="40" t="s">
        <v>619</v>
      </c>
      <c r="BA640" s="274"/>
      <c r="BB640" s="42"/>
      <c r="BC640" s="43">
        <v>239200</v>
      </c>
      <c r="BD640" s="43"/>
      <c r="BE640" s="43"/>
      <c r="BF640" s="43"/>
      <c r="BG640" s="44"/>
      <c r="BH640" s="45">
        <f t="shared" si="1034"/>
        <v>239200</v>
      </c>
      <c r="BI640" s="45">
        <f t="shared" si="1035"/>
        <v>248768</v>
      </c>
      <c r="BJ640" s="45">
        <f t="shared" si="972"/>
        <v>248768</v>
      </c>
      <c r="BK640" s="138">
        <v>0</v>
      </c>
      <c r="BL640" s="46">
        <v>0</v>
      </c>
      <c r="BM640" s="46">
        <f t="shared" si="1020"/>
        <v>0</v>
      </c>
      <c r="BN640" s="46">
        <v>0</v>
      </c>
      <c r="BO640" s="46">
        <f t="shared" si="1045"/>
        <v>0</v>
      </c>
      <c r="BP640" s="46">
        <v>0</v>
      </c>
      <c r="BQ640" s="46">
        <f t="shared" si="1021"/>
        <v>0</v>
      </c>
      <c r="BR640" s="46">
        <v>0</v>
      </c>
      <c r="BS640" s="46">
        <f t="shared" si="1022"/>
        <v>0</v>
      </c>
      <c r="BT640" s="46">
        <v>0</v>
      </c>
      <c r="BU640" s="46">
        <f t="shared" si="1023"/>
        <v>0</v>
      </c>
      <c r="BV640" s="46">
        <v>0</v>
      </c>
      <c r="BW640" s="46">
        <f t="shared" si="1024"/>
        <v>0</v>
      </c>
      <c r="BX640" s="46">
        <v>0</v>
      </c>
      <c r="BY640" s="46">
        <f t="shared" si="1025"/>
        <v>0</v>
      </c>
      <c r="BZ640" s="46">
        <v>0</v>
      </c>
      <c r="CA640" s="46">
        <f t="shared" ref="CA640:CA671" si="1047">$AO640*BZ640</f>
        <v>0</v>
      </c>
      <c r="CB640" s="46">
        <v>0</v>
      </c>
      <c r="CC640" s="46">
        <f t="shared" ref="CC640:CC656" si="1048">$AO640*CB640</f>
        <v>0</v>
      </c>
      <c r="CD640" s="46">
        <v>239200</v>
      </c>
      <c r="CE640" s="46">
        <f t="shared" ref="CE640:CE656" si="1049">$AO640*CD640</f>
        <v>248768</v>
      </c>
      <c r="CF640" s="46">
        <v>0</v>
      </c>
      <c r="CG640" s="46">
        <f t="shared" ref="CG640:CG656" si="1050">$AO640*CF640</f>
        <v>0</v>
      </c>
      <c r="CH640" s="46">
        <v>0</v>
      </c>
      <c r="CI640" s="46">
        <f t="shared" ref="CI640:CI656" si="1051">$AO640*CH640</f>
        <v>0</v>
      </c>
      <c r="CJ640" s="46">
        <v>0</v>
      </c>
      <c r="CK640" s="46">
        <f t="shared" ref="CK640:CK656" si="1052">$AO640*CJ640</f>
        <v>0</v>
      </c>
      <c r="CL640" s="46">
        <v>0</v>
      </c>
      <c r="CM640" s="46">
        <f t="shared" ref="CM640:CM656" si="1053">$AO640*CL640</f>
        <v>0</v>
      </c>
      <c r="CN640" s="46">
        <v>0</v>
      </c>
      <c r="CO640" s="46">
        <f t="shared" ref="CO640:CO656" si="1054">$AO640*CN640</f>
        <v>0</v>
      </c>
      <c r="CP640" s="46">
        <v>0</v>
      </c>
      <c r="CQ640" s="46">
        <f t="shared" ref="CQ640:CQ656" si="1055">$AO640*CP640</f>
        <v>0</v>
      </c>
      <c r="CR640" s="46">
        <v>0</v>
      </c>
      <c r="CS640" s="46">
        <f t="shared" ref="CS640:CS656" si="1056">$AO640*CR640</f>
        <v>0</v>
      </c>
      <c r="CT640" s="46">
        <v>0</v>
      </c>
      <c r="CU640" s="46">
        <f t="shared" ref="CU640:CU656" si="1057">$AO640*CT640</f>
        <v>0</v>
      </c>
      <c r="CV640" s="46">
        <v>0</v>
      </c>
      <c r="CW640" s="46">
        <f t="shared" ref="CW640:CW656" si="1058">$AO640*CV640</f>
        <v>0</v>
      </c>
      <c r="CX640" s="46">
        <v>0</v>
      </c>
      <c r="CY640" s="46">
        <f t="shared" ref="CY640:CY656" si="1059">$AO640*CX640</f>
        <v>0</v>
      </c>
      <c r="CZ640" s="46">
        <v>0</v>
      </c>
      <c r="DA640" s="46">
        <f t="shared" ref="DA640:DA656" si="1060">$AO640*CZ640</f>
        <v>0</v>
      </c>
      <c r="DB640" s="47">
        <v>0</v>
      </c>
      <c r="DC640" s="46">
        <f t="shared" ref="DC640:DC656" si="1061">$AO640*DB640</f>
        <v>0</v>
      </c>
      <c r="DD640" s="48">
        <v>0</v>
      </c>
      <c r="DE640" s="46">
        <f t="shared" ref="DE640:DE656" si="1062">$AO640*DD640</f>
        <v>0</v>
      </c>
      <c r="DF640" s="49">
        <v>25</v>
      </c>
      <c r="DG640" s="50">
        <f t="shared" si="1037"/>
        <v>9950.7199999999993</v>
      </c>
      <c r="DH640" s="51">
        <f t="shared" si="973"/>
        <v>129359.36</v>
      </c>
      <c r="DI640" s="52"/>
      <c r="DJ640" s="52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>
        <f t="shared" ref="DT640:EF640" si="1063">$DG640</f>
        <v>9950.7199999999993</v>
      </c>
      <c r="DU640" s="53">
        <f t="shared" si="1063"/>
        <v>9950.7199999999993</v>
      </c>
      <c r="DV640" s="53">
        <f t="shared" si="1063"/>
        <v>9950.7199999999993</v>
      </c>
      <c r="DW640" s="53">
        <f t="shared" si="1063"/>
        <v>9950.7199999999993</v>
      </c>
      <c r="DX640" s="53">
        <f t="shared" si="1063"/>
        <v>9950.7199999999993</v>
      </c>
      <c r="DY640" s="53">
        <f t="shared" si="1063"/>
        <v>9950.7199999999993</v>
      </c>
      <c r="DZ640" s="53">
        <f t="shared" si="1063"/>
        <v>9950.7199999999993</v>
      </c>
      <c r="EA640" s="53">
        <f t="shared" si="1063"/>
        <v>9950.7199999999993</v>
      </c>
      <c r="EB640" s="53">
        <f t="shared" si="1063"/>
        <v>9950.7199999999993</v>
      </c>
      <c r="EC640" s="53">
        <f t="shared" si="1063"/>
        <v>9950.7199999999993</v>
      </c>
      <c r="ED640" s="53">
        <f t="shared" si="1063"/>
        <v>9950.7199999999993</v>
      </c>
      <c r="EE640" s="53">
        <f t="shared" si="1063"/>
        <v>9950.7199999999993</v>
      </c>
      <c r="EF640" s="53">
        <f t="shared" si="1063"/>
        <v>9950.7199999999993</v>
      </c>
      <c r="EG640" s="54">
        <f t="shared" si="974"/>
        <v>119408.64</v>
      </c>
      <c r="EH640" s="55">
        <f t="shared" si="975"/>
        <v>13</v>
      </c>
      <c r="EI640" s="55">
        <f t="shared" si="976"/>
        <v>12</v>
      </c>
      <c r="EJ640" s="56" t="s">
        <v>620</v>
      </c>
      <c r="EK640" s="57">
        <f t="shared" si="988"/>
        <v>0</v>
      </c>
      <c r="EL640" s="57">
        <f t="shared" si="989"/>
        <v>0</v>
      </c>
      <c r="EM640" s="57">
        <f t="shared" si="990"/>
        <v>0</v>
      </c>
      <c r="EN640" s="57">
        <f t="shared" si="991"/>
        <v>0</v>
      </c>
      <c r="EO640" s="57">
        <f t="shared" si="979"/>
        <v>0</v>
      </c>
      <c r="EP640" s="57">
        <f t="shared" si="980"/>
        <v>0</v>
      </c>
      <c r="EQ640" s="58">
        <f t="shared" si="981"/>
        <v>0</v>
      </c>
      <c r="ER640" s="58">
        <f t="shared" si="982"/>
        <v>0</v>
      </c>
      <c r="ES640" s="58">
        <f t="shared" si="983"/>
        <v>0</v>
      </c>
      <c r="ET640" s="58">
        <f t="shared" si="984"/>
        <v>0</v>
      </c>
    </row>
    <row r="641" spans="1:150" x14ac:dyDescent="0.25">
      <c r="A641" s="30" t="s">
        <v>690</v>
      </c>
      <c r="B641" s="65">
        <v>2024049</v>
      </c>
      <c r="C641" s="67" t="s">
        <v>1860</v>
      </c>
      <c r="D641" s="32" t="s">
        <v>604</v>
      </c>
      <c r="E641" s="56"/>
      <c r="F641" s="33"/>
      <c r="G641" s="33"/>
      <c r="H641" s="288">
        <f t="shared" si="977"/>
        <v>248768</v>
      </c>
      <c r="I641" s="288">
        <f t="shared" si="978"/>
        <v>248768</v>
      </c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4" t="s">
        <v>616</v>
      </c>
      <c r="AI641" s="34" t="s">
        <v>463</v>
      </c>
      <c r="AJ641" s="34" t="s">
        <v>54</v>
      </c>
      <c r="AK641" s="34" t="s">
        <v>490</v>
      </c>
      <c r="AL641" s="34" t="s">
        <v>114</v>
      </c>
      <c r="AM641" s="34" t="s">
        <v>491</v>
      </c>
      <c r="AN641" s="34" t="s">
        <v>649</v>
      </c>
      <c r="AO641" s="36">
        <v>1.04</v>
      </c>
      <c r="AP641" s="69" t="s">
        <v>468</v>
      </c>
      <c r="AQ641" s="69" t="s">
        <v>30</v>
      </c>
      <c r="AR641" s="37" t="s">
        <v>493</v>
      </c>
      <c r="AS641" s="38">
        <v>2024</v>
      </c>
      <c r="AT641" s="39" t="s">
        <v>470</v>
      </c>
      <c r="AU641" s="37" t="s">
        <v>493</v>
      </c>
      <c r="AV641" s="39" t="s">
        <v>523</v>
      </c>
      <c r="AW641" s="39" t="s">
        <v>524</v>
      </c>
      <c r="AX641" s="39" t="s">
        <v>606</v>
      </c>
      <c r="AY641" s="40" t="s">
        <v>1118</v>
      </c>
      <c r="AZ641" s="40" t="s">
        <v>619</v>
      </c>
      <c r="BA641" s="274"/>
      <c r="BB641" s="42"/>
      <c r="BC641" s="43">
        <v>239200</v>
      </c>
      <c r="BD641" s="43"/>
      <c r="BE641" s="43"/>
      <c r="BF641" s="43"/>
      <c r="BG641" s="44"/>
      <c r="BH641" s="45">
        <f t="shared" si="1034"/>
        <v>239200</v>
      </c>
      <c r="BI641" s="45">
        <f t="shared" si="1035"/>
        <v>248768</v>
      </c>
      <c r="BJ641" s="45">
        <f t="shared" si="972"/>
        <v>248768</v>
      </c>
      <c r="BK641" s="138">
        <v>0</v>
      </c>
      <c r="BL641" s="46">
        <v>0</v>
      </c>
      <c r="BM641" s="46">
        <f t="shared" si="1020"/>
        <v>0</v>
      </c>
      <c r="BN641" s="46">
        <v>0</v>
      </c>
      <c r="BO641" s="46">
        <f t="shared" si="1045"/>
        <v>0</v>
      </c>
      <c r="BP641" s="46">
        <v>0</v>
      </c>
      <c r="BQ641" s="46">
        <f t="shared" si="1021"/>
        <v>0</v>
      </c>
      <c r="BR641" s="46">
        <v>0</v>
      </c>
      <c r="BS641" s="46">
        <f t="shared" si="1022"/>
        <v>0</v>
      </c>
      <c r="BT641" s="46">
        <v>0</v>
      </c>
      <c r="BU641" s="46">
        <f t="shared" si="1023"/>
        <v>0</v>
      </c>
      <c r="BV641" s="46">
        <v>0</v>
      </c>
      <c r="BW641" s="46">
        <f t="shared" si="1024"/>
        <v>0</v>
      </c>
      <c r="BX641" s="46">
        <v>0</v>
      </c>
      <c r="BY641" s="46">
        <f t="shared" si="1025"/>
        <v>0</v>
      </c>
      <c r="BZ641" s="46">
        <v>0</v>
      </c>
      <c r="CA641" s="46">
        <f t="shared" si="1047"/>
        <v>0</v>
      </c>
      <c r="CB641" s="46">
        <v>0</v>
      </c>
      <c r="CC641" s="46">
        <f t="shared" si="1048"/>
        <v>0</v>
      </c>
      <c r="CD641" s="46">
        <v>0</v>
      </c>
      <c r="CE641" s="46">
        <f t="shared" si="1049"/>
        <v>0</v>
      </c>
      <c r="CF641" s="46">
        <v>239200</v>
      </c>
      <c r="CG641" s="46">
        <f t="shared" si="1050"/>
        <v>248768</v>
      </c>
      <c r="CH641" s="46">
        <v>0</v>
      </c>
      <c r="CI641" s="46">
        <f t="shared" si="1051"/>
        <v>0</v>
      </c>
      <c r="CJ641" s="46">
        <v>0</v>
      </c>
      <c r="CK641" s="46">
        <f t="shared" si="1052"/>
        <v>0</v>
      </c>
      <c r="CL641" s="46">
        <v>0</v>
      </c>
      <c r="CM641" s="46">
        <f t="shared" si="1053"/>
        <v>0</v>
      </c>
      <c r="CN641" s="46">
        <v>0</v>
      </c>
      <c r="CO641" s="46">
        <f t="shared" si="1054"/>
        <v>0</v>
      </c>
      <c r="CP641" s="46">
        <v>0</v>
      </c>
      <c r="CQ641" s="46">
        <f t="shared" si="1055"/>
        <v>0</v>
      </c>
      <c r="CR641" s="46">
        <v>0</v>
      </c>
      <c r="CS641" s="46">
        <f t="shared" si="1056"/>
        <v>0</v>
      </c>
      <c r="CT641" s="46">
        <v>0</v>
      </c>
      <c r="CU641" s="46">
        <f t="shared" si="1057"/>
        <v>0</v>
      </c>
      <c r="CV641" s="46">
        <v>0</v>
      </c>
      <c r="CW641" s="46">
        <f t="shared" si="1058"/>
        <v>0</v>
      </c>
      <c r="CX641" s="46">
        <v>0</v>
      </c>
      <c r="CY641" s="46">
        <f t="shared" si="1059"/>
        <v>0</v>
      </c>
      <c r="CZ641" s="46">
        <v>0</v>
      </c>
      <c r="DA641" s="46">
        <f t="shared" si="1060"/>
        <v>0</v>
      </c>
      <c r="DB641" s="47">
        <v>0</v>
      </c>
      <c r="DC641" s="46">
        <f t="shared" si="1061"/>
        <v>0</v>
      </c>
      <c r="DD641" s="48">
        <v>0</v>
      </c>
      <c r="DE641" s="46">
        <f t="shared" si="1062"/>
        <v>0</v>
      </c>
      <c r="DF641" s="49">
        <v>25</v>
      </c>
      <c r="DG641" s="50">
        <f t="shared" si="1037"/>
        <v>9950.7199999999993</v>
      </c>
      <c r="DH641" s="51">
        <f t="shared" si="973"/>
        <v>119408.64</v>
      </c>
      <c r="DI641" s="52"/>
      <c r="DJ641" s="52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>
        <f t="shared" ref="DU641:EF641" si="1064">$DG641</f>
        <v>9950.7199999999993</v>
      </c>
      <c r="DV641" s="53">
        <f t="shared" si="1064"/>
        <v>9950.7199999999993</v>
      </c>
      <c r="DW641" s="53">
        <f t="shared" si="1064"/>
        <v>9950.7199999999993</v>
      </c>
      <c r="DX641" s="53">
        <f t="shared" si="1064"/>
        <v>9950.7199999999993</v>
      </c>
      <c r="DY641" s="53">
        <f t="shared" si="1064"/>
        <v>9950.7199999999993</v>
      </c>
      <c r="DZ641" s="53">
        <f t="shared" si="1064"/>
        <v>9950.7199999999993</v>
      </c>
      <c r="EA641" s="53">
        <f t="shared" si="1064"/>
        <v>9950.7199999999993</v>
      </c>
      <c r="EB641" s="53">
        <f t="shared" si="1064"/>
        <v>9950.7199999999993</v>
      </c>
      <c r="EC641" s="53">
        <f t="shared" si="1064"/>
        <v>9950.7199999999993</v>
      </c>
      <c r="ED641" s="53">
        <f t="shared" si="1064"/>
        <v>9950.7199999999993</v>
      </c>
      <c r="EE641" s="53">
        <f t="shared" si="1064"/>
        <v>9950.7199999999993</v>
      </c>
      <c r="EF641" s="53">
        <f t="shared" si="1064"/>
        <v>9950.7199999999993</v>
      </c>
      <c r="EG641" s="54">
        <f t="shared" si="974"/>
        <v>129359.36</v>
      </c>
      <c r="EH641" s="55">
        <f t="shared" si="975"/>
        <v>12</v>
      </c>
      <c r="EI641" s="55">
        <f t="shared" si="976"/>
        <v>13</v>
      </c>
      <c r="EJ641" s="56" t="s">
        <v>620</v>
      </c>
      <c r="EK641" s="57">
        <f t="shared" si="988"/>
        <v>0</v>
      </c>
      <c r="EL641" s="57">
        <f t="shared" si="989"/>
        <v>0</v>
      </c>
      <c r="EM641" s="57">
        <f t="shared" si="990"/>
        <v>0</v>
      </c>
      <c r="EN641" s="57">
        <f t="shared" si="991"/>
        <v>0</v>
      </c>
      <c r="EO641" s="57">
        <f t="shared" si="979"/>
        <v>0</v>
      </c>
      <c r="EP641" s="57">
        <f t="shared" si="980"/>
        <v>0</v>
      </c>
      <c r="EQ641" s="58">
        <f t="shared" si="981"/>
        <v>0</v>
      </c>
      <c r="ER641" s="58">
        <f t="shared" si="982"/>
        <v>0</v>
      </c>
      <c r="ES641" s="58">
        <f t="shared" si="983"/>
        <v>0</v>
      </c>
      <c r="ET641" s="58">
        <f t="shared" si="984"/>
        <v>0</v>
      </c>
    </row>
    <row r="642" spans="1:150" x14ac:dyDescent="0.25">
      <c r="A642" s="30" t="s">
        <v>690</v>
      </c>
      <c r="B642" s="65">
        <v>2024050</v>
      </c>
      <c r="C642" s="67" t="s">
        <v>1861</v>
      </c>
      <c r="D642" s="32" t="s">
        <v>604</v>
      </c>
      <c r="E642" s="56"/>
      <c r="F642" s="33"/>
      <c r="G642" s="33"/>
      <c r="H642" s="288">
        <f t="shared" si="977"/>
        <v>248768</v>
      </c>
      <c r="I642" s="288">
        <f t="shared" si="978"/>
        <v>248768</v>
      </c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4" t="s">
        <v>616</v>
      </c>
      <c r="AI642" s="34" t="s">
        <v>463</v>
      </c>
      <c r="AJ642" s="34" t="s">
        <v>54</v>
      </c>
      <c r="AK642" s="34" t="s">
        <v>490</v>
      </c>
      <c r="AL642" s="34" t="s">
        <v>114</v>
      </c>
      <c r="AM642" s="34" t="s">
        <v>491</v>
      </c>
      <c r="AN642" s="34" t="s">
        <v>649</v>
      </c>
      <c r="AO642" s="36">
        <v>1.04</v>
      </c>
      <c r="AP642" s="69" t="s">
        <v>468</v>
      </c>
      <c r="AQ642" s="69" t="s">
        <v>30</v>
      </c>
      <c r="AR642" s="37" t="s">
        <v>493</v>
      </c>
      <c r="AS642" s="38">
        <v>2024</v>
      </c>
      <c r="AT642" s="39" t="s">
        <v>470</v>
      </c>
      <c r="AU642" s="37" t="s">
        <v>493</v>
      </c>
      <c r="AV642" s="39" t="s">
        <v>523</v>
      </c>
      <c r="AW642" s="39" t="s">
        <v>524</v>
      </c>
      <c r="AX642" s="39" t="s">
        <v>606</v>
      </c>
      <c r="AY642" s="40" t="s">
        <v>1118</v>
      </c>
      <c r="AZ642" s="40" t="s">
        <v>619</v>
      </c>
      <c r="BA642" s="274"/>
      <c r="BB642" s="42"/>
      <c r="BC642" s="43">
        <v>239200</v>
      </c>
      <c r="BD642" s="43"/>
      <c r="BE642" s="43"/>
      <c r="BF642" s="43"/>
      <c r="BG642" s="44"/>
      <c r="BH642" s="45">
        <f t="shared" si="1034"/>
        <v>239200</v>
      </c>
      <c r="BI642" s="45">
        <f t="shared" si="1035"/>
        <v>248768</v>
      </c>
      <c r="BJ642" s="45">
        <f t="shared" ref="BJ642:BJ705" si="1065">BI642+BA642</f>
        <v>248768</v>
      </c>
      <c r="BK642" s="138">
        <v>0</v>
      </c>
      <c r="BL642" s="46">
        <v>0</v>
      </c>
      <c r="BM642" s="46">
        <f t="shared" si="1020"/>
        <v>0</v>
      </c>
      <c r="BN642" s="46">
        <v>0</v>
      </c>
      <c r="BO642" s="46">
        <f t="shared" si="1045"/>
        <v>0</v>
      </c>
      <c r="BP642" s="46">
        <v>0</v>
      </c>
      <c r="BQ642" s="46">
        <f t="shared" si="1021"/>
        <v>0</v>
      </c>
      <c r="BR642" s="46">
        <v>0</v>
      </c>
      <c r="BS642" s="46">
        <f t="shared" si="1022"/>
        <v>0</v>
      </c>
      <c r="BT642" s="46">
        <v>0</v>
      </c>
      <c r="BU642" s="46">
        <f t="shared" si="1023"/>
        <v>0</v>
      </c>
      <c r="BV642" s="46">
        <v>0</v>
      </c>
      <c r="BW642" s="46">
        <f t="shared" si="1024"/>
        <v>0</v>
      </c>
      <c r="BX642" s="46">
        <v>0</v>
      </c>
      <c r="BY642" s="46">
        <f t="shared" si="1025"/>
        <v>0</v>
      </c>
      <c r="BZ642" s="46">
        <v>0</v>
      </c>
      <c r="CA642" s="46">
        <f t="shared" si="1047"/>
        <v>0</v>
      </c>
      <c r="CB642" s="46">
        <v>0</v>
      </c>
      <c r="CC642" s="46">
        <f t="shared" si="1048"/>
        <v>0</v>
      </c>
      <c r="CD642" s="46">
        <v>0</v>
      </c>
      <c r="CE642" s="46">
        <f t="shared" si="1049"/>
        <v>0</v>
      </c>
      <c r="CF642" s="46">
        <v>0</v>
      </c>
      <c r="CG642" s="46">
        <f t="shared" si="1050"/>
        <v>0</v>
      </c>
      <c r="CH642" s="46">
        <v>239200</v>
      </c>
      <c r="CI642" s="46">
        <f t="shared" si="1051"/>
        <v>248768</v>
      </c>
      <c r="CJ642" s="46">
        <v>0</v>
      </c>
      <c r="CK642" s="46">
        <f t="shared" si="1052"/>
        <v>0</v>
      </c>
      <c r="CL642" s="46">
        <v>0</v>
      </c>
      <c r="CM642" s="46">
        <f t="shared" si="1053"/>
        <v>0</v>
      </c>
      <c r="CN642" s="46">
        <v>0</v>
      </c>
      <c r="CO642" s="46">
        <f t="shared" si="1054"/>
        <v>0</v>
      </c>
      <c r="CP642" s="46">
        <v>0</v>
      </c>
      <c r="CQ642" s="46">
        <f t="shared" si="1055"/>
        <v>0</v>
      </c>
      <c r="CR642" s="46">
        <v>0</v>
      </c>
      <c r="CS642" s="46">
        <f t="shared" si="1056"/>
        <v>0</v>
      </c>
      <c r="CT642" s="46">
        <v>0</v>
      </c>
      <c r="CU642" s="46">
        <f t="shared" si="1057"/>
        <v>0</v>
      </c>
      <c r="CV642" s="46">
        <v>0</v>
      </c>
      <c r="CW642" s="46">
        <f t="shared" si="1058"/>
        <v>0</v>
      </c>
      <c r="CX642" s="46">
        <v>0</v>
      </c>
      <c r="CY642" s="46">
        <f t="shared" si="1059"/>
        <v>0</v>
      </c>
      <c r="CZ642" s="46">
        <v>0</v>
      </c>
      <c r="DA642" s="46">
        <f t="shared" si="1060"/>
        <v>0</v>
      </c>
      <c r="DB642" s="47">
        <v>0</v>
      </c>
      <c r="DC642" s="46">
        <f t="shared" si="1061"/>
        <v>0</v>
      </c>
      <c r="DD642" s="48">
        <v>0</v>
      </c>
      <c r="DE642" s="46">
        <f t="shared" si="1062"/>
        <v>0</v>
      </c>
      <c r="DF642" s="49">
        <v>25</v>
      </c>
      <c r="DG642" s="50">
        <f t="shared" si="1037"/>
        <v>9950.7199999999993</v>
      </c>
      <c r="DH642" s="51">
        <f t="shared" ref="DH642:DH705" si="1066">SUM(DI642:EF642)</f>
        <v>109457.92</v>
      </c>
      <c r="DI642" s="52"/>
      <c r="DJ642" s="52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>
        <f t="shared" ref="DV642:EF643" si="1067">$DG642</f>
        <v>9950.7199999999993</v>
      </c>
      <c r="DW642" s="53">
        <f t="shared" si="1067"/>
        <v>9950.7199999999993</v>
      </c>
      <c r="DX642" s="53">
        <f t="shared" si="1067"/>
        <v>9950.7199999999993</v>
      </c>
      <c r="DY642" s="53">
        <f t="shared" si="1067"/>
        <v>9950.7199999999993</v>
      </c>
      <c r="DZ642" s="53">
        <f t="shared" si="1067"/>
        <v>9950.7199999999993</v>
      </c>
      <c r="EA642" s="53">
        <f t="shared" si="1067"/>
        <v>9950.7199999999993</v>
      </c>
      <c r="EB642" s="53">
        <f t="shared" si="1067"/>
        <v>9950.7199999999993</v>
      </c>
      <c r="EC642" s="53">
        <f t="shared" si="1067"/>
        <v>9950.7199999999993</v>
      </c>
      <c r="ED642" s="53">
        <f t="shared" si="1067"/>
        <v>9950.7199999999993</v>
      </c>
      <c r="EE642" s="53">
        <f t="shared" si="1067"/>
        <v>9950.7199999999993</v>
      </c>
      <c r="EF642" s="53">
        <f t="shared" si="1067"/>
        <v>9950.7199999999993</v>
      </c>
      <c r="EG642" s="54">
        <f t="shared" ref="EG642:EG705" si="1068">BJ642-DH642</f>
        <v>139310.08000000002</v>
      </c>
      <c r="EH642" s="55">
        <f t="shared" ref="EH642:EH705" si="1069">COUNT(DI642:EF642)</f>
        <v>11</v>
      </c>
      <c r="EI642" s="55">
        <f t="shared" ref="EI642:EI705" si="1070">DF642-EH642</f>
        <v>14</v>
      </c>
      <c r="EJ642" s="56" t="s">
        <v>620</v>
      </c>
      <c r="EK642" s="57">
        <f t="shared" si="988"/>
        <v>0</v>
      </c>
      <c r="EL642" s="57">
        <f t="shared" si="989"/>
        <v>0</v>
      </c>
      <c r="EM642" s="57">
        <f t="shared" si="990"/>
        <v>0</v>
      </c>
      <c r="EN642" s="57">
        <f t="shared" si="991"/>
        <v>0</v>
      </c>
      <c r="EO642" s="57">
        <f t="shared" si="979"/>
        <v>0</v>
      </c>
      <c r="EP642" s="57">
        <f t="shared" si="980"/>
        <v>0</v>
      </c>
      <c r="EQ642" s="58">
        <f t="shared" si="981"/>
        <v>0</v>
      </c>
      <c r="ER642" s="58">
        <f t="shared" si="982"/>
        <v>0</v>
      </c>
      <c r="ES642" s="58">
        <f t="shared" si="983"/>
        <v>0</v>
      </c>
      <c r="ET642" s="58">
        <f t="shared" si="984"/>
        <v>0</v>
      </c>
    </row>
    <row r="643" spans="1:150" x14ac:dyDescent="0.25">
      <c r="A643" s="30" t="s">
        <v>690</v>
      </c>
      <c r="B643" s="65">
        <v>2024051</v>
      </c>
      <c r="C643" s="67" t="s">
        <v>1862</v>
      </c>
      <c r="D643" s="32" t="s">
        <v>604</v>
      </c>
      <c r="E643" s="56"/>
      <c r="F643" s="33"/>
      <c r="G643" s="33"/>
      <c r="H643" s="288">
        <f t="shared" ref="H643:H706" si="1071">BI643</f>
        <v>248768</v>
      </c>
      <c r="I643" s="288">
        <f t="shared" ref="I643:I706" si="1072">BJ643</f>
        <v>248768</v>
      </c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4" t="s">
        <v>616</v>
      </c>
      <c r="AI643" s="34" t="s">
        <v>463</v>
      </c>
      <c r="AJ643" s="34" t="s">
        <v>54</v>
      </c>
      <c r="AK643" s="34" t="s">
        <v>490</v>
      </c>
      <c r="AL643" s="34" t="s">
        <v>114</v>
      </c>
      <c r="AM643" s="34" t="s">
        <v>491</v>
      </c>
      <c r="AN643" s="34" t="s">
        <v>649</v>
      </c>
      <c r="AO643" s="36">
        <v>1.04</v>
      </c>
      <c r="AP643" s="69" t="s">
        <v>468</v>
      </c>
      <c r="AQ643" s="69" t="s">
        <v>30</v>
      </c>
      <c r="AR643" s="37" t="s">
        <v>493</v>
      </c>
      <c r="AS643" s="38">
        <v>2024</v>
      </c>
      <c r="AT643" s="39" t="s">
        <v>470</v>
      </c>
      <c r="AU643" s="37" t="s">
        <v>493</v>
      </c>
      <c r="AV643" s="39" t="s">
        <v>523</v>
      </c>
      <c r="AW643" s="39" t="s">
        <v>524</v>
      </c>
      <c r="AX643" s="39" t="s">
        <v>606</v>
      </c>
      <c r="AY643" s="40" t="s">
        <v>1118</v>
      </c>
      <c r="AZ643" s="40" t="s">
        <v>619</v>
      </c>
      <c r="BA643" s="274"/>
      <c r="BB643" s="42"/>
      <c r="BC643" s="43">
        <v>239200</v>
      </c>
      <c r="BD643" s="43"/>
      <c r="BE643" s="43"/>
      <c r="BF643" s="43"/>
      <c r="BG643" s="44"/>
      <c r="BH643" s="45">
        <f t="shared" si="1034"/>
        <v>239200</v>
      </c>
      <c r="BI643" s="45">
        <f t="shared" si="1035"/>
        <v>248768</v>
      </c>
      <c r="BJ643" s="45">
        <f t="shared" si="1065"/>
        <v>248768</v>
      </c>
      <c r="BK643" s="138">
        <v>0</v>
      </c>
      <c r="BL643" s="46">
        <v>0</v>
      </c>
      <c r="BM643" s="46">
        <f t="shared" si="1020"/>
        <v>0</v>
      </c>
      <c r="BN643" s="46">
        <v>0</v>
      </c>
      <c r="BO643" s="46">
        <f t="shared" si="1045"/>
        <v>0</v>
      </c>
      <c r="BP643" s="46">
        <v>0</v>
      </c>
      <c r="BQ643" s="46">
        <f t="shared" si="1021"/>
        <v>0</v>
      </c>
      <c r="BR643" s="46">
        <v>0</v>
      </c>
      <c r="BS643" s="46">
        <f t="shared" si="1022"/>
        <v>0</v>
      </c>
      <c r="BT643" s="46">
        <v>0</v>
      </c>
      <c r="BU643" s="46">
        <f t="shared" si="1023"/>
        <v>0</v>
      </c>
      <c r="BV643" s="46">
        <v>0</v>
      </c>
      <c r="BW643" s="46">
        <f t="shared" si="1024"/>
        <v>0</v>
      </c>
      <c r="BX643" s="46">
        <v>0</v>
      </c>
      <c r="BY643" s="46">
        <f t="shared" si="1025"/>
        <v>0</v>
      </c>
      <c r="BZ643" s="46">
        <v>0</v>
      </c>
      <c r="CA643" s="46">
        <f t="shared" si="1047"/>
        <v>0</v>
      </c>
      <c r="CB643" s="46">
        <v>0</v>
      </c>
      <c r="CC643" s="46">
        <f t="shared" si="1048"/>
        <v>0</v>
      </c>
      <c r="CD643" s="46">
        <v>0</v>
      </c>
      <c r="CE643" s="46">
        <f t="shared" si="1049"/>
        <v>0</v>
      </c>
      <c r="CF643" s="46">
        <v>0</v>
      </c>
      <c r="CG643" s="46">
        <f t="shared" si="1050"/>
        <v>0</v>
      </c>
      <c r="CH643" s="46">
        <v>0</v>
      </c>
      <c r="CI643" s="46">
        <f t="shared" si="1051"/>
        <v>0</v>
      </c>
      <c r="CJ643" s="46">
        <v>239200</v>
      </c>
      <c r="CK643" s="46">
        <f t="shared" si="1052"/>
        <v>248768</v>
      </c>
      <c r="CL643" s="46">
        <v>0</v>
      </c>
      <c r="CM643" s="46">
        <f t="shared" si="1053"/>
        <v>0</v>
      </c>
      <c r="CN643" s="46">
        <v>0</v>
      </c>
      <c r="CO643" s="46">
        <f t="shared" si="1054"/>
        <v>0</v>
      </c>
      <c r="CP643" s="46">
        <v>0</v>
      </c>
      <c r="CQ643" s="46">
        <f t="shared" si="1055"/>
        <v>0</v>
      </c>
      <c r="CR643" s="46">
        <v>0</v>
      </c>
      <c r="CS643" s="46">
        <f t="shared" si="1056"/>
        <v>0</v>
      </c>
      <c r="CT643" s="46">
        <v>0</v>
      </c>
      <c r="CU643" s="46">
        <f t="shared" si="1057"/>
        <v>0</v>
      </c>
      <c r="CV643" s="46">
        <v>0</v>
      </c>
      <c r="CW643" s="46">
        <f t="shared" si="1058"/>
        <v>0</v>
      </c>
      <c r="CX643" s="46">
        <v>0</v>
      </c>
      <c r="CY643" s="46">
        <f t="shared" si="1059"/>
        <v>0</v>
      </c>
      <c r="CZ643" s="46">
        <v>0</v>
      </c>
      <c r="DA643" s="46">
        <f t="shared" si="1060"/>
        <v>0</v>
      </c>
      <c r="DB643" s="47">
        <v>0</v>
      </c>
      <c r="DC643" s="46">
        <f t="shared" si="1061"/>
        <v>0</v>
      </c>
      <c r="DD643" s="48">
        <v>0</v>
      </c>
      <c r="DE643" s="46">
        <f t="shared" si="1062"/>
        <v>0</v>
      </c>
      <c r="DF643" s="49">
        <v>25</v>
      </c>
      <c r="DG643" s="50">
        <f t="shared" si="1037"/>
        <v>9950.7199999999993</v>
      </c>
      <c r="DH643" s="51">
        <f t="shared" si="1066"/>
        <v>109457.92</v>
      </c>
      <c r="DI643" s="52"/>
      <c r="DJ643" s="52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>
        <f t="shared" si="1067"/>
        <v>9950.7199999999993</v>
      </c>
      <c r="DW643" s="53">
        <f t="shared" si="1067"/>
        <v>9950.7199999999993</v>
      </c>
      <c r="DX643" s="53">
        <f t="shared" si="1067"/>
        <v>9950.7199999999993</v>
      </c>
      <c r="DY643" s="53">
        <f t="shared" si="1067"/>
        <v>9950.7199999999993</v>
      </c>
      <c r="DZ643" s="53">
        <f t="shared" si="1067"/>
        <v>9950.7199999999993</v>
      </c>
      <c r="EA643" s="53">
        <f t="shared" si="1067"/>
        <v>9950.7199999999993</v>
      </c>
      <c r="EB643" s="53">
        <f t="shared" si="1067"/>
        <v>9950.7199999999993</v>
      </c>
      <c r="EC643" s="53">
        <f t="shared" si="1067"/>
        <v>9950.7199999999993</v>
      </c>
      <c r="ED643" s="53">
        <f t="shared" si="1067"/>
        <v>9950.7199999999993</v>
      </c>
      <c r="EE643" s="53">
        <f t="shared" si="1067"/>
        <v>9950.7199999999993</v>
      </c>
      <c r="EF643" s="53">
        <f t="shared" si="1067"/>
        <v>9950.7199999999993</v>
      </c>
      <c r="EG643" s="54">
        <f t="shared" si="1068"/>
        <v>139310.08000000002</v>
      </c>
      <c r="EH643" s="55">
        <f t="shared" si="1069"/>
        <v>11</v>
      </c>
      <c r="EI643" s="55">
        <f t="shared" si="1070"/>
        <v>14</v>
      </c>
      <c r="EJ643" s="56" t="s">
        <v>620</v>
      </c>
      <c r="EK643" s="57">
        <f t="shared" si="988"/>
        <v>0</v>
      </c>
      <c r="EL643" s="57">
        <f t="shared" si="989"/>
        <v>0</v>
      </c>
      <c r="EM643" s="57">
        <f t="shared" si="990"/>
        <v>0</v>
      </c>
      <c r="EN643" s="57">
        <f t="shared" si="991"/>
        <v>0</v>
      </c>
      <c r="EO643" s="57">
        <f t="shared" ref="EO643:EO706" si="1073">EN643+BS643-DM643</f>
        <v>0</v>
      </c>
      <c r="EP643" s="57">
        <f t="shared" ref="EP643:EP706" si="1074">EO643+BU643-DN643</f>
        <v>0</v>
      </c>
      <c r="EQ643" s="58">
        <f t="shared" ref="EQ643:EQ706" si="1075">EK643*$EQ$755</f>
        <v>0</v>
      </c>
      <c r="ER643" s="58">
        <f t="shared" ref="ER643:ER706" si="1076">EL643*$EQ$756</f>
        <v>0</v>
      </c>
      <c r="ES643" s="58">
        <f t="shared" ref="ES643:ES706" si="1077">EM643*$EQ$757</f>
        <v>0</v>
      </c>
      <c r="ET643" s="58">
        <f t="shared" ref="ET643:ET706" si="1078">EN643*$EQ$758</f>
        <v>0</v>
      </c>
    </row>
    <row r="644" spans="1:150" x14ac:dyDescent="0.25">
      <c r="A644" s="30" t="s">
        <v>690</v>
      </c>
      <c r="B644" s="65">
        <v>2024052</v>
      </c>
      <c r="C644" s="67" t="s">
        <v>1863</v>
      </c>
      <c r="D644" s="32" t="s">
        <v>604</v>
      </c>
      <c r="E644" s="56"/>
      <c r="F644" s="33"/>
      <c r="G644" s="33"/>
      <c r="H644" s="288">
        <f t="shared" si="1071"/>
        <v>248768</v>
      </c>
      <c r="I644" s="288">
        <f t="shared" si="1072"/>
        <v>248768</v>
      </c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4" t="s">
        <v>616</v>
      </c>
      <c r="AI644" s="34" t="s">
        <v>463</v>
      </c>
      <c r="AJ644" s="34" t="s">
        <v>54</v>
      </c>
      <c r="AK644" s="34" t="s">
        <v>490</v>
      </c>
      <c r="AL644" s="34" t="s">
        <v>114</v>
      </c>
      <c r="AM644" s="34" t="s">
        <v>491</v>
      </c>
      <c r="AN644" s="34" t="s">
        <v>649</v>
      </c>
      <c r="AO644" s="36">
        <v>1.04</v>
      </c>
      <c r="AP644" s="69" t="s">
        <v>468</v>
      </c>
      <c r="AQ644" s="69" t="s">
        <v>30</v>
      </c>
      <c r="AR644" s="37" t="s">
        <v>493</v>
      </c>
      <c r="AS644" s="38">
        <v>2024</v>
      </c>
      <c r="AT644" s="39" t="s">
        <v>470</v>
      </c>
      <c r="AU644" s="37" t="s">
        <v>493</v>
      </c>
      <c r="AV644" s="39" t="s">
        <v>523</v>
      </c>
      <c r="AW644" s="39" t="s">
        <v>524</v>
      </c>
      <c r="AX644" s="39" t="s">
        <v>606</v>
      </c>
      <c r="AY644" s="40" t="s">
        <v>1118</v>
      </c>
      <c r="AZ644" s="40" t="s">
        <v>619</v>
      </c>
      <c r="BA644" s="274"/>
      <c r="BB644" s="42"/>
      <c r="BC644" s="43">
        <v>239200</v>
      </c>
      <c r="BD644" s="43"/>
      <c r="BE644" s="43"/>
      <c r="BF644" s="43"/>
      <c r="BG644" s="44"/>
      <c r="BH644" s="45">
        <f t="shared" si="1034"/>
        <v>239200</v>
      </c>
      <c r="BI644" s="45">
        <f t="shared" si="1035"/>
        <v>248768</v>
      </c>
      <c r="BJ644" s="45">
        <f t="shared" si="1065"/>
        <v>248768</v>
      </c>
      <c r="BK644" s="138">
        <v>0</v>
      </c>
      <c r="BL644" s="46">
        <v>0</v>
      </c>
      <c r="BM644" s="46">
        <f t="shared" si="1020"/>
        <v>0</v>
      </c>
      <c r="BN644" s="46">
        <v>0</v>
      </c>
      <c r="BO644" s="46">
        <f t="shared" si="1045"/>
        <v>0</v>
      </c>
      <c r="BP644" s="46">
        <v>0</v>
      </c>
      <c r="BQ644" s="46">
        <f t="shared" si="1021"/>
        <v>0</v>
      </c>
      <c r="BR644" s="46">
        <v>0</v>
      </c>
      <c r="BS644" s="46">
        <f t="shared" si="1022"/>
        <v>0</v>
      </c>
      <c r="BT644" s="46">
        <v>0</v>
      </c>
      <c r="BU644" s="46">
        <f t="shared" si="1023"/>
        <v>0</v>
      </c>
      <c r="BV644" s="46">
        <v>0</v>
      </c>
      <c r="BW644" s="46">
        <f t="shared" si="1024"/>
        <v>0</v>
      </c>
      <c r="BX644" s="46">
        <v>0</v>
      </c>
      <c r="BY644" s="46">
        <f t="shared" si="1025"/>
        <v>0</v>
      </c>
      <c r="BZ644" s="46">
        <v>0</v>
      </c>
      <c r="CA644" s="46">
        <f t="shared" si="1047"/>
        <v>0</v>
      </c>
      <c r="CB644" s="46">
        <v>0</v>
      </c>
      <c r="CC644" s="46">
        <f t="shared" si="1048"/>
        <v>0</v>
      </c>
      <c r="CD644" s="46">
        <v>0</v>
      </c>
      <c r="CE644" s="46">
        <f t="shared" si="1049"/>
        <v>0</v>
      </c>
      <c r="CF644" s="46">
        <v>0</v>
      </c>
      <c r="CG644" s="46">
        <f t="shared" si="1050"/>
        <v>0</v>
      </c>
      <c r="CH644" s="46">
        <v>0</v>
      </c>
      <c r="CI644" s="46">
        <f t="shared" si="1051"/>
        <v>0</v>
      </c>
      <c r="CJ644" s="46">
        <v>0</v>
      </c>
      <c r="CK644" s="46">
        <f t="shared" si="1052"/>
        <v>0</v>
      </c>
      <c r="CL644" s="46">
        <v>239200</v>
      </c>
      <c r="CM644" s="46">
        <f t="shared" si="1053"/>
        <v>248768</v>
      </c>
      <c r="CN644" s="46">
        <v>0</v>
      </c>
      <c r="CO644" s="46">
        <f t="shared" si="1054"/>
        <v>0</v>
      </c>
      <c r="CP644" s="46">
        <v>0</v>
      </c>
      <c r="CQ644" s="46">
        <f t="shared" si="1055"/>
        <v>0</v>
      </c>
      <c r="CR644" s="46">
        <v>0</v>
      </c>
      <c r="CS644" s="46">
        <f t="shared" si="1056"/>
        <v>0</v>
      </c>
      <c r="CT644" s="46">
        <v>0</v>
      </c>
      <c r="CU644" s="46">
        <f t="shared" si="1057"/>
        <v>0</v>
      </c>
      <c r="CV644" s="46">
        <v>0</v>
      </c>
      <c r="CW644" s="46">
        <f t="shared" si="1058"/>
        <v>0</v>
      </c>
      <c r="CX644" s="46">
        <v>0</v>
      </c>
      <c r="CY644" s="46">
        <f t="shared" si="1059"/>
        <v>0</v>
      </c>
      <c r="CZ644" s="46">
        <v>0</v>
      </c>
      <c r="DA644" s="46">
        <f t="shared" si="1060"/>
        <v>0</v>
      </c>
      <c r="DB644" s="47">
        <v>0</v>
      </c>
      <c r="DC644" s="46">
        <f t="shared" si="1061"/>
        <v>0</v>
      </c>
      <c r="DD644" s="48">
        <v>0</v>
      </c>
      <c r="DE644" s="46">
        <f t="shared" si="1062"/>
        <v>0</v>
      </c>
      <c r="DF644" s="49">
        <v>25</v>
      </c>
      <c r="DG644" s="50">
        <f t="shared" si="1037"/>
        <v>9950.7199999999993</v>
      </c>
      <c r="DH644" s="51">
        <f t="shared" si="1066"/>
        <v>99507.199999999997</v>
      </c>
      <c r="DI644" s="52"/>
      <c r="DJ644" s="52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>
        <f t="shared" ref="DW644:EF644" si="1079">$DG644</f>
        <v>9950.7199999999993</v>
      </c>
      <c r="DX644" s="53">
        <f t="shared" si="1079"/>
        <v>9950.7199999999993</v>
      </c>
      <c r="DY644" s="53">
        <f t="shared" si="1079"/>
        <v>9950.7199999999993</v>
      </c>
      <c r="DZ644" s="53">
        <f t="shared" si="1079"/>
        <v>9950.7199999999993</v>
      </c>
      <c r="EA644" s="53">
        <f t="shared" si="1079"/>
        <v>9950.7199999999993</v>
      </c>
      <c r="EB644" s="53">
        <f t="shared" si="1079"/>
        <v>9950.7199999999993</v>
      </c>
      <c r="EC644" s="53">
        <f t="shared" si="1079"/>
        <v>9950.7199999999993</v>
      </c>
      <c r="ED644" s="53">
        <f t="shared" si="1079"/>
        <v>9950.7199999999993</v>
      </c>
      <c r="EE644" s="53">
        <f t="shared" si="1079"/>
        <v>9950.7199999999993</v>
      </c>
      <c r="EF644" s="53">
        <f t="shared" si="1079"/>
        <v>9950.7199999999993</v>
      </c>
      <c r="EG644" s="54">
        <f t="shared" si="1068"/>
        <v>149260.79999999999</v>
      </c>
      <c r="EH644" s="55">
        <f t="shared" si="1069"/>
        <v>10</v>
      </c>
      <c r="EI644" s="55">
        <f t="shared" si="1070"/>
        <v>15</v>
      </c>
      <c r="EJ644" s="56" t="s">
        <v>620</v>
      </c>
      <c r="EK644" s="57">
        <f t="shared" si="988"/>
        <v>0</v>
      </c>
      <c r="EL644" s="57">
        <f t="shared" si="989"/>
        <v>0</v>
      </c>
      <c r="EM644" s="57">
        <f t="shared" si="990"/>
        <v>0</v>
      </c>
      <c r="EN644" s="57">
        <f t="shared" si="991"/>
        <v>0</v>
      </c>
      <c r="EO644" s="57">
        <f t="shared" si="1073"/>
        <v>0</v>
      </c>
      <c r="EP644" s="57">
        <f t="shared" si="1074"/>
        <v>0</v>
      </c>
      <c r="EQ644" s="58">
        <f t="shared" si="1075"/>
        <v>0</v>
      </c>
      <c r="ER644" s="58">
        <f t="shared" si="1076"/>
        <v>0</v>
      </c>
      <c r="ES644" s="58">
        <f t="shared" si="1077"/>
        <v>0</v>
      </c>
      <c r="ET644" s="58">
        <f t="shared" si="1078"/>
        <v>0</v>
      </c>
    </row>
    <row r="645" spans="1:150" x14ac:dyDescent="0.25">
      <c r="A645" s="30" t="s">
        <v>690</v>
      </c>
      <c r="B645" s="65">
        <v>2024053</v>
      </c>
      <c r="C645" s="67" t="s">
        <v>1864</v>
      </c>
      <c r="D645" s="32" t="s">
        <v>604</v>
      </c>
      <c r="E645" s="56"/>
      <c r="F645" s="33"/>
      <c r="G645" s="33"/>
      <c r="H645" s="288">
        <f t="shared" si="1071"/>
        <v>248768</v>
      </c>
      <c r="I645" s="288">
        <f t="shared" si="1072"/>
        <v>248768</v>
      </c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4" t="s">
        <v>616</v>
      </c>
      <c r="AI645" s="34" t="s">
        <v>463</v>
      </c>
      <c r="AJ645" s="34" t="s">
        <v>54</v>
      </c>
      <c r="AK645" s="34" t="s">
        <v>490</v>
      </c>
      <c r="AL645" s="34" t="s">
        <v>114</v>
      </c>
      <c r="AM645" s="34" t="s">
        <v>491</v>
      </c>
      <c r="AN645" s="34" t="s">
        <v>649</v>
      </c>
      <c r="AO645" s="36">
        <v>1.04</v>
      </c>
      <c r="AP645" s="69" t="s">
        <v>468</v>
      </c>
      <c r="AQ645" s="69" t="s">
        <v>30</v>
      </c>
      <c r="AR645" s="37" t="s">
        <v>493</v>
      </c>
      <c r="AS645" s="38">
        <v>2024</v>
      </c>
      <c r="AT645" s="39" t="s">
        <v>470</v>
      </c>
      <c r="AU645" s="37" t="s">
        <v>493</v>
      </c>
      <c r="AV645" s="39" t="s">
        <v>523</v>
      </c>
      <c r="AW645" s="39" t="s">
        <v>524</v>
      </c>
      <c r="AX645" s="39" t="s">
        <v>606</v>
      </c>
      <c r="AY645" s="40" t="s">
        <v>1118</v>
      </c>
      <c r="AZ645" s="40" t="s">
        <v>619</v>
      </c>
      <c r="BA645" s="274"/>
      <c r="BB645" s="42"/>
      <c r="BC645" s="43">
        <v>239200</v>
      </c>
      <c r="BD645" s="43"/>
      <c r="BE645" s="43"/>
      <c r="BF645" s="43"/>
      <c r="BG645" s="44"/>
      <c r="BH645" s="45">
        <f t="shared" si="1034"/>
        <v>239200</v>
      </c>
      <c r="BI645" s="45">
        <f t="shared" si="1035"/>
        <v>248768</v>
      </c>
      <c r="BJ645" s="45">
        <f t="shared" si="1065"/>
        <v>248768</v>
      </c>
      <c r="BK645" s="138">
        <v>0</v>
      </c>
      <c r="BL645" s="46">
        <v>0</v>
      </c>
      <c r="BM645" s="46">
        <f t="shared" si="1020"/>
        <v>0</v>
      </c>
      <c r="BN645" s="46">
        <v>0</v>
      </c>
      <c r="BO645" s="46">
        <f t="shared" si="1045"/>
        <v>0</v>
      </c>
      <c r="BP645" s="46">
        <v>0</v>
      </c>
      <c r="BQ645" s="46">
        <f t="shared" si="1021"/>
        <v>0</v>
      </c>
      <c r="BR645" s="46">
        <v>0</v>
      </c>
      <c r="BS645" s="46">
        <f t="shared" si="1022"/>
        <v>0</v>
      </c>
      <c r="BT645" s="46">
        <v>0</v>
      </c>
      <c r="BU645" s="46">
        <f t="shared" si="1023"/>
        <v>0</v>
      </c>
      <c r="BV645" s="46">
        <v>0</v>
      </c>
      <c r="BW645" s="46">
        <f t="shared" si="1024"/>
        <v>0</v>
      </c>
      <c r="BX645" s="46">
        <v>0</v>
      </c>
      <c r="BY645" s="46">
        <f t="shared" si="1025"/>
        <v>0</v>
      </c>
      <c r="BZ645" s="46">
        <v>0</v>
      </c>
      <c r="CA645" s="46">
        <f t="shared" si="1047"/>
        <v>0</v>
      </c>
      <c r="CB645" s="46">
        <v>0</v>
      </c>
      <c r="CC645" s="46">
        <f t="shared" si="1048"/>
        <v>0</v>
      </c>
      <c r="CD645" s="46">
        <v>0</v>
      </c>
      <c r="CE645" s="46">
        <f t="shared" si="1049"/>
        <v>0</v>
      </c>
      <c r="CF645" s="46">
        <v>0</v>
      </c>
      <c r="CG645" s="46">
        <f t="shared" si="1050"/>
        <v>0</v>
      </c>
      <c r="CH645" s="46">
        <v>0</v>
      </c>
      <c r="CI645" s="46">
        <f t="shared" si="1051"/>
        <v>0</v>
      </c>
      <c r="CJ645" s="46">
        <v>0</v>
      </c>
      <c r="CK645" s="46">
        <f t="shared" si="1052"/>
        <v>0</v>
      </c>
      <c r="CL645" s="46">
        <v>0</v>
      </c>
      <c r="CM645" s="46">
        <f t="shared" si="1053"/>
        <v>0</v>
      </c>
      <c r="CN645" s="46">
        <v>239200</v>
      </c>
      <c r="CO645" s="46">
        <f t="shared" si="1054"/>
        <v>248768</v>
      </c>
      <c r="CP645" s="46">
        <v>0</v>
      </c>
      <c r="CQ645" s="46">
        <f t="shared" si="1055"/>
        <v>0</v>
      </c>
      <c r="CR645" s="46">
        <v>0</v>
      </c>
      <c r="CS645" s="46">
        <f t="shared" si="1056"/>
        <v>0</v>
      </c>
      <c r="CT645" s="46">
        <v>0</v>
      </c>
      <c r="CU645" s="46">
        <f t="shared" si="1057"/>
        <v>0</v>
      </c>
      <c r="CV645" s="46">
        <v>0</v>
      </c>
      <c r="CW645" s="46">
        <f t="shared" si="1058"/>
        <v>0</v>
      </c>
      <c r="CX645" s="46">
        <v>0</v>
      </c>
      <c r="CY645" s="46">
        <f t="shared" si="1059"/>
        <v>0</v>
      </c>
      <c r="CZ645" s="46">
        <v>0</v>
      </c>
      <c r="DA645" s="46">
        <f t="shared" si="1060"/>
        <v>0</v>
      </c>
      <c r="DB645" s="47">
        <v>0</v>
      </c>
      <c r="DC645" s="46">
        <f t="shared" si="1061"/>
        <v>0</v>
      </c>
      <c r="DD645" s="48">
        <v>0</v>
      </c>
      <c r="DE645" s="46">
        <f t="shared" si="1062"/>
        <v>0</v>
      </c>
      <c r="DF645" s="49">
        <v>25</v>
      </c>
      <c r="DG645" s="50">
        <f t="shared" si="1037"/>
        <v>9950.7199999999993</v>
      </c>
      <c r="DH645" s="51">
        <f t="shared" si="1066"/>
        <v>89556.479999999996</v>
      </c>
      <c r="DI645" s="52"/>
      <c r="DJ645" s="52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>
        <f t="shared" ref="DX645:EF645" si="1080">$DG645</f>
        <v>9950.7199999999993</v>
      </c>
      <c r="DY645" s="53">
        <f t="shared" si="1080"/>
        <v>9950.7199999999993</v>
      </c>
      <c r="DZ645" s="53">
        <f t="shared" si="1080"/>
        <v>9950.7199999999993</v>
      </c>
      <c r="EA645" s="53">
        <f t="shared" si="1080"/>
        <v>9950.7199999999993</v>
      </c>
      <c r="EB645" s="53">
        <f t="shared" si="1080"/>
        <v>9950.7199999999993</v>
      </c>
      <c r="EC645" s="53">
        <f t="shared" si="1080"/>
        <v>9950.7199999999993</v>
      </c>
      <c r="ED645" s="53">
        <f t="shared" si="1080"/>
        <v>9950.7199999999993</v>
      </c>
      <c r="EE645" s="53">
        <f t="shared" si="1080"/>
        <v>9950.7199999999993</v>
      </c>
      <c r="EF645" s="53">
        <f t="shared" si="1080"/>
        <v>9950.7199999999993</v>
      </c>
      <c r="EG645" s="54">
        <f t="shared" si="1068"/>
        <v>159211.52000000002</v>
      </c>
      <c r="EH645" s="55">
        <f t="shared" si="1069"/>
        <v>9</v>
      </c>
      <c r="EI645" s="55">
        <f t="shared" si="1070"/>
        <v>16</v>
      </c>
      <c r="EJ645" s="56" t="s">
        <v>620</v>
      </c>
      <c r="EK645" s="57">
        <f t="shared" si="988"/>
        <v>0</v>
      </c>
      <c r="EL645" s="57">
        <f t="shared" si="989"/>
        <v>0</v>
      </c>
      <c r="EM645" s="57">
        <f t="shared" si="990"/>
        <v>0</v>
      </c>
      <c r="EN645" s="57">
        <f t="shared" si="991"/>
        <v>0</v>
      </c>
      <c r="EO645" s="57">
        <f t="shared" si="1073"/>
        <v>0</v>
      </c>
      <c r="EP645" s="57">
        <f t="shared" si="1074"/>
        <v>0</v>
      </c>
      <c r="EQ645" s="58">
        <f t="shared" si="1075"/>
        <v>0</v>
      </c>
      <c r="ER645" s="58">
        <f t="shared" si="1076"/>
        <v>0</v>
      </c>
      <c r="ES645" s="58">
        <f t="shared" si="1077"/>
        <v>0</v>
      </c>
      <c r="ET645" s="58">
        <f t="shared" si="1078"/>
        <v>0</v>
      </c>
    </row>
    <row r="646" spans="1:150" x14ac:dyDescent="0.25">
      <c r="A646" s="30" t="s">
        <v>690</v>
      </c>
      <c r="B646" s="65">
        <v>2024054</v>
      </c>
      <c r="C646" s="67" t="s">
        <v>1865</v>
      </c>
      <c r="D646" s="32" t="s">
        <v>604</v>
      </c>
      <c r="E646" s="56"/>
      <c r="F646" s="33"/>
      <c r="G646" s="33"/>
      <c r="H646" s="288">
        <f t="shared" si="1071"/>
        <v>248768</v>
      </c>
      <c r="I646" s="288">
        <f t="shared" si="1072"/>
        <v>248768</v>
      </c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4" t="s">
        <v>616</v>
      </c>
      <c r="AI646" s="34" t="s">
        <v>463</v>
      </c>
      <c r="AJ646" s="34" t="s">
        <v>54</v>
      </c>
      <c r="AK646" s="34" t="s">
        <v>490</v>
      </c>
      <c r="AL646" s="34" t="s">
        <v>114</v>
      </c>
      <c r="AM646" s="34" t="s">
        <v>491</v>
      </c>
      <c r="AN646" s="34" t="s">
        <v>649</v>
      </c>
      <c r="AO646" s="36">
        <v>1.04</v>
      </c>
      <c r="AP646" s="69" t="s">
        <v>468</v>
      </c>
      <c r="AQ646" s="69" t="s">
        <v>30</v>
      </c>
      <c r="AR646" s="37" t="s">
        <v>493</v>
      </c>
      <c r="AS646" s="38">
        <v>2024</v>
      </c>
      <c r="AT646" s="39" t="s">
        <v>470</v>
      </c>
      <c r="AU646" s="37" t="s">
        <v>493</v>
      </c>
      <c r="AV646" s="39" t="s">
        <v>523</v>
      </c>
      <c r="AW646" s="39" t="s">
        <v>524</v>
      </c>
      <c r="AX646" s="39" t="s">
        <v>606</v>
      </c>
      <c r="AY646" s="40" t="s">
        <v>1118</v>
      </c>
      <c r="AZ646" s="40" t="s">
        <v>619</v>
      </c>
      <c r="BA646" s="274"/>
      <c r="BB646" s="42"/>
      <c r="BC646" s="43">
        <v>239200</v>
      </c>
      <c r="BD646" s="43"/>
      <c r="BE646" s="43"/>
      <c r="BF646" s="43"/>
      <c r="BG646" s="44"/>
      <c r="BH646" s="45">
        <f t="shared" si="1034"/>
        <v>239200</v>
      </c>
      <c r="BI646" s="45">
        <f t="shared" si="1035"/>
        <v>248768</v>
      </c>
      <c r="BJ646" s="45">
        <f t="shared" si="1065"/>
        <v>248768</v>
      </c>
      <c r="BK646" s="138">
        <v>0</v>
      </c>
      <c r="BL646" s="46">
        <v>0</v>
      </c>
      <c r="BM646" s="46">
        <f t="shared" si="1020"/>
        <v>0</v>
      </c>
      <c r="BN646" s="46">
        <v>0</v>
      </c>
      <c r="BO646" s="46">
        <f t="shared" si="1045"/>
        <v>0</v>
      </c>
      <c r="BP646" s="46">
        <v>0</v>
      </c>
      <c r="BQ646" s="46">
        <f t="shared" si="1021"/>
        <v>0</v>
      </c>
      <c r="BR646" s="46">
        <v>0</v>
      </c>
      <c r="BS646" s="46">
        <f t="shared" si="1022"/>
        <v>0</v>
      </c>
      <c r="BT646" s="46">
        <v>0</v>
      </c>
      <c r="BU646" s="46">
        <f t="shared" si="1023"/>
        <v>0</v>
      </c>
      <c r="BV646" s="46">
        <v>0</v>
      </c>
      <c r="BW646" s="46">
        <f t="shared" si="1024"/>
        <v>0</v>
      </c>
      <c r="BX646" s="46">
        <v>0</v>
      </c>
      <c r="BY646" s="46">
        <f t="shared" si="1025"/>
        <v>0</v>
      </c>
      <c r="BZ646" s="46">
        <v>0</v>
      </c>
      <c r="CA646" s="46">
        <f t="shared" si="1047"/>
        <v>0</v>
      </c>
      <c r="CB646" s="46">
        <v>0</v>
      </c>
      <c r="CC646" s="46">
        <f t="shared" si="1048"/>
        <v>0</v>
      </c>
      <c r="CD646" s="46">
        <v>0</v>
      </c>
      <c r="CE646" s="46">
        <f t="shared" si="1049"/>
        <v>0</v>
      </c>
      <c r="CF646" s="46">
        <v>0</v>
      </c>
      <c r="CG646" s="46">
        <f t="shared" si="1050"/>
        <v>0</v>
      </c>
      <c r="CH646" s="46">
        <v>0</v>
      </c>
      <c r="CI646" s="46">
        <f t="shared" si="1051"/>
        <v>0</v>
      </c>
      <c r="CJ646" s="46">
        <v>0</v>
      </c>
      <c r="CK646" s="46">
        <f t="shared" si="1052"/>
        <v>0</v>
      </c>
      <c r="CL646" s="46">
        <v>0</v>
      </c>
      <c r="CM646" s="46">
        <f t="shared" si="1053"/>
        <v>0</v>
      </c>
      <c r="CN646" s="46">
        <v>0</v>
      </c>
      <c r="CO646" s="46">
        <f t="shared" si="1054"/>
        <v>0</v>
      </c>
      <c r="CP646" s="46">
        <v>239200</v>
      </c>
      <c r="CQ646" s="46">
        <f t="shared" si="1055"/>
        <v>248768</v>
      </c>
      <c r="CR646" s="46">
        <v>0</v>
      </c>
      <c r="CS646" s="46">
        <f t="shared" si="1056"/>
        <v>0</v>
      </c>
      <c r="CT646" s="46">
        <v>0</v>
      </c>
      <c r="CU646" s="46">
        <f t="shared" si="1057"/>
        <v>0</v>
      </c>
      <c r="CV646" s="46">
        <v>0</v>
      </c>
      <c r="CW646" s="46">
        <f t="shared" si="1058"/>
        <v>0</v>
      </c>
      <c r="CX646" s="46">
        <v>0</v>
      </c>
      <c r="CY646" s="46">
        <f t="shared" si="1059"/>
        <v>0</v>
      </c>
      <c r="CZ646" s="46">
        <v>0</v>
      </c>
      <c r="DA646" s="46">
        <f t="shared" si="1060"/>
        <v>0</v>
      </c>
      <c r="DB646" s="47">
        <v>0</v>
      </c>
      <c r="DC646" s="46">
        <f t="shared" si="1061"/>
        <v>0</v>
      </c>
      <c r="DD646" s="48">
        <v>0</v>
      </c>
      <c r="DE646" s="46">
        <f t="shared" si="1062"/>
        <v>0</v>
      </c>
      <c r="DF646" s="49">
        <v>25</v>
      </c>
      <c r="DG646" s="50">
        <f t="shared" si="1037"/>
        <v>9950.7199999999993</v>
      </c>
      <c r="DH646" s="51">
        <f t="shared" si="1066"/>
        <v>79605.759999999995</v>
      </c>
      <c r="DI646" s="52"/>
      <c r="DJ646" s="52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2"/>
      <c r="DY646" s="53">
        <f t="shared" ref="DY646:EF646" si="1081">$DG646</f>
        <v>9950.7199999999993</v>
      </c>
      <c r="DZ646" s="53">
        <f t="shared" si="1081"/>
        <v>9950.7199999999993</v>
      </c>
      <c r="EA646" s="53">
        <f t="shared" si="1081"/>
        <v>9950.7199999999993</v>
      </c>
      <c r="EB646" s="53">
        <f t="shared" si="1081"/>
        <v>9950.7199999999993</v>
      </c>
      <c r="EC646" s="53">
        <f t="shared" si="1081"/>
        <v>9950.7199999999993</v>
      </c>
      <c r="ED646" s="53">
        <f t="shared" si="1081"/>
        <v>9950.7199999999993</v>
      </c>
      <c r="EE646" s="53">
        <f t="shared" si="1081"/>
        <v>9950.7199999999993</v>
      </c>
      <c r="EF646" s="53">
        <f t="shared" si="1081"/>
        <v>9950.7199999999993</v>
      </c>
      <c r="EG646" s="54">
        <f t="shared" si="1068"/>
        <v>169162.23999999999</v>
      </c>
      <c r="EH646" s="55">
        <f t="shared" si="1069"/>
        <v>8</v>
      </c>
      <c r="EI646" s="55">
        <f t="shared" si="1070"/>
        <v>17</v>
      </c>
      <c r="EJ646" s="56" t="s">
        <v>620</v>
      </c>
      <c r="EK646" s="57">
        <f t="shared" si="988"/>
        <v>0</v>
      </c>
      <c r="EL646" s="57">
        <f t="shared" si="989"/>
        <v>0</v>
      </c>
      <c r="EM646" s="57">
        <f t="shared" si="990"/>
        <v>0</v>
      </c>
      <c r="EN646" s="57">
        <f t="shared" si="991"/>
        <v>0</v>
      </c>
      <c r="EO646" s="57">
        <f t="shared" si="1073"/>
        <v>0</v>
      </c>
      <c r="EP646" s="57">
        <f t="shared" si="1074"/>
        <v>0</v>
      </c>
      <c r="EQ646" s="58">
        <f t="shared" si="1075"/>
        <v>0</v>
      </c>
      <c r="ER646" s="58">
        <f t="shared" si="1076"/>
        <v>0</v>
      </c>
      <c r="ES646" s="58">
        <f t="shared" si="1077"/>
        <v>0</v>
      </c>
      <c r="ET646" s="58">
        <f t="shared" si="1078"/>
        <v>0</v>
      </c>
    </row>
    <row r="647" spans="1:150" x14ac:dyDescent="0.25">
      <c r="A647" s="30" t="s">
        <v>690</v>
      </c>
      <c r="B647" s="65">
        <v>2024055</v>
      </c>
      <c r="C647" s="67" t="s">
        <v>1866</v>
      </c>
      <c r="D647" s="32" t="s">
        <v>604</v>
      </c>
      <c r="E647" s="56"/>
      <c r="F647" s="33"/>
      <c r="G647" s="33"/>
      <c r="H647" s="288">
        <f t="shared" si="1071"/>
        <v>248768</v>
      </c>
      <c r="I647" s="288">
        <f t="shared" si="1072"/>
        <v>248768</v>
      </c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4" t="s">
        <v>616</v>
      </c>
      <c r="AI647" s="34" t="s">
        <v>463</v>
      </c>
      <c r="AJ647" s="34" t="s">
        <v>54</v>
      </c>
      <c r="AK647" s="34" t="s">
        <v>490</v>
      </c>
      <c r="AL647" s="34" t="s">
        <v>114</v>
      </c>
      <c r="AM647" s="34" t="s">
        <v>491</v>
      </c>
      <c r="AN647" s="34" t="s">
        <v>649</v>
      </c>
      <c r="AO647" s="36">
        <v>1.04</v>
      </c>
      <c r="AP647" s="69" t="s">
        <v>468</v>
      </c>
      <c r="AQ647" s="69" t="s">
        <v>30</v>
      </c>
      <c r="AR647" s="37" t="s">
        <v>493</v>
      </c>
      <c r="AS647" s="38">
        <v>2024</v>
      </c>
      <c r="AT647" s="39" t="s">
        <v>470</v>
      </c>
      <c r="AU647" s="37" t="s">
        <v>493</v>
      </c>
      <c r="AV647" s="39" t="s">
        <v>523</v>
      </c>
      <c r="AW647" s="39" t="s">
        <v>524</v>
      </c>
      <c r="AX647" s="39" t="s">
        <v>606</v>
      </c>
      <c r="AY647" s="40" t="s">
        <v>1118</v>
      </c>
      <c r="AZ647" s="40" t="s">
        <v>619</v>
      </c>
      <c r="BA647" s="274"/>
      <c r="BB647" s="42"/>
      <c r="BC647" s="43">
        <v>239200</v>
      </c>
      <c r="BD647" s="43"/>
      <c r="BE647" s="43"/>
      <c r="BF647" s="43"/>
      <c r="BG647" s="44"/>
      <c r="BH647" s="45">
        <f t="shared" si="1034"/>
        <v>239200</v>
      </c>
      <c r="BI647" s="45">
        <f t="shared" si="1035"/>
        <v>248768</v>
      </c>
      <c r="BJ647" s="45">
        <f t="shared" si="1065"/>
        <v>248768</v>
      </c>
      <c r="BK647" s="138">
        <v>0</v>
      </c>
      <c r="BL647" s="46">
        <v>0</v>
      </c>
      <c r="BM647" s="46">
        <f t="shared" si="1020"/>
        <v>0</v>
      </c>
      <c r="BN647" s="46">
        <v>0</v>
      </c>
      <c r="BO647" s="46">
        <f t="shared" si="1045"/>
        <v>0</v>
      </c>
      <c r="BP647" s="46">
        <v>0</v>
      </c>
      <c r="BQ647" s="46">
        <f t="shared" si="1021"/>
        <v>0</v>
      </c>
      <c r="BR647" s="46">
        <v>0</v>
      </c>
      <c r="BS647" s="46">
        <f t="shared" si="1022"/>
        <v>0</v>
      </c>
      <c r="BT647" s="46">
        <v>0</v>
      </c>
      <c r="BU647" s="46">
        <f t="shared" si="1023"/>
        <v>0</v>
      </c>
      <c r="BV647" s="46">
        <v>0</v>
      </c>
      <c r="BW647" s="46">
        <f t="shared" si="1024"/>
        <v>0</v>
      </c>
      <c r="BX647" s="46">
        <v>0</v>
      </c>
      <c r="BY647" s="46">
        <f t="shared" si="1025"/>
        <v>0</v>
      </c>
      <c r="BZ647" s="46">
        <v>0</v>
      </c>
      <c r="CA647" s="46">
        <f t="shared" si="1047"/>
        <v>0</v>
      </c>
      <c r="CB647" s="46">
        <v>0</v>
      </c>
      <c r="CC647" s="46">
        <f t="shared" si="1048"/>
        <v>0</v>
      </c>
      <c r="CD647" s="46">
        <v>0</v>
      </c>
      <c r="CE647" s="46">
        <f t="shared" si="1049"/>
        <v>0</v>
      </c>
      <c r="CF647" s="46">
        <v>0</v>
      </c>
      <c r="CG647" s="46">
        <f t="shared" si="1050"/>
        <v>0</v>
      </c>
      <c r="CH647" s="46">
        <v>0</v>
      </c>
      <c r="CI647" s="46">
        <f t="shared" si="1051"/>
        <v>0</v>
      </c>
      <c r="CJ647" s="46">
        <v>0</v>
      </c>
      <c r="CK647" s="46">
        <f t="shared" si="1052"/>
        <v>0</v>
      </c>
      <c r="CL647" s="46">
        <v>0</v>
      </c>
      <c r="CM647" s="46">
        <f t="shared" si="1053"/>
        <v>0</v>
      </c>
      <c r="CN647" s="46">
        <v>0</v>
      </c>
      <c r="CO647" s="46">
        <f t="shared" si="1054"/>
        <v>0</v>
      </c>
      <c r="CP647" s="46">
        <v>0</v>
      </c>
      <c r="CQ647" s="46">
        <f t="shared" si="1055"/>
        <v>0</v>
      </c>
      <c r="CR647" s="46">
        <v>239200</v>
      </c>
      <c r="CS647" s="46">
        <f t="shared" si="1056"/>
        <v>248768</v>
      </c>
      <c r="CT647" s="46">
        <v>0</v>
      </c>
      <c r="CU647" s="46">
        <f t="shared" si="1057"/>
        <v>0</v>
      </c>
      <c r="CV647" s="46">
        <v>0</v>
      </c>
      <c r="CW647" s="46">
        <f t="shared" si="1058"/>
        <v>0</v>
      </c>
      <c r="CX647" s="46">
        <v>0</v>
      </c>
      <c r="CY647" s="46">
        <f t="shared" si="1059"/>
        <v>0</v>
      </c>
      <c r="CZ647" s="46">
        <v>0</v>
      </c>
      <c r="DA647" s="46">
        <f t="shared" si="1060"/>
        <v>0</v>
      </c>
      <c r="DB647" s="47">
        <v>0</v>
      </c>
      <c r="DC647" s="46">
        <f t="shared" si="1061"/>
        <v>0</v>
      </c>
      <c r="DD647" s="48">
        <v>0</v>
      </c>
      <c r="DE647" s="46">
        <f t="shared" si="1062"/>
        <v>0</v>
      </c>
      <c r="DF647" s="49">
        <v>25</v>
      </c>
      <c r="DG647" s="50">
        <f t="shared" si="1037"/>
        <v>9950.7199999999993</v>
      </c>
      <c r="DH647" s="51">
        <f t="shared" si="1066"/>
        <v>69655.039999999994</v>
      </c>
      <c r="DI647" s="52"/>
      <c r="DJ647" s="52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2"/>
      <c r="DY647" s="52"/>
      <c r="DZ647" s="53">
        <f t="shared" ref="DZ647:EF647" si="1082">$DG647</f>
        <v>9950.7199999999993</v>
      </c>
      <c r="EA647" s="53">
        <f t="shared" si="1082"/>
        <v>9950.7199999999993</v>
      </c>
      <c r="EB647" s="53">
        <f t="shared" si="1082"/>
        <v>9950.7199999999993</v>
      </c>
      <c r="EC647" s="53">
        <f t="shared" si="1082"/>
        <v>9950.7199999999993</v>
      </c>
      <c r="ED647" s="53">
        <f t="shared" si="1082"/>
        <v>9950.7199999999993</v>
      </c>
      <c r="EE647" s="53">
        <f t="shared" si="1082"/>
        <v>9950.7199999999993</v>
      </c>
      <c r="EF647" s="53">
        <f t="shared" si="1082"/>
        <v>9950.7199999999993</v>
      </c>
      <c r="EG647" s="54">
        <f t="shared" si="1068"/>
        <v>179112.96000000002</v>
      </c>
      <c r="EH647" s="55">
        <f t="shared" si="1069"/>
        <v>7</v>
      </c>
      <c r="EI647" s="55">
        <f t="shared" si="1070"/>
        <v>18</v>
      </c>
      <c r="EJ647" s="56" t="s">
        <v>620</v>
      </c>
      <c r="EK647" s="57">
        <f t="shared" si="988"/>
        <v>0</v>
      </c>
      <c r="EL647" s="57">
        <f t="shared" si="989"/>
        <v>0</v>
      </c>
      <c r="EM647" s="57">
        <f t="shared" si="990"/>
        <v>0</v>
      </c>
      <c r="EN647" s="57">
        <f t="shared" si="991"/>
        <v>0</v>
      </c>
      <c r="EO647" s="57">
        <f t="shared" si="1073"/>
        <v>0</v>
      </c>
      <c r="EP647" s="57">
        <f t="shared" si="1074"/>
        <v>0</v>
      </c>
      <c r="EQ647" s="58">
        <f t="shared" si="1075"/>
        <v>0</v>
      </c>
      <c r="ER647" s="58">
        <f t="shared" si="1076"/>
        <v>0</v>
      </c>
      <c r="ES647" s="58">
        <f t="shared" si="1077"/>
        <v>0</v>
      </c>
      <c r="ET647" s="58">
        <f t="shared" si="1078"/>
        <v>0</v>
      </c>
    </row>
    <row r="648" spans="1:150" x14ac:dyDescent="0.25">
      <c r="A648" s="30" t="s">
        <v>690</v>
      </c>
      <c r="B648" s="65">
        <v>2024056</v>
      </c>
      <c r="C648" s="67" t="s">
        <v>1867</v>
      </c>
      <c r="D648" s="32" t="s">
        <v>604</v>
      </c>
      <c r="E648" s="56"/>
      <c r="F648" s="33"/>
      <c r="G648" s="33"/>
      <c r="H648" s="288">
        <f t="shared" si="1071"/>
        <v>248768</v>
      </c>
      <c r="I648" s="288">
        <f t="shared" si="1072"/>
        <v>248768</v>
      </c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4" t="s">
        <v>616</v>
      </c>
      <c r="AI648" s="34" t="s">
        <v>463</v>
      </c>
      <c r="AJ648" s="34" t="s">
        <v>54</v>
      </c>
      <c r="AK648" s="34" t="s">
        <v>490</v>
      </c>
      <c r="AL648" s="34" t="s">
        <v>114</v>
      </c>
      <c r="AM648" s="34" t="s">
        <v>491</v>
      </c>
      <c r="AN648" s="34" t="s">
        <v>649</v>
      </c>
      <c r="AO648" s="36">
        <v>1.04</v>
      </c>
      <c r="AP648" s="69" t="s">
        <v>468</v>
      </c>
      <c r="AQ648" s="69" t="s">
        <v>30</v>
      </c>
      <c r="AR648" s="37" t="s">
        <v>493</v>
      </c>
      <c r="AS648" s="38">
        <v>2024</v>
      </c>
      <c r="AT648" s="39" t="s">
        <v>470</v>
      </c>
      <c r="AU648" s="37" t="s">
        <v>493</v>
      </c>
      <c r="AV648" s="39" t="s">
        <v>523</v>
      </c>
      <c r="AW648" s="39" t="s">
        <v>524</v>
      </c>
      <c r="AX648" s="39" t="s">
        <v>606</v>
      </c>
      <c r="AY648" s="40" t="s">
        <v>1118</v>
      </c>
      <c r="AZ648" s="40" t="s">
        <v>619</v>
      </c>
      <c r="BA648" s="274"/>
      <c r="BB648" s="42"/>
      <c r="BC648" s="43">
        <v>239200</v>
      </c>
      <c r="BD648" s="43"/>
      <c r="BE648" s="43"/>
      <c r="BF648" s="43"/>
      <c r="BG648" s="44"/>
      <c r="BH648" s="45">
        <f t="shared" si="1034"/>
        <v>239200</v>
      </c>
      <c r="BI648" s="45">
        <f t="shared" si="1035"/>
        <v>248768</v>
      </c>
      <c r="BJ648" s="45">
        <f t="shared" si="1065"/>
        <v>248768</v>
      </c>
      <c r="BK648" s="138">
        <v>0</v>
      </c>
      <c r="BL648" s="46">
        <v>0</v>
      </c>
      <c r="BM648" s="46">
        <f t="shared" si="1020"/>
        <v>0</v>
      </c>
      <c r="BN648" s="46">
        <v>0</v>
      </c>
      <c r="BO648" s="46">
        <f t="shared" si="1045"/>
        <v>0</v>
      </c>
      <c r="BP648" s="46">
        <v>0</v>
      </c>
      <c r="BQ648" s="46">
        <f t="shared" si="1021"/>
        <v>0</v>
      </c>
      <c r="BR648" s="46">
        <v>0</v>
      </c>
      <c r="BS648" s="46">
        <f t="shared" si="1022"/>
        <v>0</v>
      </c>
      <c r="BT648" s="46">
        <v>0</v>
      </c>
      <c r="BU648" s="46">
        <f t="shared" si="1023"/>
        <v>0</v>
      </c>
      <c r="BV648" s="46">
        <v>0</v>
      </c>
      <c r="BW648" s="46">
        <f t="shared" si="1024"/>
        <v>0</v>
      </c>
      <c r="BX648" s="46">
        <v>0</v>
      </c>
      <c r="BY648" s="46">
        <f t="shared" si="1025"/>
        <v>0</v>
      </c>
      <c r="BZ648" s="46">
        <v>0</v>
      </c>
      <c r="CA648" s="46">
        <f t="shared" si="1047"/>
        <v>0</v>
      </c>
      <c r="CB648" s="46">
        <v>0</v>
      </c>
      <c r="CC648" s="46">
        <f t="shared" si="1048"/>
        <v>0</v>
      </c>
      <c r="CD648" s="46">
        <v>0</v>
      </c>
      <c r="CE648" s="46">
        <f t="shared" si="1049"/>
        <v>0</v>
      </c>
      <c r="CF648" s="46">
        <v>0</v>
      </c>
      <c r="CG648" s="46">
        <f t="shared" si="1050"/>
        <v>0</v>
      </c>
      <c r="CH648" s="46">
        <v>0</v>
      </c>
      <c r="CI648" s="46">
        <f t="shared" si="1051"/>
        <v>0</v>
      </c>
      <c r="CJ648" s="46">
        <v>0</v>
      </c>
      <c r="CK648" s="46">
        <f t="shared" si="1052"/>
        <v>0</v>
      </c>
      <c r="CL648" s="46">
        <v>0</v>
      </c>
      <c r="CM648" s="46">
        <f t="shared" si="1053"/>
        <v>0</v>
      </c>
      <c r="CN648" s="46">
        <v>0</v>
      </c>
      <c r="CO648" s="46">
        <f t="shared" si="1054"/>
        <v>0</v>
      </c>
      <c r="CP648" s="46">
        <v>0</v>
      </c>
      <c r="CQ648" s="46">
        <f t="shared" si="1055"/>
        <v>0</v>
      </c>
      <c r="CR648" s="46">
        <v>0</v>
      </c>
      <c r="CS648" s="46">
        <f t="shared" si="1056"/>
        <v>0</v>
      </c>
      <c r="CT648" s="46">
        <v>239200</v>
      </c>
      <c r="CU648" s="46">
        <f t="shared" si="1057"/>
        <v>248768</v>
      </c>
      <c r="CV648" s="46">
        <v>0</v>
      </c>
      <c r="CW648" s="46">
        <f t="shared" si="1058"/>
        <v>0</v>
      </c>
      <c r="CX648" s="46">
        <v>0</v>
      </c>
      <c r="CY648" s="46">
        <f t="shared" si="1059"/>
        <v>0</v>
      </c>
      <c r="CZ648" s="46">
        <v>0</v>
      </c>
      <c r="DA648" s="46">
        <f t="shared" si="1060"/>
        <v>0</v>
      </c>
      <c r="DB648" s="47">
        <v>0</v>
      </c>
      <c r="DC648" s="46">
        <f t="shared" si="1061"/>
        <v>0</v>
      </c>
      <c r="DD648" s="48">
        <v>0</v>
      </c>
      <c r="DE648" s="46">
        <f t="shared" si="1062"/>
        <v>0</v>
      </c>
      <c r="DF648" s="49">
        <v>25</v>
      </c>
      <c r="DG648" s="50">
        <f t="shared" si="1037"/>
        <v>9950.7199999999993</v>
      </c>
      <c r="DH648" s="51">
        <f t="shared" si="1066"/>
        <v>59704.32</v>
      </c>
      <c r="DI648" s="52"/>
      <c r="DJ648" s="52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2"/>
      <c r="DY648" s="52"/>
      <c r="DZ648" s="52"/>
      <c r="EA648" s="53">
        <f t="shared" ref="EA648:EF648" si="1083">$DG648</f>
        <v>9950.7199999999993</v>
      </c>
      <c r="EB648" s="53">
        <f t="shared" si="1083"/>
        <v>9950.7199999999993</v>
      </c>
      <c r="EC648" s="53">
        <f t="shared" si="1083"/>
        <v>9950.7199999999993</v>
      </c>
      <c r="ED648" s="53">
        <f t="shared" si="1083"/>
        <v>9950.7199999999993</v>
      </c>
      <c r="EE648" s="53">
        <f t="shared" si="1083"/>
        <v>9950.7199999999993</v>
      </c>
      <c r="EF648" s="53">
        <f t="shared" si="1083"/>
        <v>9950.7199999999993</v>
      </c>
      <c r="EG648" s="54">
        <f t="shared" si="1068"/>
        <v>189063.67999999999</v>
      </c>
      <c r="EH648" s="55">
        <f t="shared" si="1069"/>
        <v>6</v>
      </c>
      <c r="EI648" s="55">
        <f t="shared" si="1070"/>
        <v>19</v>
      </c>
      <c r="EJ648" s="56" t="s">
        <v>620</v>
      </c>
      <c r="EK648" s="57">
        <f t="shared" si="988"/>
        <v>0</v>
      </c>
      <c r="EL648" s="57">
        <f t="shared" si="989"/>
        <v>0</v>
      </c>
      <c r="EM648" s="57">
        <f t="shared" si="990"/>
        <v>0</v>
      </c>
      <c r="EN648" s="57">
        <f t="shared" si="991"/>
        <v>0</v>
      </c>
      <c r="EO648" s="57">
        <f t="shared" si="1073"/>
        <v>0</v>
      </c>
      <c r="EP648" s="57">
        <f t="shared" si="1074"/>
        <v>0</v>
      </c>
      <c r="EQ648" s="58">
        <f t="shared" si="1075"/>
        <v>0</v>
      </c>
      <c r="ER648" s="58">
        <f t="shared" si="1076"/>
        <v>0</v>
      </c>
      <c r="ES648" s="58">
        <f t="shared" si="1077"/>
        <v>0</v>
      </c>
      <c r="ET648" s="58">
        <f t="shared" si="1078"/>
        <v>0</v>
      </c>
    </row>
    <row r="649" spans="1:150" x14ac:dyDescent="0.25">
      <c r="A649" s="30" t="s">
        <v>690</v>
      </c>
      <c r="B649" s="65">
        <v>2024057</v>
      </c>
      <c r="C649" s="67" t="s">
        <v>1868</v>
      </c>
      <c r="D649" s="32" t="s">
        <v>604</v>
      </c>
      <c r="E649" s="56"/>
      <c r="F649" s="33"/>
      <c r="G649" s="33"/>
      <c r="H649" s="288">
        <f t="shared" si="1071"/>
        <v>248768</v>
      </c>
      <c r="I649" s="288">
        <f t="shared" si="1072"/>
        <v>248768</v>
      </c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4" t="s">
        <v>616</v>
      </c>
      <c r="AI649" s="34" t="s">
        <v>463</v>
      </c>
      <c r="AJ649" s="34" t="s">
        <v>54</v>
      </c>
      <c r="AK649" s="34" t="s">
        <v>490</v>
      </c>
      <c r="AL649" s="34" t="s">
        <v>114</v>
      </c>
      <c r="AM649" s="34" t="s">
        <v>491</v>
      </c>
      <c r="AN649" s="34" t="s">
        <v>649</v>
      </c>
      <c r="AO649" s="36">
        <v>1.04</v>
      </c>
      <c r="AP649" s="69" t="s">
        <v>468</v>
      </c>
      <c r="AQ649" s="69" t="s">
        <v>30</v>
      </c>
      <c r="AR649" s="37" t="s">
        <v>493</v>
      </c>
      <c r="AS649" s="38">
        <v>2024</v>
      </c>
      <c r="AT649" s="39" t="s">
        <v>470</v>
      </c>
      <c r="AU649" s="37" t="s">
        <v>493</v>
      </c>
      <c r="AV649" s="39" t="s">
        <v>523</v>
      </c>
      <c r="AW649" s="39" t="s">
        <v>524</v>
      </c>
      <c r="AX649" s="39" t="s">
        <v>606</v>
      </c>
      <c r="AY649" s="40" t="s">
        <v>1118</v>
      </c>
      <c r="AZ649" s="40" t="s">
        <v>619</v>
      </c>
      <c r="BA649" s="274"/>
      <c r="BB649" s="42"/>
      <c r="BC649" s="43">
        <v>239200</v>
      </c>
      <c r="BD649" s="43"/>
      <c r="BE649" s="43"/>
      <c r="BF649" s="43"/>
      <c r="BG649" s="44"/>
      <c r="BH649" s="45">
        <f t="shared" si="1034"/>
        <v>239200</v>
      </c>
      <c r="BI649" s="45">
        <f t="shared" si="1035"/>
        <v>248768</v>
      </c>
      <c r="BJ649" s="45">
        <f t="shared" si="1065"/>
        <v>248768</v>
      </c>
      <c r="BK649" s="138">
        <v>0</v>
      </c>
      <c r="BL649" s="46">
        <v>0</v>
      </c>
      <c r="BM649" s="46">
        <f t="shared" si="1020"/>
        <v>0</v>
      </c>
      <c r="BN649" s="46">
        <v>0</v>
      </c>
      <c r="BO649" s="46">
        <f t="shared" si="1045"/>
        <v>0</v>
      </c>
      <c r="BP649" s="46">
        <v>0</v>
      </c>
      <c r="BQ649" s="46">
        <f t="shared" si="1021"/>
        <v>0</v>
      </c>
      <c r="BR649" s="46">
        <v>0</v>
      </c>
      <c r="BS649" s="46">
        <f t="shared" si="1022"/>
        <v>0</v>
      </c>
      <c r="BT649" s="46">
        <v>0</v>
      </c>
      <c r="BU649" s="46">
        <f t="shared" si="1023"/>
        <v>0</v>
      </c>
      <c r="BV649" s="46">
        <v>0</v>
      </c>
      <c r="BW649" s="46">
        <f t="shared" si="1024"/>
        <v>0</v>
      </c>
      <c r="BX649" s="46">
        <v>0</v>
      </c>
      <c r="BY649" s="46">
        <f t="shared" si="1025"/>
        <v>0</v>
      </c>
      <c r="BZ649" s="46">
        <v>0</v>
      </c>
      <c r="CA649" s="46">
        <f t="shared" si="1047"/>
        <v>0</v>
      </c>
      <c r="CB649" s="46">
        <v>0</v>
      </c>
      <c r="CC649" s="46">
        <f t="shared" si="1048"/>
        <v>0</v>
      </c>
      <c r="CD649" s="46">
        <v>0</v>
      </c>
      <c r="CE649" s="46">
        <f t="shared" si="1049"/>
        <v>0</v>
      </c>
      <c r="CF649" s="46">
        <v>0</v>
      </c>
      <c r="CG649" s="46">
        <f t="shared" si="1050"/>
        <v>0</v>
      </c>
      <c r="CH649" s="46">
        <v>0</v>
      </c>
      <c r="CI649" s="46">
        <f t="shared" si="1051"/>
        <v>0</v>
      </c>
      <c r="CJ649" s="46">
        <v>0</v>
      </c>
      <c r="CK649" s="46">
        <f t="shared" si="1052"/>
        <v>0</v>
      </c>
      <c r="CL649" s="46">
        <v>0</v>
      </c>
      <c r="CM649" s="46">
        <f t="shared" si="1053"/>
        <v>0</v>
      </c>
      <c r="CN649" s="46">
        <v>0</v>
      </c>
      <c r="CO649" s="46">
        <f t="shared" si="1054"/>
        <v>0</v>
      </c>
      <c r="CP649" s="46">
        <v>0</v>
      </c>
      <c r="CQ649" s="46">
        <f t="shared" si="1055"/>
        <v>0</v>
      </c>
      <c r="CR649" s="46">
        <v>0</v>
      </c>
      <c r="CS649" s="46">
        <f t="shared" si="1056"/>
        <v>0</v>
      </c>
      <c r="CT649" s="46">
        <v>0</v>
      </c>
      <c r="CU649" s="46">
        <f t="shared" si="1057"/>
        <v>0</v>
      </c>
      <c r="CV649" s="46">
        <v>239200</v>
      </c>
      <c r="CW649" s="46">
        <f t="shared" si="1058"/>
        <v>248768</v>
      </c>
      <c r="CX649" s="46">
        <v>0</v>
      </c>
      <c r="CY649" s="46">
        <f t="shared" si="1059"/>
        <v>0</v>
      </c>
      <c r="CZ649" s="46">
        <v>0</v>
      </c>
      <c r="DA649" s="46">
        <f t="shared" si="1060"/>
        <v>0</v>
      </c>
      <c r="DB649" s="47">
        <v>0</v>
      </c>
      <c r="DC649" s="46">
        <f t="shared" si="1061"/>
        <v>0</v>
      </c>
      <c r="DD649" s="48">
        <v>0</v>
      </c>
      <c r="DE649" s="46">
        <f t="shared" si="1062"/>
        <v>0</v>
      </c>
      <c r="DF649" s="49">
        <v>25</v>
      </c>
      <c r="DG649" s="50">
        <f t="shared" si="1037"/>
        <v>9950.7199999999993</v>
      </c>
      <c r="DH649" s="51">
        <f t="shared" si="1066"/>
        <v>49753.599999999999</v>
      </c>
      <c r="DI649" s="52"/>
      <c r="DJ649" s="52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2"/>
      <c r="DY649" s="52"/>
      <c r="DZ649" s="52"/>
      <c r="EA649" s="52"/>
      <c r="EB649" s="53">
        <f>$DG649</f>
        <v>9950.7199999999993</v>
      </c>
      <c r="EC649" s="53">
        <f>$DG649</f>
        <v>9950.7199999999993</v>
      </c>
      <c r="ED649" s="53">
        <f>$DG649</f>
        <v>9950.7199999999993</v>
      </c>
      <c r="EE649" s="53">
        <f>$DG649</f>
        <v>9950.7199999999993</v>
      </c>
      <c r="EF649" s="53">
        <f>$DG649</f>
        <v>9950.7199999999993</v>
      </c>
      <c r="EG649" s="54">
        <f t="shared" si="1068"/>
        <v>199014.39999999999</v>
      </c>
      <c r="EH649" s="55">
        <f t="shared" si="1069"/>
        <v>5</v>
      </c>
      <c r="EI649" s="55">
        <f t="shared" si="1070"/>
        <v>20</v>
      </c>
      <c r="EJ649" s="56" t="s">
        <v>620</v>
      </c>
      <c r="EK649" s="57">
        <f t="shared" si="988"/>
        <v>0</v>
      </c>
      <c r="EL649" s="57">
        <f t="shared" si="989"/>
        <v>0</v>
      </c>
      <c r="EM649" s="57">
        <f t="shared" si="990"/>
        <v>0</v>
      </c>
      <c r="EN649" s="57">
        <f t="shared" si="991"/>
        <v>0</v>
      </c>
      <c r="EO649" s="57">
        <f t="shared" si="1073"/>
        <v>0</v>
      </c>
      <c r="EP649" s="57">
        <f t="shared" si="1074"/>
        <v>0</v>
      </c>
      <c r="EQ649" s="58">
        <f t="shared" si="1075"/>
        <v>0</v>
      </c>
      <c r="ER649" s="58">
        <f t="shared" si="1076"/>
        <v>0</v>
      </c>
      <c r="ES649" s="58">
        <f t="shared" si="1077"/>
        <v>0</v>
      </c>
      <c r="ET649" s="58">
        <f t="shared" si="1078"/>
        <v>0</v>
      </c>
    </row>
    <row r="650" spans="1:150" x14ac:dyDescent="0.25">
      <c r="A650" s="30" t="s">
        <v>690</v>
      </c>
      <c r="B650" s="65">
        <v>2024058</v>
      </c>
      <c r="C650" s="67" t="s">
        <v>1869</v>
      </c>
      <c r="D650" s="32" t="s">
        <v>604</v>
      </c>
      <c r="E650" s="56"/>
      <c r="F650" s="33"/>
      <c r="G650" s="33"/>
      <c r="H650" s="288">
        <f t="shared" si="1071"/>
        <v>248768</v>
      </c>
      <c r="I650" s="288">
        <f t="shared" si="1072"/>
        <v>248768</v>
      </c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4" t="s">
        <v>616</v>
      </c>
      <c r="AI650" s="34" t="s">
        <v>463</v>
      </c>
      <c r="AJ650" s="34" t="s">
        <v>54</v>
      </c>
      <c r="AK650" s="34" t="s">
        <v>490</v>
      </c>
      <c r="AL650" s="34" t="s">
        <v>114</v>
      </c>
      <c r="AM650" s="34" t="s">
        <v>491</v>
      </c>
      <c r="AN650" s="34" t="s">
        <v>649</v>
      </c>
      <c r="AO650" s="36">
        <v>1.04</v>
      </c>
      <c r="AP650" s="69" t="s">
        <v>468</v>
      </c>
      <c r="AQ650" s="69" t="s">
        <v>30</v>
      </c>
      <c r="AR650" s="37" t="s">
        <v>493</v>
      </c>
      <c r="AS650" s="38">
        <v>2024</v>
      </c>
      <c r="AT650" s="39" t="s">
        <v>470</v>
      </c>
      <c r="AU650" s="37" t="s">
        <v>493</v>
      </c>
      <c r="AV650" s="39" t="s">
        <v>523</v>
      </c>
      <c r="AW650" s="39" t="s">
        <v>524</v>
      </c>
      <c r="AX650" s="39" t="s">
        <v>606</v>
      </c>
      <c r="AY650" s="40" t="s">
        <v>1118</v>
      </c>
      <c r="AZ650" s="40" t="s">
        <v>619</v>
      </c>
      <c r="BA650" s="274"/>
      <c r="BB650" s="42"/>
      <c r="BC650" s="43">
        <v>239200</v>
      </c>
      <c r="BD650" s="43"/>
      <c r="BE650" s="43"/>
      <c r="BF650" s="43"/>
      <c r="BG650" s="44"/>
      <c r="BH650" s="45">
        <f t="shared" si="1034"/>
        <v>239200</v>
      </c>
      <c r="BI650" s="45">
        <f t="shared" si="1035"/>
        <v>248768</v>
      </c>
      <c r="BJ650" s="45">
        <f t="shared" si="1065"/>
        <v>248768</v>
      </c>
      <c r="BK650" s="138">
        <v>0</v>
      </c>
      <c r="BL650" s="46">
        <v>0</v>
      </c>
      <c r="BM650" s="46">
        <f t="shared" si="1020"/>
        <v>0</v>
      </c>
      <c r="BN650" s="46">
        <v>0</v>
      </c>
      <c r="BO650" s="46">
        <f t="shared" si="1045"/>
        <v>0</v>
      </c>
      <c r="BP650" s="46">
        <v>0</v>
      </c>
      <c r="BQ650" s="46">
        <f t="shared" si="1021"/>
        <v>0</v>
      </c>
      <c r="BR650" s="46">
        <v>0</v>
      </c>
      <c r="BS650" s="46">
        <f t="shared" si="1022"/>
        <v>0</v>
      </c>
      <c r="BT650" s="46">
        <v>0</v>
      </c>
      <c r="BU650" s="46">
        <f t="shared" si="1023"/>
        <v>0</v>
      </c>
      <c r="BV650" s="46">
        <v>0</v>
      </c>
      <c r="BW650" s="46">
        <f t="shared" si="1024"/>
        <v>0</v>
      </c>
      <c r="BX650" s="46">
        <v>0</v>
      </c>
      <c r="BY650" s="46">
        <f t="shared" si="1025"/>
        <v>0</v>
      </c>
      <c r="BZ650" s="46">
        <v>0</v>
      </c>
      <c r="CA650" s="46">
        <f t="shared" si="1047"/>
        <v>0</v>
      </c>
      <c r="CB650" s="46">
        <v>0</v>
      </c>
      <c r="CC650" s="46">
        <f t="shared" si="1048"/>
        <v>0</v>
      </c>
      <c r="CD650" s="46">
        <v>0</v>
      </c>
      <c r="CE650" s="46">
        <f t="shared" si="1049"/>
        <v>0</v>
      </c>
      <c r="CF650" s="46">
        <v>0</v>
      </c>
      <c r="CG650" s="46">
        <f t="shared" si="1050"/>
        <v>0</v>
      </c>
      <c r="CH650" s="46">
        <v>0</v>
      </c>
      <c r="CI650" s="46">
        <f t="shared" si="1051"/>
        <v>0</v>
      </c>
      <c r="CJ650" s="46">
        <v>0</v>
      </c>
      <c r="CK650" s="46">
        <f t="shared" si="1052"/>
        <v>0</v>
      </c>
      <c r="CL650" s="46">
        <v>0</v>
      </c>
      <c r="CM650" s="46">
        <f t="shared" si="1053"/>
        <v>0</v>
      </c>
      <c r="CN650" s="46">
        <v>0</v>
      </c>
      <c r="CO650" s="46">
        <f t="shared" si="1054"/>
        <v>0</v>
      </c>
      <c r="CP650" s="46">
        <v>0</v>
      </c>
      <c r="CQ650" s="46">
        <f t="shared" si="1055"/>
        <v>0</v>
      </c>
      <c r="CR650" s="46">
        <v>0</v>
      </c>
      <c r="CS650" s="46">
        <f t="shared" si="1056"/>
        <v>0</v>
      </c>
      <c r="CT650" s="46">
        <v>0</v>
      </c>
      <c r="CU650" s="46">
        <f t="shared" si="1057"/>
        <v>0</v>
      </c>
      <c r="CV650" s="46">
        <v>0</v>
      </c>
      <c r="CW650" s="46">
        <f t="shared" si="1058"/>
        <v>0</v>
      </c>
      <c r="CX650" s="46">
        <v>239200</v>
      </c>
      <c r="CY650" s="46">
        <f t="shared" si="1059"/>
        <v>248768</v>
      </c>
      <c r="CZ650" s="46">
        <v>0</v>
      </c>
      <c r="DA650" s="46">
        <f t="shared" si="1060"/>
        <v>0</v>
      </c>
      <c r="DB650" s="47">
        <v>0</v>
      </c>
      <c r="DC650" s="46">
        <f t="shared" si="1061"/>
        <v>0</v>
      </c>
      <c r="DD650" s="48">
        <v>0</v>
      </c>
      <c r="DE650" s="46">
        <f t="shared" si="1062"/>
        <v>0</v>
      </c>
      <c r="DF650" s="49">
        <v>25</v>
      </c>
      <c r="DG650" s="50">
        <f t="shared" si="1037"/>
        <v>9950.7199999999993</v>
      </c>
      <c r="DH650" s="51">
        <f t="shared" si="1066"/>
        <v>39802.879999999997</v>
      </c>
      <c r="DI650" s="52"/>
      <c r="DJ650" s="52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2"/>
      <c r="DY650" s="52"/>
      <c r="DZ650" s="52"/>
      <c r="EA650" s="52"/>
      <c r="EB650" s="52"/>
      <c r="EC650" s="53">
        <f>$DG650</f>
        <v>9950.7199999999993</v>
      </c>
      <c r="ED650" s="53">
        <f>$DG650</f>
        <v>9950.7199999999993</v>
      </c>
      <c r="EE650" s="53">
        <f>$DG650</f>
        <v>9950.7199999999993</v>
      </c>
      <c r="EF650" s="53">
        <f>$DG650</f>
        <v>9950.7199999999993</v>
      </c>
      <c r="EG650" s="54">
        <f t="shared" si="1068"/>
        <v>208965.12</v>
      </c>
      <c r="EH650" s="55">
        <f t="shared" si="1069"/>
        <v>4</v>
      </c>
      <c r="EI650" s="55">
        <f t="shared" si="1070"/>
        <v>21</v>
      </c>
      <c r="EJ650" s="56" t="s">
        <v>620</v>
      </c>
      <c r="EK650" s="57">
        <f t="shared" si="988"/>
        <v>0</v>
      </c>
      <c r="EL650" s="57">
        <f t="shared" si="989"/>
        <v>0</v>
      </c>
      <c r="EM650" s="57">
        <f t="shared" si="990"/>
        <v>0</v>
      </c>
      <c r="EN650" s="57">
        <f t="shared" si="991"/>
        <v>0</v>
      </c>
      <c r="EO650" s="57">
        <f t="shared" si="1073"/>
        <v>0</v>
      </c>
      <c r="EP650" s="57">
        <f t="shared" si="1074"/>
        <v>0</v>
      </c>
      <c r="EQ650" s="58">
        <f t="shared" si="1075"/>
        <v>0</v>
      </c>
      <c r="ER650" s="58">
        <f t="shared" si="1076"/>
        <v>0</v>
      </c>
      <c r="ES650" s="58">
        <f t="shared" si="1077"/>
        <v>0</v>
      </c>
      <c r="ET650" s="58">
        <f t="shared" si="1078"/>
        <v>0</v>
      </c>
    </row>
    <row r="651" spans="1:150" x14ac:dyDescent="0.25">
      <c r="A651" s="30" t="s">
        <v>690</v>
      </c>
      <c r="B651" s="65">
        <v>2024059</v>
      </c>
      <c r="C651" s="67" t="s">
        <v>1870</v>
      </c>
      <c r="D651" s="32" t="s">
        <v>604</v>
      </c>
      <c r="E651" s="56"/>
      <c r="F651" s="33"/>
      <c r="G651" s="33"/>
      <c r="H651" s="288">
        <f t="shared" si="1071"/>
        <v>248768</v>
      </c>
      <c r="I651" s="288">
        <f t="shared" si="1072"/>
        <v>248768</v>
      </c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4" t="s">
        <v>616</v>
      </c>
      <c r="AI651" s="34" t="s">
        <v>463</v>
      </c>
      <c r="AJ651" s="34" t="s">
        <v>54</v>
      </c>
      <c r="AK651" s="34" t="s">
        <v>490</v>
      </c>
      <c r="AL651" s="34" t="s">
        <v>114</v>
      </c>
      <c r="AM651" s="34" t="s">
        <v>491</v>
      </c>
      <c r="AN651" s="34" t="s">
        <v>649</v>
      </c>
      <c r="AO651" s="36">
        <v>1.04</v>
      </c>
      <c r="AP651" s="69" t="s">
        <v>468</v>
      </c>
      <c r="AQ651" s="69" t="s">
        <v>30</v>
      </c>
      <c r="AR651" s="37" t="s">
        <v>493</v>
      </c>
      <c r="AS651" s="38">
        <v>2024</v>
      </c>
      <c r="AT651" s="39" t="s">
        <v>470</v>
      </c>
      <c r="AU651" s="37" t="s">
        <v>493</v>
      </c>
      <c r="AV651" s="39" t="s">
        <v>523</v>
      </c>
      <c r="AW651" s="39" t="s">
        <v>524</v>
      </c>
      <c r="AX651" s="39" t="s">
        <v>606</v>
      </c>
      <c r="AY651" s="40" t="s">
        <v>1118</v>
      </c>
      <c r="AZ651" s="40" t="s">
        <v>619</v>
      </c>
      <c r="BA651" s="274"/>
      <c r="BB651" s="42"/>
      <c r="BC651" s="43">
        <v>239200</v>
      </c>
      <c r="BD651" s="43"/>
      <c r="BE651" s="43"/>
      <c r="BF651" s="43"/>
      <c r="BG651" s="44"/>
      <c r="BH651" s="45">
        <f t="shared" si="1034"/>
        <v>239200</v>
      </c>
      <c r="BI651" s="45">
        <f t="shared" si="1035"/>
        <v>248768</v>
      </c>
      <c r="BJ651" s="45">
        <f t="shared" si="1065"/>
        <v>248768</v>
      </c>
      <c r="BK651" s="138">
        <v>0</v>
      </c>
      <c r="BL651" s="46">
        <v>0</v>
      </c>
      <c r="BM651" s="46">
        <f t="shared" si="1020"/>
        <v>0</v>
      </c>
      <c r="BN651" s="46">
        <v>0</v>
      </c>
      <c r="BO651" s="46">
        <f t="shared" si="1045"/>
        <v>0</v>
      </c>
      <c r="BP651" s="46">
        <v>0</v>
      </c>
      <c r="BQ651" s="46">
        <f t="shared" si="1021"/>
        <v>0</v>
      </c>
      <c r="BR651" s="46">
        <v>0</v>
      </c>
      <c r="BS651" s="46">
        <f t="shared" si="1022"/>
        <v>0</v>
      </c>
      <c r="BT651" s="46">
        <v>0</v>
      </c>
      <c r="BU651" s="46">
        <f t="shared" si="1023"/>
        <v>0</v>
      </c>
      <c r="BV651" s="46">
        <v>0</v>
      </c>
      <c r="BW651" s="46">
        <f t="shared" si="1024"/>
        <v>0</v>
      </c>
      <c r="BX651" s="46">
        <v>0</v>
      </c>
      <c r="BY651" s="46">
        <f t="shared" si="1025"/>
        <v>0</v>
      </c>
      <c r="BZ651" s="46">
        <v>0</v>
      </c>
      <c r="CA651" s="46">
        <f t="shared" si="1047"/>
        <v>0</v>
      </c>
      <c r="CB651" s="46">
        <v>0</v>
      </c>
      <c r="CC651" s="46">
        <f t="shared" si="1048"/>
        <v>0</v>
      </c>
      <c r="CD651" s="46">
        <v>0</v>
      </c>
      <c r="CE651" s="46">
        <f t="shared" si="1049"/>
        <v>0</v>
      </c>
      <c r="CF651" s="46">
        <v>0</v>
      </c>
      <c r="CG651" s="46">
        <f t="shared" si="1050"/>
        <v>0</v>
      </c>
      <c r="CH651" s="46">
        <v>0</v>
      </c>
      <c r="CI651" s="46">
        <f t="shared" si="1051"/>
        <v>0</v>
      </c>
      <c r="CJ651" s="46">
        <v>0</v>
      </c>
      <c r="CK651" s="46">
        <f t="shared" si="1052"/>
        <v>0</v>
      </c>
      <c r="CL651" s="46">
        <v>0</v>
      </c>
      <c r="CM651" s="46">
        <f t="shared" si="1053"/>
        <v>0</v>
      </c>
      <c r="CN651" s="46">
        <v>0</v>
      </c>
      <c r="CO651" s="46">
        <f t="shared" si="1054"/>
        <v>0</v>
      </c>
      <c r="CP651" s="46">
        <v>0</v>
      </c>
      <c r="CQ651" s="46">
        <f t="shared" si="1055"/>
        <v>0</v>
      </c>
      <c r="CR651" s="46">
        <v>0</v>
      </c>
      <c r="CS651" s="46">
        <f t="shared" si="1056"/>
        <v>0</v>
      </c>
      <c r="CT651" s="46">
        <v>0</v>
      </c>
      <c r="CU651" s="46">
        <f t="shared" si="1057"/>
        <v>0</v>
      </c>
      <c r="CV651" s="46">
        <v>0</v>
      </c>
      <c r="CW651" s="46">
        <f t="shared" si="1058"/>
        <v>0</v>
      </c>
      <c r="CX651" s="46">
        <v>0</v>
      </c>
      <c r="CY651" s="46">
        <f t="shared" si="1059"/>
        <v>0</v>
      </c>
      <c r="CZ651" s="46">
        <v>239200</v>
      </c>
      <c r="DA651" s="46">
        <f t="shared" si="1060"/>
        <v>248768</v>
      </c>
      <c r="DB651" s="47">
        <v>0</v>
      </c>
      <c r="DC651" s="46">
        <f t="shared" si="1061"/>
        <v>0</v>
      </c>
      <c r="DD651" s="48">
        <v>0</v>
      </c>
      <c r="DE651" s="46">
        <f t="shared" si="1062"/>
        <v>0</v>
      </c>
      <c r="DF651" s="49">
        <v>25</v>
      </c>
      <c r="DG651" s="50">
        <f t="shared" si="1037"/>
        <v>9950.7199999999993</v>
      </c>
      <c r="DH651" s="51">
        <f t="shared" si="1066"/>
        <v>29852.159999999996</v>
      </c>
      <c r="DI651" s="52"/>
      <c r="DJ651" s="52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2"/>
      <c r="DY651" s="52"/>
      <c r="DZ651" s="52"/>
      <c r="EA651" s="52"/>
      <c r="EB651" s="52"/>
      <c r="EC651" s="52"/>
      <c r="ED651" s="53">
        <f>$DG651</f>
        <v>9950.7199999999993</v>
      </c>
      <c r="EE651" s="53">
        <f>$DG651</f>
        <v>9950.7199999999993</v>
      </c>
      <c r="EF651" s="53">
        <f>$DG651</f>
        <v>9950.7199999999993</v>
      </c>
      <c r="EG651" s="54">
        <f t="shared" si="1068"/>
        <v>218915.84</v>
      </c>
      <c r="EH651" s="55">
        <f t="shared" si="1069"/>
        <v>3</v>
      </c>
      <c r="EI651" s="55">
        <f t="shared" si="1070"/>
        <v>22</v>
      </c>
      <c r="EJ651" s="56" t="s">
        <v>620</v>
      </c>
      <c r="EK651" s="57">
        <f t="shared" si="988"/>
        <v>0</v>
      </c>
      <c r="EL651" s="57">
        <f t="shared" si="989"/>
        <v>0</v>
      </c>
      <c r="EM651" s="57">
        <f t="shared" si="990"/>
        <v>0</v>
      </c>
      <c r="EN651" s="57">
        <f t="shared" si="991"/>
        <v>0</v>
      </c>
      <c r="EO651" s="57">
        <f t="shared" si="1073"/>
        <v>0</v>
      </c>
      <c r="EP651" s="57">
        <f t="shared" si="1074"/>
        <v>0</v>
      </c>
      <c r="EQ651" s="58">
        <f t="shared" si="1075"/>
        <v>0</v>
      </c>
      <c r="ER651" s="58">
        <f t="shared" si="1076"/>
        <v>0</v>
      </c>
      <c r="ES651" s="58">
        <f t="shared" si="1077"/>
        <v>0</v>
      </c>
      <c r="ET651" s="58">
        <f t="shared" si="1078"/>
        <v>0</v>
      </c>
    </row>
    <row r="652" spans="1:150" x14ac:dyDescent="0.25">
      <c r="A652" s="30" t="s">
        <v>690</v>
      </c>
      <c r="B652" s="65">
        <v>2024060</v>
      </c>
      <c r="C652" s="67" t="s">
        <v>1871</v>
      </c>
      <c r="D652" s="32" t="s">
        <v>604</v>
      </c>
      <c r="E652" s="56"/>
      <c r="F652" s="33"/>
      <c r="G652" s="33"/>
      <c r="H652" s="288">
        <f t="shared" si="1071"/>
        <v>248768</v>
      </c>
      <c r="I652" s="288">
        <f t="shared" si="1072"/>
        <v>248768</v>
      </c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4" t="s">
        <v>616</v>
      </c>
      <c r="AI652" s="34" t="s">
        <v>463</v>
      </c>
      <c r="AJ652" s="34" t="s">
        <v>54</v>
      </c>
      <c r="AK652" s="34" t="s">
        <v>490</v>
      </c>
      <c r="AL652" s="34" t="s">
        <v>114</v>
      </c>
      <c r="AM652" s="34" t="s">
        <v>491</v>
      </c>
      <c r="AN652" s="34" t="s">
        <v>649</v>
      </c>
      <c r="AO652" s="36">
        <v>1.04</v>
      </c>
      <c r="AP652" s="69" t="s">
        <v>468</v>
      </c>
      <c r="AQ652" s="69" t="s">
        <v>30</v>
      </c>
      <c r="AR652" s="37" t="s">
        <v>493</v>
      </c>
      <c r="AS652" s="38">
        <v>2024</v>
      </c>
      <c r="AT652" s="39" t="s">
        <v>470</v>
      </c>
      <c r="AU652" s="37" t="s">
        <v>493</v>
      </c>
      <c r="AV652" s="39" t="s">
        <v>523</v>
      </c>
      <c r="AW652" s="39" t="s">
        <v>524</v>
      </c>
      <c r="AX652" s="39" t="s">
        <v>606</v>
      </c>
      <c r="AY652" s="40" t="s">
        <v>1118</v>
      </c>
      <c r="AZ652" s="40" t="s">
        <v>619</v>
      </c>
      <c r="BA652" s="274"/>
      <c r="BB652" s="42"/>
      <c r="BC652" s="43">
        <v>239200</v>
      </c>
      <c r="BD652" s="43"/>
      <c r="BE652" s="43"/>
      <c r="BF652" s="43"/>
      <c r="BG652" s="44"/>
      <c r="BH652" s="45">
        <f t="shared" si="1034"/>
        <v>239200</v>
      </c>
      <c r="BI652" s="45">
        <f t="shared" si="1035"/>
        <v>248768</v>
      </c>
      <c r="BJ652" s="45">
        <f t="shared" si="1065"/>
        <v>248768</v>
      </c>
      <c r="BK652" s="138">
        <v>0</v>
      </c>
      <c r="BL652" s="46">
        <v>0</v>
      </c>
      <c r="BM652" s="46">
        <f t="shared" si="1020"/>
        <v>0</v>
      </c>
      <c r="BN652" s="46">
        <v>0</v>
      </c>
      <c r="BO652" s="46">
        <f t="shared" si="1045"/>
        <v>0</v>
      </c>
      <c r="BP652" s="46">
        <v>0</v>
      </c>
      <c r="BQ652" s="46">
        <f t="shared" si="1021"/>
        <v>0</v>
      </c>
      <c r="BR652" s="46">
        <v>0</v>
      </c>
      <c r="BS652" s="46">
        <f t="shared" si="1022"/>
        <v>0</v>
      </c>
      <c r="BT652" s="46">
        <v>0</v>
      </c>
      <c r="BU652" s="46">
        <f t="shared" si="1023"/>
        <v>0</v>
      </c>
      <c r="BV652" s="46">
        <v>0</v>
      </c>
      <c r="BW652" s="46">
        <f t="shared" si="1024"/>
        <v>0</v>
      </c>
      <c r="BX652" s="46">
        <v>0</v>
      </c>
      <c r="BY652" s="46">
        <f t="shared" si="1025"/>
        <v>0</v>
      </c>
      <c r="BZ652" s="46">
        <v>0</v>
      </c>
      <c r="CA652" s="46">
        <f t="shared" si="1047"/>
        <v>0</v>
      </c>
      <c r="CB652" s="46">
        <v>0</v>
      </c>
      <c r="CC652" s="46">
        <f t="shared" si="1048"/>
        <v>0</v>
      </c>
      <c r="CD652" s="46">
        <v>0</v>
      </c>
      <c r="CE652" s="46">
        <f t="shared" si="1049"/>
        <v>0</v>
      </c>
      <c r="CF652" s="46">
        <v>0</v>
      </c>
      <c r="CG652" s="46">
        <f t="shared" si="1050"/>
        <v>0</v>
      </c>
      <c r="CH652" s="46">
        <v>0</v>
      </c>
      <c r="CI652" s="46">
        <f t="shared" si="1051"/>
        <v>0</v>
      </c>
      <c r="CJ652" s="46">
        <v>0</v>
      </c>
      <c r="CK652" s="46">
        <f t="shared" si="1052"/>
        <v>0</v>
      </c>
      <c r="CL652" s="46">
        <v>0</v>
      </c>
      <c r="CM652" s="46">
        <f t="shared" si="1053"/>
        <v>0</v>
      </c>
      <c r="CN652" s="46">
        <v>0</v>
      </c>
      <c r="CO652" s="46">
        <f t="shared" si="1054"/>
        <v>0</v>
      </c>
      <c r="CP652" s="46">
        <v>0</v>
      </c>
      <c r="CQ652" s="46">
        <f t="shared" si="1055"/>
        <v>0</v>
      </c>
      <c r="CR652" s="46">
        <v>0</v>
      </c>
      <c r="CS652" s="46">
        <f t="shared" si="1056"/>
        <v>0</v>
      </c>
      <c r="CT652" s="46">
        <v>0</v>
      </c>
      <c r="CU652" s="46">
        <f t="shared" si="1057"/>
        <v>0</v>
      </c>
      <c r="CV652" s="46">
        <v>0</v>
      </c>
      <c r="CW652" s="46">
        <f t="shared" si="1058"/>
        <v>0</v>
      </c>
      <c r="CX652" s="46">
        <v>0</v>
      </c>
      <c r="CY652" s="46">
        <f t="shared" si="1059"/>
        <v>0</v>
      </c>
      <c r="CZ652" s="46">
        <v>0</v>
      </c>
      <c r="DA652" s="46">
        <f t="shared" si="1060"/>
        <v>0</v>
      </c>
      <c r="DB652" s="47">
        <v>239200</v>
      </c>
      <c r="DC652" s="46">
        <f t="shared" si="1061"/>
        <v>248768</v>
      </c>
      <c r="DD652" s="48">
        <v>0</v>
      </c>
      <c r="DE652" s="46">
        <f t="shared" si="1062"/>
        <v>0</v>
      </c>
      <c r="DF652" s="49">
        <v>25</v>
      </c>
      <c r="DG652" s="50">
        <f t="shared" si="1037"/>
        <v>9950.7199999999993</v>
      </c>
      <c r="DH652" s="51">
        <f t="shared" si="1066"/>
        <v>19901.439999999999</v>
      </c>
      <c r="DI652" s="52"/>
      <c r="DJ652" s="52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2"/>
      <c r="DY652" s="52"/>
      <c r="DZ652" s="52"/>
      <c r="EA652" s="52"/>
      <c r="EB652" s="52"/>
      <c r="EC652" s="52"/>
      <c r="ED652" s="52"/>
      <c r="EE652" s="53">
        <f>$DG652</f>
        <v>9950.7199999999993</v>
      </c>
      <c r="EF652" s="53">
        <f>$DG652</f>
        <v>9950.7199999999993</v>
      </c>
      <c r="EG652" s="54">
        <f t="shared" si="1068"/>
        <v>228866.56</v>
      </c>
      <c r="EH652" s="55">
        <f t="shared" si="1069"/>
        <v>2</v>
      </c>
      <c r="EI652" s="55">
        <f t="shared" si="1070"/>
        <v>23</v>
      </c>
      <c r="EJ652" s="56" t="s">
        <v>620</v>
      </c>
      <c r="EK652" s="57">
        <f t="shared" si="988"/>
        <v>0</v>
      </c>
      <c r="EL652" s="57">
        <f t="shared" si="989"/>
        <v>0</v>
      </c>
      <c r="EM652" s="57">
        <f t="shared" si="990"/>
        <v>0</v>
      </c>
      <c r="EN652" s="57">
        <f t="shared" si="991"/>
        <v>0</v>
      </c>
      <c r="EO652" s="57">
        <f t="shared" si="1073"/>
        <v>0</v>
      </c>
      <c r="EP652" s="57">
        <f t="shared" si="1074"/>
        <v>0</v>
      </c>
      <c r="EQ652" s="58">
        <f t="shared" si="1075"/>
        <v>0</v>
      </c>
      <c r="ER652" s="58">
        <f t="shared" si="1076"/>
        <v>0</v>
      </c>
      <c r="ES652" s="58">
        <f t="shared" si="1077"/>
        <v>0</v>
      </c>
      <c r="ET652" s="58">
        <f t="shared" si="1078"/>
        <v>0</v>
      </c>
    </row>
    <row r="653" spans="1:150" x14ac:dyDescent="0.25">
      <c r="A653" s="30" t="s">
        <v>690</v>
      </c>
      <c r="B653" s="65">
        <v>2024061</v>
      </c>
      <c r="C653" s="67" t="s">
        <v>1872</v>
      </c>
      <c r="D653" s="32" t="s">
        <v>604</v>
      </c>
      <c r="E653" s="56"/>
      <c r="F653" s="33"/>
      <c r="G653" s="33"/>
      <c r="H653" s="288">
        <f t="shared" si="1071"/>
        <v>248768</v>
      </c>
      <c r="I653" s="288">
        <f t="shared" si="1072"/>
        <v>248768</v>
      </c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4" t="s">
        <v>616</v>
      </c>
      <c r="AI653" s="34" t="s">
        <v>463</v>
      </c>
      <c r="AJ653" s="34" t="s">
        <v>54</v>
      </c>
      <c r="AK653" s="34" t="s">
        <v>490</v>
      </c>
      <c r="AL653" s="34" t="s">
        <v>114</v>
      </c>
      <c r="AM653" s="34" t="s">
        <v>491</v>
      </c>
      <c r="AN653" s="34" t="s">
        <v>649</v>
      </c>
      <c r="AO653" s="36">
        <v>1.04</v>
      </c>
      <c r="AP653" s="69" t="s">
        <v>468</v>
      </c>
      <c r="AQ653" s="69" t="s">
        <v>30</v>
      </c>
      <c r="AR653" s="37" t="s">
        <v>493</v>
      </c>
      <c r="AS653" s="38">
        <v>2024</v>
      </c>
      <c r="AT653" s="39" t="s">
        <v>470</v>
      </c>
      <c r="AU653" s="37" t="s">
        <v>493</v>
      </c>
      <c r="AV653" s="39" t="s">
        <v>523</v>
      </c>
      <c r="AW653" s="39" t="s">
        <v>524</v>
      </c>
      <c r="AX653" s="39" t="s">
        <v>606</v>
      </c>
      <c r="AY653" s="40" t="s">
        <v>1118</v>
      </c>
      <c r="AZ653" s="40" t="s">
        <v>619</v>
      </c>
      <c r="BA653" s="274"/>
      <c r="BB653" s="42"/>
      <c r="BC653" s="43">
        <v>239200</v>
      </c>
      <c r="BD653" s="43"/>
      <c r="BE653" s="43"/>
      <c r="BF653" s="43"/>
      <c r="BG653" s="44"/>
      <c r="BH653" s="45">
        <f t="shared" si="1034"/>
        <v>239200</v>
      </c>
      <c r="BI653" s="45">
        <f t="shared" si="1035"/>
        <v>248768</v>
      </c>
      <c r="BJ653" s="45">
        <f t="shared" si="1065"/>
        <v>248768</v>
      </c>
      <c r="BK653" s="138">
        <v>0</v>
      </c>
      <c r="BL653" s="46">
        <v>0</v>
      </c>
      <c r="BM653" s="46">
        <f t="shared" si="1020"/>
        <v>0</v>
      </c>
      <c r="BN653" s="46">
        <v>0</v>
      </c>
      <c r="BO653" s="46">
        <f t="shared" si="1045"/>
        <v>0</v>
      </c>
      <c r="BP653" s="46">
        <v>0</v>
      </c>
      <c r="BQ653" s="46">
        <f t="shared" si="1021"/>
        <v>0</v>
      </c>
      <c r="BR653" s="46">
        <v>0</v>
      </c>
      <c r="BS653" s="46">
        <f t="shared" si="1022"/>
        <v>0</v>
      </c>
      <c r="BT653" s="46">
        <v>0</v>
      </c>
      <c r="BU653" s="46">
        <f t="shared" si="1023"/>
        <v>0</v>
      </c>
      <c r="BV653" s="46">
        <v>0</v>
      </c>
      <c r="BW653" s="46">
        <f t="shared" si="1024"/>
        <v>0</v>
      </c>
      <c r="BX653" s="46">
        <v>0</v>
      </c>
      <c r="BY653" s="46">
        <f t="shared" si="1025"/>
        <v>0</v>
      </c>
      <c r="BZ653" s="46">
        <v>0</v>
      </c>
      <c r="CA653" s="46">
        <f t="shared" si="1047"/>
        <v>0</v>
      </c>
      <c r="CB653" s="46">
        <v>0</v>
      </c>
      <c r="CC653" s="46">
        <f t="shared" si="1048"/>
        <v>0</v>
      </c>
      <c r="CD653" s="46">
        <v>0</v>
      </c>
      <c r="CE653" s="46">
        <f t="shared" si="1049"/>
        <v>0</v>
      </c>
      <c r="CF653" s="46">
        <v>0</v>
      </c>
      <c r="CG653" s="46">
        <f t="shared" si="1050"/>
        <v>0</v>
      </c>
      <c r="CH653" s="46">
        <v>0</v>
      </c>
      <c r="CI653" s="46">
        <f t="shared" si="1051"/>
        <v>0</v>
      </c>
      <c r="CJ653" s="46">
        <v>0</v>
      </c>
      <c r="CK653" s="46">
        <f t="shared" si="1052"/>
        <v>0</v>
      </c>
      <c r="CL653" s="46">
        <v>0</v>
      </c>
      <c r="CM653" s="46">
        <f t="shared" si="1053"/>
        <v>0</v>
      </c>
      <c r="CN653" s="46">
        <v>0</v>
      </c>
      <c r="CO653" s="46">
        <f t="shared" si="1054"/>
        <v>0</v>
      </c>
      <c r="CP653" s="46">
        <v>0</v>
      </c>
      <c r="CQ653" s="46">
        <f t="shared" si="1055"/>
        <v>0</v>
      </c>
      <c r="CR653" s="46">
        <v>0</v>
      </c>
      <c r="CS653" s="46">
        <f t="shared" si="1056"/>
        <v>0</v>
      </c>
      <c r="CT653" s="46">
        <v>0</v>
      </c>
      <c r="CU653" s="46">
        <f t="shared" si="1057"/>
        <v>0</v>
      </c>
      <c r="CV653" s="46">
        <v>0</v>
      </c>
      <c r="CW653" s="46">
        <f t="shared" si="1058"/>
        <v>0</v>
      </c>
      <c r="CX653" s="46">
        <v>0</v>
      </c>
      <c r="CY653" s="46">
        <f t="shared" si="1059"/>
        <v>0</v>
      </c>
      <c r="CZ653" s="46">
        <v>0</v>
      </c>
      <c r="DA653" s="46">
        <f t="shared" si="1060"/>
        <v>0</v>
      </c>
      <c r="DB653" s="47">
        <v>0</v>
      </c>
      <c r="DC653" s="46">
        <f t="shared" si="1061"/>
        <v>0</v>
      </c>
      <c r="DD653" s="48">
        <v>239200</v>
      </c>
      <c r="DE653" s="46">
        <f t="shared" si="1062"/>
        <v>248768</v>
      </c>
      <c r="DF653" s="49">
        <v>25</v>
      </c>
      <c r="DG653" s="50">
        <f t="shared" si="1037"/>
        <v>9950.7199999999993</v>
      </c>
      <c r="DH653" s="51">
        <f t="shared" si="1066"/>
        <v>9950.7199999999993</v>
      </c>
      <c r="DI653" s="52"/>
      <c r="DJ653" s="52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2"/>
      <c r="DY653" s="52"/>
      <c r="DZ653" s="52"/>
      <c r="EA653" s="52"/>
      <c r="EB653" s="52"/>
      <c r="EC653" s="52"/>
      <c r="ED653" s="52"/>
      <c r="EE653" s="52"/>
      <c r="EF653" s="53">
        <f t="shared" ref="EF653:EF658" si="1084">$DG653</f>
        <v>9950.7199999999993</v>
      </c>
      <c r="EG653" s="54">
        <f t="shared" si="1068"/>
        <v>238817.28</v>
      </c>
      <c r="EH653" s="55">
        <f t="shared" si="1069"/>
        <v>1</v>
      </c>
      <c r="EI653" s="55">
        <f t="shared" si="1070"/>
        <v>24</v>
      </c>
      <c r="EJ653" s="56" t="s">
        <v>620</v>
      </c>
      <c r="EK653" s="57">
        <f t="shared" si="988"/>
        <v>0</v>
      </c>
      <c r="EL653" s="57">
        <f t="shared" si="989"/>
        <v>0</v>
      </c>
      <c r="EM653" s="57">
        <f t="shared" si="990"/>
        <v>0</v>
      </c>
      <c r="EN653" s="57">
        <f t="shared" si="991"/>
        <v>0</v>
      </c>
      <c r="EO653" s="57">
        <f t="shared" si="1073"/>
        <v>0</v>
      </c>
      <c r="EP653" s="57">
        <f t="shared" si="1074"/>
        <v>0</v>
      </c>
      <c r="EQ653" s="58">
        <f t="shared" si="1075"/>
        <v>0</v>
      </c>
      <c r="ER653" s="58">
        <f t="shared" si="1076"/>
        <v>0</v>
      </c>
      <c r="ES653" s="58">
        <f t="shared" si="1077"/>
        <v>0</v>
      </c>
      <c r="ET653" s="58">
        <f t="shared" si="1078"/>
        <v>0</v>
      </c>
    </row>
    <row r="654" spans="1:150" x14ac:dyDescent="0.25">
      <c r="A654" s="30" t="s">
        <v>690</v>
      </c>
      <c r="B654" s="65">
        <v>2024063</v>
      </c>
      <c r="C654" s="67" t="s">
        <v>1873</v>
      </c>
      <c r="D654" s="32" t="s">
        <v>604</v>
      </c>
      <c r="E654" s="56"/>
      <c r="F654" s="33"/>
      <c r="G654" s="33"/>
      <c r="H654" s="288">
        <f t="shared" si="1071"/>
        <v>731120</v>
      </c>
      <c r="I654" s="288">
        <f t="shared" si="1072"/>
        <v>731120</v>
      </c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4" t="s">
        <v>616</v>
      </c>
      <c r="AI654" s="34" t="s">
        <v>463</v>
      </c>
      <c r="AJ654" s="34" t="s">
        <v>54</v>
      </c>
      <c r="AK654" s="34" t="s">
        <v>490</v>
      </c>
      <c r="AL654" s="34" t="s">
        <v>114</v>
      </c>
      <c r="AM654" s="34" t="s">
        <v>491</v>
      </c>
      <c r="AN654" s="34" t="s">
        <v>649</v>
      </c>
      <c r="AO654" s="36">
        <v>1.04</v>
      </c>
      <c r="AP654" s="69" t="s">
        <v>468</v>
      </c>
      <c r="AQ654" s="69" t="s">
        <v>30</v>
      </c>
      <c r="AR654" s="37" t="s">
        <v>493</v>
      </c>
      <c r="AS654" s="38">
        <v>2024</v>
      </c>
      <c r="AT654" s="39" t="s">
        <v>470</v>
      </c>
      <c r="AU654" s="37" t="s">
        <v>493</v>
      </c>
      <c r="AV654" s="39" t="s">
        <v>523</v>
      </c>
      <c r="AW654" s="39" t="s">
        <v>524</v>
      </c>
      <c r="AX654" s="39" t="s">
        <v>606</v>
      </c>
      <c r="AY654" s="40" t="s">
        <v>1118</v>
      </c>
      <c r="AZ654" s="40" t="s">
        <v>619</v>
      </c>
      <c r="BA654" s="274"/>
      <c r="BB654" s="42"/>
      <c r="BC654" s="43">
        <v>703000</v>
      </c>
      <c r="BD654" s="43"/>
      <c r="BE654" s="43"/>
      <c r="BF654" s="43"/>
      <c r="BG654" s="44"/>
      <c r="BH654" s="45">
        <f t="shared" si="1034"/>
        <v>703000</v>
      </c>
      <c r="BI654" s="45">
        <f t="shared" si="1035"/>
        <v>731120</v>
      </c>
      <c r="BJ654" s="45">
        <f t="shared" si="1065"/>
        <v>731120</v>
      </c>
      <c r="BK654" s="138">
        <v>0</v>
      </c>
      <c r="BL654" s="46">
        <v>703000</v>
      </c>
      <c r="BM654" s="46">
        <f t="shared" si="1020"/>
        <v>731120</v>
      </c>
      <c r="BN654" s="46">
        <v>0</v>
      </c>
      <c r="BO654" s="46">
        <f t="shared" si="1045"/>
        <v>0</v>
      </c>
      <c r="BP654" s="46">
        <v>0</v>
      </c>
      <c r="BQ654" s="46">
        <f t="shared" si="1021"/>
        <v>0</v>
      </c>
      <c r="BR654" s="46">
        <v>0</v>
      </c>
      <c r="BS654" s="46">
        <f t="shared" si="1022"/>
        <v>0</v>
      </c>
      <c r="BT654" s="46">
        <v>0</v>
      </c>
      <c r="BU654" s="46">
        <f t="shared" si="1023"/>
        <v>0</v>
      </c>
      <c r="BV654" s="46">
        <v>0</v>
      </c>
      <c r="BW654" s="46">
        <f t="shared" si="1024"/>
        <v>0</v>
      </c>
      <c r="BX654" s="46">
        <v>0</v>
      </c>
      <c r="BY654" s="46">
        <f t="shared" si="1025"/>
        <v>0</v>
      </c>
      <c r="BZ654" s="46">
        <v>0</v>
      </c>
      <c r="CA654" s="46">
        <f t="shared" si="1047"/>
        <v>0</v>
      </c>
      <c r="CB654" s="46">
        <v>0</v>
      </c>
      <c r="CC654" s="46">
        <f t="shared" si="1048"/>
        <v>0</v>
      </c>
      <c r="CD654" s="46">
        <v>0</v>
      </c>
      <c r="CE654" s="46">
        <f t="shared" si="1049"/>
        <v>0</v>
      </c>
      <c r="CF654" s="46">
        <v>0</v>
      </c>
      <c r="CG654" s="46">
        <f t="shared" si="1050"/>
        <v>0</v>
      </c>
      <c r="CH654" s="46">
        <v>0</v>
      </c>
      <c r="CI654" s="46">
        <f t="shared" si="1051"/>
        <v>0</v>
      </c>
      <c r="CJ654" s="46">
        <v>0</v>
      </c>
      <c r="CK654" s="46">
        <f t="shared" si="1052"/>
        <v>0</v>
      </c>
      <c r="CL654" s="46"/>
      <c r="CM654" s="46">
        <f t="shared" si="1053"/>
        <v>0</v>
      </c>
      <c r="CN654" s="46">
        <v>0</v>
      </c>
      <c r="CO654" s="46">
        <f t="shared" si="1054"/>
        <v>0</v>
      </c>
      <c r="CP654" s="46">
        <v>0</v>
      </c>
      <c r="CQ654" s="46">
        <f t="shared" si="1055"/>
        <v>0</v>
      </c>
      <c r="CR654" s="46">
        <v>0</v>
      </c>
      <c r="CS654" s="46">
        <f t="shared" si="1056"/>
        <v>0</v>
      </c>
      <c r="CT654" s="46">
        <v>0</v>
      </c>
      <c r="CU654" s="46">
        <f t="shared" si="1057"/>
        <v>0</v>
      </c>
      <c r="CV654" s="46">
        <v>0</v>
      </c>
      <c r="CW654" s="46">
        <f t="shared" si="1058"/>
        <v>0</v>
      </c>
      <c r="CX654" s="46">
        <v>0</v>
      </c>
      <c r="CY654" s="46">
        <f t="shared" si="1059"/>
        <v>0</v>
      </c>
      <c r="CZ654" s="46">
        <v>0</v>
      </c>
      <c r="DA654" s="46">
        <f t="shared" si="1060"/>
        <v>0</v>
      </c>
      <c r="DB654" s="47">
        <v>0</v>
      </c>
      <c r="DC654" s="46">
        <f t="shared" si="1061"/>
        <v>0</v>
      </c>
      <c r="DD654" s="48">
        <v>0</v>
      </c>
      <c r="DE654" s="46">
        <f t="shared" si="1062"/>
        <v>0</v>
      </c>
      <c r="DF654" s="49">
        <v>25</v>
      </c>
      <c r="DG654" s="50">
        <f t="shared" si="1037"/>
        <v>29244.799999999999</v>
      </c>
      <c r="DH654" s="51">
        <f t="shared" si="1066"/>
        <v>643385.60000000009</v>
      </c>
      <c r="DI654" s="52"/>
      <c r="DJ654" s="52"/>
      <c r="DK654" s="53">
        <f t="shared" ref="DK654:EE654" si="1085">$DG654</f>
        <v>29244.799999999999</v>
      </c>
      <c r="DL654" s="53">
        <f t="shared" si="1085"/>
        <v>29244.799999999999</v>
      </c>
      <c r="DM654" s="53">
        <f t="shared" si="1085"/>
        <v>29244.799999999999</v>
      </c>
      <c r="DN654" s="53">
        <f t="shared" si="1085"/>
        <v>29244.799999999999</v>
      </c>
      <c r="DO654" s="53">
        <f t="shared" si="1085"/>
        <v>29244.799999999999</v>
      </c>
      <c r="DP654" s="53">
        <f t="shared" si="1085"/>
        <v>29244.799999999999</v>
      </c>
      <c r="DQ654" s="53">
        <f t="shared" si="1085"/>
        <v>29244.799999999999</v>
      </c>
      <c r="DR654" s="53">
        <f t="shared" si="1085"/>
        <v>29244.799999999999</v>
      </c>
      <c r="DS654" s="53">
        <f t="shared" si="1085"/>
        <v>29244.799999999999</v>
      </c>
      <c r="DT654" s="53">
        <f t="shared" si="1085"/>
        <v>29244.799999999999</v>
      </c>
      <c r="DU654" s="53">
        <f t="shared" si="1085"/>
        <v>29244.799999999999</v>
      </c>
      <c r="DV654" s="53">
        <f t="shared" si="1085"/>
        <v>29244.799999999999</v>
      </c>
      <c r="DW654" s="53">
        <f t="shared" si="1085"/>
        <v>29244.799999999999</v>
      </c>
      <c r="DX654" s="53">
        <f t="shared" si="1085"/>
        <v>29244.799999999999</v>
      </c>
      <c r="DY654" s="53">
        <f t="shared" si="1085"/>
        <v>29244.799999999999</v>
      </c>
      <c r="DZ654" s="53">
        <f t="shared" si="1085"/>
        <v>29244.799999999999</v>
      </c>
      <c r="EA654" s="53">
        <f t="shared" si="1085"/>
        <v>29244.799999999999</v>
      </c>
      <c r="EB654" s="53">
        <f t="shared" si="1085"/>
        <v>29244.799999999999</v>
      </c>
      <c r="EC654" s="53">
        <f t="shared" si="1085"/>
        <v>29244.799999999999</v>
      </c>
      <c r="ED654" s="53">
        <f t="shared" si="1085"/>
        <v>29244.799999999999</v>
      </c>
      <c r="EE654" s="53">
        <f t="shared" si="1085"/>
        <v>29244.799999999999</v>
      </c>
      <c r="EF654" s="53">
        <f t="shared" si="1084"/>
        <v>29244.799999999999</v>
      </c>
      <c r="EG654" s="54">
        <f t="shared" si="1068"/>
        <v>87734.399999999907</v>
      </c>
      <c r="EH654" s="55">
        <f t="shared" si="1069"/>
        <v>22</v>
      </c>
      <c r="EI654" s="55">
        <f t="shared" si="1070"/>
        <v>3</v>
      </c>
      <c r="EJ654" s="56" t="s">
        <v>620</v>
      </c>
      <c r="EK654" s="57">
        <f t="shared" si="988"/>
        <v>0</v>
      </c>
      <c r="EL654" s="57">
        <f t="shared" si="989"/>
        <v>731120</v>
      </c>
      <c r="EM654" s="57">
        <f t="shared" si="990"/>
        <v>701875.19999999995</v>
      </c>
      <c r="EN654" s="57">
        <f t="shared" si="991"/>
        <v>672630.39999999991</v>
      </c>
      <c r="EO654" s="57">
        <f t="shared" si="1073"/>
        <v>643385.59999999986</v>
      </c>
      <c r="EP654" s="57">
        <f t="shared" si="1074"/>
        <v>614140.79999999981</v>
      </c>
      <c r="EQ654" s="58">
        <f t="shared" si="1075"/>
        <v>0</v>
      </c>
      <c r="ER654" s="58">
        <f t="shared" si="1076"/>
        <v>8773.44</v>
      </c>
      <c r="ES654" s="58">
        <f t="shared" si="1077"/>
        <v>9124.3775999999998</v>
      </c>
      <c r="ET654" s="58">
        <f t="shared" si="1078"/>
        <v>9416.8255999999983</v>
      </c>
    </row>
    <row r="655" spans="1:150" x14ac:dyDescent="0.25">
      <c r="A655" s="30" t="s">
        <v>690</v>
      </c>
      <c r="B655" s="65">
        <v>2024064</v>
      </c>
      <c r="C655" s="67" t="s">
        <v>1874</v>
      </c>
      <c r="D655" s="32" t="s">
        <v>604</v>
      </c>
      <c r="E655" s="56"/>
      <c r="F655" s="33"/>
      <c r="G655" s="33"/>
      <c r="H655" s="288">
        <f t="shared" si="1071"/>
        <v>733200</v>
      </c>
      <c r="I655" s="288">
        <f t="shared" si="1072"/>
        <v>733200</v>
      </c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4" t="s">
        <v>616</v>
      </c>
      <c r="AI655" s="34" t="s">
        <v>463</v>
      </c>
      <c r="AJ655" s="34" t="s">
        <v>54</v>
      </c>
      <c r="AK655" s="34" t="s">
        <v>490</v>
      </c>
      <c r="AL655" s="34" t="s">
        <v>114</v>
      </c>
      <c r="AM655" s="34" t="s">
        <v>491</v>
      </c>
      <c r="AN655" s="34" t="s">
        <v>649</v>
      </c>
      <c r="AO655" s="36">
        <v>1.04</v>
      </c>
      <c r="AP655" s="69" t="s">
        <v>468</v>
      </c>
      <c r="AQ655" s="69" t="s">
        <v>30</v>
      </c>
      <c r="AR655" s="37" t="s">
        <v>493</v>
      </c>
      <c r="AS655" s="38">
        <v>2024</v>
      </c>
      <c r="AT655" s="39" t="s">
        <v>470</v>
      </c>
      <c r="AU655" s="37" t="s">
        <v>493</v>
      </c>
      <c r="AV655" s="39" t="s">
        <v>523</v>
      </c>
      <c r="AW655" s="39" t="s">
        <v>524</v>
      </c>
      <c r="AX655" s="39" t="s">
        <v>606</v>
      </c>
      <c r="AY655" s="40" t="s">
        <v>1118</v>
      </c>
      <c r="AZ655" s="40" t="s">
        <v>619</v>
      </c>
      <c r="BA655" s="274"/>
      <c r="BB655" s="42"/>
      <c r="BC655" s="43">
        <v>705000</v>
      </c>
      <c r="BD655" s="43"/>
      <c r="BE655" s="43"/>
      <c r="BF655" s="43"/>
      <c r="BG655" s="44"/>
      <c r="BH655" s="45">
        <f t="shared" si="1034"/>
        <v>705000</v>
      </c>
      <c r="BI655" s="45">
        <f t="shared" si="1035"/>
        <v>733200</v>
      </c>
      <c r="BJ655" s="45">
        <f t="shared" si="1065"/>
        <v>733200</v>
      </c>
      <c r="BK655" s="138">
        <v>0</v>
      </c>
      <c r="BL655" s="46">
        <v>0</v>
      </c>
      <c r="BM655" s="46">
        <f t="shared" si="1020"/>
        <v>0</v>
      </c>
      <c r="BN655" s="46">
        <v>705000</v>
      </c>
      <c r="BO655" s="46">
        <f t="shared" si="1045"/>
        <v>733200</v>
      </c>
      <c r="BP655" s="46">
        <v>0</v>
      </c>
      <c r="BQ655" s="46">
        <f t="shared" si="1021"/>
        <v>0</v>
      </c>
      <c r="BR655" s="46">
        <v>0</v>
      </c>
      <c r="BS655" s="46">
        <f t="shared" si="1022"/>
        <v>0</v>
      </c>
      <c r="BT655" s="46">
        <v>0</v>
      </c>
      <c r="BU655" s="46">
        <f t="shared" si="1023"/>
        <v>0</v>
      </c>
      <c r="BV655" s="46">
        <v>0</v>
      </c>
      <c r="BW655" s="46">
        <f t="shared" si="1024"/>
        <v>0</v>
      </c>
      <c r="BX655" s="46">
        <v>0</v>
      </c>
      <c r="BY655" s="46">
        <f t="shared" si="1025"/>
        <v>0</v>
      </c>
      <c r="BZ655" s="46">
        <v>0</v>
      </c>
      <c r="CA655" s="46">
        <f t="shared" si="1047"/>
        <v>0</v>
      </c>
      <c r="CB655" s="46">
        <v>0</v>
      </c>
      <c r="CC655" s="46">
        <f t="shared" si="1048"/>
        <v>0</v>
      </c>
      <c r="CD655" s="46">
        <v>0</v>
      </c>
      <c r="CE655" s="46">
        <f t="shared" si="1049"/>
        <v>0</v>
      </c>
      <c r="CF655" s="46">
        <v>0</v>
      </c>
      <c r="CG655" s="46">
        <f t="shared" si="1050"/>
        <v>0</v>
      </c>
      <c r="CH655" s="46">
        <v>0</v>
      </c>
      <c r="CI655" s="46">
        <f t="shared" si="1051"/>
        <v>0</v>
      </c>
      <c r="CJ655" s="46">
        <v>0</v>
      </c>
      <c r="CK655" s="46">
        <f t="shared" si="1052"/>
        <v>0</v>
      </c>
      <c r="CL655" s="46"/>
      <c r="CM655" s="46">
        <f t="shared" si="1053"/>
        <v>0</v>
      </c>
      <c r="CN655" s="46">
        <v>0</v>
      </c>
      <c r="CO655" s="46">
        <f t="shared" si="1054"/>
        <v>0</v>
      </c>
      <c r="CP655" s="46">
        <v>0</v>
      </c>
      <c r="CQ655" s="46">
        <f t="shared" si="1055"/>
        <v>0</v>
      </c>
      <c r="CR655" s="46">
        <v>0</v>
      </c>
      <c r="CS655" s="46">
        <f t="shared" si="1056"/>
        <v>0</v>
      </c>
      <c r="CT655" s="46">
        <v>0</v>
      </c>
      <c r="CU655" s="46">
        <f t="shared" si="1057"/>
        <v>0</v>
      </c>
      <c r="CV655" s="46">
        <v>0</v>
      </c>
      <c r="CW655" s="46">
        <f t="shared" si="1058"/>
        <v>0</v>
      </c>
      <c r="CX655" s="46">
        <v>0</v>
      </c>
      <c r="CY655" s="46">
        <f t="shared" si="1059"/>
        <v>0</v>
      </c>
      <c r="CZ655" s="46">
        <v>0</v>
      </c>
      <c r="DA655" s="46">
        <f t="shared" si="1060"/>
        <v>0</v>
      </c>
      <c r="DB655" s="47">
        <v>0</v>
      </c>
      <c r="DC655" s="46">
        <f t="shared" si="1061"/>
        <v>0</v>
      </c>
      <c r="DD655" s="48">
        <v>0</v>
      </c>
      <c r="DE655" s="46">
        <f t="shared" si="1062"/>
        <v>0</v>
      </c>
      <c r="DF655" s="49">
        <v>25</v>
      </c>
      <c r="DG655" s="50">
        <f t="shared" si="1037"/>
        <v>29328</v>
      </c>
      <c r="DH655" s="51">
        <f t="shared" si="1066"/>
        <v>615888</v>
      </c>
      <c r="DI655" s="52"/>
      <c r="DJ655" s="52"/>
      <c r="DK655" s="53"/>
      <c r="DL655" s="53">
        <f t="shared" ref="DL655:EE655" si="1086">$DG655</f>
        <v>29328</v>
      </c>
      <c r="DM655" s="53">
        <f t="shared" si="1086"/>
        <v>29328</v>
      </c>
      <c r="DN655" s="53">
        <f t="shared" si="1086"/>
        <v>29328</v>
      </c>
      <c r="DO655" s="53">
        <f t="shared" si="1086"/>
        <v>29328</v>
      </c>
      <c r="DP655" s="53">
        <f t="shared" si="1086"/>
        <v>29328</v>
      </c>
      <c r="DQ655" s="53">
        <f t="shared" si="1086"/>
        <v>29328</v>
      </c>
      <c r="DR655" s="53">
        <f t="shared" si="1086"/>
        <v>29328</v>
      </c>
      <c r="DS655" s="53">
        <f t="shared" si="1086"/>
        <v>29328</v>
      </c>
      <c r="DT655" s="53">
        <f t="shared" si="1086"/>
        <v>29328</v>
      </c>
      <c r="DU655" s="53">
        <f t="shared" si="1086"/>
        <v>29328</v>
      </c>
      <c r="DV655" s="53">
        <f t="shared" si="1086"/>
        <v>29328</v>
      </c>
      <c r="DW655" s="53">
        <f t="shared" si="1086"/>
        <v>29328</v>
      </c>
      <c r="DX655" s="53">
        <f t="shared" si="1086"/>
        <v>29328</v>
      </c>
      <c r="DY655" s="53">
        <f t="shared" si="1086"/>
        <v>29328</v>
      </c>
      <c r="DZ655" s="53">
        <f t="shared" si="1086"/>
        <v>29328</v>
      </c>
      <c r="EA655" s="53">
        <f t="shared" si="1086"/>
        <v>29328</v>
      </c>
      <c r="EB655" s="53">
        <f t="shared" si="1086"/>
        <v>29328</v>
      </c>
      <c r="EC655" s="53">
        <f t="shared" si="1086"/>
        <v>29328</v>
      </c>
      <c r="ED655" s="53">
        <f t="shared" si="1086"/>
        <v>29328</v>
      </c>
      <c r="EE655" s="53">
        <f t="shared" si="1086"/>
        <v>29328</v>
      </c>
      <c r="EF655" s="53">
        <f t="shared" si="1084"/>
        <v>29328</v>
      </c>
      <c r="EG655" s="54">
        <f t="shared" si="1068"/>
        <v>117312</v>
      </c>
      <c r="EH655" s="55">
        <f t="shared" si="1069"/>
        <v>21</v>
      </c>
      <c r="EI655" s="55">
        <f t="shared" si="1070"/>
        <v>4</v>
      </c>
      <c r="EJ655" s="56" t="s">
        <v>620</v>
      </c>
      <c r="EK655" s="57">
        <f t="shared" ref="EK655:EK708" si="1087">BA655+BK655</f>
        <v>0</v>
      </c>
      <c r="EL655" s="57">
        <f t="shared" ref="EL655:EL708" si="1088">EK655+BM655-DJ655</f>
        <v>0</v>
      </c>
      <c r="EM655" s="57">
        <f t="shared" ref="EM655:EM708" si="1089">EL655+BO655-DK655</f>
        <v>733200</v>
      </c>
      <c r="EN655" s="57">
        <f t="shared" ref="EN655:EN708" si="1090">EM655+BQ655-DL655</f>
        <v>703872</v>
      </c>
      <c r="EO655" s="57">
        <f t="shared" si="1073"/>
        <v>674544</v>
      </c>
      <c r="EP655" s="57">
        <f t="shared" si="1074"/>
        <v>645216</v>
      </c>
      <c r="EQ655" s="58">
        <f t="shared" si="1075"/>
        <v>0</v>
      </c>
      <c r="ER655" s="58">
        <f t="shared" si="1076"/>
        <v>0</v>
      </c>
      <c r="ES655" s="58">
        <f t="shared" si="1077"/>
        <v>9531.6</v>
      </c>
      <c r="ET655" s="58">
        <f t="shared" si="1078"/>
        <v>9854.2080000000005</v>
      </c>
    </row>
    <row r="656" spans="1:150" x14ac:dyDescent="0.25">
      <c r="A656" s="30" t="s">
        <v>690</v>
      </c>
      <c r="B656" s="65">
        <v>2024065</v>
      </c>
      <c r="C656" s="67" t="s">
        <v>1875</v>
      </c>
      <c r="D656" s="32" t="s">
        <v>604</v>
      </c>
      <c r="E656" s="56"/>
      <c r="F656" s="33"/>
      <c r="G656" s="33"/>
      <c r="H656" s="288">
        <f t="shared" si="1071"/>
        <v>759200</v>
      </c>
      <c r="I656" s="288">
        <f t="shared" si="1072"/>
        <v>759200</v>
      </c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4" t="s">
        <v>616</v>
      </c>
      <c r="AI656" s="34" t="s">
        <v>463</v>
      </c>
      <c r="AJ656" s="34" t="s">
        <v>54</v>
      </c>
      <c r="AK656" s="34" t="s">
        <v>490</v>
      </c>
      <c r="AL656" s="34" t="s">
        <v>114</v>
      </c>
      <c r="AM656" s="34" t="s">
        <v>491</v>
      </c>
      <c r="AN656" s="34" t="s">
        <v>649</v>
      </c>
      <c r="AO656" s="36">
        <v>1.04</v>
      </c>
      <c r="AP656" s="69" t="s">
        <v>468</v>
      </c>
      <c r="AQ656" s="69" t="s">
        <v>30</v>
      </c>
      <c r="AR656" s="37" t="s">
        <v>493</v>
      </c>
      <c r="AS656" s="38">
        <v>2024</v>
      </c>
      <c r="AT656" s="39" t="s">
        <v>470</v>
      </c>
      <c r="AU656" s="37" t="s">
        <v>493</v>
      </c>
      <c r="AV656" s="39" t="s">
        <v>523</v>
      </c>
      <c r="AW656" s="39" t="s">
        <v>524</v>
      </c>
      <c r="AX656" s="39" t="s">
        <v>606</v>
      </c>
      <c r="AY656" s="40" t="s">
        <v>1118</v>
      </c>
      <c r="AZ656" s="40" t="s">
        <v>619</v>
      </c>
      <c r="BA656" s="274"/>
      <c r="BB656" s="42"/>
      <c r="BC656" s="43">
        <v>730000</v>
      </c>
      <c r="BD656" s="43"/>
      <c r="BE656" s="43"/>
      <c r="BF656" s="43"/>
      <c r="BG656" s="44"/>
      <c r="BH656" s="45">
        <f t="shared" si="1034"/>
        <v>730000</v>
      </c>
      <c r="BI656" s="45">
        <f t="shared" si="1035"/>
        <v>759200</v>
      </c>
      <c r="BJ656" s="45">
        <f t="shared" si="1065"/>
        <v>759200</v>
      </c>
      <c r="BK656" s="138">
        <v>0</v>
      </c>
      <c r="BL656" s="46">
        <v>0</v>
      </c>
      <c r="BM656" s="46">
        <f t="shared" si="1020"/>
        <v>0</v>
      </c>
      <c r="BN656" s="46">
        <v>0</v>
      </c>
      <c r="BO656" s="46">
        <f t="shared" si="1045"/>
        <v>0</v>
      </c>
      <c r="BP656" s="46">
        <v>730000</v>
      </c>
      <c r="BQ656" s="46">
        <f t="shared" si="1021"/>
        <v>759200</v>
      </c>
      <c r="BR656" s="46">
        <v>0</v>
      </c>
      <c r="BS656" s="46">
        <f t="shared" si="1022"/>
        <v>0</v>
      </c>
      <c r="BT656" s="46">
        <v>0</v>
      </c>
      <c r="BU656" s="46">
        <f t="shared" si="1023"/>
        <v>0</v>
      </c>
      <c r="BV656" s="46">
        <v>0</v>
      </c>
      <c r="BW656" s="46">
        <f t="shared" si="1024"/>
        <v>0</v>
      </c>
      <c r="BX656" s="46">
        <v>0</v>
      </c>
      <c r="BY656" s="46">
        <f t="shared" si="1025"/>
        <v>0</v>
      </c>
      <c r="BZ656" s="46">
        <v>0</v>
      </c>
      <c r="CA656" s="46">
        <f t="shared" si="1047"/>
        <v>0</v>
      </c>
      <c r="CB656" s="46">
        <v>0</v>
      </c>
      <c r="CC656" s="46">
        <f t="shared" si="1048"/>
        <v>0</v>
      </c>
      <c r="CD656" s="46">
        <v>0</v>
      </c>
      <c r="CE656" s="46">
        <f t="shared" si="1049"/>
        <v>0</v>
      </c>
      <c r="CF656" s="46">
        <v>0</v>
      </c>
      <c r="CG656" s="46">
        <f t="shared" si="1050"/>
        <v>0</v>
      </c>
      <c r="CH656" s="46">
        <v>0</v>
      </c>
      <c r="CI656" s="46">
        <f t="shared" si="1051"/>
        <v>0</v>
      </c>
      <c r="CJ656" s="46">
        <v>0</v>
      </c>
      <c r="CK656" s="46">
        <f t="shared" si="1052"/>
        <v>0</v>
      </c>
      <c r="CL656" s="46"/>
      <c r="CM656" s="46">
        <f t="shared" si="1053"/>
        <v>0</v>
      </c>
      <c r="CN656" s="46">
        <v>0</v>
      </c>
      <c r="CO656" s="46">
        <f t="shared" si="1054"/>
        <v>0</v>
      </c>
      <c r="CP656" s="46">
        <v>0</v>
      </c>
      <c r="CQ656" s="46">
        <f t="shared" si="1055"/>
        <v>0</v>
      </c>
      <c r="CR656" s="46">
        <v>0</v>
      </c>
      <c r="CS656" s="46">
        <f t="shared" si="1056"/>
        <v>0</v>
      </c>
      <c r="CT656" s="46">
        <v>0</v>
      </c>
      <c r="CU656" s="46">
        <f t="shared" si="1057"/>
        <v>0</v>
      </c>
      <c r="CV656" s="46">
        <v>0</v>
      </c>
      <c r="CW656" s="46">
        <f t="shared" si="1058"/>
        <v>0</v>
      </c>
      <c r="CX656" s="46">
        <v>0</v>
      </c>
      <c r="CY656" s="46">
        <f t="shared" si="1059"/>
        <v>0</v>
      </c>
      <c r="CZ656" s="46">
        <v>0</v>
      </c>
      <c r="DA656" s="46">
        <f t="shared" si="1060"/>
        <v>0</v>
      </c>
      <c r="DB656" s="47">
        <v>0</v>
      </c>
      <c r="DC656" s="46">
        <f t="shared" si="1061"/>
        <v>0</v>
      </c>
      <c r="DD656" s="48">
        <v>0</v>
      </c>
      <c r="DE656" s="46">
        <f t="shared" si="1062"/>
        <v>0</v>
      </c>
      <c r="DF656" s="49">
        <v>25</v>
      </c>
      <c r="DG656" s="50">
        <f t="shared" si="1037"/>
        <v>30368</v>
      </c>
      <c r="DH656" s="51">
        <f t="shared" si="1066"/>
        <v>607360</v>
      </c>
      <c r="DI656" s="52"/>
      <c r="DJ656" s="52"/>
      <c r="DK656" s="53"/>
      <c r="DL656" s="53"/>
      <c r="DM656" s="53">
        <f t="shared" ref="DM656:EE656" si="1091">$DG656</f>
        <v>30368</v>
      </c>
      <c r="DN656" s="53">
        <f t="shared" si="1091"/>
        <v>30368</v>
      </c>
      <c r="DO656" s="53">
        <f t="shared" si="1091"/>
        <v>30368</v>
      </c>
      <c r="DP656" s="53">
        <f t="shared" si="1091"/>
        <v>30368</v>
      </c>
      <c r="DQ656" s="53">
        <f t="shared" si="1091"/>
        <v>30368</v>
      </c>
      <c r="DR656" s="53">
        <f t="shared" si="1091"/>
        <v>30368</v>
      </c>
      <c r="DS656" s="53">
        <f t="shared" si="1091"/>
        <v>30368</v>
      </c>
      <c r="DT656" s="53">
        <f t="shared" si="1091"/>
        <v>30368</v>
      </c>
      <c r="DU656" s="53">
        <f t="shared" si="1091"/>
        <v>30368</v>
      </c>
      <c r="DV656" s="53">
        <f t="shared" si="1091"/>
        <v>30368</v>
      </c>
      <c r="DW656" s="53">
        <f t="shared" si="1091"/>
        <v>30368</v>
      </c>
      <c r="DX656" s="53">
        <f t="shared" si="1091"/>
        <v>30368</v>
      </c>
      <c r="DY656" s="53">
        <f t="shared" si="1091"/>
        <v>30368</v>
      </c>
      <c r="DZ656" s="53">
        <f t="shared" si="1091"/>
        <v>30368</v>
      </c>
      <c r="EA656" s="53">
        <f t="shared" si="1091"/>
        <v>30368</v>
      </c>
      <c r="EB656" s="53">
        <f t="shared" si="1091"/>
        <v>30368</v>
      </c>
      <c r="EC656" s="53">
        <f t="shared" si="1091"/>
        <v>30368</v>
      </c>
      <c r="ED656" s="53">
        <f t="shared" si="1091"/>
        <v>30368</v>
      </c>
      <c r="EE656" s="53">
        <f t="shared" si="1091"/>
        <v>30368</v>
      </c>
      <c r="EF656" s="53">
        <f t="shared" si="1084"/>
        <v>30368</v>
      </c>
      <c r="EG656" s="54">
        <f t="shared" si="1068"/>
        <v>151840</v>
      </c>
      <c r="EH656" s="55">
        <f t="shared" si="1069"/>
        <v>20</v>
      </c>
      <c r="EI656" s="55">
        <f t="shared" si="1070"/>
        <v>5</v>
      </c>
      <c r="EJ656" s="56" t="s">
        <v>620</v>
      </c>
      <c r="EK656" s="57">
        <f t="shared" si="1087"/>
        <v>0</v>
      </c>
      <c r="EL656" s="57">
        <f t="shared" si="1088"/>
        <v>0</v>
      </c>
      <c r="EM656" s="57">
        <f t="shared" si="1089"/>
        <v>0</v>
      </c>
      <c r="EN656" s="57">
        <f t="shared" si="1090"/>
        <v>759200</v>
      </c>
      <c r="EO656" s="57">
        <f t="shared" si="1073"/>
        <v>728832</v>
      </c>
      <c r="EP656" s="57">
        <f t="shared" si="1074"/>
        <v>698464</v>
      </c>
      <c r="EQ656" s="58">
        <f t="shared" si="1075"/>
        <v>0</v>
      </c>
      <c r="ER656" s="58">
        <f t="shared" si="1076"/>
        <v>0</v>
      </c>
      <c r="ES656" s="58">
        <f t="shared" si="1077"/>
        <v>0</v>
      </c>
      <c r="ET656" s="58">
        <f t="shared" si="1078"/>
        <v>10628.800000000001</v>
      </c>
    </row>
    <row r="657" spans="1:150" x14ac:dyDescent="0.25">
      <c r="A657" s="30" t="s">
        <v>690</v>
      </c>
      <c r="B657" s="65">
        <v>2024069</v>
      </c>
      <c r="C657" s="67" t="s">
        <v>1876</v>
      </c>
      <c r="D657" s="32" t="s">
        <v>489</v>
      </c>
      <c r="E657" s="56"/>
      <c r="F657" s="33"/>
      <c r="G657" s="33"/>
      <c r="H657" s="288">
        <f t="shared" si="1071"/>
        <v>2368906.7999999998</v>
      </c>
      <c r="I657" s="288">
        <f t="shared" si="1072"/>
        <v>2368906.7999999998</v>
      </c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4" t="s">
        <v>616</v>
      </c>
      <c r="AI657" s="34" t="s">
        <v>463</v>
      </c>
      <c r="AJ657" s="34" t="s">
        <v>54</v>
      </c>
      <c r="AK657" s="34" t="s">
        <v>490</v>
      </c>
      <c r="AL657" s="34" t="s">
        <v>284</v>
      </c>
      <c r="AM657" s="34" t="s">
        <v>692</v>
      </c>
      <c r="AN657" s="34" t="s">
        <v>617</v>
      </c>
      <c r="AO657" s="36">
        <v>1.04</v>
      </c>
      <c r="AP657" s="69" t="s">
        <v>468</v>
      </c>
      <c r="AQ657" s="69" t="s">
        <v>30</v>
      </c>
      <c r="AR657" s="37" t="s">
        <v>471</v>
      </c>
      <c r="AS657" s="38">
        <v>2024</v>
      </c>
      <c r="AT657" s="39" t="s">
        <v>470</v>
      </c>
      <c r="AU657" s="37" t="s">
        <v>493</v>
      </c>
      <c r="AV657" s="39" t="s">
        <v>494</v>
      </c>
      <c r="AW657" s="39" t="s">
        <v>495</v>
      </c>
      <c r="AX657" s="39" t="s">
        <v>606</v>
      </c>
      <c r="AY657" s="40" t="s">
        <v>2115</v>
      </c>
      <c r="AZ657" s="40" t="s">
        <v>619</v>
      </c>
      <c r="BA657" s="274"/>
      <c r="BB657" s="42"/>
      <c r="BC657" s="43">
        <v>2277795</v>
      </c>
      <c r="BD657" s="43"/>
      <c r="BE657" s="43"/>
      <c r="BF657" s="43"/>
      <c r="BG657" s="44"/>
      <c r="BH657" s="45">
        <f t="shared" si="1034"/>
        <v>2277795</v>
      </c>
      <c r="BI657" s="45">
        <f t="shared" si="1035"/>
        <v>2368906.7999999998</v>
      </c>
      <c r="BJ657" s="45">
        <f t="shared" si="1065"/>
        <v>2368906.7999999998</v>
      </c>
      <c r="BK657" s="138"/>
      <c r="BL657" s="46"/>
      <c r="BM657" s="46"/>
      <c r="BN657" s="46"/>
      <c r="BO657" s="46">
        <f t="shared" si="1045"/>
        <v>0</v>
      </c>
      <c r="BP657" s="46">
        <v>500000</v>
      </c>
      <c r="BQ657" s="46">
        <f t="shared" si="1021"/>
        <v>520000</v>
      </c>
      <c r="BR657" s="46">
        <v>500000</v>
      </c>
      <c r="BS657" s="46">
        <f t="shared" si="1022"/>
        <v>520000</v>
      </c>
      <c r="BT657" s="46">
        <v>500000</v>
      </c>
      <c r="BU657" s="46">
        <f t="shared" si="1023"/>
        <v>520000</v>
      </c>
      <c r="BV657" s="46">
        <v>500000</v>
      </c>
      <c r="BW657" s="46">
        <f t="shared" si="1024"/>
        <v>520000</v>
      </c>
      <c r="BX657" s="46">
        <v>277795</v>
      </c>
      <c r="BY657" s="46">
        <f t="shared" si="1025"/>
        <v>288906.8</v>
      </c>
      <c r="BZ657" s="46"/>
      <c r="CA657" s="46">
        <f t="shared" si="1047"/>
        <v>0</v>
      </c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7"/>
      <c r="DC657" s="46"/>
      <c r="DD657" s="48"/>
      <c r="DE657" s="46"/>
      <c r="DF657" s="49">
        <v>60</v>
      </c>
      <c r="DG657" s="50">
        <f t="shared" si="1037"/>
        <v>39481.78</v>
      </c>
      <c r="DH657" s="51">
        <f t="shared" si="1066"/>
        <v>631708.48000000021</v>
      </c>
      <c r="DI657" s="52"/>
      <c r="DJ657" s="53"/>
      <c r="DK657" s="53"/>
      <c r="DL657" s="53"/>
      <c r="DM657" s="53"/>
      <c r="DN657" s="53"/>
      <c r="DO657" s="53"/>
      <c r="DP657" s="53"/>
      <c r="DQ657" s="53">
        <f t="shared" ref="DQ657:EE658" si="1092">$DG657</f>
        <v>39481.78</v>
      </c>
      <c r="DR657" s="53">
        <f t="shared" si="1092"/>
        <v>39481.78</v>
      </c>
      <c r="DS657" s="53">
        <f t="shared" si="1092"/>
        <v>39481.78</v>
      </c>
      <c r="DT657" s="53">
        <f t="shared" si="1092"/>
        <v>39481.78</v>
      </c>
      <c r="DU657" s="53">
        <f t="shared" si="1092"/>
        <v>39481.78</v>
      </c>
      <c r="DV657" s="53">
        <f t="shared" si="1092"/>
        <v>39481.78</v>
      </c>
      <c r="DW657" s="53">
        <f t="shared" si="1092"/>
        <v>39481.78</v>
      </c>
      <c r="DX657" s="53">
        <f t="shared" si="1092"/>
        <v>39481.78</v>
      </c>
      <c r="DY657" s="53">
        <f t="shared" si="1092"/>
        <v>39481.78</v>
      </c>
      <c r="DZ657" s="53">
        <f t="shared" si="1092"/>
        <v>39481.78</v>
      </c>
      <c r="EA657" s="53">
        <f t="shared" si="1092"/>
        <v>39481.78</v>
      </c>
      <c r="EB657" s="53">
        <f t="shared" si="1092"/>
        <v>39481.78</v>
      </c>
      <c r="EC657" s="53">
        <f t="shared" si="1092"/>
        <v>39481.78</v>
      </c>
      <c r="ED657" s="53">
        <f t="shared" si="1092"/>
        <v>39481.78</v>
      </c>
      <c r="EE657" s="53">
        <f t="shared" si="1092"/>
        <v>39481.78</v>
      </c>
      <c r="EF657" s="53">
        <f t="shared" si="1084"/>
        <v>39481.78</v>
      </c>
      <c r="EG657" s="54">
        <f t="shared" si="1068"/>
        <v>1737198.3199999996</v>
      </c>
      <c r="EH657" s="55">
        <f t="shared" si="1069"/>
        <v>16</v>
      </c>
      <c r="EI657" s="55">
        <f t="shared" si="1070"/>
        <v>44</v>
      </c>
      <c r="EJ657" s="56" t="s">
        <v>545</v>
      </c>
      <c r="EK657" s="57">
        <f t="shared" si="1087"/>
        <v>0</v>
      </c>
      <c r="EL657" s="57">
        <f t="shared" si="1088"/>
        <v>0</v>
      </c>
      <c r="EM657" s="57">
        <f t="shared" si="1089"/>
        <v>0</v>
      </c>
      <c r="EN657" s="57">
        <f t="shared" si="1090"/>
        <v>520000</v>
      </c>
      <c r="EO657" s="57">
        <f t="shared" si="1073"/>
        <v>1040000</v>
      </c>
      <c r="EP657" s="57">
        <f t="shared" si="1074"/>
        <v>1560000</v>
      </c>
      <c r="EQ657" s="58">
        <f t="shared" si="1075"/>
        <v>0</v>
      </c>
      <c r="ER657" s="58">
        <f t="shared" si="1076"/>
        <v>0</v>
      </c>
      <c r="ES657" s="58">
        <f t="shared" si="1077"/>
        <v>0</v>
      </c>
      <c r="ET657" s="58">
        <f t="shared" si="1078"/>
        <v>7280</v>
      </c>
    </row>
    <row r="658" spans="1:150" x14ac:dyDescent="0.25">
      <c r="A658" s="30" t="s">
        <v>690</v>
      </c>
      <c r="B658" s="65">
        <v>2024070</v>
      </c>
      <c r="C658" s="67" t="s">
        <v>1877</v>
      </c>
      <c r="D658" s="32" t="s">
        <v>1165</v>
      </c>
      <c r="E658" s="56"/>
      <c r="F658" s="33"/>
      <c r="G658" s="33"/>
      <c r="H658" s="288">
        <f t="shared" si="1071"/>
        <v>1076371.92</v>
      </c>
      <c r="I658" s="288">
        <f t="shared" si="1072"/>
        <v>1076371.92</v>
      </c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4" t="s">
        <v>478</v>
      </c>
      <c r="AI658" s="34" t="s">
        <v>463</v>
      </c>
      <c r="AJ658" s="34" t="s">
        <v>54</v>
      </c>
      <c r="AK658" s="34" t="s">
        <v>490</v>
      </c>
      <c r="AL658" s="34" t="s">
        <v>284</v>
      </c>
      <c r="AM658" s="34" t="s">
        <v>692</v>
      </c>
      <c r="AN658" s="34" t="s">
        <v>617</v>
      </c>
      <c r="AO658" s="36">
        <v>1.04</v>
      </c>
      <c r="AP658" s="69" t="s">
        <v>468</v>
      </c>
      <c r="AQ658" s="69" t="s">
        <v>30</v>
      </c>
      <c r="AR658" s="37" t="s">
        <v>471</v>
      </c>
      <c r="AS658" s="38">
        <v>2024</v>
      </c>
      <c r="AT658" s="39" t="s">
        <v>1183</v>
      </c>
      <c r="AU658" s="37" t="s">
        <v>471</v>
      </c>
      <c r="AV658" s="39" t="s">
        <v>494</v>
      </c>
      <c r="AW658" s="39" t="s">
        <v>495</v>
      </c>
      <c r="AX658" s="39" t="s">
        <v>550</v>
      </c>
      <c r="AY658" s="40" t="s">
        <v>1184</v>
      </c>
      <c r="AZ658" s="40" t="s">
        <v>504</v>
      </c>
      <c r="BA658" s="274"/>
      <c r="BB658" s="42"/>
      <c r="BC658" s="43">
        <v>1034973</v>
      </c>
      <c r="BD658" s="43"/>
      <c r="BE658" s="43"/>
      <c r="BF658" s="43"/>
      <c r="BG658" s="44"/>
      <c r="BH658" s="45">
        <f t="shared" si="1034"/>
        <v>1034973</v>
      </c>
      <c r="BI658" s="45">
        <f t="shared" si="1035"/>
        <v>1076371.92</v>
      </c>
      <c r="BJ658" s="45">
        <f t="shared" si="1065"/>
        <v>1076371.92</v>
      </c>
      <c r="BK658" s="138"/>
      <c r="BL658" s="46"/>
      <c r="BM658" s="46"/>
      <c r="BN658" s="46"/>
      <c r="BO658" s="46">
        <f t="shared" si="1045"/>
        <v>0</v>
      </c>
      <c r="BP658" s="46">
        <v>300000</v>
      </c>
      <c r="BQ658" s="46">
        <f t="shared" si="1021"/>
        <v>312000</v>
      </c>
      <c r="BR658" s="46">
        <v>300000</v>
      </c>
      <c r="BS658" s="46">
        <f t="shared" si="1022"/>
        <v>312000</v>
      </c>
      <c r="BT658" s="46">
        <v>300000</v>
      </c>
      <c r="BU658" s="46">
        <f t="shared" si="1023"/>
        <v>312000</v>
      </c>
      <c r="BV658" s="46">
        <v>134973</v>
      </c>
      <c r="BW658" s="46">
        <f t="shared" si="1024"/>
        <v>140371.92000000001</v>
      </c>
      <c r="BX658" s="46"/>
      <c r="BY658" s="46"/>
      <c r="BZ658" s="46"/>
      <c r="CA658" s="46">
        <f t="shared" si="1047"/>
        <v>0</v>
      </c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7"/>
      <c r="DC658" s="46"/>
      <c r="DD658" s="48"/>
      <c r="DE658" s="46"/>
      <c r="DF658" s="49">
        <v>60</v>
      </c>
      <c r="DG658" s="50">
        <f t="shared" si="1037"/>
        <v>17939.531999999999</v>
      </c>
      <c r="DH658" s="51">
        <f t="shared" si="1066"/>
        <v>304972.04400000005</v>
      </c>
      <c r="DI658" s="52"/>
      <c r="DJ658" s="53"/>
      <c r="DK658" s="53"/>
      <c r="DL658" s="53"/>
      <c r="DM658" s="53"/>
      <c r="DN658" s="53"/>
      <c r="DO658" s="53"/>
      <c r="DP658" s="53">
        <f>$DG658</f>
        <v>17939.531999999999</v>
      </c>
      <c r="DQ658" s="53">
        <f t="shared" si="1092"/>
        <v>17939.531999999999</v>
      </c>
      <c r="DR658" s="53">
        <f t="shared" si="1092"/>
        <v>17939.531999999999</v>
      </c>
      <c r="DS658" s="53">
        <f t="shared" si="1092"/>
        <v>17939.531999999999</v>
      </c>
      <c r="DT658" s="53">
        <f t="shared" si="1092"/>
        <v>17939.531999999999</v>
      </c>
      <c r="DU658" s="53">
        <f t="shared" si="1092"/>
        <v>17939.531999999999</v>
      </c>
      <c r="DV658" s="53">
        <f t="shared" si="1092"/>
        <v>17939.531999999999</v>
      </c>
      <c r="DW658" s="53">
        <f t="shared" si="1092"/>
        <v>17939.531999999999</v>
      </c>
      <c r="DX658" s="53">
        <f t="shared" si="1092"/>
        <v>17939.531999999999</v>
      </c>
      <c r="DY658" s="53">
        <f t="shared" si="1092"/>
        <v>17939.531999999999</v>
      </c>
      <c r="DZ658" s="53">
        <f t="shared" si="1092"/>
        <v>17939.531999999999</v>
      </c>
      <c r="EA658" s="53">
        <f t="shared" si="1092"/>
        <v>17939.531999999999</v>
      </c>
      <c r="EB658" s="53">
        <f t="shared" si="1092"/>
        <v>17939.531999999999</v>
      </c>
      <c r="EC658" s="53">
        <f t="shared" si="1092"/>
        <v>17939.531999999999</v>
      </c>
      <c r="ED658" s="53">
        <f t="shared" si="1092"/>
        <v>17939.531999999999</v>
      </c>
      <c r="EE658" s="53">
        <f t="shared" si="1092"/>
        <v>17939.531999999999</v>
      </c>
      <c r="EF658" s="53">
        <f t="shared" si="1084"/>
        <v>17939.531999999999</v>
      </c>
      <c r="EG658" s="54">
        <f t="shared" si="1068"/>
        <v>771399.87599999993</v>
      </c>
      <c r="EH658" s="55">
        <f t="shared" si="1069"/>
        <v>17</v>
      </c>
      <c r="EI658" s="55">
        <f t="shared" si="1070"/>
        <v>43</v>
      </c>
      <c r="EJ658" s="56" t="s">
        <v>1177</v>
      </c>
      <c r="EK658" s="57">
        <f t="shared" si="1087"/>
        <v>0</v>
      </c>
      <c r="EL658" s="57">
        <f t="shared" si="1088"/>
        <v>0</v>
      </c>
      <c r="EM658" s="57">
        <f t="shared" si="1089"/>
        <v>0</v>
      </c>
      <c r="EN658" s="57">
        <f t="shared" si="1090"/>
        <v>312000</v>
      </c>
      <c r="EO658" s="57">
        <f t="shared" si="1073"/>
        <v>624000</v>
      </c>
      <c r="EP658" s="57">
        <f t="shared" si="1074"/>
        <v>936000</v>
      </c>
      <c r="EQ658" s="58">
        <f t="shared" si="1075"/>
        <v>0</v>
      </c>
      <c r="ER658" s="58">
        <f t="shared" si="1076"/>
        <v>0</v>
      </c>
      <c r="ES658" s="58">
        <f t="shared" si="1077"/>
        <v>0</v>
      </c>
      <c r="ET658" s="58">
        <f t="shared" si="1078"/>
        <v>4368</v>
      </c>
    </row>
    <row r="659" spans="1:150" x14ac:dyDescent="0.25">
      <c r="A659" s="30" t="s">
        <v>690</v>
      </c>
      <c r="B659" s="65">
        <v>2024075</v>
      </c>
      <c r="C659" s="67" t="s">
        <v>1878</v>
      </c>
      <c r="D659" s="32" t="s">
        <v>489</v>
      </c>
      <c r="E659" s="56"/>
      <c r="F659" s="33"/>
      <c r="G659" s="33"/>
      <c r="H659" s="288">
        <f t="shared" si="1071"/>
        <v>98800</v>
      </c>
      <c r="I659" s="288">
        <f t="shared" si="1072"/>
        <v>98800</v>
      </c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4" t="s">
        <v>675</v>
      </c>
      <c r="AI659" s="34" t="s">
        <v>463</v>
      </c>
      <c r="AJ659" s="34" t="s">
        <v>54</v>
      </c>
      <c r="AK659" s="34" t="s">
        <v>490</v>
      </c>
      <c r="AL659" s="35" t="s">
        <v>173</v>
      </c>
      <c r="AM659" s="34" t="s">
        <v>491</v>
      </c>
      <c r="AN659" s="34" t="s">
        <v>492</v>
      </c>
      <c r="AO659" s="36">
        <v>1.04</v>
      </c>
      <c r="AP659" s="69" t="s">
        <v>586</v>
      </c>
      <c r="AQ659" s="69" t="s">
        <v>30</v>
      </c>
      <c r="AR659" s="37" t="s">
        <v>493</v>
      </c>
      <c r="AS659" s="38">
        <v>2024</v>
      </c>
      <c r="AT659" s="39" t="s">
        <v>913</v>
      </c>
      <c r="AU659" s="37" t="s">
        <v>493</v>
      </c>
      <c r="AV659" s="39" t="s">
        <v>494</v>
      </c>
      <c r="AW659" s="39" t="s">
        <v>524</v>
      </c>
      <c r="AX659" s="39" t="s">
        <v>550</v>
      </c>
      <c r="AY659" s="40" t="s">
        <v>497</v>
      </c>
      <c r="AZ659" s="40" t="s">
        <v>504</v>
      </c>
      <c r="BA659" s="274"/>
      <c r="BB659" s="42"/>
      <c r="BC659" s="43">
        <v>95000</v>
      </c>
      <c r="BD659" s="43"/>
      <c r="BE659" s="43"/>
      <c r="BF659" s="43"/>
      <c r="BG659" s="44"/>
      <c r="BH659" s="45">
        <f t="shared" si="1034"/>
        <v>95000</v>
      </c>
      <c r="BI659" s="45">
        <f t="shared" si="1035"/>
        <v>98800</v>
      </c>
      <c r="BJ659" s="45">
        <f t="shared" si="1065"/>
        <v>98800</v>
      </c>
      <c r="BK659" s="138"/>
      <c r="BL659" s="46">
        <v>0</v>
      </c>
      <c r="BM659" s="46">
        <f t="shared" ref="BM659:BM690" si="1093">AO659*BL659</f>
        <v>0</v>
      </c>
      <c r="BN659" s="46">
        <v>0</v>
      </c>
      <c r="BO659" s="46">
        <f t="shared" si="1045"/>
        <v>0</v>
      </c>
      <c r="BP659" s="46">
        <v>0</v>
      </c>
      <c r="BQ659" s="46">
        <f t="shared" si="1021"/>
        <v>0</v>
      </c>
      <c r="BR659" s="46">
        <v>95000</v>
      </c>
      <c r="BS659" s="46">
        <f t="shared" si="1022"/>
        <v>98800</v>
      </c>
      <c r="BT659" s="46">
        <v>0</v>
      </c>
      <c r="BU659" s="46">
        <f t="shared" si="1023"/>
        <v>0</v>
      </c>
      <c r="BV659" s="46">
        <v>0</v>
      </c>
      <c r="BW659" s="46">
        <f t="shared" si="1024"/>
        <v>0</v>
      </c>
      <c r="BX659" s="46">
        <v>0</v>
      </c>
      <c r="BY659" s="46">
        <f t="shared" ref="BY659:BY722" si="1094">$AO659*BX659</f>
        <v>0</v>
      </c>
      <c r="BZ659" s="46">
        <v>0</v>
      </c>
      <c r="CA659" s="46">
        <f t="shared" si="1047"/>
        <v>0</v>
      </c>
      <c r="CB659" s="46">
        <v>0</v>
      </c>
      <c r="CC659" s="46">
        <f t="shared" ref="CC659:CC703" si="1095">$AO659*CB659</f>
        <v>0</v>
      </c>
      <c r="CD659" s="46">
        <v>0</v>
      </c>
      <c r="CE659" s="46">
        <f t="shared" ref="CE659:CE703" si="1096">$AO659*CD659</f>
        <v>0</v>
      </c>
      <c r="CF659" s="46">
        <v>0</v>
      </c>
      <c r="CG659" s="46">
        <f t="shared" ref="CG659:CG703" si="1097">$AO659*CF659</f>
        <v>0</v>
      </c>
      <c r="CH659" s="46">
        <v>0</v>
      </c>
      <c r="CI659" s="46">
        <f t="shared" ref="CI659:CI703" si="1098">$AO659*CH659</f>
        <v>0</v>
      </c>
      <c r="CJ659" s="46">
        <v>0</v>
      </c>
      <c r="CK659" s="46">
        <f t="shared" ref="CK659:CK703" si="1099">$AO659*CJ659</f>
        <v>0</v>
      </c>
      <c r="CL659" s="46">
        <v>0</v>
      </c>
      <c r="CM659" s="46">
        <f t="shared" ref="CM659:CM703" si="1100">$AO659*CL659</f>
        <v>0</v>
      </c>
      <c r="CN659" s="46">
        <v>0</v>
      </c>
      <c r="CO659" s="46">
        <f t="shared" ref="CO659:CO703" si="1101">$AO659*CN659</f>
        <v>0</v>
      </c>
      <c r="CP659" s="46">
        <v>0</v>
      </c>
      <c r="CQ659" s="46">
        <f t="shared" ref="CQ659:CQ703" si="1102">$AO659*CP659</f>
        <v>0</v>
      </c>
      <c r="CR659" s="46">
        <v>0</v>
      </c>
      <c r="CS659" s="46">
        <f t="shared" ref="CS659:CS703" si="1103">$AO659*CR659</f>
        <v>0</v>
      </c>
      <c r="CT659" s="46">
        <v>0</v>
      </c>
      <c r="CU659" s="46">
        <f t="shared" ref="CU659:CU703" si="1104">$AO659*CT659</f>
        <v>0</v>
      </c>
      <c r="CV659" s="46">
        <v>0</v>
      </c>
      <c r="CW659" s="46">
        <f t="shared" ref="CW659:CW703" si="1105">$AO659*CV659</f>
        <v>0</v>
      </c>
      <c r="CX659" s="46">
        <v>0</v>
      </c>
      <c r="CY659" s="46">
        <f t="shared" ref="CY659:CY703" si="1106">$AO659*CX659</f>
        <v>0</v>
      </c>
      <c r="CZ659" s="46">
        <v>0</v>
      </c>
      <c r="DA659" s="46">
        <f t="shared" ref="DA659:DA703" si="1107">$AO659*CZ659</f>
        <v>0</v>
      </c>
      <c r="DB659" s="47">
        <v>0</v>
      </c>
      <c r="DC659" s="46">
        <f t="shared" ref="DC659:DC703" si="1108">$AO659*DB659</f>
        <v>0</v>
      </c>
      <c r="DD659" s="48">
        <v>0</v>
      </c>
      <c r="DE659" s="46">
        <f t="shared" ref="DE659:DE703" si="1109">$AO659*DD659</f>
        <v>0</v>
      </c>
      <c r="DF659" s="264">
        <v>4</v>
      </c>
      <c r="DG659" s="50">
        <f t="shared" si="1037"/>
        <v>24700</v>
      </c>
      <c r="DH659" s="51">
        <f t="shared" si="1066"/>
        <v>98800</v>
      </c>
      <c r="DI659" s="52"/>
      <c r="DJ659" s="53"/>
      <c r="DK659" s="53"/>
      <c r="DL659" s="53"/>
      <c r="DM659" s="53"/>
      <c r="DN659" s="53">
        <f>$DG659</f>
        <v>24700</v>
      </c>
      <c r="DO659" s="53">
        <f>$DG659</f>
        <v>24700</v>
      </c>
      <c r="DP659" s="53">
        <f>$DG659</f>
        <v>24700</v>
      </c>
      <c r="DQ659" s="53">
        <f>$DG659</f>
        <v>24700</v>
      </c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4">
        <f t="shared" si="1068"/>
        <v>0</v>
      </c>
      <c r="EH659" s="55">
        <f t="shared" si="1069"/>
        <v>4</v>
      </c>
      <c r="EI659" s="55">
        <f t="shared" si="1070"/>
        <v>0</v>
      </c>
      <c r="EJ659" s="67" t="s">
        <v>1879</v>
      </c>
      <c r="EK659" s="57">
        <f t="shared" si="1087"/>
        <v>0</v>
      </c>
      <c r="EL659" s="57">
        <f t="shared" si="1088"/>
        <v>0</v>
      </c>
      <c r="EM659" s="57">
        <f t="shared" si="1089"/>
        <v>0</v>
      </c>
      <c r="EN659" s="57">
        <f t="shared" si="1090"/>
        <v>0</v>
      </c>
      <c r="EO659" s="57">
        <f t="shared" si="1073"/>
        <v>98800</v>
      </c>
      <c r="EP659" s="57">
        <f t="shared" si="1074"/>
        <v>74100</v>
      </c>
      <c r="EQ659" s="58">
        <f t="shared" si="1075"/>
        <v>0</v>
      </c>
      <c r="ER659" s="58">
        <f t="shared" si="1076"/>
        <v>0</v>
      </c>
      <c r="ES659" s="58">
        <f t="shared" si="1077"/>
        <v>0</v>
      </c>
      <c r="ET659" s="58">
        <f t="shared" si="1078"/>
        <v>0</v>
      </c>
    </row>
    <row r="660" spans="1:150" x14ac:dyDescent="0.25">
      <c r="A660" s="30" t="s">
        <v>1880</v>
      </c>
      <c r="B660" s="65">
        <v>9000225</v>
      </c>
      <c r="C660" s="67" t="s">
        <v>1881</v>
      </c>
      <c r="D660" s="32" t="s">
        <v>1247</v>
      </c>
      <c r="E660" s="56"/>
      <c r="F660" s="33"/>
      <c r="G660" s="33"/>
      <c r="H660" s="288">
        <f t="shared" si="1071"/>
        <v>25704</v>
      </c>
      <c r="I660" s="288">
        <f t="shared" si="1072"/>
        <v>25704</v>
      </c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4" t="s">
        <v>675</v>
      </c>
      <c r="AI660" s="34" t="s">
        <v>676</v>
      </c>
      <c r="AJ660" s="34" t="s">
        <v>677</v>
      </c>
      <c r="AK660" s="34" t="s">
        <v>1156</v>
      </c>
      <c r="AL660" s="34" t="s">
        <v>204</v>
      </c>
      <c r="AM660" s="34" t="s">
        <v>529</v>
      </c>
      <c r="AN660" s="34" t="s">
        <v>679</v>
      </c>
      <c r="AO660" s="36">
        <v>1.04</v>
      </c>
      <c r="AP660" s="69" t="s">
        <v>680</v>
      </c>
      <c r="AQ660" s="69" t="s">
        <v>30</v>
      </c>
      <c r="AR660" s="37" t="s">
        <v>493</v>
      </c>
      <c r="AS660" s="38">
        <v>2019</v>
      </c>
      <c r="AT660" s="39" t="s">
        <v>470</v>
      </c>
      <c r="AU660" s="37" t="s">
        <v>469</v>
      </c>
      <c r="AV660" s="39" t="s">
        <v>494</v>
      </c>
      <c r="AW660" s="39" t="s">
        <v>495</v>
      </c>
      <c r="AX660" s="39" t="s">
        <v>496</v>
      </c>
      <c r="AY660" s="40" t="s">
        <v>1157</v>
      </c>
      <c r="AZ660" s="40" t="s">
        <v>680</v>
      </c>
      <c r="BA660" s="274">
        <v>0</v>
      </c>
      <c r="BB660" s="42"/>
      <c r="BC660" s="43">
        <v>25704</v>
      </c>
      <c r="BD660" s="43">
        <v>0</v>
      </c>
      <c r="BE660" s="43"/>
      <c r="BF660" s="43">
        <v>0</v>
      </c>
      <c r="BG660" s="44"/>
      <c r="BH660" s="45">
        <f t="shared" si="1034"/>
        <v>25704</v>
      </c>
      <c r="BI660" s="45">
        <f t="shared" si="1035"/>
        <v>25704</v>
      </c>
      <c r="BJ660" s="45">
        <f t="shared" si="1065"/>
        <v>25704</v>
      </c>
      <c r="BK660" s="46">
        <v>25704</v>
      </c>
      <c r="BL660" s="46">
        <v>0</v>
      </c>
      <c r="BM660" s="46">
        <f t="shared" si="1093"/>
        <v>0</v>
      </c>
      <c r="BN660" s="46">
        <v>0</v>
      </c>
      <c r="BO660" s="46">
        <f t="shared" si="1045"/>
        <v>0</v>
      </c>
      <c r="BP660" s="46">
        <v>0</v>
      </c>
      <c r="BQ660" s="46">
        <f t="shared" si="1021"/>
        <v>0</v>
      </c>
      <c r="BR660" s="46">
        <v>0</v>
      </c>
      <c r="BS660" s="46">
        <f t="shared" si="1022"/>
        <v>0</v>
      </c>
      <c r="BT660" s="46">
        <v>0</v>
      </c>
      <c r="BU660" s="46">
        <f t="shared" si="1023"/>
        <v>0</v>
      </c>
      <c r="BV660" s="46">
        <v>0</v>
      </c>
      <c r="BW660" s="46">
        <f t="shared" si="1024"/>
        <v>0</v>
      </c>
      <c r="BX660" s="46">
        <v>0</v>
      </c>
      <c r="BY660" s="46">
        <f t="shared" si="1094"/>
        <v>0</v>
      </c>
      <c r="BZ660" s="46">
        <v>0</v>
      </c>
      <c r="CA660" s="46">
        <f t="shared" si="1047"/>
        <v>0</v>
      </c>
      <c r="CB660" s="46">
        <v>0</v>
      </c>
      <c r="CC660" s="46">
        <f t="shared" si="1095"/>
        <v>0</v>
      </c>
      <c r="CD660" s="46">
        <v>0</v>
      </c>
      <c r="CE660" s="46">
        <f t="shared" si="1096"/>
        <v>0</v>
      </c>
      <c r="CF660" s="46">
        <v>0</v>
      </c>
      <c r="CG660" s="46">
        <f t="shared" si="1097"/>
        <v>0</v>
      </c>
      <c r="CH660" s="46">
        <v>0</v>
      </c>
      <c r="CI660" s="46">
        <f t="shared" si="1098"/>
        <v>0</v>
      </c>
      <c r="CJ660" s="46">
        <v>0</v>
      </c>
      <c r="CK660" s="46">
        <f t="shared" si="1099"/>
        <v>0</v>
      </c>
      <c r="CL660" s="46">
        <v>0</v>
      </c>
      <c r="CM660" s="46">
        <f t="shared" si="1100"/>
        <v>0</v>
      </c>
      <c r="CN660" s="46">
        <v>0</v>
      </c>
      <c r="CO660" s="46">
        <f t="shared" si="1101"/>
        <v>0</v>
      </c>
      <c r="CP660" s="46">
        <v>0</v>
      </c>
      <c r="CQ660" s="46">
        <f t="shared" si="1102"/>
        <v>0</v>
      </c>
      <c r="CR660" s="46">
        <v>0</v>
      </c>
      <c r="CS660" s="46">
        <f t="shared" si="1103"/>
        <v>0</v>
      </c>
      <c r="CT660" s="46">
        <v>0</v>
      </c>
      <c r="CU660" s="46">
        <f t="shared" si="1104"/>
        <v>0</v>
      </c>
      <c r="CV660" s="46">
        <v>0</v>
      </c>
      <c r="CW660" s="46">
        <f t="shared" si="1105"/>
        <v>0</v>
      </c>
      <c r="CX660" s="46">
        <v>0</v>
      </c>
      <c r="CY660" s="46">
        <f t="shared" si="1106"/>
        <v>0</v>
      </c>
      <c r="CZ660" s="46">
        <v>0</v>
      </c>
      <c r="DA660" s="46">
        <f t="shared" si="1107"/>
        <v>0</v>
      </c>
      <c r="DB660" s="47">
        <v>0</v>
      </c>
      <c r="DC660" s="46">
        <f t="shared" si="1108"/>
        <v>0</v>
      </c>
      <c r="DD660" s="48">
        <v>0</v>
      </c>
      <c r="DE660" s="46">
        <f t="shared" si="1109"/>
        <v>0</v>
      </c>
      <c r="DF660" s="264">
        <v>5</v>
      </c>
      <c r="DG660" s="146">
        <f t="shared" si="1037"/>
        <v>5140.8</v>
      </c>
      <c r="DH660" s="51">
        <f t="shared" si="1066"/>
        <v>25704</v>
      </c>
      <c r="DI660" s="90"/>
      <c r="DJ660" s="53">
        <f t="shared" ref="DJ660:DN661" si="1110">$DG660</f>
        <v>5140.8</v>
      </c>
      <c r="DK660" s="53">
        <f t="shared" si="1110"/>
        <v>5140.8</v>
      </c>
      <c r="DL660" s="53">
        <f t="shared" si="1110"/>
        <v>5140.8</v>
      </c>
      <c r="DM660" s="53">
        <f t="shared" si="1110"/>
        <v>5140.8</v>
      </c>
      <c r="DN660" s="53">
        <f t="shared" si="1110"/>
        <v>5140.8</v>
      </c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4">
        <f t="shared" si="1068"/>
        <v>0</v>
      </c>
      <c r="EH660" s="55">
        <f t="shared" si="1069"/>
        <v>5</v>
      </c>
      <c r="EI660" s="55">
        <f t="shared" si="1070"/>
        <v>0</v>
      </c>
      <c r="EJ660" s="67" t="s">
        <v>1882</v>
      </c>
      <c r="EK660" s="57">
        <f t="shared" si="1087"/>
        <v>25704</v>
      </c>
      <c r="EL660" s="57">
        <f t="shared" si="1088"/>
        <v>20563.2</v>
      </c>
      <c r="EM660" s="57">
        <f t="shared" si="1089"/>
        <v>15422.400000000001</v>
      </c>
      <c r="EN660" s="57">
        <f t="shared" si="1090"/>
        <v>10281.600000000002</v>
      </c>
      <c r="EO660" s="57">
        <f t="shared" si="1073"/>
        <v>5140.800000000002</v>
      </c>
      <c r="EP660" s="57">
        <f t="shared" si="1074"/>
        <v>0</v>
      </c>
      <c r="EQ660" s="58">
        <f t="shared" si="1075"/>
        <v>308.44799999999998</v>
      </c>
      <c r="ER660" s="58">
        <f t="shared" si="1076"/>
        <v>246.75840000000002</v>
      </c>
      <c r="ES660" s="58">
        <f t="shared" si="1077"/>
        <v>200.49120000000002</v>
      </c>
      <c r="ET660" s="58">
        <f t="shared" si="1078"/>
        <v>143.94240000000002</v>
      </c>
    </row>
    <row r="661" spans="1:150" x14ac:dyDescent="0.25">
      <c r="A661" s="30" t="s">
        <v>1883</v>
      </c>
      <c r="B661" s="65">
        <v>9000230</v>
      </c>
      <c r="C661" s="67" t="s">
        <v>1884</v>
      </c>
      <c r="D661" s="32" t="s">
        <v>1247</v>
      </c>
      <c r="E661" s="56"/>
      <c r="F661" s="33"/>
      <c r="G661" s="33"/>
      <c r="H661" s="288">
        <f t="shared" si="1071"/>
        <v>61074</v>
      </c>
      <c r="I661" s="288">
        <f t="shared" si="1072"/>
        <v>80324.429999999993</v>
      </c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4" t="s">
        <v>675</v>
      </c>
      <c r="AI661" s="34" t="s">
        <v>676</v>
      </c>
      <c r="AJ661" s="34" t="s">
        <v>677</v>
      </c>
      <c r="AK661" s="34" t="s">
        <v>1156</v>
      </c>
      <c r="AL661" s="34" t="s">
        <v>204</v>
      </c>
      <c r="AM661" s="34" t="s">
        <v>529</v>
      </c>
      <c r="AN661" s="34" t="s">
        <v>679</v>
      </c>
      <c r="AO661" s="36">
        <v>1.04</v>
      </c>
      <c r="AP661" s="69" t="s">
        <v>680</v>
      </c>
      <c r="AQ661" s="69" t="s">
        <v>30</v>
      </c>
      <c r="AR661" s="37" t="s">
        <v>471</v>
      </c>
      <c r="AS661" s="38">
        <v>2020</v>
      </c>
      <c r="AT661" s="39" t="s">
        <v>470</v>
      </c>
      <c r="AU661" s="37" t="s">
        <v>686</v>
      </c>
      <c r="AV661" s="39" t="s">
        <v>494</v>
      </c>
      <c r="AW661" s="39" t="s">
        <v>495</v>
      </c>
      <c r="AX661" s="39" t="s">
        <v>687</v>
      </c>
      <c r="AY661" s="40" t="s">
        <v>1157</v>
      </c>
      <c r="AZ661" s="40" t="s">
        <v>680</v>
      </c>
      <c r="BA661" s="274">
        <v>19250.43</v>
      </c>
      <c r="BB661" s="42"/>
      <c r="BC661" s="43">
        <v>80325</v>
      </c>
      <c r="BD661" s="43">
        <v>0</v>
      </c>
      <c r="BE661" s="43"/>
      <c r="BF661" s="43">
        <v>0</v>
      </c>
      <c r="BG661" s="44"/>
      <c r="BH661" s="45">
        <f t="shared" si="1034"/>
        <v>61074</v>
      </c>
      <c r="BI661" s="45">
        <f t="shared" si="1035"/>
        <v>61074</v>
      </c>
      <c r="BJ661" s="45">
        <f t="shared" si="1065"/>
        <v>80324.429999999993</v>
      </c>
      <c r="BK661" s="46">
        <v>61074</v>
      </c>
      <c r="BL661" s="46">
        <v>0</v>
      </c>
      <c r="BM661" s="46">
        <f t="shared" si="1093"/>
        <v>0</v>
      </c>
      <c r="BN661" s="46">
        <v>0</v>
      </c>
      <c r="BO661" s="46">
        <f t="shared" si="1045"/>
        <v>0</v>
      </c>
      <c r="BP661" s="46">
        <v>0</v>
      </c>
      <c r="BQ661" s="46">
        <f t="shared" si="1021"/>
        <v>0</v>
      </c>
      <c r="BR661" s="46">
        <v>0</v>
      </c>
      <c r="BS661" s="46">
        <f t="shared" si="1022"/>
        <v>0</v>
      </c>
      <c r="BT661" s="46">
        <v>0</v>
      </c>
      <c r="BU661" s="46">
        <f t="shared" si="1023"/>
        <v>0</v>
      </c>
      <c r="BV661" s="46">
        <v>0</v>
      </c>
      <c r="BW661" s="46">
        <f t="shared" si="1024"/>
        <v>0</v>
      </c>
      <c r="BX661" s="46">
        <v>0</v>
      </c>
      <c r="BY661" s="46">
        <f t="shared" si="1094"/>
        <v>0</v>
      </c>
      <c r="BZ661" s="46">
        <v>0</v>
      </c>
      <c r="CA661" s="46">
        <f t="shared" si="1047"/>
        <v>0</v>
      </c>
      <c r="CB661" s="46">
        <v>0</v>
      </c>
      <c r="CC661" s="46">
        <f t="shared" si="1095"/>
        <v>0</v>
      </c>
      <c r="CD661" s="46">
        <v>0</v>
      </c>
      <c r="CE661" s="46">
        <f t="shared" si="1096"/>
        <v>0</v>
      </c>
      <c r="CF661" s="46">
        <v>0</v>
      </c>
      <c r="CG661" s="46">
        <f t="shared" si="1097"/>
        <v>0</v>
      </c>
      <c r="CH661" s="46">
        <v>0</v>
      </c>
      <c r="CI661" s="46">
        <f t="shared" si="1098"/>
        <v>0</v>
      </c>
      <c r="CJ661" s="46">
        <v>0</v>
      </c>
      <c r="CK661" s="46">
        <f t="shared" si="1099"/>
        <v>0</v>
      </c>
      <c r="CL661" s="46">
        <v>0</v>
      </c>
      <c r="CM661" s="46">
        <f t="shared" si="1100"/>
        <v>0</v>
      </c>
      <c r="CN661" s="46">
        <v>0</v>
      </c>
      <c r="CO661" s="46">
        <f t="shared" si="1101"/>
        <v>0</v>
      </c>
      <c r="CP661" s="46">
        <v>0</v>
      </c>
      <c r="CQ661" s="46">
        <f t="shared" si="1102"/>
        <v>0</v>
      </c>
      <c r="CR661" s="46">
        <v>0</v>
      </c>
      <c r="CS661" s="46">
        <f t="shared" si="1103"/>
        <v>0</v>
      </c>
      <c r="CT661" s="46">
        <v>0</v>
      </c>
      <c r="CU661" s="46">
        <f t="shared" si="1104"/>
        <v>0</v>
      </c>
      <c r="CV661" s="46">
        <v>0</v>
      </c>
      <c r="CW661" s="46">
        <f t="shared" si="1105"/>
        <v>0</v>
      </c>
      <c r="CX661" s="46">
        <v>0</v>
      </c>
      <c r="CY661" s="46">
        <f t="shared" si="1106"/>
        <v>0</v>
      </c>
      <c r="CZ661" s="46">
        <v>0</v>
      </c>
      <c r="DA661" s="46">
        <f t="shared" si="1107"/>
        <v>0</v>
      </c>
      <c r="DB661" s="47">
        <v>0</v>
      </c>
      <c r="DC661" s="46">
        <f t="shared" si="1108"/>
        <v>0</v>
      </c>
      <c r="DD661" s="48">
        <v>0</v>
      </c>
      <c r="DE661" s="46">
        <f t="shared" si="1109"/>
        <v>0</v>
      </c>
      <c r="DF661" s="264">
        <v>10</v>
      </c>
      <c r="DG661" s="50">
        <f t="shared" si="1037"/>
        <v>8032.4429999999993</v>
      </c>
      <c r="DH661" s="51">
        <f t="shared" si="1066"/>
        <v>80324.429999999993</v>
      </c>
      <c r="DI661" s="90"/>
      <c r="DJ661" s="53">
        <f t="shared" si="1110"/>
        <v>8032.4429999999993</v>
      </c>
      <c r="DK661" s="53">
        <f t="shared" si="1110"/>
        <v>8032.4429999999993</v>
      </c>
      <c r="DL661" s="53">
        <f t="shared" si="1110"/>
        <v>8032.4429999999993</v>
      </c>
      <c r="DM661" s="53">
        <f t="shared" si="1110"/>
        <v>8032.4429999999993</v>
      </c>
      <c r="DN661" s="53">
        <f t="shared" si="1110"/>
        <v>8032.4429999999993</v>
      </c>
      <c r="DO661" s="53">
        <f t="shared" ref="DO661:DS668" si="1111">$DG661</f>
        <v>8032.4429999999993</v>
      </c>
      <c r="DP661" s="53">
        <f t="shared" si="1111"/>
        <v>8032.4429999999993</v>
      </c>
      <c r="DQ661" s="53">
        <f t="shared" si="1111"/>
        <v>8032.4429999999993</v>
      </c>
      <c r="DR661" s="53">
        <f t="shared" si="1111"/>
        <v>8032.4429999999993</v>
      </c>
      <c r="DS661" s="53">
        <f t="shared" si="1111"/>
        <v>8032.4429999999993</v>
      </c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4">
        <f t="shared" si="1068"/>
        <v>0</v>
      </c>
      <c r="EH661" s="55">
        <f t="shared" si="1069"/>
        <v>10</v>
      </c>
      <c r="EI661" s="55">
        <f t="shared" si="1070"/>
        <v>0</v>
      </c>
      <c r="EJ661" s="67" t="s">
        <v>531</v>
      </c>
      <c r="EK661" s="57">
        <f t="shared" si="1087"/>
        <v>80324.429999999993</v>
      </c>
      <c r="EL661" s="57">
        <f t="shared" si="1088"/>
        <v>72291.986999999994</v>
      </c>
      <c r="EM661" s="57">
        <f t="shared" si="1089"/>
        <v>64259.543999999994</v>
      </c>
      <c r="EN661" s="57">
        <f t="shared" si="1090"/>
        <v>56227.100999999995</v>
      </c>
      <c r="EO661" s="57">
        <f t="shared" si="1073"/>
        <v>48194.657999999996</v>
      </c>
      <c r="EP661" s="57">
        <f t="shared" si="1074"/>
        <v>40162.214999999997</v>
      </c>
      <c r="EQ661" s="58">
        <f t="shared" si="1075"/>
        <v>963.89315999999997</v>
      </c>
      <c r="ER661" s="58">
        <f t="shared" si="1076"/>
        <v>867.50384399999996</v>
      </c>
      <c r="ES661" s="58">
        <f t="shared" si="1077"/>
        <v>835.37407199999984</v>
      </c>
      <c r="ET661" s="58">
        <f t="shared" si="1078"/>
        <v>787.17941399999995</v>
      </c>
    </row>
    <row r="662" spans="1:150" x14ac:dyDescent="0.25">
      <c r="A662" s="30" t="s">
        <v>1885</v>
      </c>
      <c r="B662" s="65">
        <v>9000233</v>
      </c>
      <c r="C662" s="67" t="s">
        <v>1886</v>
      </c>
      <c r="D662" s="32" t="s">
        <v>1247</v>
      </c>
      <c r="E662" s="56"/>
      <c r="F662" s="33"/>
      <c r="G662" s="33"/>
      <c r="H662" s="288">
        <f t="shared" si="1071"/>
        <v>50552</v>
      </c>
      <c r="I662" s="288">
        <f t="shared" si="1072"/>
        <v>310589.94</v>
      </c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4" t="s">
        <v>675</v>
      </c>
      <c r="AI662" s="34" t="s">
        <v>676</v>
      </c>
      <c r="AJ662" s="34" t="s">
        <v>677</v>
      </c>
      <c r="AK662" s="34" t="s">
        <v>1156</v>
      </c>
      <c r="AL662" s="34" t="s">
        <v>204</v>
      </c>
      <c r="AM662" s="34" t="s">
        <v>529</v>
      </c>
      <c r="AN662" s="34" t="s">
        <v>679</v>
      </c>
      <c r="AO662" s="36">
        <v>1.04</v>
      </c>
      <c r="AP662" s="69" t="s">
        <v>680</v>
      </c>
      <c r="AQ662" s="69" t="s">
        <v>30</v>
      </c>
      <c r="AR662" s="37" t="s">
        <v>471</v>
      </c>
      <c r="AS662" s="38">
        <v>2018</v>
      </c>
      <c r="AT662" s="39" t="s">
        <v>470</v>
      </c>
      <c r="AU662" s="37" t="s">
        <v>686</v>
      </c>
      <c r="AV662" s="39" t="s">
        <v>494</v>
      </c>
      <c r="AW662" s="39" t="s">
        <v>495</v>
      </c>
      <c r="AX662" s="39" t="s">
        <v>687</v>
      </c>
      <c r="AY662" s="40" t="s">
        <v>1157</v>
      </c>
      <c r="AZ662" s="40" t="s">
        <v>680</v>
      </c>
      <c r="BA662" s="274">
        <v>260037.94</v>
      </c>
      <c r="BB662" s="42"/>
      <c r="BC662" s="43">
        <v>310590</v>
      </c>
      <c r="BD662" s="43">
        <v>0</v>
      </c>
      <c r="BE662" s="43"/>
      <c r="BF662" s="43">
        <v>0</v>
      </c>
      <c r="BG662" s="44"/>
      <c r="BH662" s="45">
        <f t="shared" si="1034"/>
        <v>50552</v>
      </c>
      <c r="BI662" s="45">
        <f t="shared" si="1035"/>
        <v>50552</v>
      </c>
      <c r="BJ662" s="45">
        <f t="shared" si="1065"/>
        <v>310589.94</v>
      </c>
      <c r="BK662" s="46">
        <v>50552</v>
      </c>
      <c r="BL662" s="46">
        <v>0</v>
      </c>
      <c r="BM662" s="46">
        <f t="shared" si="1093"/>
        <v>0</v>
      </c>
      <c r="BN662" s="46">
        <v>0</v>
      </c>
      <c r="BO662" s="46">
        <f t="shared" si="1045"/>
        <v>0</v>
      </c>
      <c r="BP662" s="46">
        <v>0</v>
      </c>
      <c r="BQ662" s="46">
        <f t="shared" si="1021"/>
        <v>0</v>
      </c>
      <c r="BR662" s="46">
        <v>0</v>
      </c>
      <c r="BS662" s="46">
        <f t="shared" si="1022"/>
        <v>0</v>
      </c>
      <c r="BT662" s="46">
        <v>0</v>
      </c>
      <c r="BU662" s="46">
        <f t="shared" si="1023"/>
        <v>0</v>
      </c>
      <c r="BV662" s="46">
        <v>0</v>
      </c>
      <c r="BW662" s="46">
        <f t="shared" si="1024"/>
        <v>0</v>
      </c>
      <c r="BX662" s="46">
        <v>0</v>
      </c>
      <c r="BY662" s="46">
        <f t="shared" si="1094"/>
        <v>0</v>
      </c>
      <c r="BZ662" s="46">
        <v>0</v>
      </c>
      <c r="CA662" s="46">
        <f t="shared" si="1047"/>
        <v>0</v>
      </c>
      <c r="CB662" s="46">
        <v>0</v>
      </c>
      <c r="CC662" s="46">
        <f t="shared" si="1095"/>
        <v>0</v>
      </c>
      <c r="CD662" s="46">
        <v>0</v>
      </c>
      <c r="CE662" s="46">
        <f t="shared" si="1096"/>
        <v>0</v>
      </c>
      <c r="CF662" s="46">
        <v>0</v>
      </c>
      <c r="CG662" s="46">
        <f t="shared" si="1097"/>
        <v>0</v>
      </c>
      <c r="CH662" s="46">
        <v>0</v>
      </c>
      <c r="CI662" s="46">
        <f t="shared" si="1098"/>
        <v>0</v>
      </c>
      <c r="CJ662" s="46">
        <v>0</v>
      </c>
      <c r="CK662" s="46">
        <f t="shared" si="1099"/>
        <v>0</v>
      </c>
      <c r="CL662" s="46">
        <v>0</v>
      </c>
      <c r="CM662" s="46">
        <f t="shared" si="1100"/>
        <v>0</v>
      </c>
      <c r="CN662" s="46">
        <v>0</v>
      </c>
      <c r="CO662" s="46">
        <f t="shared" si="1101"/>
        <v>0</v>
      </c>
      <c r="CP662" s="46">
        <v>0</v>
      </c>
      <c r="CQ662" s="46">
        <f t="shared" si="1102"/>
        <v>0</v>
      </c>
      <c r="CR662" s="46">
        <v>0</v>
      </c>
      <c r="CS662" s="46">
        <f t="shared" si="1103"/>
        <v>0</v>
      </c>
      <c r="CT662" s="46">
        <v>0</v>
      </c>
      <c r="CU662" s="46">
        <f t="shared" si="1104"/>
        <v>0</v>
      </c>
      <c r="CV662" s="46">
        <v>0</v>
      </c>
      <c r="CW662" s="46">
        <f t="shared" si="1105"/>
        <v>0</v>
      </c>
      <c r="CX662" s="46">
        <v>0</v>
      </c>
      <c r="CY662" s="46">
        <f t="shared" si="1106"/>
        <v>0</v>
      </c>
      <c r="CZ662" s="46">
        <v>0</v>
      </c>
      <c r="DA662" s="46">
        <f t="shared" si="1107"/>
        <v>0</v>
      </c>
      <c r="DB662" s="47">
        <v>0</v>
      </c>
      <c r="DC662" s="46">
        <f t="shared" si="1108"/>
        <v>0</v>
      </c>
      <c r="DD662" s="48">
        <v>0</v>
      </c>
      <c r="DE662" s="46">
        <f t="shared" si="1109"/>
        <v>0</v>
      </c>
      <c r="DF662" s="264">
        <v>10</v>
      </c>
      <c r="DG662" s="50">
        <f t="shared" si="1037"/>
        <v>31058.993999999999</v>
      </c>
      <c r="DH662" s="51">
        <f t="shared" si="1066"/>
        <v>310589.94</v>
      </c>
      <c r="DI662" s="90"/>
      <c r="DJ662" s="53">
        <f t="shared" ref="DJ662:DL666" si="1112">$DG662</f>
        <v>31058.993999999999</v>
      </c>
      <c r="DK662" s="53">
        <f t="shared" si="1112"/>
        <v>31058.993999999999</v>
      </c>
      <c r="DL662" s="53">
        <f t="shared" si="1112"/>
        <v>31058.993999999999</v>
      </c>
      <c r="DM662" s="53">
        <f t="shared" ref="DM662" si="1113">$DG662</f>
        <v>31058.993999999999</v>
      </c>
      <c r="DN662" s="53">
        <f>$DG662</f>
        <v>31058.993999999999</v>
      </c>
      <c r="DO662" s="53">
        <f t="shared" si="1111"/>
        <v>31058.993999999999</v>
      </c>
      <c r="DP662" s="53">
        <f t="shared" si="1111"/>
        <v>31058.993999999999</v>
      </c>
      <c r="DQ662" s="53">
        <f t="shared" si="1111"/>
        <v>31058.993999999999</v>
      </c>
      <c r="DR662" s="53">
        <f t="shared" si="1111"/>
        <v>31058.993999999999</v>
      </c>
      <c r="DS662" s="53">
        <f t="shared" si="1111"/>
        <v>31058.993999999999</v>
      </c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4">
        <f t="shared" si="1068"/>
        <v>0</v>
      </c>
      <c r="EH662" s="55">
        <f t="shared" si="1069"/>
        <v>10</v>
      </c>
      <c r="EI662" s="55">
        <f t="shared" si="1070"/>
        <v>0</v>
      </c>
      <c r="EJ662" s="67" t="s">
        <v>531</v>
      </c>
      <c r="EK662" s="57">
        <f t="shared" si="1087"/>
        <v>310589.94</v>
      </c>
      <c r="EL662" s="57">
        <f t="shared" si="1088"/>
        <v>279530.946</v>
      </c>
      <c r="EM662" s="57">
        <f t="shared" si="1089"/>
        <v>248471.95199999999</v>
      </c>
      <c r="EN662" s="57">
        <f t="shared" si="1090"/>
        <v>217412.95799999998</v>
      </c>
      <c r="EO662" s="57">
        <f t="shared" si="1073"/>
        <v>186353.96399999998</v>
      </c>
      <c r="EP662" s="57">
        <f t="shared" si="1074"/>
        <v>155294.96999999997</v>
      </c>
      <c r="EQ662" s="58">
        <f t="shared" si="1075"/>
        <v>3727.0792799999999</v>
      </c>
      <c r="ER662" s="58">
        <f t="shared" si="1076"/>
        <v>3354.3713520000001</v>
      </c>
      <c r="ES662" s="58">
        <f t="shared" si="1077"/>
        <v>3230.1353759999997</v>
      </c>
      <c r="ET662" s="58">
        <f t="shared" si="1078"/>
        <v>3043.7814119999998</v>
      </c>
    </row>
    <row r="663" spans="1:150" x14ac:dyDescent="0.25">
      <c r="A663" s="30" t="s">
        <v>1887</v>
      </c>
      <c r="B663" s="65">
        <v>9000235</v>
      </c>
      <c r="C663" s="67" t="s">
        <v>1888</v>
      </c>
      <c r="D663" s="32">
        <v>0</v>
      </c>
      <c r="E663" s="56"/>
      <c r="F663" s="33"/>
      <c r="G663" s="33"/>
      <c r="H663" s="288">
        <f t="shared" si="1071"/>
        <v>120182.40000000001</v>
      </c>
      <c r="I663" s="288">
        <f t="shared" si="1072"/>
        <v>120182.40000000001</v>
      </c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4" t="s">
        <v>685</v>
      </c>
      <c r="AI663" s="34" t="s">
        <v>479</v>
      </c>
      <c r="AJ663" s="34" t="s">
        <v>54</v>
      </c>
      <c r="AK663" s="34" t="s">
        <v>490</v>
      </c>
      <c r="AL663" s="34" t="s">
        <v>86</v>
      </c>
      <c r="AM663" s="34" t="s">
        <v>529</v>
      </c>
      <c r="AN663" s="34" t="s">
        <v>467</v>
      </c>
      <c r="AO663" s="36">
        <v>1.04</v>
      </c>
      <c r="AP663" s="69" t="s">
        <v>586</v>
      </c>
      <c r="AQ663" s="69" t="s">
        <v>58</v>
      </c>
      <c r="AR663" s="37" t="s">
        <v>493</v>
      </c>
      <c r="AS663" s="38">
        <v>2019</v>
      </c>
      <c r="AT663" s="39" t="s">
        <v>470</v>
      </c>
      <c r="AU663" s="37" t="s">
        <v>469</v>
      </c>
      <c r="AV663" s="39" t="s">
        <v>494</v>
      </c>
      <c r="AW663" s="39" t="s">
        <v>495</v>
      </c>
      <c r="AX663" s="39" t="s">
        <v>496</v>
      </c>
      <c r="AY663" s="40" t="s">
        <v>467</v>
      </c>
      <c r="AZ663" s="40" t="s">
        <v>504</v>
      </c>
      <c r="BA663" s="274">
        <v>0</v>
      </c>
      <c r="BB663" s="42"/>
      <c r="BC663" s="43">
        <v>120182.40000000001</v>
      </c>
      <c r="BD663" s="43">
        <v>0</v>
      </c>
      <c r="BE663" s="43"/>
      <c r="BF663" s="43">
        <v>0</v>
      </c>
      <c r="BG663" s="44"/>
      <c r="BH663" s="45">
        <f t="shared" si="1034"/>
        <v>120182.40000000001</v>
      </c>
      <c r="BI663" s="45">
        <f t="shared" si="1035"/>
        <v>120182.40000000001</v>
      </c>
      <c r="BJ663" s="45">
        <f t="shared" si="1065"/>
        <v>120182.40000000001</v>
      </c>
      <c r="BK663" s="46">
        <v>120182.40000000001</v>
      </c>
      <c r="BL663" s="46">
        <v>0</v>
      </c>
      <c r="BM663" s="46">
        <f t="shared" si="1093"/>
        <v>0</v>
      </c>
      <c r="BN663" s="46">
        <v>0</v>
      </c>
      <c r="BO663" s="46">
        <f t="shared" si="1045"/>
        <v>0</v>
      </c>
      <c r="BP663" s="46">
        <v>0</v>
      </c>
      <c r="BQ663" s="46">
        <f t="shared" si="1021"/>
        <v>0</v>
      </c>
      <c r="BR663" s="46">
        <v>0</v>
      </c>
      <c r="BS663" s="46">
        <f t="shared" si="1022"/>
        <v>0</v>
      </c>
      <c r="BT663" s="46">
        <v>0</v>
      </c>
      <c r="BU663" s="46">
        <f t="shared" si="1023"/>
        <v>0</v>
      </c>
      <c r="BV663" s="46">
        <v>0</v>
      </c>
      <c r="BW663" s="46">
        <f t="shared" si="1024"/>
        <v>0</v>
      </c>
      <c r="BX663" s="46">
        <v>0</v>
      </c>
      <c r="BY663" s="46">
        <f t="shared" si="1094"/>
        <v>0</v>
      </c>
      <c r="BZ663" s="46">
        <v>0</v>
      </c>
      <c r="CA663" s="46">
        <f t="shared" si="1047"/>
        <v>0</v>
      </c>
      <c r="CB663" s="46">
        <v>0</v>
      </c>
      <c r="CC663" s="46">
        <f t="shared" si="1095"/>
        <v>0</v>
      </c>
      <c r="CD663" s="46">
        <v>0</v>
      </c>
      <c r="CE663" s="46">
        <f t="shared" si="1096"/>
        <v>0</v>
      </c>
      <c r="CF663" s="46">
        <v>0</v>
      </c>
      <c r="CG663" s="46">
        <f t="shared" si="1097"/>
        <v>0</v>
      </c>
      <c r="CH663" s="46">
        <v>0</v>
      </c>
      <c r="CI663" s="46">
        <f t="shared" si="1098"/>
        <v>0</v>
      </c>
      <c r="CJ663" s="46">
        <v>0</v>
      </c>
      <c r="CK663" s="46">
        <f t="shared" si="1099"/>
        <v>0</v>
      </c>
      <c r="CL663" s="46">
        <v>0</v>
      </c>
      <c r="CM663" s="46">
        <f t="shared" si="1100"/>
        <v>0</v>
      </c>
      <c r="CN663" s="46">
        <v>0</v>
      </c>
      <c r="CO663" s="46">
        <f t="shared" si="1101"/>
        <v>0</v>
      </c>
      <c r="CP663" s="46">
        <v>0</v>
      </c>
      <c r="CQ663" s="46">
        <f t="shared" si="1102"/>
        <v>0</v>
      </c>
      <c r="CR663" s="46">
        <v>0</v>
      </c>
      <c r="CS663" s="46">
        <f t="shared" si="1103"/>
        <v>0</v>
      </c>
      <c r="CT663" s="46">
        <v>0</v>
      </c>
      <c r="CU663" s="46">
        <f t="shared" si="1104"/>
        <v>0</v>
      </c>
      <c r="CV663" s="46">
        <v>0</v>
      </c>
      <c r="CW663" s="46">
        <f t="shared" si="1105"/>
        <v>0</v>
      </c>
      <c r="CX663" s="46">
        <v>0</v>
      </c>
      <c r="CY663" s="46">
        <f t="shared" si="1106"/>
        <v>0</v>
      </c>
      <c r="CZ663" s="46">
        <v>0</v>
      </c>
      <c r="DA663" s="46">
        <f t="shared" si="1107"/>
        <v>0</v>
      </c>
      <c r="DB663" s="47">
        <v>0</v>
      </c>
      <c r="DC663" s="46">
        <f t="shared" si="1108"/>
        <v>0</v>
      </c>
      <c r="DD663" s="48">
        <v>0</v>
      </c>
      <c r="DE663" s="46">
        <f t="shared" si="1109"/>
        <v>0</v>
      </c>
      <c r="DF663" s="264">
        <v>20</v>
      </c>
      <c r="DG663" s="50">
        <f t="shared" si="1037"/>
        <v>6009.1200000000008</v>
      </c>
      <c r="DH663" s="51">
        <f t="shared" si="1066"/>
        <v>120182.39999999998</v>
      </c>
      <c r="DI663" s="52"/>
      <c r="DJ663" s="52">
        <f t="shared" si="1112"/>
        <v>6009.1200000000008</v>
      </c>
      <c r="DK663" s="52">
        <f t="shared" si="1112"/>
        <v>6009.1200000000008</v>
      </c>
      <c r="DL663" s="52">
        <f t="shared" si="1112"/>
        <v>6009.1200000000008</v>
      </c>
      <c r="DM663" s="52">
        <f>$DG663</f>
        <v>6009.1200000000008</v>
      </c>
      <c r="DN663" s="52">
        <f>$DG663</f>
        <v>6009.1200000000008</v>
      </c>
      <c r="DO663" s="52">
        <f t="shared" si="1111"/>
        <v>6009.1200000000008</v>
      </c>
      <c r="DP663" s="52">
        <f t="shared" si="1111"/>
        <v>6009.1200000000008</v>
      </c>
      <c r="DQ663" s="52">
        <f t="shared" si="1111"/>
        <v>6009.1200000000008</v>
      </c>
      <c r="DR663" s="52">
        <f t="shared" si="1111"/>
        <v>6009.1200000000008</v>
      </c>
      <c r="DS663" s="52">
        <f t="shared" si="1111"/>
        <v>6009.1200000000008</v>
      </c>
      <c r="DT663" s="52">
        <f t="shared" ref="DT663:EC664" si="1114">$DG663</f>
        <v>6009.1200000000008</v>
      </c>
      <c r="DU663" s="52">
        <f t="shared" si="1114"/>
        <v>6009.1200000000008</v>
      </c>
      <c r="DV663" s="52">
        <f t="shared" si="1114"/>
        <v>6009.1200000000008</v>
      </c>
      <c r="DW663" s="52">
        <f t="shared" si="1114"/>
        <v>6009.1200000000008</v>
      </c>
      <c r="DX663" s="52">
        <f t="shared" si="1114"/>
        <v>6009.1200000000008</v>
      </c>
      <c r="DY663" s="52">
        <f t="shared" si="1114"/>
        <v>6009.1200000000008</v>
      </c>
      <c r="DZ663" s="52">
        <f t="shared" si="1114"/>
        <v>6009.1200000000008</v>
      </c>
      <c r="EA663" s="52">
        <f t="shared" si="1114"/>
        <v>6009.1200000000008</v>
      </c>
      <c r="EB663" s="52">
        <f t="shared" si="1114"/>
        <v>6009.1200000000008</v>
      </c>
      <c r="EC663" s="52">
        <f t="shared" si="1114"/>
        <v>6009.1200000000008</v>
      </c>
      <c r="ED663" s="53"/>
      <c r="EE663" s="53"/>
      <c r="EF663" s="53"/>
      <c r="EG663" s="54">
        <f t="shared" si="1068"/>
        <v>0</v>
      </c>
      <c r="EH663" s="55">
        <f t="shared" si="1069"/>
        <v>20</v>
      </c>
      <c r="EI663" s="55">
        <f t="shared" si="1070"/>
        <v>0</v>
      </c>
      <c r="EJ663" s="67" t="s">
        <v>531</v>
      </c>
      <c r="EK663" s="57">
        <f t="shared" si="1087"/>
        <v>120182.40000000001</v>
      </c>
      <c r="EL663" s="57">
        <f t="shared" si="1088"/>
        <v>114173.28000000001</v>
      </c>
      <c r="EM663" s="57">
        <f t="shared" si="1089"/>
        <v>108164.16000000002</v>
      </c>
      <c r="EN663" s="57">
        <f t="shared" si="1090"/>
        <v>102155.04000000002</v>
      </c>
      <c r="EO663" s="57">
        <f t="shared" si="1073"/>
        <v>96145.920000000027</v>
      </c>
      <c r="EP663" s="57">
        <f t="shared" si="1074"/>
        <v>90136.800000000032</v>
      </c>
      <c r="EQ663" s="58">
        <f t="shared" si="1075"/>
        <v>1442.1888000000001</v>
      </c>
      <c r="ER663" s="58">
        <f t="shared" si="1076"/>
        <v>1370.0793600000002</v>
      </c>
      <c r="ES663" s="58">
        <f t="shared" si="1077"/>
        <v>1406.1340800000003</v>
      </c>
      <c r="ET663" s="58">
        <f t="shared" si="1078"/>
        <v>1430.1705600000003</v>
      </c>
    </row>
    <row r="664" spans="1:150" x14ac:dyDescent="0.25">
      <c r="A664" s="30" t="s">
        <v>1889</v>
      </c>
      <c r="B664" s="65">
        <v>9000236</v>
      </c>
      <c r="C664" s="67" t="s">
        <v>1890</v>
      </c>
      <c r="D664" s="32" t="s">
        <v>1247</v>
      </c>
      <c r="E664" s="56"/>
      <c r="F664" s="33"/>
      <c r="G664" s="33"/>
      <c r="H664" s="288">
        <f t="shared" si="1071"/>
        <v>-12025</v>
      </c>
      <c r="I664" s="288">
        <f t="shared" si="1072"/>
        <v>100899.39</v>
      </c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4" t="s">
        <v>675</v>
      </c>
      <c r="AI664" s="34" t="s">
        <v>479</v>
      </c>
      <c r="AJ664" s="34" t="s">
        <v>54</v>
      </c>
      <c r="AK664" s="34" t="s">
        <v>490</v>
      </c>
      <c r="AL664" s="34" t="s">
        <v>86</v>
      </c>
      <c r="AM664" s="34" t="s">
        <v>529</v>
      </c>
      <c r="AN664" s="34" t="s">
        <v>467</v>
      </c>
      <c r="AO664" s="36">
        <v>1.04</v>
      </c>
      <c r="AP664" s="69" t="s">
        <v>680</v>
      </c>
      <c r="AQ664" s="69" t="s">
        <v>58</v>
      </c>
      <c r="AR664" s="37" t="s">
        <v>493</v>
      </c>
      <c r="AS664" s="38">
        <v>2020</v>
      </c>
      <c r="AT664" s="39" t="s">
        <v>470</v>
      </c>
      <c r="AU664" s="37" t="s">
        <v>686</v>
      </c>
      <c r="AV664" s="39" t="s">
        <v>494</v>
      </c>
      <c r="AW664" s="39" t="s">
        <v>495</v>
      </c>
      <c r="AX664" s="39" t="s">
        <v>687</v>
      </c>
      <c r="AY664" s="40" t="s">
        <v>467</v>
      </c>
      <c r="AZ664" s="40" t="s">
        <v>680</v>
      </c>
      <c r="BA664" s="274">
        <v>112924.39</v>
      </c>
      <c r="BB664" s="42"/>
      <c r="BC664" s="43">
        <v>100900</v>
      </c>
      <c r="BD664" s="43">
        <v>0</v>
      </c>
      <c r="BE664" s="43"/>
      <c r="BF664" s="43">
        <v>0</v>
      </c>
      <c r="BG664" s="44"/>
      <c r="BH664" s="45">
        <f t="shared" si="1034"/>
        <v>-12025</v>
      </c>
      <c r="BI664" s="45">
        <f t="shared" si="1035"/>
        <v>-12025</v>
      </c>
      <c r="BJ664" s="45">
        <f t="shared" si="1065"/>
        <v>100899.39</v>
      </c>
      <c r="BK664" s="256">
        <v>-12025</v>
      </c>
      <c r="BL664" s="46">
        <v>0</v>
      </c>
      <c r="BM664" s="46">
        <f t="shared" si="1093"/>
        <v>0</v>
      </c>
      <c r="BN664" s="46">
        <v>0</v>
      </c>
      <c r="BO664" s="46">
        <f t="shared" si="1045"/>
        <v>0</v>
      </c>
      <c r="BP664" s="46">
        <v>0</v>
      </c>
      <c r="BQ664" s="46">
        <f t="shared" si="1021"/>
        <v>0</v>
      </c>
      <c r="BR664" s="46">
        <v>0</v>
      </c>
      <c r="BS664" s="46">
        <f t="shared" si="1022"/>
        <v>0</v>
      </c>
      <c r="BT664" s="46">
        <v>0</v>
      </c>
      <c r="BU664" s="46">
        <f t="shared" si="1023"/>
        <v>0</v>
      </c>
      <c r="BV664" s="46">
        <v>0</v>
      </c>
      <c r="BW664" s="46">
        <f t="shared" si="1024"/>
        <v>0</v>
      </c>
      <c r="BX664" s="46">
        <v>0</v>
      </c>
      <c r="BY664" s="46">
        <f t="shared" si="1094"/>
        <v>0</v>
      </c>
      <c r="BZ664" s="46">
        <v>0</v>
      </c>
      <c r="CA664" s="46">
        <f t="shared" si="1047"/>
        <v>0</v>
      </c>
      <c r="CB664" s="46">
        <v>0</v>
      </c>
      <c r="CC664" s="46">
        <f t="shared" si="1095"/>
        <v>0</v>
      </c>
      <c r="CD664" s="46">
        <v>0</v>
      </c>
      <c r="CE664" s="46">
        <f t="shared" si="1096"/>
        <v>0</v>
      </c>
      <c r="CF664" s="46">
        <v>0</v>
      </c>
      <c r="CG664" s="46">
        <f t="shared" si="1097"/>
        <v>0</v>
      </c>
      <c r="CH664" s="46">
        <v>0</v>
      </c>
      <c r="CI664" s="46">
        <f t="shared" si="1098"/>
        <v>0</v>
      </c>
      <c r="CJ664" s="46">
        <v>0</v>
      </c>
      <c r="CK664" s="46">
        <f t="shared" si="1099"/>
        <v>0</v>
      </c>
      <c r="CL664" s="46">
        <v>0</v>
      </c>
      <c r="CM664" s="46">
        <f t="shared" si="1100"/>
        <v>0</v>
      </c>
      <c r="CN664" s="46">
        <v>0</v>
      </c>
      <c r="CO664" s="46">
        <f t="shared" si="1101"/>
        <v>0</v>
      </c>
      <c r="CP664" s="46">
        <v>0</v>
      </c>
      <c r="CQ664" s="46">
        <f t="shared" si="1102"/>
        <v>0</v>
      </c>
      <c r="CR664" s="46">
        <v>0</v>
      </c>
      <c r="CS664" s="46">
        <f t="shared" si="1103"/>
        <v>0</v>
      </c>
      <c r="CT664" s="46">
        <v>0</v>
      </c>
      <c r="CU664" s="46">
        <f t="shared" si="1104"/>
        <v>0</v>
      </c>
      <c r="CV664" s="46">
        <v>0</v>
      </c>
      <c r="CW664" s="46">
        <f t="shared" si="1105"/>
        <v>0</v>
      </c>
      <c r="CX664" s="46">
        <v>0</v>
      </c>
      <c r="CY664" s="46">
        <f t="shared" si="1106"/>
        <v>0</v>
      </c>
      <c r="CZ664" s="46">
        <v>0</v>
      </c>
      <c r="DA664" s="46">
        <f t="shared" si="1107"/>
        <v>0</v>
      </c>
      <c r="DB664" s="47">
        <v>0</v>
      </c>
      <c r="DC664" s="46">
        <f t="shared" si="1108"/>
        <v>0</v>
      </c>
      <c r="DD664" s="48">
        <v>0</v>
      </c>
      <c r="DE664" s="46">
        <f t="shared" si="1109"/>
        <v>0</v>
      </c>
      <c r="DF664" s="264">
        <v>25</v>
      </c>
      <c r="DG664" s="50">
        <f t="shared" si="1037"/>
        <v>4035.9755999999998</v>
      </c>
      <c r="DH664" s="51">
        <f t="shared" si="1066"/>
        <v>92827.438800000004</v>
      </c>
      <c r="DI664" s="90"/>
      <c r="DJ664" s="53">
        <f t="shared" si="1112"/>
        <v>4035.9755999999998</v>
      </c>
      <c r="DK664" s="53">
        <f t="shared" si="1112"/>
        <v>4035.9755999999998</v>
      </c>
      <c r="DL664" s="53">
        <f t="shared" si="1112"/>
        <v>4035.9755999999998</v>
      </c>
      <c r="DM664" s="53">
        <f>$DG664</f>
        <v>4035.9755999999998</v>
      </c>
      <c r="DN664" s="53">
        <f>$DG664</f>
        <v>4035.9755999999998</v>
      </c>
      <c r="DO664" s="53">
        <f t="shared" si="1111"/>
        <v>4035.9755999999998</v>
      </c>
      <c r="DP664" s="53">
        <f t="shared" si="1111"/>
        <v>4035.9755999999998</v>
      </c>
      <c r="DQ664" s="53">
        <f t="shared" si="1111"/>
        <v>4035.9755999999998</v>
      </c>
      <c r="DR664" s="53">
        <f t="shared" si="1111"/>
        <v>4035.9755999999998</v>
      </c>
      <c r="DS664" s="53">
        <f t="shared" si="1111"/>
        <v>4035.9755999999998</v>
      </c>
      <c r="DT664" s="53">
        <f t="shared" si="1114"/>
        <v>4035.9755999999998</v>
      </c>
      <c r="DU664" s="53">
        <f t="shared" si="1114"/>
        <v>4035.9755999999998</v>
      </c>
      <c r="DV664" s="53">
        <f t="shared" si="1114"/>
        <v>4035.9755999999998</v>
      </c>
      <c r="DW664" s="53">
        <f t="shared" si="1114"/>
        <v>4035.9755999999998</v>
      </c>
      <c r="DX664" s="53">
        <f t="shared" si="1114"/>
        <v>4035.9755999999998</v>
      </c>
      <c r="DY664" s="53">
        <f t="shared" si="1114"/>
        <v>4035.9755999999998</v>
      </c>
      <c r="DZ664" s="53">
        <f t="shared" si="1114"/>
        <v>4035.9755999999998</v>
      </c>
      <c r="EA664" s="53">
        <f t="shared" si="1114"/>
        <v>4035.9755999999998</v>
      </c>
      <c r="EB664" s="53">
        <f t="shared" si="1114"/>
        <v>4035.9755999999998</v>
      </c>
      <c r="EC664" s="53">
        <f t="shared" si="1114"/>
        <v>4035.9755999999998</v>
      </c>
      <c r="ED664" s="53">
        <f>$DG664</f>
        <v>4035.9755999999998</v>
      </c>
      <c r="EE664" s="53">
        <f>$DG664</f>
        <v>4035.9755999999998</v>
      </c>
      <c r="EF664" s="53">
        <f>$DG664</f>
        <v>4035.9755999999998</v>
      </c>
      <c r="EG664" s="54">
        <f t="shared" si="1068"/>
        <v>8071.9511999999959</v>
      </c>
      <c r="EH664" s="55">
        <f t="shared" si="1069"/>
        <v>23</v>
      </c>
      <c r="EI664" s="55">
        <f t="shared" si="1070"/>
        <v>2</v>
      </c>
      <c r="EJ664" s="67" t="s">
        <v>531</v>
      </c>
      <c r="EK664" s="57">
        <f t="shared" si="1087"/>
        <v>100899.39</v>
      </c>
      <c r="EL664" s="57">
        <f t="shared" si="1088"/>
        <v>96863.414399999994</v>
      </c>
      <c r="EM664" s="57">
        <f t="shared" si="1089"/>
        <v>92827.438799999989</v>
      </c>
      <c r="EN664" s="57">
        <f t="shared" si="1090"/>
        <v>88791.463199999984</v>
      </c>
      <c r="EO664" s="57">
        <f t="shared" si="1073"/>
        <v>84755.487599999979</v>
      </c>
      <c r="EP664" s="57">
        <f t="shared" si="1074"/>
        <v>80719.511999999973</v>
      </c>
      <c r="EQ664" s="58">
        <f t="shared" si="1075"/>
        <v>1210.79268</v>
      </c>
      <c r="ER664" s="58">
        <f t="shared" si="1076"/>
        <v>1162.3609727999999</v>
      </c>
      <c r="ES664" s="58">
        <f t="shared" si="1077"/>
        <v>1206.7567043999998</v>
      </c>
      <c r="ET664" s="58">
        <f t="shared" si="1078"/>
        <v>1243.0804847999998</v>
      </c>
    </row>
    <row r="665" spans="1:150" x14ac:dyDescent="0.25">
      <c r="A665" s="30" t="s">
        <v>1891</v>
      </c>
      <c r="B665" s="65">
        <v>9000240</v>
      </c>
      <c r="C665" s="67" t="s">
        <v>1892</v>
      </c>
      <c r="D665" s="32" t="s">
        <v>1247</v>
      </c>
      <c r="E665" s="56"/>
      <c r="F665" s="33"/>
      <c r="G665" s="33"/>
      <c r="H665" s="288">
        <f t="shared" si="1071"/>
        <v>53461</v>
      </c>
      <c r="I665" s="288">
        <f t="shared" si="1072"/>
        <v>75757.209999999992</v>
      </c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4" t="s">
        <v>675</v>
      </c>
      <c r="AI665" s="34" t="s">
        <v>1248</v>
      </c>
      <c r="AJ665" s="34" t="s">
        <v>677</v>
      </c>
      <c r="AK665" s="34" t="s">
        <v>1156</v>
      </c>
      <c r="AL665" s="34" t="s">
        <v>204</v>
      </c>
      <c r="AM665" s="34" t="s">
        <v>529</v>
      </c>
      <c r="AN665" s="34" t="s">
        <v>649</v>
      </c>
      <c r="AO665" s="36">
        <v>1.04</v>
      </c>
      <c r="AP665" s="69" t="s">
        <v>680</v>
      </c>
      <c r="AQ665" s="69" t="s">
        <v>30</v>
      </c>
      <c r="AR665" s="37" t="s">
        <v>493</v>
      </c>
      <c r="AS665" s="38">
        <v>2021</v>
      </c>
      <c r="AT665" s="39" t="s">
        <v>470</v>
      </c>
      <c r="AU665" s="37" t="s">
        <v>469</v>
      </c>
      <c r="AV665" s="39" t="s">
        <v>494</v>
      </c>
      <c r="AW665" s="39" t="s">
        <v>495</v>
      </c>
      <c r="AX665" s="39" t="s">
        <v>496</v>
      </c>
      <c r="AY665" s="40" t="s">
        <v>1157</v>
      </c>
      <c r="AZ665" s="40" t="s">
        <v>680</v>
      </c>
      <c r="BA665" s="274">
        <v>22296.21</v>
      </c>
      <c r="BB665" s="42"/>
      <c r="BC665" s="43">
        <v>75757</v>
      </c>
      <c r="BD665" s="43">
        <v>0</v>
      </c>
      <c r="BE665" s="43"/>
      <c r="BF665" s="43">
        <v>0</v>
      </c>
      <c r="BG665" s="44"/>
      <c r="BH665" s="45">
        <f t="shared" si="1034"/>
        <v>53461</v>
      </c>
      <c r="BI665" s="45">
        <f t="shared" si="1035"/>
        <v>53461</v>
      </c>
      <c r="BJ665" s="45">
        <f t="shared" si="1065"/>
        <v>75757.209999999992</v>
      </c>
      <c r="BK665" s="46">
        <v>53461</v>
      </c>
      <c r="BL665" s="46">
        <v>0</v>
      </c>
      <c r="BM665" s="46">
        <f t="shared" si="1093"/>
        <v>0</v>
      </c>
      <c r="BN665" s="46">
        <v>0</v>
      </c>
      <c r="BO665" s="46">
        <f t="shared" si="1045"/>
        <v>0</v>
      </c>
      <c r="BP665" s="46">
        <v>0</v>
      </c>
      <c r="BQ665" s="46">
        <f t="shared" si="1021"/>
        <v>0</v>
      </c>
      <c r="BR665" s="46">
        <v>0</v>
      </c>
      <c r="BS665" s="46">
        <f t="shared" si="1022"/>
        <v>0</v>
      </c>
      <c r="BT665" s="46">
        <v>0</v>
      </c>
      <c r="BU665" s="46">
        <f t="shared" si="1023"/>
        <v>0</v>
      </c>
      <c r="BV665" s="46">
        <v>0</v>
      </c>
      <c r="BW665" s="46">
        <f t="shared" si="1024"/>
        <v>0</v>
      </c>
      <c r="BX665" s="46">
        <v>0</v>
      </c>
      <c r="BY665" s="46">
        <f t="shared" si="1094"/>
        <v>0</v>
      </c>
      <c r="BZ665" s="46">
        <v>0</v>
      </c>
      <c r="CA665" s="46">
        <f t="shared" si="1047"/>
        <v>0</v>
      </c>
      <c r="CB665" s="46">
        <v>0</v>
      </c>
      <c r="CC665" s="46">
        <f t="shared" si="1095"/>
        <v>0</v>
      </c>
      <c r="CD665" s="46">
        <v>0</v>
      </c>
      <c r="CE665" s="46">
        <f t="shared" si="1096"/>
        <v>0</v>
      </c>
      <c r="CF665" s="46">
        <v>0</v>
      </c>
      <c r="CG665" s="46">
        <f t="shared" si="1097"/>
        <v>0</v>
      </c>
      <c r="CH665" s="46">
        <v>0</v>
      </c>
      <c r="CI665" s="46">
        <f t="shared" si="1098"/>
        <v>0</v>
      </c>
      <c r="CJ665" s="46">
        <v>0</v>
      </c>
      <c r="CK665" s="46">
        <f t="shared" si="1099"/>
        <v>0</v>
      </c>
      <c r="CL665" s="46">
        <v>0</v>
      </c>
      <c r="CM665" s="46">
        <f t="shared" si="1100"/>
        <v>0</v>
      </c>
      <c r="CN665" s="46">
        <v>0</v>
      </c>
      <c r="CO665" s="46">
        <f t="shared" si="1101"/>
        <v>0</v>
      </c>
      <c r="CP665" s="46">
        <v>0</v>
      </c>
      <c r="CQ665" s="46">
        <f t="shared" si="1102"/>
        <v>0</v>
      </c>
      <c r="CR665" s="46">
        <v>0</v>
      </c>
      <c r="CS665" s="46">
        <f t="shared" si="1103"/>
        <v>0</v>
      </c>
      <c r="CT665" s="46">
        <v>0</v>
      </c>
      <c r="CU665" s="46">
        <f t="shared" si="1104"/>
        <v>0</v>
      </c>
      <c r="CV665" s="46">
        <v>0</v>
      </c>
      <c r="CW665" s="46">
        <f t="shared" si="1105"/>
        <v>0</v>
      </c>
      <c r="CX665" s="46">
        <v>0</v>
      </c>
      <c r="CY665" s="46">
        <f t="shared" si="1106"/>
        <v>0</v>
      </c>
      <c r="CZ665" s="46">
        <v>0</v>
      </c>
      <c r="DA665" s="46">
        <f t="shared" si="1107"/>
        <v>0</v>
      </c>
      <c r="DB665" s="47">
        <v>0</v>
      </c>
      <c r="DC665" s="46">
        <f t="shared" si="1108"/>
        <v>0</v>
      </c>
      <c r="DD665" s="48">
        <v>0</v>
      </c>
      <c r="DE665" s="46">
        <f t="shared" si="1109"/>
        <v>0</v>
      </c>
      <c r="DF665" s="264">
        <v>10</v>
      </c>
      <c r="DG665" s="50">
        <f t="shared" si="1037"/>
        <v>7575.7209999999995</v>
      </c>
      <c r="DH665" s="51">
        <f t="shared" si="1066"/>
        <v>75757.209999999992</v>
      </c>
      <c r="DI665" s="90"/>
      <c r="DJ665" s="53">
        <f t="shared" si="1112"/>
        <v>7575.7209999999995</v>
      </c>
      <c r="DK665" s="53">
        <f t="shared" si="1112"/>
        <v>7575.7209999999995</v>
      </c>
      <c r="DL665" s="53">
        <f t="shared" si="1112"/>
        <v>7575.7209999999995</v>
      </c>
      <c r="DM665" s="53">
        <f>$DG665</f>
        <v>7575.7209999999995</v>
      </c>
      <c r="DN665" s="53">
        <f>$DG665</f>
        <v>7575.7209999999995</v>
      </c>
      <c r="DO665" s="53">
        <f t="shared" si="1111"/>
        <v>7575.7209999999995</v>
      </c>
      <c r="DP665" s="53">
        <f t="shared" si="1111"/>
        <v>7575.7209999999995</v>
      </c>
      <c r="DQ665" s="53">
        <f t="shared" si="1111"/>
        <v>7575.7209999999995</v>
      </c>
      <c r="DR665" s="53">
        <f t="shared" si="1111"/>
        <v>7575.7209999999995</v>
      </c>
      <c r="DS665" s="53">
        <f t="shared" si="1111"/>
        <v>7575.7209999999995</v>
      </c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4">
        <f t="shared" si="1068"/>
        <v>0</v>
      </c>
      <c r="EH665" s="55">
        <f t="shared" si="1069"/>
        <v>10</v>
      </c>
      <c r="EI665" s="55">
        <f t="shared" si="1070"/>
        <v>0</v>
      </c>
      <c r="EJ665" s="67" t="s">
        <v>531</v>
      </c>
      <c r="EK665" s="57">
        <f t="shared" si="1087"/>
        <v>75757.209999999992</v>
      </c>
      <c r="EL665" s="57">
        <f t="shared" si="1088"/>
        <v>68181.488999999987</v>
      </c>
      <c r="EM665" s="57">
        <f t="shared" si="1089"/>
        <v>60605.767999999989</v>
      </c>
      <c r="EN665" s="57">
        <f t="shared" si="1090"/>
        <v>53030.046999999991</v>
      </c>
      <c r="EO665" s="57">
        <f t="shared" si="1073"/>
        <v>45454.325999999994</v>
      </c>
      <c r="EP665" s="57">
        <f t="shared" si="1074"/>
        <v>37878.604999999996</v>
      </c>
      <c r="EQ665" s="58">
        <f t="shared" si="1075"/>
        <v>909.08651999999995</v>
      </c>
      <c r="ER665" s="58">
        <f t="shared" si="1076"/>
        <v>818.17786799999988</v>
      </c>
      <c r="ES665" s="58">
        <f t="shared" si="1077"/>
        <v>787.87498399999981</v>
      </c>
      <c r="ET665" s="58">
        <f t="shared" si="1078"/>
        <v>742.42065799999989</v>
      </c>
    </row>
    <row r="666" spans="1:150" x14ac:dyDescent="0.25">
      <c r="A666" s="30" t="s">
        <v>1893</v>
      </c>
      <c r="B666" s="65">
        <v>9000241</v>
      </c>
      <c r="C666" s="67" t="s">
        <v>1894</v>
      </c>
      <c r="D666" s="32" t="s">
        <v>1247</v>
      </c>
      <c r="E666" s="56"/>
      <c r="F666" s="33"/>
      <c r="G666" s="33"/>
      <c r="H666" s="288">
        <f t="shared" si="1071"/>
        <v>51168</v>
      </c>
      <c r="I666" s="288">
        <f t="shared" si="1072"/>
        <v>51968</v>
      </c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4" t="s">
        <v>675</v>
      </c>
      <c r="AI666" s="34" t="s">
        <v>1248</v>
      </c>
      <c r="AJ666" s="34" t="s">
        <v>677</v>
      </c>
      <c r="AK666" s="34" t="s">
        <v>1156</v>
      </c>
      <c r="AL666" s="34" t="s">
        <v>204</v>
      </c>
      <c r="AM666" s="34" t="s">
        <v>529</v>
      </c>
      <c r="AN666" s="34" t="s">
        <v>649</v>
      </c>
      <c r="AO666" s="36">
        <v>1.04</v>
      </c>
      <c r="AP666" s="69" t="s">
        <v>680</v>
      </c>
      <c r="AQ666" s="69" t="s">
        <v>30</v>
      </c>
      <c r="AR666" s="37" t="s">
        <v>493</v>
      </c>
      <c r="AS666" s="38">
        <v>2021</v>
      </c>
      <c r="AT666" s="39" t="s">
        <v>470</v>
      </c>
      <c r="AU666" s="37" t="s">
        <v>686</v>
      </c>
      <c r="AV666" s="39" t="s">
        <v>494</v>
      </c>
      <c r="AW666" s="39" t="s">
        <v>495</v>
      </c>
      <c r="AX666" s="39" t="s">
        <v>687</v>
      </c>
      <c r="AY666" s="40" t="s">
        <v>1157</v>
      </c>
      <c r="AZ666" s="40" t="s">
        <v>680</v>
      </c>
      <c r="BA666" s="274">
        <v>800</v>
      </c>
      <c r="BB666" s="42"/>
      <c r="BC666" s="43">
        <v>51968</v>
      </c>
      <c r="BD666" s="43">
        <v>0</v>
      </c>
      <c r="BE666" s="43"/>
      <c r="BF666" s="43">
        <v>0</v>
      </c>
      <c r="BG666" s="44"/>
      <c r="BH666" s="45">
        <f t="shared" si="1034"/>
        <v>51168</v>
      </c>
      <c r="BI666" s="45">
        <f t="shared" si="1035"/>
        <v>51168</v>
      </c>
      <c r="BJ666" s="45">
        <f t="shared" si="1065"/>
        <v>51968</v>
      </c>
      <c r="BK666" s="46">
        <v>51168</v>
      </c>
      <c r="BL666" s="46">
        <v>0</v>
      </c>
      <c r="BM666" s="46">
        <f t="shared" si="1093"/>
        <v>0</v>
      </c>
      <c r="BN666" s="46">
        <v>0</v>
      </c>
      <c r="BO666" s="46">
        <f t="shared" si="1045"/>
        <v>0</v>
      </c>
      <c r="BP666" s="46">
        <v>0</v>
      </c>
      <c r="BQ666" s="46">
        <f t="shared" si="1021"/>
        <v>0</v>
      </c>
      <c r="BR666" s="46">
        <v>0</v>
      </c>
      <c r="BS666" s="46">
        <f t="shared" si="1022"/>
        <v>0</v>
      </c>
      <c r="BT666" s="46">
        <v>0</v>
      </c>
      <c r="BU666" s="46">
        <f t="shared" si="1023"/>
        <v>0</v>
      </c>
      <c r="BV666" s="46">
        <v>0</v>
      </c>
      <c r="BW666" s="46">
        <f t="shared" si="1024"/>
        <v>0</v>
      </c>
      <c r="BX666" s="46">
        <v>0</v>
      </c>
      <c r="BY666" s="46">
        <f t="shared" si="1094"/>
        <v>0</v>
      </c>
      <c r="BZ666" s="46">
        <v>0</v>
      </c>
      <c r="CA666" s="46">
        <f t="shared" si="1047"/>
        <v>0</v>
      </c>
      <c r="CB666" s="46">
        <v>0</v>
      </c>
      <c r="CC666" s="46">
        <f t="shared" si="1095"/>
        <v>0</v>
      </c>
      <c r="CD666" s="46">
        <v>0</v>
      </c>
      <c r="CE666" s="46">
        <f t="shared" si="1096"/>
        <v>0</v>
      </c>
      <c r="CF666" s="46">
        <v>0</v>
      </c>
      <c r="CG666" s="46">
        <f t="shared" si="1097"/>
        <v>0</v>
      </c>
      <c r="CH666" s="46">
        <v>0</v>
      </c>
      <c r="CI666" s="46">
        <f t="shared" si="1098"/>
        <v>0</v>
      </c>
      <c r="CJ666" s="46">
        <v>0</v>
      </c>
      <c r="CK666" s="46">
        <f t="shared" si="1099"/>
        <v>0</v>
      </c>
      <c r="CL666" s="46">
        <v>0</v>
      </c>
      <c r="CM666" s="46">
        <f t="shared" si="1100"/>
        <v>0</v>
      </c>
      <c r="CN666" s="46">
        <v>0</v>
      </c>
      <c r="CO666" s="46">
        <f t="shared" si="1101"/>
        <v>0</v>
      </c>
      <c r="CP666" s="46">
        <v>0</v>
      </c>
      <c r="CQ666" s="46">
        <f t="shared" si="1102"/>
        <v>0</v>
      </c>
      <c r="CR666" s="46">
        <v>0</v>
      </c>
      <c r="CS666" s="46">
        <f t="shared" si="1103"/>
        <v>0</v>
      </c>
      <c r="CT666" s="46">
        <v>0</v>
      </c>
      <c r="CU666" s="46">
        <f t="shared" si="1104"/>
        <v>0</v>
      </c>
      <c r="CV666" s="46">
        <v>0</v>
      </c>
      <c r="CW666" s="46">
        <f t="shared" si="1105"/>
        <v>0</v>
      </c>
      <c r="CX666" s="46">
        <v>0</v>
      </c>
      <c r="CY666" s="46">
        <f t="shared" si="1106"/>
        <v>0</v>
      </c>
      <c r="CZ666" s="46">
        <v>0</v>
      </c>
      <c r="DA666" s="46">
        <f t="shared" si="1107"/>
        <v>0</v>
      </c>
      <c r="DB666" s="47">
        <v>0</v>
      </c>
      <c r="DC666" s="46">
        <f t="shared" si="1108"/>
        <v>0</v>
      </c>
      <c r="DD666" s="48">
        <v>0</v>
      </c>
      <c r="DE666" s="46">
        <f t="shared" si="1109"/>
        <v>0</v>
      </c>
      <c r="DF666" s="264">
        <v>15</v>
      </c>
      <c r="DG666" s="50">
        <f t="shared" si="1037"/>
        <v>3464.5333333333333</v>
      </c>
      <c r="DH666" s="51">
        <f t="shared" si="1066"/>
        <v>51968</v>
      </c>
      <c r="DI666" s="52"/>
      <c r="DJ666" s="52">
        <f t="shared" si="1112"/>
        <v>3464.5333333333333</v>
      </c>
      <c r="DK666" s="52">
        <f t="shared" si="1112"/>
        <v>3464.5333333333333</v>
      </c>
      <c r="DL666" s="52">
        <f t="shared" si="1112"/>
        <v>3464.5333333333333</v>
      </c>
      <c r="DM666" s="52">
        <f>$DG666</f>
        <v>3464.5333333333333</v>
      </c>
      <c r="DN666" s="52">
        <f>$DG666</f>
        <v>3464.5333333333333</v>
      </c>
      <c r="DO666" s="52">
        <f t="shared" si="1111"/>
        <v>3464.5333333333333</v>
      </c>
      <c r="DP666" s="52">
        <f t="shared" si="1111"/>
        <v>3464.5333333333333</v>
      </c>
      <c r="DQ666" s="52">
        <f t="shared" si="1111"/>
        <v>3464.5333333333333</v>
      </c>
      <c r="DR666" s="52">
        <f t="shared" si="1111"/>
        <v>3464.5333333333333</v>
      </c>
      <c r="DS666" s="52">
        <f t="shared" si="1111"/>
        <v>3464.5333333333333</v>
      </c>
      <c r="DT666" s="52">
        <f>$DG666</f>
        <v>3464.5333333333333</v>
      </c>
      <c r="DU666" s="52">
        <f>$DG666</f>
        <v>3464.5333333333333</v>
      </c>
      <c r="DV666" s="52">
        <f>$DG666</f>
        <v>3464.5333333333333</v>
      </c>
      <c r="DW666" s="52">
        <f>$DG666</f>
        <v>3464.5333333333333</v>
      </c>
      <c r="DX666" s="52">
        <f>$DG666</f>
        <v>3464.5333333333333</v>
      </c>
      <c r="DY666" s="53"/>
      <c r="DZ666" s="53"/>
      <c r="EA666" s="53"/>
      <c r="EB666" s="53"/>
      <c r="EC666" s="53"/>
      <c r="ED666" s="53"/>
      <c r="EE666" s="53"/>
      <c r="EF666" s="53"/>
      <c r="EG666" s="54">
        <f t="shared" si="1068"/>
        <v>0</v>
      </c>
      <c r="EH666" s="55">
        <f t="shared" si="1069"/>
        <v>15</v>
      </c>
      <c r="EI666" s="55">
        <f t="shared" si="1070"/>
        <v>0</v>
      </c>
      <c r="EJ666" s="67" t="s">
        <v>531</v>
      </c>
      <c r="EK666" s="57">
        <f t="shared" si="1087"/>
        <v>51968</v>
      </c>
      <c r="EL666" s="57">
        <f t="shared" si="1088"/>
        <v>48503.466666666667</v>
      </c>
      <c r="EM666" s="57">
        <f t="shared" si="1089"/>
        <v>45038.933333333334</v>
      </c>
      <c r="EN666" s="57">
        <f t="shared" si="1090"/>
        <v>41574.400000000001</v>
      </c>
      <c r="EO666" s="57">
        <f t="shared" si="1073"/>
        <v>38109.866666666669</v>
      </c>
      <c r="EP666" s="57">
        <f t="shared" si="1074"/>
        <v>34645.333333333336</v>
      </c>
      <c r="EQ666" s="58">
        <f t="shared" si="1075"/>
        <v>623.61599999999999</v>
      </c>
      <c r="ER666" s="58">
        <f t="shared" si="1076"/>
        <v>582.04160000000002</v>
      </c>
      <c r="ES666" s="58">
        <f t="shared" si="1077"/>
        <v>585.50613333333331</v>
      </c>
      <c r="ET666" s="58">
        <f t="shared" si="1078"/>
        <v>582.04160000000002</v>
      </c>
    </row>
    <row r="667" spans="1:150" x14ac:dyDescent="0.25">
      <c r="A667" s="30" t="s">
        <v>1895</v>
      </c>
      <c r="B667" s="65">
        <v>9000242</v>
      </c>
      <c r="C667" s="67" t="s">
        <v>1896</v>
      </c>
      <c r="D667" s="32" t="s">
        <v>1247</v>
      </c>
      <c r="E667" s="56"/>
      <c r="F667" s="33"/>
      <c r="G667" s="33"/>
      <c r="H667" s="288">
        <f t="shared" si="1071"/>
        <v>46882.16</v>
      </c>
      <c r="I667" s="288">
        <f t="shared" si="1072"/>
        <v>62503.820000000007</v>
      </c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4" t="s">
        <v>675</v>
      </c>
      <c r="AI667" s="34" t="s">
        <v>479</v>
      </c>
      <c r="AJ667" s="34" t="s">
        <v>677</v>
      </c>
      <c r="AK667" s="34" t="s">
        <v>1156</v>
      </c>
      <c r="AL667" s="34" t="s">
        <v>204</v>
      </c>
      <c r="AM667" s="34" t="s">
        <v>529</v>
      </c>
      <c r="AN667" s="34" t="s">
        <v>649</v>
      </c>
      <c r="AO667" s="36">
        <v>1.04</v>
      </c>
      <c r="AP667" s="69" t="s">
        <v>680</v>
      </c>
      <c r="AQ667" s="69" t="s">
        <v>30</v>
      </c>
      <c r="AR667" s="37" t="s">
        <v>493</v>
      </c>
      <c r="AS667" s="38">
        <v>2021</v>
      </c>
      <c r="AT667" s="39" t="s">
        <v>470</v>
      </c>
      <c r="AU667" s="37" t="s">
        <v>686</v>
      </c>
      <c r="AV667" s="39" t="s">
        <v>494</v>
      </c>
      <c r="AW667" s="39" t="s">
        <v>495</v>
      </c>
      <c r="AX667" s="39" t="s">
        <v>687</v>
      </c>
      <c r="AY667" s="40" t="s">
        <v>467</v>
      </c>
      <c r="AZ667" s="40" t="s">
        <v>680</v>
      </c>
      <c r="BA667" s="274">
        <v>15621.66</v>
      </c>
      <c r="BB667" s="42"/>
      <c r="BC667" s="43">
        <v>58825.979999999996</v>
      </c>
      <c r="BD667" s="43">
        <v>0</v>
      </c>
      <c r="BE667" s="43"/>
      <c r="BF667" s="43">
        <v>0</v>
      </c>
      <c r="BG667" s="44"/>
      <c r="BH667" s="45">
        <f t="shared" si="1034"/>
        <v>45079</v>
      </c>
      <c r="BI667" s="45">
        <f t="shared" si="1035"/>
        <v>46882.16</v>
      </c>
      <c r="BJ667" s="45">
        <f t="shared" si="1065"/>
        <v>62503.820000000007</v>
      </c>
      <c r="BK667" s="73">
        <v>0</v>
      </c>
      <c r="BL667" s="73">
        <v>45079</v>
      </c>
      <c r="BM667" s="46">
        <f t="shared" si="1093"/>
        <v>46882.16</v>
      </c>
      <c r="BN667" s="46">
        <v>0</v>
      </c>
      <c r="BO667" s="46">
        <f t="shared" si="1045"/>
        <v>0</v>
      </c>
      <c r="BP667" s="46">
        <v>0</v>
      </c>
      <c r="BQ667" s="46">
        <f t="shared" si="1021"/>
        <v>0</v>
      </c>
      <c r="BR667" s="46">
        <v>0</v>
      </c>
      <c r="BS667" s="46">
        <f t="shared" si="1022"/>
        <v>0</v>
      </c>
      <c r="BT667" s="46">
        <v>0</v>
      </c>
      <c r="BU667" s="46">
        <f t="shared" si="1023"/>
        <v>0</v>
      </c>
      <c r="BV667" s="46">
        <v>0</v>
      </c>
      <c r="BW667" s="46">
        <f t="shared" si="1024"/>
        <v>0</v>
      </c>
      <c r="BX667" s="46">
        <v>0</v>
      </c>
      <c r="BY667" s="46">
        <f t="shared" si="1094"/>
        <v>0</v>
      </c>
      <c r="BZ667" s="46">
        <v>0</v>
      </c>
      <c r="CA667" s="46">
        <f t="shared" si="1047"/>
        <v>0</v>
      </c>
      <c r="CB667" s="46">
        <v>0</v>
      </c>
      <c r="CC667" s="46">
        <f t="shared" si="1095"/>
        <v>0</v>
      </c>
      <c r="CD667" s="46">
        <v>0</v>
      </c>
      <c r="CE667" s="46">
        <f t="shared" si="1096"/>
        <v>0</v>
      </c>
      <c r="CF667" s="46">
        <v>0</v>
      </c>
      <c r="CG667" s="46">
        <f t="shared" si="1097"/>
        <v>0</v>
      </c>
      <c r="CH667" s="46">
        <v>0</v>
      </c>
      <c r="CI667" s="46">
        <f t="shared" si="1098"/>
        <v>0</v>
      </c>
      <c r="CJ667" s="46">
        <v>0</v>
      </c>
      <c r="CK667" s="46">
        <f t="shared" si="1099"/>
        <v>0</v>
      </c>
      <c r="CL667" s="46">
        <v>0</v>
      </c>
      <c r="CM667" s="46">
        <f t="shared" si="1100"/>
        <v>0</v>
      </c>
      <c r="CN667" s="46">
        <v>0</v>
      </c>
      <c r="CO667" s="46">
        <f t="shared" si="1101"/>
        <v>0</v>
      </c>
      <c r="CP667" s="46">
        <v>0</v>
      </c>
      <c r="CQ667" s="46">
        <f t="shared" si="1102"/>
        <v>0</v>
      </c>
      <c r="CR667" s="46">
        <v>0</v>
      </c>
      <c r="CS667" s="46">
        <f t="shared" si="1103"/>
        <v>0</v>
      </c>
      <c r="CT667" s="46">
        <v>0</v>
      </c>
      <c r="CU667" s="46">
        <f t="shared" si="1104"/>
        <v>0</v>
      </c>
      <c r="CV667" s="46">
        <v>0</v>
      </c>
      <c r="CW667" s="46">
        <f t="shared" si="1105"/>
        <v>0</v>
      </c>
      <c r="CX667" s="46">
        <v>0</v>
      </c>
      <c r="CY667" s="46">
        <f t="shared" si="1106"/>
        <v>0</v>
      </c>
      <c r="CZ667" s="46">
        <v>0</v>
      </c>
      <c r="DA667" s="46">
        <f t="shared" si="1107"/>
        <v>0</v>
      </c>
      <c r="DB667" s="47">
        <v>0</v>
      </c>
      <c r="DC667" s="46">
        <f t="shared" si="1108"/>
        <v>0</v>
      </c>
      <c r="DD667" s="48">
        <v>0</v>
      </c>
      <c r="DE667" s="46">
        <f t="shared" si="1109"/>
        <v>0</v>
      </c>
      <c r="DF667" s="264">
        <v>10</v>
      </c>
      <c r="DG667" s="50">
        <f t="shared" si="1037"/>
        <v>6250.3820000000005</v>
      </c>
      <c r="DH667" s="51">
        <f t="shared" si="1066"/>
        <v>62503.819999999992</v>
      </c>
      <c r="DI667" s="52"/>
      <c r="DJ667" s="52"/>
      <c r="DK667" s="52">
        <f t="shared" ref="DK667:DN668" si="1115">$DG667</f>
        <v>6250.3820000000005</v>
      </c>
      <c r="DL667" s="52">
        <f t="shared" si="1115"/>
        <v>6250.3820000000005</v>
      </c>
      <c r="DM667" s="52">
        <f t="shared" si="1115"/>
        <v>6250.3820000000005</v>
      </c>
      <c r="DN667" s="52">
        <f t="shared" si="1115"/>
        <v>6250.3820000000005</v>
      </c>
      <c r="DO667" s="52">
        <f t="shared" si="1111"/>
        <v>6250.3820000000005</v>
      </c>
      <c r="DP667" s="52">
        <f t="shared" si="1111"/>
        <v>6250.3820000000005</v>
      </c>
      <c r="DQ667" s="52">
        <f t="shared" si="1111"/>
        <v>6250.3820000000005</v>
      </c>
      <c r="DR667" s="52">
        <f t="shared" si="1111"/>
        <v>6250.3820000000005</v>
      </c>
      <c r="DS667" s="52">
        <f t="shared" si="1111"/>
        <v>6250.3820000000005</v>
      </c>
      <c r="DT667" s="52">
        <f>$DG667</f>
        <v>6250.3820000000005</v>
      </c>
      <c r="DU667" s="52"/>
      <c r="DV667" s="52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4">
        <f t="shared" si="1068"/>
        <v>0</v>
      </c>
      <c r="EH667" s="55">
        <f t="shared" si="1069"/>
        <v>10</v>
      </c>
      <c r="EI667" s="55">
        <f t="shared" si="1070"/>
        <v>0</v>
      </c>
      <c r="EJ667" s="67" t="s">
        <v>531</v>
      </c>
      <c r="EK667" s="57">
        <f t="shared" si="1087"/>
        <v>15621.66</v>
      </c>
      <c r="EL667" s="57">
        <f t="shared" si="1088"/>
        <v>62503.820000000007</v>
      </c>
      <c r="EM667" s="57">
        <f t="shared" si="1089"/>
        <v>56253.438000000009</v>
      </c>
      <c r="EN667" s="57">
        <f t="shared" si="1090"/>
        <v>50003.056000000011</v>
      </c>
      <c r="EO667" s="57">
        <f t="shared" si="1073"/>
        <v>43752.674000000014</v>
      </c>
      <c r="EP667" s="57">
        <f t="shared" si="1074"/>
        <v>37502.292000000016</v>
      </c>
      <c r="EQ667" s="58">
        <f t="shared" si="1075"/>
        <v>187.45992000000001</v>
      </c>
      <c r="ER667" s="58">
        <f t="shared" si="1076"/>
        <v>750.04584000000011</v>
      </c>
      <c r="ES667" s="58">
        <f t="shared" si="1077"/>
        <v>731.29469400000005</v>
      </c>
      <c r="ET667" s="58">
        <f t="shared" si="1078"/>
        <v>700.04278400000021</v>
      </c>
    </row>
    <row r="668" spans="1:150" x14ac:dyDescent="0.25">
      <c r="A668" s="30" t="s">
        <v>1897</v>
      </c>
      <c r="B668" s="65">
        <v>9000243</v>
      </c>
      <c r="C668" s="67" t="s">
        <v>1898</v>
      </c>
      <c r="D668" s="32" t="s">
        <v>1247</v>
      </c>
      <c r="E668" s="56"/>
      <c r="F668" s="33"/>
      <c r="G668" s="33"/>
      <c r="H668" s="288">
        <f t="shared" si="1071"/>
        <v>374494.80640000006</v>
      </c>
      <c r="I668" s="288">
        <f t="shared" si="1072"/>
        <v>374494.80640000006</v>
      </c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4" t="s">
        <v>675</v>
      </c>
      <c r="AI668" s="34" t="s">
        <v>1248</v>
      </c>
      <c r="AJ668" s="34" t="s">
        <v>677</v>
      </c>
      <c r="AK668" s="34" t="s">
        <v>1156</v>
      </c>
      <c r="AL668" s="34" t="s">
        <v>204</v>
      </c>
      <c r="AM668" s="34" t="s">
        <v>529</v>
      </c>
      <c r="AN668" s="34" t="s">
        <v>649</v>
      </c>
      <c r="AO668" s="36">
        <v>1.04</v>
      </c>
      <c r="AP668" s="69" t="s">
        <v>680</v>
      </c>
      <c r="AQ668" s="69" t="s">
        <v>30</v>
      </c>
      <c r="AR668" s="37" t="s">
        <v>469</v>
      </c>
      <c r="AS668" s="38">
        <v>2021</v>
      </c>
      <c r="AT668" s="39" t="s">
        <v>470</v>
      </c>
      <c r="AU668" s="37" t="s">
        <v>469</v>
      </c>
      <c r="AV668" s="39" t="s">
        <v>494</v>
      </c>
      <c r="AW668" s="39" t="s">
        <v>495</v>
      </c>
      <c r="AX668" s="39" t="s">
        <v>496</v>
      </c>
      <c r="AY668" s="40" t="s">
        <v>1157</v>
      </c>
      <c r="AZ668" s="40" t="s">
        <v>680</v>
      </c>
      <c r="BA668" s="274">
        <v>0</v>
      </c>
      <c r="BB668" s="42"/>
      <c r="BC668" s="43">
        <v>360091.16000000003</v>
      </c>
      <c r="BD668" s="43">
        <v>0</v>
      </c>
      <c r="BE668" s="43"/>
      <c r="BF668" s="43">
        <v>0</v>
      </c>
      <c r="BG668" s="44"/>
      <c r="BH668" s="45">
        <f t="shared" si="1034"/>
        <v>360091.16000000003</v>
      </c>
      <c r="BI668" s="45">
        <f t="shared" si="1035"/>
        <v>374494.80640000006</v>
      </c>
      <c r="BJ668" s="45">
        <f t="shared" si="1065"/>
        <v>374494.80640000006</v>
      </c>
      <c r="BK668" s="46">
        <v>0</v>
      </c>
      <c r="BL668" s="46">
        <v>360091.16000000003</v>
      </c>
      <c r="BM668" s="46">
        <f t="shared" si="1093"/>
        <v>374494.80640000006</v>
      </c>
      <c r="BN668" s="46">
        <v>0</v>
      </c>
      <c r="BO668" s="46">
        <f t="shared" si="1045"/>
        <v>0</v>
      </c>
      <c r="BP668" s="46">
        <v>0</v>
      </c>
      <c r="BQ668" s="46">
        <f t="shared" si="1021"/>
        <v>0</v>
      </c>
      <c r="BR668" s="46">
        <v>0</v>
      </c>
      <c r="BS668" s="46">
        <f t="shared" si="1022"/>
        <v>0</v>
      </c>
      <c r="BT668" s="46">
        <v>0</v>
      </c>
      <c r="BU668" s="46">
        <f t="shared" si="1023"/>
        <v>0</v>
      </c>
      <c r="BV668" s="46">
        <v>0</v>
      </c>
      <c r="BW668" s="46">
        <f t="shared" si="1024"/>
        <v>0</v>
      </c>
      <c r="BX668" s="46">
        <v>0</v>
      </c>
      <c r="BY668" s="46">
        <f t="shared" si="1094"/>
        <v>0</v>
      </c>
      <c r="BZ668" s="46">
        <v>0</v>
      </c>
      <c r="CA668" s="46">
        <f t="shared" si="1047"/>
        <v>0</v>
      </c>
      <c r="CB668" s="46">
        <v>0</v>
      </c>
      <c r="CC668" s="46">
        <f t="shared" si="1095"/>
        <v>0</v>
      </c>
      <c r="CD668" s="46">
        <v>0</v>
      </c>
      <c r="CE668" s="46">
        <f t="shared" si="1096"/>
        <v>0</v>
      </c>
      <c r="CF668" s="46">
        <v>0</v>
      </c>
      <c r="CG668" s="46">
        <f t="shared" si="1097"/>
        <v>0</v>
      </c>
      <c r="CH668" s="46">
        <v>0</v>
      </c>
      <c r="CI668" s="46">
        <f t="shared" si="1098"/>
        <v>0</v>
      </c>
      <c r="CJ668" s="46">
        <v>0</v>
      </c>
      <c r="CK668" s="46">
        <f t="shared" si="1099"/>
        <v>0</v>
      </c>
      <c r="CL668" s="46">
        <v>0</v>
      </c>
      <c r="CM668" s="46">
        <f t="shared" si="1100"/>
        <v>0</v>
      </c>
      <c r="CN668" s="46">
        <v>0</v>
      </c>
      <c r="CO668" s="46">
        <f t="shared" si="1101"/>
        <v>0</v>
      </c>
      <c r="CP668" s="46">
        <v>0</v>
      </c>
      <c r="CQ668" s="46">
        <f t="shared" si="1102"/>
        <v>0</v>
      </c>
      <c r="CR668" s="46">
        <v>0</v>
      </c>
      <c r="CS668" s="46">
        <f t="shared" si="1103"/>
        <v>0</v>
      </c>
      <c r="CT668" s="46">
        <v>0</v>
      </c>
      <c r="CU668" s="46">
        <f t="shared" si="1104"/>
        <v>0</v>
      </c>
      <c r="CV668" s="46">
        <v>0</v>
      </c>
      <c r="CW668" s="46">
        <f t="shared" si="1105"/>
        <v>0</v>
      </c>
      <c r="CX668" s="46">
        <v>0</v>
      </c>
      <c r="CY668" s="46">
        <f t="shared" si="1106"/>
        <v>0</v>
      </c>
      <c r="CZ668" s="46">
        <v>0</v>
      </c>
      <c r="DA668" s="46">
        <f t="shared" si="1107"/>
        <v>0</v>
      </c>
      <c r="DB668" s="47">
        <v>0</v>
      </c>
      <c r="DC668" s="46">
        <f t="shared" si="1108"/>
        <v>0</v>
      </c>
      <c r="DD668" s="48">
        <v>0</v>
      </c>
      <c r="DE668" s="46">
        <f t="shared" si="1109"/>
        <v>0</v>
      </c>
      <c r="DF668" s="264">
        <v>20</v>
      </c>
      <c r="DG668" s="50">
        <f t="shared" si="1037"/>
        <v>18724.740320000004</v>
      </c>
      <c r="DH668" s="51">
        <f t="shared" si="1066"/>
        <v>374494.8064</v>
      </c>
      <c r="DI668" s="52"/>
      <c r="DJ668" s="52"/>
      <c r="DK668" s="52">
        <f t="shared" si="1115"/>
        <v>18724.740320000004</v>
      </c>
      <c r="DL668" s="52">
        <f t="shared" si="1115"/>
        <v>18724.740320000004</v>
      </c>
      <c r="DM668" s="52">
        <f t="shared" si="1115"/>
        <v>18724.740320000004</v>
      </c>
      <c r="DN668" s="52">
        <f t="shared" si="1115"/>
        <v>18724.740320000004</v>
      </c>
      <c r="DO668" s="52">
        <f t="shared" si="1111"/>
        <v>18724.740320000004</v>
      </c>
      <c r="DP668" s="52">
        <f t="shared" si="1111"/>
        <v>18724.740320000004</v>
      </c>
      <c r="DQ668" s="52">
        <f t="shared" si="1111"/>
        <v>18724.740320000004</v>
      </c>
      <c r="DR668" s="52">
        <f t="shared" si="1111"/>
        <v>18724.740320000004</v>
      </c>
      <c r="DS668" s="52">
        <f t="shared" si="1111"/>
        <v>18724.740320000004</v>
      </c>
      <c r="DT668" s="52">
        <f>$DG668</f>
        <v>18724.740320000004</v>
      </c>
      <c r="DU668" s="52">
        <f t="shared" ref="DU668:ED668" si="1116">$DG668</f>
        <v>18724.740320000004</v>
      </c>
      <c r="DV668" s="52">
        <f t="shared" si="1116"/>
        <v>18724.740320000004</v>
      </c>
      <c r="DW668" s="52">
        <f t="shared" si="1116"/>
        <v>18724.740320000004</v>
      </c>
      <c r="DX668" s="52">
        <f t="shared" si="1116"/>
        <v>18724.740320000004</v>
      </c>
      <c r="DY668" s="52">
        <f t="shared" si="1116"/>
        <v>18724.740320000004</v>
      </c>
      <c r="DZ668" s="52">
        <f t="shared" si="1116"/>
        <v>18724.740320000004</v>
      </c>
      <c r="EA668" s="52">
        <f t="shared" si="1116"/>
        <v>18724.740320000004</v>
      </c>
      <c r="EB668" s="52">
        <f t="shared" si="1116"/>
        <v>18724.740320000004</v>
      </c>
      <c r="EC668" s="52">
        <f t="shared" si="1116"/>
        <v>18724.740320000004</v>
      </c>
      <c r="ED668" s="52">
        <f t="shared" si="1116"/>
        <v>18724.740320000004</v>
      </c>
      <c r="EE668" s="52"/>
      <c r="EF668" s="52"/>
      <c r="EG668" s="54">
        <f t="shared" si="1068"/>
        <v>0</v>
      </c>
      <c r="EH668" s="55">
        <f t="shared" si="1069"/>
        <v>20</v>
      </c>
      <c r="EI668" s="55">
        <f t="shared" si="1070"/>
        <v>0</v>
      </c>
      <c r="EJ668" s="67" t="s">
        <v>1899</v>
      </c>
      <c r="EK668" s="57">
        <f t="shared" si="1087"/>
        <v>0</v>
      </c>
      <c r="EL668" s="57">
        <f t="shared" si="1088"/>
        <v>374494.80640000006</v>
      </c>
      <c r="EM668" s="57">
        <f t="shared" si="1089"/>
        <v>355770.06608000008</v>
      </c>
      <c r="EN668" s="57">
        <f t="shared" si="1090"/>
        <v>337045.32576000009</v>
      </c>
      <c r="EO668" s="57">
        <f t="shared" si="1073"/>
        <v>318320.58544000011</v>
      </c>
      <c r="EP668" s="57">
        <f t="shared" si="1074"/>
        <v>299595.84512000013</v>
      </c>
      <c r="EQ668" s="58">
        <f t="shared" si="1075"/>
        <v>0</v>
      </c>
      <c r="ER668" s="58">
        <f t="shared" si="1076"/>
        <v>4493.9376768000011</v>
      </c>
      <c r="ES668" s="58">
        <f t="shared" si="1077"/>
        <v>4625.0108590400005</v>
      </c>
      <c r="ET668" s="58">
        <f t="shared" si="1078"/>
        <v>4718.6345606400018</v>
      </c>
    </row>
    <row r="669" spans="1:150" x14ac:dyDescent="0.25">
      <c r="A669" s="30" t="s">
        <v>1900</v>
      </c>
      <c r="B669" s="65">
        <v>9000244</v>
      </c>
      <c r="C669" s="67" t="s">
        <v>1901</v>
      </c>
      <c r="D669" s="32" t="s">
        <v>1247</v>
      </c>
      <c r="E669" s="56"/>
      <c r="F669" s="33"/>
      <c r="G669" s="33"/>
      <c r="H669" s="288">
        <f t="shared" si="1071"/>
        <v>28186.080000000002</v>
      </c>
      <c r="I669" s="288">
        <f t="shared" si="1072"/>
        <v>28186.080000000002</v>
      </c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4" t="s">
        <v>675</v>
      </c>
      <c r="AI669" s="34" t="s">
        <v>1248</v>
      </c>
      <c r="AJ669" s="34" t="s">
        <v>677</v>
      </c>
      <c r="AK669" s="34" t="s">
        <v>1156</v>
      </c>
      <c r="AL669" s="34" t="s">
        <v>204</v>
      </c>
      <c r="AM669" s="34" t="s">
        <v>529</v>
      </c>
      <c r="AN669" s="34" t="s">
        <v>649</v>
      </c>
      <c r="AO669" s="36">
        <v>1.04</v>
      </c>
      <c r="AP669" s="69" t="s">
        <v>680</v>
      </c>
      <c r="AQ669" s="69" t="s">
        <v>30</v>
      </c>
      <c r="AR669" s="37" t="s">
        <v>493</v>
      </c>
      <c r="AS669" s="38">
        <v>2021</v>
      </c>
      <c r="AT669" s="39" t="s">
        <v>470</v>
      </c>
      <c r="AU669" s="37" t="s">
        <v>469</v>
      </c>
      <c r="AV669" s="39" t="s">
        <v>494</v>
      </c>
      <c r="AW669" s="39" t="s">
        <v>495</v>
      </c>
      <c r="AX669" s="39" t="s">
        <v>496</v>
      </c>
      <c r="AY669" s="40" t="s">
        <v>1157</v>
      </c>
      <c r="AZ669" s="40" t="s">
        <v>680</v>
      </c>
      <c r="BA669" s="274">
        <v>0</v>
      </c>
      <c r="BB669" s="42"/>
      <c r="BC669" s="43">
        <v>27102</v>
      </c>
      <c r="BD669" s="43">
        <v>0</v>
      </c>
      <c r="BE669" s="43"/>
      <c r="BF669" s="43">
        <v>0</v>
      </c>
      <c r="BG669" s="44"/>
      <c r="BH669" s="45">
        <f t="shared" si="1034"/>
        <v>27102</v>
      </c>
      <c r="BI669" s="45">
        <f t="shared" si="1035"/>
        <v>28186.080000000002</v>
      </c>
      <c r="BJ669" s="45">
        <f t="shared" si="1065"/>
        <v>28186.080000000002</v>
      </c>
      <c r="BK669" s="73">
        <v>0</v>
      </c>
      <c r="BL669" s="46">
        <v>0</v>
      </c>
      <c r="BM669" s="46">
        <f t="shared" si="1093"/>
        <v>0</v>
      </c>
      <c r="BN669" s="73">
        <v>27102</v>
      </c>
      <c r="BO669" s="46">
        <f t="shared" si="1045"/>
        <v>28186.080000000002</v>
      </c>
      <c r="BP669" s="46">
        <v>0</v>
      </c>
      <c r="BQ669" s="46">
        <f t="shared" si="1021"/>
        <v>0</v>
      </c>
      <c r="BR669" s="46">
        <v>0</v>
      </c>
      <c r="BS669" s="46">
        <f t="shared" si="1022"/>
        <v>0</v>
      </c>
      <c r="BT669" s="46">
        <v>0</v>
      </c>
      <c r="BU669" s="46">
        <f t="shared" si="1023"/>
        <v>0</v>
      </c>
      <c r="BV669" s="46">
        <v>0</v>
      </c>
      <c r="BW669" s="46">
        <f t="shared" si="1024"/>
        <v>0</v>
      </c>
      <c r="BX669" s="46">
        <v>0</v>
      </c>
      <c r="BY669" s="46">
        <f t="shared" si="1094"/>
        <v>0</v>
      </c>
      <c r="BZ669" s="46">
        <v>0</v>
      </c>
      <c r="CA669" s="46">
        <f t="shared" si="1047"/>
        <v>0</v>
      </c>
      <c r="CB669" s="46">
        <v>0</v>
      </c>
      <c r="CC669" s="46">
        <f t="shared" si="1095"/>
        <v>0</v>
      </c>
      <c r="CD669" s="46">
        <v>0</v>
      </c>
      <c r="CE669" s="46">
        <f t="shared" si="1096"/>
        <v>0</v>
      </c>
      <c r="CF669" s="46">
        <v>0</v>
      </c>
      <c r="CG669" s="46">
        <f t="shared" si="1097"/>
        <v>0</v>
      </c>
      <c r="CH669" s="46">
        <v>0</v>
      </c>
      <c r="CI669" s="46">
        <f t="shared" si="1098"/>
        <v>0</v>
      </c>
      <c r="CJ669" s="46">
        <v>0</v>
      </c>
      <c r="CK669" s="46">
        <f t="shared" si="1099"/>
        <v>0</v>
      </c>
      <c r="CL669" s="46">
        <v>0</v>
      </c>
      <c r="CM669" s="46">
        <f t="shared" si="1100"/>
        <v>0</v>
      </c>
      <c r="CN669" s="46">
        <v>0</v>
      </c>
      <c r="CO669" s="46">
        <f t="shared" si="1101"/>
        <v>0</v>
      </c>
      <c r="CP669" s="46">
        <v>0</v>
      </c>
      <c r="CQ669" s="46">
        <f t="shared" si="1102"/>
        <v>0</v>
      </c>
      <c r="CR669" s="46">
        <v>0</v>
      </c>
      <c r="CS669" s="46">
        <f t="shared" si="1103"/>
        <v>0</v>
      </c>
      <c r="CT669" s="46">
        <v>0</v>
      </c>
      <c r="CU669" s="46">
        <f t="shared" si="1104"/>
        <v>0</v>
      </c>
      <c r="CV669" s="46">
        <v>0</v>
      </c>
      <c r="CW669" s="46">
        <f t="shared" si="1105"/>
        <v>0</v>
      </c>
      <c r="CX669" s="46">
        <v>0</v>
      </c>
      <c r="CY669" s="46">
        <f t="shared" si="1106"/>
        <v>0</v>
      </c>
      <c r="CZ669" s="46">
        <v>0</v>
      </c>
      <c r="DA669" s="46">
        <f t="shared" si="1107"/>
        <v>0</v>
      </c>
      <c r="DB669" s="47">
        <v>0</v>
      </c>
      <c r="DC669" s="46">
        <f t="shared" si="1108"/>
        <v>0</v>
      </c>
      <c r="DD669" s="48">
        <v>0</v>
      </c>
      <c r="DE669" s="46">
        <f t="shared" si="1109"/>
        <v>0</v>
      </c>
      <c r="DF669" s="264">
        <v>5</v>
      </c>
      <c r="DG669" s="50">
        <f t="shared" si="1037"/>
        <v>5637.2160000000003</v>
      </c>
      <c r="DH669" s="51">
        <f t="shared" si="1066"/>
        <v>28186.080000000002</v>
      </c>
      <c r="DI669" s="52"/>
      <c r="DJ669" s="52"/>
      <c r="DK669" s="52"/>
      <c r="DL669" s="52">
        <f t="shared" ref="DL669:DP671" si="1117">$DG669</f>
        <v>5637.2160000000003</v>
      </c>
      <c r="DM669" s="52">
        <f t="shared" si="1117"/>
        <v>5637.2160000000003</v>
      </c>
      <c r="DN669" s="52">
        <f t="shared" si="1117"/>
        <v>5637.2160000000003</v>
      </c>
      <c r="DO669" s="52">
        <f t="shared" si="1117"/>
        <v>5637.2160000000003</v>
      </c>
      <c r="DP669" s="52">
        <f t="shared" si="1117"/>
        <v>5637.2160000000003</v>
      </c>
      <c r="DQ669" s="52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4">
        <f t="shared" si="1068"/>
        <v>0</v>
      </c>
      <c r="EH669" s="55">
        <f t="shared" si="1069"/>
        <v>5</v>
      </c>
      <c r="EI669" s="55">
        <f t="shared" si="1070"/>
        <v>0</v>
      </c>
      <c r="EJ669" s="67" t="s">
        <v>531</v>
      </c>
      <c r="EK669" s="57">
        <f t="shared" si="1087"/>
        <v>0</v>
      </c>
      <c r="EL669" s="57">
        <f t="shared" si="1088"/>
        <v>0</v>
      </c>
      <c r="EM669" s="57">
        <f t="shared" si="1089"/>
        <v>28186.080000000002</v>
      </c>
      <c r="EN669" s="57">
        <f t="shared" si="1090"/>
        <v>22548.864000000001</v>
      </c>
      <c r="EO669" s="57">
        <f t="shared" si="1073"/>
        <v>16911.648000000001</v>
      </c>
      <c r="EP669" s="57">
        <f t="shared" si="1074"/>
        <v>11274.432000000001</v>
      </c>
      <c r="EQ669" s="58">
        <f t="shared" si="1075"/>
        <v>0</v>
      </c>
      <c r="ER669" s="58">
        <f t="shared" si="1076"/>
        <v>0</v>
      </c>
      <c r="ES669" s="58">
        <f t="shared" si="1077"/>
        <v>366.41904</v>
      </c>
      <c r="ET669" s="58">
        <f t="shared" si="1078"/>
        <v>315.68409600000001</v>
      </c>
    </row>
    <row r="670" spans="1:150" x14ac:dyDescent="0.25">
      <c r="A670" s="30" t="s">
        <v>1902</v>
      </c>
      <c r="B670" s="65">
        <v>9000245</v>
      </c>
      <c r="C670" s="67" t="s">
        <v>1903</v>
      </c>
      <c r="D670" s="32" t="s">
        <v>1247</v>
      </c>
      <c r="E670" s="56"/>
      <c r="F670" s="33"/>
      <c r="G670" s="33"/>
      <c r="H670" s="288">
        <f t="shared" si="1071"/>
        <v>29313.440000000002</v>
      </c>
      <c r="I670" s="288">
        <f t="shared" si="1072"/>
        <v>29313.440000000002</v>
      </c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4" t="s">
        <v>675</v>
      </c>
      <c r="AI670" s="34" t="s">
        <v>1248</v>
      </c>
      <c r="AJ670" s="34" t="s">
        <v>677</v>
      </c>
      <c r="AK670" s="34" t="s">
        <v>1156</v>
      </c>
      <c r="AL670" s="34" t="s">
        <v>204</v>
      </c>
      <c r="AM670" s="34" t="s">
        <v>529</v>
      </c>
      <c r="AN670" s="34" t="s">
        <v>649</v>
      </c>
      <c r="AO670" s="36">
        <v>1.04</v>
      </c>
      <c r="AP670" s="69" t="s">
        <v>680</v>
      </c>
      <c r="AQ670" s="69" t="s">
        <v>30</v>
      </c>
      <c r="AR670" s="37" t="s">
        <v>493</v>
      </c>
      <c r="AS670" s="38">
        <v>2021</v>
      </c>
      <c r="AT670" s="39" t="s">
        <v>470</v>
      </c>
      <c r="AU670" s="37" t="s">
        <v>469</v>
      </c>
      <c r="AV670" s="39" t="s">
        <v>494</v>
      </c>
      <c r="AW670" s="39" t="s">
        <v>495</v>
      </c>
      <c r="AX670" s="39" t="s">
        <v>496</v>
      </c>
      <c r="AY670" s="40" t="s">
        <v>1157</v>
      </c>
      <c r="AZ670" s="40" t="s">
        <v>680</v>
      </c>
      <c r="BA670" s="274">
        <v>0</v>
      </c>
      <c r="BB670" s="42"/>
      <c r="BC670" s="43">
        <v>28185.871999999999</v>
      </c>
      <c r="BD670" s="43">
        <v>0</v>
      </c>
      <c r="BE670" s="43"/>
      <c r="BF670" s="43">
        <v>0</v>
      </c>
      <c r="BG670" s="44"/>
      <c r="BH670" s="45">
        <f t="shared" si="1034"/>
        <v>28186</v>
      </c>
      <c r="BI670" s="45">
        <f t="shared" si="1035"/>
        <v>29313.440000000002</v>
      </c>
      <c r="BJ670" s="45">
        <f t="shared" si="1065"/>
        <v>29313.440000000002</v>
      </c>
      <c r="BK670" s="73">
        <v>0</v>
      </c>
      <c r="BL670" s="46">
        <v>0</v>
      </c>
      <c r="BM670" s="46">
        <f t="shared" si="1093"/>
        <v>0</v>
      </c>
      <c r="BN670" s="73">
        <v>28186</v>
      </c>
      <c r="BO670" s="46">
        <f t="shared" si="1045"/>
        <v>29313.440000000002</v>
      </c>
      <c r="BP670" s="46">
        <v>0</v>
      </c>
      <c r="BQ670" s="46">
        <f t="shared" si="1021"/>
        <v>0</v>
      </c>
      <c r="BR670" s="46">
        <v>0</v>
      </c>
      <c r="BS670" s="46">
        <f t="shared" si="1022"/>
        <v>0</v>
      </c>
      <c r="BT670" s="46">
        <v>0</v>
      </c>
      <c r="BU670" s="46">
        <f t="shared" si="1023"/>
        <v>0</v>
      </c>
      <c r="BV670" s="46">
        <v>0</v>
      </c>
      <c r="BW670" s="46">
        <f t="shared" si="1024"/>
        <v>0</v>
      </c>
      <c r="BX670" s="46">
        <v>0</v>
      </c>
      <c r="BY670" s="46">
        <f t="shared" si="1094"/>
        <v>0</v>
      </c>
      <c r="BZ670" s="46">
        <v>0</v>
      </c>
      <c r="CA670" s="46">
        <f t="shared" si="1047"/>
        <v>0</v>
      </c>
      <c r="CB670" s="46">
        <v>0</v>
      </c>
      <c r="CC670" s="46">
        <f t="shared" si="1095"/>
        <v>0</v>
      </c>
      <c r="CD670" s="46">
        <v>0</v>
      </c>
      <c r="CE670" s="46">
        <f t="shared" si="1096"/>
        <v>0</v>
      </c>
      <c r="CF670" s="46">
        <v>0</v>
      </c>
      <c r="CG670" s="46">
        <f t="shared" si="1097"/>
        <v>0</v>
      </c>
      <c r="CH670" s="46">
        <v>0</v>
      </c>
      <c r="CI670" s="46">
        <f t="shared" si="1098"/>
        <v>0</v>
      </c>
      <c r="CJ670" s="46">
        <v>0</v>
      </c>
      <c r="CK670" s="46">
        <f t="shared" si="1099"/>
        <v>0</v>
      </c>
      <c r="CL670" s="46">
        <v>0</v>
      </c>
      <c r="CM670" s="46">
        <f t="shared" si="1100"/>
        <v>0</v>
      </c>
      <c r="CN670" s="46">
        <v>0</v>
      </c>
      <c r="CO670" s="46">
        <f t="shared" si="1101"/>
        <v>0</v>
      </c>
      <c r="CP670" s="46">
        <v>0</v>
      </c>
      <c r="CQ670" s="46">
        <f t="shared" si="1102"/>
        <v>0</v>
      </c>
      <c r="CR670" s="46">
        <v>0</v>
      </c>
      <c r="CS670" s="46">
        <f t="shared" si="1103"/>
        <v>0</v>
      </c>
      <c r="CT670" s="46">
        <v>0</v>
      </c>
      <c r="CU670" s="46">
        <f t="shared" si="1104"/>
        <v>0</v>
      </c>
      <c r="CV670" s="46">
        <v>0</v>
      </c>
      <c r="CW670" s="46">
        <f t="shared" si="1105"/>
        <v>0</v>
      </c>
      <c r="CX670" s="46">
        <v>0</v>
      </c>
      <c r="CY670" s="46">
        <f t="shared" si="1106"/>
        <v>0</v>
      </c>
      <c r="CZ670" s="46">
        <v>0</v>
      </c>
      <c r="DA670" s="46">
        <f t="shared" si="1107"/>
        <v>0</v>
      </c>
      <c r="DB670" s="47">
        <v>0</v>
      </c>
      <c r="DC670" s="46">
        <f t="shared" si="1108"/>
        <v>0</v>
      </c>
      <c r="DD670" s="48">
        <v>0</v>
      </c>
      <c r="DE670" s="46">
        <f t="shared" si="1109"/>
        <v>0</v>
      </c>
      <c r="DF670" s="264">
        <v>10</v>
      </c>
      <c r="DG670" s="50">
        <f t="shared" si="1037"/>
        <v>2931.3440000000001</v>
      </c>
      <c r="DH670" s="51">
        <f t="shared" si="1066"/>
        <v>29313.440000000006</v>
      </c>
      <c r="DI670" s="52"/>
      <c r="DJ670" s="52"/>
      <c r="DK670" s="52"/>
      <c r="DL670" s="52">
        <f t="shared" si="1117"/>
        <v>2931.3440000000001</v>
      </c>
      <c r="DM670" s="52">
        <f t="shared" si="1117"/>
        <v>2931.3440000000001</v>
      </c>
      <c r="DN670" s="52">
        <f t="shared" si="1117"/>
        <v>2931.3440000000001</v>
      </c>
      <c r="DO670" s="52">
        <f t="shared" si="1117"/>
        <v>2931.3440000000001</v>
      </c>
      <c r="DP670" s="52">
        <f t="shared" si="1117"/>
        <v>2931.3440000000001</v>
      </c>
      <c r="DQ670" s="52">
        <f t="shared" ref="DQ670:DU671" si="1118">$DG670</f>
        <v>2931.3440000000001</v>
      </c>
      <c r="DR670" s="52">
        <f t="shared" si="1118"/>
        <v>2931.3440000000001</v>
      </c>
      <c r="DS670" s="52">
        <f t="shared" si="1118"/>
        <v>2931.3440000000001</v>
      </c>
      <c r="DT670" s="52">
        <f t="shared" si="1118"/>
        <v>2931.3440000000001</v>
      </c>
      <c r="DU670" s="52">
        <f t="shared" si="1118"/>
        <v>2931.3440000000001</v>
      </c>
      <c r="DV670" s="52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4">
        <f t="shared" si="1068"/>
        <v>0</v>
      </c>
      <c r="EH670" s="55">
        <f t="shared" si="1069"/>
        <v>10</v>
      </c>
      <c r="EI670" s="55">
        <f t="shared" si="1070"/>
        <v>0</v>
      </c>
      <c r="EJ670" s="67" t="s">
        <v>531</v>
      </c>
      <c r="EK670" s="57">
        <f t="shared" si="1087"/>
        <v>0</v>
      </c>
      <c r="EL670" s="57">
        <f t="shared" si="1088"/>
        <v>0</v>
      </c>
      <c r="EM670" s="57">
        <f t="shared" si="1089"/>
        <v>29313.440000000002</v>
      </c>
      <c r="EN670" s="57">
        <f t="shared" si="1090"/>
        <v>26382.096000000001</v>
      </c>
      <c r="EO670" s="57">
        <f t="shared" si="1073"/>
        <v>23450.752</v>
      </c>
      <c r="EP670" s="57">
        <f t="shared" si="1074"/>
        <v>20519.407999999999</v>
      </c>
      <c r="EQ670" s="58">
        <f t="shared" si="1075"/>
        <v>0</v>
      </c>
      <c r="ER670" s="58">
        <f t="shared" si="1076"/>
        <v>0</v>
      </c>
      <c r="ES670" s="58">
        <f t="shared" si="1077"/>
        <v>381.07472000000001</v>
      </c>
      <c r="ET670" s="58">
        <f t="shared" si="1078"/>
        <v>369.34934400000003</v>
      </c>
    </row>
    <row r="671" spans="1:150" x14ac:dyDescent="0.25">
      <c r="A671" s="30" t="s">
        <v>1904</v>
      </c>
      <c r="B671" s="65">
        <v>9000248</v>
      </c>
      <c r="C671" s="67" t="s">
        <v>1905</v>
      </c>
      <c r="D671" s="32" t="s">
        <v>1247</v>
      </c>
      <c r="E671" s="56"/>
      <c r="F671" s="33"/>
      <c r="G671" s="33"/>
      <c r="H671" s="288">
        <f t="shared" si="1071"/>
        <v>52565.760000000002</v>
      </c>
      <c r="I671" s="288">
        <f t="shared" si="1072"/>
        <v>52565.760000000002</v>
      </c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4" t="s">
        <v>675</v>
      </c>
      <c r="AI671" s="34" t="s">
        <v>479</v>
      </c>
      <c r="AJ671" s="34" t="s">
        <v>1270</v>
      </c>
      <c r="AK671" s="34" t="s">
        <v>1906</v>
      </c>
      <c r="AL671" s="34" t="s">
        <v>204</v>
      </c>
      <c r="AM671" s="34" t="s">
        <v>529</v>
      </c>
      <c r="AN671" s="34" t="s">
        <v>467</v>
      </c>
      <c r="AO671" s="36">
        <v>1.04</v>
      </c>
      <c r="AP671" s="69" t="s">
        <v>586</v>
      </c>
      <c r="AQ671" s="69" t="s">
        <v>30</v>
      </c>
      <c r="AR671" s="37" t="s">
        <v>493</v>
      </c>
      <c r="AS671" s="38">
        <v>2022</v>
      </c>
      <c r="AT671" s="39" t="s">
        <v>470</v>
      </c>
      <c r="AU671" s="37" t="s">
        <v>469</v>
      </c>
      <c r="AV671" s="39" t="s">
        <v>494</v>
      </c>
      <c r="AW671" s="39" t="s">
        <v>495</v>
      </c>
      <c r="AX671" s="39" t="s">
        <v>496</v>
      </c>
      <c r="AY671" s="40" t="s">
        <v>467</v>
      </c>
      <c r="AZ671" s="40" t="s">
        <v>530</v>
      </c>
      <c r="BA671" s="274">
        <v>0</v>
      </c>
      <c r="BB671" s="42"/>
      <c r="BC671" s="43">
        <v>50544</v>
      </c>
      <c r="BD671" s="43">
        <v>0</v>
      </c>
      <c r="BE671" s="43"/>
      <c r="BF671" s="43">
        <v>0</v>
      </c>
      <c r="BG671" s="44"/>
      <c r="BH671" s="45">
        <f t="shared" si="1034"/>
        <v>50544</v>
      </c>
      <c r="BI671" s="45">
        <f t="shared" si="1035"/>
        <v>52565.760000000002</v>
      </c>
      <c r="BJ671" s="45">
        <f t="shared" si="1065"/>
        <v>52565.760000000002</v>
      </c>
      <c r="BK671" s="46">
        <v>0</v>
      </c>
      <c r="BL671" s="46">
        <v>0</v>
      </c>
      <c r="BM671" s="46">
        <f t="shared" si="1093"/>
        <v>0</v>
      </c>
      <c r="BN671" s="46">
        <v>50544</v>
      </c>
      <c r="BO671" s="46">
        <f t="shared" ref="BO671:BO702" si="1119">$AO671*BN671</f>
        <v>52565.760000000002</v>
      </c>
      <c r="BP671" s="46">
        <v>0</v>
      </c>
      <c r="BQ671" s="46">
        <f t="shared" si="1021"/>
        <v>0</v>
      </c>
      <c r="BR671" s="46">
        <v>0</v>
      </c>
      <c r="BS671" s="46">
        <f t="shared" si="1022"/>
        <v>0</v>
      </c>
      <c r="BT671" s="46">
        <v>0</v>
      </c>
      <c r="BU671" s="46">
        <f t="shared" si="1023"/>
        <v>0</v>
      </c>
      <c r="BV671" s="46">
        <v>0</v>
      </c>
      <c r="BW671" s="46">
        <f t="shared" si="1024"/>
        <v>0</v>
      </c>
      <c r="BX671" s="46">
        <v>0</v>
      </c>
      <c r="BY671" s="46">
        <f t="shared" si="1094"/>
        <v>0</v>
      </c>
      <c r="BZ671" s="46">
        <v>0</v>
      </c>
      <c r="CA671" s="46">
        <f t="shared" si="1047"/>
        <v>0</v>
      </c>
      <c r="CB671" s="46">
        <v>0</v>
      </c>
      <c r="CC671" s="46">
        <f t="shared" si="1095"/>
        <v>0</v>
      </c>
      <c r="CD671" s="46">
        <v>0</v>
      </c>
      <c r="CE671" s="46">
        <f t="shared" si="1096"/>
        <v>0</v>
      </c>
      <c r="CF671" s="46">
        <v>0</v>
      </c>
      <c r="CG671" s="46">
        <f t="shared" si="1097"/>
        <v>0</v>
      </c>
      <c r="CH671" s="46">
        <v>0</v>
      </c>
      <c r="CI671" s="46">
        <f t="shared" si="1098"/>
        <v>0</v>
      </c>
      <c r="CJ671" s="46">
        <v>0</v>
      </c>
      <c r="CK671" s="46">
        <f t="shared" si="1099"/>
        <v>0</v>
      </c>
      <c r="CL671" s="46">
        <v>0</v>
      </c>
      <c r="CM671" s="46">
        <f t="shared" si="1100"/>
        <v>0</v>
      </c>
      <c r="CN671" s="46">
        <v>0</v>
      </c>
      <c r="CO671" s="46">
        <f t="shared" si="1101"/>
        <v>0</v>
      </c>
      <c r="CP671" s="46">
        <v>0</v>
      </c>
      <c r="CQ671" s="46">
        <f t="shared" si="1102"/>
        <v>0</v>
      </c>
      <c r="CR671" s="46">
        <v>0</v>
      </c>
      <c r="CS671" s="46">
        <f t="shared" si="1103"/>
        <v>0</v>
      </c>
      <c r="CT671" s="46">
        <v>0</v>
      </c>
      <c r="CU671" s="46">
        <f t="shared" si="1104"/>
        <v>0</v>
      </c>
      <c r="CV671" s="46">
        <v>0</v>
      </c>
      <c r="CW671" s="46">
        <f t="shared" si="1105"/>
        <v>0</v>
      </c>
      <c r="CX671" s="46">
        <v>0</v>
      </c>
      <c r="CY671" s="46">
        <f t="shared" si="1106"/>
        <v>0</v>
      </c>
      <c r="CZ671" s="46">
        <v>0</v>
      </c>
      <c r="DA671" s="46">
        <f t="shared" si="1107"/>
        <v>0</v>
      </c>
      <c r="DB671" s="47">
        <v>0</v>
      </c>
      <c r="DC671" s="46">
        <f t="shared" si="1108"/>
        <v>0</v>
      </c>
      <c r="DD671" s="48">
        <v>0</v>
      </c>
      <c r="DE671" s="46">
        <f t="shared" si="1109"/>
        <v>0</v>
      </c>
      <c r="DF671" s="264">
        <v>15</v>
      </c>
      <c r="DG671" s="50">
        <f t="shared" si="1037"/>
        <v>3504.384</v>
      </c>
      <c r="DH671" s="51">
        <f t="shared" si="1066"/>
        <v>52565.75999999998</v>
      </c>
      <c r="DI671" s="52"/>
      <c r="DJ671" s="52"/>
      <c r="DK671" s="53"/>
      <c r="DL671" s="52">
        <f t="shared" si="1117"/>
        <v>3504.384</v>
      </c>
      <c r="DM671" s="52">
        <f t="shared" si="1117"/>
        <v>3504.384</v>
      </c>
      <c r="DN671" s="52">
        <f t="shared" si="1117"/>
        <v>3504.384</v>
      </c>
      <c r="DO671" s="52">
        <f t="shared" si="1117"/>
        <v>3504.384</v>
      </c>
      <c r="DP671" s="52">
        <f t="shared" si="1117"/>
        <v>3504.384</v>
      </c>
      <c r="DQ671" s="52">
        <f t="shared" si="1118"/>
        <v>3504.384</v>
      </c>
      <c r="DR671" s="52">
        <f t="shared" si="1118"/>
        <v>3504.384</v>
      </c>
      <c r="DS671" s="52">
        <f t="shared" si="1118"/>
        <v>3504.384</v>
      </c>
      <c r="DT671" s="52">
        <f t="shared" si="1118"/>
        <v>3504.384</v>
      </c>
      <c r="DU671" s="52">
        <f t="shared" si="1118"/>
        <v>3504.384</v>
      </c>
      <c r="DV671" s="52">
        <f>$DG671</f>
        <v>3504.384</v>
      </c>
      <c r="DW671" s="52">
        <f>$DG671</f>
        <v>3504.384</v>
      </c>
      <c r="DX671" s="52">
        <f>$DG671</f>
        <v>3504.384</v>
      </c>
      <c r="DY671" s="52">
        <f>$DG671</f>
        <v>3504.384</v>
      </c>
      <c r="DZ671" s="52">
        <f>$DG671</f>
        <v>3504.384</v>
      </c>
      <c r="EA671" s="53"/>
      <c r="EB671" s="53"/>
      <c r="EC671" s="53"/>
      <c r="ED671" s="53"/>
      <c r="EE671" s="53"/>
      <c r="EF671" s="53"/>
      <c r="EG671" s="54">
        <f t="shared" si="1068"/>
        <v>0</v>
      </c>
      <c r="EH671" s="55">
        <f t="shared" si="1069"/>
        <v>15</v>
      </c>
      <c r="EI671" s="55">
        <f t="shared" si="1070"/>
        <v>0</v>
      </c>
      <c r="EJ671" s="67" t="s">
        <v>531</v>
      </c>
      <c r="EK671" s="57">
        <f t="shared" si="1087"/>
        <v>0</v>
      </c>
      <c r="EL671" s="57">
        <f t="shared" si="1088"/>
        <v>0</v>
      </c>
      <c r="EM671" s="57">
        <f t="shared" si="1089"/>
        <v>52565.760000000002</v>
      </c>
      <c r="EN671" s="57">
        <f t="shared" si="1090"/>
        <v>49061.376000000004</v>
      </c>
      <c r="EO671" s="57">
        <f t="shared" si="1073"/>
        <v>45556.992000000006</v>
      </c>
      <c r="EP671" s="57">
        <f t="shared" si="1074"/>
        <v>42052.608000000007</v>
      </c>
      <c r="EQ671" s="58">
        <f t="shared" si="1075"/>
        <v>0</v>
      </c>
      <c r="ER671" s="58">
        <f t="shared" si="1076"/>
        <v>0</v>
      </c>
      <c r="ES671" s="58">
        <f t="shared" si="1077"/>
        <v>683.35487999999998</v>
      </c>
      <c r="ET671" s="58">
        <f t="shared" si="1078"/>
        <v>686.85926400000005</v>
      </c>
    </row>
    <row r="672" spans="1:150" x14ac:dyDescent="0.25">
      <c r="A672" s="30" t="s">
        <v>1907</v>
      </c>
      <c r="B672" s="65">
        <v>9000250</v>
      </c>
      <c r="C672" s="67" t="s">
        <v>1908</v>
      </c>
      <c r="D672" s="32" t="s">
        <v>1247</v>
      </c>
      <c r="E672" s="56"/>
      <c r="F672" s="33"/>
      <c r="G672" s="33"/>
      <c r="H672" s="288">
        <f t="shared" si="1071"/>
        <v>624000</v>
      </c>
      <c r="I672" s="288">
        <f t="shared" si="1072"/>
        <v>624000</v>
      </c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4" t="s">
        <v>863</v>
      </c>
      <c r="AI672" s="34" t="s">
        <v>1248</v>
      </c>
      <c r="AJ672" s="34" t="s">
        <v>228</v>
      </c>
      <c r="AK672" s="34" t="s">
        <v>678</v>
      </c>
      <c r="AL672" s="34" t="s">
        <v>228</v>
      </c>
      <c r="AM672" s="34" t="s">
        <v>529</v>
      </c>
      <c r="AN672" s="34" t="s">
        <v>679</v>
      </c>
      <c r="AO672" s="36">
        <v>1.04</v>
      </c>
      <c r="AP672" s="69" t="s">
        <v>680</v>
      </c>
      <c r="AQ672" s="69" t="s">
        <v>30</v>
      </c>
      <c r="AR672" s="37" t="s">
        <v>493</v>
      </c>
      <c r="AS672" s="38">
        <v>2023</v>
      </c>
      <c r="AT672" s="39" t="s">
        <v>470</v>
      </c>
      <c r="AU672" s="37" t="s">
        <v>469</v>
      </c>
      <c r="AV672" s="39" t="s">
        <v>494</v>
      </c>
      <c r="AW672" s="39" t="s">
        <v>495</v>
      </c>
      <c r="AX672" s="39" t="s">
        <v>496</v>
      </c>
      <c r="AY672" s="40" t="s">
        <v>681</v>
      </c>
      <c r="AZ672" s="40" t="s">
        <v>504</v>
      </c>
      <c r="BA672" s="274">
        <v>0</v>
      </c>
      <c r="BB672" s="42"/>
      <c r="BC672" s="43">
        <v>200000</v>
      </c>
      <c r="BD672" s="43">
        <v>0</v>
      </c>
      <c r="BE672" s="43"/>
      <c r="BF672" s="43">
        <v>0</v>
      </c>
      <c r="BG672" s="44"/>
      <c r="BH672" s="45">
        <f t="shared" si="1034"/>
        <v>600000</v>
      </c>
      <c r="BI672" s="45">
        <f t="shared" si="1035"/>
        <v>624000</v>
      </c>
      <c r="BJ672" s="45">
        <f t="shared" si="1065"/>
        <v>624000</v>
      </c>
      <c r="BK672" s="73">
        <v>0</v>
      </c>
      <c r="BL672" s="73">
        <v>200000</v>
      </c>
      <c r="BM672" s="46">
        <f t="shared" si="1093"/>
        <v>208000</v>
      </c>
      <c r="BN672" s="46">
        <v>0</v>
      </c>
      <c r="BO672" s="46">
        <f t="shared" si="1119"/>
        <v>0</v>
      </c>
      <c r="BP672" s="46">
        <v>0</v>
      </c>
      <c r="BQ672" s="46">
        <f t="shared" si="1021"/>
        <v>0</v>
      </c>
      <c r="BR672" s="46">
        <v>0</v>
      </c>
      <c r="BS672" s="46">
        <f t="shared" si="1022"/>
        <v>0</v>
      </c>
      <c r="BT672" s="46">
        <v>0</v>
      </c>
      <c r="BU672" s="46">
        <f t="shared" si="1023"/>
        <v>0</v>
      </c>
      <c r="BV672" s="46">
        <v>0</v>
      </c>
      <c r="BW672" s="46">
        <f t="shared" si="1024"/>
        <v>0</v>
      </c>
      <c r="BX672" s="73">
        <v>200000</v>
      </c>
      <c r="BY672" s="46">
        <f t="shared" si="1094"/>
        <v>208000</v>
      </c>
      <c r="BZ672" s="46">
        <v>0</v>
      </c>
      <c r="CA672" s="46">
        <f t="shared" ref="CA672:CA703" si="1120">$AO672*BZ672</f>
        <v>0</v>
      </c>
      <c r="CB672" s="46">
        <v>0</v>
      </c>
      <c r="CC672" s="46">
        <f t="shared" si="1095"/>
        <v>0</v>
      </c>
      <c r="CD672" s="46">
        <v>0</v>
      </c>
      <c r="CE672" s="46">
        <f t="shared" si="1096"/>
        <v>0</v>
      </c>
      <c r="CF672" s="46">
        <v>0</v>
      </c>
      <c r="CG672" s="46">
        <f t="shared" si="1097"/>
        <v>0</v>
      </c>
      <c r="CH672" s="46">
        <v>0</v>
      </c>
      <c r="CI672" s="46">
        <f t="shared" si="1098"/>
        <v>0</v>
      </c>
      <c r="CJ672" s="73">
        <v>200000</v>
      </c>
      <c r="CK672" s="46">
        <f t="shared" si="1099"/>
        <v>208000</v>
      </c>
      <c r="CL672" s="46">
        <v>0</v>
      </c>
      <c r="CM672" s="46">
        <f t="shared" si="1100"/>
        <v>0</v>
      </c>
      <c r="CN672" s="46">
        <v>0</v>
      </c>
      <c r="CO672" s="46">
        <f t="shared" si="1101"/>
        <v>0</v>
      </c>
      <c r="CP672" s="46">
        <v>0</v>
      </c>
      <c r="CQ672" s="46">
        <f t="shared" si="1102"/>
        <v>0</v>
      </c>
      <c r="CR672" s="46">
        <v>0</v>
      </c>
      <c r="CS672" s="46">
        <f t="shared" si="1103"/>
        <v>0</v>
      </c>
      <c r="CT672" s="46">
        <v>0</v>
      </c>
      <c r="CU672" s="46">
        <f t="shared" si="1104"/>
        <v>0</v>
      </c>
      <c r="CV672" s="46">
        <v>0</v>
      </c>
      <c r="CW672" s="46">
        <f t="shared" si="1105"/>
        <v>0</v>
      </c>
      <c r="CX672" s="46">
        <v>0</v>
      </c>
      <c r="CY672" s="46">
        <f t="shared" si="1106"/>
        <v>0</v>
      </c>
      <c r="CZ672" s="46">
        <v>0</v>
      </c>
      <c r="DA672" s="46">
        <f t="shared" si="1107"/>
        <v>0</v>
      </c>
      <c r="DB672" s="47">
        <v>0</v>
      </c>
      <c r="DC672" s="46">
        <f t="shared" si="1108"/>
        <v>0</v>
      </c>
      <c r="DD672" s="48">
        <v>0</v>
      </c>
      <c r="DE672" s="46">
        <f t="shared" si="1109"/>
        <v>0</v>
      </c>
      <c r="DF672" s="264">
        <v>4</v>
      </c>
      <c r="DG672" s="265">
        <f t="shared" si="1037"/>
        <v>156000</v>
      </c>
      <c r="DH672" s="51">
        <f t="shared" si="1066"/>
        <v>624000</v>
      </c>
      <c r="DI672" s="52"/>
      <c r="DJ672" s="52"/>
      <c r="DK672" s="52">
        <f>$DG672/3</f>
        <v>52000</v>
      </c>
      <c r="DL672" s="52">
        <f>$DG672/3</f>
        <v>52000</v>
      </c>
      <c r="DM672" s="52">
        <f>$DG672/3</f>
        <v>52000</v>
      </c>
      <c r="DN672" s="52">
        <f>$DG672/3</f>
        <v>52000</v>
      </c>
      <c r="DO672" s="53"/>
      <c r="DP672" s="53"/>
      <c r="DQ672" s="52">
        <f>$DG672/3</f>
        <v>52000</v>
      </c>
      <c r="DR672" s="52">
        <f>$DG672/3</f>
        <v>52000</v>
      </c>
      <c r="DS672" s="52">
        <f>$DG672/3</f>
        <v>52000</v>
      </c>
      <c r="DT672" s="52">
        <f>$DG672/3</f>
        <v>52000</v>
      </c>
      <c r="DU672" s="53"/>
      <c r="DV672" s="53"/>
      <c r="DW672" s="52">
        <f>$DG672/3</f>
        <v>52000</v>
      </c>
      <c r="DX672" s="52">
        <f>$DG672/3</f>
        <v>52000</v>
      </c>
      <c r="DY672" s="52">
        <f>$DG672/3</f>
        <v>52000</v>
      </c>
      <c r="DZ672" s="52">
        <f>$DG672/3</f>
        <v>52000</v>
      </c>
      <c r="EA672" s="53"/>
      <c r="EB672" s="53"/>
      <c r="EC672" s="53"/>
      <c r="ED672" s="53"/>
      <c r="EE672" s="53"/>
      <c r="EF672" s="53"/>
      <c r="EG672" s="54">
        <f t="shared" si="1068"/>
        <v>0</v>
      </c>
      <c r="EH672" s="55">
        <f t="shared" si="1069"/>
        <v>12</v>
      </c>
      <c r="EI672" s="55">
        <f t="shared" si="1070"/>
        <v>-8</v>
      </c>
      <c r="EJ672" s="67" t="s">
        <v>1899</v>
      </c>
      <c r="EK672" s="57">
        <f t="shared" si="1087"/>
        <v>0</v>
      </c>
      <c r="EL672" s="57">
        <f t="shared" si="1088"/>
        <v>208000</v>
      </c>
      <c r="EM672" s="57">
        <f t="shared" si="1089"/>
        <v>156000</v>
      </c>
      <c r="EN672" s="57">
        <f t="shared" si="1090"/>
        <v>104000</v>
      </c>
      <c r="EO672" s="57">
        <f t="shared" si="1073"/>
        <v>52000</v>
      </c>
      <c r="EP672" s="57">
        <f t="shared" si="1074"/>
        <v>0</v>
      </c>
      <c r="EQ672" s="58">
        <f t="shared" si="1075"/>
        <v>0</v>
      </c>
      <c r="ER672" s="58">
        <f t="shared" si="1076"/>
        <v>2496</v>
      </c>
      <c r="ES672" s="58">
        <f t="shared" si="1077"/>
        <v>2028</v>
      </c>
      <c r="ET672" s="58">
        <f t="shared" si="1078"/>
        <v>1456</v>
      </c>
    </row>
    <row r="673" spans="1:150" x14ac:dyDescent="0.25">
      <c r="A673" s="30" t="s">
        <v>1909</v>
      </c>
      <c r="B673" s="65">
        <v>9000514</v>
      </c>
      <c r="C673" s="67" t="s">
        <v>1910</v>
      </c>
      <c r="D673" s="32" t="s">
        <v>1247</v>
      </c>
      <c r="E673" s="56"/>
      <c r="F673" s="33"/>
      <c r="G673" s="33"/>
      <c r="H673" s="288">
        <f t="shared" si="1071"/>
        <v>46800</v>
      </c>
      <c r="I673" s="288">
        <f t="shared" si="1072"/>
        <v>46800</v>
      </c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4" t="s">
        <v>675</v>
      </c>
      <c r="AI673" s="34" t="s">
        <v>676</v>
      </c>
      <c r="AJ673" s="34" t="s">
        <v>677</v>
      </c>
      <c r="AK673" s="34" t="s">
        <v>678</v>
      </c>
      <c r="AL673" s="34" t="s">
        <v>228</v>
      </c>
      <c r="AM673" s="34" t="s">
        <v>529</v>
      </c>
      <c r="AN673" s="34" t="s">
        <v>679</v>
      </c>
      <c r="AO673" s="36">
        <v>1.04</v>
      </c>
      <c r="AP673" s="69" t="s">
        <v>680</v>
      </c>
      <c r="AQ673" s="69" t="s">
        <v>30</v>
      </c>
      <c r="AR673" s="37" t="s">
        <v>493</v>
      </c>
      <c r="AS673" s="38">
        <v>2020</v>
      </c>
      <c r="AT673" s="39" t="s">
        <v>470</v>
      </c>
      <c r="AU673" s="37" t="s">
        <v>469</v>
      </c>
      <c r="AV673" s="39" t="s">
        <v>494</v>
      </c>
      <c r="AW673" s="39" t="s">
        <v>495</v>
      </c>
      <c r="AX673" s="39" t="s">
        <v>496</v>
      </c>
      <c r="AY673" s="40" t="s">
        <v>1157</v>
      </c>
      <c r="AZ673" s="40" t="s">
        <v>680</v>
      </c>
      <c r="BA673" s="274">
        <v>0</v>
      </c>
      <c r="BB673" s="42"/>
      <c r="BC673" s="43">
        <v>28392</v>
      </c>
      <c r="BD673" s="43">
        <v>0</v>
      </c>
      <c r="BE673" s="43"/>
      <c r="BF673" s="43">
        <v>0</v>
      </c>
      <c r="BG673" s="44"/>
      <c r="BH673" s="45">
        <f t="shared" si="1034"/>
        <v>45000</v>
      </c>
      <c r="BI673" s="45">
        <f t="shared" si="1035"/>
        <v>46800</v>
      </c>
      <c r="BJ673" s="45">
        <f t="shared" si="1065"/>
        <v>46800</v>
      </c>
      <c r="BK673" s="46">
        <v>0</v>
      </c>
      <c r="BL673" s="80">
        <v>0</v>
      </c>
      <c r="BM673" s="46">
        <f t="shared" si="1093"/>
        <v>0</v>
      </c>
      <c r="BN673" s="73">
        <v>15000</v>
      </c>
      <c r="BO673" s="46">
        <f t="shared" si="1119"/>
        <v>15600</v>
      </c>
      <c r="BP673" s="46">
        <v>0</v>
      </c>
      <c r="BQ673" s="46">
        <f t="shared" si="1021"/>
        <v>0</v>
      </c>
      <c r="BR673" s="46">
        <v>0</v>
      </c>
      <c r="BS673" s="46">
        <f t="shared" si="1022"/>
        <v>0</v>
      </c>
      <c r="BT673" s="46">
        <v>0</v>
      </c>
      <c r="BU673" s="46">
        <f t="shared" si="1023"/>
        <v>0</v>
      </c>
      <c r="BV673" s="46">
        <v>0</v>
      </c>
      <c r="BW673" s="46">
        <f t="shared" si="1024"/>
        <v>0</v>
      </c>
      <c r="BX673" s="46">
        <v>0</v>
      </c>
      <c r="BY673" s="46">
        <f t="shared" si="1094"/>
        <v>0</v>
      </c>
      <c r="BZ673" s="85">
        <v>15000</v>
      </c>
      <c r="CA673" s="46">
        <f t="shared" si="1120"/>
        <v>15600</v>
      </c>
      <c r="CB673" s="46">
        <v>0</v>
      </c>
      <c r="CC673" s="46">
        <f t="shared" si="1095"/>
        <v>0</v>
      </c>
      <c r="CD673" s="46">
        <v>0</v>
      </c>
      <c r="CE673" s="46">
        <f t="shared" si="1096"/>
        <v>0</v>
      </c>
      <c r="CF673" s="46">
        <v>0</v>
      </c>
      <c r="CG673" s="46">
        <f t="shared" si="1097"/>
        <v>0</v>
      </c>
      <c r="CH673" s="46">
        <v>0</v>
      </c>
      <c r="CI673" s="46">
        <f t="shared" si="1098"/>
        <v>0</v>
      </c>
      <c r="CJ673" s="46">
        <v>0</v>
      </c>
      <c r="CK673" s="46">
        <f t="shared" si="1099"/>
        <v>0</v>
      </c>
      <c r="CL673" s="85">
        <v>15000</v>
      </c>
      <c r="CM673" s="46">
        <f t="shared" si="1100"/>
        <v>15600</v>
      </c>
      <c r="CN673" s="46">
        <v>0</v>
      </c>
      <c r="CO673" s="46">
        <f t="shared" si="1101"/>
        <v>0</v>
      </c>
      <c r="CP673" s="46">
        <v>0</v>
      </c>
      <c r="CQ673" s="46">
        <f t="shared" si="1102"/>
        <v>0</v>
      </c>
      <c r="CR673" s="46">
        <v>0</v>
      </c>
      <c r="CS673" s="46">
        <f t="shared" si="1103"/>
        <v>0</v>
      </c>
      <c r="CT673" s="46">
        <v>0</v>
      </c>
      <c r="CU673" s="46">
        <f t="shared" si="1104"/>
        <v>0</v>
      </c>
      <c r="CV673" s="46">
        <v>0</v>
      </c>
      <c r="CW673" s="46">
        <f t="shared" si="1105"/>
        <v>0</v>
      </c>
      <c r="CX673" s="46">
        <v>0</v>
      </c>
      <c r="CY673" s="46">
        <f t="shared" si="1106"/>
        <v>0</v>
      </c>
      <c r="CZ673" s="46">
        <v>0</v>
      </c>
      <c r="DA673" s="46">
        <f t="shared" si="1107"/>
        <v>0</v>
      </c>
      <c r="DB673" s="47">
        <v>0</v>
      </c>
      <c r="DC673" s="46">
        <f t="shared" si="1108"/>
        <v>0</v>
      </c>
      <c r="DD673" s="48">
        <v>0</v>
      </c>
      <c r="DE673" s="46">
        <f t="shared" si="1109"/>
        <v>0</v>
      </c>
      <c r="DF673" s="270">
        <v>4</v>
      </c>
      <c r="DG673" s="107">
        <f t="shared" si="1037"/>
        <v>11700</v>
      </c>
      <c r="DH673" s="51">
        <f t="shared" si="1066"/>
        <v>46800</v>
      </c>
      <c r="DI673" s="52"/>
      <c r="DJ673" s="52"/>
      <c r="DK673" s="52"/>
      <c r="DL673" s="52">
        <f>$DG673/3</f>
        <v>3900</v>
      </c>
      <c r="DM673" s="52">
        <f>$DG673/3</f>
        <v>3900</v>
      </c>
      <c r="DN673" s="52">
        <f>$DG673/3</f>
        <v>3900</v>
      </c>
      <c r="DO673" s="52">
        <f>$DG673/3</f>
        <v>3900</v>
      </c>
      <c r="DP673" s="53"/>
      <c r="DQ673" s="53"/>
      <c r="DR673" s="52">
        <f>$DG673/3</f>
        <v>3900</v>
      </c>
      <c r="DS673" s="52">
        <f>$DG673/3</f>
        <v>3900</v>
      </c>
      <c r="DT673" s="52">
        <f>$DG673/3</f>
        <v>3900</v>
      </c>
      <c r="DU673" s="52">
        <f>$DG673/3</f>
        <v>3900</v>
      </c>
      <c r="DV673" s="53"/>
      <c r="DW673" s="53"/>
      <c r="DX673" s="52">
        <f>$DG673/3</f>
        <v>3900</v>
      </c>
      <c r="DY673" s="52">
        <f>$DG673/3</f>
        <v>3900</v>
      </c>
      <c r="DZ673" s="52">
        <f>$DG673/3</f>
        <v>3900</v>
      </c>
      <c r="EA673" s="52">
        <f>$DG673/3</f>
        <v>3900</v>
      </c>
      <c r="EB673" s="53"/>
      <c r="EC673" s="53"/>
      <c r="ED673" s="53"/>
      <c r="EE673" s="53"/>
      <c r="EF673" s="53"/>
      <c r="EG673" s="54">
        <f t="shared" si="1068"/>
        <v>0</v>
      </c>
      <c r="EH673" s="55">
        <f t="shared" si="1069"/>
        <v>12</v>
      </c>
      <c r="EI673" s="55">
        <f t="shared" si="1070"/>
        <v>-8</v>
      </c>
      <c r="EJ673" s="67" t="s">
        <v>1911</v>
      </c>
      <c r="EK673" s="57">
        <f t="shared" si="1087"/>
        <v>0</v>
      </c>
      <c r="EL673" s="57">
        <f t="shared" si="1088"/>
        <v>0</v>
      </c>
      <c r="EM673" s="57">
        <f t="shared" si="1089"/>
        <v>15600</v>
      </c>
      <c r="EN673" s="57">
        <f t="shared" si="1090"/>
        <v>11700</v>
      </c>
      <c r="EO673" s="57">
        <f t="shared" si="1073"/>
        <v>7800</v>
      </c>
      <c r="EP673" s="57">
        <f t="shared" si="1074"/>
        <v>3900</v>
      </c>
      <c r="EQ673" s="58">
        <f t="shared" si="1075"/>
        <v>0</v>
      </c>
      <c r="ER673" s="58">
        <f t="shared" si="1076"/>
        <v>0</v>
      </c>
      <c r="ES673" s="58">
        <f t="shared" si="1077"/>
        <v>202.79999999999998</v>
      </c>
      <c r="ET673" s="58">
        <f t="shared" si="1078"/>
        <v>163.80000000000001</v>
      </c>
    </row>
    <row r="674" spans="1:150" x14ac:dyDescent="0.25">
      <c r="A674" s="30" t="s">
        <v>1912</v>
      </c>
      <c r="B674" s="65">
        <v>9000520</v>
      </c>
      <c r="C674" s="67" t="s">
        <v>1913</v>
      </c>
      <c r="D674" s="32" t="s">
        <v>1247</v>
      </c>
      <c r="E674" s="56"/>
      <c r="F674" s="33"/>
      <c r="G674" s="33"/>
      <c r="H674" s="288">
        <f t="shared" si="1071"/>
        <v>0</v>
      </c>
      <c r="I674" s="288">
        <f t="shared" si="1072"/>
        <v>49365.31</v>
      </c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4" t="s">
        <v>675</v>
      </c>
      <c r="AI674" s="34" t="s">
        <v>1248</v>
      </c>
      <c r="AJ674" s="34" t="s">
        <v>677</v>
      </c>
      <c r="AK674" s="34" t="s">
        <v>678</v>
      </c>
      <c r="AL674" s="34" t="s">
        <v>228</v>
      </c>
      <c r="AM674" s="34" t="s">
        <v>529</v>
      </c>
      <c r="AN674" s="34" t="s">
        <v>679</v>
      </c>
      <c r="AO674" s="36">
        <v>1.04</v>
      </c>
      <c r="AP674" s="69" t="s">
        <v>680</v>
      </c>
      <c r="AQ674" s="69" t="s">
        <v>30</v>
      </c>
      <c r="AR674" s="37" t="s">
        <v>493</v>
      </c>
      <c r="AS674" s="38">
        <v>2018</v>
      </c>
      <c r="AT674" s="39" t="s">
        <v>470</v>
      </c>
      <c r="AU674" s="37" t="s">
        <v>686</v>
      </c>
      <c r="AV674" s="39" t="s">
        <v>1914</v>
      </c>
      <c r="AW674" s="39" t="s">
        <v>495</v>
      </c>
      <c r="AX674" s="39" t="s">
        <v>687</v>
      </c>
      <c r="AY674" s="79" t="s">
        <v>681</v>
      </c>
      <c r="AZ674" s="40" t="s">
        <v>680</v>
      </c>
      <c r="BA674" s="274">
        <v>49365.31</v>
      </c>
      <c r="BB674" s="42"/>
      <c r="BC674" s="43">
        <v>959690.31</v>
      </c>
      <c r="BD674" s="43">
        <v>0</v>
      </c>
      <c r="BE674" s="43"/>
      <c r="BF674" s="43">
        <v>0</v>
      </c>
      <c r="BG674" s="44"/>
      <c r="BH674" s="45">
        <f t="shared" si="1034"/>
        <v>0</v>
      </c>
      <c r="BI674" s="45">
        <f t="shared" si="1035"/>
        <v>0</v>
      </c>
      <c r="BJ674" s="45">
        <f>BI674+BA674</f>
        <v>49365.31</v>
      </c>
      <c r="BK674" s="80">
        <v>0</v>
      </c>
      <c r="BL674" s="46">
        <v>0</v>
      </c>
      <c r="BM674" s="46">
        <f t="shared" si="1093"/>
        <v>0</v>
      </c>
      <c r="BN674" s="46">
        <v>0</v>
      </c>
      <c r="BO674" s="46">
        <f t="shared" si="1119"/>
        <v>0</v>
      </c>
      <c r="BP674" s="46">
        <v>0</v>
      </c>
      <c r="BQ674" s="46">
        <f t="shared" ref="BQ674:BQ742" si="1121">$AO674*BP674</f>
        <v>0</v>
      </c>
      <c r="BR674" s="46">
        <v>0</v>
      </c>
      <c r="BS674" s="46">
        <f t="shared" ref="BS674:BS742" si="1122">$AO674*BR674</f>
        <v>0</v>
      </c>
      <c r="BT674" s="46">
        <v>0</v>
      </c>
      <c r="BU674" s="46">
        <f t="shared" ref="BU674:BU742" si="1123">$AO674*BT674</f>
        <v>0</v>
      </c>
      <c r="BV674" s="46">
        <v>0</v>
      </c>
      <c r="BW674" s="46">
        <f t="shared" ref="BW674:BW742" si="1124">$AO674*BV674</f>
        <v>0</v>
      </c>
      <c r="BX674" s="46">
        <v>0</v>
      </c>
      <c r="BY674" s="46">
        <f t="shared" si="1094"/>
        <v>0</v>
      </c>
      <c r="BZ674" s="46">
        <v>0</v>
      </c>
      <c r="CA674" s="46">
        <f t="shared" si="1120"/>
        <v>0</v>
      </c>
      <c r="CB674" s="46">
        <v>0</v>
      </c>
      <c r="CC674" s="46">
        <f t="shared" si="1095"/>
        <v>0</v>
      </c>
      <c r="CD674" s="46">
        <v>0</v>
      </c>
      <c r="CE674" s="46">
        <f t="shared" si="1096"/>
        <v>0</v>
      </c>
      <c r="CF674" s="46">
        <v>0</v>
      </c>
      <c r="CG674" s="46">
        <f t="shared" si="1097"/>
        <v>0</v>
      </c>
      <c r="CH674" s="46">
        <v>0</v>
      </c>
      <c r="CI674" s="46">
        <f t="shared" si="1098"/>
        <v>0</v>
      </c>
      <c r="CJ674" s="46">
        <v>0</v>
      </c>
      <c r="CK674" s="46">
        <f t="shared" si="1099"/>
        <v>0</v>
      </c>
      <c r="CL674" s="46">
        <v>0</v>
      </c>
      <c r="CM674" s="46">
        <f t="shared" si="1100"/>
        <v>0</v>
      </c>
      <c r="CN674" s="46">
        <v>0</v>
      </c>
      <c r="CO674" s="46">
        <f t="shared" si="1101"/>
        <v>0</v>
      </c>
      <c r="CP674" s="46">
        <v>0</v>
      </c>
      <c r="CQ674" s="46">
        <f t="shared" si="1102"/>
        <v>0</v>
      </c>
      <c r="CR674" s="46">
        <v>0</v>
      </c>
      <c r="CS674" s="46">
        <f t="shared" si="1103"/>
        <v>0</v>
      </c>
      <c r="CT674" s="46">
        <v>0</v>
      </c>
      <c r="CU674" s="46">
        <f t="shared" si="1104"/>
        <v>0</v>
      </c>
      <c r="CV674" s="46">
        <v>0</v>
      </c>
      <c r="CW674" s="46">
        <f t="shared" si="1105"/>
        <v>0</v>
      </c>
      <c r="CX674" s="46">
        <v>0</v>
      </c>
      <c r="CY674" s="46">
        <f t="shared" si="1106"/>
        <v>0</v>
      </c>
      <c r="CZ674" s="46">
        <v>0</v>
      </c>
      <c r="DA674" s="46">
        <f t="shared" si="1107"/>
        <v>0</v>
      </c>
      <c r="DB674" s="47">
        <v>0</v>
      </c>
      <c r="DC674" s="46">
        <f t="shared" si="1108"/>
        <v>0</v>
      </c>
      <c r="DD674" s="48">
        <v>0</v>
      </c>
      <c r="DE674" s="46">
        <f t="shared" si="1109"/>
        <v>0</v>
      </c>
      <c r="DF674" s="263">
        <v>4</v>
      </c>
      <c r="DG674" s="298">
        <f t="shared" si="1037"/>
        <v>12341.327499999999</v>
      </c>
      <c r="DH674" s="297">
        <f t="shared" si="1066"/>
        <v>49365.31</v>
      </c>
      <c r="DI674" s="301">
        <f>DG674*DF674</f>
        <v>49365.31</v>
      </c>
      <c r="DJ674" s="83"/>
      <c r="DK674" s="83"/>
      <c r="DL674" s="83"/>
      <c r="DM674" s="84"/>
      <c r="DN674" s="84"/>
      <c r="DO674" s="84"/>
      <c r="DP674" s="84"/>
      <c r="DQ674" s="84"/>
      <c r="DR674" s="84"/>
      <c r="DS674" s="84"/>
      <c r="DT674" s="84"/>
      <c r="DU674" s="84"/>
      <c r="DV674" s="84"/>
      <c r="DW674" s="84"/>
      <c r="DX674" s="84"/>
      <c r="DY674" s="84"/>
      <c r="DZ674" s="84"/>
      <c r="EA674" s="84"/>
      <c r="EB674" s="84"/>
      <c r="EC674" s="84"/>
      <c r="ED674" s="84"/>
      <c r="EE674" s="84"/>
      <c r="EF674" s="84"/>
      <c r="EG674" s="54">
        <f t="shared" si="1068"/>
        <v>0</v>
      </c>
      <c r="EH674" s="55">
        <f t="shared" si="1069"/>
        <v>1</v>
      </c>
      <c r="EI674" s="55">
        <f t="shared" si="1070"/>
        <v>3</v>
      </c>
      <c r="EJ674" s="67" t="s">
        <v>1915</v>
      </c>
      <c r="EK674" s="57">
        <f t="shared" si="1087"/>
        <v>49365.31</v>
      </c>
      <c r="EL674" s="57">
        <f t="shared" si="1088"/>
        <v>49365.31</v>
      </c>
      <c r="EM674" s="57">
        <f t="shared" si="1089"/>
        <v>49365.31</v>
      </c>
      <c r="EN674" s="57">
        <f t="shared" si="1090"/>
        <v>49365.31</v>
      </c>
      <c r="EO674" s="57">
        <f t="shared" si="1073"/>
        <v>49365.31</v>
      </c>
      <c r="EP674" s="57">
        <f t="shared" si="1074"/>
        <v>49365.31</v>
      </c>
      <c r="EQ674" s="58">
        <f t="shared" si="1075"/>
        <v>592.38372000000004</v>
      </c>
      <c r="ER674" s="58">
        <f t="shared" si="1076"/>
        <v>592.38372000000004</v>
      </c>
      <c r="ES674" s="58">
        <f t="shared" si="1077"/>
        <v>641.74902999999995</v>
      </c>
      <c r="ET674" s="58">
        <f t="shared" si="1078"/>
        <v>691.11433999999997</v>
      </c>
    </row>
    <row r="675" spans="1:150" x14ac:dyDescent="0.25">
      <c r="A675" s="30" t="s">
        <v>1916</v>
      </c>
      <c r="B675" s="65">
        <v>9000607</v>
      </c>
      <c r="C675" s="67" t="s">
        <v>1917</v>
      </c>
      <c r="D675" s="32" t="s">
        <v>1247</v>
      </c>
      <c r="E675" s="56"/>
      <c r="F675" s="33"/>
      <c r="G675" s="33"/>
      <c r="H675" s="288">
        <f t="shared" si="1071"/>
        <v>0</v>
      </c>
      <c r="I675" s="288">
        <f t="shared" si="1072"/>
        <v>93525.92</v>
      </c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4" t="s">
        <v>675</v>
      </c>
      <c r="AI675" s="34" t="s">
        <v>1248</v>
      </c>
      <c r="AJ675" s="34" t="s">
        <v>677</v>
      </c>
      <c r="AK675" s="34" t="s">
        <v>678</v>
      </c>
      <c r="AL675" s="34" t="s">
        <v>228</v>
      </c>
      <c r="AM675" s="34" t="s">
        <v>529</v>
      </c>
      <c r="AN675" s="34" t="s">
        <v>679</v>
      </c>
      <c r="AO675" s="36">
        <v>1.04</v>
      </c>
      <c r="AP675" s="69" t="s">
        <v>680</v>
      </c>
      <c r="AQ675" s="69" t="s">
        <v>30</v>
      </c>
      <c r="AR675" s="37" t="s">
        <v>493</v>
      </c>
      <c r="AS675" s="38">
        <v>2020</v>
      </c>
      <c r="AT675" s="39" t="s">
        <v>470</v>
      </c>
      <c r="AU675" s="37" t="s">
        <v>686</v>
      </c>
      <c r="AV675" s="39" t="s">
        <v>1914</v>
      </c>
      <c r="AW675" s="39" t="s">
        <v>495</v>
      </c>
      <c r="AX675" s="39" t="s">
        <v>687</v>
      </c>
      <c r="AY675" s="79" t="s">
        <v>681</v>
      </c>
      <c r="AZ675" s="40" t="s">
        <v>680</v>
      </c>
      <c r="BA675" s="274">
        <v>93525.92</v>
      </c>
      <c r="BB675" s="42"/>
      <c r="BC675" s="43">
        <v>133874.91999999998</v>
      </c>
      <c r="BD675" s="43">
        <v>0</v>
      </c>
      <c r="BE675" s="43"/>
      <c r="BF675" s="43">
        <v>0</v>
      </c>
      <c r="BG675" s="44"/>
      <c r="BH675" s="45">
        <f t="shared" si="1034"/>
        <v>0</v>
      </c>
      <c r="BI675" s="45">
        <f t="shared" si="1035"/>
        <v>0</v>
      </c>
      <c r="BJ675" s="45">
        <f t="shared" si="1065"/>
        <v>93525.92</v>
      </c>
      <c r="BK675" s="80">
        <v>0</v>
      </c>
      <c r="BL675" s="46">
        <v>0</v>
      </c>
      <c r="BM675" s="46">
        <f t="shared" si="1093"/>
        <v>0</v>
      </c>
      <c r="BN675" s="46">
        <v>0</v>
      </c>
      <c r="BO675" s="46">
        <f t="shared" si="1119"/>
        <v>0</v>
      </c>
      <c r="BP675" s="46">
        <v>0</v>
      </c>
      <c r="BQ675" s="46">
        <f t="shared" si="1121"/>
        <v>0</v>
      </c>
      <c r="BR675" s="46">
        <v>0</v>
      </c>
      <c r="BS675" s="46">
        <f t="shared" si="1122"/>
        <v>0</v>
      </c>
      <c r="BT675" s="46">
        <v>0</v>
      </c>
      <c r="BU675" s="46">
        <f t="shared" si="1123"/>
        <v>0</v>
      </c>
      <c r="BV675" s="46">
        <v>0</v>
      </c>
      <c r="BW675" s="46">
        <f t="shared" si="1124"/>
        <v>0</v>
      </c>
      <c r="BX675" s="46">
        <v>0</v>
      </c>
      <c r="BY675" s="46">
        <f t="shared" si="1094"/>
        <v>0</v>
      </c>
      <c r="BZ675" s="46">
        <v>0</v>
      </c>
      <c r="CA675" s="46">
        <f t="shared" si="1120"/>
        <v>0</v>
      </c>
      <c r="CB675" s="46">
        <v>0</v>
      </c>
      <c r="CC675" s="46">
        <f t="shared" si="1095"/>
        <v>0</v>
      </c>
      <c r="CD675" s="46">
        <v>0</v>
      </c>
      <c r="CE675" s="46">
        <f t="shared" si="1096"/>
        <v>0</v>
      </c>
      <c r="CF675" s="46">
        <v>0</v>
      </c>
      <c r="CG675" s="46">
        <f t="shared" si="1097"/>
        <v>0</v>
      </c>
      <c r="CH675" s="46">
        <v>0</v>
      </c>
      <c r="CI675" s="46">
        <f t="shared" si="1098"/>
        <v>0</v>
      </c>
      <c r="CJ675" s="46">
        <v>0</v>
      </c>
      <c r="CK675" s="46">
        <f t="shared" si="1099"/>
        <v>0</v>
      </c>
      <c r="CL675" s="46">
        <v>0</v>
      </c>
      <c r="CM675" s="46">
        <f t="shared" si="1100"/>
        <v>0</v>
      </c>
      <c r="CN675" s="46">
        <v>0</v>
      </c>
      <c r="CO675" s="46">
        <f t="shared" si="1101"/>
        <v>0</v>
      </c>
      <c r="CP675" s="46">
        <v>0</v>
      </c>
      <c r="CQ675" s="46">
        <f t="shared" si="1102"/>
        <v>0</v>
      </c>
      <c r="CR675" s="46">
        <v>0</v>
      </c>
      <c r="CS675" s="46">
        <f t="shared" si="1103"/>
        <v>0</v>
      </c>
      <c r="CT675" s="46">
        <v>0</v>
      </c>
      <c r="CU675" s="46">
        <f t="shared" si="1104"/>
        <v>0</v>
      </c>
      <c r="CV675" s="46">
        <v>0</v>
      </c>
      <c r="CW675" s="46">
        <f t="shared" si="1105"/>
        <v>0</v>
      </c>
      <c r="CX675" s="46">
        <v>0</v>
      </c>
      <c r="CY675" s="46">
        <f t="shared" si="1106"/>
        <v>0</v>
      </c>
      <c r="CZ675" s="46">
        <v>0</v>
      </c>
      <c r="DA675" s="46">
        <f t="shared" si="1107"/>
        <v>0</v>
      </c>
      <c r="DB675" s="47">
        <v>0</v>
      </c>
      <c r="DC675" s="46">
        <f t="shared" si="1108"/>
        <v>0</v>
      </c>
      <c r="DD675" s="48">
        <v>0</v>
      </c>
      <c r="DE675" s="46">
        <f t="shared" si="1109"/>
        <v>0</v>
      </c>
      <c r="DF675" s="81">
        <v>4</v>
      </c>
      <c r="DG675" s="299">
        <f t="shared" si="1037"/>
        <v>23381.48</v>
      </c>
      <c r="DH675" s="297">
        <f t="shared" si="1066"/>
        <v>93525.92</v>
      </c>
      <c r="DI675" s="301">
        <f t="shared" ref="DI675:DI676" si="1125">DG675*DF675</f>
        <v>93525.92</v>
      </c>
      <c r="DJ675" s="153"/>
      <c r="DK675" s="152"/>
      <c r="DL675" s="83"/>
      <c r="DM675" s="84"/>
      <c r="DN675" s="84"/>
      <c r="DO675" s="84"/>
      <c r="DP675" s="84"/>
      <c r="DQ675" s="84"/>
      <c r="DR675" s="84"/>
      <c r="DS675" s="84"/>
      <c r="DT675" s="84"/>
      <c r="DU675" s="84"/>
      <c r="DV675" s="84"/>
      <c r="DW675" s="84"/>
      <c r="DX675" s="84"/>
      <c r="DY675" s="84"/>
      <c r="DZ675" s="84"/>
      <c r="EA675" s="84"/>
      <c r="EB675" s="84"/>
      <c r="EC675" s="84"/>
      <c r="ED675" s="84"/>
      <c r="EE675" s="84"/>
      <c r="EF675" s="84"/>
      <c r="EG675" s="54">
        <f t="shared" si="1068"/>
        <v>0</v>
      </c>
      <c r="EH675" s="55">
        <f t="shared" si="1069"/>
        <v>1</v>
      </c>
      <c r="EI675" s="55">
        <f t="shared" si="1070"/>
        <v>3</v>
      </c>
      <c r="EJ675" s="56" t="s">
        <v>1915</v>
      </c>
      <c r="EK675" s="57">
        <f t="shared" si="1087"/>
        <v>93525.92</v>
      </c>
      <c r="EL675" s="57">
        <f t="shared" si="1088"/>
        <v>93525.92</v>
      </c>
      <c r="EM675" s="57">
        <f t="shared" si="1089"/>
        <v>93525.92</v>
      </c>
      <c r="EN675" s="57">
        <f t="shared" si="1090"/>
        <v>93525.92</v>
      </c>
      <c r="EO675" s="57">
        <f t="shared" si="1073"/>
        <v>93525.92</v>
      </c>
      <c r="EP675" s="57">
        <f t="shared" si="1074"/>
        <v>93525.92</v>
      </c>
      <c r="EQ675" s="58">
        <f t="shared" si="1075"/>
        <v>1122.31104</v>
      </c>
      <c r="ER675" s="58">
        <f t="shared" si="1076"/>
        <v>1122.31104</v>
      </c>
      <c r="ES675" s="58">
        <f t="shared" si="1077"/>
        <v>1215.8369599999999</v>
      </c>
      <c r="ET675" s="58">
        <f t="shared" si="1078"/>
        <v>1309.3628799999999</v>
      </c>
    </row>
    <row r="676" spans="1:150" x14ac:dyDescent="0.25">
      <c r="A676" s="30" t="s">
        <v>1918</v>
      </c>
      <c r="B676" s="65">
        <v>9000608</v>
      </c>
      <c r="C676" s="67" t="s">
        <v>1919</v>
      </c>
      <c r="D676" s="32" t="s">
        <v>1247</v>
      </c>
      <c r="E676" s="56"/>
      <c r="F676" s="33"/>
      <c r="G676" s="33"/>
      <c r="H676" s="288">
        <f t="shared" si="1071"/>
        <v>0</v>
      </c>
      <c r="I676" s="288">
        <f t="shared" si="1072"/>
        <v>21362.06</v>
      </c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4" t="s">
        <v>675</v>
      </c>
      <c r="AI676" s="34" t="s">
        <v>1248</v>
      </c>
      <c r="AJ676" s="34" t="s">
        <v>677</v>
      </c>
      <c r="AK676" s="34" t="s">
        <v>678</v>
      </c>
      <c r="AL676" s="34" t="s">
        <v>228</v>
      </c>
      <c r="AM676" s="34" t="s">
        <v>529</v>
      </c>
      <c r="AN676" s="34" t="s">
        <v>679</v>
      </c>
      <c r="AO676" s="36">
        <v>1.04</v>
      </c>
      <c r="AP676" s="69" t="s">
        <v>680</v>
      </c>
      <c r="AQ676" s="69" t="s">
        <v>30</v>
      </c>
      <c r="AR676" s="37" t="s">
        <v>493</v>
      </c>
      <c r="AS676" s="38">
        <v>2019</v>
      </c>
      <c r="AT676" s="39" t="s">
        <v>470</v>
      </c>
      <c r="AU676" s="37" t="s">
        <v>686</v>
      </c>
      <c r="AV676" s="39" t="s">
        <v>1914</v>
      </c>
      <c r="AW676" s="39" t="s">
        <v>495</v>
      </c>
      <c r="AX676" s="39" t="s">
        <v>687</v>
      </c>
      <c r="AY676" s="79" t="s">
        <v>681</v>
      </c>
      <c r="AZ676" s="40" t="s">
        <v>680</v>
      </c>
      <c r="BA676" s="274">
        <v>21362.06</v>
      </c>
      <c r="BB676" s="42"/>
      <c r="BC676" s="43">
        <v>53962.06</v>
      </c>
      <c r="BD676" s="43">
        <v>0</v>
      </c>
      <c r="BE676" s="43"/>
      <c r="BF676" s="43">
        <v>0</v>
      </c>
      <c r="BG676" s="44"/>
      <c r="BH676" s="45">
        <f t="shared" si="1034"/>
        <v>0</v>
      </c>
      <c r="BI676" s="45">
        <f t="shared" si="1035"/>
        <v>0</v>
      </c>
      <c r="BJ676" s="45">
        <f t="shared" si="1065"/>
        <v>21362.06</v>
      </c>
      <c r="BK676" s="80">
        <v>0</v>
      </c>
      <c r="BL676" s="46">
        <v>0</v>
      </c>
      <c r="BM676" s="46">
        <f t="shared" si="1093"/>
        <v>0</v>
      </c>
      <c r="BN676" s="46">
        <v>0</v>
      </c>
      <c r="BO676" s="46">
        <f t="shared" si="1119"/>
        <v>0</v>
      </c>
      <c r="BP676" s="46">
        <v>0</v>
      </c>
      <c r="BQ676" s="46">
        <f t="shared" si="1121"/>
        <v>0</v>
      </c>
      <c r="BR676" s="46">
        <v>0</v>
      </c>
      <c r="BS676" s="46">
        <f t="shared" si="1122"/>
        <v>0</v>
      </c>
      <c r="BT676" s="46">
        <v>0</v>
      </c>
      <c r="BU676" s="46">
        <f t="shared" si="1123"/>
        <v>0</v>
      </c>
      <c r="BV676" s="46">
        <v>0</v>
      </c>
      <c r="BW676" s="46">
        <f t="shared" si="1124"/>
        <v>0</v>
      </c>
      <c r="BX676" s="46">
        <v>0</v>
      </c>
      <c r="BY676" s="46">
        <f t="shared" si="1094"/>
        <v>0</v>
      </c>
      <c r="BZ676" s="46">
        <v>0</v>
      </c>
      <c r="CA676" s="46">
        <f t="shared" si="1120"/>
        <v>0</v>
      </c>
      <c r="CB676" s="46">
        <v>0</v>
      </c>
      <c r="CC676" s="46">
        <f t="shared" si="1095"/>
        <v>0</v>
      </c>
      <c r="CD676" s="46">
        <v>0</v>
      </c>
      <c r="CE676" s="46">
        <f t="shared" si="1096"/>
        <v>0</v>
      </c>
      <c r="CF676" s="46">
        <v>0</v>
      </c>
      <c r="CG676" s="46">
        <f t="shared" si="1097"/>
        <v>0</v>
      </c>
      <c r="CH676" s="46">
        <v>0</v>
      </c>
      <c r="CI676" s="46">
        <f t="shared" si="1098"/>
        <v>0</v>
      </c>
      <c r="CJ676" s="46">
        <v>0</v>
      </c>
      <c r="CK676" s="46">
        <f t="shared" si="1099"/>
        <v>0</v>
      </c>
      <c r="CL676" s="46">
        <v>0</v>
      </c>
      <c r="CM676" s="46">
        <f t="shared" si="1100"/>
        <v>0</v>
      </c>
      <c r="CN676" s="46">
        <v>0</v>
      </c>
      <c r="CO676" s="46">
        <f t="shared" si="1101"/>
        <v>0</v>
      </c>
      <c r="CP676" s="46">
        <v>0</v>
      </c>
      <c r="CQ676" s="46">
        <f t="shared" si="1102"/>
        <v>0</v>
      </c>
      <c r="CR676" s="46">
        <v>0</v>
      </c>
      <c r="CS676" s="46">
        <f t="shared" si="1103"/>
        <v>0</v>
      </c>
      <c r="CT676" s="46">
        <v>0</v>
      </c>
      <c r="CU676" s="46">
        <f t="shared" si="1104"/>
        <v>0</v>
      </c>
      <c r="CV676" s="46">
        <v>0</v>
      </c>
      <c r="CW676" s="46">
        <f t="shared" si="1105"/>
        <v>0</v>
      </c>
      <c r="CX676" s="46">
        <v>0</v>
      </c>
      <c r="CY676" s="46">
        <f t="shared" si="1106"/>
        <v>0</v>
      </c>
      <c r="CZ676" s="46">
        <v>0</v>
      </c>
      <c r="DA676" s="46">
        <f t="shared" si="1107"/>
        <v>0</v>
      </c>
      <c r="DB676" s="47">
        <v>0</v>
      </c>
      <c r="DC676" s="46">
        <f t="shared" si="1108"/>
        <v>0</v>
      </c>
      <c r="DD676" s="48">
        <v>0</v>
      </c>
      <c r="DE676" s="46">
        <f t="shared" si="1109"/>
        <v>0</v>
      </c>
      <c r="DF676" s="81">
        <v>4</v>
      </c>
      <c r="DG676" s="300">
        <f t="shared" si="1037"/>
        <v>5340.5150000000003</v>
      </c>
      <c r="DH676" s="297">
        <f t="shared" si="1066"/>
        <v>21362.06</v>
      </c>
      <c r="DI676" s="301">
        <f t="shared" si="1125"/>
        <v>21362.06</v>
      </c>
      <c r="DJ676" s="157"/>
      <c r="DK676" s="83"/>
      <c r="DL676" s="83"/>
      <c r="DM676" s="84"/>
      <c r="DN676" s="84"/>
      <c r="DO676" s="84"/>
      <c r="DP676" s="84"/>
      <c r="DQ676" s="84"/>
      <c r="DR676" s="84"/>
      <c r="DS676" s="84"/>
      <c r="DT676" s="84"/>
      <c r="DU676" s="84"/>
      <c r="DV676" s="84"/>
      <c r="DW676" s="84"/>
      <c r="DX676" s="84"/>
      <c r="DY676" s="84"/>
      <c r="DZ676" s="84"/>
      <c r="EA676" s="84"/>
      <c r="EB676" s="84"/>
      <c r="EC676" s="84"/>
      <c r="ED676" s="84"/>
      <c r="EE676" s="158"/>
      <c r="EF676" s="84"/>
      <c r="EG676" s="54">
        <f t="shared" si="1068"/>
        <v>0</v>
      </c>
      <c r="EH676" s="55">
        <f t="shared" si="1069"/>
        <v>1</v>
      </c>
      <c r="EI676" s="55">
        <f t="shared" si="1070"/>
        <v>3</v>
      </c>
      <c r="EJ676" s="56" t="s">
        <v>1915</v>
      </c>
      <c r="EK676" s="57">
        <f t="shared" si="1087"/>
        <v>21362.06</v>
      </c>
      <c r="EL676" s="57">
        <f t="shared" si="1088"/>
        <v>21362.06</v>
      </c>
      <c r="EM676" s="57">
        <f t="shared" si="1089"/>
        <v>21362.06</v>
      </c>
      <c r="EN676" s="57">
        <f t="shared" si="1090"/>
        <v>21362.06</v>
      </c>
      <c r="EO676" s="57">
        <f t="shared" si="1073"/>
        <v>21362.06</v>
      </c>
      <c r="EP676" s="57">
        <f t="shared" si="1074"/>
        <v>21362.06</v>
      </c>
      <c r="EQ676" s="58">
        <f t="shared" si="1075"/>
        <v>256.34472</v>
      </c>
      <c r="ER676" s="58">
        <f t="shared" si="1076"/>
        <v>256.34472</v>
      </c>
      <c r="ES676" s="58">
        <f t="shared" si="1077"/>
        <v>277.70677999999998</v>
      </c>
      <c r="ET676" s="58">
        <f t="shared" si="1078"/>
        <v>299.06884000000002</v>
      </c>
    </row>
    <row r="677" spans="1:150" x14ac:dyDescent="0.25">
      <c r="A677" s="30" t="s">
        <v>1920</v>
      </c>
      <c r="B677" s="65">
        <v>9000611</v>
      </c>
      <c r="C677" s="67" t="s">
        <v>1921</v>
      </c>
      <c r="D677" s="32" t="s">
        <v>1247</v>
      </c>
      <c r="E677" s="56"/>
      <c r="F677" s="33"/>
      <c r="G677" s="33"/>
      <c r="H677" s="288">
        <f t="shared" si="1071"/>
        <v>25500</v>
      </c>
      <c r="I677" s="288">
        <f t="shared" si="1072"/>
        <v>25500</v>
      </c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4" t="s">
        <v>675</v>
      </c>
      <c r="AI677" s="34" t="s">
        <v>1248</v>
      </c>
      <c r="AJ677" s="34" t="s">
        <v>677</v>
      </c>
      <c r="AK677" s="34" t="s">
        <v>678</v>
      </c>
      <c r="AL677" s="34" t="s">
        <v>228</v>
      </c>
      <c r="AM677" s="34" t="s">
        <v>529</v>
      </c>
      <c r="AN677" s="34" t="s">
        <v>679</v>
      </c>
      <c r="AO677" s="36">
        <v>1.04</v>
      </c>
      <c r="AP677" s="69" t="s">
        <v>680</v>
      </c>
      <c r="AQ677" s="69" t="s">
        <v>30</v>
      </c>
      <c r="AR677" s="37" t="s">
        <v>493</v>
      </c>
      <c r="AS677" s="38">
        <v>2018</v>
      </c>
      <c r="AT677" s="39" t="s">
        <v>470</v>
      </c>
      <c r="AU677" s="37" t="s">
        <v>469</v>
      </c>
      <c r="AV677" s="39" t="s">
        <v>494</v>
      </c>
      <c r="AW677" s="39" t="s">
        <v>495</v>
      </c>
      <c r="AX677" s="39" t="s">
        <v>496</v>
      </c>
      <c r="AY677" s="40" t="s">
        <v>681</v>
      </c>
      <c r="AZ677" s="40" t="s">
        <v>680</v>
      </c>
      <c r="BA677" s="274">
        <v>0</v>
      </c>
      <c r="BB677" s="42"/>
      <c r="BC677" s="43">
        <v>25500</v>
      </c>
      <c r="BD677" s="43">
        <v>0</v>
      </c>
      <c r="BE677" s="43"/>
      <c r="BF677" s="43">
        <v>0</v>
      </c>
      <c r="BG677" s="44"/>
      <c r="BH677" s="45">
        <f t="shared" si="1034"/>
        <v>25500</v>
      </c>
      <c r="BI677" s="45">
        <f t="shared" si="1035"/>
        <v>25500</v>
      </c>
      <c r="BJ677" s="45">
        <f t="shared" si="1065"/>
        <v>25500</v>
      </c>
      <c r="BK677" s="46">
        <v>25500</v>
      </c>
      <c r="BL677" s="46">
        <v>0</v>
      </c>
      <c r="BM677" s="46">
        <f t="shared" si="1093"/>
        <v>0</v>
      </c>
      <c r="BN677" s="46">
        <v>0</v>
      </c>
      <c r="BO677" s="46">
        <f t="shared" si="1119"/>
        <v>0</v>
      </c>
      <c r="BP677" s="46">
        <v>0</v>
      </c>
      <c r="BQ677" s="46">
        <f t="shared" si="1121"/>
        <v>0</v>
      </c>
      <c r="BR677" s="46">
        <v>0</v>
      </c>
      <c r="BS677" s="46">
        <f t="shared" si="1122"/>
        <v>0</v>
      </c>
      <c r="BT677" s="46">
        <v>0</v>
      </c>
      <c r="BU677" s="46">
        <f t="shared" si="1123"/>
        <v>0</v>
      </c>
      <c r="BV677" s="46">
        <v>0</v>
      </c>
      <c r="BW677" s="46">
        <f t="shared" si="1124"/>
        <v>0</v>
      </c>
      <c r="BX677" s="46">
        <v>0</v>
      </c>
      <c r="BY677" s="46">
        <f t="shared" si="1094"/>
        <v>0</v>
      </c>
      <c r="BZ677" s="46">
        <v>0</v>
      </c>
      <c r="CA677" s="46">
        <f t="shared" si="1120"/>
        <v>0</v>
      </c>
      <c r="CB677" s="46">
        <v>0</v>
      </c>
      <c r="CC677" s="46">
        <f t="shared" si="1095"/>
        <v>0</v>
      </c>
      <c r="CD677" s="46">
        <v>0</v>
      </c>
      <c r="CE677" s="46">
        <f t="shared" si="1096"/>
        <v>0</v>
      </c>
      <c r="CF677" s="46">
        <v>0</v>
      </c>
      <c r="CG677" s="46">
        <f t="shared" si="1097"/>
        <v>0</v>
      </c>
      <c r="CH677" s="46">
        <v>0</v>
      </c>
      <c r="CI677" s="46">
        <f t="shared" si="1098"/>
        <v>0</v>
      </c>
      <c r="CJ677" s="46">
        <v>0</v>
      </c>
      <c r="CK677" s="46">
        <f t="shared" si="1099"/>
        <v>0</v>
      </c>
      <c r="CL677" s="46">
        <v>0</v>
      </c>
      <c r="CM677" s="46">
        <f t="shared" si="1100"/>
        <v>0</v>
      </c>
      <c r="CN677" s="46">
        <v>0</v>
      </c>
      <c r="CO677" s="46">
        <f t="shared" si="1101"/>
        <v>0</v>
      </c>
      <c r="CP677" s="46">
        <v>0</v>
      </c>
      <c r="CQ677" s="46">
        <f t="shared" si="1102"/>
        <v>0</v>
      </c>
      <c r="CR677" s="46">
        <v>0</v>
      </c>
      <c r="CS677" s="46">
        <f t="shared" si="1103"/>
        <v>0</v>
      </c>
      <c r="CT677" s="46">
        <v>0</v>
      </c>
      <c r="CU677" s="46">
        <f t="shared" si="1104"/>
        <v>0</v>
      </c>
      <c r="CV677" s="46">
        <v>0</v>
      </c>
      <c r="CW677" s="46">
        <f t="shared" si="1105"/>
        <v>0</v>
      </c>
      <c r="CX677" s="46">
        <v>0</v>
      </c>
      <c r="CY677" s="46">
        <f t="shared" si="1106"/>
        <v>0</v>
      </c>
      <c r="CZ677" s="46">
        <v>0</v>
      </c>
      <c r="DA677" s="46">
        <f t="shared" si="1107"/>
        <v>0</v>
      </c>
      <c r="DB677" s="47">
        <v>0</v>
      </c>
      <c r="DC677" s="46">
        <f t="shared" si="1108"/>
        <v>0</v>
      </c>
      <c r="DD677" s="48">
        <v>0</v>
      </c>
      <c r="DE677" s="46">
        <f t="shared" si="1109"/>
        <v>0</v>
      </c>
      <c r="DF677" s="49">
        <v>4</v>
      </c>
      <c r="DG677" s="50">
        <f t="shared" si="1037"/>
        <v>6375</v>
      </c>
      <c r="DH677" s="51">
        <f t="shared" si="1066"/>
        <v>25500</v>
      </c>
      <c r="DI677" s="90"/>
      <c r="DJ677" s="154">
        <f>$DG677</f>
        <v>6375</v>
      </c>
      <c r="DK677" s="53">
        <f>$DG677</f>
        <v>6375</v>
      </c>
      <c r="DL677" s="53">
        <f>$DG677</f>
        <v>6375</v>
      </c>
      <c r="DM677" s="53">
        <f>$DG677</f>
        <v>6375</v>
      </c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155"/>
      <c r="EF677" s="53"/>
      <c r="EG677" s="54">
        <f t="shared" si="1068"/>
        <v>0</v>
      </c>
      <c r="EH677" s="55">
        <f t="shared" si="1069"/>
        <v>4</v>
      </c>
      <c r="EI677" s="55">
        <f t="shared" si="1070"/>
        <v>0</v>
      </c>
      <c r="EJ677" s="56" t="s">
        <v>1922</v>
      </c>
      <c r="EK677" s="57">
        <f t="shared" si="1087"/>
        <v>25500</v>
      </c>
      <c r="EL677" s="57">
        <f t="shared" si="1088"/>
        <v>19125</v>
      </c>
      <c r="EM677" s="57">
        <f t="shared" si="1089"/>
        <v>12750</v>
      </c>
      <c r="EN677" s="57">
        <f t="shared" si="1090"/>
        <v>6375</v>
      </c>
      <c r="EO677" s="57">
        <f t="shared" si="1073"/>
        <v>0</v>
      </c>
      <c r="EP677" s="57">
        <f t="shared" si="1074"/>
        <v>0</v>
      </c>
      <c r="EQ677" s="58">
        <f t="shared" si="1075"/>
        <v>306</v>
      </c>
      <c r="ER677" s="58">
        <f t="shared" si="1076"/>
        <v>229.5</v>
      </c>
      <c r="ES677" s="58">
        <f t="shared" si="1077"/>
        <v>165.75</v>
      </c>
      <c r="ET677" s="58">
        <f t="shared" si="1078"/>
        <v>89.25</v>
      </c>
    </row>
    <row r="678" spans="1:150" x14ac:dyDescent="0.25">
      <c r="A678" s="30" t="s">
        <v>1923</v>
      </c>
      <c r="B678" s="65">
        <v>9000612</v>
      </c>
      <c r="C678" s="67" t="s">
        <v>1924</v>
      </c>
      <c r="D678" s="32" t="s">
        <v>1247</v>
      </c>
      <c r="E678" s="56"/>
      <c r="F678" s="33"/>
      <c r="G678" s="33"/>
      <c r="H678" s="288">
        <f t="shared" si="1071"/>
        <v>178995.82272</v>
      </c>
      <c r="I678" s="288">
        <f t="shared" si="1072"/>
        <v>178995.82272</v>
      </c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4" t="s">
        <v>675</v>
      </c>
      <c r="AI678" s="34" t="s">
        <v>1248</v>
      </c>
      <c r="AJ678" s="34" t="s">
        <v>677</v>
      </c>
      <c r="AK678" s="34" t="s">
        <v>678</v>
      </c>
      <c r="AL678" s="34" t="s">
        <v>228</v>
      </c>
      <c r="AM678" s="34" t="s">
        <v>529</v>
      </c>
      <c r="AN678" s="34" t="s">
        <v>679</v>
      </c>
      <c r="AO678" s="36">
        <v>1.04</v>
      </c>
      <c r="AP678" s="69" t="s">
        <v>680</v>
      </c>
      <c r="AQ678" s="69" t="s">
        <v>30</v>
      </c>
      <c r="AR678" s="37" t="s">
        <v>493</v>
      </c>
      <c r="AS678" s="38">
        <v>2018</v>
      </c>
      <c r="AT678" s="39" t="s">
        <v>470</v>
      </c>
      <c r="AU678" s="37" t="s">
        <v>469</v>
      </c>
      <c r="AV678" s="39" t="s">
        <v>494</v>
      </c>
      <c r="AW678" s="39" t="s">
        <v>495</v>
      </c>
      <c r="AX678" s="39" t="s">
        <v>496</v>
      </c>
      <c r="AY678" s="40" t="s">
        <v>681</v>
      </c>
      <c r="AZ678" s="40" t="s">
        <v>680</v>
      </c>
      <c r="BA678" s="274">
        <v>0</v>
      </c>
      <c r="BB678" s="42"/>
      <c r="BC678" s="43">
        <v>57370.455999999998</v>
      </c>
      <c r="BD678" s="43">
        <v>0</v>
      </c>
      <c r="BE678" s="43"/>
      <c r="BF678" s="43">
        <v>0</v>
      </c>
      <c r="BG678" s="44"/>
      <c r="BH678" s="45">
        <f t="shared" si="1034"/>
        <v>172111.36799999999</v>
      </c>
      <c r="BI678" s="45">
        <f t="shared" si="1035"/>
        <v>178995.82272</v>
      </c>
      <c r="BJ678" s="45">
        <f t="shared" si="1065"/>
        <v>178995.82272</v>
      </c>
      <c r="BK678" s="73">
        <v>0</v>
      </c>
      <c r="BL678" s="73">
        <v>57370.455999999998</v>
      </c>
      <c r="BM678" s="46">
        <f t="shared" si="1093"/>
        <v>59665.274239999999</v>
      </c>
      <c r="BN678" s="46">
        <v>0</v>
      </c>
      <c r="BO678" s="46">
        <f t="shared" si="1119"/>
        <v>0</v>
      </c>
      <c r="BP678" s="46">
        <v>0</v>
      </c>
      <c r="BQ678" s="46">
        <f t="shared" si="1121"/>
        <v>0</v>
      </c>
      <c r="BR678" s="46">
        <v>0</v>
      </c>
      <c r="BS678" s="46">
        <f t="shared" si="1122"/>
        <v>0</v>
      </c>
      <c r="BT678" s="46">
        <v>0</v>
      </c>
      <c r="BU678" s="46">
        <f t="shared" si="1123"/>
        <v>0</v>
      </c>
      <c r="BV678" s="46">
        <v>0</v>
      </c>
      <c r="BW678" s="46">
        <f t="shared" si="1124"/>
        <v>0</v>
      </c>
      <c r="BX678" s="73">
        <v>57370.455999999998</v>
      </c>
      <c r="BY678" s="46">
        <f t="shared" si="1094"/>
        <v>59665.274239999999</v>
      </c>
      <c r="BZ678" s="46">
        <v>0</v>
      </c>
      <c r="CA678" s="46">
        <f t="shared" si="1120"/>
        <v>0</v>
      </c>
      <c r="CB678" s="46">
        <v>0</v>
      </c>
      <c r="CC678" s="46">
        <f t="shared" si="1095"/>
        <v>0</v>
      </c>
      <c r="CD678" s="46">
        <v>0</v>
      </c>
      <c r="CE678" s="46">
        <f t="shared" si="1096"/>
        <v>0</v>
      </c>
      <c r="CF678" s="46">
        <v>0</v>
      </c>
      <c r="CG678" s="46">
        <f t="shared" si="1097"/>
        <v>0</v>
      </c>
      <c r="CH678" s="46">
        <v>0</v>
      </c>
      <c r="CI678" s="46">
        <f t="shared" si="1098"/>
        <v>0</v>
      </c>
      <c r="CJ678" s="73">
        <v>57370.455999999998</v>
      </c>
      <c r="CK678" s="46">
        <f t="shared" si="1099"/>
        <v>59665.274239999999</v>
      </c>
      <c r="CL678" s="46">
        <v>0</v>
      </c>
      <c r="CM678" s="46">
        <f t="shared" si="1100"/>
        <v>0</v>
      </c>
      <c r="CN678" s="46">
        <v>0</v>
      </c>
      <c r="CO678" s="46">
        <f t="shared" si="1101"/>
        <v>0</v>
      </c>
      <c r="CP678" s="46">
        <v>0</v>
      </c>
      <c r="CQ678" s="46">
        <f t="shared" si="1102"/>
        <v>0</v>
      </c>
      <c r="CR678" s="46">
        <v>0</v>
      </c>
      <c r="CS678" s="46">
        <f t="shared" si="1103"/>
        <v>0</v>
      </c>
      <c r="CT678" s="46">
        <v>0</v>
      </c>
      <c r="CU678" s="46">
        <f t="shared" si="1104"/>
        <v>0</v>
      </c>
      <c r="CV678" s="46">
        <v>0</v>
      </c>
      <c r="CW678" s="46">
        <f t="shared" si="1105"/>
        <v>0</v>
      </c>
      <c r="CX678" s="46">
        <v>0</v>
      </c>
      <c r="CY678" s="46">
        <f t="shared" si="1106"/>
        <v>0</v>
      </c>
      <c r="CZ678" s="46">
        <v>0</v>
      </c>
      <c r="DA678" s="46">
        <f t="shared" si="1107"/>
        <v>0</v>
      </c>
      <c r="DB678" s="47">
        <v>0</v>
      </c>
      <c r="DC678" s="46">
        <f t="shared" si="1108"/>
        <v>0</v>
      </c>
      <c r="DD678" s="48">
        <v>0</v>
      </c>
      <c r="DE678" s="46">
        <f t="shared" si="1109"/>
        <v>0</v>
      </c>
      <c r="DF678" s="49">
        <v>4</v>
      </c>
      <c r="DG678" s="50">
        <f t="shared" si="1037"/>
        <v>44748.955679999999</v>
      </c>
      <c r="DH678" s="51">
        <f t="shared" si="1066"/>
        <v>178995.82271999994</v>
      </c>
      <c r="DI678" s="52"/>
      <c r="DJ678" s="156"/>
      <c r="DK678" s="52">
        <f t="shared" ref="DK678:DN679" si="1126">$DG678/3</f>
        <v>14916.31856</v>
      </c>
      <c r="DL678" s="52">
        <f t="shared" si="1126"/>
        <v>14916.31856</v>
      </c>
      <c r="DM678" s="52">
        <f t="shared" si="1126"/>
        <v>14916.31856</v>
      </c>
      <c r="DN678" s="52">
        <f t="shared" si="1126"/>
        <v>14916.31856</v>
      </c>
      <c r="DO678" s="53"/>
      <c r="DP678" s="53"/>
      <c r="DQ678" s="52">
        <f t="shared" ref="DQ678:DT679" si="1127">$DG678/3</f>
        <v>14916.31856</v>
      </c>
      <c r="DR678" s="52">
        <f t="shared" si="1127"/>
        <v>14916.31856</v>
      </c>
      <c r="DS678" s="52">
        <f t="shared" si="1127"/>
        <v>14916.31856</v>
      </c>
      <c r="DT678" s="52">
        <f t="shared" si="1127"/>
        <v>14916.31856</v>
      </c>
      <c r="DU678" s="53"/>
      <c r="DV678" s="53"/>
      <c r="DW678" s="52">
        <f t="shared" ref="DW678:DZ679" si="1128">$DG678/3</f>
        <v>14916.31856</v>
      </c>
      <c r="DX678" s="52">
        <f t="shared" si="1128"/>
        <v>14916.31856</v>
      </c>
      <c r="DY678" s="52">
        <f t="shared" si="1128"/>
        <v>14916.31856</v>
      </c>
      <c r="DZ678" s="52">
        <f t="shared" si="1128"/>
        <v>14916.31856</v>
      </c>
      <c r="EA678" s="53"/>
      <c r="EB678" s="53"/>
      <c r="EC678" s="53"/>
      <c r="ED678" s="53"/>
      <c r="EE678" s="155"/>
      <c r="EF678" s="53"/>
      <c r="EG678" s="54">
        <f t="shared" si="1068"/>
        <v>0</v>
      </c>
      <c r="EH678" s="55">
        <f t="shared" si="1069"/>
        <v>12</v>
      </c>
      <c r="EI678" s="55">
        <f t="shared" si="1070"/>
        <v>-8</v>
      </c>
      <c r="EJ678" s="56" t="s">
        <v>1915</v>
      </c>
      <c r="EK678" s="57">
        <f t="shared" si="1087"/>
        <v>0</v>
      </c>
      <c r="EL678" s="57">
        <f t="shared" si="1088"/>
        <v>59665.274239999999</v>
      </c>
      <c r="EM678" s="57">
        <f t="shared" si="1089"/>
        <v>44748.955679999999</v>
      </c>
      <c r="EN678" s="57">
        <f t="shared" si="1090"/>
        <v>29832.637119999999</v>
      </c>
      <c r="EO678" s="57">
        <f t="shared" si="1073"/>
        <v>14916.31856</v>
      </c>
      <c r="EP678" s="57">
        <f t="shared" si="1074"/>
        <v>0</v>
      </c>
      <c r="EQ678" s="58">
        <f t="shared" si="1075"/>
        <v>0</v>
      </c>
      <c r="ER678" s="58">
        <f t="shared" si="1076"/>
        <v>715.98329088000003</v>
      </c>
      <c r="ES678" s="58">
        <f t="shared" si="1077"/>
        <v>581.73642383999993</v>
      </c>
      <c r="ET678" s="58">
        <f t="shared" si="1078"/>
        <v>417.65691967999999</v>
      </c>
    </row>
    <row r="679" spans="1:150" x14ac:dyDescent="0.25">
      <c r="A679" s="30" t="s">
        <v>1925</v>
      </c>
      <c r="B679" s="65">
        <v>9000613</v>
      </c>
      <c r="C679" s="67" t="s">
        <v>1926</v>
      </c>
      <c r="D679" s="32" t="s">
        <v>1247</v>
      </c>
      <c r="E679" s="56"/>
      <c r="F679" s="33"/>
      <c r="G679" s="33"/>
      <c r="H679" s="288">
        <f t="shared" si="1071"/>
        <v>178995.82272</v>
      </c>
      <c r="I679" s="288">
        <f t="shared" si="1072"/>
        <v>178995.82272</v>
      </c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4" t="s">
        <v>675</v>
      </c>
      <c r="AI679" s="34" t="s">
        <v>1248</v>
      </c>
      <c r="AJ679" s="34" t="s">
        <v>677</v>
      </c>
      <c r="AK679" s="34" t="s">
        <v>678</v>
      </c>
      <c r="AL679" s="34" t="s">
        <v>228</v>
      </c>
      <c r="AM679" s="34" t="s">
        <v>529</v>
      </c>
      <c r="AN679" s="34" t="s">
        <v>679</v>
      </c>
      <c r="AO679" s="36">
        <v>1.04</v>
      </c>
      <c r="AP679" s="69" t="s">
        <v>680</v>
      </c>
      <c r="AQ679" s="69" t="s">
        <v>30</v>
      </c>
      <c r="AR679" s="37" t="s">
        <v>493</v>
      </c>
      <c r="AS679" s="38">
        <v>2020</v>
      </c>
      <c r="AT679" s="39" t="s">
        <v>470</v>
      </c>
      <c r="AU679" s="37" t="s">
        <v>469</v>
      </c>
      <c r="AV679" s="39" t="s">
        <v>494</v>
      </c>
      <c r="AW679" s="39" t="s">
        <v>495</v>
      </c>
      <c r="AX679" s="39" t="s">
        <v>496</v>
      </c>
      <c r="AY679" s="40" t="s">
        <v>681</v>
      </c>
      <c r="AZ679" s="40" t="s">
        <v>680</v>
      </c>
      <c r="BA679" s="274">
        <v>0</v>
      </c>
      <c r="BB679" s="42"/>
      <c r="BC679" s="43">
        <v>57370.455999999998</v>
      </c>
      <c r="BD679" s="43">
        <v>0</v>
      </c>
      <c r="BE679" s="43"/>
      <c r="BF679" s="43">
        <v>0</v>
      </c>
      <c r="BG679" s="44"/>
      <c r="BH679" s="45">
        <f t="shared" si="1034"/>
        <v>172111.36799999999</v>
      </c>
      <c r="BI679" s="45">
        <f t="shared" si="1035"/>
        <v>178995.82272</v>
      </c>
      <c r="BJ679" s="45">
        <f t="shared" si="1065"/>
        <v>178995.82272</v>
      </c>
      <c r="BK679" s="73">
        <v>0</v>
      </c>
      <c r="BL679" s="73">
        <v>57370.455999999998</v>
      </c>
      <c r="BM679" s="46">
        <f t="shared" si="1093"/>
        <v>59665.274239999999</v>
      </c>
      <c r="BN679" s="46">
        <v>0</v>
      </c>
      <c r="BO679" s="46">
        <f t="shared" si="1119"/>
        <v>0</v>
      </c>
      <c r="BP679" s="46">
        <v>0</v>
      </c>
      <c r="BQ679" s="46">
        <f t="shared" si="1121"/>
        <v>0</v>
      </c>
      <c r="BR679" s="46">
        <v>0</v>
      </c>
      <c r="BS679" s="46">
        <f t="shared" si="1122"/>
        <v>0</v>
      </c>
      <c r="BT679" s="46">
        <v>0</v>
      </c>
      <c r="BU679" s="46">
        <f t="shared" si="1123"/>
        <v>0</v>
      </c>
      <c r="BV679" s="46">
        <v>0</v>
      </c>
      <c r="BW679" s="46">
        <f t="shared" si="1124"/>
        <v>0</v>
      </c>
      <c r="BX679" s="73">
        <v>57370.455999999998</v>
      </c>
      <c r="BY679" s="46">
        <f t="shared" si="1094"/>
        <v>59665.274239999999</v>
      </c>
      <c r="BZ679" s="46">
        <v>0</v>
      </c>
      <c r="CA679" s="46">
        <f t="shared" si="1120"/>
        <v>0</v>
      </c>
      <c r="CB679" s="46">
        <v>0</v>
      </c>
      <c r="CC679" s="46">
        <f t="shared" si="1095"/>
        <v>0</v>
      </c>
      <c r="CD679" s="46">
        <v>0</v>
      </c>
      <c r="CE679" s="46">
        <f t="shared" si="1096"/>
        <v>0</v>
      </c>
      <c r="CF679" s="46">
        <v>0</v>
      </c>
      <c r="CG679" s="46">
        <f t="shared" si="1097"/>
        <v>0</v>
      </c>
      <c r="CH679" s="46">
        <v>0</v>
      </c>
      <c r="CI679" s="46">
        <f t="shared" si="1098"/>
        <v>0</v>
      </c>
      <c r="CJ679" s="73">
        <v>57370.455999999998</v>
      </c>
      <c r="CK679" s="46">
        <f t="shared" si="1099"/>
        <v>59665.274239999999</v>
      </c>
      <c r="CL679" s="46">
        <v>0</v>
      </c>
      <c r="CM679" s="46">
        <f t="shared" si="1100"/>
        <v>0</v>
      </c>
      <c r="CN679" s="46">
        <v>0</v>
      </c>
      <c r="CO679" s="46">
        <f t="shared" si="1101"/>
        <v>0</v>
      </c>
      <c r="CP679" s="46">
        <v>0</v>
      </c>
      <c r="CQ679" s="46">
        <f t="shared" si="1102"/>
        <v>0</v>
      </c>
      <c r="CR679" s="46">
        <v>0</v>
      </c>
      <c r="CS679" s="46">
        <f t="shared" si="1103"/>
        <v>0</v>
      </c>
      <c r="CT679" s="46">
        <v>0</v>
      </c>
      <c r="CU679" s="46">
        <f t="shared" si="1104"/>
        <v>0</v>
      </c>
      <c r="CV679" s="46">
        <v>0</v>
      </c>
      <c r="CW679" s="46">
        <f t="shared" si="1105"/>
        <v>0</v>
      </c>
      <c r="CX679" s="46">
        <v>0</v>
      </c>
      <c r="CY679" s="46">
        <f t="shared" si="1106"/>
        <v>0</v>
      </c>
      <c r="CZ679" s="46">
        <v>0</v>
      </c>
      <c r="DA679" s="46">
        <f t="shared" si="1107"/>
        <v>0</v>
      </c>
      <c r="DB679" s="47">
        <v>0</v>
      </c>
      <c r="DC679" s="46">
        <f t="shared" si="1108"/>
        <v>0</v>
      </c>
      <c r="DD679" s="48">
        <v>0</v>
      </c>
      <c r="DE679" s="46">
        <f t="shared" si="1109"/>
        <v>0</v>
      </c>
      <c r="DF679" s="49">
        <v>4</v>
      </c>
      <c r="DG679" s="50">
        <f t="shared" si="1037"/>
        <v>44748.955679999999</v>
      </c>
      <c r="DH679" s="51">
        <f t="shared" si="1066"/>
        <v>178995.82271999994</v>
      </c>
      <c r="DI679" s="52"/>
      <c r="DJ679" s="156"/>
      <c r="DK679" s="52">
        <f t="shared" si="1126"/>
        <v>14916.31856</v>
      </c>
      <c r="DL679" s="52">
        <f t="shared" si="1126"/>
        <v>14916.31856</v>
      </c>
      <c r="DM679" s="52">
        <f t="shared" si="1126"/>
        <v>14916.31856</v>
      </c>
      <c r="DN679" s="52">
        <f t="shared" si="1126"/>
        <v>14916.31856</v>
      </c>
      <c r="DO679" s="53"/>
      <c r="DP679" s="53"/>
      <c r="DQ679" s="52">
        <f t="shared" si="1127"/>
        <v>14916.31856</v>
      </c>
      <c r="DR679" s="52">
        <f t="shared" si="1127"/>
        <v>14916.31856</v>
      </c>
      <c r="DS679" s="52">
        <f t="shared" si="1127"/>
        <v>14916.31856</v>
      </c>
      <c r="DT679" s="52">
        <f t="shared" si="1127"/>
        <v>14916.31856</v>
      </c>
      <c r="DU679" s="53"/>
      <c r="DV679" s="53"/>
      <c r="DW679" s="52">
        <f t="shared" si="1128"/>
        <v>14916.31856</v>
      </c>
      <c r="DX679" s="52">
        <f t="shared" si="1128"/>
        <v>14916.31856</v>
      </c>
      <c r="DY679" s="52">
        <f t="shared" si="1128"/>
        <v>14916.31856</v>
      </c>
      <c r="DZ679" s="52">
        <f t="shared" si="1128"/>
        <v>14916.31856</v>
      </c>
      <c r="EA679" s="53"/>
      <c r="EB679" s="53"/>
      <c r="EC679" s="53"/>
      <c r="ED679" s="53"/>
      <c r="EE679" s="155"/>
      <c r="EF679" s="53"/>
      <c r="EG679" s="54">
        <f t="shared" si="1068"/>
        <v>0</v>
      </c>
      <c r="EH679" s="55">
        <f t="shared" si="1069"/>
        <v>12</v>
      </c>
      <c r="EI679" s="55">
        <f t="shared" si="1070"/>
        <v>-8</v>
      </c>
      <c r="EJ679" s="56" t="s">
        <v>1915</v>
      </c>
      <c r="EK679" s="57">
        <f t="shared" si="1087"/>
        <v>0</v>
      </c>
      <c r="EL679" s="57">
        <f t="shared" si="1088"/>
        <v>59665.274239999999</v>
      </c>
      <c r="EM679" s="57">
        <f t="shared" si="1089"/>
        <v>44748.955679999999</v>
      </c>
      <c r="EN679" s="57">
        <f t="shared" si="1090"/>
        <v>29832.637119999999</v>
      </c>
      <c r="EO679" s="57">
        <f t="shared" si="1073"/>
        <v>14916.31856</v>
      </c>
      <c r="EP679" s="57">
        <f t="shared" si="1074"/>
        <v>0</v>
      </c>
      <c r="EQ679" s="58">
        <f t="shared" si="1075"/>
        <v>0</v>
      </c>
      <c r="ER679" s="58">
        <f t="shared" si="1076"/>
        <v>715.98329088000003</v>
      </c>
      <c r="ES679" s="58">
        <f t="shared" si="1077"/>
        <v>581.73642383999993</v>
      </c>
      <c r="ET679" s="58">
        <f t="shared" si="1078"/>
        <v>417.65691967999999</v>
      </c>
    </row>
    <row r="680" spans="1:150" x14ac:dyDescent="0.25">
      <c r="A680" s="30" t="s">
        <v>1927</v>
      </c>
      <c r="B680" s="65">
        <v>9000616</v>
      </c>
      <c r="C680" s="67" t="s">
        <v>1928</v>
      </c>
      <c r="D680" s="32" t="s">
        <v>1247</v>
      </c>
      <c r="E680" s="56"/>
      <c r="F680" s="33"/>
      <c r="G680" s="33"/>
      <c r="H680" s="288">
        <f t="shared" si="1071"/>
        <v>0</v>
      </c>
      <c r="I680" s="288">
        <f t="shared" si="1072"/>
        <v>40903.81</v>
      </c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4" t="s">
        <v>675</v>
      </c>
      <c r="AI680" s="34" t="s">
        <v>1248</v>
      </c>
      <c r="AJ680" s="34" t="s">
        <v>677</v>
      </c>
      <c r="AK680" s="34" t="s">
        <v>678</v>
      </c>
      <c r="AL680" s="34" t="s">
        <v>228</v>
      </c>
      <c r="AM680" s="34" t="s">
        <v>529</v>
      </c>
      <c r="AN680" s="34" t="s">
        <v>679</v>
      </c>
      <c r="AO680" s="36">
        <v>1.04</v>
      </c>
      <c r="AP680" s="69" t="s">
        <v>680</v>
      </c>
      <c r="AQ680" s="69" t="s">
        <v>30</v>
      </c>
      <c r="AR680" s="37" t="s">
        <v>493</v>
      </c>
      <c r="AS680" s="38">
        <v>2019</v>
      </c>
      <c r="AT680" s="39" t="s">
        <v>470</v>
      </c>
      <c r="AU680" s="37" t="s">
        <v>469</v>
      </c>
      <c r="AV680" s="39" t="s">
        <v>1914</v>
      </c>
      <c r="AW680" s="39" t="s">
        <v>495</v>
      </c>
      <c r="AX680" s="39" t="s">
        <v>496</v>
      </c>
      <c r="AY680" s="79" t="s">
        <v>681</v>
      </c>
      <c r="AZ680" s="40" t="s">
        <v>680</v>
      </c>
      <c r="BA680" s="274">
        <v>40903.81</v>
      </c>
      <c r="BB680" s="42"/>
      <c r="BC680" s="43">
        <v>236387.04</v>
      </c>
      <c r="BD680" s="43">
        <v>0</v>
      </c>
      <c r="BE680" s="43"/>
      <c r="BF680" s="43">
        <v>0</v>
      </c>
      <c r="BG680" s="44"/>
      <c r="BH680" s="45">
        <f t="shared" si="1034"/>
        <v>0</v>
      </c>
      <c r="BI680" s="45">
        <f t="shared" si="1035"/>
        <v>0</v>
      </c>
      <c r="BJ680" s="45">
        <f t="shared" si="1065"/>
        <v>40903.81</v>
      </c>
      <c r="BK680" s="80">
        <v>0</v>
      </c>
      <c r="BL680" s="46">
        <v>0</v>
      </c>
      <c r="BM680" s="46">
        <f t="shared" si="1093"/>
        <v>0</v>
      </c>
      <c r="BN680" s="46">
        <v>0</v>
      </c>
      <c r="BO680" s="46">
        <f t="shared" si="1119"/>
        <v>0</v>
      </c>
      <c r="BP680" s="46">
        <v>0</v>
      </c>
      <c r="BQ680" s="46">
        <f t="shared" si="1121"/>
        <v>0</v>
      </c>
      <c r="BR680" s="46">
        <v>0</v>
      </c>
      <c r="BS680" s="46">
        <f t="shared" si="1122"/>
        <v>0</v>
      </c>
      <c r="BT680" s="46">
        <v>0</v>
      </c>
      <c r="BU680" s="46">
        <f t="shared" si="1123"/>
        <v>0</v>
      </c>
      <c r="BV680" s="46">
        <v>0</v>
      </c>
      <c r="BW680" s="46">
        <f t="shared" si="1124"/>
        <v>0</v>
      </c>
      <c r="BX680" s="46">
        <v>0</v>
      </c>
      <c r="BY680" s="46">
        <f t="shared" si="1094"/>
        <v>0</v>
      </c>
      <c r="BZ680" s="46">
        <v>0</v>
      </c>
      <c r="CA680" s="46">
        <f t="shared" si="1120"/>
        <v>0</v>
      </c>
      <c r="CB680" s="46">
        <v>0</v>
      </c>
      <c r="CC680" s="46">
        <f t="shared" si="1095"/>
        <v>0</v>
      </c>
      <c r="CD680" s="46">
        <v>0</v>
      </c>
      <c r="CE680" s="46">
        <f t="shared" si="1096"/>
        <v>0</v>
      </c>
      <c r="CF680" s="46">
        <v>0</v>
      </c>
      <c r="CG680" s="46">
        <f t="shared" si="1097"/>
        <v>0</v>
      </c>
      <c r="CH680" s="46">
        <v>0</v>
      </c>
      <c r="CI680" s="46">
        <f t="shared" si="1098"/>
        <v>0</v>
      </c>
      <c r="CJ680" s="46">
        <v>0</v>
      </c>
      <c r="CK680" s="46">
        <f t="shared" si="1099"/>
        <v>0</v>
      </c>
      <c r="CL680" s="46">
        <v>0</v>
      </c>
      <c r="CM680" s="46">
        <f t="shared" si="1100"/>
        <v>0</v>
      </c>
      <c r="CN680" s="46">
        <v>0</v>
      </c>
      <c r="CO680" s="46">
        <f t="shared" si="1101"/>
        <v>0</v>
      </c>
      <c r="CP680" s="46">
        <v>0</v>
      </c>
      <c r="CQ680" s="46">
        <f t="shared" si="1102"/>
        <v>0</v>
      </c>
      <c r="CR680" s="46">
        <v>0</v>
      </c>
      <c r="CS680" s="46">
        <f t="shared" si="1103"/>
        <v>0</v>
      </c>
      <c r="CT680" s="46">
        <v>0</v>
      </c>
      <c r="CU680" s="46">
        <f t="shared" si="1104"/>
        <v>0</v>
      </c>
      <c r="CV680" s="46">
        <v>0</v>
      </c>
      <c r="CW680" s="46">
        <f t="shared" si="1105"/>
        <v>0</v>
      </c>
      <c r="CX680" s="46">
        <v>0</v>
      </c>
      <c r="CY680" s="46">
        <f t="shared" si="1106"/>
        <v>0</v>
      </c>
      <c r="CZ680" s="46">
        <v>0</v>
      </c>
      <c r="DA680" s="46">
        <f t="shared" si="1107"/>
        <v>0</v>
      </c>
      <c r="DB680" s="47">
        <v>0</v>
      </c>
      <c r="DC680" s="46">
        <f t="shared" si="1108"/>
        <v>0</v>
      </c>
      <c r="DD680" s="48">
        <v>0</v>
      </c>
      <c r="DE680" s="46">
        <f t="shared" si="1109"/>
        <v>0</v>
      </c>
      <c r="DF680" s="81">
        <v>2</v>
      </c>
      <c r="DG680" s="300">
        <f t="shared" si="1037"/>
        <v>20451.904999999999</v>
      </c>
      <c r="DH680" s="297">
        <f t="shared" si="1066"/>
        <v>40903.81</v>
      </c>
      <c r="DI680" s="301">
        <f>DG680*DF680</f>
        <v>40903.81</v>
      </c>
      <c r="DJ680" s="157"/>
      <c r="DK680" s="83"/>
      <c r="DL680" s="83"/>
      <c r="DM680" s="84"/>
      <c r="DN680" s="84"/>
      <c r="DO680" s="84"/>
      <c r="DP680" s="84"/>
      <c r="DQ680" s="84"/>
      <c r="DR680" s="84"/>
      <c r="DS680" s="84"/>
      <c r="DT680" s="84"/>
      <c r="DU680" s="84"/>
      <c r="DV680" s="84"/>
      <c r="DW680" s="84"/>
      <c r="DX680" s="84"/>
      <c r="DY680" s="84"/>
      <c r="DZ680" s="84"/>
      <c r="EA680" s="84"/>
      <c r="EB680" s="84"/>
      <c r="EC680" s="84"/>
      <c r="ED680" s="84"/>
      <c r="EE680" s="158"/>
      <c r="EF680" s="84"/>
      <c r="EG680" s="54">
        <f t="shared" si="1068"/>
        <v>0</v>
      </c>
      <c r="EH680" s="55">
        <f t="shared" si="1069"/>
        <v>1</v>
      </c>
      <c r="EI680" s="55">
        <f t="shared" si="1070"/>
        <v>1</v>
      </c>
      <c r="EJ680" s="56" t="s">
        <v>1929</v>
      </c>
      <c r="EK680" s="57">
        <f>BA680+BK680</f>
        <v>40903.81</v>
      </c>
      <c r="EL680" s="57">
        <f t="shared" si="1088"/>
        <v>40903.81</v>
      </c>
      <c r="EM680" s="57">
        <f t="shared" si="1089"/>
        <v>40903.81</v>
      </c>
      <c r="EN680" s="57">
        <f t="shared" si="1090"/>
        <v>40903.81</v>
      </c>
      <c r="EO680" s="57">
        <f t="shared" si="1073"/>
        <v>40903.81</v>
      </c>
      <c r="EP680" s="57">
        <f t="shared" si="1074"/>
        <v>40903.81</v>
      </c>
      <c r="EQ680" s="58">
        <f t="shared" si="1075"/>
        <v>490.84571999999997</v>
      </c>
      <c r="ER680" s="58">
        <f t="shared" si="1076"/>
        <v>490.84571999999997</v>
      </c>
      <c r="ES680" s="58">
        <f t="shared" si="1077"/>
        <v>531.74952999999994</v>
      </c>
      <c r="ET680" s="58">
        <f t="shared" si="1078"/>
        <v>572.65333999999996</v>
      </c>
    </row>
    <row r="681" spans="1:150" x14ac:dyDescent="0.25">
      <c r="A681" s="30" t="s">
        <v>1930</v>
      </c>
      <c r="B681" s="65">
        <v>9000617</v>
      </c>
      <c r="C681" s="67" t="s">
        <v>1931</v>
      </c>
      <c r="D681" s="32" t="s">
        <v>1247</v>
      </c>
      <c r="E681" s="56"/>
      <c r="F681" s="33"/>
      <c r="G681" s="33"/>
      <c r="H681" s="288">
        <f t="shared" si="1071"/>
        <v>50000</v>
      </c>
      <c r="I681" s="288">
        <f t="shared" si="1072"/>
        <v>659339.09</v>
      </c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4" t="s">
        <v>675</v>
      </c>
      <c r="AI681" s="34" t="s">
        <v>1248</v>
      </c>
      <c r="AJ681" s="34" t="s">
        <v>677</v>
      </c>
      <c r="AK681" s="34" t="s">
        <v>678</v>
      </c>
      <c r="AL681" s="34" t="s">
        <v>228</v>
      </c>
      <c r="AM681" s="34" t="s">
        <v>529</v>
      </c>
      <c r="AN681" s="34" t="s">
        <v>679</v>
      </c>
      <c r="AO681" s="36">
        <v>1.04</v>
      </c>
      <c r="AP681" s="69" t="s">
        <v>680</v>
      </c>
      <c r="AQ681" s="69" t="s">
        <v>30</v>
      </c>
      <c r="AR681" s="37" t="s">
        <v>493</v>
      </c>
      <c r="AS681" s="38">
        <v>2020</v>
      </c>
      <c r="AT681" s="39" t="s">
        <v>470</v>
      </c>
      <c r="AU681" s="37" t="s">
        <v>686</v>
      </c>
      <c r="AV681" s="39" t="s">
        <v>1914</v>
      </c>
      <c r="AW681" s="39" t="s">
        <v>495</v>
      </c>
      <c r="AX681" s="39" t="s">
        <v>687</v>
      </c>
      <c r="AY681" s="40" t="s">
        <v>681</v>
      </c>
      <c r="AZ681" s="40" t="s">
        <v>680</v>
      </c>
      <c r="BA681" s="274">
        <v>609339.09</v>
      </c>
      <c r="BB681" s="42"/>
      <c r="BC681" s="43">
        <v>2258013.9499999997</v>
      </c>
      <c r="BD681" s="43">
        <v>0</v>
      </c>
      <c r="BE681" s="43"/>
      <c r="BF681" s="43">
        <v>0</v>
      </c>
      <c r="BG681" s="44"/>
      <c r="BH681" s="45">
        <f t="shared" si="1034"/>
        <v>50000</v>
      </c>
      <c r="BI681" s="45">
        <f t="shared" si="1035"/>
        <v>50000</v>
      </c>
      <c r="BJ681" s="45">
        <f t="shared" si="1065"/>
        <v>659339.09</v>
      </c>
      <c r="BK681" s="91">
        <v>50000</v>
      </c>
      <c r="BL681" s="46">
        <v>0</v>
      </c>
      <c r="BM681" s="46">
        <f t="shared" si="1093"/>
        <v>0</v>
      </c>
      <c r="BN681" s="46">
        <v>0</v>
      </c>
      <c r="BO681" s="46">
        <f t="shared" si="1119"/>
        <v>0</v>
      </c>
      <c r="BP681" s="46">
        <v>0</v>
      </c>
      <c r="BQ681" s="46">
        <f t="shared" si="1121"/>
        <v>0</v>
      </c>
      <c r="BR681" s="46">
        <v>0</v>
      </c>
      <c r="BS681" s="46">
        <f t="shared" si="1122"/>
        <v>0</v>
      </c>
      <c r="BT681" s="46">
        <v>0</v>
      </c>
      <c r="BU681" s="46">
        <f t="shared" si="1123"/>
        <v>0</v>
      </c>
      <c r="BV681" s="46">
        <v>0</v>
      </c>
      <c r="BW681" s="46">
        <f t="shared" si="1124"/>
        <v>0</v>
      </c>
      <c r="BX681" s="46">
        <v>0</v>
      </c>
      <c r="BY681" s="46">
        <f t="shared" si="1094"/>
        <v>0</v>
      </c>
      <c r="BZ681" s="46">
        <v>0</v>
      </c>
      <c r="CA681" s="46">
        <f t="shared" si="1120"/>
        <v>0</v>
      </c>
      <c r="CB681" s="46">
        <v>0</v>
      </c>
      <c r="CC681" s="46">
        <f t="shared" si="1095"/>
        <v>0</v>
      </c>
      <c r="CD681" s="46">
        <v>0</v>
      </c>
      <c r="CE681" s="46">
        <f t="shared" si="1096"/>
        <v>0</v>
      </c>
      <c r="CF681" s="46">
        <v>0</v>
      </c>
      <c r="CG681" s="46">
        <f t="shared" si="1097"/>
        <v>0</v>
      </c>
      <c r="CH681" s="46">
        <v>0</v>
      </c>
      <c r="CI681" s="46">
        <f t="shared" si="1098"/>
        <v>0</v>
      </c>
      <c r="CJ681" s="46">
        <v>0</v>
      </c>
      <c r="CK681" s="46">
        <f t="shared" si="1099"/>
        <v>0</v>
      </c>
      <c r="CL681" s="46">
        <v>0</v>
      </c>
      <c r="CM681" s="46">
        <f t="shared" si="1100"/>
        <v>0</v>
      </c>
      <c r="CN681" s="46">
        <v>0</v>
      </c>
      <c r="CO681" s="46">
        <f t="shared" si="1101"/>
        <v>0</v>
      </c>
      <c r="CP681" s="46">
        <v>0</v>
      </c>
      <c r="CQ681" s="46">
        <f t="shared" si="1102"/>
        <v>0</v>
      </c>
      <c r="CR681" s="46">
        <v>0</v>
      </c>
      <c r="CS681" s="46">
        <f t="shared" si="1103"/>
        <v>0</v>
      </c>
      <c r="CT681" s="46">
        <v>0</v>
      </c>
      <c r="CU681" s="46">
        <f t="shared" si="1104"/>
        <v>0</v>
      </c>
      <c r="CV681" s="46">
        <v>0</v>
      </c>
      <c r="CW681" s="46">
        <f t="shared" si="1105"/>
        <v>0</v>
      </c>
      <c r="CX681" s="46">
        <v>0</v>
      </c>
      <c r="CY681" s="46">
        <f t="shared" si="1106"/>
        <v>0</v>
      </c>
      <c r="CZ681" s="46">
        <v>0</v>
      </c>
      <c r="DA681" s="46">
        <f t="shared" si="1107"/>
        <v>0</v>
      </c>
      <c r="DB681" s="47">
        <v>0</v>
      </c>
      <c r="DC681" s="46">
        <f t="shared" si="1108"/>
        <v>0</v>
      </c>
      <c r="DD681" s="48">
        <v>0</v>
      </c>
      <c r="DE681" s="46">
        <f t="shared" si="1109"/>
        <v>0</v>
      </c>
      <c r="DF681" s="49">
        <v>4</v>
      </c>
      <c r="DG681" s="354">
        <f t="shared" si="1037"/>
        <v>164834.77249999999</v>
      </c>
      <c r="DH681" s="355">
        <f t="shared" si="1066"/>
        <v>659339.09</v>
      </c>
      <c r="DI681" s="353"/>
      <c r="DJ681" s="320">
        <f>$DG681</f>
        <v>164834.77249999999</v>
      </c>
      <c r="DK681" s="320">
        <f>$DG681</f>
        <v>164834.77249999999</v>
      </c>
      <c r="DL681" s="320">
        <f>$DG681</f>
        <v>164834.77249999999</v>
      </c>
      <c r="DM681" s="320">
        <f>$DG681</f>
        <v>164834.77249999999</v>
      </c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155"/>
      <c r="EF681" s="53"/>
      <c r="EG681" s="54">
        <f t="shared" si="1068"/>
        <v>0</v>
      </c>
      <c r="EH681" s="55">
        <f t="shared" si="1069"/>
        <v>4</v>
      </c>
      <c r="EI681" s="55">
        <f t="shared" si="1070"/>
        <v>0</v>
      </c>
      <c r="EJ681" s="56" t="s">
        <v>1915</v>
      </c>
      <c r="EK681" s="57">
        <f t="shared" si="1087"/>
        <v>659339.09</v>
      </c>
      <c r="EL681" s="57">
        <f t="shared" si="1088"/>
        <v>494504.3175</v>
      </c>
      <c r="EM681" s="57">
        <f t="shared" si="1089"/>
        <v>329669.54500000004</v>
      </c>
      <c r="EN681" s="57">
        <f t="shared" si="1090"/>
        <v>164834.77250000005</v>
      </c>
      <c r="EO681" s="57">
        <f t="shared" si="1073"/>
        <v>0</v>
      </c>
      <c r="EP681" s="57">
        <f t="shared" si="1074"/>
        <v>0</v>
      </c>
      <c r="EQ681" s="58">
        <f t="shared" si="1075"/>
        <v>7912.0690800000002</v>
      </c>
      <c r="ER681" s="58">
        <f t="shared" si="1076"/>
        <v>5934.0518099999999</v>
      </c>
      <c r="ES681" s="58">
        <f t="shared" si="1077"/>
        <v>4285.7040850000003</v>
      </c>
      <c r="ET681" s="58">
        <f t="shared" si="1078"/>
        <v>2307.6868150000009</v>
      </c>
    </row>
    <row r="682" spans="1:150" x14ac:dyDescent="0.25">
      <c r="A682" s="30" t="s">
        <v>1932</v>
      </c>
      <c r="B682" s="65">
        <v>9000619</v>
      </c>
      <c r="C682" s="67" t="s">
        <v>1933</v>
      </c>
      <c r="D682" s="32" t="s">
        <v>1247</v>
      </c>
      <c r="E682" s="56"/>
      <c r="F682" s="33"/>
      <c r="G682" s="33"/>
      <c r="H682" s="288">
        <f t="shared" si="1071"/>
        <v>0</v>
      </c>
      <c r="I682" s="288">
        <f t="shared" si="1072"/>
        <v>9154.24</v>
      </c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4" t="s">
        <v>675</v>
      </c>
      <c r="AI682" s="34" t="s">
        <v>1248</v>
      </c>
      <c r="AJ682" s="34" t="s">
        <v>677</v>
      </c>
      <c r="AK682" s="34" t="s">
        <v>678</v>
      </c>
      <c r="AL682" s="34" t="s">
        <v>228</v>
      </c>
      <c r="AM682" s="34" t="s">
        <v>529</v>
      </c>
      <c r="AN682" s="34" t="s">
        <v>679</v>
      </c>
      <c r="AO682" s="36">
        <v>1.04</v>
      </c>
      <c r="AP682" s="69" t="s">
        <v>680</v>
      </c>
      <c r="AQ682" s="69" t="s">
        <v>30</v>
      </c>
      <c r="AR682" s="37" t="s">
        <v>493</v>
      </c>
      <c r="AS682" s="38">
        <v>2020</v>
      </c>
      <c r="AT682" s="39" t="s">
        <v>470</v>
      </c>
      <c r="AU682" s="37" t="s">
        <v>469</v>
      </c>
      <c r="AV682" s="39" t="s">
        <v>494</v>
      </c>
      <c r="AW682" s="39" t="s">
        <v>495</v>
      </c>
      <c r="AX682" s="39" t="s">
        <v>496</v>
      </c>
      <c r="AY682" s="79" t="s">
        <v>681</v>
      </c>
      <c r="AZ682" s="40" t="s">
        <v>680</v>
      </c>
      <c r="BA682" s="274">
        <v>9154.24</v>
      </c>
      <c r="BB682" s="42"/>
      <c r="BC682" s="43">
        <v>54300</v>
      </c>
      <c r="BD682" s="43">
        <v>0</v>
      </c>
      <c r="BE682" s="43"/>
      <c r="BF682" s="43">
        <v>0</v>
      </c>
      <c r="BG682" s="44"/>
      <c r="BH682" s="45">
        <f t="shared" si="1034"/>
        <v>0</v>
      </c>
      <c r="BI682" s="45">
        <f t="shared" si="1035"/>
        <v>0</v>
      </c>
      <c r="BJ682" s="45">
        <f t="shared" si="1065"/>
        <v>9154.24</v>
      </c>
      <c r="BK682" s="80">
        <v>0</v>
      </c>
      <c r="BL682" s="46">
        <v>0</v>
      </c>
      <c r="BM682" s="46">
        <f t="shared" si="1093"/>
        <v>0</v>
      </c>
      <c r="BN682" s="46">
        <v>0</v>
      </c>
      <c r="BO682" s="46">
        <f t="shared" si="1119"/>
        <v>0</v>
      </c>
      <c r="BP682" s="46">
        <v>0</v>
      </c>
      <c r="BQ682" s="46">
        <f t="shared" si="1121"/>
        <v>0</v>
      </c>
      <c r="BR682" s="46">
        <v>0</v>
      </c>
      <c r="BS682" s="46">
        <f t="shared" si="1122"/>
        <v>0</v>
      </c>
      <c r="BT682" s="46">
        <v>0</v>
      </c>
      <c r="BU682" s="46">
        <f t="shared" si="1123"/>
        <v>0</v>
      </c>
      <c r="BV682" s="46">
        <v>0</v>
      </c>
      <c r="BW682" s="46">
        <f t="shared" si="1124"/>
        <v>0</v>
      </c>
      <c r="BX682" s="46">
        <v>0</v>
      </c>
      <c r="BY682" s="46">
        <f t="shared" si="1094"/>
        <v>0</v>
      </c>
      <c r="BZ682" s="46">
        <v>0</v>
      </c>
      <c r="CA682" s="46">
        <f t="shared" si="1120"/>
        <v>0</v>
      </c>
      <c r="CB682" s="46">
        <v>0</v>
      </c>
      <c r="CC682" s="46">
        <f t="shared" si="1095"/>
        <v>0</v>
      </c>
      <c r="CD682" s="46">
        <v>0</v>
      </c>
      <c r="CE682" s="46">
        <f t="shared" si="1096"/>
        <v>0</v>
      </c>
      <c r="CF682" s="46">
        <v>0</v>
      </c>
      <c r="CG682" s="46">
        <f t="shared" si="1097"/>
        <v>0</v>
      </c>
      <c r="CH682" s="46">
        <v>0</v>
      </c>
      <c r="CI682" s="46">
        <f t="shared" si="1098"/>
        <v>0</v>
      </c>
      <c r="CJ682" s="46">
        <v>0</v>
      </c>
      <c r="CK682" s="46">
        <f t="shared" si="1099"/>
        <v>0</v>
      </c>
      <c r="CL682" s="46">
        <v>0</v>
      </c>
      <c r="CM682" s="46">
        <f t="shared" si="1100"/>
        <v>0</v>
      </c>
      <c r="CN682" s="46">
        <v>0</v>
      </c>
      <c r="CO682" s="46">
        <f t="shared" si="1101"/>
        <v>0</v>
      </c>
      <c r="CP682" s="46">
        <v>0</v>
      </c>
      <c r="CQ682" s="46">
        <f t="shared" si="1102"/>
        <v>0</v>
      </c>
      <c r="CR682" s="46">
        <v>0</v>
      </c>
      <c r="CS682" s="46">
        <f t="shared" si="1103"/>
        <v>0</v>
      </c>
      <c r="CT682" s="46">
        <v>0</v>
      </c>
      <c r="CU682" s="46">
        <f t="shared" si="1104"/>
        <v>0</v>
      </c>
      <c r="CV682" s="46">
        <v>0</v>
      </c>
      <c r="CW682" s="46">
        <f t="shared" si="1105"/>
        <v>0</v>
      </c>
      <c r="CX682" s="46">
        <v>0</v>
      </c>
      <c r="CY682" s="46">
        <f t="shared" si="1106"/>
        <v>0</v>
      </c>
      <c r="CZ682" s="46">
        <v>0</v>
      </c>
      <c r="DA682" s="46">
        <f t="shared" si="1107"/>
        <v>0</v>
      </c>
      <c r="DB682" s="47">
        <v>0</v>
      </c>
      <c r="DC682" s="46">
        <f t="shared" si="1108"/>
        <v>0</v>
      </c>
      <c r="DD682" s="48">
        <v>0</v>
      </c>
      <c r="DE682" s="46">
        <f t="shared" si="1109"/>
        <v>0</v>
      </c>
      <c r="DF682" s="81">
        <v>4</v>
      </c>
      <c r="DG682" s="300">
        <f t="shared" si="1037"/>
        <v>2288.56</v>
      </c>
      <c r="DH682" s="297">
        <f t="shared" si="1066"/>
        <v>9154.24</v>
      </c>
      <c r="DI682" s="301">
        <f>DG682*DF682</f>
        <v>9154.24</v>
      </c>
      <c r="DJ682" s="157"/>
      <c r="DK682" s="83"/>
      <c r="DL682" s="83"/>
      <c r="DM682" s="84"/>
      <c r="DN682" s="84"/>
      <c r="DO682" s="84"/>
      <c r="DP682" s="84"/>
      <c r="DQ682" s="84"/>
      <c r="DR682" s="84"/>
      <c r="DS682" s="84"/>
      <c r="DT682" s="84"/>
      <c r="DU682" s="84"/>
      <c r="DV682" s="84"/>
      <c r="DW682" s="84"/>
      <c r="DX682" s="84"/>
      <c r="DY682" s="84"/>
      <c r="DZ682" s="84"/>
      <c r="EA682" s="84"/>
      <c r="EB682" s="84"/>
      <c r="EC682" s="84"/>
      <c r="ED682" s="84"/>
      <c r="EE682" s="158"/>
      <c r="EF682" s="84"/>
      <c r="EG682" s="54">
        <f t="shared" si="1068"/>
        <v>0</v>
      </c>
      <c r="EH682" s="55">
        <f t="shared" si="1069"/>
        <v>1</v>
      </c>
      <c r="EI682" s="55">
        <f t="shared" si="1070"/>
        <v>3</v>
      </c>
      <c r="EJ682" s="56" t="s">
        <v>1929</v>
      </c>
      <c r="EK682" s="57">
        <f t="shared" si="1087"/>
        <v>9154.24</v>
      </c>
      <c r="EL682" s="57">
        <f t="shared" si="1088"/>
        <v>9154.24</v>
      </c>
      <c r="EM682" s="57">
        <f t="shared" si="1089"/>
        <v>9154.24</v>
      </c>
      <c r="EN682" s="57">
        <f t="shared" si="1090"/>
        <v>9154.24</v>
      </c>
      <c r="EO682" s="57">
        <f t="shared" si="1073"/>
        <v>9154.24</v>
      </c>
      <c r="EP682" s="57">
        <f t="shared" si="1074"/>
        <v>9154.24</v>
      </c>
      <c r="EQ682" s="58">
        <f t="shared" si="1075"/>
        <v>109.85088</v>
      </c>
      <c r="ER682" s="58">
        <f t="shared" si="1076"/>
        <v>109.85088</v>
      </c>
      <c r="ES682" s="58">
        <f t="shared" si="1077"/>
        <v>119.00511999999999</v>
      </c>
      <c r="ET682" s="58">
        <f t="shared" si="1078"/>
        <v>128.15935999999999</v>
      </c>
    </row>
    <row r="683" spans="1:150" x14ac:dyDescent="0.25">
      <c r="A683" s="30" t="s">
        <v>1934</v>
      </c>
      <c r="B683" s="65">
        <v>9000621</v>
      </c>
      <c r="C683" s="67" t="s">
        <v>1935</v>
      </c>
      <c r="D683" s="32" t="s">
        <v>1247</v>
      </c>
      <c r="E683" s="56"/>
      <c r="F683" s="33"/>
      <c r="G683" s="33"/>
      <c r="H683" s="288">
        <f t="shared" si="1071"/>
        <v>0</v>
      </c>
      <c r="I683" s="288">
        <f t="shared" si="1072"/>
        <v>0</v>
      </c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4" t="s">
        <v>675</v>
      </c>
      <c r="AI683" s="34" t="s">
        <v>1248</v>
      </c>
      <c r="AJ683" s="34" t="s">
        <v>677</v>
      </c>
      <c r="AK683" s="34" t="s">
        <v>678</v>
      </c>
      <c r="AL683" s="34" t="s">
        <v>228</v>
      </c>
      <c r="AM683" s="34" t="s">
        <v>529</v>
      </c>
      <c r="AN683" s="34" t="s">
        <v>679</v>
      </c>
      <c r="AO683" s="36">
        <v>1.04</v>
      </c>
      <c r="AP683" s="69" t="s">
        <v>680</v>
      </c>
      <c r="AQ683" s="69" t="s">
        <v>30</v>
      </c>
      <c r="AR683" s="37" t="s">
        <v>469</v>
      </c>
      <c r="AS683" s="38">
        <v>2020</v>
      </c>
      <c r="AT683" s="39" t="s">
        <v>470</v>
      </c>
      <c r="AU683" s="37" t="s">
        <v>469</v>
      </c>
      <c r="AV683" s="39" t="s">
        <v>1914</v>
      </c>
      <c r="AW683" s="39" t="s">
        <v>495</v>
      </c>
      <c r="AX683" s="39" t="s">
        <v>496</v>
      </c>
      <c r="AY683" s="79" t="s">
        <v>681</v>
      </c>
      <c r="AZ683" s="40" t="s">
        <v>680</v>
      </c>
      <c r="BA683" s="274">
        <v>0</v>
      </c>
      <c r="BB683" s="42"/>
      <c r="BC683" s="43">
        <v>43350</v>
      </c>
      <c r="BD683" s="43">
        <v>0</v>
      </c>
      <c r="BE683" s="43"/>
      <c r="BF683" s="43">
        <v>0</v>
      </c>
      <c r="BG683" s="44"/>
      <c r="BH683" s="45">
        <f t="shared" si="1034"/>
        <v>0</v>
      </c>
      <c r="BI683" s="45">
        <f t="shared" si="1035"/>
        <v>0</v>
      </c>
      <c r="BJ683" s="45">
        <f t="shared" si="1065"/>
        <v>0</v>
      </c>
      <c r="BK683" s="80">
        <v>0</v>
      </c>
      <c r="BL683" s="46">
        <v>0</v>
      </c>
      <c r="BM683" s="46">
        <f t="shared" si="1093"/>
        <v>0</v>
      </c>
      <c r="BN683" s="46">
        <v>0</v>
      </c>
      <c r="BO683" s="46">
        <f t="shared" si="1119"/>
        <v>0</v>
      </c>
      <c r="BP683" s="46">
        <v>0</v>
      </c>
      <c r="BQ683" s="46">
        <f t="shared" si="1121"/>
        <v>0</v>
      </c>
      <c r="BR683" s="46">
        <v>0</v>
      </c>
      <c r="BS683" s="46">
        <f t="shared" si="1122"/>
        <v>0</v>
      </c>
      <c r="BT683" s="46">
        <v>0</v>
      </c>
      <c r="BU683" s="46">
        <f t="shared" si="1123"/>
        <v>0</v>
      </c>
      <c r="BV683" s="46">
        <v>0</v>
      </c>
      <c r="BW683" s="46">
        <f t="shared" si="1124"/>
        <v>0</v>
      </c>
      <c r="BX683" s="46">
        <v>0</v>
      </c>
      <c r="BY683" s="46">
        <f t="shared" si="1094"/>
        <v>0</v>
      </c>
      <c r="BZ683" s="46">
        <v>0</v>
      </c>
      <c r="CA683" s="46">
        <f t="shared" si="1120"/>
        <v>0</v>
      </c>
      <c r="CB683" s="46">
        <v>0</v>
      </c>
      <c r="CC683" s="46">
        <f t="shared" si="1095"/>
        <v>0</v>
      </c>
      <c r="CD683" s="46">
        <v>0</v>
      </c>
      <c r="CE683" s="46">
        <f t="shared" si="1096"/>
        <v>0</v>
      </c>
      <c r="CF683" s="46">
        <v>0</v>
      </c>
      <c r="CG683" s="46">
        <f t="shared" si="1097"/>
        <v>0</v>
      </c>
      <c r="CH683" s="46">
        <v>0</v>
      </c>
      <c r="CI683" s="46">
        <f t="shared" si="1098"/>
        <v>0</v>
      </c>
      <c r="CJ683" s="46">
        <v>0</v>
      </c>
      <c r="CK683" s="46">
        <f t="shared" si="1099"/>
        <v>0</v>
      </c>
      <c r="CL683" s="46">
        <v>0</v>
      </c>
      <c r="CM683" s="46">
        <f t="shared" si="1100"/>
        <v>0</v>
      </c>
      <c r="CN683" s="46">
        <v>0</v>
      </c>
      <c r="CO683" s="46">
        <f t="shared" si="1101"/>
        <v>0</v>
      </c>
      <c r="CP683" s="46">
        <v>0</v>
      </c>
      <c r="CQ683" s="46">
        <f t="shared" si="1102"/>
        <v>0</v>
      </c>
      <c r="CR683" s="46">
        <v>0</v>
      </c>
      <c r="CS683" s="46">
        <f t="shared" si="1103"/>
        <v>0</v>
      </c>
      <c r="CT683" s="46">
        <v>0</v>
      </c>
      <c r="CU683" s="46">
        <f t="shared" si="1104"/>
        <v>0</v>
      </c>
      <c r="CV683" s="46">
        <v>0</v>
      </c>
      <c r="CW683" s="46">
        <f t="shared" si="1105"/>
        <v>0</v>
      </c>
      <c r="CX683" s="46">
        <v>0</v>
      </c>
      <c r="CY683" s="46">
        <f t="shared" si="1106"/>
        <v>0</v>
      </c>
      <c r="CZ683" s="46">
        <v>0</v>
      </c>
      <c r="DA683" s="46">
        <f t="shared" si="1107"/>
        <v>0</v>
      </c>
      <c r="DB683" s="47">
        <v>0</v>
      </c>
      <c r="DC683" s="46">
        <f t="shared" si="1108"/>
        <v>0</v>
      </c>
      <c r="DD683" s="48">
        <v>0</v>
      </c>
      <c r="DE683" s="46">
        <f t="shared" si="1109"/>
        <v>0</v>
      </c>
      <c r="DF683" s="159"/>
      <c r="DG683" s="50">
        <v>0</v>
      </c>
      <c r="DH683" s="297">
        <f t="shared" si="1066"/>
        <v>0</v>
      </c>
      <c r="DI683" s="160"/>
      <c r="DJ683" s="161"/>
      <c r="DK683" s="160"/>
      <c r="DL683" s="160"/>
      <c r="DM683" s="160"/>
      <c r="DN683" s="160"/>
      <c r="DO683" s="160"/>
      <c r="DP683" s="160"/>
      <c r="DQ683" s="160"/>
      <c r="DR683" s="160"/>
      <c r="DS683" s="160"/>
      <c r="DT683" s="160"/>
      <c r="DU683" s="160"/>
      <c r="DV683" s="160"/>
      <c r="DW683" s="160"/>
      <c r="DX683" s="160"/>
      <c r="DY683" s="160"/>
      <c r="DZ683" s="160"/>
      <c r="EA683" s="160"/>
      <c r="EB683" s="160"/>
      <c r="EC683" s="160"/>
      <c r="ED683" s="160"/>
      <c r="EE683" s="162"/>
      <c r="EF683" s="160"/>
      <c r="EG683" s="54">
        <f t="shared" si="1068"/>
        <v>0</v>
      </c>
      <c r="EH683" s="55">
        <f t="shared" si="1069"/>
        <v>0</v>
      </c>
      <c r="EI683" s="55">
        <f t="shared" si="1070"/>
        <v>0</v>
      </c>
      <c r="EJ683" s="128" t="s">
        <v>1577</v>
      </c>
      <c r="EK683" s="57">
        <f t="shared" si="1087"/>
        <v>0</v>
      </c>
      <c r="EL683" s="57">
        <f t="shared" si="1088"/>
        <v>0</v>
      </c>
      <c r="EM683" s="57">
        <f t="shared" si="1089"/>
        <v>0</v>
      </c>
      <c r="EN683" s="57">
        <f t="shared" si="1090"/>
        <v>0</v>
      </c>
      <c r="EO683" s="57">
        <f t="shared" si="1073"/>
        <v>0</v>
      </c>
      <c r="EP683" s="57">
        <f t="shared" si="1074"/>
        <v>0</v>
      </c>
      <c r="EQ683" s="58">
        <f t="shared" si="1075"/>
        <v>0</v>
      </c>
      <c r="ER683" s="58">
        <f t="shared" si="1076"/>
        <v>0</v>
      </c>
      <c r="ES683" s="58">
        <f t="shared" si="1077"/>
        <v>0</v>
      </c>
      <c r="ET683" s="58">
        <f t="shared" si="1078"/>
        <v>0</v>
      </c>
    </row>
    <row r="684" spans="1:150" x14ac:dyDescent="0.25">
      <c r="A684" s="30" t="s">
        <v>1936</v>
      </c>
      <c r="B684" s="65">
        <v>9000622</v>
      </c>
      <c r="C684" s="67" t="s">
        <v>1937</v>
      </c>
      <c r="D684" s="32" t="s">
        <v>1247</v>
      </c>
      <c r="E684" s="56"/>
      <c r="F684" s="33"/>
      <c r="G684" s="33"/>
      <c r="H684" s="288">
        <f t="shared" si="1071"/>
        <v>0</v>
      </c>
      <c r="I684" s="288">
        <f t="shared" si="1072"/>
        <v>0</v>
      </c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4" t="s">
        <v>675</v>
      </c>
      <c r="AI684" s="34" t="s">
        <v>463</v>
      </c>
      <c r="AJ684" s="34" t="s">
        <v>1938</v>
      </c>
      <c r="AK684" s="34" t="s">
        <v>678</v>
      </c>
      <c r="AL684" s="34" t="s">
        <v>228</v>
      </c>
      <c r="AM684" s="34" t="s">
        <v>529</v>
      </c>
      <c r="AN684" s="34" t="s">
        <v>679</v>
      </c>
      <c r="AO684" s="36">
        <v>1.04</v>
      </c>
      <c r="AP684" s="69" t="s">
        <v>586</v>
      </c>
      <c r="AQ684" s="69" t="s">
        <v>30</v>
      </c>
      <c r="AR684" s="37" t="s">
        <v>469</v>
      </c>
      <c r="AS684" s="38">
        <v>2023</v>
      </c>
      <c r="AT684" s="39" t="s">
        <v>470</v>
      </c>
      <c r="AU684" s="37" t="s">
        <v>469</v>
      </c>
      <c r="AV684" s="39" t="s">
        <v>494</v>
      </c>
      <c r="AW684" s="39" t="s">
        <v>495</v>
      </c>
      <c r="AX684" s="39" t="s">
        <v>496</v>
      </c>
      <c r="AY684" s="79" t="s">
        <v>681</v>
      </c>
      <c r="AZ684" s="40" t="s">
        <v>530</v>
      </c>
      <c r="BA684" s="274">
        <v>0</v>
      </c>
      <c r="BB684" s="42"/>
      <c r="BC684" s="43">
        <v>304000</v>
      </c>
      <c r="BD684" s="43">
        <v>0</v>
      </c>
      <c r="BE684" s="43"/>
      <c r="BF684" s="43">
        <v>0</v>
      </c>
      <c r="BG684" s="44"/>
      <c r="BH684" s="45">
        <f t="shared" si="1034"/>
        <v>0</v>
      </c>
      <c r="BI684" s="45">
        <f t="shared" si="1035"/>
        <v>0</v>
      </c>
      <c r="BJ684" s="45">
        <f t="shared" si="1065"/>
        <v>0</v>
      </c>
      <c r="BK684" s="80">
        <v>0</v>
      </c>
      <c r="BL684" s="46">
        <v>0</v>
      </c>
      <c r="BM684" s="46">
        <f t="shared" si="1093"/>
        <v>0</v>
      </c>
      <c r="BN684" s="46">
        <v>0</v>
      </c>
      <c r="BO684" s="46">
        <f t="shared" si="1119"/>
        <v>0</v>
      </c>
      <c r="BP684" s="46">
        <v>0</v>
      </c>
      <c r="BQ684" s="46">
        <f t="shared" si="1121"/>
        <v>0</v>
      </c>
      <c r="BR684" s="46">
        <v>0</v>
      </c>
      <c r="BS684" s="46">
        <f t="shared" si="1122"/>
        <v>0</v>
      </c>
      <c r="BT684" s="46">
        <v>0</v>
      </c>
      <c r="BU684" s="46">
        <f t="shared" si="1123"/>
        <v>0</v>
      </c>
      <c r="BV684" s="46">
        <v>0</v>
      </c>
      <c r="BW684" s="46">
        <f t="shared" si="1124"/>
        <v>0</v>
      </c>
      <c r="BX684" s="46">
        <v>0</v>
      </c>
      <c r="BY684" s="46">
        <f t="shared" si="1094"/>
        <v>0</v>
      </c>
      <c r="BZ684" s="46">
        <v>0</v>
      </c>
      <c r="CA684" s="46">
        <f t="shared" si="1120"/>
        <v>0</v>
      </c>
      <c r="CB684" s="46">
        <v>0</v>
      </c>
      <c r="CC684" s="46">
        <f t="shared" si="1095"/>
        <v>0</v>
      </c>
      <c r="CD684" s="46">
        <v>0</v>
      </c>
      <c r="CE684" s="46">
        <f t="shared" si="1096"/>
        <v>0</v>
      </c>
      <c r="CF684" s="46">
        <v>0</v>
      </c>
      <c r="CG684" s="46">
        <f t="shared" si="1097"/>
        <v>0</v>
      </c>
      <c r="CH684" s="46">
        <v>0</v>
      </c>
      <c r="CI684" s="46">
        <f t="shared" si="1098"/>
        <v>0</v>
      </c>
      <c r="CJ684" s="46">
        <v>0</v>
      </c>
      <c r="CK684" s="46">
        <f t="shared" si="1099"/>
        <v>0</v>
      </c>
      <c r="CL684" s="46">
        <v>0</v>
      </c>
      <c r="CM684" s="46">
        <f t="shared" si="1100"/>
        <v>0</v>
      </c>
      <c r="CN684" s="46">
        <v>0</v>
      </c>
      <c r="CO684" s="46">
        <f t="shared" si="1101"/>
        <v>0</v>
      </c>
      <c r="CP684" s="46">
        <v>0</v>
      </c>
      <c r="CQ684" s="46">
        <f t="shared" si="1102"/>
        <v>0</v>
      </c>
      <c r="CR684" s="46">
        <v>0</v>
      </c>
      <c r="CS684" s="46">
        <f t="shared" si="1103"/>
        <v>0</v>
      </c>
      <c r="CT684" s="46">
        <v>0</v>
      </c>
      <c r="CU684" s="46">
        <f t="shared" si="1104"/>
        <v>0</v>
      </c>
      <c r="CV684" s="46">
        <v>0</v>
      </c>
      <c r="CW684" s="46">
        <f t="shared" si="1105"/>
        <v>0</v>
      </c>
      <c r="CX684" s="46">
        <v>0</v>
      </c>
      <c r="CY684" s="46">
        <f t="shared" si="1106"/>
        <v>0</v>
      </c>
      <c r="CZ684" s="46">
        <v>0</v>
      </c>
      <c r="DA684" s="46">
        <f t="shared" si="1107"/>
        <v>0</v>
      </c>
      <c r="DB684" s="47">
        <v>0</v>
      </c>
      <c r="DC684" s="46">
        <f t="shared" si="1108"/>
        <v>0</v>
      </c>
      <c r="DD684" s="48">
        <v>0</v>
      </c>
      <c r="DE684" s="46">
        <f t="shared" si="1109"/>
        <v>0</v>
      </c>
      <c r="DF684" s="159"/>
      <c r="DG684" s="50">
        <v>0</v>
      </c>
      <c r="DH684" s="297">
        <f t="shared" si="1066"/>
        <v>0</v>
      </c>
      <c r="DI684" s="160"/>
      <c r="DJ684" s="161"/>
      <c r="DK684" s="160"/>
      <c r="DL684" s="160"/>
      <c r="DM684" s="160"/>
      <c r="DN684" s="160"/>
      <c r="DO684" s="160"/>
      <c r="DP684" s="160"/>
      <c r="DQ684" s="160"/>
      <c r="DR684" s="160"/>
      <c r="DS684" s="160"/>
      <c r="DT684" s="160"/>
      <c r="DU684" s="160"/>
      <c r="DV684" s="160"/>
      <c r="DW684" s="160"/>
      <c r="DX684" s="160"/>
      <c r="DY684" s="160"/>
      <c r="DZ684" s="160"/>
      <c r="EA684" s="160"/>
      <c r="EB684" s="160"/>
      <c r="EC684" s="160"/>
      <c r="ED684" s="160"/>
      <c r="EE684" s="162"/>
      <c r="EF684" s="160"/>
      <c r="EG684" s="54">
        <f t="shared" si="1068"/>
        <v>0</v>
      </c>
      <c r="EH684" s="55">
        <f t="shared" si="1069"/>
        <v>0</v>
      </c>
      <c r="EI684" s="55">
        <f t="shared" si="1070"/>
        <v>0</v>
      </c>
      <c r="EJ684" s="128"/>
      <c r="EK684" s="57">
        <f t="shared" si="1087"/>
        <v>0</v>
      </c>
      <c r="EL684" s="57">
        <f t="shared" si="1088"/>
        <v>0</v>
      </c>
      <c r="EM684" s="57">
        <f t="shared" si="1089"/>
        <v>0</v>
      </c>
      <c r="EN684" s="57">
        <f t="shared" si="1090"/>
        <v>0</v>
      </c>
      <c r="EO684" s="57">
        <f t="shared" si="1073"/>
        <v>0</v>
      </c>
      <c r="EP684" s="57">
        <f t="shared" si="1074"/>
        <v>0</v>
      </c>
      <c r="EQ684" s="58">
        <f t="shared" si="1075"/>
        <v>0</v>
      </c>
      <c r="ER684" s="58">
        <f t="shared" si="1076"/>
        <v>0</v>
      </c>
      <c r="ES684" s="58">
        <f t="shared" si="1077"/>
        <v>0</v>
      </c>
      <c r="ET684" s="58">
        <f t="shared" si="1078"/>
        <v>0</v>
      </c>
    </row>
    <row r="685" spans="1:150" x14ac:dyDescent="0.25">
      <c r="A685" s="30" t="s">
        <v>1939</v>
      </c>
      <c r="B685" s="65">
        <v>9000623</v>
      </c>
      <c r="C685" s="67" t="s">
        <v>1940</v>
      </c>
      <c r="D685" s="32" t="s">
        <v>1247</v>
      </c>
      <c r="E685" s="56"/>
      <c r="F685" s="33"/>
      <c r="G685" s="33"/>
      <c r="H685" s="288">
        <f t="shared" si="1071"/>
        <v>374379.2</v>
      </c>
      <c r="I685" s="288">
        <f t="shared" si="1072"/>
        <v>374379.2</v>
      </c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4" t="s">
        <v>675</v>
      </c>
      <c r="AI685" s="34" t="s">
        <v>1248</v>
      </c>
      <c r="AJ685" s="34" t="s">
        <v>677</v>
      </c>
      <c r="AK685" s="34" t="s">
        <v>678</v>
      </c>
      <c r="AL685" s="34" t="s">
        <v>228</v>
      </c>
      <c r="AM685" s="34" t="s">
        <v>529</v>
      </c>
      <c r="AN685" s="34" t="s">
        <v>679</v>
      </c>
      <c r="AO685" s="36">
        <v>1.04</v>
      </c>
      <c r="AP685" s="69" t="s">
        <v>680</v>
      </c>
      <c r="AQ685" s="69" t="s">
        <v>30</v>
      </c>
      <c r="AR685" s="37" t="s">
        <v>493</v>
      </c>
      <c r="AS685" s="38">
        <v>2021</v>
      </c>
      <c r="AT685" s="39" t="s">
        <v>470</v>
      </c>
      <c r="AU685" s="37" t="s">
        <v>469</v>
      </c>
      <c r="AV685" s="39" t="s">
        <v>494</v>
      </c>
      <c r="AW685" s="39" t="s">
        <v>495</v>
      </c>
      <c r="AX685" s="39" t="s">
        <v>496</v>
      </c>
      <c r="AY685" s="40" t="s">
        <v>681</v>
      </c>
      <c r="AZ685" s="40" t="s">
        <v>680</v>
      </c>
      <c r="BA685" s="274">
        <v>0</v>
      </c>
      <c r="BB685" s="42"/>
      <c r="BC685" s="43">
        <v>179990.09599999999</v>
      </c>
      <c r="BD685" s="43">
        <v>0</v>
      </c>
      <c r="BE685" s="43"/>
      <c r="BF685" s="43">
        <v>0</v>
      </c>
      <c r="BG685" s="44"/>
      <c r="BH685" s="45">
        <f t="shared" si="1034"/>
        <v>359980</v>
      </c>
      <c r="BI685" s="45">
        <f t="shared" si="1035"/>
        <v>374379.2</v>
      </c>
      <c r="BJ685" s="45">
        <f t="shared" si="1065"/>
        <v>374379.2</v>
      </c>
      <c r="BK685" s="46">
        <v>0</v>
      </c>
      <c r="BL685" s="73">
        <v>0</v>
      </c>
      <c r="BM685" s="46">
        <f t="shared" si="1093"/>
        <v>0</v>
      </c>
      <c r="BN685" s="46">
        <v>0</v>
      </c>
      <c r="BO685" s="46">
        <f t="shared" si="1119"/>
        <v>0</v>
      </c>
      <c r="BP685" s="73">
        <v>179990</v>
      </c>
      <c r="BQ685" s="46">
        <f t="shared" si="1121"/>
        <v>187189.6</v>
      </c>
      <c r="BR685" s="46">
        <v>0</v>
      </c>
      <c r="BS685" s="46">
        <f t="shared" si="1122"/>
        <v>0</v>
      </c>
      <c r="BT685" s="46">
        <v>0</v>
      </c>
      <c r="BU685" s="46">
        <f t="shared" si="1123"/>
        <v>0</v>
      </c>
      <c r="BV685" s="46">
        <v>0</v>
      </c>
      <c r="BW685" s="46">
        <f t="shared" si="1124"/>
        <v>0</v>
      </c>
      <c r="BX685" s="73">
        <v>89995</v>
      </c>
      <c r="BY685" s="46">
        <f t="shared" si="1094"/>
        <v>93594.8</v>
      </c>
      <c r="BZ685" s="46">
        <v>0</v>
      </c>
      <c r="CA685" s="46">
        <f t="shared" si="1120"/>
        <v>0</v>
      </c>
      <c r="CB685" s="46">
        <v>0</v>
      </c>
      <c r="CC685" s="46">
        <f t="shared" si="1095"/>
        <v>0</v>
      </c>
      <c r="CD685" s="46">
        <v>0</v>
      </c>
      <c r="CE685" s="46">
        <f t="shared" si="1096"/>
        <v>0</v>
      </c>
      <c r="CF685" s="46">
        <v>0</v>
      </c>
      <c r="CG685" s="46">
        <f t="shared" si="1097"/>
        <v>0</v>
      </c>
      <c r="CH685" s="46">
        <v>0</v>
      </c>
      <c r="CI685" s="46">
        <f t="shared" si="1098"/>
        <v>0</v>
      </c>
      <c r="CJ685" s="73">
        <v>89995</v>
      </c>
      <c r="CK685" s="46">
        <f t="shared" si="1099"/>
        <v>93594.8</v>
      </c>
      <c r="CL685" s="46">
        <v>0</v>
      </c>
      <c r="CM685" s="46">
        <f t="shared" si="1100"/>
        <v>0</v>
      </c>
      <c r="CN685" s="46">
        <v>0</v>
      </c>
      <c r="CO685" s="46">
        <f t="shared" si="1101"/>
        <v>0</v>
      </c>
      <c r="CP685" s="46">
        <v>0</v>
      </c>
      <c r="CQ685" s="46">
        <f t="shared" si="1102"/>
        <v>0</v>
      </c>
      <c r="CR685" s="46">
        <v>0</v>
      </c>
      <c r="CS685" s="46">
        <f t="shared" si="1103"/>
        <v>0</v>
      </c>
      <c r="CT685" s="46">
        <v>0</v>
      </c>
      <c r="CU685" s="46">
        <f t="shared" si="1104"/>
        <v>0</v>
      </c>
      <c r="CV685" s="46">
        <v>0</v>
      </c>
      <c r="CW685" s="46">
        <f t="shared" si="1105"/>
        <v>0</v>
      </c>
      <c r="CX685" s="46">
        <v>0</v>
      </c>
      <c r="CY685" s="46">
        <f t="shared" si="1106"/>
        <v>0</v>
      </c>
      <c r="CZ685" s="46">
        <v>0</v>
      </c>
      <c r="DA685" s="46">
        <f t="shared" si="1107"/>
        <v>0</v>
      </c>
      <c r="DB685" s="47">
        <v>0</v>
      </c>
      <c r="DC685" s="46">
        <f t="shared" si="1108"/>
        <v>0</v>
      </c>
      <c r="DD685" s="48">
        <v>0</v>
      </c>
      <c r="DE685" s="46">
        <f t="shared" si="1109"/>
        <v>0</v>
      </c>
      <c r="DF685" s="163">
        <v>4</v>
      </c>
      <c r="DG685" s="50">
        <f t="shared" si="1037"/>
        <v>93594.8</v>
      </c>
      <c r="DH685" s="297">
        <f t="shared" si="1066"/>
        <v>374379.20000000007</v>
      </c>
      <c r="DI685" s="117"/>
      <c r="DJ685" s="117"/>
      <c r="DK685" s="117"/>
      <c r="DL685" s="117"/>
      <c r="DM685" s="302">
        <f>$BQ685/4</f>
        <v>46797.4</v>
      </c>
      <c r="DN685" s="302">
        <f>$BQ685/4</f>
        <v>46797.4</v>
      </c>
      <c r="DO685" s="302">
        <f>$BQ685/4</f>
        <v>46797.4</v>
      </c>
      <c r="DP685" s="302">
        <f>$BQ685/4</f>
        <v>46797.4</v>
      </c>
      <c r="DQ685" s="302">
        <f>$BY685/4</f>
        <v>23398.7</v>
      </c>
      <c r="DR685" s="302">
        <f>$BY685/4</f>
        <v>23398.7</v>
      </c>
      <c r="DS685" s="302">
        <f>$BY685/4</f>
        <v>23398.7</v>
      </c>
      <c r="DT685" s="302">
        <f>$BY685/4</f>
        <v>23398.7</v>
      </c>
      <c r="DU685" s="117"/>
      <c r="DV685" s="117"/>
      <c r="DW685" s="302">
        <f>$CK685/4</f>
        <v>23398.7</v>
      </c>
      <c r="DX685" s="302">
        <f>$CK685/4</f>
        <v>23398.7</v>
      </c>
      <c r="DY685" s="302">
        <f>$CK685/4</f>
        <v>23398.7</v>
      </c>
      <c r="DZ685" s="302">
        <f>$CK685/4</f>
        <v>23398.7</v>
      </c>
      <c r="EA685" s="117"/>
      <c r="EB685" s="117"/>
      <c r="EC685" s="117"/>
      <c r="ED685" s="117"/>
      <c r="EE685" s="117"/>
      <c r="EF685" s="117"/>
      <c r="EG685" s="54">
        <f t="shared" si="1068"/>
        <v>0</v>
      </c>
      <c r="EH685" s="55">
        <f t="shared" si="1069"/>
        <v>12</v>
      </c>
      <c r="EI685" s="55">
        <f t="shared" si="1070"/>
        <v>-8</v>
      </c>
      <c r="EJ685" s="128" t="s">
        <v>1941</v>
      </c>
      <c r="EK685" s="57">
        <f t="shared" si="1087"/>
        <v>0</v>
      </c>
      <c r="EL685" s="57">
        <f t="shared" si="1088"/>
        <v>0</v>
      </c>
      <c r="EM685" s="57">
        <f t="shared" si="1089"/>
        <v>0</v>
      </c>
      <c r="EN685" s="57">
        <f t="shared" si="1090"/>
        <v>187189.6</v>
      </c>
      <c r="EO685" s="57">
        <f t="shared" si="1073"/>
        <v>140392.20000000001</v>
      </c>
      <c r="EP685" s="57">
        <f t="shared" si="1074"/>
        <v>93594.800000000017</v>
      </c>
      <c r="EQ685" s="58">
        <f t="shared" si="1075"/>
        <v>0</v>
      </c>
      <c r="ER685" s="58">
        <f t="shared" si="1076"/>
        <v>0</v>
      </c>
      <c r="ES685" s="58">
        <f t="shared" si="1077"/>
        <v>0</v>
      </c>
      <c r="ET685" s="58">
        <f t="shared" si="1078"/>
        <v>2620.6544000000004</v>
      </c>
    </row>
    <row r="686" spans="1:150" x14ac:dyDescent="0.25">
      <c r="A686" s="30" t="s">
        <v>1942</v>
      </c>
      <c r="B686" s="65">
        <v>9000624</v>
      </c>
      <c r="C686" s="67" t="s">
        <v>1943</v>
      </c>
      <c r="D686" s="32" t="s">
        <v>1247</v>
      </c>
      <c r="E686" s="56"/>
      <c r="F686" s="33"/>
      <c r="G686" s="33"/>
      <c r="H686" s="288">
        <f t="shared" si="1071"/>
        <v>93594.849919999993</v>
      </c>
      <c r="I686" s="288">
        <f t="shared" si="1072"/>
        <v>93594.849919999993</v>
      </c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4" t="s">
        <v>675</v>
      </c>
      <c r="AI686" s="34" t="s">
        <v>1248</v>
      </c>
      <c r="AJ686" s="34" t="s">
        <v>677</v>
      </c>
      <c r="AK686" s="34" t="s">
        <v>678</v>
      </c>
      <c r="AL686" s="34" t="s">
        <v>228</v>
      </c>
      <c r="AM686" s="34" t="s">
        <v>529</v>
      </c>
      <c r="AN686" s="34" t="s">
        <v>679</v>
      </c>
      <c r="AO686" s="36">
        <v>1.04</v>
      </c>
      <c r="AP686" s="69" t="s">
        <v>680</v>
      </c>
      <c r="AQ686" s="69" t="s">
        <v>30</v>
      </c>
      <c r="AR686" s="37" t="s">
        <v>493</v>
      </c>
      <c r="AS686" s="38">
        <v>2021</v>
      </c>
      <c r="AT686" s="39" t="s">
        <v>470</v>
      </c>
      <c r="AU686" s="37" t="s">
        <v>469</v>
      </c>
      <c r="AV686" s="39" t="s">
        <v>494</v>
      </c>
      <c r="AW686" s="39" t="s">
        <v>495</v>
      </c>
      <c r="AX686" s="39" t="s">
        <v>496</v>
      </c>
      <c r="AY686" s="40" t="s">
        <v>681</v>
      </c>
      <c r="AZ686" s="40" t="s">
        <v>680</v>
      </c>
      <c r="BA686" s="274">
        <v>0</v>
      </c>
      <c r="BB686" s="42"/>
      <c r="BC686" s="43">
        <v>89995.047999999995</v>
      </c>
      <c r="BD686" s="43">
        <v>0</v>
      </c>
      <c r="BE686" s="43"/>
      <c r="BF686" s="43">
        <v>0</v>
      </c>
      <c r="BG686" s="44"/>
      <c r="BH686" s="45">
        <f t="shared" si="1034"/>
        <v>89995.047999999995</v>
      </c>
      <c r="BI686" s="45">
        <f t="shared" si="1035"/>
        <v>93594.849919999993</v>
      </c>
      <c r="BJ686" s="45">
        <f t="shared" si="1065"/>
        <v>93594.849919999993</v>
      </c>
      <c r="BK686" s="46">
        <v>0</v>
      </c>
      <c r="BL686" s="46">
        <v>89995.047999999995</v>
      </c>
      <c r="BM686" s="46">
        <f t="shared" si="1093"/>
        <v>93594.849919999993</v>
      </c>
      <c r="BN686" s="46">
        <v>0</v>
      </c>
      <c r="BO686" s="46">
        <f t="shared" si="1119"/>
        <v>0</v>
      </c>
      <c r="BP686" s="46">
        <v>0</v>
      </c>
      <c r="BQ686" s="46">
        <f t="shared" si="1121"/>
        <v>0</v>
      </c>
      <c r="BR686" s="46">
        <v>0</v>
      </c>
      <c r="BS686" s="46">
        <f t="shared" si="1122"/>
        <v>0</v>
      </c>
      <c r="BT686" s="46">
        <v>0</v>
      </c>
      <c r="BU686" s="46">
        <f t="shared" si="1123"/>
        <v>0</v>
      </c>
      <c r="BV686" s="46">
        <v>0</v>
      </c>
      <c r="BW686" s="46">
        <f t="shared" si="1124"/>
        <v>0</v>
      </c>
      <c r="BX686" s="46">
        <v>0</v>
      </c>
      <c r="BY686" s="46">
        <f t="shared" si="1094"/>
        <v>0</v>
      </c>
      <c r="BZ686" s="46">
        <v>0</v>
      </c>
      <c r="CA686" s="46">
        <f t="shared" si="1120"/>
        <v>0</v>
      </c>
      <c r="CB686" s="46">
        <v>0</v>
      </c>
      <c r="CC686" s="46">
        <f t="shared" si="1095"/>
        <v>0</v>
      </c>
      <c r="CD686" s="46">
        <v>0</v>
      </c>
      <c r="CE686" s="46">
        <f t="shared" si="1096"/>
        <v>0</v>
      </c>
      <c r="CF686" s="46">
        <v>0</v>
      </c>
      <c r="CG686" s="46">
        <f t="shared" si="1097"/>
        <v>0</v>
      </c>
      <c r="CH686" s="46">
        <v>0</v>
      </c>
      <c r="CI686" s="46">
        <f t="shared" si="1098"/>
        <v>0</v>
      </c>
      <c r="CJ686" s="46">
        <v>0</v>
      </c>
      <c r="CK686" s="46">
        <f t="shared" si="1099"/>
        <v>0</v>
      </c>
      <c r="CL686" s="46">
        <v>0</v>
      </c>
      <c r="CM686" s="46">
        <f t="shared" si="1100"/>
        <v>0</v>
      </c>
      <c r="CN686" s="46">
        <v>0</v>
      </c>
      <c r="CO686" s="46">
        <f t="shared" si="1101"/>
        <v>0</v>
      </c>
      <c r="CP686" s="46">
        <v>0</v>
      </c>
      <c r="CQ686" s="46">
        <f t="shared" si="1102"/>
        <v>0</v>
      </c>
      <c r="CR686" s="46">
        <v>0</v>
      </c>
      <c r="CS686" s="46">
        <f t="shared" si="1103"/>
        <v>0</v>
      </c>
      <c r="CT686" s="46">
        <v>0</v>
      </c>
      <c r="CU686" s="46">
        <f t="shared" si="1104"/>
        <v>0</v>
      </c>
      <c r="CV686" s="46">
        <v>0</v>
      </c>
      <c r="CW686" s="46">
        <f t="shared" si="1105"/>
        <v>0</v>
      </c>
      <c r="CX686" s="46">
        <v>0</v>
      </c>
      <c r="CY686" s="46">
        <f t="shared" si="1106"/>
        <v>0</v>
      </c>
      <c r="CZ686" s="46">
        <v>0</v>
      </c>
      <c r="DA686" s="46">
        <f t="shared" si="1107"/>
        <v>0</v>
      </c>
      <c r="DB686" s="47">
        <v>0</v>
      </c>
      <c r="DC686" s="46">
        <f t="shared" si="1108"/>
        <v>0</v>
      </c>
      <c r="DD686" s="48">
        <v>0</v>
      </c>
      <c r="DE686" s="46">
        <f t="shared" si="1109"/>
        <v>0</v>
      </c>
      <c r="DF686" s="163">
        <v>4</v>
      </c>
      <c r="DG686" s="50">
        <f t="shared" si="1037"/>
        <v>23398.712479999998</v>
      </c>
      <c r="DH686" s="297">
        <f t="shared" si="1066"/>
        <v>93594.849919999993</v>
      </c>
      <c r="DI686" s="117"/>
      <c r="DJ686" s="117"/>
      <c r="DK686" s="296">
        <f>$DG686</f>
        <v>23398.712479999998</v>
      </c>
      <c r="DL686" s="296">
        <f>$DG686</f>
        <v>23398.712479999998</v>
      </c>
      <c r="DM686" s="296">
        <f>$DG686</f>
        <v>23398.712479999998</v>
      </c>
      <c r="DN686" s="296">
        <f>$DG686</f>
        <v>23398.712479999998</v>
      </c>
      <c r="DO686" s="117"/>
      <c r="DP686" s="117"/>
      <c r="DQ686" s="117"/>
      <c r="DR686" s="117"/>
      <c r="DS686" s="117"/>
      <c r="DT686" s="117"/>
      <c r="DU686" s="117"/>
      <c r="DV686" s="117"/>
      <c r="DW686" s="117"/>
      <c r="DX686" s="117"/>
      <c r="DY686" s="117"/>
      <c r="DZ686" s="117"/>
      <c r="EA686" s="117"/>
      <c r="EB686" s="117"/>
      <c r="EC686" s="117"/>
      <c r="ED686" s="117"/>
      <c r="EE686" s="117"/>
      <c r="EF686" s="117"/>
      <c r="EG686" s="54">
        <f t="shared" si="1068"/>
        <v>0</v>
      </c>
      <c r="EH686" s="55">
        <f t="shared" si="1069"/>
        <v>4</v>
      </c>
      <c r="EI686" s="55">
        <f t="shared" si="1070"/>
        <v>0</v>
      </c>
      <c r="EJ686" s="128" t="s">
        <v>1941</v>
      </c>
      <c r="EK686" s="57">
        <f t="shared" si="1087"/>
        <v>0</v>
      </c>
      <c r="EL686" s="57">
        <f t="shared" si="1088"/>
        <v>93594.849919999993</v>
      </c>
      <c r="EM686" s="57">
        <f t="shared" si="1089"/>
        <v>70196.137439999991</v>
      </c>
      <c r="EN686" s="57">
        <f t="shared" si="1090"/>
        <v>46797.424959999989</v>
      </c>
      <c r="EO686" s="57">
        <f t="shared" si="1073"/>
        <v>23398.712479999991</v>
      </c>
      <c r="EP686" s="57">
        <f t="shared" si="1074"/>
        <v>0</v>
      </c>
      <c r="EQ686" s="58">
        <f t="shared" si="1075"/>
        <v>0</v>
      </c>
      <c r="ER686" s="58">
        <f t="shared" si="1076"/>
        <v>1123.13819904</v>
      </c>
      <c r="ES686" s="58">
        <f t="shared" si="1077"/>
        <v>912.54978671999982</v>
      </c>
      <c r="ET686" s="58">
        <f t="shared" si="1078"/>
        <v>655.1639494399999</v>
      </c>
    </row>
    <row r="687" spans="1:150" x14ac:dyDescent="0.25">
      <c r="A687" s="30" t="s">
        <v>1944</v>
      </c>
      <c r="B687" s="65">
        <v>9000625</v>
      </c>
      <c r="C687" s="67" t="s">
        <v>1945</v>
      </c>
      <c r="D687" s="32" t="s">
        <v>1247</v>
      </c>
      <c r="E687" s="56"/>
      <c r="F687" s="33"/>
      <c r="G687" s="33"/>
      <c r="H687" s="288">
        <f t="shared" si="1071"/>
        <v>0</v>
      </c>
      <c r="I687" s="288">
        <f t="shared" si="1072"/>
        <v>0</v>
      </c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4" t="s">
        <v>675</v>
      </c>
      <c r="AI687" s="34" t="s">
        <v>1248</v>
      </c>
      <c r="AJ687" s="34" t="s">
        <v>677</v>
      </c>
      <c r="AK687" s="34" t="s">
        <v>678</v>
      </c>
      <c r="AL687" s="34" t="s">
        <v>228</v>
      </c>
      <c r="AM687" s="34" t="s">
        <v>529</v>
      </c>
      <c r="AN687" s="34" t="s">
        <v>679</v>
      </c>
      <c r="AO687" s="36">
        <v>1.04</v>
      </c>
      <c r="AP687" s="69" t="s">
        <v>680</v>
      </c>
      <c r="AQ687" s="69" t="s">
        <v>30</v>
      </c>
      <c r="AR687" s="37" t="s">
        <v>493</v>
      </c>
      <c r="AS687" s="38">
        <v>2021</v>
      </c>
      <c r="AT687" s="39" t="s">
        <v>470</v>
      </c>
      <c r="AU687" s="37" t="s">
        <v>469</v>
      </c>
      <c r="AV687" s="39" t="s">
        <v>494</v>
      </c>
      <c r="AW687" s="39" t="s">
        <v>495</v>
      </c>
      <c r="AX687" s="39" t="s">
        <v>496</v>
      </c>
      <c r="AY687" s="79" t="s">
        <v>681</v>
      </c>
      <c r="AZ687" s="40" t="s">
        <v>680</v>
      </c>
      <c r="BA687" s="274">
        <v>0</v>
      </c>
      <c r="BB687" s="42"/>
      <c r="BC687" s="43">
        <v>146366.79199999999</v>
      </c>
      <c r="BD687" s="43">
        <v>0</v>
      </c>
      <c r="BE687" s="43"/>
      <c r="BF687" s="43">
        <v>0</v>
      </c>
      <c r="BG687" s="44"/>
      <c r="BH687" s="45">
        <f t="shared" si="1034"/>
        <v>0</v>
      </c>
      <c r="BI687" s="45">
        <f t="shared" si="1035"/>
        <v>0</v>
      </c>
      <c r="BJ687" s="45">
        <f t="shared" si="1065"/>
        <v>0</v>
      </c>
      <c r="BK687" s="47">
        <v>0</v>
      </c>
      <c r="BL687" s="80">
        <v>0</v>
      </c>
      <c r="BM687" s="46">
        <f t="shared" si="1093"/>
        <v>0</v>
      </c>
      <c r="BN687" s="46">
        <v>0</v>
      </c>
      <c r="BO687" s="46">
        <f t="shared" si="1119"/>
        <v>0</v>
      </c>
      <c r="BP687" s="46">
        <v>0</v>
      </c>
      <c r="BQ687" s="46">
        <f t="shared" si="1121"/>
        <v>0</v>
      </c>
      <c r="BR687" s="46">
        <v>0</v>
      </c>
      <c r="BS687" s="46">
        <f t="shared" si="1122"/>
        <v>0</v>
      </c>
      <c r="BT687" s="46">
        <v>0</v>
      </c>
      <c r="BU687" s="46">
        <f t="shared" si="1123"/>
        <v>0</v>
      </c>
      <c r="BV687" s="46">
        <v>0</v>
      </c>
      <c r="BW687" s="46">
        <f t="shared" si="1124"/>
        <v>0</v>
      </c>
      <c r="BX687" s="46">
        <v>0</v>
      </c>
      <c r="BY687" s="46">
        <f t="shared" si="1094"/>
        <v>0</v>
      </c>
      <c r="BZ687" s="46">
        <v>0</v>
      </c>
      <c r="CA687" s="46">
        <f t="shared" si="1120"/>
        <v>0</v>
      </c>
      <c r="CB687" s="46">
        <v>0</v>
      </c>
      <c r="CC687" s="46">
        <f t="shared" si="1095"/>
        <v>0</v>
      </c>
      <c r="CD687" s="46">
        <v>0</v>
      </c>
      <c r="CE687" s="46">
        <f t="shared" si="1096"/>
        <v>0</v>
      </c>
      <c r="CF687" s="46">
        <v>0</v>
      </c>
      <c r="CG687" s="46">
        <f t="shared" si="1097"/>
        <v>0</v>
      </c>
      <c r="CH687" s="46">
        <v>0</v>
      </c>
      <c r="CI687" s="46">
        <f t="shared" si="1098"/>
        <v>0</v>
      </c>
      <c r="CJ687" s="46">
        <v>0</v>
      </c>
      <c r="CK687" s="46">
        <f t="shared" si="1099"/>
        <v>0</v>
      </c>
      <c r="CL687" s="46">
        <v>0</v>
      </c>
      <c r="CM687" s="46">
        <f t="shared" si="1100"/>
        <v>0</v>
      </c>
      <c r="CN687" s="46">
        <v>0</v>
      </c>
      <c r="CO687" s="46">
        <f t="shared" si="1101"/>
        <v>0</v>
      </c>
      <c r="CP687" s="46">
        <v>0</v>
      </c>
      <c r="CQ687" s="46">
        <f t="shared" si="1102"/>
        <v>0</v>
      </c>
      <c r="CR687" s="46">
        <v>0</v>
      </c>
      <c r="CS687" s="46">
        <f t="shared" si="1103"/>
        <v>0</v>
      </c>
      <c r="CT687" s="46">
        <v>0</v>
      </c>
      <c r="CU687" s="46">
        <f t="shared" si="1104"/>
        <v>0</v>
      </c>
      <c r="CV687" s="46">
        <v>0</v>
      </c>
      <c r="CW687" s="46">
        <f t="shared" si="1105"/>
        <v>0</v>
      </c>
      <c r="CX687" s="46">
        <v>0</v>
      </c>
      <c r="CY687" s="46">
        <f t="shared" si="1106"/>
        <v>0</v>
      </c>
      <c r="CZ687" s="46">
        <v>0</v>
      </c>
      <c r="DA687" s="46">
        <f t="shared" si="1107"/>
        <v>0</v>
      </c>
      <c r="DB687" s="47">
        <v>0</v>
      </c>
      <c r="DC687" s="46">
        <f t="shared" si="1108"/>
        <v>0</v>
      </c>
      <c r="DD687" s="48">
        <v>0</v>
      </c>
      <c r="DE687" s="46">
        <f t="shared" si="1109"/>
        <v>0</v>
      </c>
      <c r="DF687" s="159"/>
      <c r="DG687" s="50">
        <v>0</v>
      </c>
      <c r="DH687" s="297">
        <f t="shared" si="1066"/>
        <v>0</v>
      </c>
      <c r="DI687" s="160"/>
      <c r="DJ687" s="160"/>
      <c r="DK687" s="160"/>
      <c r="DL687" s="160"/>
      <c r="DM687" s="160"/>
      <c r="DN687" s="160"/>
      <c r="DO687" s="160"/>
      <c r="DP687" s="160"/>
      <c r="DQ687" s="160"/>
      <c r="DR687" s="160"/>
      <c r="DS687" s="160"/>
      <c r="DT687" s="160"/>
      <c r="DU687" s="160"/>
      <c r="DV687" s="160"/>
      <c r="DW687" s="160"/>
      <c r="DX687" s="160"/>
      <c r="DY687" s="160"/>
      <c r="DZ687" s="160"/>
      <c r="EA687" s="160"/>
      <c r="EB687" s="160"/>
      <c r="EC687" s="160"/>
      <c r="ED687" s="160"/>
      <c r="EE687" s="160"/>
      <c r="EF687" s="160"/>
      <c r="EG687" s="54">
        <f t="shared" si="1068"/>
        <v>0</v>
      </c>
      <c r="EH687" s="55">
        <f t="shared" si="1069"/>
        <v>0</v>
      </c>
      <c r="EI687" s="55">
        <f t="shared" si="1070"/>
        <v>0</v>
      </c>
      <c r="EJ687" s="128"/>
      <c r="EK687" s="57">
        <f t="shared" si="1087"/>
        <v>0</v>
      </c>
      <c r="EL687" s="57">
        <f t="shared" si="1088"/>
        <v>0</v>
      </c>
      <c r="EM687" s="57">
        <f t="shared" si="1089"/>
        <v>0</v>
      </c>
      <c r="EN687" s="57">
        <f t="shared" si="1090"/>
        <v>0</v>
      </c>
      <c r="EO687" s="57">
        <f t="shared" si="1073"/>
        <v>0</v>
      </c>
      <c r="EP687" s="57">
        <f t="shared" si="1074"/>
        <v>0</v>
      </c>
      <c r="EQ687" s="58">
        <f t="shared" si="1075"/>
        <v>0</v>
      </c>
      <c r="ER687" s="58">
        <f t="shared" si="1076"/>
        <v>0</v>
      </c>
      <c r="ES687" s="58">
        <f t="shared" si="1077"/>
        <v>0</v>
      </c>
      <c r="ET687" s="58">
        <f t="shared" si="1078"/>
        <v>0</v>
      </c>
    </row>
    <row r="688" spans="1:150" x14ac:dyDescent="0.25">
      <c r="A688" s="30" t="s">
        <v>1946</v>
      </c>
      <c r="B688" s="65">
        <v>9000626</v>
      </c>
      <c r="C688" s="67" t="s">
        <v>1947</v>
      </c>
      <c r="D688" s="32" t="s">
        <v>1247</v>
      </c>
      <c r="E688" s="56"/>
      <c r="F688" s="33"/>
      <c r="G688" s="33"/>
      <c r="H688" s="288">
        <f t="shared" si="1071"/>
        <v>0</v>
      </c>
      <c r="I688" s="288">
        <f t="shared" si="1072"/>
        <v>0</v>
      </c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4" t="s">
        <v>675</v>
      </c>
      <c r="AI688" s="34" t="s">
        <v>1248</v>
      </c>
      <c r="AJ688" s="34" t="s">
        <v>677</v>
      </c>
      <c r="AK688" s="34" t="s">
        <v>678</v>
      </c>
      <c r="AL688" s="34" t="s">
        <v>228</v>
      </c>
      <c r="AM688" s="34" t="s">
        <v>529</v>
      </c>
      <c r="AN688" s="34" t="s">
        <v>679</v>
      </c>
      <c r="AO688" s="36">
        <v>1.04</v>
      </c>
      <c r="AP688" s="69" t="s">
        <v>680</v>
      </c>
      <c r="AQ688" s="69" t="s">
        <v>30</v>
      </c>
      <c r="AR688" s="37" t="s">
        <v>493</v>
      </c>
      <c r="AS688" s="38">
        <v>2021</v>
      </c>
      <c r="AT688" s="39" t="s">
        <v>470</v>
      </c>
      <c r="AU688" s="37" t="s">
        <v>469</v>
      </c>
      <c r="AV688" s="39" t="s">
        <v>494</v>
      </c>
      <c r="AW688" s="39" t="s">
        <v>495</v>
      </c>
      <c r="AX688" s="39" t="s">
        <v>496</v>
      </c>
      <c r="AY688" s="79" t="s">
        <v>681</v>
      </c>
      <c r="AZ688" s="40" t="s">
        <v>680</v>
      </c>
      <c r="BA688" s="274">
        <v>0</v>
      </c>
      <c r="BB688" s="42"/>
      <c r="BC688" s="43">
        <v>241022.49600000001</v>
      </c>
      <c r="BD688" s="43">
        <v>0</v>
      </c>
      <c r="BE688" s="43"/>
      <c r="BF688" s="43">
        <v>0</v>
      </c>
      <c r="BG688" s="44"/>
      <c r="BH688" s="45">
        <f t="shared" si="1034"/>
        <v>0</v>
      </c>
      <c r="BI688" s="45">
        <f t="shared" si="1035"/>
        <v>0</v>
      </c>
      <c r="BJ688" s="45">
        <f t="shared" si="1065"/>
        <v>0</v>
      </c>
      <c r="BK688" s="46">
        <v>0</v>
      </c>
      <c r="BL688" s="80">
        <v>0</v>
      </c>
      <c r="BM688" s="46">
        <f t="shared" si="1093"/>
        <v>0</v>
      </c>
      <c r="BN688" s="46">
        <v>0</v>
      </c>
      <c r="BO688" s="46">
        <f t="shared" si="1119"/>
        <v>0</v>
      </c>
      <c r="BP688" s="46">
        <v>0</v>
      </c>
      <c r="BQ688" s="46">
        <f t="shared" si="1121"/>
        <v>0</v>
      </c>
      <c r="BR688" s="46">
        <v>0</v>
      </c>
      <c r="BS688" s="46">
        <f t="shared" si="1122"/>
        <v>0</v>
      </c>
      <c r="BT688" s="46">
        <v>0</v>
      </c>
      <c r="BU688" s="46">
        <f t="shared" si="1123"/>
        <v>0</v>
      </c>
      <c r="BV688" s="46">
        <v>0</v>
      </c>
      <c r="BW688" s="46">
        <f t="shared" si="1124"/>
        <v>0</v>
      </c>
      <c r="BX688" s="46">
        <v>0</v>
      </c>
      <c r="BY688" s="46">
        <f t="shared" si="1094"/>
        <v>0</v>
      </c>
      <c r="BZ688" s="46">
        <v>0</v>
      </c>
      <c r="CA688" s="46">
        <f t="shared" si="1120"/>
        <v>0</v>
      </c>
      <c r="CB688" s="46">
        <v>0</v>
      </c>
      <c r="CC688" s="46">
        <f t="shared" si="1095"/>
        <v>0</v>
      </c>
      <c r="CD688" s="46">
        <v>0</v>
      </c>
      <c r="CE688" s="46">
        <f t="shared" si="1096"/>
        <v>0</v>
      </c>
      <c r="CF688" s="46">
        <v>0</v>
      </c>
      <c r="CG688" s="46">
        <f t="shared" si="1097"/>
        <v>0</v>
      </c>
      <c r="CH688" s="46">
        <v>0</v>
      </c>
      <c r="CI688" s="46">
        <f t="shared" si="1098"/>
        <v>0</v>
      </c>
      <c r="CJ688" s="46">
        <v>0</v>
      </c>
      <c r="CK688" s="46">
        <f t="shared" si="1099"/>
        <v>0</v>
      </c>
      <c r="CL688" s="46">
        <v>0</v>
      </c>
      <c r="CM688" s="46">
        <f t="shared" si="1100"/>
        <v>0</v>
      </c>
      <c r="CN688" s="46">
        <v>0</v>
      </c>
      <c r="CO688" s="46">
        <f t="shared" si="1101"/>
        <v>0</v>
      </c>
      <c r="CP688" s="46">
        <v>0</v>
      </c>
      <c r="CQ688" s="46">
        <f t="shared" si="1102"/>
        <v>0</v>
      </c>
      <c r="CR688" s="46">
        <v>0</v>
      </c>
      <c r="CS688" s="46">
        <f t="shared" si="1103"/>
        <v>0</v>
      </c>
      <c r="CT688" s="46">
        <v>0</v>
      </c>
      <c r="CU688" s="46">
        <f t="shared" si="1104"/>
        <v>0</v>
      </c>
      <c r="CV688" s="46">
        <v>0</v>
      </c>
      <c r="CW688" s="46">
        <f t="shared" si="1105"/>
        <v>0</v>
      </c>
      <c r="CX688" s="46">
        <v>0</v>
      </c>
      <c r="CY688" s="46">
        <f t="shared" si="1106"/>
        <v>0</v>
      </c>
      <c r="CZ688" s="46">
        <v>0</v>
      </c>
      <c r="DA688" s="46">
        <f t="shared" si="1107"/>
        <v>0</v>
      </c>
      <c r="DB688" s="47">
        <v>0</v>
      </c>
      <c r="DC688" s="46">
        <f t="shared" si="1108"/>
        <v>0</v>
      </c>
      <c r="DD688" s="48">
        <v>0</v>
      </c>
      <c r="DE688" s="46">
        <f t="shared" si="1109"/>
        <v>0</v>
      </c>
      <c r="DF688" s="159"/>
      <c r="DG688" s="50">
        <v>0</v>
      </c>
      <c r="DH688" s="297">
        <f t="shared" si="1066"/>
        <v>0</v>
      </c>
      <c r="DI688" s="160"/>
      <c r="DJ688" s="160"/>
      <c r="DK688" s="160"/>
      <c r="DL688" s="160"/>
      <c r="DM688" s="160"/>
      <c r="DN688" s="160"/>
      <c r="DO688" s="160"/>
      <c r="DP688" s="160"/>
      <c r="DQ688" s="160"/>
      <c r="DR688" s="160"/>
      <c r="DS688" s="160"/>
      <c r="DT688" s="160"/>
      <c r="DU688" s="160"/>
      <c r="DV688" s="160"/>
      <c r="DW688" s="160"/>
      <c r="DX688" s="160"/>
      <c r="DY688" s="160"/>
      <c r="DZ688" s="160"/>
      <c r="EA688" s="160"/>
      <c r="EB688" s="160"/>
      <c r="EC688" s="160"/>
      <c r="ED688" s="160"/>
      <c r="EE688" s="160"/>
      <c r="EF688" s="160"/>
      <c r="EG688" s="54">
        <f t="shared" si="1068"/>
        <v>0</v>
      </c>
      <c r="EH688" s="55">
        <f t="shared" si="1069"/>
        <v>0</v>
      </c>
      <c r="EI688" s="55">
        <f t="shared" si="1070"/>
        <v>0</v>
      </c>
      <c r="EJ688" s="128"/>
      <c r="EK688" s="57">
        <f t="shared" si="1087"/>
        <v>0</v>
      </c>
      <c r="EL688" s="57">
        <f t="shared" si="1088"/>
        <v>0</v>
      </c>
      <c r="EM688" s="57">
        <f t="shared" si="1089"/>
        <v>0</v>
      </c>
      <c r="EN688" s="57">
        <f t="shared" si="1090"/>
        <v>0</v>
      </c>
      <c r="EO688" s="57">
        <f t="shared" si="1073"/>
        <v>0</v>
      </c>
      <c r="EP688" s="57">
        <f t="shared" si="1074"/>
        <v>0</v>
      </c>
      <c r="EQ688" s="58">
        <f t="shared" si="1075"/>
        <v>0</v>
      </c>
      <c r="ER688" s="58">
        <f t="shared" si="1076"/>
        <v>0</v>
      </c>
      <c r="ES688" s="58">
        <f t="shared" si="1077"/>
        <v>0</v>
      </c>
      <c r="ET688" s="58">
        <f t="shared" si="1078"/>
        <v>0</v>
      </c>
    </row>
    <row r="689" spans="1:150" x14ac:dyDescent="0.25">
      <c r="A689" s="30" t="s">
        <v>1948</v>
      </c>
      <c r="B689" s="65">
        <v>9000627</v>
      </c>
      <c r="C689" s="67" t="s">
        <v>1949</v>
      </c>
      <c r="D689" s="32" t="s">
        <v>1247</v>
      </c>
      <c r="E689" s="56"/>
      <c r="F689" s="33"/>
      <c r="G689" s="33"/>
      <c r="H689" s="288">
        <f t="shared" si="1071"/>
        <v>312000</v>
      </c>
      <c r="I689" s="288">
        <f t="shared" si="1072"/>
        <v>312000</v>
      </c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4" t="s">
        <v>675</v>
      </c>
      <c r="AI689" s="34" t="s">
        <v>1248</v>
      </c>
      <c r="AJ689" s="34" t="s">
        <v>677</v>
      </c>
      <c r="AK689" s="34" t="s">
        <v>678</v>
      </c>
      <c r="AL689" s="34" t="s">
        <v>228</v>
      </c>
      <c r="AM689" s="34" t="s">
        <v>529</v>
      </c>
      <c r="AN689" s="34" t="s">
        <v>679</v>
      </c>
      <c r="AO689" s="36">
        <v>1.04</v>
      </c>
      <c r="AP689" s="69" t="s">
        <v>680</v>
      </c>
      <c r="AQ689" s="69" t="s">
        <v>30</v>
      </c>
      <c r="AR689" s="37" t="s">
        <v>493</v>
      </c>
      <c r="AS689" s="38">
        <v>2021</v>
      </c>
      <c r="AT689" s="39" t="s">
        <v>470</v>
      </c>
      <c r="AU689" s="37" t="s">
        <v>469</v>
      </c>
      <c r="AV689" s="39" t="s">
        <v>494</v>
      </c>
      <c r="AW689" s="39" t="s">
        <v>495</v>
      </c>
      <c r="AX689" s="39" t="s">
        <v>496</v>
      </c>
      <c r="AY689" s="40" t="s">
        <v>681</v>
      </c>
      <c r="AZ689" s="40" t="s">
        <v>680</v>
      </c>
      <c r="BA689" s="274">
        <v>0</v>
      </c>
      <c r="BB689" s="42"/>
      <c r="BC689" s="43">
        <v>84335.680000000008</v>
      </c>
      <c r="BD689" s="43">
        <v>0</v>
      </c>
      <c r="BE689" s="43"/>
      <c r="BF689" s="43">
        <v>0</v>
      </c>
      <c r="BG689" s="44"/>
      <c r="BH689" s="45">
        <f t="shared" si="1034"/>
        <v>300000</v>
      </c>
      <c r="BI689" s="45">
        <f t="shared" si="1035"/>
        <v>312000</v>
      </c>
      <c r="BJ689" s="45">
        <f t="shared" si="1065"/>
        <v>312000</v>
      </c>
      <c r="BK689" s="46">
        <v>0</v>
      </c>
      <c r="BL689" s="73">
        <v>0</v>
      </c>
      <c r="BM689" s="46">
        <f t="shared" si="1093"/>
        <v>0</v>
      </c>
      <c r="BN689" s="73">
        <v>100000</v>
      </c>
      <c r="BO689" s="46">
        <f t="shared" si="1119"/>
        <v>104000</v>
      </c>
      <c r="BP689" s="46">
        <v>0</v>
      </c>
      <c r="BQ689" s="46">
        <f t="shared" si="1121"/>
        <v>0</v>
      </c>
      <c r="BR689" s="46">
        <v>0</v>
      </c>
      <c r="BS689" s="46">
        <f t="shared" si="1122"/>
        <v>0</v>
      </c>
      <c r="BT689" s="46">
        <v>0</v>
      </c>
      <c r="BU689" s="46">
        <f t="shared" si="1123"/>
        <v>0</v>
      </c>
      <c r="BV689" s="46">
        <v>0</v>
      </c>
      <c r="BW689" s="46">
        <f t="shared" si="1124"/>
        <v>0</v>
      </c>
      <c r="BX689" s="46">
        <v>0</v>
      </c>
      <c r="BY689" s="46">
        <f t="shared" si="1094"/>
        <v>0</v>
      </c>
      <c r="BZ689" s="73">
        <v>100000</v>
      </c>
      <c r="CA689" s="46">
        <f t="shared" si="1120"/>
        <v>104000</v>
      </c>
      <c r="CB689" s="46">
        <v>0</v>
      </c>
      <c r="CC689" s="46">
        <f t="shared" si="1095"/>
        <v>0</v>
      </c>
      <c r="CD689" s="46">
        <v>0</v>
      </c>
      <c r="CE689" s="46">
        <f t="shared" si="1096"/>
        <v>0</v>
      </c>
      <c r="CF689" s="46">
        <v>0</v>
      </c>
      <c r="CG689" s="46">
        <f t="shared" si="1097"/>
        <v>0</v>
      </c>
      <c r="CH689" s="46">
        <v>0</v>
      </c>
      <c r="CI689" s="46">
        <f t="shared" si="1098"/>
        <v>0</v>
      </c>
      <c r="CJ689" s="46">
        <v>0</v>
      </c>
      <c r="CK689" s="46">
        <f t="shared" si="1099"/>
        <v>0</v>
      </c>
      <c r="CL689" s="73">
        <v>100000</v>
      </c>
      <c r="CM689" s="46">
        <f t="shared" si="1100"/>
        <v>104000</v>
      </c>
      <c r="CN689" s="46">
        <v>0</v>
      </c>
      <c r="CO689" s="46">
        <f t="shared" si="1101"/>
        <v>0</v>
      </c>
      <c r="CP689" s="46">
        <v>0</v>
      </c>
      <c r="CQ689" s="46">
        <f t="shared" si="1102"/>
        <v>0</v>
      </c>
      <c r="CR689" s="46">
        <v>0</v>
      </c>
      <c r="CS689" s="46">
        <f t="shared" si="1103"/>
        <v>0</v>
      </c>
      <c r="CT689" s="46">
        <v>0</v>
      </c>
      <c r="CU689" s="46">
        <f t="shared" si="1104"/>
        <v>0</v>
      </c>
      <c r="CV689" s="46">
        <v>0</v>
      </c>
      <c r="CW689" s="46">
        <f t="shared" si="1105"/>
        <v>0</v>
      </c>
      <c r="CX689" s="46">
        <v>0</v>
      </c>
      <c r="CY689" s="46">
        <f t="shared" si="1106"/>
        <v>0</v>
      </c>
      <c r="CZ689" s="46">
        <v>0</v>
      </c>
      <c r="DA689" s="46">
        <f t="shared" si="1107"/>
        <v>0</v>
      </c>
      <c r="DB689" s="47">
        <v>0</v>
      </c>
      <c r="DC689" s="46">
        <f t="shared" si="1108"/>
        <v>0</v>
      </c>
      <c r="DD689" s="48">
        <v>0</v>
      </c>
      <c r="DE689" s="46">
        <f t="shared" si="1109"/>
        <v>0</v>
      </c>
      <c r="DF689" s="163">
        <v>4</v>
      </c>
      <c r="DG689" s="50">
        <f t="shared" si="1037"/>
        <v>78000</v>
      </c>
      <c r="DH689" s="297">
        <f t="shared" si="1066"/>
        <v>312000</v>
      </c>
      <c r="DI689" s="117"/>
      <c r="DJ689" s="117"/>
      <c r="DK689" s="117"/>
      <c r="DL689" s="296">
        <f>$BO689/4</f>
        <v>26000</v>
      </c>
      <c r="DM689" s="296">
        <f>$BO689/4</f>
        <v>26000</v>
      </c>
      <c r="DN689" s="296">
        <f>$BO689/4</f>
        <v>26000</v>
      </c>
      <c r="DO689" s="296">
        <f>$BO689/4</f>
        <v>26000</v>
      </c>
      <c r="DP689" s="117"/>
      <c r="DQ689" s="117"/>
      <c r="DR689" s="296">
        <f>$CA689/4</f>
        <v>26000</v>
      </c>
      <c r="DS689" s="296">
        <f>$CA689/4</f>
        <v>26000</v>
      </c>
      <c r="DT689" s="296">
        <f>$CA689/4</f>
        <v>26000</v>
      </c>
      <c r="DU689" s="296">
        <f>$CA689/4</f>
        <v>26000</v>
      </c>
      <c r="DV689" s="117"/>
      <c r="DW689" s="117"/>
      <c r="DX689" s="296">
        <f>$CM689/4</f>
        <v>26000</v>
      </c>
      <c r="DY689" s="296">
        <f t="shared" ref="DY689:EA689" si="1129">$CM689/4</f>
        <v>26000</v>
      </c>
      <c r="DZ689" s="296">
        <f t="shared" si="1129"/>
        <v>26000</v>
      </c>
      <c r="EA689" s="296">
        <f t="shared" si="1129"/>
        <v>26000</v>
      </c>
      <c r="EB689" s="117"/>
      <c r="EC689" s="117"/>
      <c r="ED689" s="117"/>
      <c r="EE689" s="117"/>
      <c r="EF689" s="117"/>
      <c r="EG689" s="54">
        <f t="shared" si="1068"/>
        <v>0</v>
      </c>
      <c r="EH689" s="55">
        <f t="shared" si="1069"/>
        <v>12</v>
      </c>
      <c r="EI689" s="55">
        <f t="shared" si="1070"/>
        <v>-8</v>
      </c>
      <c r="EJ689" s="128" t="s">
        <v>1941</v>
      </c>
      <c r="EK689" s="57">
        <f t="shared" si="1087"/>
        <v>0</v>
      </c>
      <c r="EL689" s="57">
        <f t="shared" si="1088"/>
        <v>0</v>
      </c>
      <c r="EM689" s="57">
        <f t="shared" si="1089"/>
        <v>104000</v>
      </c>
      <c r="EN689" s="57">
        <f t="shared" si="1090"/>
        <v>78000</v>
      </c>
      <c r="EO689" s="57">
        <f t="shared" si="1073"/>
        <v>52000</v>
      </c>
      <c r="EP689" s="57">
        <f t="shared" si="1074"/>
        <v>26000</v>
      </c>
      <c r="EQ689" s="58">
        <f t="shared" si="1075"/>
        <v>0</v>
      </c>
      <c r="ER689" s="58">
        <f t="shared" si="1076"/>
        <v>0</v>
      </c>
      <c r="ES689" s="58">
        <f t="shared" si="1077"/>
        <v>1352</v>
      </c>
      <c r="ET689" s="58">
        <f t="shared" si="1078"/>
        <v>1092</v>
      </c>
    </row>
    <row r="690" spans="1:150" x14ac:dyDescent="0.25">
      <c r="A690" s="30" t="s">
        <v>1950</v>
      </c>
      <c r="B690" s="65">
        <v>9000628</v>
      </c>
      <c r="C690" s="67" t="s">
        <v>1919</v>
      </c>
      <c r="D690" s="32" t="s">
        <v>1247</v>
      </c>
      <c r="E690" s="56"/>
      <c r="F690" s="33"/>
      <c r="G690" s="33"/>
      <c r="H690" s="288">
        <f t="shared" si="1071"/>
        <v>0</v>
      </c>
      <c r="I690" s="288">
        <f t="shared" si="1072"/>
        <v>0</v>
      </c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4" t="s">
        <v>675</v>
      </c>
      <c r="AI690" s="34" t="s">
        <v>1248</v>
      </c>
      <c r="AJ690" s="34" t="s">
        <v>677</v>
      </c>
      <c r="AK690" s="34" t="s">
        <v>678</v>
      </c>
      <c r="AL690" s="34" t="s">
        <v>228</v>
      </c>
      <c r="AM690" s="34" t="s">
        <v>529</v>
      </c>
      <c r="AN690" s="34" t="s">
        <v>679</v>
      </c>
      <c r="AO690" s="36">
        <v>1.04</v>
      </c>
      <c r="AP690" s="69" t="s">
        <v>680</v>
      </c>
      <c r="AQ690" s="69" t="s">
        <v>30</v>
      </c>
      <c r="AR690" s="37" t="s">
        <v>493</v>
      </c>
      <c r="AS690" s="38">
        <v>2021</v>
      </c>
      <c r="AT690" s="39" t="s">
        <v>470</v>
      </c>
      <c r="AU690" s="37" t="s">
        <v>469</v>
      </c>
      <c r="AV690" s="39" t="s">
        <v>494</v>
      </c>
      <c r="AW690" s="39" t="s">
        <v>495</v>
      </c>
      <c r="AX690" s="39" t="s">
        <v>496</v>
      </c>
      <c r="AY690" s="79" t="s">
        <v>681</v>
      </c>
      <c r="AZ690" s="40" t="s">
        <v>680</v>
      </c>
      <c r="BA690" s="274">
        <v>0</v>
      </c>
      <c r="BB690" s="42"/>
      <c r="BC690" s="43">
        <v>56260.775999999998</v>
      </c>
      <c r="BD690" s="43">
        <v>0</v>
      </c>
      <c r="BE690" s="43"/>
      <c r="BF690" s="43">
        <v>0</v>
      </c>
      <c r="BG690" s="44"/>
      <c r="BH690" s="45">
        <f t="shared" ref="BH690:BH706" si="1130">BK690+BL690+BN690+BP690+BR690+BT690+BV690+BX690+BZ690+CB690+CD690+CJ690+CF690+CH690+CL690+CN690+CP690+CR690+CT690+CV690+CX690+CZ690+DB690+DD690</f>
        <v>0</v>
      </c>
      <c r="BI690" s="45">
        <f t="shared" ref="BI690:BI706" si="1131">BK690+BM690+BO690+BQ690+BS690+BU690+BW690+BY690+CA690+CC690+CE690+CK690+CG690+CI690+CM690+CO690+CQ690+CS690+CU690+CW690+CY690+DA690+DC690+DE690</f>
        <v>0</v>
      </c>
      <c r="BJ690" s="45">
        <f t="shared" si="1065"/>
        <v>0</v>
      </c>
      <c r="BK690" s="46">
        <v>0</v>
      </c>
      <c r="BL690" s="80">
        <v>0</v>
      </c>
      <c r="BM690" s="46">
        <f t="shared" si="1093"/>
        <v>0</v>
      </c>
      <c r="BN690" s="46">
        <v>0</v>
      </c>
      <c r="BO690" s="46">
        <f t="shared" si="1119"/>
        <v>0</v>
      </c>
      <c r="BP690" s="46">
        <v>0</v>
      </c>
      <c r="BQ690" s="46">
        <f t="shared" si="1121"/>
        <v>0</v>
      </c>
      <c r="BR690" s="46">
        <v>0</v>
      </c>
      <c r="BS690" s="46">
        <f t="shared" si="1122"/>
        <v>0</v>
      </c>
      <c r="BT690" s="46">
        <v>0</v>
      </c>
      <c r="BU690" s="46">
        <f t="shared" si="1123"/>
        <v>0</v>
      </c>
      <c r="BV690" s="46">
        <v>0</v>
      </c>
      <c r="BW690" s="46">
        <f t="shared" si="1124"/>
        <v>0</v>
      </c>
      <c r="BX690" s="46">
        <v>0</v>
      </c>
      <c r="BY690" s="46">
        <f t="shared" si="1094"/>
        <v>0</v>
      </c>
      <c r="BZ690" s="46">
        <v>0</v>
      </c>
      <c r="CA690" s="46">
        <f t="shared" si="1120"/>
        <v>0</v>
      </c>
      <c r="CB690" s="46">
        <v>0</v>
      </c>
      <c r="CC690" s="46">
        <f t="shared" si="1095"/>
        <v>0</v>
      </c>
      <c r="CD690" s="46">
        <v>0</v>
      </c>
      <c r="CE690" s="46">
        <f t="shared" si="1096"/>
        <v>0</v>
      </c>
      <c r="CF690" s="46">
        <v>0</v>
      </c>
      <c r="CG690" s="46">
        <f t="shared" si="1097"/>
        <v>0</v>
      </c>
      <c r="CH690" s="46">
        <v>0</v>
      </c>
      <c r="CI690" s="46">
        <f t="shared" si="1098"/>
        <v>0</v>
      </c>
      <c r="CJ690" s="46">
        <v>0</v>
      </c>
      <c r="CK690" s="46">
        <f t="shared" si="1099"/>
        <v>0</v>
      </c>
      <c r="CL690" s="46">
        <v>0</v>
      </c>
      <c r="CM690" s="46">
        <f t="shared" si="1100"/>
        <v>0</v>
      </c>
      <c r="CN690" s="46">
        <v>0</v>
      </c>
      <c r="CO690" s="46">
        <f t="shared" si="1101"/>
        <v>0</v>
      </c>
      <c r="CP690" s="46">
        <v>0</v>
      </c>
      <c r="CQ690" s="46">
        <f t="shared" si="1102"/>
        <v>0</v>
      </c>
      <c r="CR690" s="46">
        <v>0</v>
      </c>
      <c r="CS690" s="46">
        <f t="shared" si="1103"/>
        <v>0</v>
      </c>
      <c r="CT690" s="46">
        <v>0</v>
      </c>
      <c r="CU690" s="46">
        <f t="shared" si="1104"/>
        <v>0</v>
      </c>
      <c r="CV690" s="46">
        <v>0</v>
      </c>
      <c r="CW690" s="46">
        <f t="shared" si="1105"/>
        <v>0</v>
      </c>
      <c r="CX690" s="46">
        <v>0</v>
      </c>
      <c r="CY690" s="46">
        <f t="shared" si="1106"/>
        <v>0</v>
      </c>
      <c r="CZ690" s="46">
        <v>0</v>
      </c>
      <c r="DA690" s="46">
        <f t="shared" si="1107"/>
        <v>0</v>
      </c>
      <c r="DB690" s="47">
        <v>0</v>
      </c>
      <c r="DC690" s="46">
        <f t="shared" si="1108"/>
        <v>0</v>
      </c>
      <c r="DD690" s="48">
        <v>0</v>
      </c>
      <c r="DE690" s="46">
        <f t="shared" si="1109"/>
        <v>0</v>
      </c>
      <c r="DF690" s="159"/>
      <c r="DG690" s="50">
        <v>0</v>
      </c>
      <c r="DH690" s="297">
        <f t="shared" si="1066"/>
        <v>0</v>
      </c>
      <c r="DI690" s="160"/>
      <c r="DJ690" s="160"/>
      <c r="DK690" s="160"/>
      <c r="DL690" s="160"/>
      <c r="DM690" s="160"/>
      <c r="DN690" s="160"/>
      <c r="DO690" s="160"/>
      <c r="DP690" s="160"/>
      <c r="DQ690" s="160"/>
      <c r="DR690" s="160"/>
      <c r="DS690" s="160"/>
      <c r="DT690" s="160"/>
      <c r="DU690" s="160"/>
      <c r="DV690" s="160"/>
      <c r="DW690" s="160"/>
      <c r="DX690" s="160"/>
      <c r="DY690" s="160"/>
      <c r="DZ690" s="160"/>
      <c r="EA690" s="160"/>
      <c r="EB690" s="160"/>
      <c r="EC690" s="160"/>
      <c r="ED690" s="160"/>
      <c r="EE690" s="160"/>
      <c r="EF690" s="160"/>
      <c r="EG690" s="54">
        <f t="shared" si="1068"/>
        <v>0</v>
      </c>
      <c r="EH690" s="55">
        <f t="shared" si="1069"/>
        <v>0</v>
      </c>
      <c r="EI690" s="55">
        <f t="shared" si="1070"/>
        <v>0</v>
      </c>
      <c r="EJ690" s="128"/>
      <c r="EK690" s="57">
        <f t="shared" si="1087"/>
        <v>0</v>
      </c>
      <c r="EL690" s="57">
        <f t="shared" si="1088"/>
        <v>0</v>
      </c>
      <c r="EM690" s="57">
        <f t="shared" si="1089"/>
        <v>0</v>
      </c>
      <c r="EN690" s="57">
        <f t="shared" si="1090"/>
        <v>0</v>
      </c>
      <c r="EO690" s="57">
        <f t="shared" si="1073"/>
        <v>0</v>
      </c>
      <c r="EP690" s="57">
        <f t="shared" si="1074"/>
        <v>0</v>
      </c>
      <c r="EQ690" s="58">
        <f t="shared" si="1075"/>
        <v>0</v>
      </c>
      <c r="ER690" s="58">
        <f t="shared" si="1076"/>
        <v>0</v>
      </c>
      <c r="ES690" s="58">
        <f t="shared" si="1077"/>
        <v>0</v>
      </c>
      <c r="ET690" s="58">
        <f t="shared" si="1078"/>
        <v>0</v>
      </c>
    </row>
    <row r="691" spans="1:150" x14ac:dyDescent="0.25">
      <c r="A691" s="30" t="s">
        <v>1951</v>
      </c>
      <c r="B691" s="65">
        <v>9000629</v>
      </c>
      <c r="C691" s="67" t="s">
        <v>1952</v>
      </c>
      <c r="D691" s="32" t="s">
        <v>1247</v>
      </c>
      <c r="E691" s="56"/>
      <c r="F691" s="33"/>
      <c r="G691" s="33"/>
      <c r="H691" s="288">
        <f t="shared" si="1071"/>
        <v>210849.59999999998</v>
      </c>
      <c r="I691" s="288">
        <f t="shared" si="1072"/>
        <v>210849.59999999998</v>
      </c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4" t="s">
        <v>675</v>
      </c>
      <c r="AI691" s="34" t="s">
        <v>1248</v>
      </c>
      <c r="AJ691" s="34" t="s">
        <v>677</v>
      </c>
      <c r="AK691" s="34" t="s">
        <v>678</v>
      </c>
      <c r="AL691" s="34" t="s">
        <v>228</v>
      </c>
      <c r="AM691" s="34" t="s">
        <v>529</v>
      </c>
      <c r="AN691" s="34" t="s">
        <v>679</v>
      </c>
      <c r="AO691" s="36">
        <v>1.04</v>
      </c>
      <c r="AP691" s="69" t="s">
        <v>680</v>
      </c>
      <c r="AQ691" s="69" t="s">
        <v>30</v>
      </c>
      <c r="AR691" s="37" t="s">
        <v>493</v>
      </c>
      <c r="AS691" s="38">
        <v>2021</v>
      </c>
      <c r="AT691" s="39" t="s">
        <v>470</v>
      </c>
      <c r="AU691" s="37" t="s">
        <v>469</v>
      </c>
      <c r="AV691" s="39" t="s">
        <v>494</v>
      </c>
      <c r="AW691" s="39" t="s">
        <v>495</v>
      </c>
      <c r="AX691" s="39" t="s">
        <v>496</v>
      </c>
      <c r="AY691" s="40" t="s">
        <v>681</v>
      </c>
      <c r="AZ691" s="40" t="s">
        <v>680</v>
      </c>
      <c r="BA691" s="274">
        <v>0</v>
      </c>
      <c r="BB691" s="42"/>
      <c r="BC691" s="43">
        <v>67579.512000000002</v>
      </c>
      <c r="BD691" s="43">
        <v>0</v>
      </c>
      <c r="BE691" s="43"/>
      <c r="BF691" s="43">
        <v>0</v>
      </c>
      <c r="BG691" s="44"/>
      <c r="BH691" s="45">
        <f t="shared" si="1130"/>
        <v>202740</v>
      </c>
      <c r="BI691" s="45">
        <f t="shared" si="1131"/>
        <v>210849.59999999998</v>
      </c>
      <c r="BJ691" s="45">
        <f t="shared" si="1065"/>
        <v>210849.59999999998</v>
      </c>
      <c r="BK691" s="46">
        <v>0</v>
      </c>
      <c r="BL691" s="73">
        <v>0</v>
      </c>
      <c r="BM691" s="46">
        <f t="shared" ref="BM691:BM722" si="1132">AO691*BL691</f>
        <v>0</v>
      </c>
      <c r="BN691" s="73">
        <v>67580</v>
      </c>
      <c r="BO691" s="46">
        <f t="shared" si="1119"/>
        <v>70283.199999999997</v>
      </c>
      <c r="BP691" s="46">
        <v>0</v>
      </c>
      <c r="BQ691" s="46">
        <f t="shared" si="1121"/>
        <v>0</v>
      </c>
      <c r="BR691" s="46">
        <v>0</v>
      </c>
      <c r="BS691" s="46">
        <f t="shared" si="1122"/>
        <v>0</v>
      </c>
      <c r="BT691" s="46">
        <v>0</v>
      </c>
      <c r="BU691" s="46">
        <f t="shared" si="1123"/>
        <v>0</v>
      </c>
      <c r="BV691" s="46">
        <v>0</v>
      </c>
      <c r="BW691" s="46">
        <f t="shared" si="1124"/>
        <v>0</v>
      </c>
      <c r="BX691" s="46">
        <v>0</v>
      </c>
      <c r="BY691" s="46">
        <f t="shared" si="1094"/>
        <v>0</v>
      </c>
      <c r="BZ691" s="73">
        <v>67580</v>
      </c>
      <c r="CA691" s="46">
        <f t="shared" si="1120"/>
        <v>70283.199999999997</v>
      </c>
      <c r="CB691" s="46">
        <v>0</v>
      </c>
      <c r="CC691" s="46">
        <f t="shared" si="1095"/>
        <v>0</v>
      </c>
      <c r="CD691" s="46">
        <v>0</v>
      </c>
      <c r="CE691" s="46">
        <f t="shared" si="1096"/>
        <v>0</v>
      </c>
      <c r="CF691" s="46">
        <v>0</v>
      </c>
      <c r="CG691" s="46">
        <f t="shared" si="1097"/>
        <v>0</v>
      </c>
      <c r="CH691" s="46">
        <v>0</v>
      </c>
      <c r="CI691" s="46">
        <f t="shared" si="1098"/>
        <v>0</v>
      </c>
      <c r="CJ691" s="46">
        <v>0</v>
      </c>
      <c r="CK691" s="46">
        <f t="shared" si="1099"/>
        <v>0</v>
      </c>
      <c r="CL691" s="73">
        <v>67580</v>
      </c>
      <c r="CM691" s="46">
        <f t="shared" si="1100"/>
        <v>70283.199999999997</v>
      </c>
      <c r="CN691" s="46">
        <v>0</v>
      </c>
      <c r="CO691" s="46">
        <f t="shared" si="1101"/>
        <v>0</v>
      </c>
      <c r="CP691" s="46">
        <v>0</v>
      </c>
      <c r="CQ691" s="46">
        <f t="shared" si="1102"/>
        <v>0</v>
      </c>
      <c r="CR691" s="46">
        <v>0</v>
      </c>
      <c r="CS691" s="46">
        <f t="shared" si="1103"/>
        <v>0</v>
      </c>
      <c r="CT691" s="46">
        <v>0</v>
      </c>
      <c r="CU691" s="46">
        <f t="shared" si="1104"/>
        <v>0</v>
      </c>
      <c r="CV691" s="46">
        <v>0</v>
      </c>
      <c r="CW691" s="46">
        <f t="shared" si="1105"/>
        <v>0</v>
      </c>
      <c r="CX691" s="46">
        <v>0</v>
      </c>
      <c r="CY691" s="46">
        <f t="shared" si="1106"/>
        <v>0</v>
      </c>
      <c r="CZ691" s="46">
        <v>0</v>
      </c>
      <c r="DA691" s="46">
        <f t="shared" si="1107"/>
        <v>0</v>
      </c>
      <c r="DB691" s="47">
        <v>0</v>
      </c>
      <c r="DC691" s="46">
        <f t="shared" si="1108"/>
        <v>0</v>
      </c>
      <c r="DD691" s="48">
        <v>0</v>
      </c>
      <c r="DE691" s="46">
        <f t="shared" si="1109"/>
        <v>0</v>
      </c>
      <c r="DF691" s="163">
        <v>4</v>
      </c>
      <c r="DG691" s="50">
        <f t="shared" si="1037"/>
        <v>52712.399999999994</v>
      </c>
      <c r="DH691" s="297">
        <f t="shared" si="1066"/>
        <v>210849.59999999995</v>
      </c>
      <c r="DI691" s="117"/>
      <c r="DJ691" s="117"/>
      <c r="DK691" s="117"/>
      <c r="DL691" s="302">
        <f>$BO691/4</f>
        <v>17570.8</v>
      </c>
      <c r="DM691" s="302">
        <f>$BO691/4</f>
        <v>17570.8</v>
      </c>
      <c r="DN691" s="302">
        <f>$BO691/4</f>
        <v>17570.8</v>
      </c>
      <c r="DO691" s="302">
        <f>$BO691/4</f>
        <v>17570.8</v>
      </c>
      <c r="DP691" s="117"/>
      <c r="DQ691" s="117"/>
      <c r="DR691" s="117">
        <f>$CA691/4</f>
        <v>17570.8</v>
      </c>
      <c r="DS691" s="117">
        <f>$CA691/4</f>
        <v>17570.8</v>
      </c>
      <c r="DT691" s="117">
        <f>$CA691/4</f>
        <v>17570.8</v>
      </c>
      <c r="DU691" s="117">
        <f>$CA691/4</f>
        <v>17570.8</v>
      </c>
      <c r="DV691" s="117"/>
      <c r="DW691" s="117"/>
      <c r="DX691" s="303">
        <f>$CM691/4</f>
        <v>17570.8</v>
      </c>
      <c r="DY691" s="303">
        <f>$CM691/4</f>
        <v>17570.8</v>
      </c>
      <c r="DZ691" s="303">
        <f>$CM691/4</f>
        <v>17570.8</v>
      </c>
      <c r="EA691" s="303">
        <f>$CM691/4</f>
        <v>17570.8</v>
      </c>
      <c r="EB691" s="117"/>
      <c r="EC691" s="117"/>
      <c r="ED691" s="117"/>
      <c r="EE691" s="117"/>
      <c r="EF691" s="117"/>
      <c r="EG691" s="54">
        <f t="shared" si="1068"/>
        <v>0</v>
      </c>
      <c r="EH691" s="55">
        <f>COUNT(DI691:EF691)</f>
        <v>12</v>
      </c>
      <c r="EI691" s="55">
        <f t="shared" si="1070"/>
        <v>-8</v>
      </c>
      <c r="EJ691" s="128" t="s">
        <v>1953</v>
      </c>
      <c r="EK691" s="57">
        <f t="shared" si="1087"/>
        <v>0</v>
      </c>
      <c r="EL691" s="57">
        <f t="shared" si="1088"/>
        <v>0</v>
      </c>
      <c r="EM691" s="57">
        <f t="shared" si="1089"/>
        <v>70283.199999999997</v>
      </c>
      <c r="EN691" s="57">
        <f t="shared" si="1090"/>
        <v>52712.399999999994</v>
      </c>
      <c r="EO691" s="57">
        <f t="shared" si="1073"/>
        <v>35141.599999999991</v>
      </c>
      <c r="EP691" s="57">
        <f t="shared" si="1074"/>
        <v>17570.799999999992</v>
      </c>
      <c r="EQ691" s="58">
        <f t="shared" si="1075"/>
        <v>0</v>
      </c>
      <c r="ER691" s="58">
        <f t="shared" si="1076"/>
        <v>0</v>
      </c>
      <c r="ES691" s="58">
        <f t="shared" si="1077"/>
        <v>913.68159999999989</v>
      </c>
      <c r="ET691" s="58">
        <f t="shared" si="1078"/>
        <v>737.97359999999992</v>
      </c>
    </row>
    <row r="692" spans="1:150" x14ac:dyDescent="0.25">
      <c r="A692" s="30" t="s">
        <v>1954</v>
      </c>
      <c r="B692" s="65">
        <v>9000630</v>
      </c>
      <c r="C692" s="67" t="s">
        <v>1955</v>
      </c>
      <c r="D692" s="32" t="s">
        <v>1247</v>
      </c>
      <c r="E692" s="56"/>
      <c r="F692" s="33"/>
      <c r="G692" s="33"/>
      <c r="H692" s="288">
        <f t="shared" si="1071"/>
        <v>200000</v>
      </c>
      <c r="I692" s="288">
        <f t="shared" si="1072"/>
        <v>200000</v>
      </c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4" t="s">
        <v>675</v>
      </c>
      <c r="AI692" s="34" t="s">
        <v>1248</v>
      </c>
      <c r="AJ692" s="34" t="s">
        <v>228</v>
      </c>
      <c r="AK692" s="34" t="s">
        <v>678</v>
      </c>
      <c r="AL692" s="34" t="s">
        <v>228</v>
      </c>
      <c r="AM692" s="34" t="s">
        <v>529</v>
      </c>
      <c r="AN692" s="34" t="s">
        <v>679</v>
      </c>
      <c r="AO692" s="36">
        <v>1.04</v>
      </c>
      <c r="AP692" s="69" t="s">
        <v>586</v>
      </c>
      <c r="AQ692" s="69" t="s">
        <v>30</v>
      </c>
      <c r="AR692" s="37" t="s">
        <v>493</v>
      </c>
      <c r="AS692" s="38">
        <v>2022</v>
      </c>
      <c r="AT692" s="39" t="s">
        <v>470</v>
      </c>
      <c r="AU692" s="37" t="s">
        <v>469</v>
      </c>
      <c r="AV692" s="39" t="s">
        <v>494</v>
      </c>
      <c r="AW692" s="39" t="s">
        <v>495</v>
      </c>
      <c r="AX692" s="39" t="s">
        <v>496</v>
      </c>
      <c r="AY692" s="40" t="s">
        <v>681</v>
      </c>
      <c r="AZ692" s="40" t="s">
        <v>504</v>
      </c>
      <c r="BA692" s="274">
        <v>0</v>
      </c>
      <c r="BB692" s="42"/>
      <c r="BC692" s="43">
        <v>200000</v>
      </c>
      <c r="BD692" s="43">
        <v>0</v>
      </c>
      <c r="BE692" s="43"/>
      <c r="BF692" s="43">
        <v>0</v>
      </c>
      <c r="BG692" s="44"/>
      <c r="BH692" s="45">
        <f t="shared" si="1130"/>
        <v>200000</v>
      </c>
      <c r="BI692" s="45">
        <f t="shared" si="1131"/>
        <v>200000</v>
      </c>
      <c r="BJ692" s="45">
        <f t="shared" si="1065"/>
        <v>200000</v>
      </c>
      <c r="BK692" s="256">
        <v>200000</v>
      </c>
      <c r="BL692" s="46">
        <v>0</v>
      </c>
      <c r="BM692" s="46">
        <f t="shared" si="1132"/>
        <v>0</v>
      </c>
      <c r="BN692" s="46">
        <v>0</v>
      </c>
      <c r="BO692" s="46">
        <f t="shared" si="1119"/>
        <v>0</v>
      </c>
      <c r="BP692" s="46">
        <v>0</v>
      </c>
      <c r="BQ692" s="46">
        <f t="shared" si="1121"/>
        <v>0</v>
      </c>
      <c r="BR692" s="46">
        <v>0</v>
      </c>
      <c r="BS692" s="46">
        <f t="shared" si="1122"/>
        <v>0</v>
      </c>
      <c r="BT692" s="46">
        <v>0</v>
      </c>
      <c r="BU692" s="46">
        <f t="shared" si="1123"/>
        <v>0</v>
      </c>
      <c r="BV692" s="46">
        <v>0</v>
      </c>
      <c r="BW692" s="46">
        <f t="shared" si="1124"/>
        <v>0</v>
      </c>
      <c r="BX692" s="46">
        <v>0</v>
      </c>
      <c r="BY692" s="46">
        <f t="shared" si="1094"/>
        <v>0</v>
      </c>
      <c r="BZ692" s="46">
        <v>0</v>
      </c>
      <c r="CA692" s="46">
        <f t="shared" si="1120"/>
        <v>0</v>
      </c>
      <c r="CB692" s="46">
        <v>0</v>
      </c>
      <c r="CC692" s="46">
        <f t="shared" si="1095"/>
        <v>0</v>
      </c>
      <c r="CD692" s="46">
        <v>0</v>
      </c>
      <c r="CE692" s="46">
        <f t="shared" si="1096"/>
        <v>0</v>
      </c>
      <c r="CF692" s="46">
        <v>0</v>
      </c>
      <c r="CG692" s="46">
        <f t="shared" si="1097"/>
        <v>0</v>
      </c>
      <c r="CH692" s="46">
        <v>0</v>
      </c>
      <c r="CI692" s="46">
        <f t="shared" si="1098"/>
        <v>0</v>
      </c>
      <c r="CJ692" s="46">
        <v>0</v>
      </c>
      <c r="CK692" s="46">
        <f t="shared" si="1099"/>
        <v>0</v>
      </c>
      <c r="CL692" s="46">
        <v>0</v>
      </c>
      <c r="CM692" s="46">
        <f t="shared" si="1100"/>
        <v>0</v>
      </c>
      <c r="CN692" s="46">
        <v>0</v>
      </c>
      <c r="CO692" s="46">
        <f t="shared" si="1101"/>
        <v>0</v>
      </c>
      <c r="CP692" s="46">
        <v>0</v>
      </c>
      <c r="CQ692" s="46">
        <f t="shared" si="1102"/>
        <v>0</v>
      </c>
      <c r="CR692" s="46">
        <v>0</v>
      </c>
      <c r="CS692" s="46">
        <f t="shared" si="1103"/>
        <v>0</v>
      </c>
      <c r="CT692" s="46">
        <v>0</v>
      </c>
      <c r="CU692" s="46">
        <f t="shared" si="1104"/>
        <v>0</v>
      </c>
      <c r="CV692" s="46">
        <v>0</v>
      </c>
      <c r="CW692" s="46">
        <f t="shared" si="1105"/>
        <v>0</v>
      </c>
      <c r="CX692" s="46">
        <v>0</v>
      </c>
      <c r="CY692" s="46">
        <f t="shared" si="1106"/>
        <v>0</v>
      </c>
      <c r="CZ692" s="46">
        <v>0</v>
      </c>
      <c r="DA692" s="46">
        <f t="shared" si="1107"/>
        <v>0</v>
      </c>
      <c r="DB692" s="47">
        <v>0</v>
      </c>
      <c r="DC692" s="46">
        <f t="shared" si="1108"/>
        <v>0</v>
      </c>
      <c r="DD692" s="48">
        <v>0</v>
      </c>
      <c r="DE692" s="46">
        <f t="shared" si="1109"/>
        <v>0</v>
      </c>
      <c r="DF692" s="163">
        <v>4</v>
      </c>
      <c r="DG692" s="50">
        <f t="shared" si="1037"/>
        <v>50000</v>
      </c>
      <c r="DH692" s="297">
        <f t="shared" si="1066"/>
        <v>200000</v>
      </c>
      <c r="DI692" s="117"/>
      <c r="DJ692" s="296">
        <f>$DG692</f>
        <v>50000</v>
      </c>
      <c r="DK692" s="296">
        <f>$DG692</f>
        <v>50000</v>
      </c>
      <c r="DL692" s="296">
        <f>$DG692</f>
        <v>50000</v>
      </c>
      <c r="DM692" s="296">
        <f>$DG692</f>
        <v>50000</v>
      </c>
      <c r="DN692" s="117"/>
      <c r="DO692" s="117"/>
      <c r="DP692" s="117"/>
      <c r="DQ692" s="117"/>
      <c r="DR692" s="117"/>
      <c r="DS692" s="117"/>
      <c r="DT692" s="117"/>
      <c r="DU692" s="117"/>
      <c r="DV692" s="117"/>
      <c r="DW692" s="117"/>
      <c r="DX692" s="117"/>
      <c r="DY692" s="117"/>
      <c r="DZ692" s="117"/>
      <c r="EA692" s="117"/>
      <c r="EB692" s="117"/>
      <c r="EC692" s="117"/>
      <c r="ED692" s="117"/>
      <c r="EE692" s="117"/>
      <c r="EF692" s="117"/>
      <c r="EG692" s="54">
        <f t="shared" si="1068"/>
        <v>0</v>
      </c>
      <c r="EH692" s="55">
        <f t="shared" si="1069"/>
        <v>4</v>
      </c>
      <c r="EI692" s="55">
        <f t="shared" si="1070"/>
        <v>0</v>
      </c>
      <c r="EJ692" s="128" t="s">
        <v>1956</v>
      </c>
      <c r="EK692" s="57">
        <f t="shared" si="1087"/>
        <v>200000</v>
      </c>
      <c r="EL692" s="57">
        <f t="shared" si="1088"/>
        <v>150000</v>
      </c>
      <c r="EM692" s="57">
        <f t="shared" si="1089"/>
        <v>100000</v>
      </c>
      <c r="EN692" s="57">
        <f t="shared" si="1090"/>
        <v>50000</v>
      </c>
      <c r="EO692" s="57">
        <f t="shared" si="1073"/>
        <v>0</v>
      </c>
      <c r="EP692" s="57">
        <f t="shared" si="1074"/>
        <v>0</v>
      </c>
      <c r="EQ692" s="58">
        <f t="shared" si="1075"/>
        <v>2400</v>
      </c>
      <c r="ER692" s="58">
        <f t="shared" si="1076"/>
        <v>1800</v>
      </c>
      <c r="ES692" s="58">
        <f t="shared" si="1077"/>
        <v>1300</v>
      </c>
      <c r="ET692" s="58">
        <f t="shared" si="1078"/>
        <v>700</v>
      </c>
    </row>
    <row r="693" spans="1:150" x14ac:dyDescent="0.25">
      <c r="A693" s="30" t="s">
        <v>1957</v>
      </c>
      <c r="B693" s="65">
        <v>9000631</v>
      </c>
      <c r="C693" s="67" t="s">
        <v>1958</v>
      </c>
      <c r="D693" s="32" t="s">
        <v>1959</v>
      </c>
      <c r="E693" s="56"/>
      <c r="F693" s="33"/>
      <c r="G693" s="33"/>
      <c r="H693" s="288">
        <f t="shared" si="1071"/>
        <v>211416.85760000002</v>
      </c>
      <c r="I693" s="288">
        <f t="shared" si="1072"/>
        <v>211416.85760000002</v>
      </c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4" t="s">
        <v>478</v>
      </c>
      <c r="AI693" s="34" t="s">
        <v>479</v>
      </c>
      <c r="AJ693" s="34" t="s">
        <v>54</v>
      </c>
      <c r="AK693" s="34" t="s">
        <v>490</v>
      </c>
      <c r="AL693" s="34" t="s">
        <v>1960</v>
      </c>
      <c r="AM693" s="34" t="s">
        <v>491</v>
      </c>
      <c r="AN693" s="34" t="s">
        <v>467</v>
      </c>
      <c r="AO693" s="36">
        <v>1.04</v>
      </c>
      <c r="AP693" s="69" t="s">
        <v>586</v>
      </c>
      <c r="AQ693" s="69" t="s">
        <v>58</v>
      </c>
      <c r="AR693" s="37" t="s">
        <v>493</v>
      </c>
      <c r="AS693" s="38">
        <v>2022</v>
      </c>
      <c r="AT693" s="39" t="s">
        <v>470</v>
      </c>
      <c r="AU693" s="37" t="s">
        <v>493</v>
      </c>
      <c r="AV693" s="39" t="s">
        <v>494</v>
      </c>
      <c r="AW693" s="39" t="s">
        <v>495</v>
      </c>
      <c r="AX693" s="39" t="s">
        <v>550</v>
      </c>
      <c r="AY693" s="40" t="s">
        <v>467</v>
      </c>
      <c r="AZ693" s="40" t="s">
        <v>504</v>
      </c>
      <c r="BA693" s="274">
        <v>0</v>
      </c>
      <c r="BB693" s="42"/>
      <c r="BC693" s="43">
        <v>204085.44</v>
      </c>
      <c r="BD693" s="43">
        <v>0</v>
      </c>
      <c r="BE693" s="43"/>
      <c r="BF693" s="43">
        <v>0</v>
      </c>
      <c r="BG693" s="44"/>
      <c r="BH693" s="45">
        <f t="shared" si="1130"/>
        <v>204085.44</v>
      </c>
      <c r="BI693" s="45">
        <f t="shared" si="1131"/>
        <v>211416.85760000002</v>
      </c>
      <c r="BJ693" s="45">
        <f t="shared" si="1065"/>
        <v>211416.85760000002</v>
      </c>
      <c r="BK693" s="46">
        <v>20800</v>
      </c>
      <c r="BL693" s="46">
        <v>183285.44</v>
      </c>
      <c r="BM693" s="46">
        <f t="shared" si="1132"/>
        <v>190616.85760000002</v>
      </c>
      <c r="BN693" s="46">
        <v>0</v>
      </c>
      <c r="BO693" s="46">
        <f t="shared" si="1119"/>
        <v>0</v>
      </c>
      <c r="BP693" s="46">
        <v>0</v>
      </c>
      <c r="BQ693" s="46">
        <f t="shared" si="1121"/>
        <v>0</v>
      </c>
      <c r="BR693" s="46">
        <v>0</v>
      </c>
      <c r="BS693" s="46">
        <f t="shared" si="1122"/>
        <v>0</v>
      </c>
      <c r="BT693" s="46">
        <v>0</v>
      </c>
      <c r="BU693" s="46">
        <f t="shared" si="1123"/>
        <v>0</v>
      </c>
      <c r="BV693" s="46">
        <v>0</v>
      </c>
      <c r="BW693" s="46">
        <f t="shared" si="1124"/>
        <v>0</v>
      </c>
      <c r="BX693" s="46">
        <v>0</v>
      </c>
      <c r="BY693" s="46">
        <f t="shared" si="1094"/>
        <v>0</v>
      </c>
      <c r="BZ693" s="46">
        <v>0</v>
      </c>
      <c r="CA693" s="46">
        <f t="shared" si="1120"/>
        <v>0</v>
      </c>
      <c r="CB693" s="46">
        <v>0</v>
      </c>
      <c r="CC693" s="46">
        <f t="shared" si="1095"/>
        <v>0</v>
      </c>
      <c r="CD693" s="46">
        <v>0</v>
      </c>
      <c r="CE693" s="46">
        <f t="shared" si="1096"/>
        <v>0</v>
      </c>
      <c r="CF693" s="46">
        <v>0</v>
      </c>
      <c r="CG693" s="46">
        <f t="shared" si="1097"/>
        <v>0</v>
      </c>
      <c r="CH693" s="46">
        <v>0</v>
      </c>
      <c r="CI693" s="46">
        <f t="shared" si="1098"/>
        <v>0</v>
      </c>
      <c r="CJ693" s="46">
        <v>0</v>
      </c>
      <c r="CK693" s="46">
        <f t="shared" si="1099"/>
        <v>0</v>
      </c>
      <c r="CL693" s="46">
        <v>0</v>
      </c>
      <c r="CM693" s="46">
        <f t="shared" si="1100"/>
        <v>0</v>
      </c>
      <c r="CN693" s="46">
        <v>0</v>
      </c>
      <c r="CO693" s="46">
        <f t="shared" si="1101"/>
        <v>0</v>
      </c>
      <c r="CP693" s="46">
        <v>0</v>
      </c>
      <c r="CQ693" s="46">
        <f t="shared" si="1102"/>
        <v>0</v>
      </c>
      <c r="CR693" s="46">
        <v>0</v>
      </c>
      <c r="CS693" s="46">
        <f t="shared" si="1103"/>
        <v>0</v>
      </c>
      <c r="CT693" s="46">
        <v>0</v>
      </c>
      <c r="CU693" s="46">
        <f t="shared" si="1104"/>
        <v>0</v>
      </c>
      <c r="CV693" s="46">
        <v>0</v>
      </c>
      <c r="CW693" s="46">
        <f t="shared" si="1105"/>
        <v>0</v>
      </c>
      <c r="CX693" s="46">
        <v>0</v>
      </c>
      <c r="CY693" s="46">
        <f t="shared" si="1106"/>
        <v>0</v>
      </c>
      <c r="CZ693" s="46">
        <v>0</v>
      </c>
      <c r="DA693" s="46">
        <f t="shared" si="1107"/>
        <v>0</v>
      </c>
      <c r="DB693" s="47">
        <v>0</v>
      </c>
      <c r="DC693" s="46">
        <f t="shared" si="1108"/>
        <v>0</v>
      </c>
      <c r="DD693" s="48">
        <v>0</v>
      </c>
      <c r="DE693" s="46">
        <f t="shared" si="1109"/>
        <v>0</v>
      </c>
      <c r="DF693" s="127">
        <v>10</v>
      </c>
      <c r="DG693" s="50">
        <f t="shared" si="1037"/>
        <v>21141.68576</v>
      </c>
      <c r="DH693" s="297">
        <f t="shared" si="1066"/>
        <v>211416.85759999996</v>
      </c>
      <c r="DI693" s="117"/>
      <c r="DJ693" s="117"/>
      <c r="DK693" s="296">
        <f>$DG693</f>
        <v>21141.68576</v>
      </c>
      <c r="DL693" s="296">
        <f t="shared" ref="DL693:EA694" si="1133">$DG693</f>
        <v>21141.68576</v>
      </c>
      <c r="DM693" s="296">
        <f t="shared" si="1133"/>
        <v>21141.68576</v>
      </c>
      <c r="DN693" s="296">
        <f t="shared" si="1133"/>
        <v>21141.68576</v>
      </c>
      <c r="DO693" s="296">
        <f t="shared" si="1133"/>
        <v>21141.68576</v>
      </c>
      <c r="DP693" s="296">
        <f t="shared" si="1133"/>
        <v>21141.68576</v>
      </c>
      <c r="DQ693" s="296">
        <f t="shared" si="1133"/>
        <v>21141.68576</v>
      </c>
      <c r="DR693" s="296">
        <f t="shared" si="1133"/>
        <v>21141.68576</v>
      </c>
      <c r="DS693" s="296">
        <f t="shared" si="1133"/>
        <v>21141.68576</v>
      </c>
      <c r="DT693" s="296">
        <f t="shared" si="1133"/>
        <v>21141.68576</v>
      </c>
      <c r="DU693" s="117"/>
      <c r="DV693" s="117"/>
      <c r="DW693" s="117"/>
      <c r="DX693" s="117"/>
      <c r="DY693" s="117"/>
      <c r="DZ693" s="117"/>
      <c r="EA693" s="117"/>
      <c r="EB693" s="117"/>
      <c r="EC693" s="117"/>
      <c r="ED693" s="117"/>
      <c r="EE693" s="117"/>
      <c r="EF693" s="117"/>
      <c r="EG693" s="54">
        <f t="shared" si="1068"/>
        <v>0</v>
      </c>
      <c r="EH693" s="55">
        <f t="shared" si="1069"/>
        <v>10</v>
      </c>
      <c r="EI693" s="55">
        <f t="shared" si="1070"/>
        <v>0</v>
      </c>
      <c r="EJ693" s="56" t="s">
        <v>1961</v>
      </c>
      <c r="EK693" s="57">
        <f t="shared" si="1087"/>
        <v>20800</v>
      </c>
      <c r="EL693" s="57">
        <f t="shared" si="1088"/>
        <v>211416.85760000002</v>
      </c>
      <c r="EM693" s="57">
        <f t="shared" si="1089"/>
        <v>190275.17184000002</v>
      </c>
      <c r="EN693" s="57">
        <f t="shared" si="1090"/>
        <v>169133.48608000003</v>
      </c>
      <c r="EO693" s="57">
        <f t="shared" si="1073"/>
        <v>147991.80032000004</v>
      </c>
      <c r="EP693" s="57">
        <f t="shared" si="1074"/>
        <v>126850.11456000005</v>
      </c>
      <c r="EQ693" s="58">
        <f t="shared" si="1075"/>
        <v>249.6</v>
      </c>
      <c r="ER693" s="58">
        <f t="shared" si="1076"/>
        <v>2537.0022912000004</v>
      </c>
      <c r="ES693" s="58">
        <f t="shared" si="1077"/>
        <v>2473.5772339200003</v>
      </c>
      <c r="ET693" s="58">
        <f t="shared" si="1078"/>
        <v>2367.8688051200006</v>
      </c>
    </row>
    <row r="694" spans="1:150" x14ac:dyDescent="0.25">
      <c r="A694" s="30" t="s">
        <v>1962</v>
      </c>
      <c r="B694" s="65">
        <v>9000632</v>
      </c>
      <c r="C694" s="67" t="s">
        <v>1963</v>
      </c>
      <c r="D694" s="32" t="s">
        <v>1959</v>
      </c>
      <c r="E694" s="56"/>
      <c r="F694" s="33"/>
      <c r="G694" s="33"/>
      <c r="H694" s="288">
        <f t="shared" si="1071"/>
        <v>1959952.8</v>
      </c>
      <c r="I694" s="288">
        <f t="shared" si="1072"/>
        <v>1959952.8</v>
      </c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4" t="s">
        <v>478</v>
      </c>
      <c r="AI694" s="34" t="s">
        <v>479</v>
      </c>
      <c r="AJ694" s="34" t="s">
        <v>54</v>
      </c>
      <c r="AK694" s="34" t="s">
        <v>490</v>
      </c>
      <c r="AL694" s="34" t="s">
        <v>1960</v>
      </c>
      <c r="AM694" s="34" t="s">
        <v>491</v>
      </c>
      <c r="AN694" s="34" t="s">
        <v>744</v>
      </c>
      <c r="AO694" s="36">
        <v>1.04</v>
      </c>
      <c r="AP694" s="69" t="s">
        <v>586</v>
      </c>
      <c r="AQ694" s="69" t="s">
        <v>58</v>
      </c>
      <c r="AR694" s="37" t="s">
        <v>493</v>
      </c>
      <c r="AS694" s="38">
        <v>2022</v>
      </c>
      <c r="AT694" s="39" t="s">
        <v>470</v>
      </c>
      <c r="AU694" s="37" t="s">
        <v>493</v>
      </c>
      <c r="AV694" s="39" t="s">
        <v>523</v>
      </c>
      <c r="AW694" s="39" t="s">
        <v>524</v>
      </c>
      <c r="AX694" s="39" t="s">
        <v>729</v>
      </c>
      <c r="AY694" s="40" t="s">
        <v>467</v>
      </c>
      <c r="AZ694" s="40" t="s">
        <v>474</v>
      </c>
      <c r="BA694" s="274">
        <v>0</v>
      </c>
      <c r="BB694" s="42"/>
      <c r="BC694" s="43">
        <v>1897552.8</v>
      </c>
      <c r="BD694" s="43">
        <v>0</v>
      </c>
      <c r="BE694" s="43"/>
      <c r="BF694" s="43">
        <v>0</v>
      </c>
      <c r="BG694" s="44"/>
      <c r="BH694" s="45">
        <f t="shared" si="1130"/>
        <v>1897552.8</v>
      </c>
      <c r="BI694" s="45">
        <f t="shared" si="1131"/>
        <v>1959952.8</v>
      </c>
      <c r="BJ694" s="45">
        <f t="shared" si="1065"/>
        <v>1959952.8</v>
      </c>
      <c r="BK694" s="46">
        <v>337552.8</v>
      </c>
      <c r="BL694" s="46">
        <v>312000</v>
      </c>
      <c r="BM694" s="46">
        <f t="shared" si="1132"/>
        <v>324480</v>
      </c>
      <c r="BN694" s="46">
        <v>416000</v>
      </c>
      <c r="BO694" s="46">
        <f t="shared" si="1119"/>
        <v>432640</v>
      </c>
      <c r="BP694" s="46">
        <v>416000</v>
      </c>
      <c r="BQ694" s="46">
        <f t="shared" si="1121"/>
        <v>432640</v>
      </c>
      <c r="BR694" s="46">
        <v>416000</v>
      </c>
      <c r="BS694" s="46">
        <f t="shared" si="1122"/>
        <v>432640</v>
      </c>
      <c r="BT694" s="46">
        <v>0</v>
      </c>
      <c r="BU694" s="46">
        <f t="shared" si="1123"/>
        <v>0</v>
      </c>
      <c r="BV694" s="46">
        <v>0</v>
      </c>
      <c r="BW694" s="46">
        <f t="shared" si="1124"/>
        <v>0</v>
      </c>
      <c r="BX694" s="46">
        <v>0</v>
      </c>
      <c r="BY694" s="46">
        <f t="shared" si="1094"/>
        <v>0</v>
      </c>
      <c r="BZ694" s="46">
        <v>0</v>
      </c>
      <c r="CA694" s="46">
        <f t="shared" si="1120"/>
        <v>0</v>
      </c>
      <c r="CB694" s="46">
        <v>0</v>
      </c>
      <c r="CC694" s="46">
        <f t="shared" si="1095"/>
        <v>0</v>
      </c>
      <c r="CD694" s="46">
        <v>0</v>
      </c>
      <c r="CE694" s="46">
        <f t="shared" si="1096"/>
        <v>0</v>
      </c>
      <c r="CF694" s="46">
        <v>0</v>
      </c>
      <c r="CG694" s="46">
        <f t="shared" si="1097"/>
        <v>0</v>
      </c>
      <c r="CH694" s="46">
        <v>0</v>
      </c>
      <c r="CI694" s="46">
        <f t="shared" si="1098"/>
        <v>0</v>
      </c>
      <c r="CJ694" s="46">
        <v>0</v>
      </c>
      <c r="CK694" s="46">
        <f t="shared" si="1099"/>
        <v>0</v>
      </c>
      <c r="CL694" s="46">
        <v>0</v>
      </c>
      <c r="CM694" s="46">
        <f t="shared" si="1100"/>
        <v>0</v>
      </c>
      <c r="CN694" s="46">
        <v>0</v>
      </c>
      <c r="CO694" s="46">
        <f t="shared" si="1101"/>
        <v>0</v>
      </c>
      <c r="CP694" s="46">
        <v>0</v>
      </c>
      <c r="CQ694" s="46">
        <f t="shared" si="1102"/>
        <v>0</v>
      </c>
      <c r="CR694" s="46">
        <v>0</v>
      </c>
      <c r="CS694" s="46">
        <f t="shared" si="1103"/>
        <v>0</v>
      </c>
      <c r="CT694" s="46">
        <v>0</v>
      </c>
      <c r="CU694" s="46">
        <f t="shared" si="1104"/>
        <v>0</v>
      </c>
      <c r="CV694" s="46">
        <v>0</v>
      </c>
      <c r="CW694" s="46">
        <f t="shared" si="1105"/>
        <v>0</v>
      </c>
      <c r="CX694" s="46">
        <v>0</v>
      </c>
      <c r="CY694" s="46">
        <f t="shared" si="1106"/>
        <v>0</v>
      </c>
      <c r="CZ694" s="46">
        <v>0</v>
      </c>
      <c r="DA694" s="46">
        <f t="shared" si="1107"/>
        <v>0</v>
      </c>
      <c r="DB694" s="47">
        <v>0</v>
      </c>
      <c r="DC694" s="46">
        <f t="shared" si="1108"/>
        <v>0</v>
      </c>
      <c r="DD694" s="48">
        <v>0</v>
      </c>
      <c r="DE694" s="46">
        <f t="shared" si="1109"/>
        <v>0</v>
      </c>
      <c r="DF694" s="165">
        <v>20</v>
      </c>
      <c r="DG694" s="148">
        <f t="shared" si="1037"/>
        <v>97997.64</v>
      </c>
      <c r="DH694" s="312">
        <f t="shared" si="1066"/>
        <v>1861955.1599999992</v>
      </c>
      <c r="DI694" s="313"/>
      <c r="DJ694" s="313"/>
      <c r="DK694" s="313"/>
      <c r="DL694" s="313"/>
      <c r="DM694" s="313"/>
      <c r="DN694" s="314">
        <f>$DG694</f>
        <v>97997.64</v>
      </c>
      <c r="DO694" s="314">
        <f t="shared" si="1133"/>
        <v>97997.64</v>
      </c>
      <c r="DP694" s="314">
        <f t="shared" si="1133"/>
        <v>97997.64</v>
      </c>
      <c r="DQ694" s="314">
        <f t="shared" si="1133"/>
        <v>97997.64</v>
      </c>
      <c r="DR694" s="314">
        <f t="shared" si="1133"/>
        <v>97997.64</v>
      </c>
      <c r="DS694" s="314">
        <f t="shared" si="1133"/>
        <v>97997.64</v>
      </c>
      <c r="DT694" s="314">
        <f t="shared" si="1133"/>
        <v>97997.64</v>
      </c>
      <c r="DU694" s="314">
        <f t="shared" si="1133"/>
        <v>97997.64</v>
      </c>
      <c r="DV694" s="314">
        <f t="shared" si="1133"/>
        <v>97997.64</v>
      </c>
      <c r="DW694" s="314">
        <f t="shared" si="1133"/>
        <v>97997.64</v>
      </c>
      <c r="DX694" s="314">
        <f t="shared" si="1133"/>
        <v>97997.64</v>
      </c>
      <c r="DY694" s="314">
        <f t="shared" si="1133"/>
        <v>97997.64</v>
      </c>
      <c r="DZ694" s="314">
        <f t="shared" si="1133"/>
        <v>97997.64</v>
      </c>
      <c r="EA694" s="314">
        <f t="shared" si="1133"/>
        <v>97997.64</v>
      </c>
      <c r="EB694" s="314">
        <f t="shared" ref="EB694:EF694" si="1134">$DG694</f>
        <v>97997.64</v>
      </c>
      <c r="EC694" s="314">
        <f t="shared" si="1134"/>
        <v>97997.64</v>
      </c>
      <c r="ED694" s="314">
        <f t="shared" si="1134"/>
        <v>97997.64</v>
      </c>
      <c r="EE694" s="314">
        <f t="shared" si="1134"/>
        <v>97997.64</v>
      </c>
      <c r="EF694" s="314">
        <f t="shared" si="1134"/>
        <v>97997.64</v>
      </c>
      <c r="EG694" s="54">
        <f t="shared" si="1068"/>
        <v>97997.640000000829</v>
      </c>
      <c r="EH694" s="55">
        <f t="shared" si="1069"/>
        <v>19</v>
      </c>
      <c r="EI694" s="55">
        <f t="shared" si="1070"/>
        <v>1</v>
      </c>
      <c r="EJ694" s="56" t="s">
        <v>1961</v>
      </c>
      <c r="EK694" s="57">
        <f t="shared" si="1087"/>
        <v>337552.8</v>
      </c>
      <c r="EL694" s="57">
        <f t="shared" si="1088"/>
        <v>662032.80000000005</v>
      </c>
      <c r="EM694" s="57">
        <f t="shared" si="1089"/>
        <v>1094672.8</v>
      </c>
      <c r="EN694" s="57">
        <f t="shared" si="1090"/>
        <v>1527312.8</v>
      </c>
      <c r="EO694" s="57">
        <f t="shared" si="1073"/>
        <v>1959952.8</v>
      </c>
      <c r="EP694" s="57">
        <f t="shared" si="1074"/>
        <v>1861955.1600000001</v>
      </c>
      <c r="EQ694" s="58">
        <f t="shared" si="1075"/>
        <v>4050.6336000000001</v>
      </c>
      <c r="ER694" s="58">
        <f t="shared" si="1076"/>
        <v>7944.3936000000003</v>
      </c>
      <c r="ES694" s="58">
        <f t="shared" si="1077"/>
        <v>14230.7464</v>
      </c>
      <c r="ET694" s="58">
        <f t="shared" si="1078"/>
        <v>21382.379199999999</v>
      </c>
    </row>
    <row r="695" spans="1:150" x14ac:dyDescent="0.25">
      <c r="A695" s="30" t="s">
        <v>1964</v>
      </c>
      <c r="B695" s="65">
        <v>9000633</v>
      </c>
      <c r="C695" s="67" t="s">
        <v>1965</v>
      </c>
      <c r="D695" s="32" t="s">
        <v>1247</v>
      </c>
      <c r="E695" s="56"/>
      <c r="F695" s="33"/>
      <c r="G695" s="33"/>
      <c r="H695" s="288">
        <f t="shared" si="1071"/>
        <v>0</v>
      </c>
      <c r="I695" s="288">
        <f t="shared" si="1072"/>
        <v>94553.48</v>
      </c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4" t="s">
        <v>863</v>
      </c>
      <c r="AI695" s="34" t="s">
        <v>1248</v>
      </c>
      <c r="AJ695" s="34" t="s">
        <v>228</v>
      </c>
      <c r="AK695" s="34" t="s">
        <v>678</v>
      </c>
      <c r="AL695" s="34" t="s">
        <v>228</v>
      </c>
      <c r="AM695" s="34" t="s">
        <v>529</v>
      </c>
      <c r="AN695" s="34" t="s">
        <v>679</v>
      </c>
      <c r="AO695" s="36">
        <v>1.04</v>
      </c>
      <c r="AP695" s="69" t="s">
        <v>586</v>
      </c>
      <c r="AQ695" s="69" t="s">
        <v>30</v>
      </c>
      <c r="AR695" s="37" t="s">
        <v>493</v>
      </c>
      <c r="AS695" s="38">
        <v>2023</v>
      </c>
      <c r="AT695" s="39" t="s">
        <v>470</v>
      </c>
      <c r="AU695" s="37" t="s">
        <v>469</v>
      </c>
      <c r="AV695" s="39" t="s">
        <v>1914</v>
      </c>
      <c r="AW695" s="39" t="s">
        <v>495</v>
      </c>
      <c r="AX695" s="39" t="s">
        <v>496</v>
      </c>
      <c r="AY695" s="79" t="s">
        <v>681</v>
      </c>
      <c r="AZ695" s="40" t="s">
        <v>504</v>
      </c>
      <c r="BA695" s="274">
        <v>94553.48</v>
      </c>
      <c r="BB695" s="42"/>
      <c r="BC695" s="43">
        <v>204000</v>
      </c>
      <c r="BD695" s="43">
        <v>0</v>
      </c>
      <c r="BE695" s="43"/>
      <c r="BF695" s="43">
        <v>0</v>
      </c>
      <c r="BG695" s="44"/>
      <c r="BH695" s="45">
        <f t="shared" si="1130"/>
        <v>0</v>
      </c>
      <c r="BI695" s="45">
        <f t="shared" si="1131"/>
        <v>0</v>
      </c>
      <c r="BJ695" s="45">
        <f t="shared" si="1065"/>
        <v>94553.48</v>
      </c>
      <c r="BK695" s="80">
        <v>0</v>
      </c>
      <c r="BL695" s="46">
        <v>0</v>
      </c>
      <c r="BM695" s="46">
        <f t="shared" si="1132"/>
        <v>0</v>
      </c>
      <c r="BN695" s="46">
        <v>0</v>
      </c>
      <c r="BO695" s="46">
        <f t="shared" si="1119"/>
        <v>0</v>
      </c>
      <c r="BP695" s="46">
        <v>0</v>
      </c>
      <c r="BQ695" s="46">
        <f t="shared" si="1121"/>
        <v>0</v>
      </c>
      <c r="BR695" s="46">
        <v>0</v>
      </c>
      <c r="BS695" s="46">
        <f t="shared" si="1122"/>
        <v>0</v>
      </c>
      <c r="BT695" s="46">
        <v>0</v>
      </c>
      <c r="BU695" s="46">
        <f t="shared" si="1123"/>
        <v>0</v>
      </c>
      <c r="BV695" s="46">
        <v>0</v>
      </c>
      <c r="BW695" s="46">
        <f t="shared" si="1124"/>
        <v>0</v>
      </c>
      <c r="BX695" s="46">
        <v>0</v>
      </c>
      <c r="BY695" s="46">
        <f t="shared" si="1094"/>
        <v>0</v>
      </c>
      <c r="BZ695" s="46">
        <v>0</v>
      </c>
      <c r="CA695" s="46">
        <f t="shared" si="1120"/>
        <v>0</v>
      </c>
      <c r="CB695" s="46">
        <v>0</v>
      </c>
      <c r="CC695" s="46">
        <f t="shared" si="1095"/>
        <v>0</v>
      </c>
      <c r="CD695" s="46">
        <v>0</v>
      </c>
      <c r="CE695" s="46">
        <f t="shared" si="1096"/>
        <v>0</v>
      </c>
      <c r="CF695" s="46">
        <v>0</v>
      </c>
      <c r="CG695" s="46">
        <f t="shared" si="1097"/>
        <v>0</v>
      </c>
      <c r="CH695" s="46">
        <v>0</v>
      </c>
      <c r="CI695" s="46">
        <f t="shared" si="1098"/>
        <v>0</v>
      </c>
      <c r="CJ695" s="46">
        <v>0</v>
      </c>
      <c r="CK695" s="46">
        <f t="shared" si="1099"/>
        <v>0</v>
      </c>
      <c r="CL695" s="46">
        <v>0</v>
      </c>
      <c r="CM695" s="46">
        <f t="shared" si="1100"/>
        <v>0</v>
      </c>
      <c r="CN695" s="46">
        <v>0</v>
      </c>
      <c r="CO695" s="46">
        <f t="shared" si="1101"/>
        <v>0</v>
      </c>
      <c r="CP695" s="46">
        <v>0</v>
      </c>
      <c r="CQ695" s="46">
        <f t="shared" si="1102"/>
        <v>0</v>
      </c>
      <c r="CR695" s="46">
        <v>0</v>
      </c>
      <c r="CS695" s="46">
        <f t="shared" si="1103"/>
        <v>0</v>
      </c>
      <c r="CT695" s="46">
        <v>0</v>
      </c>
      <c r="CU695" s="46">
        <f t="shared" si="1104"/>
        <v>0</v>
      </c>
      <c r="CV695" s="46">
        <v>0</v>
      </c>
      <c r="CW695" s="46">
        <f t="shared" si="1105"/>
        <v>0</v>
      </c>
      <c r="CX695" s="46">
        <v>0</v>
      </c>
      <c r="CY695" s="46">
        <f t="shared" si="1106"/>
        <v>0</v>
      </c>
      <c r="CZ695" s="46">
        <v>0</v>
      </c>
      <c r="DA695" s="46">
        <f t="shared" si="1107"/>
        <v>0</v>
      </c>
      <c r="DB695" s="47">
        <v>0</v>
      </c>
      <c r="DC695" s="46">
        <f t="shared" si="1108"/>
        <v>0</v>
      </c>
      <c r="DD695" s="48">
        <v>0</v>
      </c>
      <c r="DE695" s="46">
        <f t="shared" si="1109"/>
        <v>0</v>
      </c>
      <c r="DF695" s="164"/>
      <c r="DG695" s="148">
        <v>0</v>
      </c>
      <c r="DH695" s="297">
        <f t="shared" si="1066"/>
        <v>94553.48</v>
      </c>
      <c r="DI695" s="301">
        <f>BJ695</f>
        <v>94553.48</v>
      </c>
      <c r="DJ695" s="160"/>
      <c r="DK695" s="160"/>
      <c r="DL695" s="160"/>
      <c r="DM695" s="160"/>
      <c r="DN695" s="160"/>
      <c r="DO695" s="160"/>
      <c r="DP695" s="160"/>
      <c r="DQ695" s="160"/>
      <c r="DR695" s="160"/>
      <c r="DS695" s="160"/>
      <c r="DT695" s="160"/>
      <c r="DU695" s="160"/>
      <c r="DV695" s="160"/>
      <c r="DW695" s="160"/>
      <c r="DX695" s="160"/>
      <c r="DY695" s="160"/>
      <c r="DZ695" s="160"/>
      <c r="EA695" s="160"/>
      <c r="EB695" s="160"/>
      <c r="EC695" s="160"/>
      <c r="ED695" s="160"/>
      <c r="EE695" s="160"/>
      <c r="EF695" s="160"/>
      <c r="EG695" s="54">
        <f t="shared" si="1068"/>
        <v>0</v>
      </c>
      <c r="EH695" s="55">
        <f t="shared" si="1069"/>
        <v>1</v>
      </c>
      <c r="EI695" s="55">
        <f t="shared" si="1070"/>
        <v>-1</v>
      </c>
      <c r="EK695" s="57"/>
      <c r="EL695" s="57"/>
      <c r="EM695" s="57"/>
      <c r="EN695" s="57"/>
      <c r="EO695" s="57"/>
      <c r="EP695" s="57">
        <f t="shared" si="1074"/>
        <v>0</v>
      </c>
      <c r="EQ695" s="58">
        <f t="shared" si="1075"/>
        <v>0</v>
      </c>
      <c r="ER695" s="58">
        <f t="shared" si="1076"/>
        <v>0</v>
      </c>
      <c r="ES695" s="58">
        <f t="shared" si="1077"/>
        <v>0</v>
      </c>
      <c r="ET695" s="58">
        <f t="shared" si="1078"/>
        <v>0</v>
      </c>
    </row>
    <row r="696" spans="1:150" x14ac:dyDescent="0.25">
      <c r="A696" s="30" t="s">
        <v>1966</v>
      </c>
      <c r="B696" s="65">
        <v>9000634</v>
      </c>
      <c r="C696" s="67" t="s">
        <v>1967</v>
      </c>
      <c r="D696" s="32" t="s">
        <v>1247</v>
      </c>
      <c r="E696" s="56"/>
      <c r="F696" s="33"/>
      <c r="G696" s="33"/>
      <c r="H696" s="288">
        <f t="shared" si="1071"/>
        <v>0</v>
      </c>
      <c r="I696" s="288">
        <f t="shared" si="1072"/>
        <v>0</v>
      </c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4" t="s">
        <v>863</v>
      </c>
      <c r="AI696" s="34" t="s">
        <v>1248</v>
      </c>
      <c r="AJ696" s="34" t="s">
        <v>228</v>
      </c>
      <c r="AK696" s="34" t="s">
        <v>678</v>
      </c>
      <c r="AL696" s="34" t="s">
        <v>228</v>
      </c>
      <c r="AM696" s="34" t="s">
        <v>529</v>
      </c>
      <c r="AN696" s="34" t="s">
        <v>679</v>
      </c>
      <c r="AO696" s="36">
        <v>1.04</v>
      </c>
      <c r="AP696" s="69" t="s">
        <v>586</v>
      </c>
      <c r="AQ696" s="69" t="s">
        <v>30</v>
      </c>
      <c r="AR696" s="37" t="s">
        <v>493</v>
      </c>
      <c r="AS696" s="38">
        <v>2023</v>
      </c>
      <c r="AT696" s="39" t="s">
        <v>470</v>
      </c>
      <c r="AU696" s="37" t="s">
        <v>469</v>
      </c>
      <c r="AV696" s="39" t="s">
        <v>494</v>
      </c>
      <c r="AW696" s="39" t="s">
        <v>495</v>
      </c>
      <c r="AX696" s="39" t="s">
        <v>496</v>
      </c>
      <c r="AY696" s="79" t="s">
        <v>681</v>
      </c>
      <c r="AZ696" s="40" t="s">
        <v>504</v>
      </c>
      <c r="BA696" s="274">
        <v>0</v>
      </c>
      <c r="BB696" s="42"/>
      <c r="BC696" s="43">
        <v>250000</v>
      </c>
      <c r="BD696" s="43">
        <v>0</v>
      </c>
      <c r="BE696" s="43"/>
      <c r="BF696" s="43">
        <v>0</v>
      </c>
      <c r="BG696" s="44"/>
      <c r="BH696" s="45">
        <f t="shared" si="1130"/>
        <v>0</v>
      </c>
      <c r="BI696" s="45">
        <f t="shared" si="1131"/>
        <v>0</v>
      </c>
      <c r="BJ696" s="45">
        <f t="shared" si="1065"/>
        <v>0</v>
      </c>
      <c r="BK696" s="80">
        <v>0</v>
      </c>
      <c r="BL696" s="46">
        <v>0</v>
      </c>
      <c r="BM696" s="46">
        <f t="shared" si="1132"/>
        <v>0</v>
      </c>
      <c r="BN696" s="46">
        <v>0</v>
      </c>
      <c r="BO696" s="46">
        <f t="shared" si="1119"/>
        <v>0</v>
      </c>
      <c r="BP696" s="46">
        <v>0</v>
      </c>
      <c r="BQ696" s="46">
        <f t="shared" si="1121"/>
        <v>0</v>
      </c>
      <c r="BR696" s="46">
        <v>0</v>
      </c>
      <c r="BS696" s="46">
        <f t="shared" si="1122"/>
        <v>0</v>
      </c>
      <c r="BT696" s="46">
        <v>0</v>
      </c>
      <c r="BU696" s="46">
        <f t="shared" si="1123"/>
        <v>0</v>
      </c>
      <c r="BV696" s="46">
        <v>0</v>
      </c>
      <c r="BW696" s="46">
        <f t="shared" si="1124"/>
        <v>0</v>
      </c>
      <c r="BX696" s="46">
        <v>0</v>
      </c>
      <c r="BY696" s="46">
        <f t="shared" si="1094"/>
        <v>0</v>
      </c>
      <c r="BZ696" s="46">
        <v>0</v>
      </c>
      <c r="CA696" s="46">
        <f t="shared" si="1120"/>
        <v>0</v>
      </c>
      <c r="CB696" s="46">
        <v>0</v>
      </c>
      <c r="CC696" s="46">
        <f t="shared" si="1095"/>
        <v>0</v>
      </c>
      <c r="CD696" s="46">
        <v>0</v>
      </c>
      <c r="CE696" s="46">
        <f t="shared" si="1096"/>
        <v>0</v>
      </c>
      <c r="CF696" s="46">
        <v>0</v>
      </c>
      <c r="CG696" s="46">
        <f t="shared" si="1097"/>
        <v>0</v>
      </c>
      <c r="CH696" s="46">
        <v>0</v>
      </c>
      <c r="CI696" s="46">
        <f t="shared" si="1098"/>
        <v>0</v>
      </c>
      <c r="CJ696" s="46">
        <v>0</v>
      </c>
      <c r="CK696" s="46">
        <f t="shared" si="1099"/>
        <v>0</v>
      </c>
      <c r="CL696" s="46">
        <v>0</v>
      </c>
      <c r="CM696" s="46">
        <f t="shared" si="1100"/>
        <v>0</v>
      </c>
      <c r="CN696" s="46">
        <v>0</v>
      </c>
      <c r="CO696" s="46">
        <f t="shared" si="1101"/>
        <v>0</v>
      </c>
      <c r="CP696" s="46">
        <v>0</v>
      </c>
      <c r="CQ696" s="46">
        <f t="shared" si="1102"/>
        <v>0</v>
      </c>
      <c r="CR696" s="46">
        <v>0</v>
      </c>
      <c r="CS696" s="46">
        <f t="shared" si="1103"/>
        <v>0</v>
      </c>
      <c r="CT696" s="46">
        <v>0</v>
      </c>
      <c r="CU696" s="46">
        <f t="shared" si="1104"/>
        <v>0</v>
      </c>
      <c r="CV696" s="46">
        <v>0</v>
      </c>
      <c r="CW696" s="46">
        <f t="shared" si="1105"/>
        <v>0</v>
      </c>
      <c r="CX696" s="46">
        <v>0</v>
      </c>
      <c r="CY696" s="46">
        <f t="shared" si="1106"/>
        <v>0</v>
      </c>
      <c r="CZ696" s="46">
        <v>0</v>
      </c>
      <c r="DA696" s="46">
        <f t="shared" si="1107"/>
        <v>0</v>
      </c>
      <c r="DB696" s="47">
        <v>0</v>
      </c>
      <c r="DC696" s="46">
        <f t="shared" si="1108"/>
        <v>0</v>
      </c>
      <c r="DD696" s="48">
        <v>0</v>
      </c>
      <c r="DE696" s="46">
        <f t="shared" si="1109"/>
        <v>0</v>
      </c>
      <c r="DF696" s="164"/>
      <c r="DG696" s="50">
        <v>0</v>
      </c>
      <c r="DH696" s="297">
        <f t="shared" si="1066"/>
        <v>0</v>
      </c>
      <c r="DI696" s="160"/>
      <c r="DJ696" s="160"/>
      <c r="DK696" s="160"/>
      <c r="DL696" s="160"/>
      <c r="DM696" s="160"/>
      <c r="DN696" s="160"/>
      <c r="DO696" s="160"/>
      <c r="DP696" s="160"/>
      <c r="DQ696" s="160"/>
      <c r="DR696" s="160"/>
      <c r="DS696" s="160"/>
      <c r="DT696" s="160"/>
      <c r="DU696" s="160"/>
      <c r="DV696" s="160"/>
      <c r="DW696" s="160"/>
      <c r="DX696" s="160"/>
      <c r="DY696" s="160"/>
      <c r="DZ696" s="160"/>
      <c r="EA696" s="160"/>
      <c r="EB696" s="160"/>
      <c r="EC696" s="160"/>
      <c r="ED696" s="160"/>
      <c r="EE696" s="160"/>
      <c r="EF696" s="160"/>
      <c r="EG696" s="54">
        <f t="shared" si="1068"/>
        <v>0</v>
      </c>
      <c r="EH696" s="55">
        <f t="shared" si="1069"/>
        <v>0</v>
      </c>
      <c r="EI696" s="55">
        <f t="shared" si="1070"/>
        <v>0</v>
      </c>
      <c r="EK696" s="57">
        <f t="shared" si="1087"/>
        <v>0</v>
      </c>
      <c r="EL696" s="57">
        <f t="shared" si="1088"/>
        <v>0</v>
      </c>
      <c r="EM696" s="57">
        <f t="shared" si="1089"/>
        <v>0</v>
      </c>
      <c r="EN696" s="57">
        <f t="shared" si="1090"/>
        <v>0</v>
      </c>
      <c r="EO696" s="57">
        <f t="shared" si="1073"/>
        <v>0</v>
      </c>
      <c r="EP696" s="57">
        <f t="shared" si="1074"/>
        <v>0</v>
      </c>
      <c r="EQ696" s="58">
        <f t="shared" si="1075"/>
        <v>0</v>
      </c>
      <c r="ER696" s="58">
        <f t="shared" si="1076"/>
        <v>0</v>
      </c>
      <c r="ES696" s="58">
        <f t="shared" si="1077"/>
        <v>0</v>
      </c>
      <c r="ET696" s="58">
        <f t="shared" si="1078"/>
        <v>0</v>
      </c>
    </row>
    <row r="697" spans="1:150" x14ac:dyDescent="0.25">
      <c r="A697" s="30" t="s">
        <v>1968</v>
      </c>
      <c r="B697" s="65">
        <v>9000636</v>
      </c>
      <c r="C697" s="67" t="s">
        <v>1969</v>
      </c>
      <c r="D697" s="32" t="s">
        <v>1247</v>
      </c>
      <c r="E697" s="56"/>
      <c r="F697" s="33"/>
      <c r="G697" s="33"/>
      <c r="H697" s="288">
        <f t="shared" si="1071"/>
        <v>0</v>
      </c>
      <c r="I697" s="288">
        <f t="shared" si="1072"/>
        <v>0</v>
      </c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4" t="s">
        <v>863</v>
      </c>
      <c r="AI697" s="34" t="s">
        <v>1248</v>
      </c>
      <c r="AJ697" s="34" t="s">
        <v>228</v>
      </c>
      <c r="AK697" s="34" t="s">
        <v>678</v>
      </c>
      <c r="AL697" s="34" t="s">
        <v>228</v>
      </c>
      <c r="AM697" s="34" t="s">
        <v>529</v>
      </c>
      <c r="AN697" s="34" t="s">
        <v>679</v>
      </c>
      <c r="AO697" s="36">
        <v>1.04</v>
      </c>
      <c r="AP697" s="69" t="s">
        <v>680</v>
      </c>
      <c r="AQ697" s="69" t="s">
        <v>30</v>
      </c>
      <c r="AR697" s="37" t="s">
        <v>493</v>
      </c>
      <c r="AS697" s="38">
        <v>2023</v>
      </c>
      <c r="AT697" s="39" t="s">
        <v>470</v>
      </c>
      <c r="AU697" s="37" t="s">
        <v>469</v>
      </c>
      <c r="AV697" s="39" t="s">
        <v>1914</v>
      </c>
      <c r="AW697" s="39" t="s">
        <v>495</v>
      </c>
      <c r="AX697" s="39" t="s">
        <v>496</v>
      </c>
      <c r="AY697" s="79" t="s">
        <v>681</v>
      </c>
      <c r="AZ697" s="40" t="s">
        <v>504</v>
      </c>
      <c r="BA697" s="274">
        <v>0</v>
      </c>
      <c r="BB697" s="42"/>
      <c r="BC697" s="43">
        <v>110000</v>
      </c>
      <c r="BD697" s="43">
        <v>0</v>
      </c>
      <c r="BE697" s="43"/>
      <c r="BF697" s="43">
        <v>0</v>
      </c>
      <c r="BG697" s="44"/>
      <c r="BH697" s="45">
        <f t="shared" si="1130"/>
        <v>0</v>
      </c>
      <c r="BI697" s="45">
        <f t="shared" si="1131"/>
        <v>0</v>
      </c>
      <c r="BJ697" s="45">
        <f t="shared" si="1065"/>
        <v>0</v>
      </c>
      <c r="BK697" s="80">
        <v>0</v>
      </c>
      <c r="BL697" s="46">
        <v>0</v>
      </c>
      <c r="BM697" s="46">
        <f t="shared" si="1132"/>
        <v>0</v>
      </c>
      <c r="BN697" s="46">
        <v>0</v>
      </c>
      <c r="BO697" s="46">
        <f t="shared" si="1119"/>
        <v>0</v>
      </c>
      <c r="BP697" s="46">
        <v>0</v>
      </c>
      <c r="BQ697" s="46">
        <f t="shared" si="1121"/>
        <v>0</v>
      </c>
      <c r="BR697" s="46">
        <v>0</v>
      </c>
      <c r="BS697" s="46">
        <f t="shared" si="1122"/>
        <v>0</v>
      </c>
      <c r="BT697" s="46">
        <v>0</v>
      </c>
      <c r="BU697" s="46">
        <f t="shared" si="1123"/>
        <v>0</v>
      </c>
      <c r="BV697" s="46">
        <v>0</v>
      </c>
      <c r="BW697" s="46">
        <f t="shared" si="1124"/>
        <v>0</v>
      </c>
      <c r="BX697" s="46">
        <v>0</v>
      </c>
      <c r="BY697" s="46">
        <f t="shared" si="1094"/>
        <v>0</v>
      </c>
      <c r="BZ697" s="46">
        <v>0</v>
      </c>
      <c r="CA697" s="46">
        <f t="shared" si="1120"/>
        <v>0</v>
      </c>
      <c r="CB697" s="46">
        <v>0</v>
      </c>
      <c r="CC697" s="46">
        <f t="shared" si="1095"/>
        <v>0</v>
      </c>
      <c r="CD697" s="46">
        <v>0</v>
      </c>
      <c r="CE697" s="46">
        <f t="shared" si="1096"/>
        <v>0</v>
      </c>
      <c r="CF697" s="46">
        <v>0</v>
      </c>
      <c r="CG697" s="46">
        <f t="shared" si="1097"/>
        <v>0</v>
      </c>
      <c r="CH697" s="46">
        <v>0</v>
      </c>
      <c r="CI697" s="46">
        <f t="shared" si="1098"/>
        <v>0</v>
      </c>
      <c r="CJ697" s="46">
        <v>0</v>
      </c>
      <c r="CK697" s="46">
        <f t="shared" si="1099"/>
        <v>0</v>
      </c>
      <c r="CL697" s="46">
        <v>0</v>
      </c>
      <c r="CM697" s="46">
        <f t="shared" si="1100"/>
        <v>0</v>
      </c>
      <c r="CN697" s="46">
        <v>0</v>
      </c>
      <c r="CO697" s="46">
        <f t="shared" si="1101"/>
        <v>0</v>
      </c>
      <c r="CP697" s="46">
        <v>0</v>
      </c>
      <c r="CQ697" s="46">
        <f t="shared" si="1102"/>
        <v>0</v>
      </c>
      <c r="CR697" s="46">
        <v>0</v>
      </c>
      <c r="CS697" s="46">
        <f t="shared" si="1103"/>
        <v>0</v>
      </c>
      <c r="CT697" s="46">
        <v>0</v>
      </c>
      <c r="CU697" s="46">
        <f t="shared" si="1104"/>
        <v>0</v>
      </c>
      <c r="CV697" s="46">
        <v>0</v>
      </c>
      <c r="CW697" s="46">
        <f t="shared" si="1105"/>
        <v>0</v>
      </c>
      <c r="CX697" s="46">
        <v>0</v>
      </c>
      <c r="CY697" s="46">
        <f t="shared" si="1106"/>
        <v>0</v>
      </c>
      <c r="CZ697" s="46">
        <v>0</v>
      </c>
      <c r="DA697" s="46">
        <f t="shared" si="1107"/>
        <v>0</v>
      </c>
      <c r="DB697" s="47">
        <v>0</v>
      </c>
      <c r="DC697" s="46">
        <f t="shared" si="1108"/>
        <v>0</v>
      </c>
      <c r="DD697" s="48">
        <v>0</v>
      </c>
      <c r="DE697" s="46">
        <f t="shared" si="1109"/>
        <v>0</v>
      </c>
      <c r="DF697" s="164"/>
      <c r="DG697" s="50">
        <v>0</v>
      </c>
      <c r="DH697" s="297">
        <f t="shared" si="1066"/>
        <v>0</v>
      </c>
      <c r="DI697" s="160"/>
      <c r="DJ697" s="160"/>
      <c r="DK697" s="160"/>
      <c r="DL697" s="160"/>
      <c r="DM697" s="160"/>
      <c r="DN697" s="160"/>
      <c r="DO697" s="160"/>
      <c r="DP697" s="160"/>
      <c r="DQ697" s="160"/>
      <c r="DR697" s="160"/>
      <c r="DS697" s="160"/>
      <c r="DT697" s="160"/>
      <c r="DU697" s="160"/>
      <c r="DV697" s="160"/>
      <c r="DW697" s="160"/>
      <c r="DX697" s="160"/>
      <c r="DY697" s="160"/>
      <c r="DZ697" s="160"/>
      <c r="EA697" s="160"/>
      <c r="EB697" s="160"/>
      <c r="EC697" s="160"/>
      <c r="ED697" s="160"/>
      <c r="EE697" s="160"/>
      <c r="EF697" s="160"/>
      <c r="EG697" s="54">
        <f t="shared" si="1068"/>
        <v>0</v>
      </c>
      <c r="EH697" s="55">
        <f t="shared" si="1069"/>
        <v>0</v>
      </c>
      <c r="EI697" s="55">
        <f t="shared" si="1070"/>
        <v>0</v>
      </c>
      <c r="EK697" s="57">
        <f t="shared" si="1087"/>
        <v>0</v>
      </c>
      <c r="EL697" s="57">
        <f t="shared" si="1088"/>
        <v>0</v>
      </c>
      <c r="EM697" s="57">
        <f t="shared" si="1089"/>
        <v>0</v>
      </c>
      <c r="EN697" s="57">
        <f t="shared" si="1090"/>
        <v>0</v>
      </c>
      <c r="EO697" s="57">
        <f t="shared" si="1073"/>
        <v>0</v>
      </c>
      <c r="EP697" s="57">
        <f t="shared" si="1074"/>
        <v>0</v>
      </c>
      <c r="EQ697" s="58">
        <f t="shared" si="1075"/>
        <v>0</v>
      </c>
      <c r="ER697" s="58">
        <f t="shared" si="1076"/>
        <v>0</v>
      </c>
      <c r="ES697" s="58">
        <f t="shared" si="1077"/>
        <v>0</v>
      </c>
      <c r="ET697" s="58">
        <f t="shared" si="1078"/>
        <v>0</v>
      </c>
    </row>
    <row r="698" spans="1:150" x14ac:dyDescent="0.25">
      <c r="A698" s="30" t="s">
        <v>1970</v>
      </c>
      <c r="B698" s="65">
        <v>9000637</v>
      </c>
      <c r="C698" s="67" t="s">
        <v>1971</v>
      </c>
      <c r="D698" s="32" t="s">
        <v>1247</v>
      </c>
      <c r="E698" s="56"/>
      <c r="F698" s="33"/>
      <c r="G698" s="33"/>
      <c r="H698" s="288">
        <f t="shared" si="1071"/>
        <v>51000</v>
      </c>
      <c r="I698" s="288">
        <f t="shared" si="1072"/>
        <v>51000</v>
      </c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4" t="s">
        <v>863</v>
      </c>
      <c r="AI698" s="34" t="s">
        <v>534</v>
      </c>
      <c r="AJ698" s="34" t="s">
        <v>1270</v>
      </c>
      <c r="AK698" s="34" t="s">
        <v>1906</v>
      </c>
      <c r="AL698" s="34" t="s">
        <v>213</v>
      </c>
      <c r="AM698" s="34" t="s">
        <v>529</v>
      </c>
      <c r="AN698" s="34" t="s">
        <v>679</v>
      </c>
      <c r="AO698" s="36">
        <v>1.04</v>
      </c>
      <c r="AP698" s="69" t="s">
        <v>586</v>
      </c>
      <c r="AQ698" s="69" t="s">
        <v>58</v>
      </c>
      <c r="AR698" s="37" t="s">
        <v>469</v>
      </c>
      <c r="AS698" s="38">
        <v>2023</v>
      </c>
      <c r="AT698" s="39" t="s">
        <v>58</v>
      </c>
      <c r="AU698" s="37" t="s">
        <v>469</v>
      </c>
      <c r="AV698" s="39" t="s">
        <v>494</v>
      </c>
      <c r="AW698" s="39" t="s">
        <v>495</v>
      </c>
      <c r="AX698" s="39" t="s">
        <v>496</v>
      </c>
      <c r="AY698" s="40" t="s">
        <v>1157</v>
      </c>
      <c r="AZ698" s="40" t="s">
        <v>530</v>
      </c>
      <c r="BA698" s="274">
        <v>0</v>
      </c>
      <c r="BB698" s="42"/>
      <c r="BC698" s="43">
        <v>51000</v>
      </c>
      <c r="BD698" s="43">
        <v>0</v>
      </c>
      <c r="BE698" s="43"/>
      <c r="BF698" s="43">
        <v>0</v>
      </c>
      <c r="BG698" s="44"/>
      <c r="BH698" s="45">
        <f t="shared" si="1130"/>
        <v>51000</v>
      </c>
      <c r="BI698" s="45">
        <f t="shared" si="1131"/>
        <v>51000</v>
      </c>
      <c r="BJ698" s="45">
        <f t="shared" si="1065"/>
        <v>51000</v>
      </c>
      <c r="BK698" s="46">
        <v>51000</v>
      </c>
      <c r="BL698" s="46">
        <v>0</v>
      </c>
      <c r="BM698" s="46">
        <f t="shared" si="1132"/>
        <v>0</v>
      </c>
      <c r="BN698" s="46">
        <v>0</v>
      </c>
      <c r="BO698" s="46">
        <f t="shared" si="1119"/>
        <v>0</v>
      </c>
      <c r="BP698" s="46">
        <v>0</v>
      </c>
      <c r="BQ698" s="46">
        <f t="shared" si="1121"/>
        <v>0</v>
      </c>
      <c r="BR698" s="46">
        <v>0</v>
      </c>
      <c r="BS698" s="46">
        <f t="shared" si="1122"/>
        <v>0</v>
      </c>
      <c r="BT698" s="46">
        <v>0</v>
      </c>
      <c r="BU698" s="46">
        <f t="shared" si="1123"/>
        <v>0</v>
      </c>
      <c r="BV698" s="46">
        <v>0</v>
      </c>
      <c r="BW698" s="46">
        <f t="shared" si="1124"/>
        <v>0</v>
      </c>
      <c r="BX698" s="46">
        <v>0</v>
      </c>
      <c r="BY698" s="46">
        <f t="shared" si="1094"/>
        <v>0</v>
      </c>
      <c r="BZ698" s="46">
        <v>0</v>
      </c>
      <c r="CA698" s="46">
        <f t="shared" si="1120"/>
        <v>0</v>
      </c>
      <c r="CB698" s="46">
        <v>0</v>
      </c>
      <c r="CC698" s="46">
        <f t="shared" si="1095"/>
        <v>0</v>
      </c>
      <c r="CD698" s="46">
        <v>0</v>
      </c>
      <c r="CE698" s="46">
        <f t="shared" si="1096"/>
        <v>0</v>
      </c>
      <c r="CF698" s="46">
        <v>0</v>
      </c>
      <c r="CG698" s="46">
        <f t="shared" si="1097"/>
        <v>0</v>
      </c>
      <c r="CH698" s="46">
        <v>0</v>
      </c>
      <c r="CI698" s="46">
        <f t="shared" si="1098"/>
        <v>0</v>
      </c>
      <c r="CJ698" s="46">
        <v>0</v>
      </c>
      <c r="CK698" s="46">
        <f t="shared" si="1099"/>
        <v>0</v>
      </c>
      <c r="CL698" s="46">
        <v>0</v>
      </c>
      <c r="CM698" s="46">
        <f t="shared" si="1100"/>
        <v>0</v>
      </c>
      <c r="CN698" s="46">
        <v>0</v>
      </c>
      <c r="CO698" s="46">
        <f t="shared" si="1101"/>
        <v>0</v>
      </c>
      <c r="CP698" s="46">
        <v>0</v>
      </c>
      <c r="CQ698" s="46">
        <f t="shared" si="1102"/>
        <v>0</v>
      </c>
      <c r="CR698" s="46">
        <v>0</v>
      </c>
      <c r="CS698" s="46">
        <f t="shared" si="1103"/>
        <v>0</v>
      </c>
      <c r="CT698" s="46">
        <v>0</v>
      </c>
      <c r="CU698" s="46">
        <f t="shared" si="1104"/>
        <v>0</v>
      </c>
      <c r="CV698" s="46">
        <v>0</v>
      </c>
      <c r="CW698" s="46">
        <f t="shared" si="1105"/>
        <v>0</v>
      </c>
      <c r="CX698" s="46">
        <v>0</v>
      </c>
      <c r="CY698" s="46">
        <f t="shared" si="1106"/>
        <v>0</v>
      </c>
      <c r="CZ698" s="46">
        <v>0</v>
      </c>
      <c r="DA698" s="46">
        <f t="shared" si="1107"/>
        <v>0</v>
      </c>
      <c r="DB698" s="47">
        <v>0</v>
      </c>
      <c r="DC698" s="46">
        <f t="shared" si="1108"/>
        <v>0</v>
      </c>
      <c r="DD698" s="48">
        <v>0</v>
      </c>
      <c r="DE698" s="46">
        <f t="shared" si="1109"/>
        <v>0</v>
      </c>
      <c r="DF698" s="165">
        <v>15</v>
      </c>
      <c r="DG698" s="148">
        <f t="shared" ref="DG698:DG741" si="1135">(BJ698-BD698)/DF698</f>
        <v>3400</v>
      </c>
      <c r="DH698" s="312">
        <f t="shared" si="1066"/>
        <v>51000</v>
      </c>
      <c r="DI698" s="313"/>
      <c r="DJ698" s="314">
        <f>$DG698</f>
        <v>3400</v>
      </c>
      <c r="DK698" s="314">
        <f t="shared" ref="DK698:DX698" si="1136">$DG698</f>
        <v>3400</v>
      </c>
      <c r="DL698" s="314">
        <f t="shared" si="1136"/>
        <v>3400</v>
      </c>
      <c r="DM698" s="314">
        <f t="shared" si="1136"/>
        <v>3400</v>
      </c>
      <c r="DN698" s="314">
        <f t="shared" si="1136"/>
        <v>3400</v>
      </c>
      <c r="DO698" s="314">
        <f t="shared" si="1136"/>
        <v>3400</v>
      </c>
      <c r="DP698" s="314">
        <f t="shared" si="1136"/>
        <v>3400</v>
      </c>
      <c r="DQ698" s="314">
        <f t="shared" si="1136"/>
        <v>3400</v>
      </c>
      <c r="DR698" s="314">
        <f t="shared" si="1136"/>
        <v>3400</v>
      </c>
      <c r="DS698" s="314">
        <f t="shared" si="1136"/>
        <v>3400</v>
      </c>
      <c r="DT698" s="314">
        <f t="shared" si="1136"/>
        <v>3400</v>
      </c>
      <c r="DU698" s="314">
        <f t="shared" si="1136"/>
        <v>3400</v>
      </c>
      <c r="DV698" s="314">
        <f t="shared" si="1136"/>
        <v>3400</v>
      </c>
      <c r="DW698" s="314">
        <f t="shared" si="1136"/>
        <v>3400</v>
      </c>
      <c r="DX698" s="314">
        <f t="shared" si="1136"/>
        <v>3400</v>
      </c>
      <c r="DY698" s="314"/>
      <c r="DZ698" s="314"/>
      <c r="EA698" s="314"/>
      <c r="EB698" s="314"/>
      <c r="EC698" s="313"/>
      <c r="ED698" s="313"/>
      <c r="EE698" s="313"/>
      <c r="EF698" s="313"/>
      <c r="EG698" s="54">
        <f t="shared" si="1068"/>
        <v>0</v>
      </c>
      <c r="EH698" s="55">
        <f t="shared" si="1069"/>
        <v>15</v>
      </c>
      <c r="EI698" s="55">
        <f t="shared" si="1070"/>
        <v>0</v>
      </c>
      <c r="EJ698" t="s">
        <v>1972</v>
      </c>
      <c r="EK698" s="57">
        <f t="shared" si="1087"/>
        <v>51000</v>
      </c>
      <c r="EL698" s="57">
        <f t="shared" si="1088"/>
        <v>47600</v>
      </c>
      <c r="EM698" s="57">
        <f t="shared" si="1089"/>
        <v>44200</v>
      </c>
      <c r="EN698" s="57">
        <f t="shared" si="1090"/>
        <v>40800</v>
      </c>
      <c r="EO698" s="57">
        <f t="shared" si="1073"/>
        <v>37400</v>
      </c>
      <c r="EP698" s="57">
        <f t="shared" si="1074"/>
        <v>34000</v>
      </c>
      <c r="EQ698" s="58">
        <f t="shared" si="1075"/>
        <v>612</v>
      </c>
      <c r="ER698" s="58">
        <f t="shared" si="1076"/>
        <v>571.20000000000005</v>
      </c>
      <c r="ES698" s="58">
        <f t="shared" si="1077"/>
        <v>574.6</v>
      </c>
      <c r="ET698" s="58">
        <f t="shared" si="1078"/>
        <v>571.20000000000005</v>
      </c>
    </row>
    <row r="699" spans="1:150" x14ac:dyDescent="0.25">
      <c r="A699" s="30" t="s">
        <v>1973</v>
      </c>
      <c r="B699" s="65">
        <v>9000638</v>
      </c>
      <c r="C699" s="67" t="s">
        <v>1974</v>
      </c>
      <c r="D699" s="32" t="s">
        <v>1247</v>
      </c>
      <c r="E699" s="56"/>
      <c r="F699" s="33"/>
      <c r="G699" s="33"/>
      <c r="H699" s="288">
        <f t="shared" si="1071"/>
        <v>0</v>
      </c>
      <c r="I699" s="288">
        <f t="shared" si="1072"/>
        <v>0</v>
      </c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4" t="s">
        <v>675</v>
      </c>
      <c r="AI699" s="34" t="s">
        <v>463</v>
      </c>
      <c r="AJ699" s="34" t="s">
        <v>1938</v>
      </c>
      <c r="AK699" s="34" t="s">
        <v>678</v>
      </c>
      <c r="AL699" s="34" t="s">
        <v>228</v>
      </c>
      <c r="AM699" s="34" t="s">
        <v>529</v>
      </c>
      <c r="AN699" s="34" t="s">
        <v>679</v>
      </c>
      <c r="AO699" s="36">
        <v>1.04</v>
      </c>
      <c r="AP699" s="69" t="s">
        <v>586</v>
      </c>
      <c r="AQ699" s="69" t="s">
        <v>58</v>
      </c>
      <c r="AR699" s="37" t="s">
        <v>469</v>
      </c>
      <c r="AS699" s="38">
        <v>2023</v>
      </c>
      <c r="AT699" s="39" t="s">
        <v>470</v>
      </c>
      <c r="AU699" s="37" t="s">
        <v>469</v>
      </c>
      <c r="AV699" s="39" t="s">
        <v>1914</v>
      </c>
      <c r="AW699" s="39" t="s">
        <v>495</v>
      </c>
      <c r="AX699" s="39" t="s">
        <v>496</v>
      </c>
      <c r="AY699" s="79" t="s">
        <v>681</v>
      </c>
      <c r="AZ699" s="40" t="s">
        <v>530</v>
      </c>
      <c r="BA699" s="274">
        <v>0</v>
      </c>
      <c r="BB699" s="42"/>
      <c r="BC699" s="43">
        <v>152000</v>
      </c>
      <c r="BD699" s="43">
        <v>0</v>
      </c>
      <c r="BE699" s="43"/>
      <c r="BF699" s="43">
        <v>0</v>
      </c>
      <c r="BG699" s="44"/>
      <c r="BH699" s="45">
        <f t="shared" si="1130"/>
        <v>0</v>
      </c>
      <c r="BI699" s="45">
        <f t="shared" si="1131"/>
        <v>0</v>
      </c>
      <c r="BJ699" s="45">
        <f t="shared" si="1065"/>
        <v>0</v>
      </c>
      <c r="BK699" s="80">
        <v>0</v>
      </c>
      <c r="BL699" s="46">
        <v>0</v>
      </c>
      <c r="BM699" s="46">
        <f t="shared" si="1132"/>
        <v>0</v>
      </c>
      <c r="BN699" s="46">
        <v>0</v>
      </c>
      <c r="BO699" s="46">
        <f t="shared" si="1119"/>
        <v>0</v>
      </c>
      <c r="BP699" s="46">
        <v>0</v>
      </c>
      <c r="BQ699" s="46">
        <f t="shared" si="1121"/>
        <v>0</v>
      </c>
      <c r="BR699" s="46">
        <v>0</v>
      </c>
      <c r="BS699" s="46">
        <f t="shared" si="1122"/>
        <v>0</v>
      </c>
      <c r="BT699" s="46">
        <v>0</v>
      </c>
      <c r="BU699" s="46">
        <f t="shared" si="1123"/>
        <v>0</v>
      </c>
      <c r="BV699" s="46">
        <v>0</v>
      </c>
      <c r="BW699" s="46">
        <f t="shared" si="1124"/>
        <v>0</v>
      </c>
      <c r="BX699" s="46">
        <v>0</v>
      </c>
      <c r="BY699" s="46">
        <f t="shared" si="1094"/>
        <v>0</v>
      </c>
      <c r="BZ699" s="46">
        <v>0</v>
      </c>
      <c r="CA699" s="46">
        <f t="shared" si="1120"/>
        <v>0</v>
      </c>
      <c r="CB699" s="46">
        <v>0</v>
      </c>
      <c r="CC699" s="46">
        <f t="shared" si="1095"/>
        <v>0</v>
      </c>
      <c r="CD699" s="46">
        <v>0</v>
      </c>
      <c r="CE699" s="46">
        <f t="shared" si="1096"/>
        <v>0</v>
      </c>
      <c r="CF699" s="46">
        <v>0</v>
      </c>
      <c r="CG699" s="46">
        <f t="shared" si="1097"/>
        <v>0</v>
      </c>
      <c r="CH699" s="46">
        <v>0</v>
      </c>
      <c r="CI699" s="46">
        <f t="shared" si="1098"/>
        <v>0</v>
      </c>
      <c r="CJ699" s="46">
        <v>0</v>
      </c>
      <c r="CK699" s="46">
        <f t="shared" si="1099"/>
        <v>0</v>
      </c>
      <c r="CL699" s="46">
        <v>0</v>
      </c>
      <c r="CM699" s="46">
        <f t="shared" si="1100"/>
        <v>0</v>
      </c>
      <c r="CN699" s="46">
        <v>0</v>
      </c>
      <c r="CO699" s="46">
        <f t="shared" si="1101"/>
        <v>0</v>
      </c>
      <c r="CP699" s="46">
        <v>0</v>
      </c>
      <c r="CQ699" s="46">
        <f t="shared" si="1102"/>
        <v>0</v>
      </c>
      <c r="CR699" s="46">
        <v>0</v>
      </c>
      <c r="CS699" s="46">
        <f t="shared" si="1103"/>
        <v>0</v>
      </c>
      <c r="CT699" s="46">
        <v>0</v>
      </c>
      <c r="CU699" s="46">
        <f t="shared" si="1104"/>
        <v>0</v>
      </c>
      <c r="CV699" s="46">
        <v>0</v>
      </c>
      <c r="CW699" s="46">
        <f t="shared" si="1105"/>
        <v>0</v>
      </c>
      <c r="CX699" s="46">
        <v>0</v>
      </c>
      <c r="CY699" s="46">
        <f t="shared" si="1106"/>
        <v>0</v>
      </c>
      <c r="CZ699" s="46">
        <v>0</v>
      </c>
      <c r="DA699" s="46">
        <f t="shared" si="1107"/>
        <v>0</v>
      </c>
      <c r="DB699" s="47">
        <v>0</v>
      </c>
      <c r="DC699" s="46">
        <f t="shared" si="1108"/>
        <v>0</v>
      </c>
      <c r="DD699" s="48">
        <v>0</v>
      </c>
      <c r="DE699" s="46">
        <f t="shared" si="1109"/>
        <v>0</v>
      </c>
      <c r="DF699" s="164"/>
      <c r="DG699" s="50">
        <v>0</v>
      </c>
      <c r="DH699" s="297">
        <f t="shared" si="1066"/>
        <v>0</v>
      </c>
      <c r="DI699" s="160"/>
      <c r="DJ699" s="160"/>
      <c r="DK699" s="160"/>
      <c r="DL699" s="160"/>
      <c r="DM699" s="160"/>
      <c r="DN699" s="160"/>
      <c r="DO699" s="160"/>
      <c r="DP699" s="160"/>
      <c r="DQ699" s="160"/>
      <c r="DR699" s="160"/>
      <c r="DS699" s="160"/>
      <c r="DT699" s="160"/>
      <c r="DU699" s="160"/>
      <c r="DV699" s="160"/>
      <c r="DW699" s="160"/>
      <c r="DX699" s="160"/>
      <c r="DY699" s="160"/>
      <c r="DZ699" s="160"/>
      <c r="EA699" s="160"/>
      <c r="EB699" s="160"/>
      <c r="EC699" s="160"/>
      <c r="ED699" s="160"/>
      <c r="EE699" s="160"/>
      <c r="EF699" s="160"/>
      <c r="EG699" s="54">
        <f t="shared" si="1068"/>
        <v>0</v>
      </c>
      <c r="EH699" s="55">
        <f t="shared" si="1069"/>
        <v>0</v>
      </c>
      <c r="EI699" s="55">
        <f t="shared" si="1070"/>
        <v>0</v>
      </c>
      <c r="EK699" s="57">
        <f t="shared" si="1087"/>
        <v>0</v>
      </c>
      <c r="EL699" s="57">
        <f t="shared" si="1088"/>
        <v>0</v>
      </c>
      <c r="EM699" s="57">
        <f t="shared" si="1089"/>
        <v>0</v>
      </c>
      <c r="EN699" s="57">
        <f t="shared" si="1090"/>
        <v>0</v>
      </c>
      <c r="EO699" s="57">
        <f t="shared" si="1073"/>
        <v>0</v>
      </c>
      <c r="EP699" s="57">
        <f t="shared" si="1074"/>
        <v>0</v>
      </c>
      <c r="EQ699" s="58">
        <f t="shared" si="1075"/>
        <v>0</v>
      </c>
      <c r="ER699" s="58">
        <f t="shared" si="1076"/>
        <v>0</v>
      </c>
      <c r="ES699" s="58">
        <f t="shared" si="1077"/>
        <v>0</v>
      </c>
      <c r="ET699" s="58">
        <f t="shared" si="1078"/>
        <v>0</v>
      </c>
    </row>
    <row r="700" spans="1:150" x14ac:dyDescent="0.25">
      <c r="A700" s="30" t="s">
        <v>1975</v>
      </c>
      <c r="B700" s="65">
        <v>9000639</v>
      </c>
      <c r="C700" s="67" t="s">
        <v>1976</v>
      </c>
      <c r="D700" s="32" t="s">
        <v>1247</v>
      </c>
      <c r="E700" s="56"/>
      <c r="F700" s="33"/>
      <c r="G700" s="33"/>
      <c r="H700" s="288">
        <f t="shared" si="1071"/>
        <v>0</v>
      </c>
      <c r="I700" s="288">
        <f t="shared" si="1072"/>
        <v>0</v>
      </c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4" t="s">
        <v>863</v>
      </c>
      <c r="AI700" s="34" t="s">
        <v>1248</v>
      </c>
      <c r="AJ700" s="34" t="s">
        <v>228</v>
      </c>
      <c r="AK700" s="34" t="s">
        <v>678</v>
      </c>
      <c r="AL700" s="34" t="s">
        <v>228</v>
      </c>
      <c r="AM700" s="34" t="s">
        <v>529</v>
      </c>
      <c r="AN700" s="34" t="s">
        <v>679</v>
      </c>
      <c r="AO700" s="36">
        <v>1.04</v>
      </c>
      <c r="AP700" s="69" t="s">
        <v>586</v>
      </c>
      <c r="AQ700" s="69" t="s">
        <v>30</v>
      </c>
      <c r="AR700" s="37" t="s">
        <v>493</v>
      </c>
      <c r="AS700" s="38">
        <v>2023</v>
      </c>
      <c r="AT700" s="39" t="s">
        <v>470</v>
      </c>
      <c r="AU700" s="37" t="s">
        <v>469</v>
      </c>
      <c r="AV700" s="39" t="s">
        <v>494</v>
      </c>
      <c r="AW700" s="39" t="s">
        <v>495</v>
      </c>
      <c r="AX700" s="39" t="s">
        <v>496</v>
      </c>
      <c r="AY700" s="79" t="s">
        <v>681</v>
      </c>
      <c r="AZ700" s="40" t="s">
        <v>504</v>
      </c>
      <c r="BA700" s="274">
        <v>0</v>
      </c>
      <c r="BB700" s="42"/>
      <c r="BC700" s="43">
        <v>1400000</v>
      </c>
      <c r="BD700" s="43">
        <v>0</v>
      </c>
      <c r="BE700" s="43"/>
      <c r="BF700" s="43">
        <v>0</v>
      </c>
      <c r="BG700" s="44"/>
      <c r="BH700" s="45">
        <f t="shared" si="1130"/>
        <v>0</v>
      </c>
      <c r="BI700" s="45">
        <f t="shared" si="1131"/>
        <v>0</v>
      </c>
      <c r="BJ700" s="45">
        <f t="shared" si="1065"/>
        <v>0</v>
      </c>
      <c r="BK700" s="46">
        <v>0</v>
      </c>
      <c r="BL700" s="80">
        <v>0</v>
      </c>
      <c r="BM700" s="46">
        <f t="shared" si="1132"/>
        <v>0</v>
      </c>
      <c r="BN700" s="46">
        <v>0</v>
      </c>
      <c r="BO700" s="46">
        <f t="shared" si="1119"/>
        <v>0</v>
      </c>
      <c r="BP700" s="46">
        <v>0</v>
      </c>
      <c r="BQ700" s="46">
        <f t="shared" si="1121"/>
        <v>0</v>
      </c>
      <c r="BR700" s="46">
        <v>0</v>
      </c>
      <c r="BS700" s="46">
        <f t="shared" si="1122"/>
        <v>0</v>
      </c>
      <c r="BT700" s="46">
        <v>0</v>
      </c>
      <c r="BU700" s="46">
        <f t="shared" si="1123"/>
        <v>0</v>
      </c>
      <c r="BV700" s="46">
        <v>0</v>
      </c>
      <c r="BW700" s="46">
        <f t="shared" si="1124"/>
        <v>0</v>
      </c>
      <c r="BX700" s="46">
        <v>0</v>
      </c>
      <c r="BY700" s="46">
        <f t="shared" si="1094"/>
        <v>0</v>
      </c>
      <c r="BZ700" s="46">
        <v>0</v>
      </c>
      <c r="CA700" s="46">
        <f t="shared" si="1120"/>
        <v>0</v>
      </c>
      <c r="CB700" s="46">
        <v>0</v>
      </c>
      <c r="CC700" s="46">
        <f t="shared" si="1095"/>
        <v>0</v>
      </c>
      <c r="CD700" s="46">
        <v>0</v>
      </c>
      <c r="CE700" s="46">
        <f t="shared" si="1096"/>
        <v>0</v>
      </c>
      <c r="CF700" s="46">
        <v>0</v>
      </c>
      <c r="CG700" s="46">
        <f t="shared" si="1097"/>
        <v>0</v>
      </c>
      <c r="CH700" s="46">
        <v>0</v>
      </c>
      <c r="CI700" s="46">
        <f t="shared" si="1098"/>
        <v>0</v>
      </c>
      <c r="CJ700" s="46">
        <v>0</v>
      </c>
      <c r="CK700" s="46">
        <f t="shared" si="1099"/>
        <v>0</v>
      </c>
      <c r="CL700" s="46">
        <v>0</v>
      </c>
      <c r="CM700" s="46">
        <f t="shared" si="1100"/>
        <v>0</v>
      </c>
      <c r="CN700" s="46">
        <v>0</v>
      </c>
      <c r="CO700" s="46">
        <f t="shared" si="1101"/>
        <v>0</v>
      </c>
      <c r="CP700" s="46">
        <v>0</v>
      </c>
      <c r="CQ700" s="46">
        <f t="shared" si="1102"/>
        <v>0</v>
      </c>
      <c r="CR700" s="46">
        <v>0</v>
      </c>
      <c r="CS700" s="46">
        <f t="shared" si="1103"/>
        <v>0</v>
      </c>
      <c r="CT700" s="46">
        <v>0</v>
      </c>
      <c r="CU700" s="46">
        <f t="shared" si="1104"/>
        <v>0</v>
      </c>
      <c r="CV700" s="46">
        <v>0</v>
      </c>
      <c r="CW700" s="46">
        <f t="shared" si="1105"/>
        <v>0</v>
      </c>
      <c r="CX700" s="46">
        <v>0</v>
      </c>
      <c r="CY700" s="46">
        <f t="shared" si="1106"/>
        <v>0</v>
      </c>
      <c r="CZ700" s="46">
        <v>0</v>
      </c>
      <c r="DA700" s="46">
        <f t="shared" si="1107"/>
        <v>0</v>
      </c>
      <c r="DB700" s="47">
        <v>0</v>
      </c>
      <c r="DC700" s="46">
        <f t="shared" si="1108"/>
        <v>0</v>
      </c>
      <c r="DD700" s="48">
        <v>0</v>
      </c>
      <c r="DE700" s="46">
        <f t="shared" si="1109"/>
        <v>0</v>
      </c>
      <c r="DF700" s="164"/>
      <c r="DG700" s="50">
        <v>0</v>
      </c>
      <c r="DH700" s="297">
        <f t="shared" si="1066"/>
        <v>0</v>
      </c>
      <c r="DI700" s="160"/>
      <c r="DJ700" s="160"/>
      <c r="DK700" s="160"/>
      <c r="DL700" s="160"/>
      <c r="DM700" s="160"/>
      <c r="DN700" s="160"/>
      <c r="DO700" s="160"/>
      <c r="DP700" s="160"/>
      <c r="DQ700" s="160"/>
      <c r="DR700" s="160"/>
      <c r="DS700" s="160"/>
      <c r="DT700" s="160"/>
      <c r="DU700" s="160"/>
      <c r="DV700" s="160"/>
      <c r="DW700" s="160"/>
      <c r="DX700" s="160"/>
      <c r="DY700" s="160"/>
      <c r="DZ700" s="160"/>
      <c r="EA700" s="160"/>
      <c r="EB700" s="160"/>
      <c r="EC700" s="160"/>
      <c r="ED700" s="160"/>
      <c r="EE700" s="160"/>
      <c r="EF700" s="160"/>
      <c r="EG700" s="54">
        <f t="shared" si="1068"/>
        <v>0</v>
      </c>
      <c r="EH700" s="55">
        <f t="shared" si="1069"/>
        <v>0</v>
      </c>
      <c r="EI700" s="55">
        <f t="shared" si="1070"/>
        <v>0</v>
      </c>
      <c r="EK700" s="57">
        <f t="shared" si="1087"/>
        <v>0</v>
      </c>
      <c r="EL700" s="57">
        <f t="shared" si="1088"/>
        <v>0</v>
      </c>
      <c r="EM700" s="57">
        <f t="shared" si="1089"/>
        <v>0</v>
      </c>
      <c r="EN700" s="57">
        <f t="shared" si="1090"/>
        <v>0</v>
      </c>
      <c r="EO700" s="57">
        <f t="shared" si="1073"/>
        <v>0</v>
      </c>
      <c r="EP700" s="57">
        <f t="shared" si="1074"/>
        <v>0</v>
      </c>
      <c r="EQ700" s="58">
        <f t="shared" si="1075"/>
        <v>0</v>
      </c>
      <c r="ER700" s="58">
        <f t="shared" si="1076"/>
        <v>0</v>
      </c>
      <c r="ES700" s="58">
        <f t="shared" si="1077"/>
        <v>0</v>
      </c>
      <c r="ET700" s="58">
        <f t="shared" si="1078"/>
        <v>0</v>
      </c>
    </row>
    <row r="701" spans="1:150" x14ac:dyDescent="0.25">
      <c r="A701" s="30" t="s">
        <v>1977</v>
      </c>
      <c r="B701" s="65">
        <v>9000640</v>
      </c>
      <c r="C701" s="67" t="s">
        <v>1978</v>
      </c>
      <c r="D701" s="32" t="s">
        <v>1247</v>
      </c>
      <c r="E701" s="56"/>
      <c r="F701" s="33"/>
      <c r="G701" s="33"/>
      <c r="H701" s="288">
        <f t="shared" si="1071"/>
        <v>0</v>
      </c>
      <c r="I701" s="288">
        <f t="shared" si="1072"/>
        <v>0</v>
      </c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4" t="s">
        <v>863</v>
      </c>
      <c r="AI701" s="34" t="s">
        <v>1248</v>
      </c>
      <c r="AJ701" s="34" t="s">
        <v>228</v>
      </c>
      <c r="AK701" s="34" t="s">
        <v>678</v>
      </c>
      <c r="AL701" s="34" t="s">
        <v>228</v>
      </c>
      <c r="AM701" s="34" t="s">
        <v>529</v>
      </c>
      <c r="AN701" s="34" t="s">
        <v>679</v>
      </c>
      <c r="AO701" s="36">
        <v>1.04</v>
      </c>
      <c r="AP701" s="69" t="s">
        <v>468</v>
      </c>
      <c r="AQ701" s="69" t="s">
        <v>30</v>
      </c>
      <c r="AR701" s="37" t="s">
        <v>493</v>
      </c>
      <c r="AS701" s="38">
        <v>2023</v>
      </c>
      <c r="AT701" s="39" t="s">
        <v>470</v>
      </c>
      <c r="AU701" s="37" t="s">
        <v>469</v>
      </c>
      <c r="AV701" s="39" t="s">
        <v>494</v>
      </c>
      <c r="AW701" s="39" t="s">
        <v>495</v>
      </c>
      <c r="AX701" s="39" t="s">
        <v>496</v>
      </c>
      <c r="AY701" s="79" t="s">
        <v>681</v>
      </c>
      <c r="AZ701" s="40" t="s">
        <v>504</v>
      </c>
      <c r="BA701" s="274">
        <v>0</v>
      </c>
      <c r="BB701" s="42"/>
      <c r="BC701" s="43">
        <v>1900000</v>
      </c>
      <c r="BD701" s="43">
        <v>0</v>
      </c>
      <c r="BE701" s="43"/>
      <c r="BF701" s="43">
        <v>0</v>
      </c>
      <c r="BG701" s="44"/>
      <c r="BH701" s="45">
        <f t="shared" si="1130"/>
        <v>0</v>
      </c>
      <c r="BI701" s="45">
        <f t="shared" si="1131"/>
        <v>0</v>
      </c>
      <c r="BJ701" s="45">
        <f t="shared" si="1065"/>
        <v>0</v>
      </c>
      <c r="BK701" s="46">
        <v>0</v>
      </c>
      <c r="BL701" s="46">
        <v>0</v>
      </c>
      <c r="BM701" s="46">
        <f t="shared" si="1132"/>
        <v>0</v>
      </c>
      <c r="BN701" s="80">
        <v>0</v>
      </c>
      <c r="BO701" s="46">
        <f t="shared" si="1119"/>
        <v>0</v>
      </c>
      <c r="BP701" s="46">
        <v>0</v>
      </c>
      <c r="BQ701" s="46">
        <f t="shared" si="1121"/>
        <v>0</v>
      </c>
      <c r="BR701" s="46">
        <v>0</v>
      </c>
      <c r="BS701" s="46">
        <f t="shared" si="1122"/>
        <v>0</v>
      </c>
      <c r="BT701" s="46">
        <v>0</v>
      </c>
      <c r="BU701" s="46">
        <f t="shared" si="1123"/>
        <v>0</v>
      </c>
      <c r="BV701" s="46">
        <v>0</v>
      </c>
      <c r="BW701" s="46">
        <f t="shared" si="1124"/>
        <v>0</v>
      </c>
      <c r="BX701" s="46">
        <v>0</v>
      </c>
      <c r="BY701" s="46">
        <f t="shared" si="1094"/>
        <v>0</v>
      </c>
      <c r="BZ701" s="46">
        <v>0</v>
      </c>
      <c r="CA701" s="46">
        <f t="shared" si="1120"/>
        <v>0</v>
      </c>
      <c r="CB701" s="46">
        <v>0</v>
      </c>
      <c r="CC701" s="46">
        <f t="shared" si="1095"/>
        <v>0</v>
      </c>
      <c r="CD701" s="46">
        <v>0</v>
      </c>
      <c r="CE701" s="46">
        <f t="shared" si="1096"/>
        <v>0</v>
      </c>
      <c r="CF701" s="46">
        <v>0</v>
      </c>
      <c r="CG701" s="46">
        <f t="shared" si="1097"/>
        <v>0</v>
      </c>
      <c r="CH701" s="46">
        <v>0</v>
      </c>
      <c r="CI701" s="46">
        <f t="shared" si="1098"/>
        <v>0</v>
      </c>
      <c r="CJ701" s="46">
        <v>0</v>
      </c>
      <c r="CK701" s="46">
        <f t="shared" si="1099"/>
        <v>0</v>
      </c>
      <c r="CL701" s="46">
        <v>0</v>
      </c>
      <c r="CM701" s="46">
        <f t="shared" si="1100"/>
        <v>0</v>
      </c>
      <c r="CN701" s="46">
        <v>0</v>
      </c>
      <c r="CO701" s="46">
        <f t="shared" si="1101"/>
        <v>0</v>
      </c>
      <c r="CP701" s="46">
        <v>0</v>
      </c>
      <c r="CQ701" s="46">
        <f t="shared" si="1102"/>
        <v>0</v>
      </c>
      <c r="CR701" s="46">
        <v>0</v>
      </c>
      <c r="CS701" s="46">
        <f t="shared" si="1103"/>
        <v>0</v>
      </c>
      <c r="CT701" s="46">
        <v>0</v>
      </c>
      <c r="CU701" s="46">
        <f t="shared" si="1104"/>
        <v>0</v>
      </c>
      <c r="CV701" s="46">
        <v>0</v>
      </c>
      <c r="CW701" s="46">
        <f t="shared" si="1105"/>
        <v>0</v>
      </c>
      <c r="CX701" s="46">
        <v>0</v>
      </c>
      <c r="CY701" s="46">
        <f t="shared" si="1106"/>
        <v>0</v>
      </c>
      <c r="CZ701" s="46">
        <v>0</v>
      </c>
      <c r="DA701" s="46">
        <f t="shared" si="1107"/>
        <v>0</v>
      </c>
      <c r="DB701" s="47">
        <v>0</v>
      </c>
      <c r="DC701" s="46">
        <f t="shared" si="1108"/>
        <v>0</v>
      </c>
      <c r="DD701" s="48">
        <v>0</v>
      </c>
      <c r="DE701" s="46">
        <f t="shared" si="1109"/>
        <v>0</v>
      </c>
      <c r="DF701" s="164"/>
      <c r="DG701" s="50">
        <v>0</v>
      </c>
      <c r="DH701" s="297">
        <f t="shared" si="1066"/>
        <v>0</v>
      </c>
      <c r="DI701" s="160"/>
      <c r="DJ701" s="160"/>
      <c r="DK701" s="160"/>
      <c r="DL701" s="160"/>
      <c r="DM701" s="160"/>
      <c r="DN701" s="160"/>
      <c r="DO701" s="160"/>
      <c r="DP701" s="160"/>
      <c r="DQ701" s="160"/>
      <c r="DR701" s="160"/>
      <c r="DS701" s="160"/>
      <c r="DT701" s="160"/>
      <c r="DU701" s="160"/>
      <c r="DV701" s="160"/>
      <c r="DW701" s="160"/>
      <c r="DX701" s="160"/>
      <c r="DY701" s="160"/>
      <c r="DZ701" s="160"/>
      <c r="EA701" s="160"/>
      <c r="EB701" s="160"/>
      <c r="EC701" s="160"/>
      <c r="ED701" s="160"/>
      <c r="EE701" s="160"/>
      <c r="EF701" s="160"/>
      <c r="EG701" s="54">
        <f t="shared" si="1068"/>
        <v>0</v>
      </c>
      <c r="EH701" s="55">
        <f t="shared" si="1069"/>
        <v>0</v>
      </c>
      <c r="EI701" s="55">
        <f t="shared" si="1070"/>
        <v>0</v>
      </c>
      <c r="EK701" s="57">
        <f t="shared" si="1087"/>
        <v>0</v>
      </c>
      <c r="EL701" s="57">
        <f t="shared" si="1088"/>
        <v>0</v>
      </c>
      <c r="EM701" s="57">
        <f t="shared" si="1089"/>
        <v>0</v>
      </c>
      <c r="EN701" s="57">
        <f t="shared" si="1090"/>
        <v>0</v>
      </c>
      <c r="EO701" s="57">
        <f t="shared" si="1073"/>
        <v>0</v>
      </c>
      <c r="EP701" s="57">
        <f t="shared" si="1074"/>
        <v>0</v>
      </c>
      <c r="EQ701" s="58">
        <f t="shared" si="1075"/>
        <v>0</v>
      </c>
      <c r="ER701" s="58">
        <f t="shared" si="1076"/>
        <v>0</v>
      </c>
      <c r="ES701" s="58">
        <f t="shared" si="1077"/>
        <v>0</v>
      </c>
      <c r="ET701" s="58">
        <f t="shared" si="1078"/>
        <v>0</v>
      </c>
    </row>
    <row r="702" spans="1:150" x14ac:dyDescent="0.25">
      <c r="A702" s="30" t="s">
        <v>1979</v>
      </c>
      <c r="B702" s="65">
        <v>9000641</v>
      </c>
      <c r="C702" s="67" t="s">
        <v>1980</v>
      </c>
      <c r="D702" s="32" t="s">
        <v>1247</v>
      </c>
      <c r="E702" s="56"/>
      <c r="F702" s="33"/>
      <c r="G702" s="33"/>
      <c r="H702" s="288">
        <f t="shared" si="1071"/>
        <v>0</v>
      </c>
      <c r="I702" s="288">
        <f t="shared" si="1072"/>
        <v>0</v>
      </c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4" t="s">
        <v>863</v>
      </c>
      <c r="AI702" s="34" t="s">
        <v>1248</v>
      </c>
      <c r="AJ702" s="34" t="s">
        <v>228</v>
      </c>
      <c r="AK702" s="34" t="s">
        <v>678</v>
      </c>
      <c r="AL702" s="34" t="s">
        <v>228</v>
      </c>
      <c r="AM702" s="34" t="s">
        <v>529</v>
      </c>
      <c r="AN702" s="34" t="s">
        <v>679</v>
      </c>
      <c r="AO702" s="36">
        <v>1.04</v>
      </c>
      <c r="AP702" s="69" t="s">
        <v>680</v>
      </c>
      <c r="AQ702" s="69" t="s">
        <v>30</v>
      </c>
      <c r="AR702" s="37" t="s">
        <v>493</v>
      </c>
      <c r="AS702" s="38">
        <v>2023</v>
      </c>
      <c r="AT702" s="39" t="s">
        <v>470</v>
      </c>
      <c r="AU702" s="37" t="s">
        <v>469</v>
      </c>
      <c r="AV702" s="39" t="s">
        <v>494</v>
      </c>
      <c r="AW702" s="39" t="s">
        <v>495</v>
      </c>
      <c r="AX702" s="39" t="s">
        <v>496</v>
      </c>
      <c r="AY702" s="79" t="s">
        <v>681</v>
      </c>
      <c r="AZ702" s="40" t="s">
        <v>504</v>
      </c>
      <c r="BA702" s="274">
        <v>0</v>
      </c>
      <c r="BB702" s="42"/>
      <c r="BC702" s="43">
        <v>100000</v>
      </c>
      <c r="BD702" s="43">
        <v>0</v>
      </c>
      <c r="BE702" s="43"/>
      <c r="BF702" s="43">
        <v>0</v>
      </c>
      <c r="BG702" s="44"/>
      <c r="BH702" s="45">
        <f t="shared" si="1130"/>
        <v>0</v>
      </c>
      <c r="BI702" s="45">
        <f t="shared" si="1131"/>
        <v>0</v>
      </c>
      <c r="BJ702" s="45">
        <f t="shared" si="1065"/>
        <v>0</v>
      </c>
      <c r="BK702" s="46">
        <v>0</v>
      </c>
      <c r="BL702" s="46">
        <v>0</v>
      </c>
      <c r="BM702" s="46">
        <f t="shared" si="1132"/>
        <v>0</v>
      </c>
      <c r="BN702" s="80">
        <v>0</v>
      </c>
      <c r="BO702" s="46">
        <f t="shared" si="1119"/>
        <v>0</v>
      </c>
      <c r="BP702" s="80">
        <v>0</v>
      </c>
      <c r="BQ702" s="46">
        <f t="shared" si="1121"/>
        <v>0</v>
      </c>
      <c r="BR702" s="46">
        <v>0</v>
      </c>
      <c r="BS702" s="46">
        <f t="shared" si="1122"/>
        <v>0</v>
      </c>
      <c r="BT702" s="46">
        <v>0</v>
      </c>
      <c r="BU702" s="46">
        <f t="shared" si="1123"/>
        <v>0</v>
      </c>
      <c r="BV702" s="46">
        <v>0</v>
      </c>
      <c r="BW702" s="46">
        <f t="shared" si="1124"/>
        <v>0</v>
      </c>
      <c r="BX702" s="46">
        <v>0</v>
      </c>
      <c r="BY702" s="46">
        <f t="shared" si="1094"/>
        <v>0</v>
      </c>
      <c r="BZ702" s="46">
        <v>0</v>
      </c>
      <c r="CA702" s="46">
        <f t="shared" si="1120"/>
        <v>0</v>
      </c>
      <c r="CB702" s="46">
        <v>0</v>
      </c>
      <c r="CC702" s="46">
        <f t="shared" si="1095"/>
        <v>0</v>
      </c>
      <c r="CD702" s="46">
        <v>0</v>
      </c>
      <c r="CE702" s="46">
        <f t="shared" si="1096"/>
        <v>0</v>
      </c>
      <c r="CF702" s="46">
        <v>0</v>
      </c>
      <c r="CG702" s="46">
        <f t="shared" si="1097"/>
        <v>0</v>
      </c>
      <c r="CH702" s="46">
        <v>0</v>
      </c>
      <c r="CI702" s="46">
        <f t="shared" si="1098"/>
        <v>0</v>
      </c>
      <c r="CJ702" s="46">
        <v>0</v>
      </c>
      <c r="CK702" s="46">
        <f t="shared" si="1099"/>
        <v>0</v>
      </c>
      <c r="CL702" s="46">
        <v>0</v>
      </c>
      <c r="CM702" s="46">
        <f t="shared" si="1100"/>
        <v>0</v>
      </c>
      <c r="CN702" s="46">
        <v>0</v>
      </c>
      <c r="CO702" s="46">
        <f t="shared" si="1101"/>
        <v>0</v>
      </c>
      <c r="CP702" s="46">
        <v>0</v>
      </c>
      <c r="CQ702" s="46">
        <f t="shared" si="1102"/>
        <v>0</v>
      </c>
      <c r="CR702" s="46">
        <v>0</v>
      </c>
      <c r="CS702" s="46">
        <f t="shared" si="1103"/>
        <v>0</v>
      </c>
      <c r="CT702" s="46">
        <v>0</v>
      </c>
      <c r="CU702" s="46">
        <f t="shared" si="1104"/>
        <v>0</v>
      </c>
      <c r="CV702" s="46">
        <v>0</v>
      </c>
      <c r="CW702" s="46">
        <f t="shared" si="1105"/>
        <v>0</v>
      </c>
      <c r="CX702" s="46">
        <v>0</v>
      </c>
      <c r="CY702" s="46">
        <f t="shared" si="1106"/>
        <v>0</v>
      </c>
      <c r="CZ702" s="46">
        <v>0</v>
      </c>
      <c r="DA702" s="46">
        <f t="shared" si="1107"/>
        <v>0</v>
      </c>
      <c r="DB702" s="47">
        <v>0</v>
      </c>
      <c r="DC702" s="46">
        <f t="shared" si="1108"/>
        <v>0</v>
      </c>
      <c r="DD702" s="48">
        <v>0</v>
      </c>
      <c r="DE702" s="46">
        <f t="shared" si="1109"/>
        <v>0</v>
      </c>
      <c r="DF702" s="164"/>
      <c r="DG702" s="50">
        <v>0</v>
      </c>
      <c r="DH702" s="297">
        <f t="shared" si="1066"/>
        <v>0</v>
      </c>
      <c r="DI702" s="160"/>
      <c r="DJ702" s="160"/>
      <c r="DK702" s="160"/>
      <c r="DL702" s="160"/>
      <c r="DM702" s="160"/>
      <c r="DN702" s="160"/>
      <c r="DO702" s="160"/>
      <c r="DP702" s="160"/>
      <c r="DQ702" s="160"/>
      <c r="DR702" s="160"/>
      <c r="DS702" s="160"/>
      <c r="DT702" s="160"/>
      <c r="DU702" s="160"/>
      <c r="DV702" s="160"/>
      <c r="DW702" s="160"/>
      <c r="DX702" s="160"/>
      <c r="DY702" s="160"/>
      <c r="DZ702" s="160"/>
      <c r="EA702" s="160"/>
      <c r="EB702" s="160"/>
      <c r="EC702" s="160"/>
      <c r="ED702" s="160"/>
      <c r="EE702" s="160"/>
      <c r="EF702" s="160"/>
      <c r="EG702" s="144">
        <f t="shared" si="1068"/>
        <v>0</v>
      </c>
      <c r="EH702" s="55">
        <f t="shared" si="1069"/>
        <v>0</v>
      </c>
      <c r="EI702" s="55">
        <f t="shared" si="1070"/>
        <v>0</v>
      </c>
      <c r="EK702" s="57">
        <f t="shared" si="1087"/>
        <v>0</v>
      </c>
      <c r="EL702" s="57">
        <f t="shared" si="1088"/>
        <v>0</v>
      </c>
      <c r="EM702" s="57">
        <f t="shared" si="1089"/>
        <v>0</v>
      </c>
      <c r="EN702" s="57">
        <f t="shared" si="1090"/>
        <v>0</v>
      </c>
      <c r="EO702" s="57">
        <f t="shared" si="1073"/>
        <v>0</v>
      </c>
      <c r="EP702" s="57">
        <f t="shared" si="1074"/>
        <v>0</v>
      </c>
      <c r="EQ702" s="58">
        <f t="shared" si="1075"/>
        <v>0</v>
      </c>
      <c r="ER702" s="58">
        <f t="shared" si="1076"/>
        <v>0</v>
      </c>
      <c r="ES702" s="58">
        <f t="shared" si="1077"/>
        <v>0</v>
      </c>
      <c r="ET702" s="58">
        <f t="shared" si="1078"/>
        <v>0</v>
      </c>
    </row>
    <row r="703" spans="1:150" x14ac:dyDescent="0.25">
      <c r="A703" s="30" t="s">
        <v>1981</v>
      </c>
      <c r="B703" s="65">
        <v>9000643</v>
      </c>
      <c r="C703" s="67" t="s">
        <v>1982</v>
      </c>
      <c r="D703" s="32" t="s">
        <v>1247</v>
      </c>
      <c r="E703" s="56"/>
      <c r="F703" s="33"/>
      <c r="G703" s="33"/>
      <c r="H703" s="288">
        <f t="shared" si="1071"/>
        <v>50000</v>
      </c>
      <c r="I703" s="288">
        <f t="shared" si="1072"/>
        <v>57717.33</v>
      </c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4"/>
      <c r="AI703" s="34" t="s">
        <v>1248</v>
      </c>
      <c r="AJ703" s="34" t="s">
        <v>54</v>
      </c>
      <c r="AK703" s="34" t="s">
        <v>490</v>
      </c>
      <c r="AL703" s="35" t="s">
        <v>54</v>
      </c>
      <c r="AM703" s="34" t="s">
        <v>529</v>
      </c>
      <c r="AN703" s="34" t="s">
        <v>679</v>
      </c>
      <c r="AO703" s="36">
        <v>1.04</v>
      </c>
      <c r="AP703" s="34"/>
      <c r="AQ703" s="34"/>
      <c r="AR703" s="37" t="s">
        <v>493</v>
      </c>
      <c r="AS703" s="38">
        <v>2024</v>
      </c>
      <c r="AT703" s="39"/>
      <c r="AU703" s="38" t="s">
        <v>469</v>
      </c>
      <c r="AV703" s="39" t="s">
        <v>494</v>
      </c>
      <c r="AW703" s="39" t="s">
        <v>495</v>
      </c>
      <c r="AX703" s="39" t="s">
        <v>496</v>
      </c>
      <c r="AY703" s="40" t="s">
        <v>681</v>
      </c>
      <c r="AZ703" s="40" t="s">
        <v>485</v>
      </c>
      <c r="BA703" s="274">
        <v>7717.33</v>
      </c>
      <c r="BB703" s="42" t="s">
        <v>505</v>
      </c>
      <c r="BC703" s="43">
        <v>50000</v>
      </c>
      <c r="BD703" s="43">
        <v>0</v>
      </c>
      <c r="BE703" s="43"/>
      <c r="BF703" s="43">
        <v>0</v>
      </c>
      <c r="BG703" s="44"/>
      <c r="BH703" s="45">
        <f t="shared" si="1130"/>
        <v>50000</v>
      </c>
      <c r="BI703" s="45">
        <f t="shared" si="1131"/>
        <v>50000</v>
      </c>
      <c r="BJ703" s="45">
        <f t="shared" si="1065"/>
        <v>57717.33</v>
      </c>
      <c r="BK703" s="46">
        <v>50000</v>
      </c>
      <c r="BL703" s="46">
        <v>0</v>
      </c>
      <c r="BM703" s="46">
        <f t="shared" si="1132"/>
        <v>0</v>
      </c>
      <c r="BN703" s="46">
        <v>0</v>
      </c>
      <c r="BO703" s="46">
        <f t="shared" ref="BO703" si="1137">$AO703*BN703</f>
        <v>0</v>
      </c>
      <c r="BP703" s="46">
        <v>0</v>
      </c>
      <c r="BQ703" s="46">
        <f t="shared" si="1121"/>
        <v>0</v>
      </c>
      <c r="BR703" s="46">
        <v>0</v>
      </c>
      <c r="BS703" s="46">
        <f t="shared" si="1122"/>
        <v>0</v>
      </c>
      <c r="BT703" s="46">
        <v>0</v>
      </c>
      <c r="BU703" s="46">
        <f t="shared" si="1123"/>
        <v>0</v>
      </c>
      <c r="BV703" s="46">
        <v>0</v>
      </c>
      <c r="BW703" s="46">
        <f t="shared" si="1124"/>
        <v>0</v>
      </c>
      <c r="BX703" s="46">
        <v>0</v>
      </c>
      <c r="BY703" s="46">
        <f t="shared" si="1094"/>
        <v>0</v>
      </c>
      <c r="BZ703" s="46">
        <v>0</v>
      </c>
      <c r="CA703" s="46">
        <f t="shared" si="1120"/>
        <v>0</v>
      </c>
      <c r="CB703" s="46">
        <v>0</v>
      </c>
      <c r="CC703" s="46">
        <f t="shared" si="1095"/>
        <v>0</v>
      </c>
      <c r="CD703" s="46">
        <v>0</v>
      </c>
      <c r="CE703" s="46">
        <f t="shared" si="1096"/>
        <v>0</v>
      </c>
      <c r="CF703" s="46">
        <v>0</v>
      </c>
      <c r="CG703" s="46">
        <f t="shared" si="1097"/>
        <v>0</v>
      </c>
      <c r="CH703" s="46">
        <v>0</v>
      </c>
      <c r="CI703" s="46">
        <f t="shared" si="1098"/>
        <v>0</v>
      </c>
      <c r="CJ703" s="46">
        <v>0</v>
      </c>
      <c r="CK703" s="46">
        <f t="shared" si="1099"/>
        <v>0</v>
      </c>
      <c r="CL703" s="46">
        <v>0</v>
      </c>
      <c r="CM703" s="46">
        <f t="shared" si="1100"/>
        <v>0</v>
      </c>
      <c r="CN703" s="46">
        <v>0</v>
      </c>
      <c r="CO703" s="46">
        <f t="shared" si="1101"/>
        <v>0</v>
      </c>
      <c r="CP703" s="46">
        <v>0</v>
      </c>
      <c r="CQ703" s="46">
        <f t="shared" si="1102"/>
        <v>0</v>
      </c>
      <c r="CR703" s="46">
        <v>0</v>
      </c>
      <c r="CS703" s="46">
        <f t="shared" si="1103"/>
        <v>0</v>
      </c>
      <c r="CT703" s="46">
        <v>0</v>
      </c>
      <c r="CU703" s="46">
        <f t="shared" si="1104"/>
        <v>0</v>
      </c>
      <c r="CV703" s="46">
        <v>0</v>
      </c>
      <c r="CW703" s="46">
        <f t="shared" si="1105"/>
        <v>0</v>
      </c>
      <c r="CX703" s="46">
        <v>0</v>
      </c>
      <c r="CY703" s="46">
        <f t="shared" si="1106"/>
        <v>0</v>
      </c>
      <c r="CZ703" s="46">
        <v>0</v>
      </c>
      <c r="DA703" s="46">
        <f t="shared" si="1107"/>
        <v>0</v>
      </c>
      <c r="DB703" s="47">
        <v>0</v>
      </c>
      <c r="DC703" s="46">
        <f t="shared" si="1108"/>
        <v>0</v>
      </c>
      <c r="DD703" s="48">
        <v>0</v>
      </c>
      <c r="DE703" s="46">
        <f t="shared" si="1109"/>
        <v>0</v>
      </c>
      <c r="DF703" s="264">
        <v>4</v>
      </c>
      <c r="DG703" s="148">
        <f t="shared" si="1135"/>
        <v>14429.3325</v>
      </c>
      <c r="DH703" s="51">
        <f t="shared" si="1066"/>
        <v>57717.33</v>
      </c>
      <c r="DI703" s="295"/>
      <c r="DJ703" s="53">
        <f t="shared" ref="DJ703:DM706" si="1138">$DG703</f>
        <v>14429.3325</v>
      </c>
      <c r="DK703" s="53">
        <f t="shared" si="1138"/>
        <v>14429.3325</v>
      </c>
      <c r="DL703" s="53">
        <f t="shared" si="1138"/>
        <v>14429.3325</v>
      </c>
      <c r="DM703" s="53">
        <f t="shared" si="1138"/>
        <v>14429.3325</v>
      </c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4">
        <f t="shared" si="1068"/>
        <v>0</v>
      </c>
      <c r="EH703" s="55">
        <f t="shared" si="1069"/>
        <v>4</v>
      </c>
      <c r="EI703" s="55">
        <f t="shared" si="1070"/>
        <v>0</v>
      </c>
      <c r="EJ703" s="67" t="s">
        <v>1929</v>
      </c>
      <c r="EK703" s="57">
        <f t="shared" si="1087"/>
        <v>57717.33</v>
      </c>
      <c r="EL703" s="57">
        <f t="shared" si="1088"/>
        <v>43287.997499999998</v>
      </c>
      <c r="EM703" s="57">
        <f t="shared" si="1089"/>
        <v>28858.664999999997</v>
      </c>
      <c r="EN703" s="57">
        <f t="shared" si="1090"/>
        <v>14429.332499999997</v>
      </c>
      <c r="EO703" s="57">
        <f t="shared" si="1073"/>
        <v>0</v>
      </c>
      <c r="EP703" s="57">
        <f t="shared" si="1074"/>
        <v>0</v>
      </c>
      <c r="EQ703" s="58">
        <f t="shared" si="1075"/>
        <v>692.60796000000005</v>
      </c>
      <c r="ER703" s="58">
        <f t="shared" si="1076"/>
        <v>519.45596999999998</v>
      </c>
      <c r="ES703" s="58">
        <f t="shared" si="1077"/>
        <v>375.16264499999994</v>
      </c>
      <c r="ET703" s="58">
        <f t="shared" si="1078"/>
        <v>202.01065499999996</v>
      </c>
    </row>
    <row r="704" spans="1:150" x14ac:dyDescent="0.25">
      <c r="A704" s="30" t="s">
        <v>690</v>
      </c>
      <c r="B704" s="65">
        <v>9000644</v>
      </c>
      <c r="C704" s="67" t="s">
        <v>1983</v>
      </c>
      <c r="D704" s="32" t="s">
        <v>1247</v>
      </c>
      <c r="E704" s="56"/>
      <c r="F704" s="33"/>
      <c r="G704" s="33"/>
      <c r="H704" s="288">
        <f t="shared" si="1071"/>
        <v>25000</v>
      </c>
      <c r="I704" s="288">
        <f t="shared" si="1072"/>
        <v>25000</v>
      </c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4" t="s">
        <v>675</v>
      </c>
      <c r="AI704" s="34" t="s">
        <v>676</v>
      </c>
      <c r="AJ704" s="34" t="s">
        <v>677</v>
      </c>
      <c r="AK704" s="34" t="s">
        <v>678</v>
      </c>
      <c r="AL704" s="34" t="s">
        <v>228</v>
      </c>
      <c r="AM704" s="34" t="s">
        <v>529</v>
      </c>
      <c r="AN704" s="34" t="s">
        <v>679</v>
      </c>
      <c r="AO704" s="36">
        <v>1.04</v>
      </c>
      <c r="AP704" s="69" t="s">
        <v>680</v>
      </c>
      <c r="AQ704" s="69" t="s">
        <v>30</v>
      </c>
      <c r="AR704" s="37" t="s">
        <v>493</v>
      </c>
      <c r="AS704" s="38">
        <v>2024</v>
      </c>
      <c r="AT704" s="39" t="s">
        <v>470</v>
      </c>
      <c r="AU704" s="37" t="s">
        <v>469</v>
      </c>
      <c r="AV704" s="39" t="s">
        <v>494</v>
      </c>
      <c r="AW704" s="39" t="s">
        <v>495</v>
      </c>
      <c r="AX704" s="39" t="s">
        <v>496</v>
      </c>
      <c r="AY704" s="40" t="s">
        <v>681</v>
      </c>
      <c r="AZ704" s="40" t="s">
        <v>680</v>
      </c>
      <c r="BA704" s="274"/>
      <c r="BB704" s="42"/>
      <c r="BC704" s="43">
        <v>25000</v>
      </c>
      <c r="BD704" s="43"/>
      <c r="BE704" s="43"/>
      <c r="BF704" s="43"/>
      <c r="BG704" s="44"/>
      <c r="BH704" s="45">
        <f t="shared" si="1130"/>
        <v>25000</v>
      </c>
      <c r="BI704" s="45">
        <f t="shared" si="1131"/>
        <v>25000</v>
      </c>
      <c r="BJ704" s="45">
        <f t="shared" si="1065"/>
        <v>25000</v>
      </c>
      <c r="BK704" s="138">
        <v>25000</v>
      </c>
      <c r="BL704" s="46"/>
      <c r="BM704" s="46">
        <f t="shared" si="1132"/>
        <v>0</v>
      </c>
      <c r="BN704" s="46"/>
      <c r="BO704" s="46"/>
      <c r="BP704" s="46"/>
      <c r="BQ704" s="46">
        <f t="shared" si="1121"/>
        <v>0</v>
      </c>
      <c r="BR704" s="46"/>
      <c r="BS704" s="46">
        <f t="shared" si="1122"/>
        <v>0</v>
      </c>
      <c r="BT704" s="46"/>
      <c r="BU704" s="46">
        <f t="shared" si="1123"/>
        <v>0</v>
      </c>
      <c r="BV704" s="46"/>
      <c r="BW704" s="46">
        <f t="shared" si="1124"/>
        <v>0</v>
      </c>
      <c r="BX704" s="46"/>
      <c r="BY704" s="46">
        <f t="shared" si="1094"/>
        <v>0</v>
      </c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7"/>
      <c r="DC704" s="46"/>
      <c r="DD704" s="48"/>
      <c r="DE704" s="46"/>
      <c r="DF704" s="264">
        <v>4</v>
      </c>
      <c r="DG704" s="148">
        <f t="shared" si="1135"/>
        <v>6250</v>
      </c>
      <c r="DH704" s="51">
        <f t="shared" si="1066"/>
        <v>25000</v>
      </c>
      <c r="DI704" s="90"/>
      <c r="DJ704" s="53">
        <f t="shared" si="1138"/>
        <v>6250</v>
      </c>
      <c r="DK704" s="53">
        <f t="shared" si="1138"/>
        <v>6250</v>
      </c>
      <c r="DL704" s="53">
        <f t="shared" si="1138"/>
        <v>6250</v>
      </c>
      <c r="DM704" s="53">
        <f t="shared" si="1138"/>
        <v>6250</v>
      </c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4">
        <f t="shared" si="1068"/>
        <v>0</v>
      </c>
      <c r="EH704" s="55">
        <f t="shared" si="1069"/>
        <v>4</v>
      </c>
      <c r="EI704" s="55">
        <f t="shared" si="1070"/>
        <v>0</v>
      </c>
      <c r="EJ704" s="67" t="s">
        <v>1941</v>
      </c>
      <c r="EK704" s="57">
        <f t="shared" si="1087"/>
        <v>25000</v>
      </c>
      <c r="EL704" s="57">
        <f t="shared" si="1088"/>
        <v>18750</v>
      </c>
      <c r="EM704" s="57">
        <f t="shared" si="1089"/>
        <v>12500</v>
      </c>
      <c r="EN704" s="57">
        <f t="shared" si="1090"/>
        <v>6250</v>
      </c>
      <c r="EO704" s="57">
        <f t="shared" si="1073"/>
        <v>0</v>
      </c>
      <c r="EP704" s="57">
        <f t="shared" si="1074"/>
        <v>0</v>
      </c>
      <c r="EQ704" s="58">
        <f t="shared" si="1075"/>
        <v>300</v>
      </c>
      <c r="ER704" s="58">
        <f t="shared" si="1076"/>
        <v>225</v>
      </c>
      <c r="ES704" s="58">
        <f t="shared" si="1077"/>
        <v>162.5</v>
      </c>
      <c r="ET704" s="58">
        <f t="shared" si="1078"/>
        <v>87.5</v>
      </c>
    </row>
    <row r="705" spans="1:150" x14ac:dyDescent="0.25">
      <c r="A705" s="30" t="s">
        <v>690</v>
      </c>
      <c r="B705" s="65">
        <v>9000646</v>
      </c>
      <c r="C705" s="67" t="s">
        <v>1984</v>
      </c>
      <c r="D705" s="32" t="s">
        <v>1247</v>
      </c>
      <c r="E705" s="56"/>
      <c r="F705" s="33"/>
      <c r="G705" s="33"/>
      <c r="H705" s="288">
        <f t="shared" si="1071"/>
        <v>75000</v>
      </c>
      <c r="I705" s="288">
        <f t="shared" si="1072"/>
        <v>75000</v>
      </c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4" t="s">
        <v>675</v>
      </c>
      <c r="AI705" s="34" t="s">
        <v>1248</v>
      </c>
      <c r="AJ705" s="34" t="s">
        <v>677</v>
      </c>
      <c r="AK705" s="34" t="s">
        <v>1156</v>
      </c>
      <c r="AL705" s="34" t="s">
        <v>204</v>
      </c>
      <c r="AM705" s="34" t="s">
        <v>529</v>
      </c>
      <c r="AN705" s="34" t="s">
        <v>649</v>
      </c>
      <c r="AO705" s="36">
        <v>1.04</v>
      </c>
      <c r="AP705" s="69" t="s">
        <v>680</v>
      </c>
      <c r="AQ705" s="69" t="s">
        <v>30</v>
      </c>
      <c r="AR705" s="37" t="s">
        <v>493</v>
      </c>
      <c r="AS705" s="38">
        <v>2024</v>
      </c>
      <c r="AT705" s="39" t="s">
        <v>470</v>
      </c>
      <c r="AU705" s="37" t="s">
        <v>469</v>
      </c>
      <c r="AV705" s="39" t="s">
        <v>494</v>
      </c>
      <c r="AW705" s="39" t="s">
        <v>495</v>
      </c>
      <c r="AX705" s="39" t="s">
        <v>496</v>
      </c>
      <c r="AY705" s="40" t="s">
        <v>1157</v>
      </c>
      <c r="AZ705" s="40" t="s">
        <v>680</v>
      </c>
      <c r="BA705" s="274">
        <v>0</v>
      </c>
      <c r="BB705" s="42"/>
      <c r="BC705" s="43">
        <v>75000</v>
      </c>
      <c r="BD705" s="43">
        <v>0</v>
      </c>
      <c r="BE705" s="43"/>
      <c r="BF705" s="43">
        <v>0</v>
      </c>
      <c r="BG705" s="44"/>
      <c r="BH705" s="45">
        <f t="shared" si="1130"/>
        <v>75000</v>
      </c>
      <c r="BI705" s="45">
        <f t="shared" si="1131"/>
        <v>75000</v>
      </c>
      <c r="BJ705" s="45">
        <f t="shared" si="1065"/>
        <v>75000</v>
      </c>
      <c r="BK705" s="138">
        <v>75000</v>
      </c>
      <c r="BL705" s="46">
        <v>0</v>
      </c>
      <c r="BM705" s="46">
        <f t="shared" si="1132"/>
        <v>0</v>
      </c>
      <c r="BN705" s="46">
        <v>0</v>
      </c>
      <c r="BO705" s="46">
        <f>$AO705*BN705</f>
        <v>0</v>
      </c>
      <c r="BP705" s="46">
        <v>0</v>
      </c>
      <c r="BQ705" s="46">
        <f t="shared" si="1121"/>
        <v>0</v>
      </c>
      <c r="BR705" s="46">
        <v>0</v>
      </c>
      <c r="BS705" s="46">
        <f t="shared" si="1122"/>
        <v>0</v>
      </c>
      <c r="BT705" s="46">
        <v>0</v>
      </c>
      <c r="BU705" s="46">
        <f t="shared" si="1123"/>
        <v>0</v>
      </c>
      <c r="BV705" s="46">
        <v>0</v>
      </c>
      <c r="BW705" s="46">
        <f t="shared" si="1124"/>
        <v>0</v>
      </c>
      <c r="BX705" s="46">
        <v>0</v>
      </c>
      <c r="BY705" s="46">
        <f t="shared" si="1094"/>
        <v>0</v>
      </c>
      <c r="BZ705" s="46">
        <v>0</v>
      </c>
      <c r="CA705" s="46">
        <f>$AO705*BZ705</f>
        <v>0</v>
      </c>
      <c r="CB705" s="46">
        <v>0</v>
      </c>
      <c r="CC705" s="46">
        <f>$AO705*CB705</f>
        <v>0</v>
      </c>
      <c r="CD705" s="46">
        <v>0</v>
      </c>
      <c r="CE705" s="46">
        <f>$AO705*CD705</f>
        <v>0</v>
      </c>
      <c r="CF705" s="46">
        <v>0</v>
      </c>
      <c r="CG705" s="46">
        <f>$AO705*CF705</f>
        <v>0</v>
      </c>
      <c r="CH705" s="46">
        <v>0</v>
      </c>
      <c r="CI705" s="46">
        <f>$AO705*CH705</f>
        <v>0</v>
      </c>
      <c r="CJ705" s="46">
        <v>0</v>
      </c>
      <c r="CK705" s="46">
        <f>$AO705*CJ705</f>
        <v>0</v>
      </c>
      <c r="CL705" s="46">
        <v>0</v>
      </c>
      <c r="CM705" s="46">
        <f>$AO705*CL705</f>
        <v>0</v>
      </c>
      <c r="CN705" s="46">
        <v>0</v>
      </c>
      <c r="CO705" s="46">
        <f>$AO705*CN705</f>
        <v>0</v>
      </c>
      <c r="CP705" s="46">
        <v>0</v>
      </c>
      <c r="CQ705" s="46">
        <f>$AO705*CP705</f>
        <v>0</v>
      </c>
      <c r="CR705" s="46">
        <v>0</v>
      </c>
      <c r="CS705" s="46">
        <f>$AO705*CR705</f>
        <v>0</v>
      </c>
      <c r="CT705" s="46">
        <v>0</v>
      </c>
      <c r="CU705" s="46">
        <f>$AO705*CT705</f>
        <v>0</v>
      </c>
      <c r="CV705" s="46">
        <v>0</v>
      </c>
      <c r="CW705" s="46">
        <f>$AO705*CV705</f>
        <v>0</v>
      </c>
      <c r="CX705" s="46">
        <v>0</v>
      </c>
      <c r="CY705" s="46">
        <f>$AO705*CX705</f>
        <v>0</v>
      </c>
      <c r="CZ705" s="46">
        <v>0</v>
      </c>
      <c r="DA705" s="46">
        <f>$AO705*CZ705</f>
        <v>0</v>
      </c>
      <c r="DB705" s="47">
        <v>0</v>
      </c>
      <c r="DC705" s="46">
        <f>$AO705*DB705</f>
        <v>0</v>
      </c>
      <c r="DD705" s="48">
        <v>0</v>
      </c>
      <c r="DE705" s="46">
        <v>0</v>
      </c>
      <c r="DF705" s="49">
        <v>4</v>
      </c>
      <c r="DG705" s="50">
        <f t="shared" si="1135"/>
        <v>18750</v>
      </c>
      <c r="DH705" s="51">
        <f t="shared" si="1066"/>
        <v>75000</v>
      </c>
      <c r="DI705" s="90"/>
      <c r="DJ705" s="53">
        <f t="shared" si="1138"/>
        <v>18750</v>
      </c>
      <c r="DK705" s="53">
        <f t="shared" si="1138"/>
        <v>18750</v>
      </c>
      <c r="DL705" s="53">
        <f t="shared" si="1138"/>
        <v>18750</v>
      </c>
      <c r="DM705" s="53">
        <f t="shared" si="1138"/>
        <v>18750</v>
      </c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4">
        <f t="shared" si="1068"/>
        <v>0</v>
      </c>
      <c r="EH705" s="55">
        <f t="shared" si="1069"/>
        <v>4</v>
      </c>
      <c r="EI705" s="55">
        <f t="shared" si="1070"/>
        <v>0</v>
      </c>
      <c r="EJ705" s="67" t="s">
        <v>1941</v>
      </c>
      <c r="EK705" s="57">
        <f t="shared" si="1087"/>
        <v>75000</v>
      </c>
      <c r="EL705" s="57">
        <f t="shared" si="1088"/>
        <v>56250</v>
      </c>
      <c r="EM705" s="57">
        <f t="shared" si="1089"/>
        <v>37500</v>
      </c>
      <c r="EN705" s="57">
        <f t="shared" si="1090"/>
        <v>18750</v>
      </c>
      <c r="EO705" s="57">
        <f t="shared" si="1073"/>
        <v>0</v>
      </c>
      <c r="EP705" s="57">
        <f t="shared" si="1074"/>
        <v>0</v>
      </c>
      <c r="EQ705" s="58">
        <f t="shared" si="1075"/>
        <v>900</v>
      </c>
      <c r="ER705" s="58">
        <f t="shared" si="1076"/>
        <v>675</v>
      </c>
      <c r="ES705" s="58">
        <f t="shared" si="1077"/>
        <v>487.5</v>
      </c>
      <c r="ET705" s="58">
        <f t="shared" si="1078"/>
        <v>262.5</v>
      </c>
    </row>
    <row r="706" spans="1:150" x14ac:dyDescent="0.25">
      <c r="A706" s="30" t="s">
        <v>690</v>
      </c>
      <c r="B706" s="65">
        <v>9000647</v>
      </c>
      <c r="C706" s="67" t="s">
        <v>1878</v>
      </c>
      <c r="D706" s="32" t="s">
        <v>489</v>
      </c>
      <c r="E706" s="56"/>
      <c r="F706" s="33"/>
      <c r="G706" s="33"/>
      <c r="H706" s="288">
        <f t="shared" si="1071"/>
        <v>95000</v>
      </c>
      <c r="I706" s="288">
        <f t="shared" si="1072"/>
        <v>95000</v>
      </c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4" t="s">
        <v>675</v>
      </c>
      <c r="AI706" s="34" t="s">
        <v>463</v>
      </c>
      <c r="AJ706" s="34" t="s">
        <v>54</v>
      </c>
      <c r="AK706" s="34" t="s">
        <v>490</v>
      </c>
      <c r="AL706" s="35" t="s">
        <v>173</v>
      </c>
      <c r="AM706" s="34" t="s">
        <v>491</v>
      </c>
      <c r="AN706" s="34" t="s">
        <v>492</v>
      </c>
      <c r="AO706" s="36">
        <v>1.04</v>
      </c>
      <c r="AP706" s="69" t="s">
        <v>586</v>
      </c>
      <c r="AQ706" s="69" t="s">
        <v>30</v>
      </c>
      <c r="AR706" s="37" t="s">
        <v>493</v>
      </c>
      <c r="AS706" s="38">
        <v>2024</v>
      </c>
      <c r="AT706" s="39" t="s">
        <v>913</v>
      </c>
      <c r="AU706" s="37" t="s">
        <v>493</v>
      </c>
      <c r="AV706" s="39" t="s">
        <v>494</v>
      </c>
      <c r="AW706" s="39" t="s">
        <v>524</v>
      </c>
      <c r="AX706" s="39" t="s">
        <v>550</v>
      </c>
      <c r="AY706" s="40" t="s">
        <v>497</v>
      </c>
      <c r="AZ706" s="40" t="s">
        <v>504</v>
      </c>
      <c r="BA706" s="274"/>
      <c r="BB706" s="42"/>
      <c r="BC706" s="43">
        <v>95000</v>
      </c>
      <c r="BD706" s="43"/>
      <c r="BE706" s="43"/>
      <c r="BF706" s="43"/>
      <c r="BG706" s="44"/>
      <c r="BH706" s="45">
        <f t="shared" si="1130"/>
        <v>95000</v>
      </c>
      <c r="BI706" s="45">
        <f t="shared" si="1131"/>
        <v>95000</v>
      </c>
      <c r="BJ706" s="45">
        <f t="shared" ref="BJ706" si="1139">BI706+BA706</f>
        <v>95000</v>
      </c>
      <c r="BK706" s="138">
        <v>95000</v>
      </c>
      <c r="BL706" s="46">
        <v>0</v>
      </c>
      <c r="BM706" s="46">
        <f t="shared" si="1132"/>
        <v>0</v>
      </c>
      <c r="BN706" s="46">
        <v>0</v>
      </c>
      <c r="BO706" s="46">
        <f>$AO706*BN706</f>
        <v>0</v>
      </c>
      <c r="BP706" s="46">
        <v>0</v>
      </c>
      <c r="BQ706" s="46">
        <f t="shared" si="1121"/>
        <v>0</v>
      </c>
      <c r="BR706" s="46">
        <v>0</v>
      </c>
      <c r="BS706" s="46">
        <f t="shared" si="1122"/>
        <v>0</v>
      </c>
      <c r="BT706" s="46">
        <v>0</v>
      </c>
      <c r="BU706" s="46">
        <f t="shared" si="1123"/>
        <v>0</v>
      </c>
      <c r="BV706" s="46">
        <v>0</v>
      </c>
      <c r="BW706" s="46">
        <f t="shared" si="1124"/>
        <v>0</v>
      </c>
      <c r="BX706" s="46">
        <v>0</v>
      </c>
      <c r="BY706" s="46">
        <f t="shared" si="1094"/>
        <v>0</v>
      </c>
      <c r="BZ706" s="46">
        <v>0</v>
      </c>
      <c r="CA706" s="46">
        <f>$AO706*BZ706</f>
        <v>0</v>
      </c>
      <c r="CB706" s="46">
        <v>0</v>
      </c>
      <c r="CC706" s="46">
        <f>$AO706*CB706</f>
        <v>0</v>
      </c>
      <c r="CD706" s="46">
        <v>0</v>
      </c>
      <c r="CE706" s="46">
        <f>$AO706*CD706</f>
        <v>0</v>
      </c>
      <c r="CF706" s="46">
        <v>0</v>
      </c>
      <c r="CG706" s="46">
        <f>$AO706*CF706</f>
        <v>0</v>
      </c>
      <c r="CH706" s="46">
        <v>0</v>
      </c>
      <c r="CI706" s="46">
        <f>$AO706*CH706</f>
        <v>0</v>
      </c>
      <c r="CJ706" s="46">
        <v>0</v>
      </c>
      <c r="CK706" s="46">
        <f>$AO706*CJ706</f>
        <v>0</v>
      </c>
      <c r="CL706" s="46">
        <v>0</v>
      </c>
      <c r="CM706" s="46">
        <f>$AO706*CL706</f>
        <v>0</v>
      </c>
      <c r="CN706" s="46">
        <v>0</v>
      </c>
      <c r="CO706" s="46">
        <f>$AO706*CN706</f>
        <v>0</v>
      </c>
      <c r="CP706" s="46">
        <v>0</v>
      </c>
      <c r="CQ706" s="46">
        <f>$AO706*CP706</f>
        <v>0</v>
      </c>
      <c r="CR706" s="46">
        <v>0</v>
      </c>
      <c r="CS706" s="46">
        <f>$AO706*CR706</f>
        <v>0</v>
      </c>
      <c r="CT706" s="46">
        <v>0</v>
      </c>
      <c r="CU706" s="46">
        <f>$AO706*CT706</f>
        <v>0</v>
      </c>
      <c r="CV706" s="46">
        <v>0</v>
      </c>
      <c r="CW706" s="46">
        <f>$AO706*CV706</f>
        <v>0</v>
      </c>
      <c r="CX706" s="46">
        <v>0</v>
      </c>
      <c r="CY706" s="46">
        <f>$AO706*CX706</f>
        <v>0</v>
      </c>
      <c r="CZ706" s="46">
        <v>0</v>
      </c>
      <c r="DA706" s="46">
        <f>$AO706*CZ706</f>
        <v>0</v>
      </c>
      <c r="DB706" s="47">
        <v>0</v>
      </c>
      <c r="DC706" s="46">
        <f>$AO706*DB706</f>
        <v>0</v>
      </c>
      <c r="DD706" s="48">
        <v>0</v>
      </c>
      <c r="DE706" s="46">
        <f>$AO706*DD706</f>
        <v>0</v>
      </c>
      <c r="DF706" s="264">
        <v>4</v>
      </c>
      <c r="DG706" s="148">
        <f t="shared" si="1135"/>
        <v>23750</v>
      </c>
      <c r="DH706" s="51">
        <f t="shared" ref="DH706:DH742" si="1140">SUM(DI706:EF706)</f>
        <v>95000</v>
      </c>
      <c r="DI706" s="52"/>
      <c r="DJ706" s="53">
        <f t="shared" si="1138"/>
        <v>23750</v>
      </c>
      <c r="DK706" s="53">
        <f t="shared" si="1138"/>
        <v>23750</v>
      </c>
      <c r="DL706" s="53">
        <f t="shared" si="1138"/>
        <v>23750</v>
      </c>
      <c r="DM706" s="53">
        <f t="shared" si="1138"/>
        <v>23750</v>
      </c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4"/>
      <c r="EH706" s="55"/>
      <c r="EI706" s="55">
        <f t="shared" ref="EI706:EI742" si="1141">DF706-EH706</f>
        <v>4</v>
      </c>
      <c r="EJ706" s="67" t="s">
        <v>701</v>
      </c>
      <c r="EK706" s="57">
        <f t="shared" si="1087"/>
        <v>95000</v>
      </c>
      <c r="EL706" s="57">
        <f t="shared" si="1088"/>
        <v>71250</v>
      </c>
      <c r="EM706" s="57">
        <f t="shared" si="1089"/>
        <v>47500</v>
      </c>
      <c r="EN706" s="57">
        <f t="shared" si="1090"/>
        <v>23750</v>
      </c>
      <c r="EO706" s="57">
        <f t="shared" si="1073"/>
        <v>0</v>
      </c>
      <c r="EP706" s="57">
        <f t="shared" si="1074"/>
        <v>0</v>
      </c>
      <c r="EQ706" s="58">
        <f t="shared" si="1075"/>
        <v>1140</v>
      </c>
      <c r="ER706" s="58">
        <f t="shared" si="1076"/>
        <v>855</v>
      </c>
      <c r="ES706" s="58">
        <f t="shared" si="1077"/>
        <v>617.5</v>
      </c>
      <c r="ET706" s="58">
        <f t="shared" si="1078"/>
        <v>332.5</v>
      </c>
    </row>
    <row r="707" spans="1:150" x14ac:dyDescent="0.25">
      <c r="B707" s="78">
        <v>0</v>
      </c>
      <c r="C707" s="261" t="s">
        <v>1985</v>
      </c>
      <c r="D707" s="32" t="s">
        <v>461</v>
      </c>
      <c r="E707" s="56"/>
      <c r="F707" s="33"/>
      <c r="G707" s="33"/>
      <c r="H707" s="288">
        <f t="shared" ref="H707:H742" si="1142">BI707</f>
        <v>625041.90437500004</v>
      </c>
      <c r="I707" s="288">
        <f t="shared" ref="I707:I742" si="1143">BJ707</f>
        <v>625041.90437500004</v>
      </c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4" t="s">
        <v>462</v>
      </c>
      <c r="AI707" s="34" t="s">
        <v>463</v>
      </c>
      <c r="AJ707" s="34" t="s">
        <v>464</v>
      </c>
      <c r="AK707" s="34" t="s">
        <v>465</v>
      </c>
      <c r="AL707" s="34" t="s">
        <v>44</v>
      </c>
      <c r="AM707" s="34" t="s">
        <v>466</v>
      </c>
      <c r="AN707" s="34" t="s">
        <v>467</v>
      </c>
      <c r="AO707" s="36">
        <v>1.0415000000000001</v>
      </c>
      <c r="AP707" s="69" t="s">
        <v>544</v>
      </c>
      <c r="AQ707" s="69" t="s">
        <v>58</v>
      </c>
      <c r="AR707" s="37" t="s">
        <v>469</v>
      </c>
      <c r="AS707" s="38">
        <v>2021</v>
      </c>
      <c r="AT707" s="39" t="s">
        <v>470</v>
      </c>
      <c r="AU707" s="37" t="s">
        <v>471</v>
      </c>
      <c r="AV707" s="39" t="s">
        <v>1263</v>
      </c>
      <c r="AW707" s="39" t="s">
        <v>1263</v>
      </c>
      <c r="AX707" s="39" t="s">
        <v>1263</v>
      </c>
      <c r="AY707" s="40" t="s">
        <v>484</v>
      </c>
      <c r="AZ707" s="40" t="s">
        <v>1986</v>
      </c>
      <c r="BA707" s="274"/>
      <c r="BC707" s="43">
        <v>600136.25</v>
      </c>
      <c r="BD707" s="43">
        <v>0</v>
      </c>
      <c r="BE707" s="43"/>
      <c r="BF707" s="43"/>
      <c r="BG707" s="44"/>
      <c r="BH707" s="45">
        <f t="shared" ref="BH707:BH742" si="1144">BK707+BL707+BN707+BP707+BR707+BT707+BV707+BX707+BZ707+CB707+CD707+CJ707+CF707+CH707+CL707+CN707+CP707+CR707+CT707+CV707+CX707+CZ707+DB707+DD707</f>
        <v>600136.25</v>
      </c>
      <c r="BI707" s="45">
        <f t="shared" ref="BI707:BI742" si="1145">BK707+BM707+BO707+BQ707+BS707+BU707+BW707+BY707+CA707+CC707+CE707+CK707+CG707+CI707+CM707+CO707+CQ707+CS707+CU707+CW707+CY707+DA707+DC707+DE707</f>
        <v>625041.90437500004</v>
      </c>
      <c r="BJ707" s="45">
        <f>BI707+BA707</f>
        <v>625041.90437500004</v>
      </c>
      <c r="BK707" s="46">
        <v>0</v>
      </c>
      <c r="BL707" s="46">
        <v>0</v>
      </c>
      <c r="BM707" s="46">
        <f t="shared" si="1132"/>
        <v>0</v>
      </c>
      <c r="BN707" s="46">
        <v>0</v>
      </c>
      <c r="BO707" s="46">
        <f t="shared" ref="BO707:BO742" si="1146">$AO707*BN707</f>
        <v>0</v>
      </c>
      <c r="BP707" s="46">
        <v>0</v>
      </c>
      <c r="BQ707" s="46">
        <f t="shared" si="1121"/>
        <v>0</v>
      </c>
      <c r="BR707" s="46">
        <v>0</v>
      </c>
      <c r="BS707" s="46">
        <f t="shared" si="1122"/>
        <v>0</v>
      </c>
      <c r="BT707" s="46">
        <v>0</v>
      </c>
      <c r="BU707" s="46">
        <f t="shared" si="1123"/>
        <v>0</v>
      </c>
      <c r="BV707" s="46">
        <v>30006.8125</v>
      </c>
      <c r="BW707" s="46">
        <f t="shared" si="1124"/>
        <v>31252.095218750004</v>
      </c>
      <c r="BX707" s="46">
        <v>30006.8125</v>
      </c>
      <c r="BY707" s="46">
        <f t="shared" si="1094"/>
        <v>31252.095218750004</v>
      </c>
      <c r="BZ707" s="46">
        <v>240054.5</v>
      </c>
      <c r="CA707" s="46">
        <f t="shared" ref="CA707:CA742" si="1147">$AO707*BZ707</f>
        <v>250016.76175000003</v>
      </c>
      <c r="CB707" s="46">
        <v>240054.5</v>
      </c>
      <c r="CC707" s="46">
        <f t="shared" ref="CC707:CC742" si="1148">$AO707*CB707</f>
        <v>250016.76175000003</v>
      </c>
      <c r="CD707" s="46">
        <v>60013.625</v>
      </c>
      <c r="CE707" s="46">
        <f t="shared" ref="CE707:CE742" si="1149">$AO707*CD707</f>
        <v>62504.190437500009</v>
      </c>
      <c r="CF707" s="46">
        <v>0</v>
      </c>
      <c r="CG707" s="46">
        <f t="shared" ref="CG707:CG742" si="1150">$AO707*CF707</f>
        <v>0</v>
      </c>
      <c r="CH707" s="46">
        <v>0</v>
      </c>
      <c r="CI707" s="46">
        <f t="shared" ref="CI707:CI742" si="1151">$AO707*CH707</f>
        <v>0</v>
      </c>
      <c r="CJ707" s="46">
        <v>0</v>
      </c>
      <c r="CK707" s="46">
        <f t="shared" ref="CK707:CK742" si="1152">$AO707*CJ707</f>
        <v>0</v>
      </c>
      <c r="CL707" s="46">
        <v>0</v>
      </c>
      <c r="CM707" s="46">
        <f t="shared" ref="CM707:CM742" si="1153">$AO707*CL707</f>
        <v>0</v>
      </c>
      <c r="CN707" s="46">
        <v>0</v>
      </c>
      <c r="CO707" s="46">
        <f t="shared" ref="CO707:CO742" si="1154">$AO707*CN707</f>
        <v>0</v>
      </c>
      <c r="CP707" s="46">
        <v>0</v>
      </c>
      <c r="CQ707" s="46">
        <f t="shared" ref="CQ707:CQ742" si="1155">$AO707*CP707</f>
        <v>0</v>
      </c>
      <c r="CR707" s="46">
        <v>0</v>
      </c>
      <c r="CS707" s="46">
        <f t="shared" ref="CS707:CS742" si="1156">$AO707*CR707</f>
        <v>0</v>
      </c>
      <c r="CT707" s="46">
        <v>0</v>
      </c>
      <c r="CU707" s="46">
        <f t="shared" ref="CU707:CU742" si="1157">$AO707*CT707</f>
        <v>0</v>
      </c>
      <c r="CV707" s="46">
        <v>0</v>
      </c>
      <c r="CW707" s="46">
        <f t="shared" ref="CW707:CW742" si="1158">$AO707*CV707</f>
        <v>0</v>
      </c>
      <c r="CX707" s="46">
        <v>0</v>
      </c>
      <c r="CY707" s="46">
        <f t="shared" ref="CY707:CY742" si="1159">$AO707*CX707</f>
        <v>0</v>
      </c>
      <c r="CZ707" s="46">
        <v>0</v>
      </c>
      <c r="DA707" s="46">
        <f t="shared" ref="DA707:DA742" si="1160">$AO707*CZ707</f>
        <v>0</v>
      </c>
      <c r="DB707" s="47">
        <v>0</v>
      </c>
      <c r="DC707" s="46">
        <f t="shared" ref="DC707:DC742" si="1161">$AO707*DB707</f>
        <v>0</v>
      </c>
      <c r="DD707" s="48">
        <v>0</v>
      </c>
      <c r="DE707" s="46">
        <f t="shared" ref="DE707:DE742" si="1162">$AO707*DD707</f>
        <v>0</v>
      </c>
      <c r="DF707" s="304">
        <v>20</v>
      </c>
      <c r="DG707" s="308">
        <f t="shared" si="1135"/>
        <v>31252.095218750001</v>
      </c>
      <c r="DH707" s="306">
        <f t="shared" si="1140"/>
        <v>406277.23784375004</v>
      </c>
      <c r="DI707" s="294"/>
      <c r="DJ707" s="294"/>
      <c r="DK707" s="294"/>
      <c r="DL707" s="294"/>
      <c r="DM707" s="294"/>
      <c r="DN707" s="294"/>
      <c r="DO707" s="294"/>
      <c r="DP707" s="294"/>
      <c r="DQ707" s="294"/>
      <c r="DR707" s="294"/>
      <c r="DS707" s="294"/>
      <c r="DT707" s="309">
        <f>$DG707</f>
        <v>31252.095218750001</v>
      </c>
      <c r="DU707" s="309">
        <f t="shared" ref="DU707:EF714" si="1163">$DG707</f>
        <v>31252.095218750001</v>
      </c>
      <c r="DV707" s="309">
        <f t="shared" si="1163"/>
        <v>31252.095218750001</v>
      </c>
      <c r="DW707" s="309">
        <f t="shared" si="1163"/>
        <v>31252.095218750001</v>
      </c>
      <c r="DX707" s="309">
        <f t="shared" si="1163"/>
        <v>31252.095218750001</v>
      </c>
      <c r="DY707" s="309">
        <f t="shared" si="1163"/>
        <v>31252.095218750001</v>
      </c>
      <c r="DZ707" s="309">
        <f t="shared" si="1163"/>
        <v>31252.095218750001</v>
      </c>
      <c r="EA707" s="309">
        <f t="shared" si="1163"/>
        <v>31252.095218750001</v>
      </c>
      <c r="EB707" s="309">
        <f t="shared" si="1163"/>
        <v>31252.095218750001</v>
      </c>
      <c r="EC707" s="309">
        <f t="shared" si="1163"/>
        <v>31252.095218750001</v>
      </c>
      <c r="ED707" s="309">
        <f t="shared" si="1163"/>
        <v>31252.095218750001</v>
      </c>
      <c r="EE707" s="309">
        <f t="shared" si="1163"/>
        <v>31252.095218750001</v>
      </c>
      <c r="EF707" s="309">
        <f t="shared" si="1163"/>
        <v>31252.095218750001</v>
      </c>
      <c r="EG707" s="306">
        <f t="shared" ref="EG707:EG721" si="1164">BJ707-DH707</f>
        <v>218764.66653125</v>
      </c>
      <c r="EH707" s="55">
        <f t="shared" ref="EH707:EH721" si="1165">COUNT(DI707:EF707)</f>
        <v>13</v>
      </c>
      <c r="EI707" s="55">
        <f t="shared" si="1141"/>
        <v>7</v>
      </c>
      <c r="EJ707" s="316" t="s">
        <v>1148</v>
      </c>
      <c r="EK707" s="315">
        <f t="shared" si="1087"/>
        <v>0</v>
      </c>
      <c r="EL707" s="315">
        <f t="shared" si="1088"/>
        <v>0</v>
      </c>
      <c r="EM707" s="315">
        <f t="shared" si="1089"/>
        <v>0</v>
      </c>
      <c r="EN707" s="315">
        <f t="shared" si="1090"/>
        <v>0</v>
      </c>
      <c r="EO707" s="57">
        <f t="shared" ref="EO707:EO742" si="1166">EN707+BS707-DM707</f>
        <v>0</v>
      </c>
      <c r="EP707" s="57">
        <f t="shared" ref="EP707:EP742" si="1167">EO707+BU707-DN707</f>
        <v>0</v>
      </c>
      <c r="EQ707" s="58">
        <f t="shared" ref="EQ707:EQ742" si="1168">EK707*$EQ$755</f>
        <v>0</v>
      </c>
      <c r="ER707" s="58">
        <f t="shared" ref="ER707:ER742" si="1169">EL707*$EQ$756</f>
        <v>0</v>
      </c>
      <c r="ES707" s="58">
        <f t="shared" ref="ES707:ES742" si="1170">EM707*$EQ$757</f>
        <v>0</v>
      </c>
      <c r="ET707" s="58">
        <f t="shared" ref="ET707:ET742" si="1171">EN707*$EQ$758</f>
        <v>0</v>
      </c>
    </row>
    <row r="708" spans="1:150" x14ac:dyDescent="0.25">
      <c r="B708" s="66">
        <v>1210622</v>
      </c>
      <c r="C708" s="67" t="s">
        <v>1987</v>
      </c>
      <c r="D708" s="32" t="s">
        <v>489</v>
      </c>
      <c r="E708" s="56"/>
      <c r="F708" s="33"/>
      <c r="G708" s="33"/>
      <c r="H708" s="288">
        <f t="shared" si="1142"/>
        <v>1901952</v>
      </c>
      <c r="I708" s="288">
        <f t="shared" si="1143"/>
        <v>1901952</v>
      </c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4" t="s">
        <v>616</v>
      </c>
      <c r="AI708" s="34" t="s">
        <v>597</v>
      </c>
      <c r="AJ708" s="34" t="s">
        <v>177</v>
      </c>
      <c r="AK708" s="34" t="s">
        <v>734</v>
      </c>
      <c r="AL708" s="34" t="s">
        <v>60</v>
      </c>
      <c r="AM708" s="34" t="s">
        <v>491</v>
      </c>
      <c r="AN708" s="34" t="s">
        <v>617</v>
      </c>
      <c r="AO708" s="36">
        <v>1.04</v>
      </c>
      <c r="AP708" s="69" t="s">
        <v>1988</v>
      </c>
      <c r="AQ708" s="69" t="s">
        <v>58</v>
      </c>
      <c r="AR708" s="37" t="s">
        <v>469</v>
      </c>
      <c r="AS708" s="38">
        <v>2023</v>
      </c>
      <c r="AT708" s="39" t="s">
        <v>470</v>
      </c>
      <c r="AU708" s="37" t="s">
        <v>471</v>
      </c>
      <c r="AV708" s="39" t="s">
        <v>1263</v>
      </c>
      <c r="AW708" s="39" t="s">
        <v>1263</v>
      </c>
      <c r="AX708" s="39" t="s">
        <v>1263</v>
      </c>
      <c r="AY708" s="40" t="s">
        <v>816</v>
      </c>
      <c r="AZ708" s="40" t="s">
        <v>1989</v>
      </c>
      <c r="BA708" s="274"/>
      <c r="BC708" s="43">
        <v>1830400</v>
      </c>
      <c r="BD708" s="43">
        <v>0</v>
      </c>
      <c r="BE708" s="43"/>
      <c r="BF708" s="43"/>
      <c r="BG708" s="44"/>
      <c r="BH708" s="45">
        <f t="shared" si="1144"/>
        <v>1830400</v>
      </c>
      <c r="BI708" s="45">
        <f t="shared" si="1145"/>
        <v>1901952</v>
      </c>
      <c r="BJ708" s="45">
        <f t="shared" ref="BJ708:BJ742" si="1172">BI708+BA708</f>
        <v>1901952</v>
      </c>
      <c r="BK708" s="46">
        <v>41600</v>
      </c>
      <c r="BL708" s="46">
        <v>83200</v>
      </c>
      <c r="BM708" s="46">
        <f t="shared" si="1132"/>
        <v>86528</v>
      </c>
      <c r="BN708" s="46">
        <v>93600</v>
      </c>
      <c r="BO708" s="46">
        <f t="shared" si="1146"/>
        <v>97344</v>
      </c>
      <c r="BP708" s="46">
        <v>806000</v>
      </c>
      <c r="BQ708" s="46">
        <f t="shared" si="1121"/>
        <v>838240</v>
      </c>
      <c r="BR708" s="46">
        <v>403000</v>
      </c>
      <c r="BS708" s="46">
        <f t="shared" si="1122"/>
        <v>419120</v>
      </c>
      <c r="BT708" s="46">
        <v>403000</v>
      </c>
      <c r="BU708" s="46">
        <f t="shared" si="1123"/>
        <v>419120</v>
      </c>
      <c r="BV708" s="46">
        <v>0</v>
      </c>
      <c r="BW708" s="46">
        <f t="shared" si="1124"/>
        <v>0</v>
      </c>
      <c r="BX708" s="46">
        <v>0</v>
      </c>
      <c r="BY708" s="46">
        <f t="shared" si="1094"/>
        <v>0</v>
      </c>
      <c r="BZ708" s="46">
        <v>0</v>
      </c>
      <c r="CA708" s="46">
        <f t="shared" si="1147"/>
        <v>0</v>
      </c>
      <c r="CB708" s="46">
        <v>0</v>
      </c>
      <c r="CC708" s="46">
        <f t="shared" si="1148"/>
        <v>0</v>
      </c>
      <c r="CD708" s="46">
        <v>0</v>
      </c>
      <c r="CE708" s="46">
        <f t="shared" si="1149"/>
        <v>0</v>
      </c>
      <c r="CF708" s="46">
        <v>0</v>
      </c>
      <c r="CG708" s="46">
        <f t="shared" si="1150"/>
        <v>0</v>
      </c>
      <c r="CH708" s="46">
        <v>0</v>
      </c>
      <c r="CI708" s="46">
        <f t="shared" si="1151"/>
        <v>0</v>
      </c>
      <c r="CJ708" s="46">
        <v>0</v>
      </c>
      <c r="CK708" s="46">
        <f t="shared" si="1152"/>
        <v>0</v>
      </c>
      <c r="CL708" s="46">
        <v>0</v>
      </c>
      <c r="CM708" s="46">
        <f t="shared" si="1153"/>
        <v>0</v>
      </c>
      <c r="CN708" s="46">
        <v>0</v>
      </c>
      <c r="CO708" s="46">
        <f t="shared" si="1154"/>
        <v>0</v>
      </c>
      <c r="CP708" s="46">
        <v>0</v>
      </c>
      <c r="CQ708" s="46">
        <f t="shared" si="1155"/>
        <v>0</v>
      </c>
      <c r="CR708" s="46">
        <v>0</v>
      </c>
      <c r="CS708" s="46">
        <f t="shared" si="1156"/>
        <v>0</v>
      </c>
      <c r="CT708" s="46">
        <v>0</v>
      </c>
      <c r="CU708" s="46">
        <f t="shared" si="1157"/>
        <v>0</v>
      </c>
      <c r="CV708" s="46">
        <v>0</v>
      </c>
      <c r="CW708" s="46">
        <f t="shared" si="1158"/>
        <v>0</v>
      </c>
      <c r="CX708" s="46">
        <v>0</v>
      </c>
      <c r="CY708" s="46">
        <f t="shared" si="1159"/>
        <v>0</v>
      </c>
      <c r="CZ708" s="46">
        <v>0</v>
      </c>
      <c r="DA708" s="46">
        <f t="shared" si="1160"/>
        <v>0</v>
      </c>
      <c r="DB708" s="47">
        <v>0</v>
      </c>
      <c r="DC708" s="46">
        <f t="shared" si="1161"/>
        <v>0</v>
      </c>
      <c r="DD708" s="48">
        <v>0</v>
      </c>
      <c r="DE708" s="46">
        <f t="shared" si="1162"/>
        <v>0</v>
      </c>
      <c r="DF708" s="304">
        <v>45</v>
      </c>
      <c r="DG708" s="308">
        <f t="shared" si="1135"/>
        <v>42265.599999999999</v>
      </c>
      <c r="DH708" s="306">
        <f t="shared" si="1140"/>
        <v>760780.79999999981</v>
      </c>
      <c r="DI708" s="293"/>
      <c r="DJ708" s="293"/>
      <c r="DK708" s="293"/>
      <c r="DL708" s="293"/>
      <c r="DM708" s="293"/>
      <c r="DN708" s="293"/>
      <c r="DO708" s="310">
        <f>$DG708</f>
        <v>42265.599999999999</v>
      </c>
      <c r="DP708" s="310">
        <f t="shared" ref="DP708:DT708" si="1173">$DG708</f>
        <v>42265.599999999999</v>
      </c>
      <c r="DQ708" s="310">
        <f t="shared" si="1173"/>
        <v>42265.599999999999</v>
      </c>
      <c r="DR708" s="310">
        <f t="shared" si="1173"/>
        <v>42265.599999999999</v>
      </c>
      <c r="DS708" s="310">
        <f t="shared" si="1173"/>
        <v>42265.599999999999</v>
      </c>
      <c r="DT708" s="310">
        <f t="shared" si="1173"/>
        <v>42265.599999999999</v>
      </c>
      <c r="DU708" s="310">
        <f t="shared" si="1163"/>
        <v>42265.599999999999</v>
      </c>
      <c r="DV708" s="310">
        <f t="shared" si="1163"/>
        <v>42265.599999999999</v>
      </c>
      <c r="DW708" s="310">
        <f t="shared" si="1163"/>
        <v>42265.599999999999</v>
      </c>
      <c r="DX708" s="310">
        <f t="shared" si="1163"/>
        <v>42265.599999999999</v>
      </c>
      <c r="DY708" s="310">
        <f t="shared" si="1163"/>
        <v>42265.599999999999</v>
      </c>
      <c r="DZ708" s="310">
        <f t="shared" si="1163"/>
        <v>42265.599999999999</v>
      </c>
      <c r="EA708" s="310">
        <f t="shared" si="1163"/>
        <v>42265.599999999999</v>
      </c>
      <c r="EB708" s="310">
        <f t="shared" si="1163"/>
        <v>42265.599999999999</v>
      </c>
      <c r="EC708" s="310">
        <f t="shared" si="1163"/>
        <v>42265.599999999999</v>
      </c>
      <c r="ED708" s="310">
        <f t="shared" si="1163"/>
        <v>42265.599999999999</v>
      </c>
      <c r="EE708" s="310">
        <f t="shared" si="1163"/>
        <v>42265.599999999999</v>
      </c>
      <c r="EF708" s="310">
        <f t="shared" si="1163"/>
        <v>42265.599999999999</v>
      </c>
      <c r="EG708" s="306">
        <f t="shared" si="1164"/>
        <v>1141171.2000000002</v>
      </c>
      <c r="EH708" s="55">
        <f t="shared" si="1165"/>
        <v>18</v>
      </c>
      <c r="EI708" s="55">
        <f t="shared" si="1141"/>
        <v>27</v>
      </c>
      <c r="EJ708" s="316" t="s">
        <v>545</v>
      </c>
      <c r="EK708" s="315">
        <f t="shared" si="1087"/>
        <v>41600</v>
      </c>
      <c r="EL708" s="315">
        <f t="shared" si="1088"/>
        <v>128128</v>
      </c>
      <c r="EM708" s="315">
        <f t="shared" si="1089"/>
        <v>225472</v>
      </c>
      <c r="EN708" s="315">
        <f t="shared" si="1090"/>
        <v>1063712</v>
      </c>
      <c r="EO708" s="57">
        <f t="shared" si="1166"/>
        <v>1482832</v>
      </c>
      <c r="EP708" s="57">
        <f t="shared" si="1167"/>
        <v>1901952</v>
      </c>
      <c r="EQ708" s="58">
        <f t="shared" si="1168"/>
        <v>499.2</v>
      </c>
      <c r="ER708" s="58">
        <f t="shared" si="1169"/>
        <v>1537.5360000000001</v>
      </c>
      <c r="ES708" s="58">
        <f t="shared" si="1170"/>
        <v>2931.136</v>
      </c>
      <c r="ET708" s="58">
        <f t="shared" si="1171"/>
        <v>14891.968000000001</v>
      </c>
    </row>
    <row r="709" spans="1:150" x14ac:dyDescent="0.25">
      <c r="B709" s="66">
        <v>1210624</v>
      </c>
      <c r="C709" s="67" t="s">
        <v>1990</v>
      </c>
      <c r="D709" s="32" t="s">
        <v>489</v>
      </c>
      <c r="E709" s="56"/>
      <c r="F709" s="33"/>
      <c r="G709" s="33"/>
      <c r="H709" s="288">
        <f t="shared" si="1142"/>
        <v>9044172.9013999999</v>
      </c>
      <c r="I709" s="288">
        <f t="shared" si="1143"/>
        <v>9044172.9013999999</v>
      </c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4" t="s">
        <v>616</v>
      </c>
      <c r="AI709" s="34" t="s">
        <v>597</v>
      </c>
      <c r="AJ709" s="34" t="s">
        <v>177</v>
      </c>
      <c r="AK709" s="34" t="s">
        <v>734</v>
      </c>
      <c r="AL709" s="34" t="s">
        <v>60</v>
      </c>
      <c r="AM709" s="34" t="s">
        <v>491</v>
      </c>
      <c r="AN709" s="34" t="s">
        <v>617</v>
      </c>
      <c r="AO709" s="36">
        <v>1.04</v>
      </c>
      <c r="AP709" s="69" t="s">
        <v>1991</v>
      </c>
      <c r="AQ709" s="69" t="s">
        <v>58</v>
      </c>
      <c r="AR709" s="37" t="s">
        <v>469</v>
      </c>
      <c r="AS709" s="38">
        <v>2023</v>
      </c>
      <c r="AT709" s="39" t="s">
        <v>470</v>
      </c>
      <c r="AU709" s="37" t="s">
        <v>471</v>
      </c>
      <c r="AV709" s="39" t="s">
        <v>1263</v>
      </c>
      <c r="AW709" s="39" t="s">
        <v>1263</v>
      </c>
      <c r="AX709" s="39" t="s">
        <v>1263</v>
      </c>
      <c r="AY709" s="40" t="s">
        <v>816</v>
      </c>
      <c r="AZ709" s="40" t="s">
        <v>1989</v>
      </c>
      <c r="BA709" s="274"/>
      <c r="BC709" s="43">
        <v>8697520.0975000001</v>
      </c>
      <c r="BD709" s="43">
        <v>5940000</v>
      </c>
      <c r="BE709" s="43"/>
      <c r="BF709" s="43"/>
      <c r="BG709" s="44"/>
      <c r="BH709" s="45">
        <f t="shared" si="1144"/>
        <v>8697520.0975000001</v>
      </c>
      <c r="BI709" s="45">
        <f t="shared" si="1145"/>
        <v>9044172.9013999999</v>
      </c>
      <c r="BJ709" s="45">
        <f t="shared" si="1172"/>
        <v>9044172.9013999999</v>
      </c>
      <c r="BK709" s="46">
        <v>31200</v>
      </c>
      <c r="BL709" s="46">
        <v>46800</v>
      </c>
      <c r="BM709" s="46">
        <f t="shared" si="1132"/>
        <v>48672</v>
      </c>
      <c r="BN709" s="46">
        <v>75400</v>
      </c>
      <c r="BO709" s="46">
        <f t="shared" si="1146"/>
        <v>78416</v>
      </c>
      <c r="BP709" s="46">
        <v>141700</v>
      </c>
      <c r="BQ709" s="46">
        <f t="shared" si="1121"/>
        <v>147368</v>
      </c>
      <c r="BR709" s="46">
        <v>278850</v>
      </c>
      <c r="BS709" s="46">
        <f t="shared" si="1122"/>
        <v>290004</v>
      </c>
      <c r="BT709" s="46">
        <v>451425</v>
      </c>
      <c r="BU709" s="46">
        <f t="shared" si="1123"/>
        <v>469482</v>
      </c>
      <c r="BV709" s="46">
        <v>641712.5</v>
      </c>
      <c r="BW709" s="46">
        <f t="shared" si="1124"/>
        <v>667381</v>
      </c>
      <c r="BX709" s="46">
        <v>3515216.25</v>
      </c>
      <c r="BY709" s="46">
        <f t="shared" si="1094"/>
        <v>3655824.9</v>
      </c>
      <c r="BZ709" s="46">
        <v>1757608.125</v>
      </c>
      <c r="CA709" s="46">
        <f t="shared" si="1147"/>
        <v>1827912.45</v>
      </c>
      <c r="CB709" s="46">
        <v>878804.0625</v>
      </c>
      <c r="CC709" s="46">
        <f t="shared" si="1148"/>
        <v>913956.22499999998</v>
      </c>
      <c r="CD709" s="46">
        <v>878804.16</v>
      </c>
      <c r="CE709" s="46">
        <f t="shared" si="1149"/>
        <v>913956.32640000002</v>
      </c>
      <c r="CF709" s="46">
        <v>0</v>
      </c>
      <c r="CG709" s="46">
        <f t="shared" si="1150"/>
        <v>0</v>
      </c>
      <c r="CH709" s="46">
        <v>0</v>
      </c>
      <c r="CI709" s="46">
        <f t="shared" si="1151"/>
        <v>0</v>
      </c>
      <c r="CJ709" s="46">
        <v>0</v>
      </c>
      <c r="CK709" s="46">
        <f t="shared" si="1152"/>
        <v>0</v>
      </c>
      <c r="CL709" s="46">
        <v>0</v>
      </c>
      <c r="CM709" s="46">
        <f t="shared" si="1153"/>
        <v>0</v>
      </c>
      <c r="CN709" s="46">
        <v>0</v>
      </c>
      <c r="CO709" s="46">
        <f t="shared" si="1154"/>
        <v>0</v>
      </c>
      <c r="CP709" s="46">
        <v>0</v>
      </c>
      <c r="CQ709" s="46">
        <f t="shared" si="1155"/>
        <v>0</v>
      </c>
      <c r="CR709" s="46">
        <v>0</v>
      </c>
      <c r="CS709" s="46">
        <f t="shared" si="1156"/>
        <v>0</v>
      </c>
      <c r="CT709" s="46">
        <v>0</v>
      </c>
      <c r="CU709" s="46">
        <f t="shared" si="1157"/>
        <v>0</v>
      </c>
      <c r="CV709" s="46">
        <v>0</v>
      </c>
      <c r="CW709" s="46">
        <f t="shared" si="1158"/>
        <v>0</v>
      </c>
      <c r="CX709" s="46">
        <v>0</v>
      </c>
      <c r="CY709" s="46">
        <f t="shared" si="1159"/>
        <v>0</v>
      </c>
      <c r="CZ709" s="46">
        <v>0</v>
      </c>
      <c r="DA709" s="46">
        <f t="shared" si="1160"/>
        <v>0</v>
      </c>
      <c r="DB709" s="47">
        <v>0</v>
      </c>
      <c r="DC709" s="46">
        <f t="shared" si="1161"/>
        <v>0</v>
      </c>
      <c r="DD709" s="48">
        <v>0</v>
      </c>
      <c r="DE709" s="46">
        <f t="shared" si="1162"/>
        <v>0</v>
      </c>
      <c r="DF709" s="304">
        <v>45</v>
      </c>
      <c r="DG709" s="308">
        <f t="shared" si="1135"/>
        <v>68981.620031111102</v>
      </c>
      <c r="DH709" s="306">
        <f t="shared" si="1140"/>
        <v>896761.06040444411</v>
      </c>
      <c r="DI709" s="293"/>
      <c r="DJ709" s="293"/>
      <c r="DK709" s="293"/>
      <c r="DL709" s="293"/>
      <c r="DM709" s="293"/>
      <c r="DN709" s="293"/>
      <c r="DO709" s="293"/>
      <c r="DP709" s="293"/>
      <c r="DQ709" s="293"/>
      <c r="DR709" s="293"/>
      <c r="DS709" s="293"/>
      <c r="DT709" s="310">
        <f>$DG709</f>
        <v>68981.620031111102</v>
      </c>
      <c r="DU709" s="310">
        <f t="shared" si="1163"/>
        <v>68981.620031111102</v>
      </c>
      <c r="DV709" s="310">
        <f t="shared" si="1163"/>
        <v>68981.620031111102</v>
      </c>
      <c r="DW709" s="310">
        <f t="shared" si="1163"/>
        <v>68981.620031111102</v>
      </c>
      <c r="DX709" s="310">
        <f t="shared" si="1163"/>
        <v>68981.620031111102</v>
      </c>
      <c r="DY709" s="310">
        <f t="shared" si="1163"/>
        <v>68981.620031111102</v>
      </c>
      <c r="DZ709" s="310">
        <f t="shared" si="1163"/>
        <v>68981.620031111102</v>
      </c>
      <c r="EA709" s="310">
        <f t="shared" si="1163"/>
        <v>68981.620031111102</v>
      </c>
      <c r="EB709" s="310">
        <f t="shared" si="1163"/>
        <v>68981.620031111102</v>
      </c>
      <c r="EC709" s="310">
        <f t="shared" si="1163"/>
        <v>68981.620031111102</v>
      </c>
      <c r="ED709" s="310">
        <f t="shared" si="1163"/>
        <v>68981.620031111102</v>
      </c>
      <c r="EE709" s="310">
        <f t="shared" si="1163"/>
        <v>68981.620031111102</v>
      </c>
      <c r="EF709" s="310">
        <f t="shared" si="1163"/>
        <v>68981.620031111102</v>
      </c>
      <c r="EG709" s="306">
        <f t="shared" si="1164"/>
        <v>8147411.8409955557</v>
      </c>
      <c r="EH709" s="55">
        <f t="shared" si="1165"/>
        <v>13</v>
      </c>
      <c r="EI709" s="55">
        <f t="shared" si="1141"/>
        <v>32</v>
      </c>
      <c r="EJ709" s="316" t="s">
        <v>545</v>
      </c>
      <c r="EK709" s="329">
        <f t="shared" ref="EK709:EK711" si="1174">BA709+BK709-(BD709/BJ709*BK709)</f>
        <v>10708.573971279118</v>
      </c>
      <c r="EL709" s="315">
        <f t="shared" ref="EL709:EL711" si="1175">EK709+BM709-(BD709/BJ709*BM709)-DJ709</f>
        <v>27413.949366474542</v>
      </c>
      <c r="EM709" s="315">
        <f t="shared" ref="EM709:EM711" si="1176">EL709+BO709-(BD709/BJ709*BO709)-DK709</f>
        <v>54328.165280956055</v>
      </c>
      <c r="EN709" s="315">
        <f t="shared" ref="EN709:EN711" si="1177">EM709+BQ709-(BD709/BJ709*BQ709)-DL709</f>
        <v>104908.32967196441</v>
      </c>
      <c r="EO709" s="57">
        <f t="shared" ref="EO709:EO711" si="1178">EN709+BS709-(BD709/BJ709*BS709)-DM709</f>
        <v>204444.5247350038</v>
      </c>
      <c r="EP709" s="57">
        <f t="shared" ref="EP709:EP711" si="1179">EO709+BU709-(BD709/BJ709*BS709)-DN709</f>
        <v>483458.71979804325</v>
      </c>
      <c r="EQ709" s="58">
        <f t="shared" si="1168"/>
        <v>128.50288765534941</v>
      </c>
      <c r="ER709" s="58">
        <f t="shared" si="1169"/>
        <v>328.96739239769454</v>
      </c>
      <c r="ES709" s="58">
        <f t="shared" si="1170"/>
        <v>706.26614865242868</v>
      </c>
      <c r="ET709" s="58">
        <f t="shared" si="1171"/>
        <v>1468.7166154075019</v>
      </c>
    </row>
    <row r="710" spans="1:150" x14ac:dyDescent="0.25">
      <c r="B710" s="66">
        <v>1210626</v>
      </c>
      <c r="C710" s="67" t="s">
        <v>1992</v>
      </c>
      <c r="D710" s="32" t="s">
        <v>489</v>
      </c>
      <c r="E710" s="56"/>
      <c r="F710" s="33"/>
      <c r="G710" s="33"/>
      <c r="H710" s="288">
        <f t="shared" si="1142"/>
        <v>13344032.5408</v>
      </c>
      <c r="I710" s="288">
        <f t="shared" si="1143"/>
        <v>13344032.5408</v>
      </c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4" t="s">
        <v>616</v>
      </c>
      <c r="AI710" s="34" t="s">
        <v>597</v>
      </c>
      <c r="AJ710" s="34" t="s">
        <v>177</v>
      </c>
      <c r="AK710" s="34" t="s">
        <v>734</v>
      </c>
      <c r="AL710" s="34" t="s">
        <v>60</v>
      </c>
      <c r="AM710" s="34" t="s">
        <v>491</v>
      </c>
      <c r="AN710" s="34" t="s">
        <v>617</v>
      </c>
      <c r="AO710" s="36">
        <v>1.04</v>
      </c>
      <c r="AP710" s="69" t="s">
        <v>1988</v>
      </c>
      <c r="AQ710" s="69" t="s">
        <v>58</v>
      </c>
      <c r="AR710" s="37" t="s">
        <v>469</v>
      </c>
      <c r="AS710" s="38">
        <v>2023</v>
      </c>
      <c r="AT710" s="39" t="s">
        <v>470</v>
      </c>
      <c r="AU710" s="37" t="s">
        <v>471</v>
      </c>
      <c r="AV710" s="39" t="s">
        <v>1263</v>
      </c>
      <c r="AW710" s="39" t="s">
        <v>1263</v>
      </c>
      <c r="AX710" s="39" t="s">
        <v>1263</v>
      </c>
      <c r="AY710" s="40" t="s">
        <v>816</v>
      </c>
      <c r="AZ710" s="40" t="s">
        <v>1989</v>
      </c>
      <c r="BA710" s="274"/>
      <c r="BC710" s="43">
        <v>12838800.52</v>
      </c>
      <c r="BD710" s="43">
        <v>8148000</v>
      </c>
      <c r="BE710" s="43"/>
      <c r="BF710" s="43"/>
      <c r="BG710" s="44"/>
      <c r="BH710" s="45">
        <f t="shared" si="1144"/>
        <v>12838800.52</v>
      </c>
      <c r="BI710" s="45">
        <f t="shared" si="1145"/>
        <v>13344032.5408</v>
      </c>
      <c r="BJ710" s="45">
        <f t="shared" si="1172"/>
        <v>13344032.5408</v>
      </c>
      <c r="BK710" s="46">
        <v>208000</v>
      </c>
      <c r="BL710" s="46">
        <v>312000</v>
      </c>
      <c r="BM710" s="46">
        <f t="shared" si="1132"/>
        <v>324480</v>
      </c>
      <c r="BN710" s="46">
        <v>572000</v>
      </c>
      <c r="BO710" s="46">
        <f t="shared" si="1146"/>
        <v>594880</v>
      </c>
      <c r="BP710" s="46">
        <v>5873400</v>
      </c>
      <c r="BQ710" s="46">
        <f t="shared" si="1121"/>
        <v>6108336</v>
      </c>
      <c r="BR710" s="46">
        <v>2936700</v>
      </c>
      <c r="BS710" s="46">
        <f t="shared" si="1122"/>
        <v>3054168</v>
      </c>
      <c r="BT710" s="46">
        <v>1468350</v>
      </c>
      <c r="BU710" s="46">
        <f t="shared" si="1123"/>
        <v>1527084</v>
      </c>
      <c r="BV710" s="46">
        <v>734175</v>
      </c>
      <c r="BW710" s="46">
        <f t="shared" si="1124"/>
        <v>763542</v>
      </c>
      <c r="BX710" s="46">
        <v>734175.52</v>
      </c>
      <c r="BY710" s="46">
        <f t="shared" si="1094"/>
        <v>763542.54080000008</v>
      </c>
      <c r="BZ710" s="46">
        <v>0</v>
      </c>
      <c r="CA710" s="46">
        <f t="shared" si="1147"/>
        <v>0</v>
      </c>
      <c r="CB710" s="46">
        <v>0</v>
      </c>
      <c r="CC710" s="46">
        <f t="shared" si="1148"/>
        <v>0</v>
      </c>
      <c r="CD710" s="46">
        <v>0</v>
      </c>
      <c r="CE710" s="46">
        <f t="shared" si="1149"/>
        <v>0</v>
      </c>
      <c r="CF710" s="46">
        <v>0</v>
      </c>
      <c r="CG710" s="46">
        <f t="shared" si="1150"/>
        <v>0</v>
      </c>
      <c r="CH710" s="46">
        <v>0</v>
      </c>
      <c r="CI710" s="46">
        <f t="shared" si="1151"/>
        <v>0</v>
      </c>
      <c r="CJ710" s="46">
        <v>0</v>
      </c>
      <c r="CK710" s="46">
        <f t="shared" si="1152"/>
        <v>0</v>
      </c>
      <c r="CL710" s="46">
        <v>0</v>
      </c>
      <c r="CM710" s="46">
        <f t="shared" si="1153"/>
        <v>0</v>
      </c>
      <c r="CN710" s="46">
        <v>0</v>
      </c>
      <c r="CO710" s="46">
        <f t="shared" si="1154"/>
        <v>0</v>
      </c>
      <c r="CP710" s="46">
        <v>0</v>
      </c>
      <c r="CQ710" s="46">
        <f t="shared" si="1155"/>
        <v>0</v>
      </c>
      <c r="CR710" s="46">
        <v>0</v>
      </c>
      <c r="CS710" s="46">
        <f t="shared" si="1156"/>
        <v>0</v>
      </c>
      <c r="CT710" s="46">
        <v>0</v>
      </c>
      <c r="CU710" s="46">
        <f t="shared" si="1157"/>
        <v>0</v>
      </c>
      <c r="CV710" s="46">
        <v>0</v>
      </c>
      <c r="CW710" s="46">
        <f t="shared" si="1158"/>
        <v>0</v>
      </c>
      <c r="CX710" s="46">
        <v>0</v>
      </c>
      <c r="CY710" s="46">
        <f t="shared" si="1159"/>
        <v>0</v>
      </c>
      <c r="CZ710" s="46">
        <v>0</v>
      </c>
      <c r="DA710" s="46">
        <f t="shared" si="1160"/>
        <v>0</v>
      </c>
      <c r="DB710" s="47">
        <v>0</v>
      </c>
      <c r="DC710" s="46">
        <f t="shared" si="1161"/>
        <v>0</v>
      </c>
      <c r="DD710" s="48">
        <v>0</v>
      </c>
      <c r="DE710" s="46">
        <f t="shared" si="1162"/>
        <v>0</v>
      </c>
      <c r="DF710" s="304">
        <v>45</v>
      </c>
      <c r="DG710" s="308">
        <f t="shared" si="1135"/>
        <v>115467.38979555554</v>
      </c>
      <c r="DH710" s="306">
        <f t="shared" si="1140"/>
        <v>1847478.2367288882</v>
      </c>
      <c r="DI710" s="293"/>
      <c r="DJ710" s="293"/>
      <c r="DK710" s="293"/>
      <c r="DL710" s="293"/>
      <c r="DM710" s="293"/>
      <c r="DN710" s="293"/>
      <c r="DO710" s="293"/>
      <c r="DP710" s="293"/>
      <c r="DQ710" s="310">
        <f>$DG710</f>
        <v>115467.38979555554</v>
      </c>
      <c r="DR710" s="310">
        <f t="shared" ref="DR710:DT712" si="1180">$DG710</f>
        <v>115467.38979555554</v>
      </c>
      <c r="DS710" s="310">
        <f t="shared" si="1180"/>
        <v>115467.38979555554</v>
      </c>
      <c r="DT710" s="310">
        <f t="shared" si="1180"/>
        <v>115467.38979555554</v>
      </c>
      <c r="DU710" s="310">
        <f t="shared" si="1163"/>
        <v>115467.38979555554</v>
      </c>
      <c r="DV710" s="310">
        <f t="shared" si="1163"/>
        <v>115467.38979555554</v>
      </c>
      <c r="DW710" s="310">
        <f t="shared" si="1163"/>
        <v>115467.38979555554</v>
      </c>
      <c r="DX710" s="310">
        <f t="shared" si="1163"/>
        <v>115467.38979555554</v>
      </c>
      <c r="DY710" s="310">
        <f t="shared" si="1163"/>
        <v>115467.38979555554</v>
      </c>
      <c r="DZ710" s="310">
        <f t="shared" si="1163"/>
        <v>115467.38979555554</v>
      </c>
      <c r="EA710" s="310">
        <f t="shared" si="1163"/>
        <v>115467.38979555554</v>
      </c>
      <c r="EB710" s="310">
        <f t="shared" si="1163"/>
        <v>115467.38979555554</v>
      </c>
      <c r="EC710" s="310">
        <f t="shared" si="1163"/>
        <v>115467.38979555554</v>
      </c>
      <c r="ED710" s="310">
        <f t="shared" si="1163"/>
        <v>115467.38979555554</v>
      </c>
      <c r="EE710" s="310">
        <f t="shared" si="1163"/>
        <v>115467.38979555554</v>
      </c>
      <c r="EF710" s="310">
        <f t="shared" si="1163"/>
        <v>115467.38979555554</v>
      </c>
      <c r="EG710" s="306">
        <f t="shared" si="1164"/>
        <v>11496554.304071112</v>
      </c>
      <c r="EH710" s="55">
        <f t="shared" si="1165"/>
        <v>16</v>
      </c>
      <c r="EI710" s="55">
        <f t="shared" si="1141"/>
        <v>29</v>
      </c>
      <c r="EJ710" s="316" t="s">
        <v>545</v>
      </c>
      <c r="EK710" s="329">
        <f t="shared" si="1174"/>
        <v>80993.11547554165</v>
      </c>
      <c r="EL710" s="315">
        <f t="shared" si="1175"/>
        <v>207342.37561738666</v>
      </c>
      <c r="EM710" s="315">
        <f t="shared" si="1176"/>
        <v>438982.68587743578</v>
      </c>
      <c r="EN710" s="315">
        <f t="shared" si="1177"/>
        <v>2817507.5080476678</v>
      </c>
      <c r="EO710" s="57">
        <f t="shared" si="1178"/>
        <v>4006769.919132784</v>
      </c>
      <c r="EP710" s="57">
        <f t="shared" si="1179"/>
        <v>3668948.3302178998</v>
      </c>
      <c r="EQ710" s="58">
        <f t="shared" si="1168"/>
        <v>971.91738570649977</v>
      </c>
      <c r="ER710" s="58">
        <f t="shared" si="1169"/>
        <v>2488.10850740864</v>
      </c>
      <c r="ES710" s="58">
        <f t="shared" si="1170"/>
        <v>5706.7749164066645</v>
      </c>
      <c r="ET710" s="58">
        <f t="shared" si="1171"/>
        <v>39445.105112667348</v>
      </c>
    </row>
    <row r="711" spans="1:150" x14ac:dyDescent="0.25">
      <c r="B711" s="66">
        <v>1210628</v>
      </c>
      <c r="C711" s="67" t="s">
        <v>1993</v>
      </c>
      <c r="D711" s="32" t="s">
        <v>489</v>
      </c>
      <c r="E711" s="56"/>
      <c r="F711" s="33"/>
      <c r="G711" s="33"/>
      <c r="H711" s="288">
        <f t="shared" si="1142"/>
        <v>2764736</v>
      </c>
      <c r="I711" s="288">
        <f t="shared" si="1143"/>
        <v>2764736</v>
      </c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4" t="s">
        <v>616</v>
      </c>
      <c r="AI711" s="34" t="s">
        <v>597</v>
      </c>
      <c r="AJ711" s="34" t="s">
        <v>177</v>
      </c>
      <c r="AK711" s="34" t="s">
        <v>734</v>
      </c>
      <c r="AL711" s="34" t="s">
        <v>60</v>
      </c>
      <c r="AM711" s="34" t="s">
        <v>491</v>
      </c>
      <c r="AN711" s="34" t="s">
        <v>617</v>
      </c>
      <c r="AO711" s="36">
        <v>1.04</v>
      </c>
      <c r="AP711" s="69" t="s">
        <v>1988</v>
      </c>
      <c r="AQ711" s="69" t="s">
        <v>58</v>
      </c>
      <c r="AR711" s="37" t="s">
        <v>469</v>
      </c>
      <c r="AS711" s="38">
        <v>2023</v>
      </c>
      <c r="AT711" s="39" t="s">
        <v>470</v>
      </c>
      <c r="AU711" s="37" t="s">
        <v>471</v>
      </c>
      <c r="AV711" s="39" t="s">
        <v>1263</v>
      </c>
      <c r="AW711" s="39" t="s">
        <v>1263</v>
      </c>
      <c r="AX711" s="39" t="s">
        <v>1263</v>
      </c>
      <c r="AY711" s="40" t="s">
        <v>816</v>
      </c>
      <c r="AZ711" s="40" t="s">
        <v>1989</v>
      </c>
      <c r="BA711" s="274"/>
      <c r="BC711" s="43">
        <v>2662400</v>
      </c>
      <c r="BD711" s="43">
        <v>1660000</v>
      </c>
      <c r="BE711" s="43"/>
      <c r="BF711" s="43"/>
      <c r="BG711" s="44"/>
      <c r="BH711" s="45">
        <f t="shared" si="1144"/>
        <v>2662400</v>
      </c>
      <c r="BI711" s="45">
        <f t="shared" si="1145"/>
        <v>2764736</v>
      </c>
      <c r="BJ711" s="45">
        <f t="shared" si="1172"/>
        <v>2764736</v>
      </c>
      <c r="BK711" s="46">
        <v>104000</v>
      </c>
      <c r="BL711" s="46">
        <v>364000</v>
      </c>
      <c r="BM711" s="46">
        <f t="shared" si="1132"/>
        <v>378560</v>
      </c>
      <c r="BN711" s="46">
        <v>598000</v>
      </c>
      <c r="BO711" s="46">
        <f t="shared" si="1146"/>
        <v>621920</v>
      </c>
      <c r="BP711" s="46">
        <v>798200</v>
      </c>
      <c r="BQ711" s="46">
        <f t="shared" si="1121"/>
        <v>830128</v>
      </c>
      <c r="BR711" s="46">
        <v>399100</v>
      </c>
      <c r="BS711" s="46">
        <f t="shared" si="1122"/>
        <v>415064</v>
      </c>
      <c r="BT711" s="46">
        <v>399100</v>
      </c>
      <c r="BU711" s="46">
        <f t="shared" si="1123"/>
        <v>415064</v>
      </c>
      <c r="BV711" s="46">
        <v>0</v>
      </c>
      <c r="BW711" s="46">
        <f t="shared" si="1124"/>
        <v>0</v>
      </c>
      <c r="BX711" s="46">
        <v>0</v>
      </c>
      <c r="BY711" s="46">
        <f t="shared" si="1094"/>
        <v>0</v>
      </c>
      <c r="BZ711" s="46">
        <v>0</v>
      </c>
      <c r="CA711" s="46">
        <f t="shared" si="1147"/>
        <v>0</v>
      </c>
      <c r="CB711" s="46">
        <v>0</v>
      </c>
      <c r="CC711" s="46">
        <f t="shared" si="1148"/>
        <v>0</v>
      </c>
      <c r="CD711" s="46">
        <v>0</v>
      </c>
      <c r="CE711" s="46">
        <f t="shared" si="1149"/>
        <v>0</v>
      </c>
      <c r="CF711" s="46">
        <v>0</v>
      </c>
      <c r="CG711" s="46">
        <f t="shared" si="1150"/>
        <v>0</v>
      </c>
      <c r="CH711" s="46">
        <v>0</v>
      </c>
      <c r="CI711" s="46">
        <f t="shared" si="1151"/>
        <v>0</v>
      </c>
      <c r="CJ711" s="46">
        <v>0</v>
      </c>
      <c r="CK711" s="46">
        <f t="shared" si="1152"/>
        <v>0</v>
      </c>
      <c r="CL711" s="46">
        <v>0</v>
      </c>
      <c r="CM711" s="46">
        <f t="shared" si="1153"/>
        <v>0</v>
      </c>
      <c r="CN711" s="46">
        <v>0</v>
      </c>
      <c r="CO711" s="46">
        <f t="shared" si="1154"/>
        <v>0</v>
      </c>
      <c r="CP711" s="46">
        <v>0</v>
      </c>
      <c r="CQ711" s="46">
        <f t="shared" si="1155"/>
        <v>0</v>
      </c>
      <c r="CR711" s="46">
        <v>0</v>
      </c>
      <c r="CS711" s="46">
        <f t="shared" si="1156"/>
        <v>0</v>
      </c>
      <c r="CT711" s="46">
        <v>0</v>
      </c>
      <c r="CU711" s="46">
        <f t="shared" si="1157"/>
        <v>0</v>
      </c>
      <c r="CV711" s="46">
        <v>0</v>
      </c>
      <c r="CW711" s="46">
        <f t="shared" si="1158"/>
        <v>0</v>
      </c>
      <c r="CX711" s="46">
        <v>0</v>
      </c>
      <c r="CY711" s="46">
        <f t="shared" si="1159"/>
        <v>0</v>
      </c>
      <c r="CZ711" s="46">
        <v>0</v>
      </c>
      <c r="DA711" s="46">
        <f t="shared" si="1160"/>
        <v>0</v>
      </c>
      <c r="DB711" s="47">
        <v>0</v>
      </c>
      <c r="DC711" s="46">
        <f t="shared" si="1161"/>
        <v>0</v>
      </c>
      <c r="DD711" s="48">
        <v>0</v>
      </c>
      <c r="DE711" s="46">
        <f t="shared" si="1162"/>
        <v>0</v>
      </c>
      <c r="DF711" s="304">
        <v>45</v>
      </c>
      <c r="DG711" s="308">
        <f t="shared" si="1135"/>
        <v>24549.68888888889</v>
      </c>
      <c r="DH711" s="306">
        <f t="shared" si="1140"/>
        <v>441894.39999999985</v>
      </c>
      <c r="DI711" s="293"/>
      <c r="DJ711" s="293"/>
      <c r="DK711" s="293"/>
      <c r="DL711" s="293"/>
      <c r="DM711" s="293"/>
      <c r="DN711" s="293"/>
      <c r="DO711" s="310">
        <f>$DG711</f>
        <v>24549.68888888889</v>
      </c>
      <c r="DP711" s="310">
        <f t="shared" ref="DP711:DQ712" si="1181">$DG711</f>
        <v>24549.68888888889</v>
      </c>
      <c r="DQ711" s="310">
        <f t="shared" si="1181"/>
        <v>24549.68888888889</v>
      </c>
      <c r="DR711" s="310">
        <f t="shared" si="1180"/>
        <v>24549.68888888889</v>
      </c>
      <c r="DS711" s="310">
        <f t="shared" si="1180"/>
        <v>24549.68888888889</v>
      </c>
      <c r="DT711" s="310">
        <f t="shared" si="1180"/>
        <v>24549.68888888889</v>
      </c>
      <c r="DU711" s="310">
        <f t="shared" si="1163"/>
        <v>24549.68888888889</v>
      </c>
      <c r="DV711" s="310">
        <f t="shared" si="1163"/>
        <v>24549.68888888889</v>
      </c>
      <c r="DW711" s="310">
        <f t="shared" si="1163"/>
        <v>24549.68888888889</v>
      </c>
      <c r="DX711" s="310">
        <f t="shared" si="1163"/>
        <v>24549.68888888889</v>
      </c>
      <c r="DY711" s="310">
        <f t="shared" si="1163"/>
        <v>24549.68888888889</v>
      </c>
      <c r="DZ711" s="310">
        <f t="shared" si="1163"/>
        <v>24549.68888888889</v>
      </c>
      <c r="EA711" s="310">
        <f t="shared" si="1163"/>
        <v>24549.68888888889</v>
      </c>
      <c r="EB711" s="310">
        <f t="shared" si="1163"/>
        <v>24549.68888888889</v>
      </c>
      <c r="EC711" s="310">
        <f t="shared" si="1163"/>
        <v>24549.68888888889</v>
      </c>
      <c r="ED711" s="310">
        <f t="shared" si="1163"/>
        <v>24549.68888888889</v>
      </c>
      <c r="EE711" s="310">
        <f t="shared" si="1163"/>
        <v>24549.68888888889</v>
      </c>
      <c r="EF711" s="310">
        <f t="shared" si="1163"/>
        <v>24549.68888888889</v>
      </c>
      <c r="EG711" s="306">
        <f t="shared" si="1164"/>
        <v>2322841.6000000001</v>
      </c>
      <c r="EH711" s="55">
        <f t="shared" si="1165"/>
        <v>18</v>
      </c>
      <c r="EI711" s="55">
        <f t="shared" si="1141"/>
        <v>27</v>
      </c>
      <c r="EJ711" s="316" t="s">
        <v>545</v>
      </c>
      <c r="EK711" s="329">
        <f t="shared" si="1174"/>
        <v>41556.424917243457</v>
      </c>
      <c r="EL711" s="315">
        <f t="shared" si="1175"/>
        <v>192821.81161600968</v>
      </c>
      <c r="EM711" s="315">
        <f t="shared" si="1176"/>
        <v>441329.23262112559</v>
      </c>
      <c r="EN711" s="315">
        <f t="shared" si="1177"/>
        <v>773032.61631056294</v>
      </c>
      <c r="EO711" s="57">
        <f t="shared" si="1178"/>
        <v>938884.30815528159</v>
      </c>
      <c r="EP711" s="57">
        <f t="shared" si="1179"/>
        <v>1104736</v>
      </c>
      <c r="EQ711" s="58">
        <f t="shared" si="1168"/>
        <v>498.67709900692148</v>
      </c>
      <c r="ER711" s="58">
        <f t="shared" si="1169"/>
        <v>2313.8617393921163</v>
      </c>
      <c r="ES711" s="58">
        <f t="shared" si="1170"/>
        <v>5737.2800240746319</v>
      </c>
      <c r="ET711" s="58">
        <f t="shared" si="1171"/>
        <v>10822.456628347882</v>
      </c>
    </row>
    <row r="712" spans="1:150" x14ac:dyDescent="0.25">
      <c r="B712" s="66">
        <v>1320002</v>
      </c>
      <c r="C712" s="67" t="s">
        <v>1994</v>
      </c>
      <c r="D712" s="32" t="s">
        <v>944</v>
      </c>
      <c r="E712" s="56"/>
      <c r="F712" s="33"/>
      <c r="G712" s="33"/>
      <c r="H712" s="288">
        <f t="shared" si="1142"/>
        <v>3459040</v>
      </c>
      <c r="I712" s="288">
        <f t="shared" si="1143"/>
        <v>3459040</v>
      </c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4" t="s">
        <v>901</v>
      </c>
      <c r="AI712" s="34" t="s">
        <v>463</v>
      </c>
      <c r="AJ712" s="34" t="s">
        <v>177</v>
      </c>
      <c r="AK712" s="34" t="s">
        <v>734</v>
      </c>
      <c r="AL712" s="34" t="s">
        <v>1995</v>
      </c>
      <c r="AM712" s="34" t="s">
        <v>692</v>
      </c>
      <c r="AN712" s="34" t="s">
        <v>617</v>
      </c>
      <c r="AO712" s="36">
        <v>1.04</v>
      </c>
      <c r="AP712" s="69" t="s">
        <v>586</v>
      </c>
      <c r="AQ712" s="69" t="s">
        <v>58</v>
      </c>
      <c r="AR712" s="37" t="s">
        <v>469</v>
      </c>
      <c r="AS712" s="38">
        <v>2023</v>
      </c>
      <c r="AT712" s="39" t="s">
        <v>470</v>
      </c>
      <c r="AU712" s="37" t="s">
        <v>471</v>
      </c>
      <c r="AV712" s="39" t="s">
        <v>1263</v>
      </c>
      <c r="AW712" s="39" t="s">
        <v>1263</v>
      </c>
      <c r="AX712" s="39" t="s">
        <v>1263</v>
      </c>
      <c r="AY712" s="40" t="s">
        <v>946</v>
      </c>
      <c r="AZ712" s="40" t="s">
        <v>1989</v>
      </c>
      <c r="BA712" s="274"/>
      <c r="BC712" s="43">
        <v>3328000</v>
      </c>
      <c r="BD712" s="43">
        <v>0</v>
      </c>
      <c r="BE712" s="43"/>
      <c r="BF712" s="43"/>
      <c r="BG712" s="44"/>
      <c r="BH712" s="45">
        <f t="shared" si="1144"/>
        <v>3328000</v>
      </c>
      <c r="BI712" s="45">
        <f t="shared" si="1145"/>
        <v>3459040</v>
      </c>
      <c r="BJ712" s="45">
        <f t="shared" si="1172"/>
        <v>3459040</v>
      </c>
      <c r="BK712" s="46">
        <v>52000</v>
      </c>
      <c r="BL712" s="46">
        <v>130000</v>
      </c>
      <c r="BM712" s="46">
        <f t="shared" si="1132"/>
        <v>135200</v>
      </c>
      <c r="BN712" s="46">
        <v>156000</v>
      </c>
      <c r="BO712" s="46">
        <f t="shared" si="1146"/>
        <v>162240</v>
      </c>
      <c r="BP712" s="46">
        <v>780000</v>
      </c>
      <c r="BQ712" s="46">
        <f t="shared" si="1121"/>
        <v>811200</v>
      </c>
      <c r="BR712" s="46">
        <v>1040000</v>
      </c>
      <c r="BS712" s="46">
        <f t="shared" si="1122"/>
        <v>1081600</v>
      </c>
      <c r="BT712" s="46">
        <v>585000</v>
      </c>
      <c r="BU712" s="46">
        <f t="shared" si="1123"/>
        <v>608400</v>
      </c>
      <c r="BV712" s="46">
        <v>585000</v>
      </c>
      <c r="BW712" s="46">
        <f t="shared" si="1124"/>
        <v>608400</v>
      </c>
      <c r="BX712" s="46">
        <v>0</v>
      </c>
      <c r="BY712" s="46">
        <f t="shared" si="1094"/>
        <v>0</v>
      </c>
      <c r="BZ712" s="46">
        <v>0</v>
      </c>
      <c r="CA712" s="46">
        <f t="shared" si="1147"/>
        <v>0</v>
      </c>
      <c r="CB712" s="46">
        <v>0</v>
      </c>
      <c r="CC712" s="46">
        <f t="shared" si="1148"/>
        <v>0</v>
      </c>
      <c r="CD712" s="46">
        <v>0</v>
      </c>
      <c r="CE712" s="46">
        <f t="shared" si="1149"/>
        <v>0</v>
      </c>
      <c r="CF712" s="46">
        <v>0</v>
      </c>
      <c r="CG712" s="46">
        <f t="shared" si="1150"/>
        <v>0</v>
      </c>
      <c r="CH712" s="46">
        <v>0</v>
      </c>
      <c r="CI712" s="46">
        <f t="shared" si="1151"/>
        <v>0</v>
      </c>
      <c r="CJ712" s="46">
        <v>0</v>
      </c>
      <c r="CK712" s="46">
        <f t="shared" si="1152"/>
        <v>0</v>
      </c>
      <c r="CL712" s="46">
        <v>0</v>
      </c>
      <c r="CM712" s="46">
        <f t="shared" si="1153"/>
        <v>0</v>
      </c>
      <c r="CN712" s="46">
        <v>0</v>
      </c>
      <c r="CO712" s="46">
        <f t="shared" si="1154"/>
        <v>0</v>
      </c>
      <c r="CP712" s="46">
        <v>0</v>
      </c>
      <c r="CQ712" s="46">
        <f t="shared" si="1155"/>
        <v>0</v>
      </c>
      <c r="CR712" s="46">
        <v>0</v>
      </c>
      <c r="CS712" s="46">
        <f t="shared" si="1156"/>
        <v>0</v>
      </c>
      <c r="CT712" s="46">
        <v>0</v>
      </c>
      <c r="CU712" s="46">
        <f t="shared" si="1157"/>
        <v>0</v>
      </c>
      <c r="CV712" s="46">
        <v>0</v>
      </c>
      <c r="CW712" s="46">
        <f t="shared" si="1158"/>
        <v>0</v>
      </c>
      <c r="CX712" s="46">
        <v>0</v>
      </c>
      <c r="CY712" s="46">
        <f t="shared" si="1159"/>
        <v>0</v>
      </c>
      <c r="CZ712" s="46">
        <v>0</v>
      </c>
      <c r="DA712" s="46">
        <f t="shared" si="1160"/>
        <v>0</v>
      </c>
      <c r="DB712" s="47">
        <v>0</v>
      </c>
      <c r="DC712" s="46">
        <f t="shared" si="1161"/>
        <v>0</v>
      </c>
      <c r="DD712" s="48">
        <v>0</v>
      </c>
      <c r="DE712" s="46">
        <f t="shared" si="1162"/>
        <v>0</v>
      </c>
      <c r="DF712" s="305">
        <v>60</v>
      </c>
      <c r="DG712" s="308">
        <f t="shared" si="1135"/>
        <v>57650.666666666664</v>
      </c>
      <c r="DH712" s="306">
        <f t="shared" si="1140"/>
        <v>980061.33333333314</v>
      </c>
      <c r="DI712" s="293"/>
      <c r="DJ712" s="293"/>
      <c r="DK712" s="293"/>
      <c r="DL712" s="293"/>
      <c r="DM712" s="293"/>
      <c r="DN712" s="293"/>
      <c r="DO712" s="293"/>
      <c r="DP712" s="311">
        <f>$DG712</f>
        <v>57650.666666666664</v>
      </c>
      <c r="DQ712" s="311">
        <f t="shared" si="1181"/>
        <v>57650.666666666664</v>
      </c>
      <c r="DR712" s="311">
        <f t="shared" si="1180"/>
        <v>57650.666666666664</v>
      </c>
      <c r="DS712" s="311">
        <f t="shared" si="1180"/>
        <v>57650.666666666664</v>
      </c>
      <c r="DT712" s="311">
        <f t="shared" si="1180"/>
        <v>57650.666666666664</v>
      </c>
      <c r="DU712" s="311">
        <f t="shared" si="1163"/>
        <v>57650.666666666664</v>
      </c>
      <c r="DV712" s="311">
        <f t="shared" si="1163"/>
        <v>57650.666666666664</v>
      </c>
      <c r="DW712" s="311">
        <f t="shared" si="1163"/>
        <v>57650.666666666664</v>
      </c>
      <c r="DX712" s="311">
        <f t="shared" si="1163"/>
        <v>57650.666666666664</v>
      </c>
      <c r="DY712" s="311">
        <f t="shared" si="1163"/>
        <v>57650.666666666664</v>
      </c>
      <c r="DZ712" s="311">
        <f t="shared" si="1163"/>
        <v>57650.666666666664</v>
      </c>
      <c r="EA712" s="311">
        <f t="shared" si="1163"/>
        <v>57650.666666666664</v>
      </c>
      <c r="EB712" s="311">
        <f t="shared" si="1163"/>
        <v>57650.666666666664</v>
      </c>
      <c r="EC712" s="311">
        <f t="shared" si="1163"/>
        <v>57650.666666666664</v>
      </c>
      <c r="ED712" s="311">
        <f t="shared" si="1163"/>
        <v>57650.666666666664</v>
      </c>
      <c r="EE712" s="311">
        <f t="shared" si="1163"/>
        <v>57650.666666666664</v>
      </c>
      <c r="EF712" s="311">
        <f t="shared" si="1163"/>
        <v>57650.666666666664</v>
      </c>
      <c r="EG712" s="306">
        <f t="shared" si="1164"/>
        <v>2478978.666666667</v>
      </c>
      <c r="EH712" s="55">
        <f t="shared" si="1165"/>
        <v>17</v>
      </c>
      <c r="EI712" s="55">
        <f t="shared" si="1141"/>
        <v>43</v>
      </c>
      <c r="EJ712" s="317" t="s">
        <v>1996</v>
      </c>
      <c r="EK712" s="315">
        <f t="shared" ref="EK712:EK722" si="1182">BA712+BK712</f>
        <v>52000</v>
      </c>
      <c r="EL712" s="315">
        <f t="shared" ref="EL712:EL722" si="1183">EK712+BM712-DJ712</f>
        <v>187200</v>
      </c>
      <c r="EM712" s="315">
        <f t="shared" ref="EM712:EM722" si="1184">EL712+BO712-DK712</f>
        <v>349440</v>
      </c>
      <c r="EN712" s="315">
        <f t="shared" ref="EN712:EN722" si="1185">EM712+BQ712-DL712</f>
        <v>1160640</v>
      </c>
      <c r="EO712" s="57">
        <f t="shared" si="1166"/>
        <v>2242240</v>
      </c>
      <c r="EP712" s="57">
        <f t="shared" si="1167"/>
        <v>2850640</v>
      </c>
      <c r="EQ712" s="58">
        <f t="shared" si="1168"/>
        <v>624</v>
      </c>
      <c r="ER712" s="58">
        <f t="shared" si="1169"/>
        <v>2246.4</v>
      </c>
      <c r="ES712" s="58">
        <f t="shared" si="1170"/>
        <v>4542.7199999999993</v>
      </c>
      <c r="ET712" s="58">
        <f t="shared" si="1171"/>
        <v>16248.960000000001</v>
      </c>
    </row>
    <row r="713" spans="1:150" x14ac:dyDescent="0.25">
      <c r="B713" s="66">
        <v>1320004</v>
      </c>
      <c r="C713" s="67" t="s">
        <v>1997</v>
      </c>
      <c r="D713" s="32" t="s">
        <v>944</v>
      </c>
      <c r="E713" s="56"/>
      <c r="F713" s="33"/>
      <c r="G713" s="33"/>
      <c r="H713" s="288">
        <f t="shared" si="1142"/>
        <v>16224000.038024999</v>
      </c>
      <c r="I713" s="288">
        <f t="shared" si="1143"/>
        <v>16224000.038024999</v>
      </c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4" t="s">
        <v>901</v>
      </c>
      <c r="AI713" s="34" t="s">
        <v>463</v>
      </c>
      <c r="AJ713" s="34" t="s">
        <v>177</v>
      </c>
      <c r="AK713" s="34" t="s">
        <v>734</v>
      </c>
      <c r="AL713" s="34" t="s">
        <v>90</v>
      </c>
      <c r="AM713" s="34" t="s">
        <v>695</v>
      </c>
      <c r="AN713" s="34" t="s">
        <v>617</v>
      </c>
      <c r="AO713" s="36">
        <v>1.04</v>
      </c>
      <c r="AP713" s="69" t="s">
        <v>468</v>
      </c>
      <c r="AQ713" s="69" t="s">
        <v>58</v>
      </c>
      <c r="AR713" s="37" t="s">
        <v>469</v>
      </c>
      <c r="AS713" s="38">
        <v>2023</v>
      </c>
      <c r="AT713" s="39" t="s">
        <v>470</v>
      </c>
      <c r="AU713" s="37" t="s">
        <v>471</v>
      </c>
      <c r="AV713" s="39" t="s">
        <v>1263</v>
      </c>
      <c r="AW713" s="39" t="s">
        <v>1263</v>
      </c>
      <c r="AX713" s="39" t="s">
        <v>1263</v>
      </c>
      <c r="AY713" s="40" t="s">
        <v>946</v>
      </c>
      <c r="AZ713" s="40" t="s">
        <v>1989</v>
      </c>
      <c r="BA713" s="274"/>
      <c r="BC713" s="43">
        <v>15600000.036562501</v>
      </c>
      <c r="BD713" s="43">
        <v>0</v>
      </c>
      <c r="BE713" s="43"/>
      <c r="BF713" s="43"/>
      <c r="BG713" s="44"/>
      <c r="BH713" s="45">
        <f t="shared" si="1144"/>
        <v>15600000.036562501</v>
      </c>
      <c r="BI713" s="45">
        <f t="shared" si="1145"/>
        <v>16224000.038024999</v>
      </c>
      <c r="BJ713" s="45">
        <f t="shared" si="1172"/>
        <v>16224000.038024999</v>
      </c>
      <c r="BK713" s="46">
        <v>0</v>
      </c>
      <c r="BL713" s="46">
        <v>0</v>
      </c>
      <c r="BM713" s="46">
        <f t="shared" si="1132"/>
        <v>0</v>
      </c>
      <c r="BN713" s="46">
        <v>520000</v>
      </c>
      <c r="BO713" s="46">
        <f t="shared" si="1146"/>
        <v>540800</v>
      </c>
      <c r="BP713" s="46">
        <v>780000</v>
      </c>
      <c r="BQ713" s="46">
        <f t="shared" si="1121"/>
        <v>811200</v>
      </c>
      <c r="BR713" s="46">
        <v>910000</v>
      </c>
      <c r="BS713" s="46">
        <f t="shared" si="1122"/>
        <v>946400</v>
      </c>
      <c r="BT713" s="46">
        <v>975000</v>
      </c>
      <c r="BU713" s="46">
        <f t="shared" si="1123"/>
        <v>1014000</v>
      </c>
      <c r="BV713" s="46">
        <v>1007500</v>
      </c>
      <c r="BW713" s="46">
        <f t="shared" si="1124"/>
        <v>1047800</v>
      </c>
      <c r="BX713" s="46">
        <v>1023750</v>
      </c>
      <c r="BY713" s="46">
        <f t="shared" si="1094"/>
        <v>1064700</v>
      </c>
      <c r="BZ713" s="46">
        <v>1031875</v>
      </c>
      <c r="CA713" s="46">
        <f t="shared" si="1147"/>
        <v>1073150</v>
      </c>
      <c r="CB713" s="46">
        <v>1035937.5</v>
      </c>
      <c r="CC713" s="46">
        <f t="shared" si="1148"/>
        <v>1077375</v>
      </c>
      <c r="CD713" s="46">
        <v>1037968.75</v>
      </c>
      <c r="CE713" s="46">
        <f t="shared" si="1149"/>
        <v>1079487.5</v>
      </c>
      <c r="CF713" s="46">
        <v>1038984.375</v>
      </c>
      <c r="CG713" s="46">
        <f t="shared" si="1150"/>
        <v>1080543.75</v>
      </c>
      <c r="CH713" s="46">
        <v>1039492.1875</v>
      </c>
      <c r="CI713" s="46">
        <f t="shared" si="1151"/>
        <v>1081071.875</v>
      </c>
      <c r="CJ713" s="46">
        <v>1559746.09375</v>
      </c>
      <c r="CK713" s="46">
        <f t="shared" si="1152"/>
        <v>1622135.9375</v>
      </c>
      <c r="CL713" s="46">
        <v>1819873.046875</v>
      </c>
      <c r="CM713" s="46">
        <f t="shared" si="1153"/>
        <v>1892667.96875</v>
      </c>
      <c r="CN713" s="46">
        <v>909936.5234375</v>
      </c>
      <c r="CO713" s="46">
        <f t="shared" si="1154"/>
        <v>946333.984375</v>
      </c>
      <c r="CP713" s="46">
        <v>909936.56</v>
      </c>
      <c r="CQ713" s="46">
        <f t="shared" si="1155"/>
        <v>946334.02240000013</v>
      </c>
      <c r="CR713" s="46">
        <v>0</v>
      </c>
      <c r="CS713" s="46">
        <f t="shared" si="1156"/>
        <v>0</v>
      </c>
      <c r="CT713" s="46">
        <v>0</v>
      </c>
      <c r="CU713" s="46">
        <f t="shared" si="1157"/>
        <v>0</v>
      </c>
      <c r="CV713" s="46">
        <v>0</v>
      </c>
      <c r="CW713" s="46">
        <f t="shared" si="1158"/>
        <v>0</v>
      </c>
      <c r="CX713" s="46">
        <v>0</v>
      </c>
      <c r="CY713" s="46">
        <f t="shared" si="1159"/>
        <v>0</v>
      </c>
      <c r="CZ713" s="46">
        <v>0</v>
      </c>
      <c r="DA713" s="46">
        <f t="shared" si="1160"/>
        <v>0</v>
      </c>
      <c r="DB713" s="47">
        <v>0</v>
      </c>
      <c r="DC713" s="46">
        <f t="shared" si="1161"/>
        <v>0</v>
      </c>
      <c r="DD713" s="48">
        <v>0</v>
      </c>
      <c r="DE713" s="46">
        <f t="shared" si="1162"/>
        <v>0</v>
      </c>
      <c r="DF713" s="305">
        <v>30</v>
      </c>
      <c r="DG713" s="308">
        <f t="shared" si="1135"/>
        <v>540800.00126749999</v>
      </c>
      <c r="DH713" s="306">
        <f t="shared" si="1140"/>
        <v>3785600.0088725006</v>
      </c>
      <c r="DI713" s="293"/>
      <c r="DJ713" s="293"/>
      <c r="DK713" s="293"/>
      <c r="DL713" s="293"/>
      <c r="DM713" s="293"/>
      <c r="DN713" s="293"/>
      <c r="DO713" s="293"/>
      <c r="DP713" s="293"/>
      <c r="DQ713" s="293"/>
      <c r="DR713" s="293"/>
      <c r="DS713" s="293"/>
      <c r="DT713" s="293"/>
      <c r="DU713" s="293"/>
      <c r="DV713" s="293"/>
      <c r="DW713" s="293"/>
      <c r="DX713" s="293"/>
      <c r="DY713" s="293"/>
      <c r="DZ713" s="310">
        <f>$DG713</f>
        <v>540800.00126749999</v>
      </c>
      <c r="EA713" s="310">
        <f t="shared" si="1163"/>
        <v>540800.00126749999</v>
      </c>
      <c r="EB713" s="310">
        <f t="shared" si="1163"/>
        <v>540800.00126749999</v>
      </c>
      <c r="EC713" s="310">
        <f t="shared" si="1163"/>
        <v>540800.00126749999</v>
      </c>
      <c r="ED713" s="310">
        <f t="shared" si="1163"/>
        <v>540800.00126749999</v>
      </c>
      <c r="EE713" s="310">
        <f t="shared" si="1163"/>
        <v>540800.00126749999</v>
      </c>
      <c r="EF713" s="310">
        <f t="shared" si="1163"/>
        <v>540800.00126749999</v>
      </c>
      <c r="EG713" s="306">
        <f t="shared" si="1164"/>
        <v>12438400.029152498</v>
      </c>
      <c r="EH713" s="55">
        <f t="shared" si="1165"/>
        <v>7</v>
      </c>
      <c r="EI713" s="55">
        <f t="shared" si="1141"/>
        <v>23</v>
      </c>
      <c r="EJ713" s="317" t="s">
        <v>1998</v>
      </c>
      <c r="EK713" s="315">
        <f t="shared" si="1182"/>
        <v>0</v>
      </c>
      <c r="EL713" s="315">
        <f t="shared" si="1183"/>
        <v>0</v>
      </c>
      <c r="EM713" s="315">
        <f t="shared" si="1184"/>
        <v>540800</v>
      </c>
      <c r="EN713" s="315">
        <f t="shared" si="1185"/>
        <v>1352000</v>
      </c>
      <c r="EO713" s="57">
        <f t="shared" si="1166"/>
        <v>2298400</v>
      </c>
      <c r="EP713" s="57">
        <f t="shared" si="1167"/>
        <v>3312400</v>
      </c>
      <c r="EQ713" s="58">
        <f t="shared" si="1168"/>
        <v>0</v>
      </c>
      <c r="ER713" s="58">
        <f t="shared" si="1169"/>
        <v>0</v>
      </c>
      <c r="ES713" s="58">
        <f t="shared" si="1170"/>
        <v>7030.4</v>
      </c>
      <c r="ET713" s="58">
        <f t="shared" si="1171"/>
        <v>18928</v>
      </c>
    </row>
    <row r="714" spans="1:150" x14ac:dyDescent="0.25">
      <c r="B714" s="66">
        <v>1520031</v>
      </c>
      <c r="C714" s="67" t="s">
        <v>1999</v>
      </c>
      <c r="D714" s="32" t="s">
        <v>604</v>
      </c>
      <c r="E714" s="56"/>
      <c r="F714" s="33"/>
      <c r="G714" s="33"/>
      <c r="H714" s="288">
        <f t="shared" si="1142"/>
        <v>8652800</v>
      </c>
      <c r="I714" s="288">
        <f t="shared" si="1143"/>
        <v>8652800</v>
      </c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4" t="s">
        <v>583</v>
      </c>
      <c r="AI714" s="34" t="s">
        <v>479</v>
      </c>
      <c r="AJ714" s="34" t="s">
        <v>2000</v>
      </c>
      <c r="AK714" s="34" t="s">
        <v>806</v>
      </c>
      <c r="AL714" s="34" t="s">
        <v>2000</v>
      </c>
      <c r="AM714" s="34" t="s">
        <v>466</v>
      </c>
      <c r="AN714" s="34" t="s">
        <v>467</v>
      </c>
      <c r="AO714" s="36">
        <v>1.04</v>
      </c>
      <c r="AP714" s="69" t="s">
        <v>468</v>
      </c>
      <c r="AQ714" s="69" t="s">
        <v>58</v>
      </c>
      <c r="AR714" s="37" t="s">
        <v>469</v>
      </c>
      <c r="AS714" s="38">
        <v>2023</v>
      </c>
      <c r="AT714" s="39" t="s">
        <v>470</v>
      </c>
      <c r="AU714" s="37" t="s">
        <v>471</v>
      </c>
      <c r="AV714" s="39" t="s">
        <v>1263</v>
      </c>
      <c r="AW714" s="39" t="s">
        <v>1263</v>
      </c>
      <c r="AX714" s="39" t="s">
        <v>1263</v>
      </c>
      <c r="AY714" s="40" t="s">
        <v>1116</v>
      </c>
      <c r="AZ714" s="40" t="s">
        <v>1989</v>
      </c>
      <c r="BA714" s="274"/>
      <c r="BC714" s="43">
        <v>8320000</v>
      </c>
      <c r="BD714" s="43">
        <v>0</v>
      </c>
      <c r="BE714" s="43"/>
      <c r="BF714" s="43"/>
      <c r="BG714" s="44"/>
      <c r="BH714" s="45">
        <f t="shared" si="1144"/>
        <v>8320000</v>
      </c>
      <c r="BI714" s="45">
        <f t="shared" si="1145"/>
        <v>8652800</v>
      </c>
      <c r="BJ714" s="45">
        <f t="shared" si="1172"/>
        <v>8652800</v>
      </c>
      <c r="BK714" s="46">
        <v>0</v>
      </c>
      <c r="BL714" s="46">
        <v>0</v>
      </c>
      <c r="BM714" s="46">
        <f t="shared" si="1132"/>
        <v>0</v>
      </c>
      <c r="BN714" s="46">
        <v>0</v>
      </c>
      <c r="BO714" s="46">
        <f t="shared" si="1146"/>
        <v>0</v>
      </c>
      <c r="BP714" s="46">
        <v>0</v>
      </c>
      <c r="BQ714" s="46">
        <f t="shared" si="1121"/>
        <v>0</v>
      </c>
      <c r="BR714" s="46">
        <v>520000</v>
      </c>
      <c r="BS714" s="46">
        <f t="shared" si="1122"/>
        <v>540800</v>
      </c>
      <c r="BT714" s="46">
        <v>520000</v>
      </c>
      <c r="BU714" s="46">
        <f t="shared" si="1123"/>
        <v>540800</v>
      </c>
      <c r="BV714" s="46">
        <v>2600000</v>
      </c>
      <c r="BW714" s="46">
        <f t="shared" si="1124"/>
        <v>2704000</v>
      </c>
      <c r="BX714" s="46">
        <v>2600000</v>
      </c>
      <c r="BY714" s="46">
        <f t="shared" si="1094"/>
        <v>2704000</v>
      </c>
      <c r="BZ714" s="46">
        <v>2080000</v>
      </c>
      <c r="CA714" s="46">
        <f t="shared" si="1147"/>
        <v>2163200</v>
      </c>
      <c r="CB714" s="46">
        <v>0</v>
      </c>
      <c r="CC714" s="46">
        <f t="shared" si="1148"/>
        <v>0</v>
      </c>
      <c r="CD714" s="46">
        <v>0</v>
      </c>
      <c r="CE714" s="46">
        <f t="shared" si="1149"/>
        <v>0</v>
      </c>
      <c r="CF714" s="46">
        <v>0</v>
      </c>
      <c r="CG714" s="46">
        <f t="shared" si="1150"/>
        <v>0</v>
      </c>
      <c r="CH714" s="46">
        <v>0</v>
      </c>
      <c r="CI714" s="46">
        <f t="shared" si="1151"/>
        <v>0</v>
      </c>
      <c r="CJ714" s="46">
        <v>0</v>
      </c>
      <c r="CK714" s="46">
        <f t="shared" si="1152"/>
        <v>0</v>
      </c>
      <c r="CL714" s="46">
        <v>0</v>
      </c>
      <c r="CM714" s="46">
        <f t="shared" si="1153"/>
        <v>0</v>
      </c>
      <c r="CN714" s="46">
        <v>0</v>
      </c>
      <c r="CO714" s="46">
        <f t="shared" si="1154"/>
        <v>0</v>
      </c>
      <c r="CP714" s="46">
        <v>0</v>
      </c>
      <c r="CQ714" s="46">
        <f t="shared" si="1155"/>
        <v>0</v>
      </c>
      <c r="CR714" s="46">
        <v>0</v>
      </c>
      <c r="CS714" s="46">
        <f t="shared" si="1156"/>
        <v>0</v>
      </c>
      <c r="CT714" s="46">
        <v>0</v>
      </c>
      <c r="CU714" s="46">
        <f t="shared" si="1157"/>
        <v>0</v>
      </c>
      <c r="CV714" s="46">
        <v>0</v>
      </c>
      <c r="CW714" s="46">
        <f t="shared" si="1158"/>
        <v>0</v>
      </c>
      <c r="CX714" s="46">
        <v>0</v>
      </c>
      <c r="CY714" s="46">
        <f t="shared" si="1159"/>
        <v>0</v>
      </c>
      <c r="CZ714" s="46">
        <v>0</v>
      </c>
      <c r="DA714" s="46">
        <f t="shared" si="1160"/>
        <v>0</v>
      </c>
      <c r="DB714" s="47">
        <v>0</v>
      </c>
      <c r="DC714" s="46">
        <f t="shared" si="1161"/>
        <v>0</v>
      </c>
      <c r="DD714" s="48">
        <v>0</v>
      </c>
      <c r="DE714" s="46">
        <f t="shared" si="1162"/>
        <v>0</v>
      </c>
      <c r="DF714" s="305">
        <v>30</v>
      </c>
      <c r="DG714" s="308">
        <f t="shared" si="1135"/>
        <v>288426.66666666669</v>
      </c>
      <c r="DH714" s="306">
        <f t="shared" si="1140"/>
        <v>4326399.9999999991</v>
      </c>
      <c r="DI714" s="293"/>
      <c r="DJ714" s="293"/>
      <c r="DK714" s="293"/>
      <c r="DL714" s="293"/>
      <c r="DM714" s="293"/>
      <c r="DN714" s="293"/>
      <c r="DO714" s="293"/>
      <c r="DP714" s="293"/>
      <c r="DQ714" s="293"/>
      <c r="DR714" s="310">
        <f>$DG714</f>
        <v>288426.66666666669</v>
      </c>
      <c r="DS714" s="310">
        <f t="shared" ref="DS714:DZ714" si="1186">$DG714</f>
        <v>288426.66666666669</v>
      </c>
      <c r="DT714" s="310">
        <f t="shared" si="1186"/>
        <v>288426.66666666669</v>
      </c>
      <c r="DU714" s="310">
        <f t="shared" si="1186"/>
        <v>288426.66666666669</v>
      </c>
      <c r="DV714" s="310">
        <f t="shared" si="1186"/>
        <v>288426.66666666669</v>
      </c>
      <c r="DW714" s="310">
        <f t="shared" si="1186"/>
        <v>288426.66666666669</v>
      </c>
      <c r="DX714" s="310">
        <f t="shared" si="1186"/>
        <v>288426.66666666669</v>
      </c>
      <c r="DY714" s="310">
        <f t="shared" si="1186"/>
        <v>288426.66666666669</v>
      </c>
      <c r="DZ714" s="310">
        <f t="shared" si="1186"/>
        <v>288426.66666666669</v>
      </c>
      <c r="EA714" s="310">
        <f t="shared" si="1163"/>
        <v>288426.66666666669</v>
      </c>
      <c r="EB714" s="310">
        <f t="shared" si="1163"/>
        <v>288426.66666666669</v>
      </c>
      <c r="EC714" s="310">
        <f t="shared" si="1163"/>
        <v>288426.66666666669</v>
      </c>
      <c r="ED714" s="310">
        <f t="shared" si="1163"/>
        <v>288426.66666666669</v>
      </c>
      <c r="EE714" s="310">
        <f t="shared" si="1163"/>
        <v>288426.66666666669</v>
      </c>
      <c r="EF714" s="310">
        <f t="shared" si="1163"/>
        <v>288426.66666666669</v>
      </c>
      <c r="EG714" s="306">
        <f t="shared" si="1164"/>
        <v>4326400.0000000009</v>
      </c>
      <c r="EH714" s="55">
        <f t="shared" si="1165"/>
        <v>15</v>
      </c>
      <c r="EI714" s="55">
        <f t="shared" si="1141"/>
        <v>15</v>
      </c>
      <c r="EJ714" s="317" t="s">
        <v>1112</v>
      </c>
      <c r="EK714" s="315">
        <f t="shared" si="1182"/>
        <v>0</v>
      </c>
      <c r="EL714" s="315">
        <f t="shared" si="1183"/>
        <v>0</v>
      </c>
      <c r="EM714" s="315">
        <f t="shared" si="1184"/>
        <v>0</v>
      </c>
      <c r="EN714" s="315">
        <f t="shared" si="1185"/>
        <v>0</v>
      </c>
      <c r="EO714" s="57">
        <f t="shared" si="1166"/>
        <v>540800</v>
      </c>
      <c r="EP714" s="57">
        <f t="shared" si="1167"/>
        <v>1081600</v>
      </c>
      <c r="EQ714" s="58">
        <f t="shared" si="1168"/>
        <v>0</v>
      </c>
      <c r="ER714" s="58">
        <f t="shared" si="1169"/>
        <v>0</v>
      </c>
      <c r="ES714" s="58">
        <f t="shared" si="1170"/>
        <v>0</v>
      </c>
      <c r="ET714" s="58">
        <f t="shared" si="1171"/>
        <v>0</v>
      </c>
    </row>
    <row r="715" spans="1:150" x14ac:dyDescent="0.25">
      <c r="B715" s="66">
        <v>1570015</v>
      </c>
      <c r="C715" s="67" t="s">
        <v>2001</v>
      </c>
      <c r="D715" s="32" t="s">
        <v>604</v>
      </c>
      <c r="E715" s="56"/>
      <c r="F715" s="33"/>
      <c r="G715" s="33"/>
      <c r="H715" s="288">
        <f t="shared" si="1142"/>
        <v>2808000</v>
      </c>
      <c r="I715" s="288">
        <f t="shared" si="1143"/>
        <v>2808000</v>
      </c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4" t="s">
        <v>863</v>
      </c>
      <c r="AI715" s="34" t="s">
        <v>463</v>
      </c>
      <c r="AJ715" s="34" t="s">
        <v>2002</v>
      </c>
      <c r="AK715" s="34" t="s">
        <v>806</v>
      </c>
      <c r="AL715" s="34" t="s">
        <v>2002</v>
      </c>
      <c r="AM715" s="34" t="s">
        <v>466</v>
      </c>
      <c r="AN715" s="34" t="s">
        <v>492</v>
      </c>
      <c r="AO715" s="36">
        <v>1.04</v>
      </c>
      <c r="AP715" s="69" t="s">
        <v>468</v>
      </c>
      <c r="AQ715" s="69" t="s">
        <v>58</v>
      </c>
      <c r="AR715" s="37" t="s">
        <v>469</v>
      </c>
      <c r="AS715" s="38">
        <v>2023</v>
      </c>
      <c r="AT715" s="39" t="s">
        <v>470</v>
      </c>
      <c r="AU715" s="37" t="s">
        <v>471</v>
      </c>
      <c r="AV715" s="39" t="s">
        <v>1263</v>
      </c>
      <c r="AW715" s="39" t="s">
        <v>1263</v>
      </c>
      <c r="AX715" s="39" t="s">
        <v>1263</v>
      </c>
      <c r="AY715" s="40" t="s">
        <v>1116</v>
      </c>
      <c r="AZ715" s="40" t="s">
        <v>1989</v>
      </c>
      <c r="BA715" s="274"/>
      <c r="BC715" s="43">
        <v>2700000</v>
      </c>
      <c r="BD715" s="43">
        <v>0</v>
      </c>
      <c r="BE715" s="43"/>
      <c r="BF715" s="43"/>
      <c r="BG715" s="44"/>
      <c r="BH715" s="45">
        <f t="shared" si="1144"/>
        <v>2700000</v>
      </c>
      <c r="BI715" s="45">
        <f t="shared" si="1145"/>
        <v>2808000</v>
      </c>
      <c r="BJ715" s="45">
        <f t="shared" si="1172"/>
        <v>2808000</v>
      </c>
      <c r="BK715" s="46">
        <v>0</v>
      </c>
      <c r="BL715" s="46">
        <v>0</v>
      </c>
      <c r="BM715" s="46">
        <f t="shared" si="1132"/>
        <v>0</v>
      </c>
      <c r="BN715" s="46">
        <v>900000</v>
      </c>
      <c r="BO715" s="46">
        <f t="shared" si="1146"/>
        <v>936000</v>
      </c>
      <c r="BP715" s="46">
        <v>1800000</v>
      </c>
      <c r="BQ715" s="46">
        <f t="shared" si="1121"/>
        <v>1872000</v>
      </c>
      <c r="BR715" s="46">
        <v>0</v>
      </c>
      <c r="BS715" s="46">
        <f t="shared" si="1122"/>
        <v>0</v>
      </c>
      <c r="BT715" s="46">
        <v>0</v>
      </c>
      <c r="BU715" s="46">
        <f t="shared" si="1123"/>
        <v>0</v>
      </c>
      <c r="BV715" s="46">
        <v>0</v>
      </c>
      <c r="BW715" s="46">
        <f t="shared" si="1124"/>
        <v>0</v>
      </c>
      <c r="BX715" s="46">
        <v>0</v>
      </c>
      <c r="BY715" s="46">
        <f t="shared" si="1094"/>
        <v>0</v>
      </c>
      <c r="BZ715" s="46">
        <v>0</v>
      </c>
      <c r="CA715" s="46">
        <f t="shared" si="1147"/>
        <v>0</v>
      </c>
      <c r="CB715" s="46">
        <v>0</v>
      </c>
      <c r="CC715" s="46">
        <f t="shared" si="1148"/>
        <v>0</v>
      </c>
      <c r="CD715" s="46">
        <v>0</v>
      </c>
      <c r="CE715" s="46">
        <f t="shared" si="1149"/>
        <v>0</v>
      </c>
      <c r="CF715" s="46">
        <v>0</v>
      </c>
      <c r="CG715" s="46">
        <f t="shared" si="1150"/>
        <v>0</v>
      </c>
      <c r="CH715" s="46">
        <v>0</v>
      </c>
      <c r="CI715" s="46">
        <f t="shared" si="1151"/>
        <v>0</v>
      </c>
      <c r="CJ715" s="46">
        <v>0</v>
      </c>
      <c r="CK715" s="46">
        <f t="shared" si="1152"/>
        <v>0</v>
      </c>
      <c r="CL715" s="46">
        <v>0</v>
      </c>
      <c r="CM715" s="46">
        <f t="shared" si="1153"/>
        <v>0</v>
      </c>
      <c r="CN715" s="46">
        <v>0</v>
      </c>
      <c r="CO715" s="46">
        <f t="shared" si="1154"/>
        <v>0</v>
      </c>
      <c r="CP715" s="46">
        <v>0</v>
      </c>
      <c r="CQ715" s="46">
        <f t="shared" si="1155"/>
        <v>0</v>
      </c>
      <c r="CR715" s="46">
        <v>0</v>
      </c>
      <c r="CS715" s="46">
        <f t="shared" si="1156"/>
        <v>0</v>
      </c>
      <c r="CT715" s="46">
        <v>0</v>
      </c>
      <c r="CU715" s="46">
        <f t="shared" si="1157"/>
        <v>0</v>
      </c>
      <c r="CV715" s="46">
        <v>0</v>
      </c>
      <c r="CW715" s="46">
        <f t="shared" si="1158"/>
        <v>0</v>
      </c>
      <c r="CX715" s="46">
        <v>0</v>
      </c>
      <c r="CY715" s="46">
        <f t="shared" si="1159"/>
        <v>0</v>
      </c>
      <c r="CZ715" s="46">
        <v>0</v>
      </c>
      <c r="DA715" s="46">
        <f t="shared" si="1160"/>
        <v>0</v>
      </c>
      <c r="DB715" s="47">
        <v>0</v>
      </c>
      <c r="DC715" s="46">
        <f t="shared" si="1161"/>
        <v>0</v>
      </c>
      <c r="DD715" s="48">
        <v>0</v>
      </c>
      <c r="DE715" s="46">
        <f t="shared" si="1162"/>
        <v>0</v>
      </c>
      <c r="DF715" s="305">
        <v>25</v>
      </c>
      <c r="DG715" s="308">
        <f t="shared" si="1135"/>
        <v>112320</v>
      </c>
      <c r="DH715" s="306">
        <f t="shared" si="1140"/>
        <v>2246400</v>
      </c>
      <c r="DI715" s="293"/>
      <c r="DJ715" s="293"/>
      <c r="DK715" s="293"/>
      <c r="DL715" s="293"/>
      <c r="DM715" s="310">
        <f>$DG715</f>
        <v>112320</v>
      </c>
      <c r="DN715" s="310">
        <f t="shared" ref="DN715:EF721" si="1187">$DG715</f>
        <v>112320</v>
      </c>
      <c r="DO715" s="310">
        <f t="shared" si="1187"/>
        <v>112320</v>
      </c>
      <c r="DP715" s="310">
        <f t="shared" si="1187"/>
        <v>112320</v>
      </c>
      <c r="DQ715" s="310">
        <f t="shared" si="1187"/>
        <v>112320</v>
      </c>
      <c r="DR715" s="310">
        <f t="shared" si="1187"/>
        <v>112320</v>
      </c>
      <c r="DS715" s="310">
        <f t="shared" si="1187"/>
        <v>112320</v>
      </c>
      <c r="DT715" s="310">
        <f t="shared" si="1187"/>
        <v>112320</v>
      </c>
      <c r="DU715" s="310">
        <f t="shared" si="1187"/>
        <v>112320</v>
      </c>
      <c r="DV715" s="310">
        <f t="shared" si="1187"/>
        <v>112320</v>
      </c>
      <c r="DW715" s="310">
        <f t="shared" si="1187"/>
        <v>112320</v>
      </c>
      <c r="DX715" s="310">
        <f t="shared" si="1187"/>
        <v>112320</v>
      </c>
      <c r="DY715" s="310">
        <f t="shared" si="1187"/>
        <v>112320</v>
      </c>
      <c r="DZ715" s="310">
        <f t="shared" si="1187"/>
        <v>112320</v>
      </c>
      <c r="EA715" s="310">
        <f t="shared" si="1187"/>
        <v>112320</v>
      </c>
      <c r="EB715" s="310">
        <f t="shared" si="1187"/>
        <v>112320</v>
      </c>
      <c r="EC715" s="310">
        <f t="shared" si="1187"/>
        <v>112320</v>
      </c>
      <c r="ED715" s="310">
        <f t="shared" si="1187"/>
        <v>112320</v>
      </c>
      <c r="EE715" s="310">
        <f t="shared" si="1187"/>
        <v>112320</v>
      </c>
      <c r="EF715" s="310">
        <f t="shared" si="1187"/>
        <v>112320</v>
      </c>
      <c r="EG715" s="306">
        <f t="shared" si="1164"/>
        <v>561600</v>
      </c>
      <c r="EH715" s="55">
        <f t="shared" si="1165"/>
        <v>20</v>
      </c>
      <c r="EI715" s="55">
        <f t="shared" si="1141"/>
        <v>5</v>
      </c>
      <c r="EJ715" s="317" t="s">
        <v>611</v>
      </c>
      <c r="EK715" s="315">
        <f t="shared" si="1182"/>
        <v>0</v>
      </c>
      <c r="EL715" s="315">
        <f t="shared" si="1183"/>
        <v>0</v>
      </c>
      <c r="EM715" s="315">
        <f t="shared" si="1184"/>
        <v>936000</v>
      </c>
      <c r="EN715" s="315">
        <f t="shared" si="1185"/>
        <v>2808000</v>
      </c>
      <c r="EO715" s="57">
        <f t="shared" si="1166"/>
        <v>2695680</v>
      </c>
      <c r="EP715" s="57">
        <f t="shared" si="1167"/>
        <v>2583360</v>
      </c>
      <c r="EQ715" s="58">
        <f t="shared" si="1168"/>
        <v>0</v>
      </c>
      <c r="ER715" s="58">
        <f t="shared" si="1169"/>
        <v>0</v>
      </c>
      <c r="ES715" s="58">
        <f t="shared" si="1170"/>
        <v>12168</v>
      </c>
      <c r="ET715" s="58">
        <f t="shared" si="1171"/>
        <v>39312</v>
      </c>
    </row>
    <row r="716" spans="1:150" x14ac:dyDescent="0.25">
      <c r="B716" s="66">
        <v>1570021</v>
      </c>
      <c r="C716" s="67" t="s">
        <v>2003</v>
      </c>
      <c r="D716" s="32" t="s">
        <v>1165</v>
      </c>
      <c r="E716" s="56"/>
      <c r="F716" s="33"/>
      <c r="G716" s="33"/>
      <c r="H716" s="288">
        <f t="shared" si="1142"/>
        <v>2704000</v>
      </c>
      <c r="I716" s="288">
        <f t="shared" si="1143"/>
        <v>2704000</v>
      </c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4" t="s">
        <v>616</v>
      </c>
      <c r="AI716" s="34" t="s">
        <v>463</v>
      </c>
      <c r="AJ716" s="34" t="s">
        <v>177</v>
      </c>
      <c r="AK716" s="34" t="s">
        <v>734</v>
      </c>
      <c r="AL716" s="34" t="s">
        <v>2004</v>
      </c>
      <c r="AM716" s="34" t="s">
        <v>491</v>
      </c>
      <c r="AN716" s="34" t="s">
        <v>617</v>
      </c>
      <c r="AO716" s="36">
        <v>1.04</v>
      </c>
      <c r="AP716" s="69" t="s">
        <v>468</v>
      </c>
      <c r="AQ716" s="69" t="s">
        <v>58</v>
      </c>
      <c r="AR716" s="37" t="s">
        <v>469</v>
      </c>
      <c r="AS716" s="38">
        <v>2023</v>
      </c>
      <c r="AT716" s="39" t="s">
        <v>58</v>
      </c>
      <c r="AU716" s="37" t="s">
        <v>471</v>
      </c>
      <c r="AV716" s="39" t="s">
        <v>1263</v>
      </c>
      <c r="AW716" s="39" t="s">
        <v>1263</v>
      </c>
      <c r="AX716" s="39" t="s">
        <v>1263</v>
      </c>
      <c r="AY716" s="40" t="s">
        <v>2003</v>
      </c>
      <c r="AZ716" s="40" t="s">
        <v>2005</v>
      </c>
      <c r="BA716" s="274"/>
      <c r="BC716" s="43">
        <v>2600000</v>
      </c>
      <c r="BD716" s="43">
        <v>0</v>
      </c>
      <c r="BE716" s="43"/>
      <c r="BF716" s="43"/>
      <c r="BG716" s="44"/>
      <c r="BH716" s="45">
        <f t="shared" si="1144"/>
        <v>2600000</v>
      </c>
      <c r="BI716" s="45">
        <f t="shared" si="1145"/>
        <v>2704000</v>
      </c>
      <c r="BJ716" s="45">
        <f t="shared" si="1172"/>
        <v>2704000</v>
      </c>
      <c r="BK716" s="46">
        <v>0</v>
      </c>
      <c r="BL716" s="46">
        <v>0</v>
      </c>
      <c r="BM716" s="46">
        <f t="shared" si="1132"/>
        <v>0</v>
      </c>
      <c r="BN716" s="46">
        <v>0</v>
      </c>
      <c r="BO716" s="46">
        <f t="shared" si="1146"/>
        <v>0</v>
      </c>
      <c r="BP716" s="46">
        <v>260000</v>
      </c>
      <c r="BQ716" s="46">
        <f t="shared" si="1121"/>
        <v>270400</v>
      </c>
      <c r="BR716" s="46">
        <v>754000</v>
      </c>
      <c r="BS716" s="46">
        <f t="shared" si="1122"/>
        <v>784160</v>
      </c>
      <c r="BT716" s="46">
        <v>793000</v>
      </c>
      <c r="BU716" s="46">
        <f t="shared" si="1123"/>
        <v>824720</v>
      </c>
      <c r="BV716" s="46">
        <v>396500</v>
      </c>
      <c r="BW716" s="46">
        <f t="shared" si="1124"/>
        <v>412360</v>
      </c>
      <c r="BX716" s="46">
        <v>396500</v>
      </c>
      <c r="BY716" s="46">
        <f t="shared" si="1094"/>
        <v>412360</v>
      </c>
      <c r="BZ716" s="46">
        <v>0</v>
      </c>
      <c r="CA716" s="46">
        <f t="shared" si="1147"/>
        <v>0</v>
      </c>
      <c r="CB716" s="46">
        <v>0</v>
      </c>
      <c r="CC716" s="46">
        <f t="shared" si="1148"/>
        <v>0</v>
      </c>
      <c r="CD716" s="46">
        <v>0</v>
      </c>
      <c r="CE716" s="46">
        <f t="shared" si="1149"/>
        <v>0</v>
      </c>
      <c r="CF716" s="46">
        <v>0</v>
      </c>
      <c r="CG716" s="46">
        <f t="shared" si="1150"/>
        <v>0</v>
      </c>
      <c r="CH716" s="46">
        <v>0</v>
      </c>
      <c r="CI716" s="46">
        <f t="shared" si="1151"/>
        <v>0</v>
      </c>
      <c r="CJ716" s="46">
        <v>0</v>
      </c>
      <c r="CK716" s="46">
        <f t="shared" si="1152"/>
        <v>0</v>
      </c>
      <c r="CL716" s="46">
        <v>0</v>
      </c>
      <c r="CM716" s="46">
        <f t="shared" si="1153"/>
        <v>0</v>
      </c>
      <c r="CN716" s="46">
        <v>0</v>
      </c>
      <c r="CO716" s="46">
        <f t="shared" si="1154"/>
        <v>0</v>
      </c>
      <c r="CP716" s="46">
        <v>0</v>
      </c>
      <c r="CQ716" s="46">
        <f t="shared" si="1155"/>
        <v>0</v>
      </c>
      <c r="CR716" s="46">
        <v>0</v>
      </c>
      <c r="CS716" s="46">
        <f t="shared" si="1156"/>
        <v>0</v>
      </c>
      <c r="CT716" s="46">
        <v>0</v>
      </c>
      <c r="CU716" s="46">
        <f t="shared" si="1157"/>
        <v>0</v>
      </c>
      <c r="CV716" s="46">
        <v>0</v>
      </c>
      <c r="CW716" s="46">
        <f t="shared" si="1158"/>
        <v>0</v>
      </c>
      <c r="CX716" s="46">
        <v>0</v>
      </c>
      <c r="CY716" s="46">
        <f t="shared" si="1159"/>
        <v>0</v>
      </c>
      <c r="CZ716" s="46">
        <v>0</v>
      </c>
      <c r="DA716" s="46">
        <f t="shared" si="1160"/>
        <v>0</v>
      </c>
      <c r="DB716" s="47">
        <v>0</v>
      </c>
      <c r="DC716" s="46">
        <f t="shared" si="1161"/>
        <v>0</v>
      </c>
      <c r="DD716" s="48">
        <v>0</v>
      </c>
      <c r="DE716" s="46">
        <f t="shared" si="1162"/>
        <v>0</v>
      </c>
      <c r="DF716" s="305">
        <v>40</v>
      </c>
      <c r="DG716" s="308">
        <f t="shared" si="1135"/>
        <v>67600</v>
      </c>
      <c r="DH716" s="306">
        <f t="shared" si="1140"/>
        <v>1081600</v>
      </c>
      <c r="DI716" s="293"/>
      <c r="DJ716" s="293"/>
      <c r="DK716" s="293"/>
      <c r="DL716" s="293"/>
      <c r="DM716" s="293"/>
      <c r="DN716" s="293"/>
      <c r="DO716" s="293"/>
      <c r="DP716" s="293"/>
      <c r="DQ716" s="310">
        <f>$DG716</f>
        <v>67600</v>
      </c>
      <c r="DR716" s="310">
        <f t="shared" si="1187"/>
        <v>67600</v>
      </c>
      <c r="DS716" s="310">
        <f t="shared" si="1187"/>
        <v>67600</v>
      </c>
      <c r="DT716" s="310">
        <f t="shared" si="1187"/>
        <v>67600</v>
      </c>
      <c r="DU716" s="310">
        <f t="shared" si="1187"/>
        <v>67600</v>
      </c>
      <c r="DV716" s="310">
        <f t="shared" si="1187"/>
        <v>67600</v>
      </c>
      <c r="DW716" s="310">
        <f t="shared" si="1187"/>
        <v>67600</v>
      </c>
      <c r="DX716" s="310">
        <f t="shared" si="1187"/>
        <v>67600</v>
      </c>
      <c r="DY716" s="310">
        <f t="shared" si="1187"/>
        <v>67600</v>
      </c>
      <c r="DZ716" s="310">
        <f t="shared" si="1187"/>
        <v>67600</v>
      </c>
      <c r="EA716" s="310">
        <f t="shared" si="1187"/>
        <v>67600</v>
      </c>
      <c r="EB716" s="310">
        <f t="shared" si="1187"/>
        <v>67600</v>
      </c>
      <c r="EC716" s="310">
        <f t="shared" si="1187"/>
        <v>67600</v>
      </c>
      <c r="ED716" s="310">
        <f t="shared" si="1187"/>
        <v>67600</v>
      </c>
      <c r="EE716" s="310">
        <f t="shared" si="1187"/>
        <v>67600</v>
      </c>
      <c r="EF716" s="310">
        <f t="shared" si="1187"/>
        <v>67600</v>
      </c>
      <c r="EG716" s="306">
        <f t="shared" si="1164"/>
        <v>1622400</v>
      </c>
      <c r="EH716" s="55">
        <f t="shared" si="1165"/>
        <v>16</v>
      </c>
      <c r="EI716" s="55">
        <f t="shared" si="1141"/>
        <v>24</v>
      </c>
      <c r="EJ716" s="317" t="s">
        <v>611</v>
      </c>
      <c r="EK716" s="315">
        <f t="shared" si="1182"/>
        <v>0</v>
      </c>
      <c r="EL716" s="315">
        <f t="shared" si="1183"/>
        <v>0</v>
      </c>
      <c r="EM716" s="315">
        <f t="shared" si="1184"/>
        <v>0</v>
      </c>
      <c r="EN716" s="315">
        <f t="shared" si="1185"/>
        <v>270400</v>
      </c>
      <c r="EO716" s="57">
        <f t="shared" si="1166"/>
        <v>1054560</v>
      </c>
      <c r="EP716" s="57">
        <f t="shared" si="1167"/>
        <v>1879280</v>
      </c>
      <c r="EQ716" s="58">
        <f t="shared" si="1168"/>
        <v>0</v>
      </c>
      <c r="ER716" s="58">
        <f t="shared" si="1169"/>
        <v>0</v>
      </c>
      <c r="ES716" s="58">
        <f t="shared" si="1170"/>
        <v>0</v>
      </c>
      <c r="ET716" s="58">
        <f t="shared" si="1171"/>
        <v>3785.6</v>
      </c>
    </row>
    <row r="717" spans="1:150" x14ac:dyDescent="0.25">
      <c r="B717" s="66">
        <v>1610100</v>
      </c>
      <c r="C717" s="67" t="s">
        <v>2006</v>
      </c>
      <c r="D717" s="32" t="s">
        <v>461</v>
      </c>
      <c r="E717" s="56"/>
      <c r="F717" s="33"/>
      <c r="G717" s="33"/>
      <c r="H717" s="288">
        <f t="shared" si="1142"/>
        <v>709966.4</v>
      </c>
      <c r="I717" s="288">
        <f t="shared" si="1143"/>
        <v>709966.4</v>
      </c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4" t="s">
        <v>462</v>
      </c>
      <c r="AI717" s="34" t="s">
        <v>463</v>
      </c>
      <c r="AJ717" s="34" t="s">
        <v>464</v>
      </c>
      <c r="AK717" s="34" t="s">
        <v>465</v>
      </c>
      <c r="AL717" s="34" t="s">
        <v>44</v>
      </c>
      <c r="AM717" s="34" t="s">
        <v>728</v>
      </c>
      <c r="AN717" s="34" t="s">
        <v>467</v>
      </c>
      <c r="AO717" s="36">
        <v>1.04</v>
      </c>
      <c r="AP717" s="69" t="s">
        <v>586</v>
      </c>
      <c r="AQ717" s="69" t="s">
        <v>58</v>
      </c>
      <c r="AR717" s="37" t="s">
        <v>469</v>
      </c>
      <c r="AS717" s="38">
        <v>2021</v>
      </c>
      <c r="AT717" s="39" t="s">
        <v>470</v>
      </c>
      <c r="AU717" s="37" t="s">
        <v>471</v>
      </c>
      <c r="AV717" s="39" t="s">
        <v>1263</v>
      </c>
      <c r="AW717" s="39" t="s">
        <v>1263</v>
      </c>
      <c r="AX717" s="39" t="s">
        <v>1263</v>
      </c>
      <c r="AY717" s="40" t="s">
        <v>847</v>
      </c>
      <c r="AZ717" s="40" t="s">
        <v>2005</v>
      </c>
      <c r="BA717" s="274"/>
      <c r="BC717" s="43">
        <v>682660</v>
      </c>
      <c r="BD717" s="43">
        <v>0</v>
      </c>
      <c r="BE717" s="43"/>
      <c r="BF717" s="43"/>
      <c r="BG717" s="44"/>
      <c r="BH717" s="45">
        <f t="shared" si="1144"/>
        <v>682660</v>
      </c>
      <c r="BI717" s="45">
        <f t="shared" si="1145"/>
        <v>709966.4</v>
      </c>
      <c r="BJ717" s="45">
        <f t="shared" si="1172"/>
        <v>709966.4</v>
      </c>
      <c r="BK717" s="46">
        <v>0</v>
      </c>
      <c r="BL717" s="46">
        <v>0</v>
      </c>
      <c r="BM717" s="46">
        <f t="shared" si="1132"/>
        <v>0</v>
      </c>
      <c r="BN717" s="46">
        <v>68266</v>
      </c>
      <c r="BO717" s="46">
        <f t="shared" si="1146"/>
        <v>70996.639999999999</v>
      </c>
      <c r="BP717" s="46">
        <v>273064</v>
      </c>
      <c r="BQ717" s="46">
        <f t="shared" si="1121"/>
        <v>283986.56</v>
      </c>
      <c r="BR717" s="46">
        <v>273064</v>
      </c>
      <c r="BS717" s="46">
        <f t="shared" si="1122"/>
        <v>283986.56</v>
      </c>
      <c r="BT717" s="46">
        <v>68266</v>
      </c>
      <c r="BU717" s="46">
        <f t="shared" si="1123"/>
        <v>70996.639999999999</v>
      </c>
      <c r="BV717" s="46">
        <v>0</v>
      </c>
      <c r="BW717" s="46">
        <f t="shared" si="1124"/>
        <v>0</v>
      </c>
      <c r="BX717" s="46">
        <v>0</v>
      </c>
      <c r="BY717" s="46">
        <f t="shared" si="1094"/>
        <v>0</v>
      </c>
      <c r="BZ717" s="46">
        <v>0</v>
      </c>
      <c r="CA717" s="46">
        <f t="shared" si="1147"/>
        <v>0</v>
      </c>
      <c r="CB717" s="46">
        <v>0</v>
      </c>
      <c r="CC717" s="46">
        <f t="shared" si="1148"/>
        <v>0</v>
      </c>
      <c r="CD717" s="46">
        <v>0</v>
      </c>
      <c r="CE717" s="46">
        <f t="shared" si="1149"/>
        <v>0</v>
      </c>
      <c r="CF717" s="46">
        <v>0</v>
      </c>
      <c r="CG717" s="46">
        <f t="shared" si="1150"/>
        <v>0</v>
      </c>
      <c r="CH717" s="46">
        <v>0</v>
      </c>
      <c r="CI717" s="46">
        <f t="shared" si="1151"/>
        <v>0</v>
      </c>
      <c r="CJ717" s="46">
        <v>0</v>
      </c>
      <c r="CK717" s="46">
        <f t="shared" si="1152"/>
        <v>0</v>
      </c>
      <c r="CL717" s="46">
        <v>0</v>
      </c>
      <c r="CM717" s="46">
        <f t="shared" si="1153"/>
        <v>0</v>
      </c>
      <c r="CN717" s="46">
        <v>0</v>
      </c>
      <c r="CO717" s="46">
        <f t="shared" si="1154"/>
        <v>0</v>
      </c>
      <c r="CP717" s="46">
        <v>0</v>
      </c>
      <c r="CQ717" s="46">
        <f t="shared" si="1155"/>
        <v>0</v>
      </c>
      <c r="CR717" s="46">
        <v>0</v>
      </c>
      <c r="CS717" s="46">
        <f t="shared" si="1156"/>
        <v>0</v>
      </c>
      <c r="CT717" s="46">
        <v>0</v>
      </c>
      <c r="CU717" s="46">
        <f t="shared" si="1157"/>
        <v>0</v>
      </c>
      <c r="CV717" s="46">
        <v>0</v>
      </c>
      <c r="CW717" s="46">
        <f t="shared" si="1158"/>
        <v>0</v>
      </c>
      <c r="CX717" s="46">
        <v>0</v>
      </c>
      <c r="CY717" s="46">
        <f t="shared" si="1159"/>
        <v>0</v>
      </c>
      <c r="CZ717" s="46">
        <v>0</v>
      </c>
      <c r="DA717" s="46">
        <f t="shared" si="1160"/>
        <v>0</v>
      </c>
      <c r="DB717" s="47">
        <v>0</v>
      </c>
      <c r="DC717" s="46">
        <f t="shared" si="1161"/>
        <v>0</v>
      </c>
      <c r="DD717" s="48">
        <v>0</v>
      </c>
      <c r="DE717" s="46">
        <f t="shared" si="1162"/>
        <v>0</v>
      </c>
      <c r="DF717" s="305">
        <v>20</v>
      </c>
      <c r="DG717" s="308">
        <f t="shared" si="1135"/>
        <v>35498.32</v>
      </c>
      <c r="DH717" s="306">
        <f t="shared" si="1140"/>
        <v>638969.75999999989</v>
      </c>
      <c r="DI717" s="293"/>
      <c r="DJ717" s="293"/>
      <c r="DK717" s="293"/>
      <c r="DL717" s="293"/>
      <c r="DM717" s="293"/>
      <c r="DN717" s="293"/>
      <c r="DO717" s="310">
        <f>$DG717</f>
        <v>35498.32</v>
      </c>
      <c r="DP717" s="310">
        <f t="shared" ref="DP717:DQ721" si="1188">$DG717</f>
        <v>35498.32</v>
      </c>
      <c r="DQ717" s="310">
        <f t="shared" si="1188"/>
        <v>35498.32</v>
      </c>
      <c r="DR717" s="310">
        <f t="shared" si="1187"/>
        <v>35498.32</v>
      </c>
      <c r="DS717" s="310">
        <f t="shared" si="1187"/>
        <v>35498.32</v>
      </c>
      <c r="DT717" s="310">
        <f t="shared" si="1187"/>
        <v>35498.32</v>
      </c>
      <c r="DU717" s="310">
        <f t="shared" si="1187"/>
        <v>35498.32</v>
      </c>
      <c r="DV717" s="310">
        <f t="shared" si="1187"/>
        <v>35498.32</v>
      </c>
      <c r="DW717" s="310">
        <f t="shared" si="1187"/>
        <v>35498.32</v>
      </c>
      <c r="DX717" s="310">
        <f t="shared" si="1187"/>
        <v>35498.32</v>
      </c>
      <c r="DY717" s="310">
        <f t="shared" si="1187"/>
        <v>35498.32</v>
      </c>
      <c r="DZ717" s="310">
        <f t="shared" si="1187"/>
        <v>35498.32</v>
      </c>
      <c r="EA717" s="310">
        <f t="shared" si="1187"/>
        <v>35498.32</v>
      </c>
      <c r="EB717" s="310">
        <f t="shared" si="1187"/>
        <v>35498.32</v>
      </c>
      <c r="EC717" s="310">
        <f t="shared" si="1187"/>
        <v>35498.32</v>
      </c>
      <c r="ED717" s="310">
        <f t="shared" si="1187"/>
        <v>35498.32</v>
      </c>
      <c r="EE717" s="310">
        <f t="shared" si="1187"/>
        <v>35498.32</v>
      </c>
      <c r="EF717" s="310">
        <f t="shared" si="1187"/>
        <v>35498.32</v>
      </c>
      <c r="EG717" s="306">
        <f t="shared" si="1164"/>
        <v>70996.64000000013</v>
      </c>
      <c r="EH717" s="55">
        <f t="shared" si="1165"/>
        <v>18</v>
      </c>
      <c r="EI717" s="55">
        <f t="shared" si="1141"/>
        <v>2</v>
      </c>
      <c r="EJ717" s="316" t="s">
        <v>1148</v>
      </c>
      <c r="EK717" s="315">
        <f t="shared" si="1182"/>
        <v>0</v>
      </c>
      <c r="EL717" s="315">
        <f t="shared" si="1183"/>
        <v>0</v>
      </c>
      <c r="EM717" s="315">
        <f t="shared" si="1184"/>
        <v>70996.639999999999</v>
      </c>
      <c r="EN717" s="315">
        <f t="shared" si="1185"/>
        <v>354983.2</v>
      </c>
      <c r="EO717" s="57">
        <f t="shared" si="1166"/>
        <v>638969.76</v>
      </c>
      <c r="EP717" s="57">
        <f t="shared" si="1167"/>
        <v>709966.4</v>
      </c>
      <c r="EQ717" s="58">
        <f t="shared" si="1168"/>
        <v>0</v>
      </c>
      <c r="ER717" s="58">
        <f t="shared" si="1169"/>
        <v>0</v>
      </c>
      <c r="ES717" s="58">
        <f t="shared" si="1170"/>
        <v>922.95632000000001</v>
      </c>
      <c r="ET717" s="58">
        <f t="shared" si="1171"/>
        <v>4969.7647999999999</v>
      </c>
    </row>
    <row r="718" spans="1:150" x14ac:dyDescent="0.25">
      <c r="B718" s="276">
        <v>1610101</v>
      </c>
      <c r="C718" s="277" t="s">
        <v>1146</v>
      </c>
      <c r="D718" s="32" t="s">
        <v>461</v>
      </c>
      <c r="E718" s="56"/>
      <c r="F718" s="33"/>
      <c r="G718" s="33"/>
      <c r="H718" s="288">
        <f t="shared" si="1142"/>
        <v>708157.35100000002</v>
      </c>
      <c r="I718" s="288">
        <f t="shared" si="1143"/>
        <v>708157.35100000002</v>
      </c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111" t="s">
        <v>462</v>
      </c>
      <c r="AI718" s="111" t="s">
        <v>463</v>
      </c>
      <c r="AJ718" s="111" t="s">
        <v>464</v>
      </c>
      <c r="AK718" s="111" t="s">
        <v>740</v>
      </c>
      <c r="AL718" s="111" t="s">
        <v>48</v>
      </c>
      <c r="AM718" s="111" t="s">
        <v>714</v>
      </c>
      <c r="AN718" s="111" t="s">
        <v>467</v>
      </c>
      <c r="AO718" s="36">
        <v>1.0415000000000001</v>
      </c>
      <c r="AP718" s="112" t="s">
        <v>586</v>
      </c>
      <c r="AQ718" s="112" t="s">
        <v>58</v>
      </c>
      <c r="AR718" s="113" t="s">
        <v>469</v>
      </c>
      <c r="AS718" s="114">
        <v>2021</v>
      </c>
      <c r="AT718" s="111" t="s">
        <v>470</v>
      </c>
      <c r="AU718" s="113" t="s">
        <v>471</v>
      </c>
      <c r="AV718" s="111" t="s">
        <v>1263</v>
      </c>
      <c r="AW718" s="39" t="s">
        <v>1263</v>
      </c>
      <c r="AX718" s="111" t="s">
        <v>1263</v>
      </c>
      <c r="AY718" s="112" t="s">
        <v>847</v>
      </c>
      <c r="AZ718" s="112" t="s">
        <v>2005</v>
      </c>
      <c r="BA718" s="274"/>
      <c r="BC718" s="43">
        <v>682660</v>
      </c>
      <c r="BD718" s="43">
        <v>0</v>
      </c>
      <c r="BE718" s="43"/>
      <c r="BF718" s="43"/>
      <c r="BG718" s="44"/>
      <c r="BH718" s="45">
        <f t="shared" si="1144"/>
        <v>682660</v>
      </c>
      <c r="BI718" s="45">
        <f t="shared" si="1145"/>
        <v>708157.35100000002</v>
      </c>
      <c r="BJ718" s="45">
        <f t="shared" si="1172"/>
        <v>708157.35100000002</v>
      </c>
      <c r="BK718" s="46">
        <v>68266</v>
      </c>
      <c r="BL718" s="46">
        <v>273064</v>
      </c>
      <c r="BM718" s="46">
        <f t="shared" si="1132"/>
        <v>284396.15600000002</v>
      </c>
      <c r="BN718" s="46">
        <v>273064</v>
      </c>
      <c r="BO718" s="46">
        <f t="shared" si="1146"/>
        <v>284396.15600000002</v>
      </c>
      <c r="BP718" s="46">
        <v>68266</v>
      </c>
      <c r="BQ718" s="46">
        <f t="shared" si="1121"/>
        <v>71099.039000000004</v>
      </c>
      <c r="BR718" s="46">
        <v>0</v>
      </c>
      <c r="BS718" s="46">
        <f t="shared" si="1122"/>
        <v>0</v>
      </c>
      <c r="BT718" s="46">
        <v>0</v>
      </c>
      <c r="BU718" s="46">
        <f t="shared" si="1123"/>
        <v>0</v>
      </c>
      <c r="BV718" s="46">
        <v>0</v>
      </c>
      <c r="BW718" s="46">
        <f t="shared" si="1124"/>
        <v>0</v>
      </c>
      <c r="BX718" s="46">
        <v>0</v>
      </c>
      <c r="BY718" s="46">
        <f t="shared" si="1094"/>
        <v>0</v>
      </c>
      <c r="BZ718" s="46">
        <v>0</v>
      </c>
      <c r="CA718" s="46">
        <f t="shared" si="1147"/>
        <v>0</v>
      </c>
      <c r="CB718" s="46">
        <v>0</v>
      </c>
      <c r="CC718" s="46">
        <f t="shared" si="1148"/>
        <v>0</v>
      </c>
      <c r="CD718" s="46">
        <v>0</v>
      </c>
      <c r="CE718" s="46">
        <f t="shared" si="1149"/>
        <v>0</v>
      </c>
      <c r="CF718" s="46">
        <v>0</v>
      </c>
      <c r="CG718" s="46">
        <f t="shared" si="1150"/>
        <v>0</v>
      </c>
      <c r="CH718" s="46">
        <v>0</v>
      </c>
      <c r="CI718" s="46">
        <f t="shared" si="1151"/>
        <v>0</v>
      </c>
      <c r="CJ718" s="46">
        <v>0</v>
      </c>
      <c r="CK718" s="46">
        <f t="shared" si="1152"/>
        <v>0</v>
      </c>
      <c r="CL718" s="46">
        <v>0</v>
      </c>
      <c r="CM718" s="46">
        <f t="shared" si="1153"/>
        <v>0</v>
      </c>
      <c r="CN718" s="46">
        <v>0</v>
      </c>
      <c r="CO718" s="46">
        <f t="shared" si="1154"/>
        <v>0</v>
      </c>
      <c r="CP718" s="46">
        <v>0</v>
      </c>
      <c r="CQ718" s="46">
        <f t="shared" si="1155"/>
        <v>0</v>
      </c>
      <c r="CR718" s="46">
        <v>0</v>
      </c>
      <c r="CS718" s="46">
        <f t="shared" si="1156"/>
        <v>0</v>
      </c>
      <c r="CT718" s="46">
        <v>0</v>
      </c>
      <c r="CU718" s="46">
        <f t="shared" si="1157"/>
        <v>0</v>
      </c>
      <c r="CV718" s="46">
        <v>0</v>
      </c>
      <c r="CW718" s="46">
        <f t="shared" si="1158"/>
        <v>0</v>
      </c>
      <c r="CX718" s="46">
        <v>0</v>
      </c>
      <c r="CY718" s="46">
        <f t="shared" si="1159"/>
        <v>0</v>
      </c>
      <c r="CZ718" s="46">
        <v>0</v>
      </c>
      <c r="DA718" s="46">
        <f t="shared" si="1160"/>
        <v>0</v>
      </c>
      <c r="DB718" s="47">
        <v>0</v>
      </c>
      <c r="DC718" s="46">
        <f t="shared" si="1161"/>
        <v>0</v>
      </c>
      <c r="DD718" s="48">
        <v>0</v>
      </c>
      <c r="DE718" s="46">
        <f t="shared" si="1162"/>
        <v>0</v>
      </c>
      <c r="DF718" s="305">
        <v>20</v>
      </c>
      <c r="DG718" s="308">
        <f t="shared" si="1135"/>
        <v>35407.867550000003</v>
      </c>
      <c r="DH718" s="306">
        <f t="shared" si="1140"/>
        <v>708157.35100000002</v>
      </c>
      <c r="DI718" s="293"/>
      <c r="DJ718" s="293"/>
      <c r="DK718" s="293"/>
      <c r="DL718" s="293"/>
      <c r="DM718" s="310">
        <f>$DG718</f>
        <v>35407.867550000003</v>
      </c>
      <c r="DN718" s="310">
        <f t="shared" ref="DN718:DO721" si="1189">$DG718</f>
        <v>35407.867550000003</v>
      </c>
      <c r="DO718" s="310">
        <f t="shared" si="1189"/>
        <v>35407.867550000003</v>
      </c>
      <c r="DP718" s="310">
        <f t="shared" si="1188"/>
        <v>35407.867550000003</v>
      </c>
      <c r="DQ718" s="310">
        <f t="shared" si="1188"/>
        <v>35407.867550000003</v>
      </c>
      <c r="DR718" s="310">
        <f t="shared" si="1187"/>
        <v>35407.867550000003</v>
      </c>
      <c r="DS718" s="310">
        <f t="shared" si="1187"/>
        <v>35407.867550000003</v>
      </c>
      <c r="DT718" s="310">
        <f t="shared" si="1187"/>
        <v>35407.867550000003</v>
      </c>
      <c r="DU718" s="310">
        <f t="shared" si="1187"/>
        <v>35407.867550000003</v>
      </c>
      <c r="DV718" s="310">
        <f t="shared" si="1187"/>
        <v>35407.867550000003</v>
      </c>
      <c r="DW718" s="310">
        <f t="shared" si="1187"/>
        <v>35407.867550000003</v>
      </c>
      <c r="DX718" s="310">
        <f t="shared" si="1187"/>
        <v>35407.867550000003</v>
      </c>
      <c r="DY718" s="310">
        <f t="shared" si="1187"/>
        <v>35407.867550000003</v>
      </c>
      <c r="DZ718" s="310">
        <f t="shared" si="1187"/>
        <v>35407.867550000003</v>
      </c>
      <c r="EA718" s="310">
        <f t="shared" si="1187"/>
        <v>35407.867550000003</v>
      </c>
      <c r="EB718" s="310">
        <f t="shared" si="1187"/>
        <v>35407.867550000003</v>
      </c>
      <c r="EC718" s="310">
        <f t="shared" si="1187"/>
        <v>35407.867550000003</v>
      </c>
      <c r="ED718" s="310">
        <f t="shared" si="1187"/>
        <v>35407.867550000003</v>
      </c>
      <c r="EE718" s="310">
        <f t="shared" si="1187"/>
        <v>35407.867550000003</v>
      </c>
      <c r="EF718" s="310">
        <f t="shared" si="1187"/>
        <v>35407.867550000003</v>
      </c>
      <c r="EG718" s="306">
        <f t="shared" si="1164"/>
        <v>0</v>
      </c>
      <c r="EH718" s="55">
        <f t="shared" si="1165"/>
        <v>20</v>
      </c>
      <c r="EI718" s="55">
        <f t="shared" si="1141"/>
        <v>0</v>
      </c>
      <c r="EJ718" s="316" t="s">
        <v>1148</v>
      </c>
      <c r="EK718" s="315">
        <f t="shared" si="1182"/>
        <v>68266</v>
      </c>
      <c r="EL718" s="315">
        <f t="shared" si="1183"/>
        <v>352662.15600000002</v>
      </c>
      <c r="EM718" s="315">
        <f t="shared" si="1184"/>
        <v>637058.31200000003</v>
      </c>
      <c r="EN718" s="315">
        <f t="shared" si="1185"/>
        <v>708157.35100000002</v>
      </c>
      <c r="EO718" s="57">
        <f t="shared" si="1166"/>
        <v>672749.48345000006</v>
      </c>
      <c r="EP718" s="57">
        <f t="shared" si="1167"/>
        <v>637341.61590000009</v>
      </c>
      <c r="EQ718" s="58">
        <f t="shared" si="1168"/>
        <v>819.19200000000001</v>
      </c>
      <c r="ER718" s="58">
        <f t="shared" si="1169"/>
        <v>4231.9458720000002</v>
      </c>
      <c r="ES718" s="58">
        <f t="shared" si="1170"/>
        <v>8281.7580560000006</v>
      </c>
      <c r="ET718" s="58">
        <f t="shared" si="1171"/>
        <v>9914.2029140000013</v>
      </c>
    </row>
    <row r="719" spans="1:150" x14ac:dyDescent="0.25">
      <c r="B719" s="66">
        <v>1610102</v>
      </c>
      <c r="C719" s="67" t="s">
        <v>2007</v>
      </c>
      <c r="D719" s="32" t="s">
        <v>461</v>
      </c>
      <c r="E719" s="56"/>
      <c r="F719" s="33"/>
      <c r="G719" s="33"/>
      <c r="H719" s="288">
        <f t="shared" si="1142"/>
        <v>710990.39</v>
      </c>
      <c r="I719" s="288">
        <f t="shared" si="1143"/>
        <v>710990.39</v>
      </c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4" t="s">
        <v>462</v>
      </c>
      <c r="AI719" s="34" t="s">
        <v>463</v>
      </c>
      <c r="AJ719" s="34" t="s">
        <v>464</v>
      </c>
      <c r="AK719" s="34" t="s">
        <v>465</v>
      </c>
      <c r="AL719" s="34" t="s">
        <v>44</v>
      </c>
      <c r="AM719" s="34" t="s">
        <v>709</v>
      </c>
      <c r="AN719" s="34" t="s">
        <v>467</v>
      </c>
      <c r="AO719" s="36">
        <v>1.0415000000000001</v>
      </c>
      <c r="AP719" s="69" t="s">
        <v>586</v>
      </c>
      <c r="AQ719" s="69" t="s">
        <v>58</v>
      </c>
      <c r="AR719" s="37" t="s">
        <v>469</v>
      </c>
      <c r="AS719" s="38">
        <v>2021</v>
      </c>
      <c r="AT719" s="39" t="s">
        <v>470</v>
      </c>
      <c r="AU719" s="37" t="s">
        <v>471</v>
      </c>
      <c r="AV719" s="39" t="s">
        <v>1263</v>
      </c>
      <c r="AW719" s="39" t="s">
        <v>1263</v>
      </c>
      <c r="AX719" s="39" t="s">
        <v>1263</v>
      </c>
      <c r="AY719" s="40" t="s">
        <v>847</v>
      </c>
      <c r="AZ719" s="40" t="s">
        <v>2005</v>
      </c>
      <c r="BA719" s="274"/>
      <c r="BC719" s="43">
        <v>682660</v>
      </c>
      <c r="BD719" s="43">
        <v>0</v>
      </c>
      <c r="BE719" s="43"/>
      <c r="BF719" s="43"/>
      <c r="BG719" s="44"/>
      <c r="BH719" s="45">
        <f t="shared" si="1144"/>
        <v>682660</v>
      </c>
      <c r="BI719" s="45">
        <f t="shared" si="1145"/>
        <v>710990.39</v>
      </c>
      <c r="BJ719" s="45">
        <f t="shared" si="1172"/>
        <v>710990.39</v>
      </c>
      <c r="BK719" s="46">
        <v>0</v>
      </c>
      <c r="BL719" s="46">
        <v>68266</v>
      </c>
      <c r="BM719" s="46">
        <f t="shared" si="1132"/>
        <v>71099.039000000004</v>
      </c>
      <c r="BN719" s="46">
        <v>273064</v>
      </c>
      <c r="BO719" s="46">
        <f t="shared" si="1146"/>
        <v>284396.15600000002</v>
      </c>
      <c r="BP719" s="46">
        <v>273064</v>
      </c>
      <c r="BQ719" s="46">
        <f t="shared" si="1121"/>
        <v>284396.15600000002</v>
      </c>
      <c r="BR719" s="46">
        <v>68266</v>
      </c>
      <c r="BS719" s="46">
        <f t="shared" si="1122"/>
        <v>71099.039000000004</v>
      </c>
      <c r="BT719" s="46">
        <v>0</v>
      </c>
      <c r="BU719" s="46">
        <f t="shared" si="1123"/>
        <v>0</v>
      </c>
      <c r="BV719" s="46">
        <v>0</v>
      </c>
      <c r="BW719" s="46">
        <f t="shared" si="1124"/>
        <v>0</v>
      </c>
      <c r="BX719" s="46">
        <v>0</v>
      </c>
      <c r="BY719" s="46">
        <f t="shared" si="1094"/>
        <v>0</v>
      </c>
      <c r="BZ719" s="46">
        <v>0</v>
      </c>
      <c r="CA719" s="46">
        <f t="shared" si="1147"/>
        <v>0</v>
      </c>
      <c r="CB719" s="46">
        <v>0</v>
      </c>
      <c r="CC719" s="46">
        <f t="shared" si="1148"/>
        <v>0</v>
      </c>
      <c r="CD719" s="46">
        <v>0</v>
      </c>
      <c r="CE719" s="46">
        <f t="shared" si="1149"/>
        <v>0</v>
      </c>
      <c r="CF719" s="46">
        <v>0</v>
      </c>
      <c r="CG719" s="46">
        <f t="shared" si="1150"/>
        <v>0</v>
      </c>
      <c r="CH719" s="46">
        <v>0</v>
      </c>
      <c r="CI719" s="46">
        <f t="shared" si="1151"/>
        <v>0</v>
      </c>
      <c r="CJ719" s="46">
        <v>0</v>
      </c>
      <c r="CK719" s="46">
        <f t="shared" si="1152"/>
        <v>0</v>
      </c>
      <c r="CL719" s="46">
        <v>0</v>
      </c>
      <c r="CM719" s="46">
        <f t="shared" si="1153"/>
        <v>0</v>
      </c>
      <c r="CN719" s="46">
        <v>0</v>
      </c>
      <c r="CO719" s="46">
        <f t="shared" si="1154"/>
        <v>0</v>
      </c>
      <c r="CP719" s="46">
        <v>0</v>
      </c>
      <c r="CQ719" s="46">
        <f t="shared" si="1155"/>
        <v>0</v>
      </c>
      <c r="CR719" s="46">
        <v>0</v>
      </c>
      <c r="CS719" s="46">
        <f t="shared" si="1156"/>
        <v>0</v>
      </c>
      <c r="CT719" s="46">
        <v>0</v>
      </c>
      <c r="CU719" s="46">
        <f t="shared" si="1157"/>
        <v>0</v>
      </c>
      <c r="CV719" s="46">
        <v>0</v>
      </c>
      <c r="CW719" s="46">
        <f t="shared" si="1158"/>
        <v>0</v>
      </c>
      <c r="CX719" s="46">
        <v>0</v>
      </c>
      <c r="CY719" s="46">
        <f t="shared" si="1159"/>
        <v>0</v>
      </c>
      <c r="CZ719" s="46">
        <v>0</v>
      </c>
      <c r="DA719" s="46">
        <f t="shared" si="1160"/>
        <v>0</v>
      </c>
      <c r="DB719" s="47">
        <v>0</v>
      </c>
      <c r="DC719" s="46">
        <f t="shared" si="1161"/>
        <v>0</v>
      </c>
      <c r="DD719" s="48">
        <v>0</v>
      </c>
      <c r="DE719" s="46">
        <f t="shared" si="1162"/>
        <v>0</v>
      </c>
      <c r="DF719" s="305">
        <v>20</v>
      </c>
      <c r="DG719" s="308">
        <f t="shared" si="1135"/>
        <v>35549.519500000002</v>
      </c>
      <c r="DH719" s="306">
        <f t="shared" si="1140"/>
        <v>675440.87050000019</v>
      </c>
      <c r="DI719" s="293"/>
      <c r="DJ719" s="293"/>
      <c r="DK719" s="293"/>
      <c r="DL719" s="293"/>
      <c r="DM719" s="293"/>
      <c r="DN719" s="310">
        <f>$DG719</f>
        <v>35549.519500000002</v>
      </c>
      <c r="DO719" s="310">
        <f t="shared" si="1189"/>
        <v>35549.519500000002</v>
      </c>
      <c r="DP719" s="310">
        <f t="shared" si="1188"/>
        <v>35549.519500000002</v>
      </c>
      <c r="DQ719" s="310">
        <f t="shared" si="1188"/>
        <v>35549.519500000002</v>
      </c>
      <c r="DR719" s="310">
        <f t="shared" si="1187"/>
        <v>35549.519500000002</v>
      </c>
      <c r="DS719" s="310">
        <f t="shared" si="1187"/>
        <v>35549.519500000002</v>
      </c>
      <c r="DT719" s="310">
        <f t="shared" si="1187"/>
        <v>35549.519500000002</v>
      </c>
      <c r="DU719" s="310">
        <f t="shared" si="1187"/>
        <v>35549.519500000002</v>
      </c>
      <c r="DV719" s="310">
        <f t="shared" si="1187"/>
        <v>35549.519500000002</v>
      </c>
      <c r="DW719" s="310">
        <f t="shared" si="1187"/>
        <v>35549.519500000002</v>
      </c>
      <c r="DX719" s="310">
        <f t="shared" si="1187"/>
        <v>35549.519500000002</v>
      </c>
      <c r="DY719" s="310">
        <f t="shared" si="1187"/>
        <v>35549.519500000002</v>
      </c>
      <c r="DZ719" s="310">
        <f t="shared" si="1187"/>
        <v>35549.519500000002</v>
      </c>
      <c r="EA719" s="310">
        <f t="shared" si="1187"/>
        <v>35549.519500000002</v>
      </c>
      <c r="EB719" s="310">
        <f t="shared" si="1187"/>
        <v>35549.519500000002</v>
      </c>
      <c r="EC719" s="310">
        <f t="shared" si="1187"/>
        <v>35549.519500000002</v>
      </c>
      <c r="ED719" s="310">
        <f t="shared" si="1187"/>
        <v>35549.519500000002</v>
      </c>
      <c r="EE719" s="310">
        <f t="shared" si="1187"/>
        <v>35549.519500000002</v>
      </c>
      <c r="EF719" s="310">
        <f t="shared" si="1187"/>
        <v>35549.519500000002</v>
      </c>
      <c r="EG719" s="306">
        <f t="shared" si="1164"/>
        <v>35549.51949999982</v>
      </c>
      <c r="EH719" s="55">
        <f t="shared" si="1165"/>
        <v>19</v>
      </c>
      <c r="EI719" s="55">
        <f t="shared" si="1141"/>
        <v>1</v>
      </c>
      <c r="EJ719" s="316" t="s">
        <v>1148</v>
      </c>
      <c r="EK719" s="315">
        <f t="shared" si="1182"/>
        <v>0</v>
      </c>
      <c r="EL719" s="315">
        <f t="shared" si="1183"/>
        <v>71099.039000000004</v>
      </c>
      <c r="EM719" s="315">
        <f t="shared" si="1184"/>
        <v>355495.19500000001</v>
      </c>
      <c r="EN719" s="315">
        <f t="shared" si="1185"/>
        <v>639891.35100000002</v>
      </c>
      <c r="EO719" s="57">
        <f t="shared" si="1166"/>
        <v>710990.39</v>
      </c>
      <c r="EP719" s="57">
        <f t="shared" si="1167"/>
        <v>675440.87049999996</v>
      </c>
      <c r="EQ719" s="58">
        <f t="shared" si="1168"/>
        <v>0</v>
      </c>
      <c r="ER719" s="58">
        <f t="shared" si="1169"/>
        <v>853.18846800000006</v>
      </c>
      <c r="ES719" s="58">
        <f t="shared" si="1170"/>
        <v>4621.437535</v>
      </c>
      <c r="ET719" s="58">
        <f t="shared" si="1171"/>
        <v>8958.4789140000012</v>
      </c>
    </row>
    <row r="720" spans="1:150" x14ac:dyDescent="0.25">
      <c r="B720" s="66">
        <v>1610103</v>
      </c>
      <c r="C720" s="67" t="s">
        <v>2008</v>
      </c>
      <c r="D720" s="32" t="s">
        <v>461</v>
      </c>
      <c r="E720" s="56"/>
      <c r="F720" s="33"/>
      <c r="G720" s="33"/>
      <c r="H720" s="288">
        <f t="shared" si="1142"/>
        <v>1245882.8550000002</v>
      </c>
      <c r="I720" s="288">
        <f t="shared" si="1143"/>
        <v>1245882.8550000002</v>
      </c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4" t="s">
        <v>462</v>
      </c>
      <c r="AI720" s="34" t="s">
        <v>463</v>
      </c>
      <c r="AJ720" s="34" t="s">
        <v>464</v>
      </c>
      <c r="AK720" s="34" t="s">
        <v>740</v>
      </c>
      <c r="AL720" s="34" t="s">
        <v>1079</v>
      </c>
      <c r="AM720" s="34" t="s">
        <v>466</v>
      </c>
      <c r="AN720" s="34" t="s">
        <v>467</v>
      </c>
      <c r="AO720" s="36">
        <v>1.04</v>
      </c>
      <c r="AP720" s="69" t="s">
        <v>468</v>
      </c>
      <c r="AQ720" s="69" t="s">
        <v>58</v>
      </c>
      <c r="AR720" s="37" t="s">
        <v>469</v>
      </c>
      <c r="AS720" s="38">
        <v>2021</v>
      </c>
      <c r="AT720" s="39" t="s">
        <v>470</v>
      </c>
      <c r="AU720" s="37" t="s">
        <v>471</v>
      </c>
      <c r="AV720" s="39" t="s">
        <v>1263</v>
      </c>
      <c r="AW720" s="39" t="s">
        <v>1263</v>
      </c>
      <c r="AX720" s="39" t="s">
        <v>1263</v>
      </c>
      <c r="AY720" s="40" t="s">
        <v>473</v>
      </c>
      <c r="AZ720" s="40" t="s">
        <v>1986</v>
      </c>
      <c r="BA720" s="274"/>
      <c r="BC720" s="43">
        <v>1200272.5</v>
      </c>
      <c r="BD720" s="43">
        <v>0</v>
      </c>
      <c r="BE720" s="43"/>
      <c r="BF720" s="43"/>
      <c r="BG720" s="44"/>
      <c r="BH720" s="45">
        <f t="shared" si="1144"/>
        <v>1200272.5</v>
      </c>
      <c r="BI720" s="45">
        <f t="shared" si="1145"/>
        <v>1245882.8550000002</v>
      </c>
      <c r="BJ720" s="45">
        <f t="shared" si="1172"/>
        <v>1245882.8550000002</v>
      </c>
      <c r="BK720" s="46">
        <v>60013.625</v>
      </c>
      <c r="BL720" s="46">
        <v>60013.625</v>
      </c>
      <c r="BM720" s="46">
        <f t="shared" si="1132"/>
        <v>62414.170000000006</v>
      </c>
      <c r="BN720" s="46">
        <v>480109</v>
      </c>
      <c r="BO720" s="46">
        <f t="shared" si="1146"/>
        <v>499313.36000000004</v>
      </c>
      <c r="BP720" s="46">
        <v>480109</v>
      </c>
      <c r="BQ720" s="46">
        <f t="shared" si="1121"/>
        <v>499313.36000000004</v>
      </c>
      <c r="BR720" s="46">
        <v>120027.25</v>
      </c>
      <c r="BS720" s="46">
        <f t="shared" si="1122"/>
        <v>124828.34000000001</v>
      </c>
      <c r="BT720" s="46">
        <v>0</v>
      </c>
      <c r="BU720" s="46">
        <f t="shared" si="1123"/>
        <v>0</v>
      </c>
      <c r="BV720" s="46">
        <v>0</v>
      </c>
      <c r="BW720" s="46">
        <f t="shared" si="1124"/>
        <v>0</v>
      </c>
      <c r="BX720" s="46">
        <v>0</v>
      </c>
      <c r="BY720" s="46">
        <f t="shared" si="1094"/>
        <v>0</v>
      </c>
      <c r="BZ720" s="46">
        <v>0</v>
      </c>
      <c r="CA720" s="46">
        <f t="shared" si="1147"/>
        <v>0</v>
      </c>
      <c r="CB720" s="46">
        <v>0</v>
      </c>
      <c r="CC720" s="46">
        <f t="shared" si="1148"/>
        <v>0</v>
      </c>
      <c r="CD720" s="46">
        <v>0</v>
      </c>
      <c r="CE720" s="46">
        <f t="shared" si="1149"/>
        <v>0</v>
      </c>
      <c r="CF720" s="46">
        <v>0</v>
      </c>
      <c r="CG720" s="46">
        <f t="shared" si="1150"/>
        <v>0</v>
      </c>
      <c r="CH720" s="46">
        <v>0</v>
      </c>
      <c r="CI720" s="46">
        <f t="shared" si="1151"/>
        <v>0</v>
      </c>
      <c r="CJ720" s="46">
        <v>0</v>
      </c>
      <c r="CK720" s="46">
        <f t="shared" si="1152"/>
        <v>0</v>
      </c>
      <c r="CL720" s="46">
        <v>0</v>
      </c>
      <c r="CM720" s="46">
        <f t="shared" si="1153"/>
        <v>0</v>
      </c>
      <c r="CN720" s="46">
        <v>0</v>
      </c>
      <c r="CO720" s="46">
        <f t="shared" si="1154"/>
        <v>0</v>
      </c>
      <c r="CP720" s="46">
        <v>0</v>
      </c>
      <c r="CQ720" s="46">
        <f t="shared" si="1155"/>
        <v>0</v>
      </c>
      <c r="CR720" s="46">
        <v>0</v>
      </c>
      <c r="CS720" s="46">
        <f t="shared" si="1156"/>
        <v>0</v>
      </c>
      <c r="CT720" s="46">
        <v>0</v>
      </c>
      <c r="CU720" s="46">
        <f t="shared" si="1157"/>
        <v>0</v>
      </c>
      <c r="CV720" s="46">
        <v>0</v>
      </c>
      <c r="CW720" s="46">
        <f t="shared" si="1158"/>
        <v>0</v>
      </c>
      <c r="CX720" s="46">
        <v>0</v>
      </c>
      <c r="CY720" s="46">
        <f t="shared" si="1159"/>
        <v>0</v>
      </c>
      <c r="CZ720" s="46">
        <v>0</v>
      </c>
      <c r="DA720" s="46">
        <f t="shared" si="1160"/>
        <v>0</v>
      </c>
      <c r="DB720" s="47">
        <v>0</v>
      </c>
      <c r="DC720" s="46">
        <f t="shared" si="1161"/>
        <v>0</v>
      </c>
      <c r="DD720" s="48">
        <v>0</v>
      </c>
      <c r="DE720" s="46">
        <f t="shared" si="1162"/>
        <v>0</v>
      </c>
      <c r="DF720" s="305">
        <v>20</v>
      </c>
      <c r="DG720" s="308">
        <f t="shared" si="1135"/>
        <v>62294.142750000014</v>
      </c>
      <c r="DH720" s="306">
        <f t="shared" si="1140"/>
        <v>1183588.7122500003</v>
      </c>
      <c r="DI720" s="293"/>
      <c r="DJ720" s="293"/>
      <c r="DK720" s="293"/>
      <c r="DL720" s="293"/>
      <c r="DM720" s="293"/>
      <c r="DN720" s="310">
        <f>$DG720</f>
        <v>62294.142750000014</v>
      </c>
      <c r="DO720" s="310">
        <f t="shared" si="1189"/>
        <v>62294.142750000014</v>
      </c>
      <c r="DP720" s="310">
        <f t="shared" si="1188"/>
        <v>62294.142750000014</v>
      </c>
      <c r="DQ720" s="310">
        <f t="shared" si="1188"/>
        <v>62294.142750000014</v>
      </c>
      <c r="DR720" s="310">
        <f t="shared" si="1187"/>
        <v>62294.142750000014</v>
      </c>
      <c r="DS720" s="310">
        <f t="shared" si="1187"/>
        <v>62294.142750000014</v>
      </c>
      <c r="DT720" s="310">
        <f t="shared" si="1187"/>
        <v>62294.142750000014</v>
      </c>
      <c r="DU720" s="310">
        <f t="shared" si="1187"/>
        <v>62294.142750000014</v>
      </c>
      <c r="DV720" s="310">
        <f t="shared" si="1187"/>
        <v>62294.142750000014</v>
      </c>
      <c r="DW720" s="310">
        <f t="shared" si="1187"/>
        <v>62294.142750000014</v>
      </c>
      <c r="DX720" s="310">
        <f t="shared" si="1187"/>
        <v>62294.142750000014</v>
      </c>
      <c r="DY720" s="310">
        <f t="shared" si="1187"/>
        <v>62294.142750000014</v>
      </c>
      <c r="DZ720" s="310">
        <f t="shared" si="1187"/>
        <v>62294.142750000014</v>
      </c>
      <c r="EA720" s="310">
        <f t="shared" si="1187"/>
        <v>62294.142750000014</v>
      </c>
      <c r="EB720" s="310">
        <f t="shared" si="1187"/>
        <v>62294.142750000014</v>
      </c>
      <c r="EC720" s="310">
        <f t="shared" si="1187"/>
        <v>62294.142750000014</v>
      </c>
      <c r="ED720" s="310">
        <f t="shared" si="1187"/>
        <v>62294.142750000014</v>
      </c>
      <c r="EE720" s="310">
        <f t="shared" si="1187"/>
        <v>62294.142750000014</v>
      </c>
      <c r="EF720" s="310">
        <f t="shared" si="1187"/>
        <v>62294.142750000014</v>
      </c>
      <c r="EG720" s="306">
        <f t="shared" si="1164"/>
        <v>62294.142749999883</v>
      </c>
      <c r="EH720" s="55">
        <f t="shared" si="1165"/>
        <v>19</v>
      </c>
      <c r="EI720" s="55">
        <f t="shared" si="1141"/>
        <v>1</v>
      </c>
      <c r="EJ720" s="316" t="s">
        <v>1148</v>
      </c>
      <c r="EK720" s="315">
        <f t="shared" si="1182"/>
        <v>60013.625</v>
      </c>
      <c r="EL720" s="315">
        <f t="shared" si="1183"/>
        <v>122427.79500000001</v>
      </c>
      <c r="EM720" s="315">
        <f t="shared" si="1184"/>
        <v>621741.15500000003</v>
      </c>
      <c r="EN720" s="315">
        <f t="shared" si="1185"/>
        <v>1121054.5150000001</v>
      </c>
      <c r="EO720" s="57">
        <f t="shared" si="1166"/>
        <v>1245882.8550000002</v>
      </c>
      <c r="EP720" s="57">
        <f t="shared" si="1167"/>
        <v>1183588.7122500001</v>
      </c>
      <c r="EQ720" s="58">
        <f t="shared" si="1168"/>
        <v>720.1635</v>
      </c>
      <c r="ER720" s="58">
        <f t="shared" si="1169"/>
        <v>1469.1335400000003</v>
      </c>
      <c r="ES720" s="58">
        <f t="shared" si="1170"/>
        <v>8082.6350149999998</v>
      </c>
      <c r="ET720" s="58">
        <f t="shared" si="1171"/>
        <v>15694.763210000003</v>
      </c>
    </row>
    <row r="721" spans="2:150" x14ac:dyDescent="0.25">
      <c r="B721" s="276">
        <v>1610104</v>
      </c>
      <c r="C721" s="277" t="s">
        <v>2009</v>
      </c>
      <c r="D721" s="32" t="s">
        <v>461</v>
      </c>
      <c r="E721" s="56"/>
      <c r="F721" s="33"/>
      <c r="G721" s="33"/>
      <c r="H721" s="288">
        <f t="shared" si="1142"/>
        <v>628047.20000000007</v>
      </c>
      <c r="I721" s="288">
        <f t="shared" si="1143"/>
        <v>628047.20000000007</v>
      </c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111" t="s">
        <v>462</v>
      </c>
      <c r="AI721" s="111" t="s">
        <v>463</v>
      </c>
      <c r="AJ721" s="111" t="s">
        <v>464</v>
      </c>
      <c r="AK721" s="111" t="s">
        <v>740</v>
      </c>
      <c r="AL721" s="111" t="s">
        <v>48</v>
      </c>
      <c r="AM721" s="111" t="s">
        <v>692</v>
      </c>
      <c r="AN721" s="111" t="s">
        <v>467</v>
      </c>
      <c r="AO721" s="36">
        <v>1.04</v>
      </c>
      <c r="AP721" s="112" t="s">
        <v>586</v>
      </c>
      <c r="AQ721" s="112" t="s">
        <v>58</v>
      </c>
      <c r="AR721" s="113" t="s">
        <v>469</v>
      </c>
      <c r="AS721" s="114">
        <v>2021</v>
      </c>
      <c r="AT721" s="111" t="s">
        <v>470</v>
      </c>
      <c r="AU721" s="113" t="s">
        <v>471</v>
      </c>
      <c r="AV721" s="111" t="s">
        <v>1263</v>
      </c>
      <c r="AW721" s="111" t="s">
        <v>1263</v>
      </c>
      <c r="AX721" s="111" t="s">
        <v>1263</v>
      </c>
      <c r="AY721" s="112" t="s">
        <v>847</v>
      </c>
      <c r="AZ721" s="112" t="s">
        <v>2005</v>
      </c>
      <c r="BA721" s="274"/>
      <c r="BC721" s="43">
        <v>678194</v>
      </c>
      <c r="BD721" s="43">
        <v>0</v>
      </c>
      <c r="BE721" s="43"/>
      <c r="BF721" s="43"/>
      <c r="BG721" s="44"/>
      <c r="BH721" s="45">
        <f t="shared" si="1144"/>
        <v>614394</v>
      </c>
      <c r="BI721" s="45">
        <f t="shared" si="1145"/>
        <v>628047.20000000007</v>
      </c>
      <c r="BJ721" s="45">
        <f t="shared" si="1172"/>
        <v>628047.20000000007</v>
      </c>
      <c r="BK721" s="46">
        <v>273064</v>
      </c>
      <c r="BL721" s="46">
        <v>273064</v>
      </c>
      <c r="BM721" s="46">
        <f t="shared" si="1132"/>
        <v>283986.56</v>
      </c>
      <c r="BN721" s="46">
        <v>68266</v>
      </c>
      <c r="BO721" s="46">
        <f t="shared" si="1146"/>
        <v>70996.639999999999</v>
      </c>
      <c r="BP721" s="46">
        <v>0</v>
      </c>
      <c r="BQ721" s="46">
        <f t="shared" si="1121"/>
        <v>0</v>
      </c>
      <c r="BR721" s="46">
        <v>0</v>
      </c>
      <c r="BS721" s="46">
        <f t="shared" si="1122"/>
        <v>0</v>
      </c>
      <c r="BT721" s="46">
        <v>0</v>
      </c>
      <c r="BU721" s="46">
        <f t="shared" si="1123"/>
        <v>0</v>
      </c>
      <c r="BV721" s="46">
        <v>0</v>
      </c>
      <c r="BW721" s="46">
        <f t="shared" si="1124"/>
        <v>0</v>
      </c>
      <c r="BX721" s="46">
        <v>0</v>
      </c>
      <c r="BY721" s="46">
        <f t="shared" si="1094"/>
        <v>0</v>
      </c>
      <c r="BZ721" s="46">
        <v>0</v>
      </c>
      <c r="CA721" s="46">
        <f t="shared" si="1147"/>
        <v>0</v>
      </c>
      <c r="CB721" s="46">
        <v>0</v>
      </c>
      <c r="CC721" s="46">
        <f t="shared" si="1148"/>
        <v>0</v>
      </c>
      <c r="CD721" s="46">
        <v>0</v>
      </c>
      <c r="CE721" s="46">
        <f t="shared" si="1149"/>
        <v>0</v>
      </c>
      <c r="CF721" s="46">
        <v>0</v>
      </c>
      <c r="CG721" s="46">
        <f t="shared" si="1150"/>
        <v>0</v>
      </c>
      <c r="CH721" s="46">
        <v>0</v>
      </c>
      <c r="CI721" s="46">
        <f t="shared" si="1151"/>
        <v>0</v>
      </c>
      <c r="CJ721" s="46">
        <v>0</v>
      </c>
      <c r="CK721" s="46">
        <f t="shared" si="1152"/>
        <v>0</v>
      </c>
      <c r="CL721" s="46">
        <v>0</v>
      </c>
      <c r="CM721" s="46">
        <f t="shared" si="1153"/>
        <v>0</v>
      </c>
      <c r="CN721" s="46">
        <v>0</v>
      </c>
      <c r="CO721" s="46">
        <f t="shared" si="1154"/>
        <v>0</v>
      </c>
      <c r="CP721" s="46">
        <v>0</v>
      </c>
      <c r="CQ721" s="46">
        <f t="shared" si="1155"/>
        <v>0</v>
      </c>
      <c r="CR721" s="46">
        <v>0</v>
      </c>
      <c r="CS721" s="46">
        <f t="shared" si="1156"/>
        <v>0</v>
      </c>
      <c r="CT721" s="46">
        <v>0</v>
      </c>
      <c r="CU721" s="46">
        <f t="shared" si="1157"/>
        <v>0</v>
      </c>
      <c r="CV721" s="46">
        <v>0</v>
      </c>
      <c r="CW721" s="46">
        <f t="shared" si="1158"/>
        <v>0</v>
      </c>
      <c r="CX721" s="46">
        <v>0</v>
      </c>
      <c r="CY721" s="46">
        <f t="shared" si="1159"/>
        <v>0</v>
      </c>
      <c r="CZ721" s="46">
        <v>0</v>
      </c>
      <c r="DA721" s="46">
        <f t="shared" si="1160"/>
        <v>0</v>
      </c>
      <c r="DB721" s="47">
        <v>0</v>
      </c>
      <c r="DC721" s="46">
        <f t="shared" si="1161"/>
        <v>0</v>
      </c>
      <c r="DD721" s="48">
        <v>0</v>
      </c>
      <c r="DE721" s="46">
        <f t="shared" si="1162"/>
        <v>0</v>
      </c>
      <c r="DF721" s="305">
        <v>20</v>
      </c>
      <c r="DG721" s="308">
        <f t="shared" si="1135"/>
        <v>31402.360000000004</v>
      </c>
      <c r="DH721" s="306">
        <f t="shared" si="1140"/>
        <v>628047.19999999995</v>
      </c>
      <c r="DI721" s="293"/>
      <c r="DJ721" s="293"/>
      <c r="DK721" s="293"/>
      <c r="DL721" s="310">
        <f>$DG721</f>
        <v>31402.360000000004</v>
      </c>
      <c r="DM721" s="310">
        <f t="shared" ref="DM721:DN721" si="1190">$DG721</f>
        <v>31402.360000000004</v>
      </c>
      <c r="DN721" s="310">
        <f t="shared" si="1190"/>
        <v>31402.360000000004</v>
      </c>
      <c r="DO721" s="310">
        <f t="shared" si="1189"/>
        <v>31402.360000000004</v>
      </c>
      <c r="DP721" s="310">
        <f t="shared" si="1188"/>
        <v>31402.360000000004</v>
      </c>
      <c r="DQ721" s="310">
        <f t="shared" si="1188"/>
        <v>31402.360000000004</v>
      </c>
      <c r="DR721" s="310">
        <f t="shared" si="1187"/>
        <v>31402.360000000004</v>
      </c>
      <c r="DS721" s="310">
        <f t="shared" si="1187"/>
        <v>31402.360000000004</v>
      </c>
      <c r="DT721" s="310">
        <f t="shared" si="1187"/>
        <v>31402.360000000004</v>
      </c>
      <c r="DU721" s="310">
        <f t="shared" si="1187"/>
        <v>31402.360000000004</v>
      </c>
      <c r="DV721" s="310">
        <f t="shared" si="1187"/>
        <v>31402.360000000004</v>
      </c>
      <c r="DW721" s="310">
        <f t="shared" si="1187"/>
        <v>31402.360000000004</v>
      </c>
      <c r="DX721" s="310">
        <f t="shared" si="1187"/>
        <v>31402.360000000004</v>
      </c>
      <c r="DY721" s="310">
        <f t="shared" si="1187"/>
        <v>31402.360000000004</v>
      </c>
      <c r="DZ721" s="310">
        <f t="shared" si="1187"/>
        <v>31402.360000000004</v>
      </c>
      <c r="EA721" s="310">
        <f t="shared" si="1187"/>
        <v>31402.360000000004</v>
      </c>
      <c r="EB721" s="310">
        <f t="shared" si="1187"/>
        <v>31402.360000000004</v>
      </c>
      <c r="EC721" s="310">
        <f t="shared" si="1187"/>
        <v>31402.360000000004</v>
      </c>
      <c r="ED721" s="310">
        <f t="shared" si="1187"/>
        <v>31402.360000000004</v>
      </c>
      <c r="EE721" s="310">
        <f t="shared" si="1187"/>
        <v>31402.360000000004</v>
      </c>
      <c r="EF721" s="293"/>
      <c r="EG721" s="306">
        <f t="shared" si="1164"/>
        <v>0</v>
      </c>
      <c r="EH721" s="55">
        <f t="shared" si="1165"/>
        <v>20</v>
      </c>
      <c r="EI721" s="55">
        <f t="shared" si="1141"/>
        <v>0</v>
      </c>
      <c r="EJ721" s="316" t="s">
        <v>1148</v>
      </c>
      <c r="EK721" s="315">
        <f t="shared" si="1182"/>
        <v>273064</v>
      </c>
      <c r="EL721" s="315">
        <f t="shared" si="1183"/>
        <v>557050.56000000006</v>
      </c>
      <c r="EM721" s="315">
        <f t="shared" si="1184"/>
        <v>628047.20000000007</v>
      </c>
      <c r="EN721" s="315">
        <f t="shared" si="1185"/>
        <v>596644.84000000008</v>
      </c>
      <c r="EO721" s="57">
        <f t="shared" si="1166"/>
        <v>565242.4800000001</v>
      </c>
      <c r="EP721" s="57">
        <f t="shared" si="1167"/>
        <v>533840.12000000011</v>
      </c>
      <c r="EQ721" s="58">
        <f t="shared" si="1168"/>
        <v>3276.768</v>
      </c>
      <c r="ER721" s="58">
        <f t="shared" si="1169"/>
        <v>6684.6067200000007</v>
      </c>
      <c r="ES721" s="58">
        <f t="shared" si="1170"/>
        <v>8164.6136000000006</v>
      </c>
      <c r="ET721" s="58">
        <f t="shared" si="1171"/>
        <v>8353.0277600000009</v>
      </c>
    </row>
    <row r="722" spans="2:150" x14ac:dyDescent="0.25">
      <c r="B722" s="66">
        <v>2023406</v>
      </c>
      <c r="C722" s="67" t="s">
        <v>2010</v>
      </c>
      <c r="D722" s="32" t="s">
        <v>461</v>
      </c>
      <c r="E722" s="56"/>
      <c r="F722" s="33"/>
      <c r="G722" s="33"/>
      <c r="H722" s="288">
        <f t="shared" si="1142"/>
        <v>2704000</v>
      </c>
      <c r="I722" s="288">
        <f t="shared" si="1143"/>
        <v>2704000</v>
      </c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4" t="s">
        <v>462</v>
      </c>
      <c r="AI722" s="34" t="s">
        <v>463</v>
      </c>
      <c r="AJ722" s="34" t="s">
        <v>480</v>
      </c>
      <c r="AK722" s="34" t="s">
        <v>806</v>
      </c>
      <c r="AL722" s="34" t="s">
        <v>480</v>
      </c>
      <c r="AM722" s="34" t="s">
        <v>466</v>
      </c>
      <c r="AN722" s="34" t="s">
        <v>467</v>
      </c>
      <c r="AO722" s="36">
        <v>1.04</v>
      </c>
      <c r="AP722" s="69" t="s">
        <v>468</v>
      </c>
      <c r="AQ722" s="69" t="s">
        <v>58</v>
      </c>
      <c r="AR722" s="37" t="s">
        <v>469</v>
      </c>
      <c r="AS722" s="38">
        <v>2023</v>
      </c>
      <c r="AT722" s="39" t="s">
        <v>470</v>
      </c>
      <c r="AU722" s="37" t="s">
        <v>471</v>
      </c>
      <c r="AV722" s="39" t="s">
        <v>1263</v>
      </c>
      <c r="AW722" s="39" t="s">
        <v>1263</v>
      </c>
      <c r="AX722" s="39" t="s">
        <v>1263</v>
      </c>
      <c r="AY722" s="40" t="s">
        <v>1116</v>
      </c>
      <c r="AZ722" s="40" t="s">
        <v>1989</v>
      </c>
      <c r="BA722" s="274"/>
      <c r="BC722" s="43">
        <v>2600000</v>
      </c>
      <c r="BD722" s="43">
        <v>0</v>
      </c>
      <c r="BE722" s="43"/>
      <c r="BF722" s="43"/>
      <c r="BG722" s="44"/>
      <c r="BH722" s="45">
        <f t="shared" si="1144"/>
        <v>2600000</v>
      </c>
      <c r="BI722" s="45">
        <f t="shared" si="1145"/>
        <v>2704000</v>
      </c>
      <c r="BJ722" s="45">
        <f t="shared" si="1172"/>
        <v>2704000</v>
      </c>
      <c r="BK722" s="46">
        <v>0</v>
      </c>
      <c r="BL722" s="46">
        <v>0</v>
      </c>
      <c r="BM722" s="46">
        <f t="shared" si="1132"/>
        <v>0</v>
      </c>
      <c r="BN722" s="46">
        <v>0</v>
      </c>
      <c r="BO722" s="46">
        <f t="shared" si="1146"/>
        <v>0</v>
      </c>
      <c r="BP722" s="46">
        <v>2600000</v>
      </c>
      <c r="BQ722" s="46">
        <f t="shared" si="1121"/>
        <v>2704000</v>
      </c>
      <c r="BR722" s="46">
        <v>0</v>
      </c>
      <c r="BS722" s="46">
        <f t="shared" si="1122"/>
        <v>0</v>
      </c>
      <c r="BT722" s="46">
        <v>0</v>
      </c>
      <c r="BU722" s="46">
        <f t="shared" si="1123"/>
        <v>0</v>
      </c>
      <c r="BV722" s="46">
        <v>0</v>
      </c>
      <c r="BW722" s="46">
        <f t="shared" si="1124"/>
        <v>0</v>
      </c>
      <c r="BX722" s="46">
        <v>0</v>
      </c>
      <c r="BY722" s="46">
        <f t="shared" si="1094"/>
        <v>0</v>
      </c>
      <c r="BZ722" s="46">
        <v>0</v>
      </c>
      <c r="CA722" s="46">
        <f t="shared" si="1147"/>
        <v>0</v>
      </c>
      <c r="CB722" s="46">
        <v>0</v>
      </c>
      <c r="CC722" s="46">
        <f t="shared" si="1148"/>
        <v>0</v>
      </c>
      <c r="CD722" s="46">
        <v>0</v>
      </c>
      <c r="CE722" s="46">
        <f t="shared" si="1149"/>
        <v>0</v>
      </c>
      <c r="CF722" s="46">
        <v>0</v>
      </c>
      <c r="CG722" s="46">
        <f t="shared" si="1150"/>
        <v>0</v>
      </c>
      <c r="CH722" s="46">
        <v>0</v>
      </c>
      <c r="CI722" s="46">
        <f t="shared" si="1151"/>
        <v>0</v>
      </c>
      <c r="CJ722" s="46">
        <v>0</v>
      </c>
      <c r="CK722" s="46">
        <f t="shared" si="1152"/>
        <v>0</v>
      </c>
      <c r="CL722" s="46">
        <v>0</v>
      </c>
      <c r="CM722" s="46">
        <f t="shared" si="1153"/>
        <v>0</v>
      </c>
      <c r="CN722" s="46">
        <v>0</v>
      </c>
      <c r="CO722" s="46">
        <f t="shared" si="1154"/>
        <v>0</v>
      </c>
      <c r="CP722" s="46">
        <v>0</v>
      </c>
      <c r="CQ722" s="46">
        <f t="shared" si="1155"/>
        <v>0</v>
      </c>
      <c r="CR722" s="46">
        <v>0</v>
      </c>
      <c r="CS722" s="46">
        <f t="shared" si="1156"/>
        <v>0</v>
      </c>
      <c r="CT722" s="46">
        <v>0</v>
      </c>
      <c r="CU722" s="46">
        <f t="shared" si="1157"/>
        <v>0</v>
      </c>
      <c r="CV722" s="46">
        <v>0</v>
      </c>
      <c r="CW722" s="46">
        <f t="shared" si="1158"/>
        <v>0</v>
      </c>
      <c r="CX722" s="46">
        <v>0</v>
      </c>
      <c r="CY722" s="46">
        <f t="shared" si="1159"/>
        <v>0</v>
      </c>
      <c r="CZ722" s="46">
        <v>0</v>
      </c>
      <c r="DA722" s="46">
        <f t="shared" si="1160"/>
        <v>0</v>
      </c>
      <c r="DB722" s="47">
        <v>0</v>
      </c>
      <c r="DC722" s="46">
        <f t="shared" si="1161"/>
        <v>0</v>
      </c>
      <c r="DD722" s="48">
        <v>0</v>
      </c>
      <c r="DE722" s="46">
        <f t="shared" si="1162"/>
        <v>0</v>
      </c>
      <c r="DF722" s="305">
        <v>99</v>
      </c>
      <c r="DG722" s="305"/>
      <c r="DH722" s="306">
        <f t="shared" si="1140"/>
        <v>0</v>
      </c>
      <c r="DI722" s="293"/>
      <c r="DJ722" s="293"/>
      <c r="DK722" s="293"/>
      <c r="DL722" s="293"/>
      <c r="DM722" s="293"/>
      <c r="DN722" s="293"/>
      <c r="DO722" s="293"/>
      <c r="DP722" s="293"/>
      <c r="DQ722" s="293"/>
      <c r="DR722" s="293"/>
      <c r="DS722" s="293"/>
      <c r="DT722" s="293"/>
      <c r="DU722" s="293"/>
      <c r="DV722" s="293"/>
      <c r="DW722" s="293"/>
      <c r="DX722" s="293"/>
      <c r="DY722" s="293"/>
      <c r="DZ722" s="293"/>
      <c r="EA722" s="293"/>
      <c r="EB722" s="293"/>
      <c r="EC722" s="293"/>
      <c r="ED722" s="293"/>
      <c r="EE722" s="293"/>
      <c r="EF722" s="293"/>
      <c r="EG722" s="293"/>
      <c r="EI722" s="55">
        <f t="shared" si="1141"/>
        <v>99</v>
      </c>
      <c r="EJ722" s="317" t="s">
        <v>2011</v>
      </c>
      <c r="EK722" s="315">
        <f t="shared" si="1182"/>
        <v>0</v>
      </c>
      <c r="EL722" s="315">
        <f t="shared" si="1183"/>
        <v>0</v>
      </c>
      <c r="EM722" s="315">
        <f t="shared" si="1184"/>
        <v>0</v>
      </c>
      <c r="EN722" s="315">
        <f t="shared" si="1185"/>
        <v>2704000</v>
      </c>
      <c r="EO722" s="57">
        <f t="shared" si="1166"/>
        <v>2704000</v>
      </c>
      <c r="EP722" s="57">
        <f t="shared" si="1167"/>
        <v>2704000</v>
      </c>
      <c r="EQ722" s="58">
        <f t="shared" si="1168"/>
        <v>0</v>
      </c>
      <c r="ER722" s="58">
        <f t="shared" si="1169"/>
        <v>0</v>
      </c>
      <c r="ES722" s="58">
        <f t="shared" si="1170"/>
        <v>0</v>
      </c>
      <c r="ET722" s="58">
        <f t="shared" si="1171"/>
        <v>37856</v>
      </c>
    </row>
    <row r="723" spans="2:150" x14ac:dyDescent="0.25">
      <c r="B723" s="66">
        <v>202314</v>
      </c>
      <c r="C723" s="67" t="s">
        <v>2012</v>
      </c>
      <c r="D723" s="32" t="s">
        <v>489</v>
      </c>
      <c r="E723" s="56"/>
      <c r="F723" s="33"/>
      <c r="G723" s="33"/>
      <c r="H723" s="288">
        <f t="shared" si="1142"/>
        <v>14060800</v>
      </c>
      <c r="I723" s="288">
        <f t="shared" si="1143"/>
        <v>14060800</v>
      </c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4" t="s">
        <v>616</v>
      </c>
      <c r="AI723" s="34" t="s">
        <v>597</v>
      </c>
      <c r="AJ723" s="34" t="s">
        <v>177</v>
      </c>
      <c r="AK723" s="34" t="s">
        <v>734</v>
      </c>
      <c r="AL723" s="34" t="s">
        <v>60</v>
      </c>
      <c r="AM723" s="34" t="s">
        <v>491</v>
      </c>
      <c r="AN723" s="34" t="s">
        <v>617</v>
      </c>
      <c r="AO723" s="36">
        <v>1.04</v>
      </c>
      <c r="AP723" s="69" t="s">
        <v>2013</v>
      </c>
      <c r="AQ723" s="69" t="s">
        <v>58</v>
      </c>
      <c r="AR723" s="37" t="s">
        <v>469</v>
      </c>
      <c r="AS723" s="38">
        <v>2023</v>
      </c>
      <c r="AT723" s="39" t="s">
        <v>470</v>
      </c>
      <c r="AU723" s="37" t="s">
        <v>471</v>
      </c>
      <c r="AV723" s="39" t="s">
        <v>1263</v>
      </c>
      <c r="AW723" s="39" t="s">
        <v>1263</v>
      </c>
      <c r="AX723" s="39" t="s">
        <v>1263</v>
      </c>
      <c r="AY723" s="40" t="s">
        <v>816</v>
      </c>
      <c r="AZ723" s="40" t="s">
        <v>1989</v>
      </c>
      <c r="BA723" s="274"/>
      <c r="BC723" s="43">
        <v>13520000</v>
      </c>
      <c r="BD723" s="43">
        <v>8580000</v>
      </c>
      <c r="BE723" s="43"/>
      <c r="BF723" s="43"/>
      <c r="BG723" s="44"/>
      <c r="BH723" s="45">
        <f t="shared" si="1144"/>
        <v>13520000</v>
      </c>
      <c r="BI723" s="45">
        <f t="shared" si="1145"/>
        <v>14060800</v>
      </c>
      <c r="BJ723" s="45">
        <f t="shared" si="1172"/>
        <v>14060800</v>
      </c>
      <c r="BK723" s="46">
        <v>0</v>
      </c>
      <c r="BL723" s="46">
        <v>0</v>
      </c>
      <c r="BM723" s="46">
        <f t="shared" ref="BM723:BM742" si="1191">AO723*BL723</f>
        <v>0</v>
      </c>
      <c r="BN723" s="46">
        <v>0</v>
      </c>
      <c r="BO723" s="46">
        <f t="shared" si="1146"/>
        <v>0</v>
      </c>
      <c r="BP723" s="46">
        <v>0</v>
      </c>
      <c r="BQ723" s="46">
        <f t="shared" si="1121"/>
        <v>0</v>
      </c>
      <c r="BR723" s="46">
        <v>0</v>
      </c>
      <c r="BS723" s="46">
        <f t="shared" si="1122"/>
        <v>0</v>
      </c>
      <c r="BT723" s="46">
        <v>0</v>
      </c>
      <c r="BU723" s="46">
        <f t="shared" si="1123"/>
        <v>0</v>
      </c>
      <c r="BV723" s="46">
        <v>0</v>
      </c>
      <c r="BW723" s="46">
        <f t="shared" si="1124"/>
        <v>0</v>
      </c>
      <c r="BX723" s="46">
        <v>104000</v>
      </c>
      <c r="BY723" s="46">
        <f t="shared" ref="BY723:BY742" si="1192">$AO723*BX723</f>
        <v>108160</v>
      </c>
      <c r="BZ723" s="46">
        <v>260000</v>
      </c>
      <c r="CA723" s="46">
        <f t="shared" si="1147"/>
        <v>270400</v>
      </c>
      <c r="CB723" s="46">
        <v>442000</v>
      </c>
      <c r="CC723" s="46">
        <f t="shared" si="1148"/>
        <v>459680</v>
      </c>
      <c r="CD723" s="46">
        <v>6357000</v>
      </c>
      <c r="CE723" s="46">
        <f t="shared" si="1149"/>
        <v>6611280</v>
      </c>
      <c r="CF723" s="46">
        <v>3178500</v>
      </c>
      <c r="CG723" s="46">
        <f t="shared" si="1150"/>
        <v>3305640</v>
      </c>
      <c r="CH723" s="46">
        <v>1589250</v>
      </c>
      <c r="CI723" s="46">
        <f t="shared" si="1151"/>
        <v>1652820</v>
      </c>
      <c r="CJ723" s="46">
        <v>1589250</v>
      </c>
      <c r="CK723" s="46">
        <f t="shared" si="1152"/>
        <v>1652820</v>
      </c>
      <c r="CL723" s="46">
        <v>0</v>
      </c>
      <c r="CM723" s="46">
        <f t="shared" si="1153"/>
        <v>0</v>
      </c>
      <c r="CN723" s="46">
        <v>0</v>
      </c>
      <c r="CO723" s="46">
        <f t="shared" si="1154"/>
        <v>0</v>
      </c>
      <c r="CP723" s="46">
        <v>0</v>
      </c>
      <c r="CQ723" s="46">
        <f t="shared" si="1155"/>
        <v>0</v>
      </c>
      <c r="CR723" s="46">
        <v>0</v>
      </c>
      <c r="CS723" s="46">
        <f t="shared" si="1156"/>
        <v>0</v>
      </c>
      <c r="CT723" s="46">
        <v>0</v>
      </c>
      <c r="CU723" s="46">
        <f t="shared" si="1157"/>
        <v>0</v>
      </c>
      <c r="CV723" s="46">
        <v>0</v>
      </c>
      <c r="CW723" s="46">
        <f t="shared" si="1158"/>
        <v>0</v>
      </c>
      <c r="CX723" s="46">
        <v>0</v>
      </c>
      <c r="CY723" s="46">
        <f t="shared" si="1159"/>
        <v>0</v>
      </c>
      <c r="CZ723" s="46">
        <v>0</v>
      </c>
      <c r="DA723" s="46">
        <f t="shared" si="1160"/>
        <v>0</v>
      </c>
      <c r="DB723" s="47">
        <v>0</v>
      </c>
      <c r="DC723" s="46">
        <f t="shared" si="1161"/>
        <v>0</v>
      </c>
      <c r="DD723" s="48">
        <v>0</v>
      </c>
      <c r="DE723" s="46">
        <f t="shared" si="1162"/>
        <v>0</v>
      </c>
      <c r="DF723" s="307">
        <v>30</v>
      </c>
      <c r="DG723" s="308">
        <f t="shared" si="1135"/>
        <v>182693.33333333334</v>
      </c>
      <c r="DH723" s="306">
        <f t="shared" si="1140"/>
        <v>1826933.333333333</v>
      </c>
      <c r="DI723" s="293"/>
      <c r="DJ723" s="293"/>
      <c r="DK723" s="293"/>
      <c r="DL723" s="293"/>
      <c r="DM723" s="293"/>
      <c r="DN723" s="293"/>
      <c r="DO723" s="293"/>
      <c r="DP723" s="293"/>
      <c r="DQ723" s="293"/>
      <c r="DR723" s="293"/>
      <c r="DS723" s="293"/>
      <c r="DT723" s="293"/>
      <c r="DU723" s="293"/>
      <c r="DV723" s="293"/>
      <c r="DW723" s="310">
        <f>$DG723</f>
        <v>182693.33333333334</v>
      </c>
      <c r="DX723" s="310">
        <f t="shared" ref="DX723:EF737" si="1193">$DG723</f>
        <v>182693.33333333334</v>
      </c>
      <c r="DY723" s="310">
        <f t="shared" si="1193"/>
        <v>182693.33333333334</v>
      </c>
      <c r="DZ723" s="310">
        <f t="shared" si="1193"/>
        <v>182693.33333333334</v>
      </c>
      <c r="EA723" s="310">
        <f t="shared" si="1193"/>
        <v>182693.33333333334</v>
      </c>
      <c r="EB723" s="310">
        <f t="shared" si="1193"/>
        <v>182693.33333333334</v>
      </c>
      <c r="EC723" s="310">
        <f t="shared" si="1193"/>
        <v>182693.33333333334</v>
      </c>
      <c r="ED723" s="310">
        <f t="shared" si="1193"/>
        <v>182693.33333333334</v>
      </c>
      <c r="EE723" s="310">
        <f t="shared" si="1193"/>
        <v>182693.33333333334</v>
      </c>
      <c r="EF723" s="310">
        <f t="shared" si="1193"/>
        <v>182693.33333333334</v>
      </c>
      <c r="EG723" s="306">
        <f t="shared" ref="EG723:EG741" si="1194">BJ723-DH723</f>
        <v>12233866.666666668</v>
      </c>
      <c r="EH723" s="55">
        <f t="shared" ref="EH723:EH741" si="1195">COUNT(DI723:EF723)</f>
        <v>10</v>
      </c>
      <c r="EI723" s="55">
        <f t="shared" si="1141"/>
        <v>20</v>
      </c>
      <c r="EJ723" s="318" t="s">
        <v>788</v>
      </c>
      <c r="EK723" s="329">
        <f>BA723+BK723-(BD723/BJ723*BK723)</f>
        <v>0</v>
      </c>
      <c r="EL723" s="315">
        <f>EK723+BM723-(BD723/BJ723*BM723)-DJ723</f>
        <v>0</v>
      </c>
      <c r="EM723" s="315">
        <f>EL723+BO723-(BD723/BJ723*BO723)-DK723</f>
        <v>0</v>
      </c>
      <c r="EN723" s="315">
        <f>EM723+BQ723-(BD723/BJ723*BQ723)-DL723</f>
        <v>0</v>
      </c>
      <c r="EO723" s="57">
        <f>EN723+BS723-(BD723/BJ723*BS723)-DM723</f>
        <v>0</v>
      </c>
      <c r="EP723" s="57">
        <f>EO723+BU723-(BD723/BJ723*BS723)-DN723</f>
        <v>0</v>
      </c>
      <c r="EQ723" s="58">
        <f t="shared" si="1168"/>
        <v>0</v>
      </c>
      <c r="ER723" s="58">
        <f t="shared" si="1169"/>
        <v>0</v>
      </c>
      <c r="ES723" s="58">
        <f t="shared" si="1170"/>
        <v>0</v>
      </c>
      <c r="ET723" s="58">
        <f t="shared" si="1171"/>
        <v>0</v>
      </c>
    </row>
    <row r="724" spans="2:150" x14ac:dyDescent="0.25">
      <c r="B724" s="66">
        <v>202329</v>
      </c>
      <c r="C724" s="67" t="s">
        <v>2014</v>
      </c>
      <c r="D724" s="32" t="s">
        <v>461</v>
      </c>
      <c r="E724" s="56"/>
      <c r="F724" s="33"/>
      <c r="G724" s="33"/>
      <c r="H724" s="288">
        <f t="shared" si="1142"/>
        <v>625041.90437500004</v>
      </c>
      <c r="I724" s="288">
        <f t="shared" si="1143"/>
        <v>625041.90437500004</v>
      </c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4" t="s">
        <v>462</v>
      </c>
      <c r="AI724" s="34" t="s">
        <v>463</v>
      </c>
      <c r="AJ724" s="34" t="s">
        <v>464</v>
      </c>
      <c r="AK724" s="34" t="s">
        <v>465</v>
      </c>
      <c r="AL724" s="34" t="s">
        <v>44</v>
      </c>
      <c r="AM724" s="34" t="s">
        <v>466</v>
      </c>
      <c r="AN724" s="34" t="s">
        <v>467</v>
      </c>
      <c r="AO724" s="36">
        <v>1.0415000000000001</v>
      </c>
      <c r="AP724" s="69" t="s">
        <v>468</v>
      </c>
      <c r="AQ724" s="69" t="s">
        <v>58</v>
      </c>
      <c r="AR724" s="37" t="s">
        <v>469</v>
      </c>
      <c r="AS724" s="38">
        <v>2021</v>
      </c>
      <c r="AT724" s="39" t="s">
        <v>470</v>
      </c>
      <c r="AU724" s="37" t="s">
        <v>471</v>
      </c>
      <c r="AV724" s="39" t="s">
        <v>1263</v>
      </c>
      <c r="AW724" s="39" t="s">
        <v>1263</v>
      </c>
      <c r="AX724" s="39" t="s">
        <v>1263</v>
      </c>
      <c r="AY724" s="40" t="s">
        <v>484</v>
      </c>
      <c r="AZ724" s="40" t="s">
        <v>2005</v>
      </c>
      <c r="BA724" s="274"/>
      <c r="BC724" s="43">
        <v>600136.25</v>
      </c>
      <c r="BD724" s="43">
        <v>0</v>
      </c>
      <c r="BE724" s="43"/>
      <c r="BF724" s="43"/>
      <c r="BG724" s="44"/>
      <c r="BH724" s="45">
        <f t="shared" si="1144"/>
        <v>600136.25</v>
      </c>
      <c r="BI724" s="45">
        <f t="shared" si="1145"/>
        <v>625041.90437500004</v>
      </c>
      <c r="BJ724" s="45">
        <f t="shared" si="1172"/>
        <v>625041.90437500004</v>
      </c>
      <c r="BK724" s="46">
        <v>0</v>
      </c>
      <c r="BL724" s="46">
        <v>0</v>
      </c>
      <c r="BM724" s="46">
        <f t="shared" si="1191"/>
        <v>0</v>
      </c>
      <c r="BN724" s="46">
        <v>0</v>
      </c>
      <c r="BO724" s="46">
        <f t="shared" si="1146"/>
        <v>0</v>
      </c>
      <c r="BP724" s="46">
        <v>0</v>
      </c>
      <c r="BQ724" s="46">
        <f t="shared" si="1121"/>
        <v>0</v>
      </c>
      <c r="BR724" s="46">
        <v>0</v>
      </c>
      <c r="BS724" s="46">
        <f t="shared" si="1122"/>
        <v>0</v>
      </c>
      <c r="BT724" s="46">
        <v>30006.8125</v>
      </c>
      <c r="BU724" s="46">
        <f t="shared" si="1123"/>
        <v>31252.095218750004</v>
      </c>
      <c r="BV724" s="46">
        <v>30006.8125</v>
      </c>
      <c r="BW724" s="46">
        <f t="shared" si="1124"/>
        <v>31252.095218750004</v>
      </c>
      <c r="BX724" s="46">
        <v>240054.5</v>
      </c>
      <c r="BY724" s="46">
        <f t="shared" si="1192"/>
        <v>250016.76175000003</v>
      </c>
      <c r="BZ724" s="46">
        <v>240054.5</v>
      </c>
      <c r="CA724" s="46">
        <f t="shared" si="1147"/>
        <v>250016.76175000003</v>
      </c>
      <c r="CB724" s="46">
        <v>60013.625</v>
      </c>
      <c r="CC724" s="46">
        <f t="shared" si="1148"/>
        <v>62504.190437500009</v>
      </c>
      <c r="CD724" s="46">
        <v>0</v>
      </c>
      <c r="CE724" s="46">
        <f t="shared" si="1149"/>
        <v>0</v>
      </c>
      <c r="CF724" s="46">
        <v>0</v>
      </c>
      <c r="CG724" s="46">
        <f t="shared" si="1150"/>
        <v>0</v>
      </c>
      <c r="CH724" s="46">
        <v>0</v>
      </c>
      <c r="CI724" s="46">
        <f t="shared" si="1151"/>
        <v>0</v>
      </c>
      <c r="CJ724" s="46">
        <v>0</v>
      </c>
      <c r="CK724" s="46">
        <f t="shared" si="1152"/>
        <v>0</v>
      </c>
      <c r="CL724" s="46">
        <v>0</v>
      </c>
      <c r="CM724" s="46">
        <f t="shared" si="1153"/>
        <v>0</v>
      </c>
      <c r="CN724" s="46">
        <v>0</v>
      </c>
      <c r="CO724" s="46">
        <f t="shared" si="1154"/>
        <v>0</v>
      </c>
      <c r="CP724" s="46">
        <v>0</v>
      </c>
      <c r="CQ724" s="46">
        <f t="shared" si="1155"/>
        <v>0</v>
      </c>
      <c r="CR724" s="46">
        <v>0</v>
      </c>
      <c r="CS724" s="46">
        <f t="shared" si="1156"/>
        <v>0</v>
      </c>
      <c r="CT724" s="46">
        <v>0</v>
      </c>
      <c r="CU724" s="46">
        <f t="shared" si="1157"/>
        <v>0</v>
      </c>
      <c r="CV724" s="46">
        <v>0</v>
      </c>
      <c r="CW724" s="46">
        <f t="shared" si="1158"/>
        <v>0</v>
      </c>
      <c r="CX724" s="46">
        <v>0</v>
      </c>
      <c r="CY724" s="46">
        <f t="shared" si="1159"/>
        <v>0</v>
      </c>
      <c r="CZ724" s="46">
        <v>0</v>
      </c>
      <c r="DA724" s="46">
        <f t="shared" si="1160"/>
        <v>0</v>
      </c>
      <c r="DB724" s="47">
        <v>0</v>
      </c>
      <c r="DC724" s="46">
        <f t="shared" si="1161"/>
        <v>0</v>
      </c>
      <c r="DD724" s="48">
        <v>0</v>
      </c>
      <c r="DE724" s="46">
        <f t="shared" si="1162"/>
        <v>0</v>
      </c>
      <c r="DF724" s="305">
        <v>20</v>
      </c>
      <c r="DG724" s="308">
        <f t="shared" si="1135"/>
        <v>31252.095218750001</v>
      </c>
      <c r="DH724" s="306">
        <f t="shared" si="1140"/>
        <v>437529.33306250005</v>
      </c>
      <c r="DI724" s="293"/>
      <c r="DJ724" s="293"/>
      <c r="DK724" s="293"/>
      <c r="DL724" s="293"/>
      <c r="DM724" s="293"/>
      <c r="DN724" s="293"/>
      <c r="DO724" s="293"/>
      <c r="DP724" s="293"/>
      <c r="DQ724" s="293"/>
      <c r="DR724" s="293"/>
      <c r="DS724" s="310">
        <f>$DG724</f>
        <v>31252.095218750001</v>
      </c>
      <c r="DT724" s="310">
        <f t="shared" ref="DT724:DW724" si="1196">$DG724</f>
        <v>31252.095218750001</v>
      </c>
      <c r="DU724" s="310">
        <f t="shared" si="1196"/>
        <v>31252.095218750001</v>
      </c>
      <c r="DV724" s="310">
        <f t="shared" si="1196"/>
        <v>31252.095218750001</v>
      </c>
      <c r="DW724" s="310">
        <f t="shared" si="1196"/>
        <v>31252.095218750001</v>
      </c>
      <c r="DX724" s="310">
        <f t="shared" si="1193"/>
        <v>31252.095218750001</v>
      </c>
      <c r="DY724" s="310">
        <f t="shared" si="1193"/>
        <v>31252.095218750001</v>
      </c>
      <c r="DZ724" s="310">
        <f t="shared" si="1193"/>
        <v>31252.095218750001</v>
      </c>
      <c r="EA724" s="310">
        <f t="shared" si="1193"/>
        <v>31252.095218750001</v>
      </c>
      <c r="EB724" s="310">
        <f t="shared" si="1193"/>
        <v>31252.095218750001</v>
      </c>
      <c r="EC724" s="310">
        <f t="shared" si="1193"/>
        <v>31252.095218750001</v>
      </c>
      <c r="ED724" s="310">
        <f t="shared" si="1193"/>
        <v>31252.095218750001</v>
      </c>
      <c r="EE724" s="310">
        <f t="shared" si="1193"/>
        <v>31252.095218750001</v>
      </c>
      <c r="EF724" s="310">
        <f t="shared" si="1193"/>
        <v>31252.095218750001</v>
      </c>
      <c r="EG724" s="306">
        <f t="shared" si="1194"/>
        <v>187512.57131249999</v>
      </c>
      <c r="EH724" s="55">
        <f t="shared" si="1195"/>
        <v>14</v>
      </c>
      <c r="EI724" s="55">
        <f t="shared" si="1141"/>
        <v>6</v>
      </c>
      <c r="EJ724" s="316" t="s">
        <v>1148</v>
      </c>
      <c r="EK724" s="315">
        <f>BA724+BK724</f>
        <v>0</v>
      </c>
      <c r="EL724" s="315">
        <f>EK724+BM724-DJ724</f>
        <v>0</v>
      </c>
      <c r="EM724" s="315">
        <f>EL724+BO724-DK724</f>
        <v>0</v>
      </c>
      <c r="EN724" s="315">
        <f>EM724+BQ724-DL724</f>
        <v>0</v>
      </c>
      <c r="EO724" s="57">
        <f t="shared" si="1166"/>
        <v>0</v>
      </c>
      <c r="EP724" s="57">
        <f t="shared" si="1167"/>
        <v>31252.095218750004</v>
      </c>
      <c r="EQ724" s="58">
        <f t="shared" si="1168"/>
        <v>0</v>
      </c>
      <c r="ER724" s="58">
        <f t="shared" si="1169"/>
        <v>0</v>
      </c>
      <c r="ES724" s="58">
        <f t="shared" si="1170"/>
        <v>0</v>
      </c>
      <c r="ET724" s="58">
        <f t="shared" si="1171"/>
        <v>0</v>
      </c>
    </row>
    <row r="725" spans="2:150" x14ac:dyDescent="0.25">
      <c r="B725" s="66">
        <v>202346</v>
      </c>
      <c r="C725" s="67" t="s">
        <v>2015</v>
      </c>
      <c r="D725" s="32" t="s">
        <v>604</v>
      </c>
      <c r="E725" s="56"/>
      <c r="F725" s="33"/>
      <c r="G725" s="33"/>
      <c r="H725" s="288">
        <f t="shared" si="1142"/>
        <v>12438400</v>
      </c>
      <c r="I725" s="288">
        <f t="shared" si="1143"/>
        <v>12438400</v>
      </c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4" t="s">
        <v>863</v>
      </c>
      <c r="AI725" s="34" t="s">
        <v>597</v>
      </c>
      <c r="AJ725" s="34" t="s">
        <v>2000</v>
      </c>
      <c r="AK725" s="34" t="s">
        <v>806</v>
      </c>
      <c r="AL725" s="34" t="s">
        <v>2000</v>
      </c>
      <c r="AM725" s="34" t="s">
        <v>466</v>
      </c>
      <c r="AN725" s="34" t="s">
        <v>1019</v>
      </c>
      <c r="AO725" s="36">
        <v>1.04</v>
      </c>
      <c r="AP725" s="69" t="s">
        <v>586</v>
      </c>
      <c r="AQ725" s="69" t="s">
        <v>58</v>
      </c>
      <c r="AR725" s="37" t="s">
        <v>469</v>
      </c>
      <c r="AS725" s="38">
        <v>2023</v>
      </c>
      <c r="AT725" s="39" t="s">
        <v>470</v>
      </c>
      <c r="AU725" s="37" t="s">
        <v>471</v>
      </c>
      <c r="AV725" s="39" t="s">
        <v>1263</v>
      </c>
      <c r="AW725" s="39" t="s">
        <v>1263</v>
      </c>
      <c r="AX725" s="39" t="s">
        <v>1263</v>
      </c>
      <c r="AY725" s="40" t="s">
        <v>1116</v>
      </c>
      <c r="AZ725" s="40" t="s">
        <v>1989</v>
      </c>
      <c r="BA725" s="274"/>
      <c r="BC725" s="43">
        <v>11960000</v>
      </c>
      <c r="BD725" s="43">
        <v>5500000</v>
      </c>
      <c r="BE725" s="43"/>
      <c r="BF725" s="43"/>
      <c r="BG725" s="44"/>
      <c r="BH725" s="45">
        <f t="shared" si="1144"/>
        <v>11960000</v>
      </c>
      <c r="BI725" s="45">
        <f t="shared" si="1145"/>
        <v>12438400</v>
      </c>
      <c r="BJ725" s="45">
        <f t="shared" si="1172"/>
        <v>12438400</v>
      </c>
      <c r="BK725" s="46">
        <v>0</v>
      </c>
      <c r="BL725" s="46">
        <v>0</v>
      </c>
      <c r="BM725" s="46">
        <f t="shared" si="1191"/>
        <v>0</v>
      </c>
      <c r="BN725" s="46">
        <v>858000</v>
      </c>
      <c r="BO725" s="46">
        <f t="shared" si="1146"/>
        <v>892320</v>
      </c>
      <c r="BP725" s="46">
        <v>858000</v>
      </c>
      <c r="BQ725" s="46">
        <f t="shared" si="1121"/>
        <v>892320</v>
      </c>
      <c r="BR725" s="46">
        <v>858000</v>
      </c>
      <c r="BS725" s="46">
        <f t="shared" si="1122"/>
        <v>892320</v>
      </c>
      <c r="BT725" s="46">
        <v>858000</v>
      </c>
      <c r="BU725" s="46">
        <f t="shared" si="1123"/>
        <v>892320</v>
      </c>
      <c r="BV725" s="46">
        <v>858000</v>
      </c>
      <c r="BW725" s="46">
        <f t="shared" si="1124"/>
        <v>892320</v>
      </c>
      <c r="BX725" s="46">
        <v>858000</v>
      </c>
      <c r="BY725" s="46">
        <f t="shared" si="1192"/>
        <v>892320</v>
      </c>
      <c r="BZ725" s="46">
        <v>858000</v>
      </c>
      <c r="CA725" s="46">
        <f t="shared" si="1147"/>
        <v>892320</v>
      </c>
      <c r="CB725" s="46">
        <v>858000</v>
      </c>
      <c r="CC725" s="46">
        <f t="shared" si="1148"/>
        <v>892320</v>
      </c>
      <c r="CD725" s="46">
        <v>858000</v>
      </c>
      <c r="CE725" s="46">
        <f t="shared" si="1149"/>
        <v>892320</v>
      </c>
      <c r="CF725" s="46">
        <v>858000</v>
      </c>
      <c r="CG725" s="46">
        <f t="shared" si="1150"/>
        <v>892320</v>
      </c>
      <c r="CH725" s="46">
        <v>858000</v>
      </c>
      <c r="CI725" s="46">
        <f t="shared" si="1151"/>
        <v>892320</v>
      </c>
      <c r="CJ725" s="46">
        <v>858000</v>
      </c>
      <c r="CK725" s="46">
        <f t="shared" si="1152"/>
        <v>892320</v>
      </c>
      <c r="CL725" s="46">
        <v>858000</v>
      </c>
      <c r="CM725" s="46">
        <f t="shared" si="1153"/>
        <v>892320</v>
      </c>
      <c r="CN725" s="46">
        <v>806000</v>
      </c>
      <c r="CO725" s="46">
        <f t="shared" si="1154"/>
        <v>838240</v>
      </c>
      <c r="CP725" s="46">
        <v>0</v>
      </c>
      <c r="CQ725" s="46">
        <f t="shared" si="1155"/>
        <v>0</v>
      </c>
      <c r="CR725" s="46">
        <v>0</v>
      </c>
      <c r="CS725" s="46">
        <f t="shared" si="1156"/>
        <v>0</v>
      </c>
      <c r="CT725" s="46">
        <v>0</v>
      </c>
      <c r="CU725" s="46">
        <f t="shared" si="1157"/>
        <v>0</v>
      </c>
      <c r="CV725" s="46">
        <v>0</v>
      </c>
      <c r="CW725" s="46">
        <f t="shared" si="1158"/>
        <v>0</v>
      </c>
      <c r="CX725" s="46">
        <v>0</v>
      </c>
      <c r="CY725" s="46">
        <f t="shared" si="1159"/>
        <v>0</v>
      </c>
      <c r="CZ725" s="46">
        <v>0</v>
      </c>
      <c r="DA725" s="46">
        <f t="shared" si="1160"/>
        <v>0</v>
      </c>
      <c r="DB725" s="47">
        <v>0</v>
      </c>
      <c r="DC725" s="46">
        <f t="shared" si="1161"/>
        <v>0</v>
      </c>
      <c r="DD725" s="48">
        <v>0</v>
      </c>
      <c r="DE725" s="46">
        <f t="shared" si="1162"/>
        <v>0</v>
      </c>
      <c r="DF725" s="304">
        <v>30</v>
      </c>
      <c r="DG725" s="308">
        <f t="shared" si="1135"/>
        <v>231280</v>
      </c>
      <c r="DH725" s="306">
        <f t="shared" si="1140"/>
        <v>1850240</v>
      </c>
      <c r="DI725" s="293"/>
      <c r="DJ725" s="293"/>
      <c r="DK725" s="293"/>
      <c r="DL725" s="293"/>
      <c r="DM725" s="293"/>
      <c r="DN725" s="293"/>
      <c r="DO725" s="293"/>
      <c r="DP725" s="293"/>
      <c r="DQ725" s="293"/>
      <c r="DR725" s="293"/>
      <c r="DS725" s="293"/>
      <c r="DT725" s="293"/>
      <c r="DU725" s="293"/>
      <c r="DV725" s="293"/>
      <c r="DW725" s="293"/>
      <c r="DX725" s="293"/>
      <c r="DY725" s="310">
        <f>$DG725</f>
        <v>231280</v>
      </c>
      <c r="DZ725" s="310">
        <f t="shared" si="1193"/>
        <v>231280</v>
      </c>
      <c r="EA725" s="310">
        <f t="shared" si="1193"/>
        <v>231280</v>
      </c>
      <c r="EB725" s="310">
        <f t="shared" si="1193"/>
        <v>231280</v>
      </c>
      <c r="EC725" s="310">
        <f t="shared" si="1193"/>
        <v>231280</v>
      </c>
      <c r="ED725" s="310">
        <f t="shared" si="1193"/>
        <v>231280</v>
      </c>
      <c r="EE725" s="310">
        <f t="shared" si="1193"/>
        <v>231280</v>
      </c>
      <c r="EF725" s="310">
        <f t="shared" si="1193"/>
        <v>231280</v>
      </c>
      <c r="EG725" s="306">
        <f t="shared" si="1194"/>
        <v>10588160</v>
      </c>
      <c r="EH725" s="55">
        <f t="shared" si="1195"/>
        <v>8</v>
      </c>
      <c r="EI725" s="55">
        <f t="shared" si="1141"/>
        <v>22</v>
      </c>
      <c r="EJ725" s="316" t="s">
        <v>1112</v>
      </c>
      <c r="EK725" s="329">
        <f>BA725+BK725-(BD725/BJ725*BK725)</f>
        <v>0</v>
      </c>
      <c r="EL725" s="315">
        <f>EK725+BM725-(BD725/BJ725*BM725)-DJ725</f>
        <v>0</v>
      </c>
      <c r="EM725" s="315">
        <f>EL725+BO725-(BD725/BJ725*BO725)-DK725</f>
        <v>497754.78260869562</v>
      </c>
      <c r="EN725" s="315">
        <f>EM725+BQ725-(BD725/BJ725*BQ725)-DL725</f>
        <v>995509.56521739112</v>
      </c>
      <c r="EO725" s="57">
        <f>EN725+BS725-(BD725/BJ725*BS725)-DM725</f>
        <v>1493264.3478260867</v>
      </c>
      <c r="EP725" s="57">
        <f>EO725+BU725-(BD725/BJ725*BS725)-DN725</f>
        <v>1991019.1304347825</v>
      </c>
      <c r="EQ725" s="58">
        <f t="shared" si="1168"/>
        <v>0</v>
      </c>
      <c r="ER725" s="58">
        <f t="shared" si="1169"/>
        <v>0</v>
      </c>
      <c r="ES725" s="58">
        <f t="shared" si="1170"/>
        <v>6470.8121739130429</v>
      </c>
      <c r="ET725" s="58">
        <f t="shared" si="1171"/>
        <v>13937.133913043475</v>
      </c>
    </row>
    <row r="726" spans="2:150" x14ac:dyDescent="0.25">
      <c r="B726" s="66">
        <v>2023503</v>
      </c>
      <c r="C726" s="67" t="s">
        <v>2016</v>
      </c>
      <c r="D726" s="32" t="s">
        <v>461</v>
      </c>
      <c r="E726" s="56"/>
      <c r="F726" s="33"/>
      <c r="G726" s="33"/>
      <c r="H726" s="288">
        <f t="shared" si="1142"/>
        <v>710990.39</v>
      </c>
      <c r="I726" s="288">
        <f t="shared" si="1143"/>
        <v>710990.39</v>
      </c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4" t="s">
        <v>462</v>
      </c>
      <c r="AI726" s="34" t="s">
        <v>463</v>
      </c>
      <c r="AJ726" s="34" t="s">
        <v>464</v>
      </c>
      <c r="AK726" s="34" t="s">
        <v>465</v>
      </c>
      <c r="AL726" s="34" t="s">
        <v>44</v>
      </c>
      <c r="AM726" s="34" t="s">
        <v>491</v>
      </c>
      <c r="AN726" s="34" t="s">
        <v>467</v>
      </c>
      <c r="AO726" s="36">
        <v>1.0415000000000001</v>
      </c>
      <c r="AP726" s="69" t="s">
        <v>468</v>
      </c>
      <c r="AQ726" s="69" t="s">
        <v>58</v>
      </c>
      <c r="AR726" s="37" t="s">
        <v>469</v>
      </c>
      <c r="AS726" s="38">
        <v>2021</v>
      </c>
      <c r="AT726" s="39" t="s">
        <v>470</v>
      </c>
      <c r="AU726" s="37" t="s">
        <v>471</v>
      </c>
      <c r="AV726" s="39" t="s">
        <v>1263</v>
      </c>
      <c r="AW726" s="39" t="s">
        <v>1263</v>
      </c>
      <c r="AX726" s="39" t="s">
        <v>1263</v>
      </c>
      <c r="AY726" s="40" t="s">
        <v>1147</v>
      </c>
      <c r="AZ726" s="40" t="s">
        <v>2005</v>
      </c>
      <c r="BA726" s="274"/>
      <c r="BC726" s="43">
        <v>682660</v>
      </c>
      <c r="BD726" s="43">
        <v>0</v>
      </c>
      <c r="BE726" s="43"/>
      <c r="BF726" s="43"/>
      <c r="BG726" s="44"/>
      <c r="BH726" s="45">
        <f t="shared" si="1144"/>
        <v>682660</v>
      </c>
      <c r="BI726" s="45">
        <f t="shared" si="1145"/>
        <v>710990.39</v>
      </c>
      <c r="BJ726" s="45">
        <f t="shared" si="1172"/>
        <v>710990.39</v>
      </c>
      <c r="BK726" s="46">
        <v>0</v>
      </c>
      <c r="BL726" s="46">
        <v>0</v>
      </c>
      <c r="BM726" s="46">
        <f t="shared" si="1191"/>
        <v>0</v>
      </c>
      <c r="BN726" s="46">
        <v>0</v>
      </c>
      <c r="BO726" s="46">
        <f t="shared" si="1146"/>
        <v>0</v>
      </c>
      <c r="BP726" s="46">
        <v>0</v>
      </c>
      <c r="BQ726" s="46">
        <f t="shared" si="1121"/>
        <v>0</v>
      </c>
      <c r="BR726" s="46">
        <v>0</v>
      </c>
      <c r="BS726" s="46">
        <f t="shared" si="1122"/>
        <v>0</v>
      </c>
      <c r="BT726" s="46">
        <v>0</v>
      </c>
      <c r="BU726" s="46">
        <f t="shared" si="1123"/>
        <v>0</v>
      </c>
      <c r="BV726" s="46">
        <v>34133</v>
      </c>
      <c r="BW726" s="46">
        <f t="shared" si="1124"/>
        <v>35549.519500000002</v>
      </c>
      <c r="BX726" s="46">
        <v>34133</v>
      </c>
      <c r="BY726" s="46">
        <f t="shared" si="1192"/>
        <v>35549.519500000002</v>
      </c>
      <c r="BZ726" s="46">
        <v>273064</v>
      </c>
      <c r="CA726" s="46">
        <f t="shared" si="1147"/>
        <v>284396.15600000002</v>
      </c>
      <c r="CB726" s="46">
        <v>273064</v>
      </c>
      <c r="CC726" s="46">
        <f t="shared" si="1148"/>
        <v>284396.15600000002</v>
      </c>
      <c r="CD726" s="46">
        <v>68266</v>
      </c>
      <c r="CE726" s="46">
        <f t="shared" si="1149"/>
        <v>71099.039000000004</v>
      </c>
      <c r="CF726" s="46">
        <v>0</v>
      </c>
      <c r="CG726" s="46">
        <f t="shared" si="1150"/>
        <v>0</v>
      </c>
      <c r="CH726" s="46">
        <v>0</v>
      </c>
      <c r="CI726" s="46">
        <f t="shared" si="1151"/>
        <v>0</v>
      </c>
      <c r="CJ726" s="46">
        <v>0</v>
      </c>
      <c r="CK726" s="46">
        <f t="shared" si="1152"/>
        <v>0</v>
      </c>
      <c r="CL726" s="46">
        <v>0</v>
      </c>
      <c r="CM726" s="46">
        <f t="shared" si="1153"/>
        <v>0</v>
      </c>
      <c r="CN726" s="46">
        <v>0</v>
      </c>
      <c r="CO726" s="46">
        <f t="shared" si="1154"/>
        <v>0</v>
      </c>
      <c r="CP726" s="46">
        <v>0</v>
      </c>
      <c r="CQ726" s="46">
        <f t="shared" si="1155"/>
        <v>0</v>
      </c>
      <c r="CR726" s="46">
        <v>0</v>
      </c>
      <c r="CS726" s="46">
        <f t="shared" si="1156"/>
        <v>0</v>
      </c>
      <c r="CT726" s="46">
        <v>0</v>
      </c>
      <c r="CU726" s="46">
        <f t="shared" si="1157"/>
        <v>0</v>
      </c>
      <c r="CV726" s="46">
        <v>0</v>
      </c>
      <c r="CW726" s="46">
        <f t="shared" si="1158"/>
        <v>0</v>
      </c>
      <c r="CX726" s="46">
        <v>0</v>
      </c>
      <c r="CY726" s="46">
        <f t="shared" si="1159"/>
        <v>0</v>
      </c>
      <c r="CZ726" s="46">
        <v>0</v>
      </c>
      <c r="DA726" s="46">
        <f t="shared" si="1160"/>
        <v>0</v>
      </c>
      <c r="DB726" s="47">
        <v>0</v>
      </c>
      <c r="DC726" s="46">
        <f t="shared" si="1161"/>
        <v>0</v>
      </c>
      <c r="DD726" s="48">
        <v>0</v>
      </c>
      <c r="DE726" s="46">
        <f t="shared" si="1162"/>
        <v>0</v>
      </c>
      <c r="DF726" s="305">
        <v>20</v>
      </c>
      <c r="DG726" s="308">
        <f t="shared" si="1135"/>
        <v>35549.519500000002</v>
      </c>
      <c r="DH726" s="306">
        <f t="shared" si="1140"/>
        <v>462143.75349999999</v>
      </c>
      <c r="DI726" s="293"/>
      <c r="DJ726" s="293"/>
      <c r="DK726" s="293"/>
      <c r="DL726" s="293"/>
      <c r="DM726" s="293"/>
      <c r="DN726" s="293"/>
      <c r="DO726" s="293"/>
      <c r="DP726" s="293"/>
      <c r="DQ726" s="293"/>
      <c r="DR726" s="293"/>
      <c r="DS726" s="293"/>
      <c r="DT726" s="310">
        <f>$DG726</f>
        <v>35549.519500000002</v>
      </c>
      <c r="DU726" s="310">
        <f t="shared" ref="DU726:DY730" si="1197">$DG726</f>
        <v>35549.519500000002</v>
      </c>
      <c r="DV726" s="310">
        <f t="shared" si="1197"/>
        <v>35549.519500000002</v>
      </c>
      <c r="DW726" s="310">
        <f t="shared" si="1197"/>
        <v>35549.519500000002</v>
      </c>
      <c r="DX726" s="310">
        <f t="shared" si="1197"/>
        <v>35549.519500000002</v>
      </c>
      <c r="DY726" s="310">
        <f t="shared" si="1197"/>
        <v>35549.519500000002</v>
      </c>
      <c r="DZ726" s="310">
        <f t="shared" si="1193"/>
        <v>35549.519500000002</v>
      </c>
      <c r="EA726" s="310">
        <f t="shared" si="1193"/>
        <v>35549.519500000002</v>
      </c>
      <c r="EB726" s="310">
        <f t="shared" si="1193"/>
        <v>35549.519500000002</v>
      </c>
      <c r="EC726" s="310">
        <f t="shared" si="1193"/>
        <v>35549.519500000002</v>
      </c>
      <c r="ED726" s="310">
        <f t="shared" si="1193"/>
        <v>35549.519500000002</v>
      </c>
      <c r="EE726" s="310">
        <f t="shared" si="1193"/>
        <v>35549.519500000002</v>
      </c>
      <c r="EF726" s="310">
        <f t="shared" si="1193"/>
        <v>35549.519500000002</v>
      </c>
      <c r="EG726" s="306">
        <f t="shared" si="1194"/>
        <v>248846.63650000002</v>
      </c>
      <c r="EH726" s="55">
        <f t="shared" si="1195"/>
        <v>13</v>
      </c>
      <c r="EI726" s="55">
        <f t="shared" si="1141"/>
        <v>7</v>
      </c>
      <c r="EJ726" s="316" t="s">
        <v>1148</v>
      </c>
      <c r="EK726" s="315">
        <f t="shared" ref="EK726:EK742" si="1198">BA726+BK726</f>
        <v>0</v>
      </c>
      <c r="EL726" s="315">
        <f t="shared" ref="EL726:EL742" si="1199">EK726+BM726-DJ726</f>
        <v>0</v>
      </c>
      <c r="EM726" s="315">
        <f t="shared" ref="EM726:EM742" si="1200">EL726+BO726-DK726</f>
        <v>0</v>
      </c>
      <c r="EN726" s="315">
        <f t="shared" ref="EN726:EN742" si="1201">EM726+BQ726-DL726</f>
        <v>0</v>
      </c>
      <c r="EO726" s="57">
        <f t="shared" si="1166"/>
        <v>0</v>
      </c>
      <c r="EP726" s="57">
        <f t="shared" si="1167"/>
        <v>0</v>
      </c>
      <c r="EQ726" s="58">
        <f t="shared" si="1168"/>
        <v>0</v>
      </c>
      <c r="ER726" s="58">
        <f t="shared" si="1169"/>
        <v>0</v>
      </c>
      <c r="ES726" s="58">
        <f t="shared" si="1170"/>
        <v>0</v>
      </c>
      <c r="ET726" s="58">
        <f t="shared" si="1171"/>
        <v>0</v>
      </c>
    </row>
    <row r="727" spans="2:150" x14ac:dyDescent="0.25">
      <c r="B727" s="66">
        <v>2023504</v>
      </c>
      <c r="C727" s="67" t="s">
        <v>2017</v>
      </c>
      <c r="D727" s="32" t="s">
        <v>461</v>
      </c>
      <c r="E727" s="56"/>
      <c r="F727" s="33"/>
      <c r="G727" s="33"/>
      <c r="H727" s="288">
        <f t="shared" si="1142"/>
        <v>710990.39</v>
      </c>
      <c r="I727" s="288">
        <f t="shared" si="1143"/>
        <v>710990.39</v>
      </c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4" t="s">
        <v>462</v>
      </c>
      <c r="AI727" s="34" t="s">
        <v>463</v>
      </c>
      <c r="AJ727" s="34" t="s">
        <v>464</v>
      </c>
      <c r="AK727" s="34" t="s">
        <v>465</v>
      </c>
      <c r="AL727" s="34" t="s">
        <v>44</v>
      </c>
      <c r="AM727" s="34" t="s">
        <v>491</v>
      </c>
      <c r="AN727" s="34" t="s">
        <v>467</v>
      </c>
      <c r="AO727" s="36">
        <v>1.0415000000000001</v>
      </c>
      <c r="AP727" s="69" t="s">
        <v>468</v>
      </c>
      <c r="AQ727" s="69" t="s">
        <v>58</v>
      </c>
      <c r="AR727" s="37" t="s">
        <v>469</v>
      </c>
      <c r="AS727" s="38">
        <v>2022</v>
      </c>
      <c r="AT727" s="39" t="s">
        <v>470</v>
      </c>
      <c r="AU727" s="37" t="s">
        <v>471</v>
      </c>
      <c r="AV727" s="39" t="s">
        <v>1263</v>
      </c>
      <c r="AW727" s="39" t="s">
        <v>1263</v>
      </c>
      <c r="AX727" s="39" t="s">
        <v>1263</v>
      </c>
      <c r="AY727" s="40" t="s">
        <v>1147</v>
      </c>
      <c r="AZ727" s="40" t="s">
        <v>2005</v>
      </c>
      <c r="BA727" s="274"/>
      <c r="BC727" s="43">
        <v>682660</v>
      </c>
      <c r="BD727" s="43">
        <v>0</v>
      </c>
      <c r="BE727" s="43"/>
      <c r="BF727" s="43"/>
      <c r="BG727" s="44"/>
      <c r="BH727" s="45">
        <f t="shared" si="1144"/>
        <v>682660</v>
      </c>
      <c r="BI727" s="45">
        <f t="shared" si="1145"/>
        <v>710990.39</v>
      </c>
      <c r="BJ727" s="45">
        <f t="shared" si="1172"/>
        <v>710990.39</v>
      </c>
      <c r="BK727" s="46">
        <v>0</v>
      </c>
      <c r="BL727" s="46">
        <v>0</v>
      </c>
      <c r="BM727" s="46">
        <f t="shared" si="1191"/>
        <v>0</v>
      </c>
      <c r="BN727" s="46">
        <v>0</v>
      </c>
      <c r="BO727" s="46">
        <f t="shared" si="1146"/>
        <v>0</v>
      </c>
      <c r="BP727" s="46">
        <v>0</v>
      </c>
      <c r="BQ727" s="46">
        <f t="shared" si="1121"/>
        <v>0</v>
      </c>
      <c r="BR727" s="46">
        <v>0</v>
      </c>
      <c r="BS727" s="46">
        <f t="shared" si="1122"/>
        <v>0</v>
      </c>
      <c r="BT727" s="46">
        <v>0</v>
      </c>
      <c r="BU727" s="46">
        <f t="shared" si="1123"/>
        <v>0</v>
      </c>
      <c r="BV727" s="46">
        <v>34133</v>
      </c>
      <c r="BW727" s="46">
        <f t="shared" si="1124"/>
        <v>35549.519500000002</v>
      </c>
      <c r="BX727" s="46">
        <v>34133</v>
      </c>
      <c r="BY727" s="46">
        <f t="shared" si="1192"/>
        <v>35549.519500000002</v>
      </c>
      <c r="BZ727" s="46">
        <v>273064</v>
      </c>
      <c r="CA727" s="46">
        <f t="shared" si="1147"/>
        <v>284396.15600000002</v>
      </c>
      <c r="CB727" s="46">
        <v>273064</v>
      </c>
      <c r="CC727" s="46">
        <f t="shared" si="1148"/>
        <v>284396.15600000002</v>
      </c>
      <c r="CD727" s="46">
        <v>68266</v>
      </c>
      <c r="CE727" s="46">
        <f t="shared" si="1149"/>
        <v>71099.039000000004</v>
      </c>
      <c r="CF727" s="46">
        <v>0</v>
      </c>
      <c r="CG727" s="46">
        <f t="shared" si="1150"/>
        <v>0</v>
      </c>
      <c r="CH727" s="46">
        <v>0</v>
      </c>
      <c r="CI727" s="46">
        <f t="shared" si="1151"/>
        <v>0</v>
      </c>
      <c r="CJ727" s="46">
        <v>0</v>
      </c>
      <c r="CK727" s="46">
        <f t="shared" si="1152"/>
        <v>0</v>
      </c>
      <c r="CL727" s="46">
        <v>0</v>
      </c>
      <c r="CM727" s="46">
        <f t="shared" si="1153"/>
        <v>0</v>
      </c>
      <c r="CN727" s="46">
        <v>0</v>
      </c>
      <c r="CO727" s="46">
        <f t="shared" si="1154"/>
        <v>0</v>
      </c>
      <c r="CP727" s="46">
        <v>0</v>
      </c>
      <c r="CQ727" s="46">
        <f t="shared" si="1155"/>
        <v>0</v>
      </c>
      <c r="CR727" s="46">
        <v>0</v>
      </c>
      <c r="CS727" s="46">
        <f t="shared" si="1156"/>
        <v>0</v>
      </c>
      <c r="CT727" s="46">
        <v>0</v>
      </c>
      <c r="CU727" s="46">
        <f t="shared" si="1157"/>
        <v>0</v>
      </c>
      <c r="CV727" s="46">
        <v>0</v>
      </c>
      <c r="CW727" s="46">
        <f t="shared" si="1158"/>
        <v>0</v>
      </c>
      <c r="CX727" s="46">
        <v>0</v>
      </c>
      <c r="CY727" s="46">
        <f t="shared" si="1159"/>
        <v>0</v>
      </c>
      <c r="CZ727" s="46">
        <v>0</v>
      </c>
      <c r="DA727" s="46">
        <f t="shared" si="1160"/>
        <v>0</v>
      </c>
      <c r="DB727" s="47">
        <v>0</v>
      </c>
      <c r="DC727" s="46">
        <f t="shared" si="1161"/>
        <v>0</v>
      </c>
      <c r="DD727" s="48">
        <v>0</v>
      </c>
      <c r="DE727" s="46">
        <f t="shared" si="1162"/>
        <v>0</v>
      </c>
      <c r="DF727" s="305">
        <v>20</v>
      </c>
      <c r="DG727" s="308">
        <f t="shared" si="1135"/>
        <v>35549.519500000002</v>
      </c>
      <c r="DH727" s="306">
        <f t="shared" si="1140"/>
        <v>462143.75349999999</v>
      </c>
      <c r="DI727" s="293"/>
      <c r="DJ727" s="293"/>
      <c r="DK727" s="293"/>
      <c r="DL727" s="293"/>
      <c r="DM727" s="293"/>
      <c r="DN727" s="293"/>
      <c r="DO727" s="293"/>
      <c r="DP727" s="293"/>
      <c r="DQ727" s="293"/>
      <c r="DR727" s="293"/>
      <c r="DS727" s="293"/>
      <c r="DT727" s="310">
        <f>$DG727</f>
        <v>35549.519500000002</v>
      </c>
      <c r="DU727" s="310">
        <f t="shared" si="1197"/>
        <v>35549.519500000002</v>
      </c>
      <c r="DV727" s="310">
        <f t="shared" si="1197"/>
        <v>35549.519500000002</v>
      </c>
      <c r="DW727" s="310">
        <f t="shared" si="1197"/>
        <v>35549.519500000002</v>
      </c>
      <c r="DX727" s="310">
        <f t="shared" si="1197"/>
        <v>35549.519500000002</v>
      </c>
      <c r="DY727" s="310">
        <f t="shared" si="1197"/>
        <v>35549.519500000002</v>
      </c>
      <c r="DZ727" s="310">
        <f t="shared" si="1193"/>
        <v>35549.519500000002</v>
      </c>
      <c r="EA727" s="310">
        <f t="shared" si="1193"/>
        <v>35549.519500000002</v>
      </c>
      <c r="EB727" s="310">
        <f t="shared" si="1193"/>
        <v>35549.519500000002</v>
      </c>
      <c r="EC727" s="310">
        <f t="shared" si="1193"/>
        <v>35549.519500000002</v>
      </c>
      <c r="ED727" s="310">
        <f t="shared" si="1193"/>
        <v>35549.519500000002</v>
      </c>
      <c r="EE727" s="310">
        <f t="shared" si="1193"/>
        <v>35549.519500000002</v>
      </c>
      <c r="EF727" s="310">
        <f t="shared" si="1193"/>
        <v>35549.519500000002</v>
      </c>
      <c r="EG727" s="306">
        <f t="shared" si="1194"/>
        <v>248846.63650000002</v>
      </c>
      <c r="EH727" s="55">
        <f t="shared" si="1195"/>
        <v>13</v>
      </c>
      <c r="EI727" s="55">
        <f t="shared" si="1141"/>
        <v>7</v>
      </c>
      <c r="EJ727" s="316" t="s">
        <v>1148</v>
      </c>
      <c r="EK727" s="315">
        <f t="shared" si="1198"/>
        <v>0</v>
      </c>
      <c r="EL727" s="315">
        <f t="shared" si="1199"/>
        <v>0</v>
      </c>
      <c r="EM727" s="315">
        <f t="shared" si="1200"/>
        <v>0</v>
      </c>
      <c r="EN727" s="315">
        <f t="shared" si="1201"/>
        <v>0</v>
      </c>
      <c r="EO727" s="57">
        <f t="shared" si="1166"/>
        <v>0</v>
      </c>
      <c r="EP727" s="57">
        <f t="shared" si="1167"/>
        <v>0</v>
      </c>
      <c r="EQ727" s="58">
        <f t="shared" si="1168"/>
        <v>0</v>
      </c>
      <c r="ER727" s="58">
        <f t="shared" si="1169"/>
        <v>0</v>
      </c>
      <c r="ES727" s="58">
        <f t="shared" si="1170"/>
        <v>0</v>
      </c>
      <c r="ET727" s="58">
        <f t="shared" si="1171"/>
        <v>0</v>
      </c>
    </row>
    <row r="728" spans="2:150" x14ac:dyDescent="0.25">
      <c r="B728" s="66">
        <v>2023505</v>
      </c>
      <c r="C728" s="67" t="s">
        <v>2018</v>
      </c>
      <c r="D728" s="32" t="s">
        <v>461</v>
      </c>
      <c r="E728" s="56"/>
      <c r="F728" s="33"/>
      <c r="G728" s="33"/>
      <c r="H728" s="288">
        <f t="shared" si="1142"/>
        <v>710990.39</v>
      </c>
      <c r="I728" s="288">
        <f t="shared" si="1143"/>
        <v>710990.39</v>
      </c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4" t="s">
        <v>462</v>
      </c>
      <c r="AI728" s="34" t="s">
        <v>463</v>
      </c>
      <c r="AJ728" s="34" t="s">
        <v>464</v>
      </c>
      <c r="AK728" s="34" t="s">
        <v>465</v>
      </c>
      <c r="AL728" s="34" t="s">
        <v>44</v>
      </c>
      <c r="AM728" s="34" t="s">
        <v>491</v>
      </c>
      <c r="AN728" s="34" t="s">
        <v>467</v>
      </c>
      <c r="AO728" s="36">
        <v>1.0415000000000001</v>
      </c>
      <c r="AP728" s="69" t="s">
        <v>468</v>
      </c>
      <c r="AQ728" s="69" t="s">
        <v>58</v>
      </c>
      <c r="AR728" s="37" t="s">
        <v>469</v>
      </c>
      <c r="AS728" s="38">
        <v>2023</v>
      </c>
      <c r="AT728" s="39" t="s">
        <v>470</v>
      </c>
      <c r="AU728" s="37" t="s">
        <v>471</v>
      </c>
      <c r="AV728" s="39" t="s">
        <v>1263</v>
      </c>
      <c r="AW728" s="39" t="s">
        <v>1263</v>
      </c>
      <c r="AX728" s="39" t="s">
        <v>1263</v>
      </c>
      <c r="AY728" s="40" t="s">
        <v>1147</v>
      </c>
      <c r="AZ728" s="40" t="s">
        <v>2005</v>
      </c>
      <c r="BA728" s="274"/>
      <c r="BC728" s="43">
        <v>682660</v>
      </c>
      <c r="BD728" s="43">
        <v>0</v>
      </c>
      <c r="BE728" s="43"/>
      <c r="BF728" s="43"/>
      <c r="BG728" s="44"/>
      <c r="BH728" s="45">
        <f t="shared" si="1144"/>
        <v>682660</v>
      </c>
      <c r="BI728" s="45">
        <f t="shared" si="1145"/>
        <v>710990.39</v>
      </c>
      <c r="BJ728" s="45">
        <f t="shared" si="1172"/>
        <v>710990.39</v>
      </c>
      <c r="BK728" s="46">
        <v>0</v>
      </c>
      <c r="BL728" s="46">
        <v>0</v>
      </c>
      <c r="BM728" s="46">
        <f t="shared" si="1191"/>
        <v>0</v>
      </c>
      <c r="BN728" s="46">
        <v>0</v>
      </c>
      <c r="BO728" s="46">
        <f t="shared" si="1146"/>
        <v>0</v>
      </c>
      <c r="BP728" s="46">
        <v>0</v>
      </c>
      <c r="BQ728" s="46">
        <f t="shared" si="1121"/>
        <v>0</v>
      </c>
      <c r="BR728" s="46">
        <v>0</v>
      </c>
      <c r="BS728" s="46">
        <f t="shared" si="1122"/>
        <v>0</v>
      </c>
      <c r="BT728" s="46">
        <v>0</v>
      </c>
      <c r="BU728" s="46">
        <f t="shared" si="1123"/>
        <v>0</v>
      </c>
      <c r="BV728" s="46">
        <v>0</v>
      </c>
      <c r="BW728" s="46">
        <f t="shared" si="1124"/>
        <v>0</v>
      </c>
      <c r="BX728" s="46">
        <v>34133</v>
      </c>
      <c r="BY728" s="46">
        <f t="shared" si="1192"/>
        <v>35549.519500000002</v>
      </c>
      <c r="BZ728" s="46">
        <v>34133</v>
      </c>
      <c r="CA728" s="46">
        <f t="shared" si="1147"/>
        <v>35549.519500000002</v>
      </c>
      <c r="CB728" s="46">
        <v>273064</v>
      </c>
      <c r="CC728" s="46">
        <f t="shared" si="1148"/>
        <v>284396.15600000002</v>
      </c>
      <c r="CD728" s="46">
        <v>273064</v>
      </c>
      <c r="CE728" s="46">
        <f t="shared" si="1149"/>
        <v>284396.15600000002</v>
      </c>
      <c r="CF728" s="46">
        <v>68266</v>
      </c>
      <c r="CG728" s="46">
        <f t="shared" si="1150"/>
        <v>71099.039000000004</v>
      </c>
      <c r="CH728" s="46">
        <v>0</v>
      </c>
      <c r="CI728" s="46">
        <f t="shared" si="1151"/>
        <v>0</v>
      </c>
      <c r="CJ728" s="46">
        <v>0</v>
      </c>
      <c r="CK728" s="46">
        <f t="shared" si="1152"/>
        <v>0</v>
      </c>
      <c r="CL728" s="46">
        <v>0</v>
      </c>
      <c r="CM728" s="46">
        <f t="shared" si="1153"/>
        <v>0</v>
      </c>
      <c r="CN728" s="46">
        <v>0</v>
      </c>
      <c r="CO728" s="46">
        <f t="shared" si="1154"/>
        <v>0</v>
      </c>
      <c r="CP728" s="46">
        <v>0</v>
      </c>
      <c r="CQ728" s="46">
        <f t="shared" si="1155"/>
        <v>0</v>
      </c>
      <c r="CR728" s="46">
        <v>0</v>
      </c>
      <c r="CS728" s="46">
        <f t="shared" si="1156"/>
        <v>0</v>
      </c>
      <c r="CT728" s="46">
        <v>0</v>
      </c>
      <c r="CU728" s="46">
        <f t="shared" si="1157"/>
        <v>0</v>
      </c>
      <c r="CV728" s="46">
        <v>0</v>
      </c>
      <c r="CW728" s="46">
        <f t="shared" si="1158"/>
        <v>0</v>
      </c>
      <c r="CX728" s="46">
        <v>0</v>
      </c>
      <c r="CY728" s="46">
        <f t="shared" si="1159"/>
        <v>0</v>
      </c>
      <c r="CZ728" s="46">
        <v>0</v>
      </c>
      <c r="DA728" s="46">
        <f t="shared" si="1160"/>
        <v>0</v>
      </c>
      <c r="DB728" s="47">
        <v>0</v>
      </c>
      <c r="DC728" s="46">
        <f t="shared" si="1161"/>
        <v>0</v>
      </c>
      <c r="DD728" s="48">
        <v>0</v>
      </c>
      <c r="DE728" s="46">
        <f t="shared" si="1162"/>
        <v>0</v>
      </c>
      <c r="DF728" s="305">
        <v>20</v>
      </c>
      <c r="DG728" s="308">
        <f t="shared" si="1135"/>
        <v>35549.519500000002</v>
      </c>
      <c r="DH728" s="306">
        <f t="shared" si="1140"/>
        <v>426594.234</v>
      </c>
      <c r="DI728" s="293"/>
      <c r="DJ728" s="293"/>
      <c r="DK728" s="293"/>
      <c r="DL728" s="293"/>
      <c r="DM728" s="293"/>
      <c r="DN728" s="293"/>
      <c r="DO728" s="293"/>
      <c r="DP728" s="293"/>
      <c r="DQ728" s="293"/>
      <c r="DR728" s="293"/>
      <c r="DS728" s="293"/>
      <c r="DT728" s="293"/>
      <c r="DU728" s="310">
        <f>$DG728</f>
        <v>35549.519500000002</v>
      </c>
      <c r="DV728" s="310">
        <f t="shared" si="1197"/>
        <v>35549.519500000002</v>
      </c>
      <c r="DW728" s="310">
        <f t="shared" si="1197"/>
        <v>35549.519500000002</v>
      </c>
      <c r="DX728" s="310">
        <f t="shared" si="1197"/>
        <v>35549.519500000002</v>
      </c>
      <c r="DY728" s="310">
        <f t="shared" si="1197"/>
        <v>35549.519500000002</v>
      </c>
      <c r="DZ728" s="310">
        <f t="shared" si="1193"/>
        <v>35549.519500000002</v>
      </c>
      <c r="EA728" s="310">
        <f t="shared" si="1193"/>
        <v>35549.519500000002</v>
      </c>
      <c r="EB728" s="310">
        <f t="shared" si="1193"/>
        <v>35549.519500000002</v>
      </c>
      <c r="EC728" s="310">
        <f t="shared" si="1193"/>
        <v>35549.519500000002</v>
      </c>
      <c r="ED728" s="310">
        <f t="shared" si="1193"/>
        <v>35549.519500000002</v>
      </c>
      <c r="EE728" s="310">
        <f t="shared" si="1193"/>
        <v>35549.519500000002</v>
      </c>
      <c r="EF728" s="310">
        <f t="shared" si="1193"/>
        <v>35549.519500000002</v>
      </c>
      <c r="EG728" s="306">
        <f t="shared" si="1194"/>
        <v>284396.15600000002</v>
      </c>
      <c r="EH728" s="55">
        <f t="shared" si="1195"/>
        <v>12</v>
      </c>
      <c r="EI728" s="55">
        <f t="shared" si="1141"/>
        <v>8</v>
      </c>
      <c r="EJ728" s="316" t="s">
        <v>1148</v>
      </c>
      <c r="EK728" s="315">
        <f t="shared" si="1198"/>
        <v>0</v>
      </c>
      <c r="EL728" s="315">
        <f t="shared" si="1199"/>
        <v>0</v>
      </c>
      <c r="EM728" s="315">
        <f t="shared" si="1200"/>
        <v>0</v>
      </c>
      <c r="EN728" s="315">
        <f t="shared" si="1201"/>
        <v>0</v>
      </c>
      <c r="EO728" s="57">
        <f t="shared" si="1166"/>
        <v>0</v>
      </c>
      <c r="EP728" s="57">
        <f t="shared" si="1167"/>
        <v>0</v>
      </c>
      <c r="EQ728" s="58">
        <f t="shared" si="1168"/>
        <v>0</v>
      </c>
      <c r="ER728" s="58">
        <f t="shared" si="1169"/>
        <v>0</v>
      </c>
      <c r="ES728" s="58">
        <f t="shared" si="1170"/>
        <v>0</v>
      </c>
      <c r="ET728" s="58">
        <f t="shared" si="1171"/>
        <v>0</v>
      </c>
    </row>
    <row r="729" spans="2:150" x14ac:dyDescent="0.25">
      <c r="B729" s="66">
        <v>2023506</v>
      </c>
      <c r="C729" s="67" t="s">
        <v>2019</v>
      </c>
      <c r="D729" s="32" t="s">
        <v>461</v>
      </c>
      <c r="E729" s="56"/>
      <c r="F729" s="33"/>
      <c r="G729" s="33"/>
      <c r="H729" s="288">
        <f t="shared" si="1142"/>
        <v>710990.39</v>
      </c>
      <c r="I729" s="288">
        <f t="shared" si="1143"/>
        <v>710990.39</v>
      </c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4" t="s">
        <v>462</v>
      </c>
      <c r="AI729" s="34" t="s">
        <v>463</v>
      </c>
      <c r="AJ729" s="34" t="s">
        <v>464</v>
      </c>
      <c r="AK729" s="34" t="s">
        <v>465</v>
      </c>
      <c r="AL729" s="34" t="s">
        <v>44</v>
      </c>
      <c r="AM729" s="34" t="s">
        <v>491</v>
      </c>
      <c r="AN729" s="34" t="s">
        <v>467</v>
      </c>
      <c r="AO729" s="36">
        <v>1.0415000000000001</v>
      </c>
      <c r="AP729" s="69" t="s">
        <v>468</v>
      </c>
      <c r="AQ729" s="69" t="s">
        <v>58</v>
      </c>
      <c r="AR729" s="37" t="s">
        <v>469</v>
      </c>
      <c r="AS729" s="38">
        <v>2023</v>
      </c>
      <c r="AT729" s="39" t="s">
        <v>470</v>
      </c>
      <c r="AU729" s="37" t="s">
        <v>471</v>
      </c>
      <c r="AV729" s="39" t="s">
        <v>1263</v>
      </c>
      <c r="AW729" s="39" t="s">
        <v>1263</v>
      </c>
      <c r="AX729" s="39" t="s">
        <v>1263</v>
      </c>
      <c r="AY729" s="40" t="s">
        <v>1147</v>
      </c>
      <c r="AZ729" s="40" t="s">
        <v>2005</v>
      </c>
      <c r="BA729" s="274"/>
      <c r="BC729" s="43">
        <v>682660</v>
      </c>
      <c r="BD729" s="43">
        <v>0</v>
      </c>
      <c r="BE729" s="43"/>
      <c r="BF729" s="43"/>
      <c r="BG729" s="44"/>
      <c r="BH729" s="45">
        <f t="shared" si="1144"/>
        <v>682660</v>
      </c>
      <c r="BI729" s="45">
        <f t="shared" si="1145"/>
        <v>710990.39</v>
      </c>
      <c r="BJ729" s="45">
        <f t="shared" si="1172"/>
        <v>710990.39</v>
      </c>
      <c r="BK729" s="46">
        <v>0</v>
      </c>
      <c r="BL729" s="46">
        <v>0</v>
      </c>
      <c r="BM729" s="46">
        <f t="shared" si="1191"/>
        <v>0</v>
      </c>
      <c r="BN729" s="46">
        <v>0</v>
      </c>
      <c r="BO729" s="46">
        <f t="shared" si="1146"/>
        <v>0</v>
      </c>
      <c r="BP729" s="46">
        <v>0</v>
      </c>
      <c r="BQ729" s="46">
        <f t="shared" si="1121"/>
        <v>0</v>
      </c>
      <c r="BR729" s="46">
        <v>0</v>
      </c>
      <c r="BS729" s="46">
        <f t="shared" si="1122"/>
        <v>0</v>
      </c>
      <c r="BT729" s="46">
        <v>0</v>
      </c>
      <c r="BU729" s="46">
        <f t="shared" si="1123"/>
        <v>0</v>
      </c>
      <c r="BV729" s="46">
        <v>0</v>
      </c>
      <c r="BW729" s="46">
        <f t="shared" si="1124"/>
        <v>0</v>
      </c>
      <c r="BX729" s="46">
        <v>0</v>
      </c>
      <c r="BY729" s="46">
        <f t="shared" si="1192"/>
        <v>0</v>
      </c>
      <c r="BZ729" s="46">
        <v>34133</v>
      </c>
      <c r="CA729" s="46">
        <f t="shared" si="1147"/>
        <v>35549.519500000002</v>
      </c>
      <c r="CB729" s="46">
        <v>34133</v>
      </c>
      <c r="CC729" s="46">
        <f t="shared" si="1148"/>
        <v>35549.519500000002</v>
      </c>
      <c r="CD729" s="46">
        <v>273064</v>
      </c>
      <c r="CE729" s="46">
        <f t="shared" si="1149"/>
        <v>284396.15600000002</v>
      </c>
      <c r="CF729" s="46">
        <v>273064</v>
      </c>
      <c r="CG729" s="46">
        <f t="shared" si="1150"/>
        <v>284396.15600000002</v>
      </c>
      <c r="CH729" s="46">
        <v>68266</v>
      </c>
      <c r="CI729" s="46">
        <f t="shared" si="1151"/>
        <v>71099.039000000004</v>
      </c>
      <c r="CJ729" s="46">
        <v>0</v>
      </c>
      <c r="CK729" s="46">
        <f t="shared" si="1152"/>
        <v>0</v>
      </c>
      <c r="CL729" s="46">
        <v>0</v>
      </c>
      <c r="CM729" s="46">
        <f t="shared" si="1153"/>
        <v>0</v>
      </c>
      <c r="CN729" s="46">
        <v>0</v>
      </c>
      <c r="CO729" s="46">
        <f t="shared" si="1154"/>
        <v>0</v>
      </c>
      <c r="CP729" s="46">
        <v>0</v>
      </c>
      <c r="CQ729" s="46">
        <f t="shared" si="1155"/>
        <v>0</v>
      </c>
      <c r="CR729" s="46">
        <v>0</v>
      </c>
      <c r="CS729" s="46">
        <f t="shared" si="1156"/>
        <v>0</v>
      </c>
      <c r="CT729" s="46">
        <v>0</v>
      </c>
      <c r="CU729" s="46">
        <f t="shared" si="1157"/>
        <v>0</v>
      </c>
      <c r="CV729" s="46">
        <v>0</v>
      </c>
      <c r="CW729" s="46">
        <f t="shared" si="1158"/>
        <v>0</v>
      </c>
      <c r="CX729" s="46">
        <v>0</v>
      </c>
      <c r="CY729" s="46">
        <f t="shared" si="1159"/>
        <v>0</v>
      </c>
      <c r="CZ729" s="46">
        <v>0</v>
      </c>
      <c r="DA729" s="46">
        <f t="shared" si="1160"/>
        <v>0</v>
      </c>
      <c r="DB729" s="47">
        <v>0</v>
      </c>
      <c r="DC729" s="46">
        <f t="shared" si="1161"/>
        <v>0</v>
      </c>
      <c r="DD729" s="48">
        <v>0</v>
      </c>
      <c r="DE729" s="46">
        <f t="shared" si="1162"/>
        <v>0</v>
      </c>
      <c r="DF729" s="305">
        <v>20</v>
      </c>
      <c r="DG729" s="308">
        <f t="shared" si="1135"/>
        <v>35549.519500000002</v>
      </c>
      <c r="DH729" s="306">
        <f t="shared" si="1140"/>
        <v>391044.7145</v>
      </c>
      <c r="DI729" s="293"/>
      <c r="DJ729" s="293"/>
      <c r="DK729" s="293"/>
      <c r="DL729" s="293"/>
      <c r="DM729" s="293"/>
      <c r="DN729" s="293"/>
      <c r="DO729" s="293"/>
      <c r="DP729" s="293"/>
      <c r="DQ729" s="293"/>
      <c r="DR729" s="293"/>
      <c r="DS729" s="293"/>
      <c r="DT729" s="293"/>
      <c r="DU729" s="293"/>
      <c r="DV729" s="310">
        <f>$DG729</f>
        <v>35549.519500000002</v>
      </c>
      <c r="DW729" s="310">
        <f t="shared" si="1197"/>
        <v>35549.519500000002</v>
      </c>
      <c r="DX729" s="310">
        <f t="shared" si="1197"/>
        <v>35549.519500000002</v>
      </c>
      <c r="DY729" s="310">
        <f t="shared" si="1197"/>
        <v>35549.519500000002</v>
      </c>
      <c r="DZ729" s="310">
        <f t="shared" si="1193"/>
        <v>35549.519500000002</v>
      </c>
      <c r="EA729" s="310">
        <f t="shared" si="1193"/>
        <v>35549.519500000002</v>
      </c>
      <c r="EB729" s="310">
        <f t="shared" si="1193"/>
        <v>35549.519500000002</v>
      </c>
      <c r="EC729" s="310">
        <f t="shared" si="1193"/>
        <v>35549.519500000002</v>
      </c>
      <c r="ED729" s="310">
        <f t="shared" si="1193"/>
        <v>35549.519500000002</v>
      </c>
      <c r="EE729" s="310">
        <f t="shared" si="1193"/>
        <v>35549.519500000002</v>
      </c>
      <c r="EF729" s="310">
        <f t="shared" si="1193"/>
        <v>35549.519500000002</v>
      </c>
      <c r="EG729" s="306">
        <f t="shared" si="1194"/>
        <v>319945.67550000001</v>
      </c>
      <c r="EH729" s="55">
        <f t="shared" si="1195"/>
        <v>11</v>
      </c>
      <c r="EI729" s="55">
        <f t="shared" si="1141"/>
        <v>9</v>
      </c>
      <c r="EJ729" s="316" t="s">
        <v>1148</v>
      </c>
      <c r="EK729" s="315">
        <f t="shared" si="1198"/>
        <v>0</v>
      </c>
      <c r="EL729" s="315">
        <f t="shared" si="1199"/>
        <v>0</v>
      </c>
      <c r="EM729" s="315">
        <f t="shared" si="1200"/>
        <v>0</v>
      </c>
      <c r="EN729" s="315">
        <f t="shared" si="1201"/>
        <v>0</v>
      </c>
      <c r="EO729" s="57">
        <f t="shared" si="1166"/>
        <v>0</v>
      </c>
      <c r="EP729" s="57">
        <f t="shared" si="1167"/>
        <v>0</v>
      </c>
      <c r="EQ729" s="58">
        <f t="shared" si="1168"/>
        <v>0</v>
      </c>
      <c r="ER729" s="58">
        <f t="shared" si="1169"/>
        <v>0</v>
      </c>
      <c r="ES729" s="58">
        <f t="shared" si="1170"/>
        <v>0</v>
      </c>
      <c r="ET729" s="58">
        <f t="shared" si="1171"/>
        <v>0</v>
      </c>
    </row>
    <row r="730" spans="2:150" x14ac:dyDescent="0.25">
      <c r="B730" s="66">
        <v>2023507</v>
      </c>
      <c r="C730" s="67" t="s">
        <v>2020</v>
      </c>
      <c r="D730" s="32" t="s">
        <v>461</v>
      </c>
      <c r="E730" s="56"/>
      <c r="F730" s="33"/>
      <c r="G730" s="33"/>
      <c r="H730" s="288">
        <f t="shared" si="1142"/>
        <v>710990.39000000013</v>
      </c>
      <c r="I730" s="288">
        <f t="shared" si="1143"/>
        <v>710990.39000000013</v>
      </c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4" t="s">
        <v>462</v>
      </c>
      <c r="AI730" s="34" t="s">
        <v>463</v>
      </c>
      <c r="AJ730" s="34" t="s">
        <v>464</v>
      </c>
      <c r="AK730" s="34" t="s">
        <v>465</v>
      </c>
      <c r="AL730" s="34" t="s">
        <v>44</v>
      </c>
      <c r="AM730" s="34" t="s">
        <v>491</v>
      </c>
      <c r="AN730" s="34" t="s">
        <v>467</v>
      </c>
      <c r="AO730" s="36">
        <v>1.0415000000000001</v>
      </c>
      <c r="AP730" s="69" t="s">
        <v>468</v>
      </c>
      <c r="AQ730" s="69" t="s">
        <v>58</v>
      </c>
      <c r="AR730" s="37" t="s">
        <v>469</v>
      </c>
      <c r="AS730" s="38">
        <v>2023</v>
      </c>
      <c r="AT730" s="39" t="s">
        <v>470</v>
      </c>
      <c r="AU730" s="37" t="s">
        <v>471</v>
      </c>
      <c r="AV730" s="39" t="s">
        <v>1263</v>
      </c>
      <c r="AW730" s="39" t="s">
        <v>1263</v>
      </c>
      <c r="AX730" s="39" t="s">
        <v>1263</v>
      </c>
      <c r="AY730" s="40" t="s">
        <v>1147</v>
      </c>
      <c r="AZ730" s="40" t="s">
        <v>2005</v>
      </c>
      <c r="BA730" s="274"/>
      <c r="BC730" s="43">
        <v>682660</v>
      </c>
      <c r="BD730" s="43">
        <v>0</v>
      </c>
      <c r="BE730" s="43"/>
      <c r="BF730" s="43"/>
      <c r="BG730" s="44"/>
      <c r="BH730" s="45">
        <f t="shared" si="1144"/>
        <v>682660</v>
      </c>
      <c r="BI730" s="45">
        <f t="shared" si="1145"/>
        <v>710990.39000000013</v>
      </c>
      <c r="BJ730" s="45">
        <f t="shared" si="1172"/>
        <v>710990.39000000013</v>
      </c>
      <c r="BK730" s="46">
        <v>0</v>
      </c>
      <c r="BL730" s="46">
        <v>0</v>
      </c>
      <c r="BM730" s="46">
        <f t="shared" si="1191"/>
        <v>0</v>
      </c>
      <c r="BN730" s="46">
        <v>0</v>
      </c>
      <c r="BO730" s="46">
        <f t="shared" si="1146"/>
        <v>0</v>
      </c>
      <c r="BP730" s="46">
        <v>0</v>
      </c>
      <c r="BQ730" s="46">
        <f t="shared" si="1121"/>
        <v>0</v>
      </c>
      <c r="BR730" s="46">
        <v>0</v>
      </c>
      <c r="BS730" s="46">
        <f t="shared" si="1122"/>
        <v>0</v>
      </c>
      <c r="BT730" s="46">
        <v>0</v>
      </c>
      <c r="BU730" s="46">
        <f t="shared" si="1123"/>
        <v>0</v>
      </c>
      <c r="BV730" s="46">
        <v>0</v>
      </c>
      <c r="BW730" s="46">
        <f t="shared" si="1124"/>
        <v>0</v>
      </c>
      <c r="BX730" s="46">
        <v>0</v>
      </c>
      <c r="BY730" s="46">
        <f t="shared" si="1192"/>
        <v>0</v>
      </c>
      <c r="BZ730" s="46">
        <v>0</v>
      </c>
      <c r="CA730" s="46">
        <f t="shared" si="1147"/>
        <v>0</v>
      </c>
      <c r="CB730" s="46">
        <v>34133</v>
      </c>
      <c r="CC730" s="46">
        <f t="shared" si="1148"/>
        <v>35549.519500000002</v>
      </c>
      <c r="CD730" s="46">
        <v>34133</v>
      </c>
      <c r="CE730" s="46">
        <f t="shared" si="1149"/>
        <v>35549.519500000002</v>
      </c>
      <c r="CF730" s="46">
        <v>273064</v>
      </c>
      <c r="CG730" s="46">
        <f t="shared" si="1150"/>
        <v>284396.15600000002</v>
      </c>
      <c r="CH730" s="46">
        <v>273064</v>
      </c>
      <c r="CI730" s="46">
        <f t="shared" si="1151"/>
        <v>284396.15600000002</v>
      </c>
      <c r="CJ730" s="46">
        <v>68266</v>
      </c>
      <c r="CK730" s="46">
        <f t="shared" si="1152"/>
        <v>71099.039000000004</v>
      </c>
      <c r="CL730" s="46">
        <v>0</v>
      </c>
      <c r="CM730" s="46">
        <f t="shared" si="1153"/>
        <v>0</v>
      </c>
      <c r="CN730" s="46">
        <v>0</v>
      </c>
      <c r="CO730" s="46">
        <f t="shared" si="1154"/>
        <v>0</v>
      </c>
      <c r="CP730" s="46">
        <v>0</v>
      </c>
      <c r="CQ730" s="46">
        <f t="shared" si="1155"/>
        <v>0</v>
      </c>
      <c r="CR730" s="46">
        <v>0</v>
      </c>
      <c r="CS730" s="46">
        <f t="shared" si="1156"/>
        <v>0</v>
      </c>
      <c r="CT730" s="46">
        <v>0</v>
      </c>
      <c r="CU730" s="46">
        <f t="shared" si="1157"/>
        <v>0</v>
      </c>
      <c r="CV730" s="46">
        <v>0</v>
      </c>
      <c r="CW730" s="46">
        <f t="shared" si="1158"/>
        <v>0</v>
      </c>
      <c r="CX730" s="46">
        <v>0</v>
      </c>
      <c r="CY730" s="46">
        <f t="shared" si="1159"/>
        <v>0</v>
      </c>
      <c r="CZ730" s="46">
        <v>0</v>
      </c>
      <c r="DA730" s="46">
        <f t="shared" si="1160"/>
        <v>0</v>
      </c>
      <c r="DB730" s="47">
        <v>0</v>
      </c>
      <c r="DC730" s="46">
        <f t="shared" si="1161"/>
        <v>0</v>
      </c>
      <c r="DD730" s="48">
        <v>0</v>
      </c>
      <c r="DE730" s="46">
        <f t="shared" si="1162"/>
        <v>0</v>
      </c>
      <c r="DF730" s="305">
        <v>20</v>
      </c>
      <c r="DG730" s="308">
        <f t="shared" si="1135"/>
        <v>35549.519500000009</v>
      </c>
      <c r="DH730" s="306">
        <f t="shared" si="1140"/>
        <v>355495.19500000001</v>
      </c>
      <c r="DI730" s="293"/>
      <c r="DJ730" s="293"/>
      <c r="DK730" s="293"/>
      <c r="DL730" s="293"/>
      <c r="DM730" s="293"/>
      <c r="DN730" s="293"/>
      <c r="DO730" s="293"/>
      <c r="DP730" s="293"/>
      <c r="DQ730" s="293"/>
      <c r="DR730" s="293"/>
      <c r="DS730" s="293"/>
      <c r="DT730" s="293"/>
      <c r="DU730" s="293"/>
      <c r="DV730" s="293"/>
      <c r="DW730" s="310">
        <f>$DG730</f>
        <v>35549.519500000009</v>
      </c>
      <c r="DX730" s="310">
        <f t="shared" si="1197"/>
        <v>35549.519500000009</v>
      </c>
      <c r="DY730" s="310">
        <f t="shared" si="1197"/>
        <v>35549.519500000009</v>
      </c>
      <c r="DZ730" s="310">
        <f t="shared" si="1193"/>
        <v>35549.519500000009</v>
      </c>
      <c r="EA730" s="310">
        <f t="shared" si="1193"/>
        <v>35549.519500000009</v>
      </c>
      <c r="EB730" s="310">
        <f t="shared" si="1193"/>
        <v>35549.519500000009</v>
      </c>
      <c r="EC730" s="310">
        <f t="shared" si="1193"/>
        <v>35549.519500000009</v>
      </c>
      <c r="ED730" s="310">
        <f t="shared" si="1193"/>
        <v>35549.519500000009</v>
      </c>
      <c r="EE730" s="310">
        <f t="shared" si="1193"/>
        <v>35549.519500000009</v>
      </c>
      <c r="EF730" s="310">
        <f t="shared" si="1193"/>
        <v>35549.519500000009</v>
      </c>
      <c r="EG730" s="306">
        <f t="shared" si="1194"/>
        <v>355495.19500000012</v>
      </c>
      <c r="EH730" s="55">
        <f t="shared" si="1195"/>
        <v>10</v>
      </c>
      <c r="EI730" s="55">
        <f t="shared" si="1141"/>
        <v>10</v>
      </c>
      <c r="EJ730" s="316" t="s">
        <v>1148</v>
      </c>
      <c r="EK730" s="315">
        <f t="shared" si="1198"/>
        <v>0</v>
      </c>
      <c r="EL730" s="315">
        <f t="shared" si="1199"/>
        <v>0</v>
      </c>
      <c r="EM730" s="315">
        <f t="shared" si="1200"/>
        <v>0</v>
      </c>
      <c r="EN730" s="315">
        <f t="shared" si="1201"/>
        <v>0</v>
      </c>
      <c r="EO730" s="57">
        <f t="shared" si="1166"/>
        <v>0</v>
      </c>
      <c r="EP730" s="57">
        <f t="shared" si="1167"/>
        <v>0</v>
      </c>
      <c r="EQ730" s="58">
        <f t="shared" si="1168"/>
        <v>0</v>
      </c>
      <c r="ER730" s="58">
        <f t="shared" si="1169"/>
        <v>0</v>
      </c>
      <c r="ES730" s="58">
        <f t="shared" si="1170"/>
        <v>0</v>
      </c>
      <c r="ET730" s="58">
        <f t="shared" si="1171"/>
        <v>0</v>
      </c>
    </row>
    <row r="731" spans="2:150" x14ac:dyDescent="0.25">
      <c r="B731" s="66">
        <v>2023508</v>
      </c>
      <c r="C731" s="67" t="s">
        <v>2021</v>
      </c>
      <c r="D731" s="32" t="s">
        <v>461</v>
      </c>
      <c r="E731" s="56"/>
      <c r="F731" s="33"/>
      <c r="G731" s="33"/>
      <c r="H731" s="288">
        <f t="shared" si="1142"/>
        <v>710990.39</v>
      </c>
      <c r="I731" s="288">
        <f t="shared" si="1143"/>
        <v>710990.39</v>
      </c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4" t="s">
        <v>462</v>
      </c>
      <c r="AI731" s="34" t="s">
        <v>463</v>
      </c>
      <c r="AJ731" s="34" t="s">
        <v>464</v>
      </c>
      <c r="AK731" s="34" t="s">
        <v>465</v>
      </c>
      <c r="AL731" s="34" t="s">
        <v>44</v>
      </c>
      <c r="AM731" s="34" t="s">
        <v>491</v>
      </c>
      <c r="AN731" s="34" t="s">
        <v>467</v>
      </c>
      <c r="AO731" s="36">
        <v>1.0415000000000001</v>
      </c>
      <c r="AP731" s="69" t="s">
        <v>468</v>
      </c>
      <c r="AQ731" s="69" t="s">
        <v>58</v>
      </c>
      <c r="AR731" s="37" t="s">
        <v>469</v>
      </c>
      <c r="AS731" s="38">
        <v>2023</v>
      </c>
      <c r="AT731" s="39" t="s">
        <v>470</v>
      </c>
      <c r="AU731" s="37" t="s">
        <v>471</v>
      </c>
      <c r="AV731" s="39" t="s">
        <v>1263</v>
      </c>
      <c r="AW731" s="39" t="s">
        <v>1263</v>
      </c>
      <c r="AX731" s="39" t="s">
        <v>1263</v>
      </c>
      <c r="AY731" s="40" t="s">
        <v>1147</v>
      </c>
      <c r="AZ731" s="40" t="s">
        <v>2005</v>
      </c>
      <c r="BA731" s="274"/>
      <c r="BC731" s="43">
        <v>682660</v>
      </c>
      <c r="BD731" s="43">
        <v>0</v>
      </c>
      <c r="BE731" s="43"/>
      <c r="BF731" s="43"/>
      <c r="BG731" s="44"/>
      <c r="BH731" s="45">
        <f t="shared" si="1144"/>
        <v>682660</v>
      </c>
      <c r="BI731" s="45">
        <f t="shared" si="1145"/>
        <v>710990.39</v>
      </c>
      <c r="BJ731" s="45">
        <f t="shared" si="1172"/>
        <v>710990.39</v>
      </c>
      <c r="BK731" s="46">
        <v>0</v>
      </c>
      <c r="BL731" s="46">
        <v>0</v>
      </c>
      <c r="BM731" s="46">
        <f t="shared" si="1191"/>
        <v>0</v>
      </c>
      <c r="BN731" s="46">
        <v>0</v>
      </c>
      <c r="BO731" s="46">
        <f t="shared" si="1146"/>
        <v>0</v>
      </c>
      <c r="BP731" s="46">
        <v>0</v>
      </c>
      <c r="BQ731" s="46">
        <f t="shared" si="1121"/>
        <v>0</v>
      </c>
      <c r="BR731" s="46">
        <v>0</v>
      </c>
      <c r="BS731" s="46">
        <f t="shared" si="1122"/>
        <v>0</v>
      </c>
      <c r="BT731" s="46">
        <v>0</v>
      </c>
      <c r="BU731" s="46">
        <f t="shared" si="1123"/>
        <v>0</v>
      </c>
      <c r="BV731" s="46">
        <v>0</v>
      </c>
      <c r="BW731" s="46">
        <f t="shared" si="1124"/>
        <v>0</v>
      </c>
      <c r="BX731" s="46">
        <v>0</v>
      </c>
      <c r="BY731" s="46">
        <f t="shared" si="1192"/>
        <v>0</v>
      </c>
      <c r="BZ731" s="46">
        <v>0</v>
      </c>
      <c r="CA731" s="46">
        <f t="shared" si="1147"/>
        <v>0</v>
      </c>
      <c r="CB731" s="46">
        <v>0</v>
      </c>
      <c r="CC731" s="46">
        <f t="shared" si="1148"/>
        <v>0</v>
      </c>
      <c r="CD731" s="46">
        <v>0</v>
      </c>
      <c r="CE731" s="46">
        <f t="shared" si="1149"/>
        <v>0</v>
      </c>
      <c r="CF731" s="46">
        <v>34133</v>
      </c>
      <c r="CG731" s="46">
        <f t="shared" si="1150"/>
        <v>35549.519500000002</v>
      </c>
      <c r="CH731" s="46">
        <v>34133</v>
      </c>
      <c r="CI731" s="46">
        <f t="shared" si="1151"/>
        <v>35549.519500000002</v>
      </c>
      <c r="CJ731" s="46">
        <v>273064</v>
      </c>
      <c r="CK731" s="46">
        <f t="shared" si="1152"/>
        <v>284396.15600000002</v>
      </c>
      <c r="CL731" s="46">
        <v>273064</v>
      </c>
      <c r="CM731" s="46">
        <f t="shared" si="1153"/>
        <v>284396.15600000002</v>
      </c>
      <c r="CN731" s="46">
        <v>68266</v>
      </c>
      <c r="CO731" s="46">
        <f t="shared" si="1154"/>
        <v>71099.039000000004</v>
      </c>
      <c r="CP731" s="46">
        <v>0</v>
      </c>
      <c r="CQ731" s="46">
        <f t="shared" si="1155"/>
        <v>0</v>
      </c>
      <c r="CR731" s="46">
        <v>0</v>
      </c>
      <c r="CS731" s="46">
        <f t="shared" si="1156"/>
        <v>0</v>
      </c>
      <c r="CT731" s="46">
        <v>0</v>
      </c>
      <c r="CU731" s="46">
        <f t="shared" si="1157"/>
        <v>0</v>
      </c>
      <c r="CV731" s="46">
        <v>0</v>
      </c>
      <c r="CW731" s="46">
        <f t="shared" si="1158"/>
        <v>0</v>
      </c>
      <c r="CX731" s="46">
        <v>0</v>
      </c>
      <c r="CY731" s="46">
        <f t="shared" si="1159"/>
        <v>0</v>
      </c>
      <c r="CZ731" s="46">
        <v>0</v>
      </c>
      <c r="DA731" s="46">
        <f t="shared" si="1160"/>
        <v>0</v>
      </c>
      <c r="DB731" s="47">
        <v>0</v>
      </c>
      <c r="DC731" s="46">
        <f t="shared" si="1161"/>
        <v>0</v>
      </c>
      <c r="DD731" s="48">
        <v>0</v>
      </c>
      <c r="DE731" s="46">
        <f t="shared" si="1162"/>
        <v>0</v>
      </c>
      <c r="DF731" s="305">
        <v>20</v>
      </c>
      <c r="DG731" s="308">
        <f t="shared" si="1135"/>
        <v>35549.519500000002</v>
      </c>
      <c r="DH731" s="306">
        <f t="shared" si="1140"/>
        <v>284396.15600000002</v>
      </c>
      <c r="DI731" s="293"/>
      <c r="DJ731" s="293"/>
      <c r="DK731" s="293"/>
      <c r="DL731" s="293"/>
      <c r="DM731" s="293"/>
      <c r="DN731" s="293"/>
      <c r="DO731" s="293"/>
      <c r="DP731" s="293"/>
      <c r="DQ731" s="293"/>
      <c r="DR731" s="293"/>
      <c r="DS731" s="293"/>
      <c r="DT731" s="293"/>
      <c r="DU731" s="293"/>
      <c r="DV731" s="293"/>
      <c r="DW731" s="293"/>
      <c r="DX731" s="293"/>
      <c r="DY731" s="310">
        <f>$DG731</f>
        <v>35549.519500000002</v>
      </c>
      <c r="DZ731" s="310">
        <f t="shared" si="1193"/>
        <v>35549.519500000002</v>
      </c>
      <c r="EA731" s="310">
        <f t="shared" si="1193"/>
        <v>35549.519500000002</v>
      </c>
      <c r="EB731" s="310">
        <f t="shared" si="1193"/>
        <v>35549.519500000002</v>
      </c>
      <c r="EC731" s="310">
        <f t="shared" si="1193"/>
        <v>35549.519500000002</v>
      </c>
      <c r="ED731" s="310">
        <f t="shared" si="1193"/>
        <v>35549.519500000002</v>
      </c>
      <c r="EE731" s="310">
        <f t="shared" si="1193"/>
        <v>35549.519500000002</v>
      </c>
      <c r="EF731" s="310">
        <f t="shared" si="1193"/>
        <v>35549.519500000002</v>
      </c>
      <c r="EG731" s="306">
        <f t="shared" si="1194"/>
        <v>426594.234</v>
      </c>
      <c r="EH731" s="55">
        <f t="shared" si="1195"/>
        <v>8</v>
      </c>
      <c r="EI731" s="55">
        <f t="shared" si="1141"/>
        <v>12</v>
      </c>
      <c r="EJ731" s="316" t="s">
        <v>1148</v>
      </c>
      <c r="EK731" s="315">
        <f t="shared" si="1198"/>
        <v>0</v>
      </c>
      <c r="EL731" s="315">
        <f t="shared" si="1199"/>
        <v>0</v>
      </c>
      <c r="EM731" s="315">
        <f t="shared" si="1200"/>
        <v>0</v>
      </c>
      <c r="EN731" s="315">
        <f t="shared" si="1201"/>
        <v>0</v>
      </c>
      <c r="EO731" s="57">
        <f t="shared" si="1166"/>
        <v>0</v>
      </c>
      <c r="EP731" s="57">
        <f t="shared" si="1167"/>
        <v>0</v>
      </c>
      <c r="EQ731" s="58">
        <f t="shared" si="1168"/>
        <v>0</v>
      </c>
      <c r="ER731" s="58">
        <f t="shared" si="1169"/>
        <v>0</v>
      </c>
      <c r="ES731" s="58">
        <f t="shared" si="1170"/>
        <v>0</v>
      </c>
      <c r="ET731" s="58">
        <f t="shared" si="1171"/>
        <v>0</v>
      </c>
    </row>
    <row r="732" spans="2:150" x14ac:dyDescent="0.25">
      <c r="B732" s="66">
        <v>2023509</v>
      </c>
      <c r="C732" s="67" t="s">
        <v>2022</v>
      </c>
      <c r="D732" s="32" t="s">
        <v>461</v>
      </c>
      <c r="E732" s="56"/>
      <c r="F732" s="33"/>
      <c r="G732" s="33"/>
      <c r="H732" s="288">
        <f t="shared" si="1142"/>
        <v>710990.39</v>
      </c>
      <c r="I732" s="288">
        <f t="shared" si="1143"/>
        <v>710990.39</v>
      </c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4" t="s">
        <v>462</v>
      </c>
      <c r="AI732" s="34" t="s">
        <v>463</v>
      </c>
      <c r="AJ732" s="34" t="s">
        <v>464</v>
      </c>
      <c r="AK732" s="34" t="s">
        <v>465</v>
      </c>
      <c r="AL732" s="34" t="s">
        <v>44</v>
      </c>
      <c r="AM732" s="34" t="s">
        <v>491</v>
      </c>
      <c r="AN732" s="34" t="s">
        <v>467</v>
      </c>
      <c r="AO732" s="36">
        <v>1.0415000000000001</v>
      </c>
      <c r="AP732" s="69" t="s">
        <v>468</v>
      </c>
      <c r="AQ732" s="69" t="s">
        <v>58</v>
      </c>
      <c r="AR732" s="37" t="s">
        <v>469</v>
      </c>
      <c r="AS732" s="38">
        <v>2023</v>
      </c>
      <c r="AT732" s="39" t="s">
        <v>470</v>
      </c>
      <c r="AU732" s="37" t="s">
        <v>471</v>
      </c>
      <c r="AV732" s="39" t="s">
        <v>1263</v>
      </c>
      <c r="AW732" s="39" t="s">
        <v>1263</v>
      </c>
      <c r="AX732" s="39" t="s">
        <v>1263</v>
      </c>
      <c r="AY732" s="40" t="s">
        <v>1147</v>
      </c>
      <c r="AZ732" s="40" t="s">
        <v>2005</v>
      </c>
      <c r="BA732" s="274"/>
      <c r="BC732" s="43">
        <v>682660</v>
      </c>
      <c r="BD732" s="43">
        <v>0</v>
      </c>
      <c r="BE732" s="43"/>
      <c r="BF732" s="43"/>
      <c r="BG732" s="44"/>
      <c r="BH732" s="45">
        <f t="shared" si="1144"/>
        <v>682660</v>
      </c>
      <c r="BI732" s="45">
        <f t="shared" si="1145"/>
        <v>710990.39</v>
      </c>
      <c r="BJ732" s="45">
        <f t="shared" si="1172"/>
        <v>710990.39</v>
      </c>
      <c r="BK732" s="46">
        <v>0</v>
      </c>
      <c r="BL732" s="46">
        <v>0</v>
      </c>
      <c r="BM732" s="46">
        <f t="shared" si="1191"/>
        <v>0</v>
      </c>
      <c r="BN732" s="46">
        <v>0</v>
      </c>
      <c r="BO732" s="46">
        <f t="shared" si="1146"/>
        <v>0</v>
      </c>
      <c r="BP732" s="46">
        <v>0</v>
      </c>
      <c r="BQ732" s="46">
        <f t="shared" si="1121"/>
        <v>0</v>
      </c>
      <c r="BR732" s="46">
        <v>0</v>
      </c>
      <c r="BS732" s="46">
        <f t="shared" si="1122"/>
        <v>0</v>
      </c>
      <c r="BT732" s="46">
        <v>0</v>
      </c>
      <c r="BU732" s="46">
        <f t="shared" si="1123"/>
        <v>0</v>
      </c>
      <c r="BV732" s="46">
        <v>0</v>
      </c>
      <c r="BW732" s="46">
        <f t="shared" si="1124"/>
        <v>0</v>
      </c>
      <c r="BX732" s="46">
        <v>0</v>
      </c>
      <c r="BY732" s="46">
        <f t="shared" si="1192"/>
        <v>0</v>
      </c>
      <c r="BZ732" s="46">
        <v>0</v>
      </c>
      <c r="CA732" s="46">
        <f t="shared" si="1147"/>
        <v>0</v>
      </c>
      <c r="CB732" s="46">
        <v>0</v>
      </c>
      <c r="CC732" s="46">
        <f t="shared" si="1148"/>
        <v>0</v>
      </c>
      <c r="CD732" s="46">
        <v>0</v>
      </c>
      <c r="CE732" s="46">
        <f t="shared" si="1149"/>
        <v>0</v>
      </c>
      <c r="CF732" s="46">
        <v>0</v>
      </c>
      <c r="CG732" s="46">
        <f t="shared" si="1150"/>
        <v>0</v>
      </c>
      <c r="CH732" s="46">
        <v>0</v>
      </c>
      <c r="CI732" s="46">
        <f t="shared" si="1151"/>
        <v>0</v>
      </c>
      <c r="CJ732" s="46">
        <v>34133</v>
      </c>
      <c r="CK732" s="46">
        <f t="shared" si="1152"/>
        <v>35549.519500000002</v>
      </c>
      <c r="CL732" s="46">
        <v>34133</v>
      </c>
      <c r="CM732" s="46">
        <f t="shared" si="1153"/>
        <v>35549.519500000002</v>
      </c>
      <c r="CN732" s="46">
        <v>273064</v>
      </c>
      <c r="CO732" s="46">
        <f t="shared" si="1154"/>
        <v>284396.15600000002</v>
      </c>
      <c r="CP732" s="46">
        <v>273064</v>
      </c>
      <c r="CQ732" s="46">
        <f t="shared" si="1155"/>
        <v>284396.15600000002</v>
      </c>
      <c r="CR732" s="46">
        <v>68266</v>
      </c>
      <c r="CS732" s="46">
        <f t="shared" si="1156"/>
        <v>71099.039000000004</v>
      </c>
      <c r="CT732" s="46">
        <v>0</v>
      </c>
      <c r="CU732" s="46">
        <f t="shared" si="1157"/>
        <v>0</v>
      </c>
      <c r="CV732" s="46">
        <v>0</v>
      </c>
      <c r="CW732" s="46">
        <f t="shared" si="1158"/>
        <v>0</v>
      </c>
      <c r="CX732" s="46">
        <v>0</v>
      </c>
      <c r="CY732" s="46">
        <f t="shared" si="1159"/>
        <v>0</v>
      </c>
      <c r="CZ732" s="46">
        <v>0</v>
      </c>
      <c r="DA732" s="46">
        <f t="shared" si="1160"/>
        <v>0</v>
      </c>
      <c r="DB732" s="47">
        <v>0</v>
      </c>
      <c r="DC732" s="46">
        <f t="shared" si="1161"/>
        <v>0</v>
      </c>
      <c r="DD732" s="48">
        <v>0</v>
      </c>
      <c r="DE732" s="46">
        <f t="shared" si="1162"/>
        <v>0</v>
      </c>
      <c r="DF732" s="305">
        <v>20</v>
      </c>
      <c r="DG732" s="308">
        <f t="shared" si="1135"/>
        <v>35549.519500000002</v>
      </c>
      <c r="DH732" s="306">
        <f t="shared" si="1140"/>
        <v>213297.117</v>
      </c>
      <c r="DI732" s="293"/>
      <c r="DJ732" s="293"/>
      <c r="DK732" s="293"/>
      <c r="DL732" s="293"/>
      <c r="DM732" s="293"/>
      <c r="DN732" s="293"/>
      <c r="DO732" s="293"/>
      <c r="DP732" s="293"/>
      <c r="DQ732" s="293"/>
      <c r="DR732" s="293"/>
      <c r="DS732" s="293"/>
      <c r="DT732" s="293"/>
      <c r="DU732" s="293"/>
      <c r="DV732" s="293"/>
      <c r="DW732" s="293"/>
      <c r="DX732" s="293"/>
      <c r="DY732" s="293"/>
      <c r="DZ732" s="293"/>
      <c r="EA732" s="310">
        <f>$DG732</f>
        <v>35549.519500000002</v>
      </c>
      <c r="EB732" s="310">
        <f t="shared" si="1193"/>
        <v>35549.519500000002</v>
      </c>
      <c r="EC732" s="310">
        <f t="shared" si="1193"/>
        <v>35549.519500000002</v>
      </c>
      <c r="ED732" s="310">
        <f t="shared" si="1193"/>
        <v>35549.519500000002</v>
      </c>
      <c r="EE732" s="310">
        <f t="shared" si="1193"/>
        <v>35549.519500000002</v>
      </c>
      <c r="EF732" s="310">
        <f t="shared" si="1193"/>
        <v>35549.519500000002</v>
      </c>
      <c r="EG732" s="306">
        <f t="shared" si="1194"/>
        <v>497693.27300000004</v>
      </c>
      <c r="EH732" s="55">
        <f t="shared" si="1195"/>
        <v>6</v>
      </c>
      <c r="EI732" s="55">
        <f t="shared" si="1141"/>
        <v>14</v>
      </c>
      <c r="EJ732" s="316" t="s">
        <v>1148</v>
      </c>
      <c r="EK732" s="315">
        <f t="shared" si="1198"/>
        <v>0</v>
      </c>
      <c r="EL732" s="315">
        <f t="shared" si="1199"/>
        <v>0</v>
      </c>
      <c r="EM732" s="315">
        <f t="shared" si="1200"/>
        <v>0</v>
      </c>
      <c r="EN732" s="315">
        <f t="shared" si="1201"/>
        <v>0</v>
      </c>
      <c r="EO732" s="57">
        <f t="shared" si="1166"/>
        <v>0</v>
      </c>
      <c r="EP732" s="57">
        <f t="shared" si="1167"/>
        <v>0</v>
      </c>
      <c r="EQ732" s="58">
        <f t="shared" si="1168"/>
        <v>0</v>
      </c>
      <c r="ER732" s="58">
        <f t="shared" si="1169"/>
        <v>0</v>
      </c>
      <c r="ES732" s="58">
        <f t="shared" si="1170"/>
        <v>0</v>
      </c>
      <c r="ET732" s="58">
        <f t="shared" si="1171"/>
        <v>0</v>
      </c>
    </row>
    <row r="733" spans="2:150" x14ac:dyDescent="0.25">
      <c r="B733" s="66">
        <v>2023510</v>
      </c>
      <c r="C733" s="67" t="s">
        <v>2023</v>
      </c>
      <c r="D733" s="32" t="s">
        <v>461</v>
      </c>
      <c r="E733" s="56"/>
      <c r="F733" s="33"/>
      <c r="G733" s="33"/>
      <c r="H733" s="288">
        <f t="shared" si="1142"/>
        <v>710990.39</v>
      </c>
      <c r="I733" s="288">
        <f t="shared" si="1143"/>
        <v>710990.39</v>
      </c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4" t="s">
        <v>462</v>
      </c>
      <c r="AI733" s="34" t="s">
        <v>463</v>
      </c>
      <c r="AJ733" s="34" t="s">
        <v>464</v>
      </c>
      <c r="AK733" s="34" t="s">
        <v>465</v>
      </c>
      <c r="AL733" s="34" t="s">
        <v>44</v>
      </c>
      <c r="AM733" s="34" t="s">
        <v>491</v>
      </c>
      <c r="AN733" s="34" t="s">
        <v>467</v>
      </c>
      <c r="AO733" s="36">
        <v>1.0415000000000001</v>
      </c>
      <c r="AP733" s="69" t="s">
        <v>468</v>
      </c>
      <c r="AQ733" s="69" t="s">
        <v>58</v>
      </c>
      <c r="AR733" s="37" t="s">
        <v>469</v>
      </c>
      <c r="AS733" s="38">
        <v>2023</v>
      </c>
      <c r="AT733" s="39" t="s">
        <v>470</v>
      </c>
      <c r="AU733" s="37" t="s">
        <v>471</v>
      </c>
      <c r="AV733" s="39" t="s">
        <v>1263</v>
      </c>
      <c r="AW733" s="39" t="s">
        <v>1263</v>
      </c>
      <c r="AX733" s="39" t="s">
        <v>1263</v>
      </c>
      <c r="AY733" s="40" t="s">
        <v>1147</v>
      </c>
      <c r="AZ733" s="40" t="s">
        <v>2005</v>
      </c>
      <c r="BA733" s="274"/>
      <c r="BC733" s="43">
        <v>682660</v>
      </c>
      <c r="BD733" s="43">
        <v>0</v>
      </c>
      <c r="BE733" s="43"/>
      <c r="BF733" s="43"/>
      <c r="BG733" s="44"/>
      <c r="BH733" s="45">
        <f t="shared" si="1144"/>
        <v>682660</v>
      </c>
      <c r="BI733" s="45">
        <f t="shared" si="1145"/>
        <v>710990.39</v>
      </c>
      <c r="BJ733" s="45">
        <f t="shared" si="1172"/>
        <v>710990.39</v>
      </c>
      <c r="BK733" s="46">
        <v>0</v>
      </c>
      <c r="BL733" s="46">
        <v>0</v>
      </c>
      <c r="BM733" s="46">
        <f t="shared" si="1191"/>
        <v>0</v>
      </c>
      <c r="BN733" s="46">
        <v>0</v>
      </c>
      <c r="BO733" s="46">
        <f t="shared" si="1146"/>
        <v>0</v>
      </c>
      <c r="BP733" s="46">
        <v>0</v>
      </c>
      <c r="BQ733" s="46">
        <f t="shared" si="1121"/>
        <v>0</v>
      </c>
      <c r="BR733" s="46">
        <v>0</v>
      </c>
      <c r="BS733" s="46">
        <f t="shared" si="1122"/>
        <v>0</v>
      </c>
      <c r="BT733" s="46">
        <v>0</v>
      </c>
      <c r="BU733" s="46">
        <f t="shared" si="1123"/>
        <v>0</v>
      </c>
      <c r="BV733" s="46">
        <v>0</v>
      </c>
      <c r="BW733" s="46">
        <f t="shared" si="1124"/>
        <v>0</v>
      </c>
      <c r="BX733" s="46">
        <v>0</v>
      </c>
      <c r="BY733" s="46">
        <f t="shared" si="1192"/>
        <v>0</v>
      </c>
      <c r="BZ733" s="46">
        <v>0</v>
      </c>
      <c r="CA733" s="46">
        <f t="shared" si="1147"/>
        <v>0</v>
      </c>
      <c r="CB733" s="46">
        <v>0</v>
      </c>
      <c r="CC733" s="46">
        <f t="shared" si="1148"/>
        <v>0</v>
      </c>
      <c r="CD733" s="46">
        <v>0</v>
      </c>
      <c r="CE733" s="46">
        <f t="shared" si="1149"/>
        <v>0</v>
      </c>
      <c r="CF733" s="46">
        <v>0</v>
      </c>
      <c r="CG733" s="46">
        <f t="shared" si="1150"/>
        <v>0</v>
      </c>
      <c r="CH733" s="46">
        <v>0</v>
      </c>
      <c r="CI733" s="46">
        <f t="shared" si="1151"/>
        <v>0</v>
      </c>
      <c r="CJ733" s="46">
        <v>0</v>
      </c>
      <c r="CK733" s="46">
        <f t="shared" si="1152"/>
        <v>0</v>
      </c>
      <c r="CL733" s="46">
        <v>34133</v>
      </c>
      <c r="CM733" s="46">
        <f t="shared" si="1153"/>
        <v>35549.519500000002</v>
      </c>
      <c r="CN733" s="46">
        <v>34133</v>
      </c>
      <c r="CO733" s="46">
        <f t="shared" si="1154"/>
        <v>35549.519500000002</v>
      </c>
      <c r="CP733" s="46">
        <v>273064</v>
      </c>
      <c r="CQ733" s="46">
        <f t="shared" si="1155"/>
        <v>284396.15600000002</v>
      </c>
      <c r="CR733" s="46">
        <v>273064</v>
      </c>
      <c r="CS733" s="46">
        <f t="shared" si="1156"/>
        <v>284396.15600000002</v>
      </c>
      <c r="CT733" s="46">
        <v>68266</v>
      </c>
      <c r="CU733" s="46">
        <f t="shared" si="1157"/>
        <v>71099.039000000004</v>
      </c>
      <c r="CV733" s="46">
        <v>0</v>
      </c>
      <c r="CW733" s="46">
        <f t="shared" si="1158"/>
        <v>0</v>
      </c>
      <c r="CX733" s="46">
        <v>0</v>
      </c>
      <c r="CY733" s="46">
        <f t="shared" si="1159"/>
        <v>0</v>
      </c>
      <c r="CZ733" s="46">
        <v>0</v>
      </c>
      <c r="DA733" s="46">
        <f t="shared" si="1160"/>
        <v>0</v>
      </c>
      <c r="DB733" s="47">
        <v>0</v>
      </c>
      <c r="DC733" s="46">
        <f t="shared" si="1161"/>
        <v>0</v>
      </c>
      <c r="DD733" s="48">
        <v>0</v>
      </c>
      <c r="DE733" s="46">
        <f t="shared" si="1162"/>
        <v>0</v>
      </c>
      <c r="DF733" s="305">
        <v>20</v>
      </c>
      <c r="DG733" s="308">
        <f t="shared" si="1135"/>
        <v>35549.519500000002</v>
      </c>
      <c r="DH733" s="306">
        <f t="shared" si="1140"/>
        <v>177747.5975</v>
      </c>
      <c r="DI733" s="293"/>
      <c r="DJ733" s="293"/>
      <c r="DK733" s="293"/>
      <c r="DL733" s="293"/>
      <c r="DM733" s="293"/>
      <c r="DN733" s="293"/>
      <c r="DO733" s="293"/>
      <c r="DP733" s="293"/>
      <c r="DQ733" s="293"/>
      <c r="DR733" s="293"/>
      <c r="DS733" s="293"/>
      <c r="DT733" s="293"/>
      <c r="DU733" s="293"/>
      <c r="DV733" s="293"/>
      <c r="DW733" s="293"/>
      <c r="DX733" s="293"/>
      <c r="DY733" s="293"/>
      <c r="DZ733" s="293"/>
      <c r="EA733" s="293"/>
      <c r="EB733" s="310">
        <f>$DG733</f>
        <v>35549.519500000002</v>
      </c>
      <c r="EC733" s="310">
        <f t="shared" si="1193"/>
        <v>35549.519500000002</v>
      </c>
      <c r="ED733" s="310">
        <f t="shared" si="1193"/>
        <v>35549.519500000002</v>
      </c>
      <c r="EE733" s="310">
        <f t="shared" si="1193"/>
        <v>35549.519500000002</v>
      </c>
      <c r="EF733" s="310">
        <f t="shared" si="1193"/>
        <v>35549.519500000002</v>
      </c>
      <c r="EG733" s="306">
        <f t="shared" si="1194"/>
        <v>533242.79249999998</v>
      </c>
      <c r="EH733" s="55">
        <f t="shared" si="1195"/>
        <v>5</v>
      </c>
      <c r="EI733" s="55">
        <f t="shared" si="1141"/>
        <v>15</v>
      </c>
      <c r="EJ733" s="316" t="s">
        <v>1148</v>
      </c>
      <c r="EK733" s="315">
        <f t="shared" si="1198"/>
        <v>0</v>
      </c>
      <c r="EL733" s="315">
        <f t="shared" si="1199"/>
        <v>0</v>
      </c>
      <c r="EM733" s="315">
        <f t="shared" si="1200"/>
        <v>0</v>
      </c>
      <c r="EN733" s="315">
        <f t="shared" si="1201"/>
        <v>0</v>
      </c>
      <c r="EO733" s="57">
        <f t="shared" si="1166"/>
        <v>0</v>
      </c>
      <c r="EP733" s="57">
        <f t="shared" si="1167"/>
        <v>0</v>
      </c>
      <c r="EQ733" s="58">
        <f t="shared" si="1168"/>
        <v>0</v>
      </c>
      <c r="ER733" s="58">
        <f t="shared" si="1169"/>
        <v>0</v>
      </c>
      <c r="ES733" s="58">
        <f t="shared" si="1170"/>
        <v>0</v>
      </c>
      <c r="ET733" s="58">
        <f t="shared" si="1171"/>
        <v>0</v>
      </c>
    </row>
    <row r="734" spans="2:150" x14ac:dyDescent="0.25">
      <c r="B734" s="66">
        <v>2023511</v>
      </c>
      <c r="C734" s="67" t="s">
        <v>2024</v>
      </c>
      <c r="D734" s="32" t="s">
        <v>461</v>
      </c>
      <c r="E734" s="56"/>
      <c r="F734" s="33"/>
      <c r="G734" s="33"/>
      <c r="H734" s="288">
        <f t="shared" si="1142"/>
        <v>710990.39</v>
      </c>
      <c r="I734" s="288">
        <f t="shared" si="1143"/>
        <v>710990.39</v>
      </c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4" t="s">
        <v>462</v>
      </c>
      <c r="AI734" s="34" t="s">
        <v>463</v>
      </c>
      <c r="AJ734" s="34" t="s">
        <v>464</v>
      </c>
      <c r="AK734" s="34" t="s">
        <v>465</v>
      </c>
      <c r="AL734" s="34" t="s">
        <v>44</v>
      </c>
      <c r="AM734" s="34" t="s">
        <v>491</v>
      </c>
      <c r="AN734" s="34" t="s">
        <v>467</v>
      </c>
      <c r="AO734" s="36">
        <v>1.0415000000000001</v>
      </c>
      <c r="AP734" s="69" t="s">
        <v>468</v>
      </c>
      <c r="AQ734" s="69" t="s">
        <v>58</v>
      </c>
      <c r="AR734" s="37" t="s">
        <v>469</v>
      </c>
      <c r="AS734" s="38">
        <v>2023</v>
      </c>
      <c r="AT734" s="39" t="s">
        <v>470</v>
      </c>
      <c r="AU734" s="37" t="s">
        <v>471</v>
      </c>
      <c r="AV734" s="39" t="s">
        <v>1263</v>
      </c>
      <c r="AW734" s="39" t="s">
        <v>1263</v>
      </c>
      <c r="AX734" s="39" t="s">
        <v>1263</v>
      </c>
      <c r="AY734" s="40" t="s">
        <v>1147</v>
      </c>
      <c r="AZ734" s="40" t="s">
        <v>2005</v>
      </c>
      <c r="BA734" s="274"/>
      <c r="BC734" s="43">
        <v>682660</v>
      </c>
      <c r="BD734" s="43">
        <v>0</v>
      </c>
      <c r="BE734" s="43"/>
      <c r="BF734" s="43"/>
      <c r="BG734" s="44"/>
      <c r="BH734" s="45">
        <f t="shared" si="1144"/>
        <v>682660</v>
      </c>
      <c r="BI734" s="45">
        <f t="shared" si="1145"/>
        <v>710990.39</v>
      </c>
      <c r="BJ734" s="45">
        <f t="shared" si="1172"/>
        <v>710990.39</v>
      </c>
      <c r="BK734" s="46">
        <v>0</v>
      </c>
      <c r="BL734" s="46">
        <v>0</v>
      </c>
      <c r="BM734" s="46">
        <f t="shared" si="1191"/>
        <v>0</v>
      </c>
      <c r="BN734" s="46">
        <v>0</v>
      </c>
      <c r="BO734" s="46">
        <f t="shared" si="1146"/>
        <v>0</v>
      </c>
      <c r="BP734" s="46">
        <v>0</v>
      </c>
      <c r="BQ734" s="46">
        <f t="shared" si="1121"/>
        <v>0</v>
      </c>
      <c r="BR734" s="46">
        <v>0</v>
      </c>
      <c r="BS734" s="46">
        <f t="shared" si="1122"/>
        <v>0</v>
      </c>
      <c r="BT734" s="46">
        <v>0</v>
      </c>
      <c r="BU734" s="46">
        <f t="shared" si="1123"/>
        <v>0</v>
      </c>
      <c r="BV734" s="46">
        <v>0</v>
      </c>
      <c r="BW734" s="46">
        <f t="shared" si="1124"/>
        <v>0</v>
      </c>
      <c r="BX734" s="46">
        <v>0</v>
      </c>
      <c r="BY734" s="46">
        <f t="shared" si="1192"/>
        <v>0</v>
      </c>
      <c r="BZ734" s="46">
        <v>0</v>
      </c>
      <c r="CA734" s="46">
        <f t="shared" si="1147"/>
        <v>0</v>
      </c>
      <c r="CB734" s="46">
        <v>0</v>
      </c>
      <c r="CC734" s="46">
        <f t="shared" si="1148"/>
        <v>0</v>
      </c>
      <c r="CD734" s="46">
        <v>0</v>
      </c>
      <c r="CE734" s="46">
        <f t="shared" si="1149"/>
        <v>0</v>
      </c>
      <c r="CF734" s="46">
        <v>0</v>
      </c>
      <c r="CG734" s="46">
        <f t="shared" si="1150"/>
        <v>0</v>
      </c>
      <c r="CH734" s="46">
        <v>0</v>
      </c>
      <c r="CI734" s="46">
        <f t="shared" si="1151"/>
        <v>0</v>
      </c>
      <c r="CJ734" s="46">
        <v>0</v>
      </c>
      <c r="CK734" s="46">
        <f t="shared" si="1152"/>
        <v>0</v>
      </c>
      <c r="CL734" s="46">
        <v>0</v>
      </c>
      <c r="CM734" s="46">
        <f t="shared" si="1153"/>
        <v>0</v>
      </c>
      <c r="CN734" s="46">
        <v>34133</v>
      </c>
      <c r="CO734" s="46">
        <f t="shared" si="1154"/>
        <v>35549.519500000002</v>
      </c>
      <c r="CP734" s="46">
        <v>34133</v>
      </c>
      <c r="CQ734" s="46">
        <f t="shared" si="1155"/>
        <v>35549.519500000002</v>
      </c>
      <c r="CR734" s="46">
        <v>273064</v>
      </c>
      <c r="CS734" s="46">
        <f t="shared" si="1156"/>
        <v>284396.15600000002</v>
      </c>
      <c r="CT734" s="46">
        <v>273064</v>
      </c>
      <c r="CU734" s="46">
        <f t="shared" si="1157"/>
        <v>284396.15600000002</v>
      </c>
      <c r="CV734" s="46">
        <v>68266</v>
      </c>
      <c r="CW734" s="46">
        <f t="shared" si="1158"/>
        <v>71099.039000000004</v>
      </c>
      <c r="CX734" s="46">
        <v>0</v>
      </c>
      <c r="CY734" s="46">
        <f t="shared" si="1159"/>
        <v>0</v>
      </c>
      <c r="CZ734" s="46">
        <v>0</v>
      </c>
      <c r="DA734" s="46">
        <f t="shared" si="1160"/>
        <v>0</v>
      </c>
      <c r="DB734" s="47">
        <v>0</v>
      </c>
      <c r="DC734" s="46">
        <f t="shared" si="1161"/>
        <v>0</v>
      </c>
      <c r="DD734" s="48">
        <v>0</v>
      </c>
      <c r="DE734" s="46">
        <f t="shared" si="1162"/>
        <v>0</v>
      </c>
      <c r="DF734" s="305">
        <v>20</v>
      </c>
      <c r="DG734" s="308">
        <f t="shared" si="1135"/>
        <v>35549.519500000002</v>
      </c>
      <c r="DH734" s="306">
        <f t="shared" si="1140"/>
        <v>142198.07800000001</v>
      </c>
      <c r="DI734" s="293"/>
      <c r="DJ734" s="293"/>
      <c r="DK734" s="293"/>
      <c r="DL734" s="293"/>
      <c r="DM734" s="293"/>
      <c r="DN734" s="293"/>
      <c r="DO734" s="293"/>
      <c r="DP734" s="293"/>
      <c r="DQ734" s="293"/>
      <c r="DR734" s="293"/>
      <c r="DS734" s="293"/>
      <c r="DT734" s="293"/>
      <c r="DU734" s="293"/>
      <c r="DV734" s="293"/>
      <c r="DW734" s="293"/>
      <c r="DX734" s="293"/>
      <c r="DY734" s="293"/>
      <c r="DZ734" s="293"/>
      <c r="EA734" s="293"/>
      <c r="EB734" s="293"/>
      <c r="EC734" s="310">
        <f>$DG734</f>
        <v>35549.519500000002</v>
      </c>
      <c r="ED734" s="310">
        <f t="shared" si="1193"/>
        <v>35549.519500000002</v>
      </c>
      <c r="EE734" s="310">
        <f t="shared" si="1193"/>
        <v>35549.519500000002</v>
      </c>
      <c r="EF734" s="310">
        <f t="shared" si="1193"/>
        <v>35549.519500000002</v>
      </c>
      <c r="EG734" s="306">
        <f t="shared" si="1194"/>
        <v>568792.31200000003</v>
      </c>
      <c r="EH734" s="55">
        <f t="shared" si="1195"/>
        <v>4</v>
      </c>
      <c r="EI734" s="55">
        <f t="shared" si="1141"/>
        <v>16</v>
      </c>
      <c r="EJ734" s="316" t="s">
        <v>1148</v>
      </c>
      <c r="EK734" s="315">
        <f t="shared" si="1198"/>
        <v>0</v>
      </c>
      <c r="EL734" s="315">
        <f t="shared" si="1199"/>
        <v>0</v>
      </c>
      <c r="EM734" s="315">
        <f t="shared" si="1200"/>
        <v>0</v>
      </c>
      <c r="EN734" s="315">
        <f t="shared" si="1201"/>
        <v>0</v>
      </c>
      <c r="EO734" s="57">
        <f t="shared" si="1166"/>
        <v>0</v>
      </c>
      <c r="EP734" s="57">
        <f t="shared" si="1167"/>
        <v>0</v>
      </c>
      <c r="EQ734" s="58">
        <f t="shared" si="1168"/>
        <v>0</v>
      </c>
      <c r="ER734" s="58">
        <f t="shared" si="1169"/>
        <v>0</v>
      </c>
      <c r="ES734" s="58">
        <f t="shared" si="1170"/>
        <v>0</v>
      </c>
      <c r="ET734" s="58">
        <f t="shared" si="1171"/>
        <v>0</v>
      </c>
    </row>
    <row r="735" spans="2:150" x14ac:dyDescent="0.25">
      <c r="B735" s="66">
        <v>2023512</v>
      </c>
      <c r="C735" s="67" t="s">
        <v>2025</v>
      </c>
      <c r="D735" s="32" t="s">
        <v>461</v>
      </c>
      <c r="E735" s="56"/>
      <c r="F735" s="33"/>
      <c r="G735" s="33"/>
      <c r="H735" s="288">
        <f t="shared" si="1142"/>
        <v>8353280.1966641741</v>
      </c>
      <c r="I735" s="288">
        <f t="shared" si="1143"/>
        <v>8353280.1966641741</v>
      </c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4" t="s">
        <v>462</v>
      </c>
      <c r="AI735" s="34" t="s">
        <v>463</v>
      </c>
      <c r="AJ735" s="34" t="s">
        <v>464</v>
      </c>
      <c r="AK735" s="34" t="s">
        <v>465</v>
      </c>
      <c r="AL735" s="34" t="s">
        <v>44</v>
      </c>
      <c r="AM735" s="34" t="s">
        <v>491</v>
      </c>
      <c r="AN735" s="34" t="s">
        <v>467</v>
      </c>
      <c r="AO735" s="36">
        <v>1.0415000000000001</v>
      </c>
      <c r="AP735" s="69" t="s">
        <v>1456</v>
      </c>
      <c r="AQ735" s="69" t="s">
        <v>58</v>
      </c>
      <c r="AR735" s="37" t="s">
        <v>469</v>
      </c>
      <c r="AS735" s="38">
        <v>2023</v>
      </c>
      <c r="AT735" s="39" t="s">
        <v>470</v>
      </c>
      <c r="AU735" s="37" t="s">
        <v>471</v>
      </c>
      <c r="AV735" s="39" t="s">
        <v>1263</v>
      </c>
      <c r="AW735" s="39" t="s">
        <v>1263</v>
      </c>
      <c r="AX735" s="39" t="s">
        <v>1263</v>
      </c>
      <c r="AY735" s="40" t="s">
        <v>2026</v>
      </c>
      <c r="AZ735" s="40" t="s">
        <v>2005</v>
      </c>
      <c r="BA735" s="274"/>
      <c r="BC735" s="43">
        <v>8020432.2579588806</v>
      </c>
      <c r="BD735" s="43">
        <v>0</v>
      </c>
      <c r="BE735" s="43"/>
      <c r="BF735" s="43"/>
      <c r="BG735" s="44"/>
      <c r="BH735" s="45">
        <f t="shared" si="1144"/>
        <v>8020432.2579588806</v>
      </c>
      <c r="BI735" s="45">
        <f t="shared" si="1145"/>
        <v>8353280.1966641741</v>
      </c>
      <c r="BJ735" s="45">
        <f t="shared" si="1172"/>
        <v>8353280.1966641741</v>
      </c>
      <c r="BK735" s="46">
        <v>0</v>
      </c>
      <c r="BL735" s="46">
        <v>0</v>
      </c>
      <c r="BM735" s="46">
        <f t="shared" si="1191"/>
        <v>0</v>
      </c>
      <c r="BN735" s="46">
        <v>0</v>
      </c>
      <c r="BO735" s="46">
        <f t="shared" si="1146"/>
        <v>0</v>
      </c>
      <c r="BP735" s="46">
        <v>0</v>
      </c>
      <c r="BQ735" s="46">
        <f t="shared" si="1121"/>
        <v>0</v>
      </c>
      <c r="BR735" s="46">
        <v>0</v>
      </c>
      <c r="BS735" s="46">
        <f t="shared" si="1122"/>
        <v>0</v>
      </c>
      <c r="BT735" s="46">
        <v>0</v>
      </c>
      <c r="BU735" s="46">
        <f t="shared" si="1123"/>
        <v>0</v>
      </c>
      <c r="BV735" s="46">
        <v>0</v>
      </c>
      <c r="BW735" s="46">
        <f t="shared" si="1124"/>
        <v>0</v>
      </c>
      <c r="BX735" s="46">
        <v>0</v>
      </c>
      <c r="BY735" s="46">
        <f t="shared" si="1192"/>
        <v>0</v>
      </c>
      <c r="BZ735" s="46">
        <v>0</v>
      </c>
      <c r="CA735" s="46">
        <f t="shared" si="1147"/>
        <v>0</v>
      </c>
      <c r="CB735" s="46">
        <v>0</v>
      </c>
      <c r="CC735" s="46">
        <f t="shared" si="1148"/>
        <v>0</v>
      </c>
      <c r="CD735" s="46">
        <v>0</v>
      </c>
      <c r="CE735" s="46">
        <f t="shared" si="1149"/>
        <v>0</v>
      </c>
      <c r="CF735" s="46">
        <v>0</v>
      </c>
      <c r="CG735" s="46">
        <f t="shared" si="1150"/>
        <v>0</v>
      </c>
      <c r="CH735" s="46">
        <v>401021.612897944</v>
      </c>
      <c r="CI735" s="46">
        <f t="shared" si="1151"/>
        <v>417664.00983320869</v>
      </c>
      <c r="CJ735" s="46">
        <v>401021.612897944</v>
      </c>
      <c r="CK735" s="46">
        <f t="shared" si="1152"/>
        <v>417664.00983320869</v>
      </c>
      <c r="CL735" s="46">
        <v>3208172.903183552</v>
      </c>
      <c r="CM735" s="46">
        <f t="shared" si="1153"/>
        <v>3341312.0786656695</v>
      </c>
      <c r="CN735" s="46">
        <v>3208172.903183552</v>
      </c>
      <c r="CO735" s="46">
        <f t="shared" si="1154"/>
        <v>3341312.0786656695</v>
      </c>
      <c r="CP735" s="46">
        <v>802043.22579588799</v>
      </c>
      <c r="CQ735" s="46">
        <f t="shared" si="1155"/>
        <v>835328.01966641739</v>
      </c>
      <c r="CR735" s="46">
        <v>0</v>
      </c>
      <c r="CS735" s="46">
        <f t="shared" si="1156"/>
        <v>0</v>
      </c>
      <c r="CT735" s="46">
        <v>0</v>
      </c>
      <c r="CU735" s="46">
        <f t="shared" si="1157"/>
        <v>0</v>
      </c>
      <c r="CV735" s="46">
        <v>0</v>
      </c>
      <c r="CW735" s="46">
        <f t="shared" si="1158"/>
        <v>0</v>
      </c>
      <c r="CX735" s="46">
        <v>0</v>
      </c>
      <c r="CY735" s="46">
        <f t="shared" si="1159"/>
        <v>0</v>
      </c>
      <c r="CZ735" s="46">
        <v>0</v>
      </c>
      <c r="DA735" s="46">
        <f t="shared" si="1160"/>
        <v>0</v>
      </c>
      <c r="DB735" s="47">
        <v>0</v>
      </c>
      <c r="DC735" s="46">
        <f t="shared" si="1161"/>
        <v>0</v>
      </c>
      <c r="DD735" s="48">
        <v>0</v>
      </c>
      <c r="DE735" s="46">
        <f t="shared" si="1162"/>
        <v>0</v>
      </c>
      <c r="DF735" s="305">
        <v>40</v>
      </c>
      <c r="DG735" s="308">
        <f t="shared" si="1135"/>
        <v>208832.00491660435</v>
      </c>
      <c r="DH735" s="306">
        <f t="shared" si="1140"/>
        <v>1461824.0344162304</v>
      </c>
      <c r="DI735" s="293"/>
      <c r="DJ735" s="293"/>
      <c r="DK735" s="293"/>
      <c r="DL735" s="293"/>
      <c r="DM735" s="293"/>
      <c r="DN735" s="293"/>
      <c r="DO735" s="293"/>
      <c r="DP735" s="293"/>
      <c r="DQ735" s="293"/>
      <c r="DR735" s="293"/>
      <c r="DS735" s="293"/>
      <c r="DT735" s="293"/>
      <c r="DU735" s="293"/>
      <c r="DV735" s="293"/>
      <c r="DW735" s="293"/>
      <c r="DX735" s="293"/>
      <c r="DY735" s="293"/>
      <c r="DZ735" s="310">
        <f>$DG735</f>
        <v>208832.00491660435</v>
      </c>
      <c r="EA735" s="310">
        <f t="shared" ref="EA735:EC735" si="1202">$DG735</f>
        <v>208832.00491660435</v>
      </c>
      <c r="EB735" s="310">
        <f t="shared" si="1202"/>
        <v>208832.00491660435</v>
      </c>
      <c r="EC735" s="310">
        <f t="shared" si="1202"/>
        <v>208832.00491660435</v>
      </c>
      <c r="ED735" s="310">
        <f t="shared" si="1193"/>
        <v>208832.00491660435</v>
      </c>
      <c r="EE735" s="310">
        <f t="shared" si="1193"/>
        <v>208832.00491660435</v>
      </c>
      <c r="EF735" s="310">
        <f t="shared" si="1193"/>
        <v>208832.00491660435</v>
      </c>
      <c r="EG735" s="306">
        <f t="shared" si="1194"/>
        <v>6891456.1622479437</v>
      </c>
      <c r="EH735" s="55">
        <f t="shared" si="1195"/>
        <v>7</v>
      </c>
      <c r="EI735" s="55">
        <f t="shared" si="1141"/>
        <v>33</v>
      </c>
      <c r="EJ735" s="318" t="s">
        <v>539</v>
      </c>
      <c r="EK735" s="315">
        <f t="shared" si="1198"/>
        <v>0</v>
      </c>
      <c r="EL735" s="315">
        <f t="shared" si="1199"/>
        <v>0</v>
      </c>
      <c r="EM735" s="315">
        <f t="shared" si="1200"/>
        <v>0</v>
      </c>
      <c r="EN735" s="315">
        <f t="shared" si="1201"/>
        <v>0</v>
      </c>
      <c r="EO735" s="57">
        <f t="shared" si="1166"/>
        <v>0</v>
      </c>
      <c r="EP735" s="57">
        <f t="shared" si="1167"/>
        <v>0</v>
      </c>
      <c r="EQ735" s="58">
        <f t="shared" si="1168"/>
        <v>0</v>
      </c>
      <c r="ER735" s="58">
        <f t="shared" si="1169"/>
        <v>0</v>
      </c>
      <c r="ES735" s="58">
        <f t="shared" si="1170"/>
        <v>0</v>
      </c>
      <c r="ET735" s="58">
        <f t="shared" si="1171"/>
        <v>0</v>
      </c>
    </row>
    <row r="736" spans="2:150" x14ac:dyDescent="0.25">
      <c r="B736" s="66">
        <v>2023513</v>
      </c>
      <c r="C736" s="67" t="s">
        <v>2027</v>
      </c>
      <c r="D736" s="32" t="s">
        <v>461</v>
      </c>
      <c r="E736" s="56"/>
      <c r="F736" s="33"/>
      <c r="G736" s="33"/>
      <c r="H736" s="288">
        <f t="shared" si="1142"/>
        <v>4162762.0807233662</v>
      </c>
      <c r="I736" s="288">
        <f t="shared" si="1143"/>
        <v>4162762.0807233662</v>
      </c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4" t="s">
        <v>462</v>
      </c>
      <c r="AI736" s="34" t="s">
        <v>463</v>
      </c>
      <c r="AJ736" s="34" t="s">
        <v>464</v>
      </c>
      <c r="AK736" s="34" t="s">
        <v>465</v>
      </c>
      <c r="AL736" s="34" t="s">
        <v>44</v>
      </c>
      <c r="AM736" s="34" t="s">
        <v>491</v>
      </c>
      <c r="AN736" s="34" t="s">
        <v>467</v>
      </c>
      <c r="AO736" s="36">
        <v>1.0415000000000001</v>
      </c>
      <c r="AP736" s="69" t="s">
        <v>1456</v>
      </c>
      <c r="AQ736" s="69" t="s">
        <v>58</v>
      </c>
      <c r="AR736" s="37" t="s">
        <v>469</v>
      </c>
      <c r="AS736" s="38">
        <v>2023</v>
      </c>
      <c r="AT736" s="39" t="s">
        <v>470</v>
      </c>
      <c r="AU736" s="37" t="s">
        <v>471</v>
      </c>
      <c r="AV736" s="39" t="s">
        <v>1263</v>
      </c>
      <c r="AW736" s="39" t="s">
        <v>1263</v>
      </c>
      <c r="AX736" s="39" t="s">
        <v>1263</v>
      </c>
      <c r="AY736" s="40" t="s">
        <v>2026</v>
      </c>
      <c r="AZ736" s="40" t="s">
        <v>2005</v>
      </c>
      <c r="BA736" s="274"/>
      <c r="BC736" s="43">
        <v>3996891.1000704421</v>
      </c>
      <c r="BD736" s="43">
        <v>0</v>
      </c>
      <c r="BE736" s="43"/>
      <c r="BF736" s="43"/>
      <c r="BG736" s="44"/>
      <c r="BH736" s="45">
        <f t="shared" si="1144"/>
        <v>3996891.1000704421</v>
      </c>
      <c r="BI736" s="45">
        <f t="shared" si="1145"/>
        <v>4162762.0807233662</v>
      </c>
      <c r="BJ736" s="45">
        <f t="shared" si="1172"/>
        <v>4162762.0807233662</v>
      </c>
      <c r="BK736" s="46">
        <v>0</v>
      </c>
      <c r="BL736" s="46">
        <v>0</v>
      </c>
      <c r="BM736" s="46">
        <f t="shared" si="1191"/>
        <v>0</v>
      </c>
      <c r="BN736" s="46">
        <v>0</v>
      </c>
      <c r="BO736" s="46">
        <f t="shared" si="1146"/>
        <v>0</v>
      </c>
      <c r="BP736" s="46">
        <v>0</v>
      </c>
      <c r="BQ736" s="46">
        <f t="shared" si="1121"/>
        <v>0</v>
      </c>
      <c r="BR736" s="46">
        <v>0</v>
      </c>
      <c r="BS736" s="46">
        <f t="shared" si="1122"/>
        <v>0</v>
      </c>
      <c r="BT736" s="46">
        <v>0</v>
      </c>
      <c r="BU736" s="46">
        <f t="shared" si="1123"/>
        <v>0</v>
      </c>
      <c r="BV736" s="46">
        <v>0</v>
      </c>
      <c r="BW736" s="46">
        <f t="shared" si="1124"/>
        <v>0</v>
      </c>
      <c r="BX736" s="46">
        <v>0</v>
      </c>
      <c r="BY736" s="46">
        <f t="shared" si="1192"/>
        <v>0</v>
      </c>
      <c r="BZ736" s="46">
        <v>0</v>
      </c>
      <c r="CA736" s="46">
        <f t="shared" si="1147"/>
        <v>0</v>
      </c>
      <c r="CB736" s="46">
        <v>0</v>
      </c>
      <c r="CC736" s="46">
        <f t="shared" si="1148"/>
        <v>0</v>
      </c>
      <c r="CD736" s="46">
        <v>0</v>
      </c>
      <c r="CE736" s="46">
        <f t="shared" si="1149"/>
        <v>0</v>
      </c>
      <c r="CF736" s="46">
        <v>0</v>
      </c>
      <c r="CG736" s="46">
        <f t="shared" si="1150"/>
        <v>0</v>
      </c>
      <c r="CH736" s="46">
        <v>0</v>
      </c>
      <c r="CI736" s="46">
        <f t="shared" si="1151"/>
        <v>0</v>
      </c>
      <c r="CJ736" s="46">
        <v>0</v>
      </c>
      <c r="CK736" s="46">
        <f t="shared" si="1152"/>
        <v>0</v>
      </c>
      <c r="CL736" s="46">
        <v>0</v>
      </c>
      <c r="CM736" s="46">
        <f t="shared" si="1153"/>
        <v>0</v>
      </c>
      <c r="CN736" s="46">
        <v>0</v>
      </c>
      <c r="CO736" s="46">
        <f t="shared" si="1154"/>
        <v>0</v>
      </c>
      <c r="CP736" s="46">
        <v>199844.56503522111</v>
      </c>
      <c r="CQ736" s="46">
        <f t="shared" si="1155"/>
        <v>208138.11448418279</v>
      </c>
      <c r="CR736" s="46">
        <v>199844.56503522111</v>
      </c>
      <c r="CS736" s="46">
        <f t="shared" si="1156"/>
        <v>208138.11448418279</v>
      </c>
      <c r="CT736" s="46">
        <v>1598756.55</v>
      </c>
      <c r="CU736" s="46">
        <f t="shared" si="1157"/>
        <v>1665104.9468250002</v>
      </c>
      <c r="CV736" s="46">
        <v>1598756.55</v>
      </c>
      <c r="CW736" s="46">
        <f t="shared" si="1158"/>
        <v>1665104.9468250002</v>
      </c>
      <c r="CX736" s="46">
        <v>399688.87</v>
      </c>
      <c r="CY736" s="46">
        <f t="shared" si="1159"/>
        <v>416275.95810500003</v>
      </c>
      <c r="CZ736" s="46">
        <v>0</v>
      </c>
      <c r="DA736" s="46">
        <f t="shared" si="1160"/>
        <v>0</v>
      </c>
      <c r="DB736" s="47">
        <v>0</v>
      </c>
      <c r="DC736" s="46">
        <f t="shared" si="1161"/>
        <v>0</v>
      </c>
      <c r="DD736" s="48">
        <v>0</v>
      </c>
      <c r="DE736" s="46">
        <f t="shared" si="1162"/>
        <v>0</v>
      </c>
      <c r="DF736" s="305">
        <v>40</v>
      </c>
      <c r="DG736" s="308">
        <f t="shared" si="1135"/>
        <v>104069.05201808416</v>
      </c>
      <c r="DH736" s="306">
        <f t="shared" si="1140"/>
        <v>312207.15605425247</v>
      </c>
      <c r="DI736" s="293"/>
      <c r="DJ736" s="293"/>
      <c r="DK736" s="293"/>
      <c r="DL736" s="293"/>
      <c r="DM736" s="293"/>
      <c r="DN736" s="293"/>
      <c r="DO736" s="293"/>
      <c r="DP736" s="293"/>
      <c r="DQ736" s="293"/>
      <c r="DR736" s="293"/>
      <c r="DS736" s="293"/>
      <c r="DT736" s="293"/>
      <c r="DU736" s="293"/>
      <c r="DV736" s="293"/>
      <c r="DW736" s="293"/>
      <c r="DX736" s="293"/>
      <c r="DY736" s="293"/>
      <c r="DZ736" s="293"/>
      <c r="EA736" s="293"/>
      <c r="EB736" s="293"/>
      <c r="EC736" s="293"/>
      <c r="ED736" s="310">
        <f>$DG736</f>
        <v>104069.05201808416</v>
      </c>
      <c r="EE736" s="310">
        <f t="shared" si="1193"/>
        <v>104069.05201808416</v>
      </c>
      <c r="EF736" s="310">
        <f t="shared" si="1193"/>
        <v>104069.05201808416</v>
      </c>
      <c r="EG736" s="306">
        <f t="shared" si="1194"/>
        <v>3850554.9246691139</v>
      </c>
      <c r="EH736" s="55">
        <f t="shared" si="1195"/>
        <v>3</v>
      </c>
      <c r="EI736" s="55">
        <f t="shared" si="1141"/>
        <v>37</v>
      </c>
      <c r="EJ736" s="318" t="s">
        <v>539</v>
      </c>
      <c r="EK736" s="315">
        <f t="shared" si="1198"/>
        <v>0</v>
      </c>
      <c r="EL736" s="315">
        <f t="shared" si="1199"/>
        <v>0</v>
      </c>
      <c r="EM736" s="315">
        <f t="shared" si="1200"/>
        <v>0</v>
      </c>
      <c r="EN736" s="315">
        <f t="shared" si="1201"/>
        <v>0</v>
      </c>
      <c r="EO736" s="57">
        <f t="shared" si="1166"/>
        <v>0</v>
      </c>
      <c r="EP736" s="57">
        <f t="shared" si="1167"/>
        <v>0</v>
      </c>
      <c r="EQ736" s="58">
        <f t="shared" si="1168"/>
        <v>0</v>
      </c>
      <c r="ER736" s="58">
        <f t="shared" si="1169"/>
        <v>0</v>
      </c>
      <c r="ES736" s="58">
        <f t="shared" si="1170"/>
        <v>0</v>
      </c>
      <c r="ET736" s="58">
        <f t="shared" si="1171"/>
        <v>0</v>
      </c>
    </row>
    <row r="737" spans="2:150" x14ac:dyDescent="0.25">
      <c r="B737" s="66">
        <v>2023514</v>
      </c>
      <c r="C737" s="67" t="s">
        <v>2028</v>
      </c>
      <c r="D737" s="32" t="s">
        <v>461</v>
      </c>
      <c r="E737" s="56"/>
      <c r="F737" s="33"/>
      <c r="G737" s="33"/>
      <c r="H737" s="288">
        <f t="shared" si="1142"/>
        <v>3620287.0902707828</v>
      </c>
      <c r="I737" s="288">
        <f t="shared" si="1143"/>
        <v>3620287.0902707828</v>
      </c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4" t="s">
        <v>462</v>
      </c>
      <c r="AI737" s="34" t="s">
        <v>463</v>
      </c>
      <c r="AJ737" s="34" t="s">
        <v>464</v>
      </c>
      <c r="AK737" s="34" t="s">
        <v>465</v>
      </c>
      <c r="AL737" s="34" t="s">
        <v>44</v>
      </c>
      <c r="AM737" s="34" t="s">
        <v>491</v>
      </c>
      <c r="AN737" s="34" t="s">
        <v>467</v>
      </c>
      <c r="AO737" s="36">
        <v>1.0415000000000001</v>
      </c>
      <c r="AP737" s="69" t="s">
        <v>1456</v>
      </c>
      <c r="AQ737" s="69" t="s">
        <v>58</v>
      </c>
      <c r="AR737" s="37" t="s">
        <v>469</v>
      </c>
      <c r="AS737" s="38">
        <v>2023</v>
      </c>
      <c r="AT737" s="39" t="s">
        <v>470</v>
      </c>
      <c r="AU737" s="37" t="s">
        <v>471</v>
      </c>
      <c r="AV737" s="39" t="s">
        <v>1263</v>
      </c>
      <c r="AW737" s="39" t="s">
        <v>1263</v>
      </c>
      <c r="AX737" s="39" t="s">
        <v>1263</v>
      </c>
      <c r="AY737" s="40" t="s">
        <v>2026</v>
      </c>
      <c r="AZ737" s="40" t="s">
        <v>2005</v>
      </c>
      <c r="BA737" s="274"/>
      <c r="BC737" s="43">
        <v>3476031.7717434298</v>
      </c>
      <c r="BD737" s="43">
        <v>0</v>
      </c>
      <c r="BE737" s="43"/>
      <c r="BF737" s="43"/>
      <c r="BG737" s="44"/>
      <c r="BH737" s="45">
        <f t="shared" si="1144"/>
        <v>3476031.7717434298</v>
      </c>
      <c r="BI737" s="45">
        <f t="shared" si="1145"/>
        <v>3620287.0902707828</v>
      </c>
      <c r="BJ737" s="45">
        <f t="shared" si="1172"/>
        <v>3620287.0902707828</v>
      </c>
      <c r="BK737" s="46">
        <v>0</v>
      </c>
      <c r="BL737" s="46">
        <v>0</v>
      </c>
      <c r="BM737" s="46">
        <f t="shared" si="1191"/>
        <v>0</v>
      </c>
      <c r="BN737" s="46">
        <v>0</v>
      </c>
      <c r="BO737" s="46">
        <f t="shared" si="1146"/>
        <v>0</v>
      </c>
      <c r="BP737" s="46">
        <v>0</v>
      </c>
      <c r="BQ737" s="46">
        <f t="shared" si="1121"/>
        <v>0</v>
      </c>
      <c r="BR737" s="46">
        <v>0</v>
      </c>
      <c r="BS737" s="46">
        <f t="shared" si="1122"/>
        <v>0</v>
      </c>
      <c r="BT737" s="46">
        <v>0</v>
      </c>
      <c r="BU737" s="46">
        <f t="shared" si="1123"/>
        <v>0</v>
      </c>
      <c r="BV737" s="46">
        <v>0</v>
      </c>
      <c r="BW737" s="46">
        <f t="shared" si="1124"/>
        <v>0</v>
      </c>
      <c r="BX737" s="46">
        <v>0</v>
      </c>
      <c r="BY737" s="46">
        <f t="shared" si="1192"/>
        <v>0</v>
      </c>
      <c r="BZ737" s="46">
        <v>0</v>
      </c>
      <c r="CA737" s="46">
        <f t="shared" si="1147"/>
        <v>0</v>
      </c>
      <c r="CB737" s="46">
        <v>0</v>
      </c>
      <c r="CC737" s="46">
        <f t="shared" si="1148"/>
        <v>0</v>
      </c>
      <c r="CD737" s="46">
        <v>0</v>
      </c>
      <c r="CE737" s="46">
        <f t="shared" si="1149"/>
        <v>0</v>
      </c>
      <c r="CF737" s="46">
        <v>0</v>
      </c>
      <c r="CG737" s="46">
        <f t="shared" si="1150"/>
        <v>0</v>
      </c>
      <c r="CH737" s="46">
        <v>0</v>
      </c>
      <c r="CI737" s="46">
        <f t="shared" si="1151"/>
        <v>0</v>
      </c>
      <c r="CJ737" s="46">
        <v>0</v>
      </c>
      <c r="CK737" s="46">
        <f t="shared" si="1152"/>
        <v>0</v>
      </c>
      <c r="CL737" s="46">
        <v>0</v>
      </c>
      <c r="CM737" s="46">
        <f t="shared" si="1153"/>
        <v>0</v>
      </c>
      <c r="CN737" s="46">
        <v>0</v>
      </c>
      <c r="CO737" s="46">
        <f t="shared" si="1154"/>
        <v>0</v>
      </c>
      <c r="CP737" s="46">
        <v>173801.61087171483</v>
      </c>
      <c r="CQ737" s="46">
        <f t="shared" si="1155"/>
        <v>181014.37772289102</v>
      </c>
      <c r="CR737" s="46">
        <v>173801.61087171483</v>
      </c>
      <c r="CS737" s="46">
        <f t="shared" si="1156"/>
        <v>181014.37772289102</v>
      </c>
      <c r="CT737" s="46">
        <v>1390412.57</v>
      </c>
      <c r="CU737" s="46">
        <f t="shared" si="1157"/>
        <v>1448114.6916550002</v>
      </c>
      <c r="CV737" s="46">
        <v>1390412.57</v>
      </c>
      <c r="CW737" s="46">
        <f t="shared" si="1158"/>
        <v>1448114.6916550002</v>
      </c>
      <c r="CX737" s="46">
        <v>347603.41000000003</v>
      </c>
      <c r="CY737" s="46">
        <f t="shared" si="1159"/>
        <v>362028.95151500008</v>
      </c>
      <c r="CZ737" s="46">
        <v>0</v>
      </c>
      <c r="DA737" s="46">
        <f t="shared" si="1160"/>
        <v>0</v>
      </c>
      <c r="DB737" s="47">
        <v>0</v>
      </c>
      <c r="DC737" s="46">
        <f t="shared" si="1161"/>
        <v>0</v>
      </c>
      <c r="DD737" s="48">
        <v>0</v>
      </c>
      <c r="DE737" s="46">
        <f t="shared" si="1162"/>
        <v>0</v>
      </c>
      <c r="DF737" s="305">
        <v>40</v>
      </c>
      <c r="DG737" s="308">
        <f t="shared" si="1135"/>
        <v>90507.177256769573</v>
      </c>
      <c r="DH737" s="306">
        <f t="shared" si="1140"/>
        <v>271521.53177030873</v>
      </c>
      <c r="DI737" s="293"/>
      <c r="DJ737" s="293"/>
      <c r="DK737" s="293"/>
      <c r="DL737" s="293"/>
      <c r="DM737" s="293"/>
      <c r="DN737" s="293"/>
      <c r="DO737" s="293"/>
      <c r="DP737" s="293"/>
      <c r="DQ737" s="293"/>
      <c r="DR737" s="293"/>
      <c r="DS737" s="293"/>
      <c r="DT737" s="293"/>
      <c r="DU737" s="293"/>
      <c r="DV737" s="293"/>
      <c r="DW737" s="293"/>
      <c r="DX737" s="293"/>
      <c r="DY737" s="293"/>
      <c r="DZ737" s="293"/>
      <c r="EA737" s="293"/>
      <c r="EB737" s="293"/>
      <c r="EC737" s="293"/>
      <c r="ED737" s="310">
        <f>$DG737</f>
        <v>90507.177256769573</v>
      </c>
      <c r="EE737" s="310">
        <f t="shared" si="1193"/>
        <v>90507.177256769573</v>
      </c>
      <c r="EF737" s="310">
        <f t="shared" si="1193"/>
        <v>90507.177256769573</v>
      </c>
      <c r="EG737" s="306">
        <f t="shared" si="1194"/>
        <v>3348765.5585004743</v>
      </c>
      <c r="EH737" s="55">
        <f t="shared" si="1195"/>
        <v>3</v>
      </c>
      <c r="EI737" s="55">
        <f t="shared" si="1141"/>
        <v>37</v>
      </c>
      <c r="EJ737" s="318" t="s">
        <v>539</v>
      </c>
      <c r="EK737" s="315">
        <f t="shared" si="1198"/>
        <v>0</v>
      </c>
      <c r="EL737" s="315">
        <f t="shared" si="1199"/>
        <v>0</v>
      </c>
      <c r="EM737" s="315">
        <f t="shared" si="1200"/>
        <v>0</v>
      </c>
      <c r="EN737" s="315">
        <f t="shared" si="1201"/>
        <v>0</v>
      </c>
      <c r="EO737" s="57">
        <f t="shared" si="1166"/>
        <v>0</v>
      </c>
      <c r="EP737" s="57">
        <f t="shared" si="1167"/>
        <v>0</v>
      </c>
      <c r="EQ737" s="58">
        <f t="shared" si="1168"/>
        <v>0</v>
      </c>
      <c r="ER737" s="58">
        <f t="shared" si="1169"/>
        <v>0</v>
      </c>
      <c r="ES737" s="58">
        <f t="shared" si="1170"/>
        <v>0</v>
      </c>
      <c r="ET737" s="58">
        <f t="shared" si="1171"/>
        <v>0</v>
      </c>
    </row>
    <row r="738" spans="2:150" x14ac:dyDescent="0.25">
      <c r="B738" s="66">
        <v>2023515</v>
      </c>
      <c r="C738" s="67" t="s">
        <v>2029</v>
      </c>
      <c r="D738" s="32" t="s">
        <v>461</v>
      </c>
      <c r="E738" s="56"/>
      <c r="F738" s="33"/>
      <c r="G738" s="33"/>
      <c r="H738" s="288">
        <f t="shared" si="1142"/>
        <v>3875278.8391713961</v>
      </c>
      <c r="I738" s="288">
        <f t="shared" si="1143"/>
        <v>3875278.8391713961</v>
      </c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4" t="s">
        <v>462</v>
      </c>
      <c r="AI738" s="34" t="s">
        <v>463</v>
      </c>
      <c r="AJ738" s="34" t="s">
        <v>464</v>
      </c>
      <c r="AK738" s="34" t="s">
        <v>465</v>
      </c>
      <c r="AL738" s="34" t="s">
        <v>44</v>
      </c>
      <c r="AM738" s="34" t="s">
        <v>491</v>
      </c>
      <c r="AN738" s="34" t="s">
        <v>467</v>
      </c>
      <c r="AO738" s="36">
        <v>1.0415000000000001</v>
      </c>
      <c r="AP738" s="69" t="s">
        <v>1456</v>
      </c>
      <c r="AQ738" s="69" t="s">
        <v>58</v>
      </c>
      <c r="AR738" s="37" t="s">
        <v>469</v>
      </c>
      <c r="AS738" s="38">
        <v>2023</v>
      </c>
      <c r="AT738" s="39" t="s">
        <v>470</v>
      </c>
      <c r="AU738" s="37" t="s">
        <v>471</v>
      </c>
      <c r="AV738" s="39" t="s">
        <v>1263</v>
      </c>
      <c r="AW738" s="39" t="s">
        <v>1263</v>
      </c>
      <c r="AX738" s="39" t="s">
        <v>1263</v>
      </c>
      <c r="AY738" s="40" t="s">
        <v>2026</v>
      </c>
      <c r="AZ738" s="40" t="s">
        <v>2005</v>
      </c>
      <c r="BA738" s="274"/>
      <c r="BC738" s="43">
        <v>3720863.0236883298</v>
      </c>
      <c r="BD738" s="43">
        <v>0</v>
      </c>
      <c r="BE738" s="43"/>
      <c r="BF738" s="43"/>
      <c r="BG738" s="44"/>
      <c r="BH738" s="45">
        <f t="shared" si="1144"/>
        <v>3720863.0236883298</v>
      </c>
      <c r="BI738" s="45">
        <f t="shared" si="1145"/>
        <v>3875278.8391713961</v>
      </c>
      <c r="BJ738" s="45">
        <f t="shared" si="1172"/>
        <v>3875278.8391713961</v>
      </c>
      <c r="BK738" s="46">
        <v>0</v>
      </c>
      <c r="BL738" s="46">
        <v>0</v>
      </c>
      <c r="BM738" s="46">
        <f t="shared" si="1191"/>
        <v>0</v>
      </c>
      <c r="BN738" s="46">
        <v>0</v>
      </c>
      <c r="BO738" s="46">
        <f t="shared" si="1146"/>
        <v>0</v>
      </c>
      <c r="BP738" s="46">
        <v>0</v>
      </c>
      <c r="BQ738" s="46">
        <f t="shared" si="1121"/>
        <v>0</v>
      </c>
      <c r="BR738" s="46">
        <v>0</v>
      </c>
      <c r="BS738" s="46">
        <f t="shared" si="1122"/>
        <v>0</v>
      </c>
      <c r="BT738" s="46">
        <v>0</v>
      </c>
      <c r="BU738" s="46">
        <f t="shared" si="1123"/>
        <v>0</v>
      </c>
      <c r="BV738" s="46">
        <v>0</v>
      </c>
      <c r="BW738" s="46">
        <f t="shared" si="1124"/>
        <v>0</v>
      </c>
      <c r="BX738" s="46">
        <v>0</v>
      </c>
      <c r="BY738" s="46">
        <f t="shared" si="1192"/>
        <v>0</v>
      </c>
      <c r="BZ738" s="46">
        <v>0</v>
      </c>
      <c r="CA738" s="46">
        <f t="shared" si="1147"/>
        <v>0</v>
      </c>
      <c r="CB738" s="46">
        <v>0</v>
      </c>
      <c r="CC738" s="46">
        <f t="shared" si="1148"/>
        <v>0</v>
      </c>
      <c r="CD738" s="46">
        <v>0</v>
      </c>
      <c r="CE738" s="46">
        <f t="shared" si="1149"/>
        <v>0</v>
      </c>
      <c r="CF738" s="46">
        <v>0</v>
      </c>
      <c r="CG738" s="46">
        <f t="shared" si="1150"/>
        <v>0</v>
      </c>
      <c r="CH738" s="46">
        <v>0</v>
      </c>
      <c r="CI738" s="46">
        <f t="shared" si="1151"/>
        <v>0</v>
      </c>
      <c r="CJ738" s="46">
        <v>0</v>
      </c>
      <c r="CK738" s="46">
        <f t="shared" si="1152"/>
        <v>0</v>
      </c>
      <c r="CL738" s="46">
        <v>0</v>
      </c>
      <c r="CM738" s="46">
        <f t="shared" si="1153"/>
        <v>0</v>
      </c>
      <c r="CN738" s="46">
        <v>0</v>
      </c>
      <c r="CO738" s="46">
        <f t="shared" si="1154"/>
        <v>0</v>
      </c>
      <c r="CP738" s="46">
        <v>0</v>
      </c>
      <c r="CQ738" s="46">
        <f t="shared" si="1155"/>
        <v>0</v>
      </c>
      <c r="CR738" s="46">
        <v>186043.12368832948</v>
      </c>
      <c r="CS738" s="46">
        <f t="shared" si="1156"/>
        <v>193763.91332139517</v>
      </c>
      <c r="CT738" s="46">
        <v>186043.04</v>
      </c>
      <c r="CU738" s="46">
        <f t="shared" si="1157"/>
        <v>193763.82616000003</v>
      </c>
      <c r="CV738" s="46">
        <v>1488345.3900000001</v>
      </c>
      <c r="CW738" s="46">
        <f t="shared" si="1158"/>
        <v>1550111.7236850003</v>
      </c>
      <c r="CX738" s="46">
        <v>1488345.3900000001</v>
      </c>
      <c r="CY738" s="46">
        <f t="shared" si="1159"/>
        <v>1550111.7236850003</v>
      </c>
      <c r="CZ738" s="46">
        <v>372086.08</v>
      </c>
      <c r="DA738" s="46">
        <f t="shared" si="1160"/>
        <v>387527.65232000005</v>
      </c>
      <c r="DB738" s="47">
        <v>0</v>
      </c>
      <c r="DC738" s="46">
        <f t="shared" si="1161"/>
        <v>0</v>
      </c>
      <c r="DD738" s="48">
        <v>0</v>
      </c>
      <c r="DE738" s="46">
        <f t="shared" si="1162"/>
        <v>0</v>
      </c>
      <c r="DF738" s="305">
        <v>40</v>
      </c>
      <c r="DG738" s="308">
        <f t="shared" si="1135"/>
        <v>96881.970979284903</v>
      </c>
      <c r="DH738" s="306">
        <f t="shared" si="1140"/>
        <v>193763.94195856981</v>
      </c>
      <c r="DI738" s="293"/>
      <c r="DJ738" s="293"/>
      <c r="DK738" s="293"/>
      <c r="DL738" s="293"/>
      <c r="DM738" s="293"/>
      <c r="DN738" s="293"/>
      <c r="DO738" s="293"/>
      <c r="DP738" s="293"/>
      <c r="DQ738" s="293"/>
      <c r="DR738" s="293"/>
      <c r="DS738" s="293"/>
      <c r="DT738" s="293"/>
      <c r="DU738" s="293"/>
      <c r="DV738" s="293"/>
      <c r="DW738" s="293"/>
      <c r="DX738" s="293"/>
      <c r="DY738" s="293"/>
      <c r="DZ738" s="293"/>
      <c r="EA738" s="293"/>
      <c r="EB738" s="293"/>
      <c r="EC738" s="293"/>
      <c r="ED738" s="293"/>
      <c r="EE738" s="310">
        <f>$DG738</f>
        <v>96881.970979284903</v>
      </c>
      <c r="EF738" s="310">
        <f>$DG738</f>
        <v>96881.970979284903</v>
      </c>
      <c r="EG738" s="306">
        <f t="shared" si="1194"/>
        <v>3681514.8972128262</v>
      </c>
      <c r="EH738" s="55">
        <f t="shared" si="1195"/>
        <v>2</v>
      </c>
      <c r="EI738" s="55">
        <f t="shared" si="1141"/>
        <v>38</v>
      </c>
      <c r="EJ738" s="318" t="s">
        <v>539</v>
      </c>
      <c r="EK738" s="315">
        <f t="shared" si="1198"/>
        <v>0</v>
      </c>
      <c r="EL738" s="315">
        <f t="shared" si="1199"/>
        <v>0</v>
      </c>
      <c r="EM738" s="315">
        <f t="shared" si="1200"/>
        <v>0</v>
      </c>
      <c r="EN738" s="315">
        <f t="shared" si="1201"/>
        <v>0</v>
      </c>
      <c r="EO738" s="57">
        <f t="shared" si="1166"/>
        <v>0</v>
      </c>
      <c r="EP738" s="57">
        <f t="shared" si="1167"/>
        <v>0</v>
      </c>
      <c r="EQ738" s="58">
        <f t="shared" si="1168"/>
        <v>0</v>
      </c>
      <c r="ER738" s="58">
        <f t="shared" si="1169"/>
        <v>0</v>
      </c>
      <c r="ES738" s="58">
        <f t="shared" si="1170"/>
        <v>0</v>
      </c>
      <c r="ET738" s="58">
        <f t="shared" si="1171"/>
        <v>0</v>
      </c>
    </row>
    <row r="739" spans="2:150" x14ac:dyDescent="0.25">
      <c r="B739" s="66">
        <v>2023516</v>
      </c>
      <c r="C739" s="67" t="s">
        <v>2030</v>
      </c>
      <c r="D739" s="32" t="s">
        <v>461</v>
      </c>
      <c r="E739" s="56"/>
      <c r="F739" s="33"/>
      <c r="G739" s="33"/>
      <c r="H739" s="288">
        <f t="shared" si="1142"/>
        <v>4097654.9265450006</v>
      </c>
      <c r="I739" s="288">
        <f t="shared" si="1143"/>
        <v>4097654.9265450006</v>
      </c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4" t="s">
        <v>462</v>
      </c>
      <c r="AI739" s="34" t="s">
        <v>463</v>
      </c>
      <c r="AJ739" s="34" t="s">
        <v>464</v>
      </c>
      <c r="AK739" s="34" t="s">
        <v>465</v>
      </c>
      <c r="AL739" s="34" t="s">
        <v>44</v>
      </c>
      <c r="AM739" s="34" t="s">
        <v>491</v>
      </c>
      <c r="AN739" s="34" t="s">
        <v>467</v>
      </c>
      <c r="AO739" s="36">
        <v>1.0415000000000001</v>
      </c>
      <c r="AP739" s="69" t="s">
        <v>1456</v>
      </c>
      <c r="AQ739" s="69" t="s">
        <v>58</v>
      </c>
      <c r="AR739" s="37" t="s">
        <v>469</v>
      </c>
      <c r="AS739" s="38">
        <v>2023</v>
      </c>
      <c r="AT739" s="39" t="s">
        <v>470</v>
      </c>
      <c r="AU739" s="37" t="s">
        <v>471</v>
      </c>
      <c r="AV739" s="39" t="s">
        <v>1263</v>
      </c>
      <c r="AW739" s="39" t="s">
        <v>1263</v>
      </c>
      <c r="AX739" s="39" t="s">
        <v>1263</v>
      </c>
      <c r="AY739" s="40" t="s">
        <v>2026</v>
      </c>
      <c r="AZ739" s="40" t="s">
        <v>2005</v>
      </c>
      <c r="BA739" s="274"/>
      <c r="BC739" s="43">
        <v>3934378.2300000009</v>
      </c>
      <c r="BD739" s="43">
        <v>0</v>
      </c>
      <c r="BE739" s="43"/>
      <c r="BF739" s="43"/>
      <c r="BG739" s="44"/>
      <c r="BH739" s="45">
        <f t="shared" si="1144"/>
        <v>3934378.2300000009</v>
      </c>
      <c r="BI739" s="45">
        <f t="shared" si="1145"/>
        <v>4097654.9265450006</v>
      </c>
      <c r="BJ739" s="45">
        <f t="shared" si="1172"/>
        <v>4097654.9265450006</v>
      </c>
      <c r="BK739" s="46">
        <v>0</v>
      </c>
      <c r="BL739" s="46">
        <v>0</v>
      </c>
      <c r="BM739" s="46">
        <f t="shared" si="1191"/>
        <v>0</v>
      </c>
      <c r="BN739" s="46">
        <v>0</v>
      </c>
      <c r="BO739" s="46">
        <f t="shared" si="1146"/>
        <v>0</v>
      </c>
      <c r="BP739" s="46">
        <v>0</v>
      </c>
      <c r="BQ739" s="46">
        <f t="shared" si="1121"/>
        <v>0</v>
      </c>
      <c r="BR739" s="46">
        <v>0</v>
      </c>
      <c r="BS739" s="46">
        <f t="shared" si="1122"/>
        <v>0</v>
      </c>
      <c r="BT739" s="46">
        <v>0</v>
      </c>
      <c r="BU739" s="46">
        <f t="shared" si="1123"/>
        <v>0</v>
      </c>
      <c r="BV739" s="46">
        <v>0</v>
      </c>
      <c r="BW739" s="46">
        <f t="shared" si="1124"/>
        <v>0</v>
      </c>
      <c r="BX739" s="46">
        <v>0</v>
      </c>
      <c r="BY739" s="46">
        <f t="shared" si="1192"/>
        <v>0</v>
      </c>
      <c r="BZ739" s="46">
        <v>0</v>
      </c>
      <c r="CA739" s="46">
        <f t="shared" si="1147"/>
        <v>0</v>
      </c>
      <c r="CB739" s="46">
        <v>0</v>
      </c>
      <c r="CC739" s="46">
        <f t="shared" si="1148"/>
        <v>0</v>
      </c>
      <c r="CD739" s="46">
        <v>0</v>
      </c>
      <c r="CE739" s="46">
        <f t="shared" si="1149"/>
        <v>0</v>
      </c>
      <c r="CF739" s="46">
        <v>0</v>
      </c>
      <c r="CG739" s="46">
        <f t="shared" si="1150"/>
        <v>0</v>
      </c>
      <c r="CH739" s="46">
        <v>0</v>
      </c>
      <c r="CI739" s="46">
        <f t="shared" si="1151"/>
        <v>0</v>
      </c>
      <c r="CJ739" s="46">
        <v>0</v>
      </c>
      <c r="CK739" s="46">
        <f t="shared" si="1152"/>
        <v>0</v>
      </c>
      <c r="CL739" s="46">
        <v>0</v>
      </c>
      <c r="CM739" s="46">
        <f t="shared" si="1153"/>
        <v>0</v>
      </c>
      <c r="CN739" s="46">
        <v>0</v>
      </c>
      <c r="CO739" s="46">
        <f t="shared" si="1154"/>
        <v>0</v>
      </c>
      <c r="CP739" s="46">
        <v>0</v>
      </c>
      <c r="CQ739" s="46">
        <f t="shared" si="1155"/>
        <v>0</v>
      </c>
      <c r="CR739" s="46">
        <v>0</v>
      </c>
      <c r="CS739" s="46">
        <f t="shared" si="1156"/>
        <v>0</v>
      </c>
      <c r="CT739" s="46">
        <v>196718.43000000002</v>
      </c>
      <c r="CU739" s="46">
        <f t="shared" si="1157"/>
        <v>204882.24484500004</v>
      </c>
      <c r="CV739" s="46">
        <v>196718.43000000002</v>
      </c>
      <c r="CW739" s="46">
        <f t="shared" si="1158"/>
        <v>204882.24484500004</v>
      </c>
      <c r="CX739" s="46">
        <v>1573751.7200000002</v>
      </c>
      <c r="CY739" s="46">
        <f t="shared" si="1159"/>
        <v>1639062.4163800003</v>
      </c>
      <c r="CZ739" s="46">
        <v>1573751.7200000002</v>
      </c>
      <c r="DA739" s="46">
        <f t="shared" si="1160"/>
        <v>1639062.4163800003</v>
      </c>
      <c r="DB739" s="47">
        <v>393437.93000000005</v>
      </c>
      <c r="DC739" s="46">
        <f t="shared" si="1161"/>
        <v>409765.60409500008</v>
      </c>
      <c r="DD739" s="48">
        <v>0</v>
      </c>
      <c r="DE739" s="46">
        <f t="shared" si="1162"/>
        <v>0</v>
      </c>
      <c r="DF739" s="305">
        <v>40</v>
      </c>
      <c r="DG739" s="308">
        <f t="shared" si="1135"/>
        <v>102441.37316362502</v>
      </c>
      <c r="DH739" s="306">
        <f t="shared" si="1140"/>
        <v>102441.37316362502</v>
      </c>
      <c r="DI739" s="293"/>
      <c r="DJ739" s="293"/>
      <c r="DK739" s="293"/>
      <c r="DL739" s="293"/>
      <c r="DM739" s="293"/>
      <c r="DN739" s="293"/>
      <c r="DO739" s="293"/>
      <c r="DP739" s="293"/>
      <c r="DQ739" s="293"/>
      <c r="DR739" s="293"/>
      <c r="DS739" s="293"/>
      <c r="DT739" s="293"/>
      <c r="DU739" s="293"/>
      <c r="DV739" s="293"/>
      <c r="DW739" s="293"/>
      <c r="DX739" s="293"/>
      <c r="DY739" s="293"/>
      <c r="DZ739" s="293"/>
      <c r="EA739" s="293"/>
      <c r="EB739" s="293"/>
      <c r="EC739" s="293"/>
      <c r="ED739" s="293"/>
      <c r="EE739" s="293"/>
      <c r="EF739" s="310">
        <f>DG739</f>
        <v>102441.37316362502</v>
      </c>
      <c r="EG739" s="306">
        <f t="shared" si="1194"/>
        <v>3995213.5533813755</v>
      </c>
      <c r="EH739" s="55">
        <f t="shared" si="1195"/>
        <v>1</v>
      </c>
      <c r="EI739" s="55">
        <f t="shared" si="1141"/>
        <v>39</v>
      </c>
      <c r="EJ739" s="318" t="s">
        <v>539</v>
      </c>
      <c r="EK739" s="315">
        <f t="shared" si="1198"/>
        <v>0</v>
      </c>
      <c r="EL739" s="315">
        <f t="shared" si="1199"/>
        <v>0</v>
      </c>
      <c r="EM739" s="315">
        <f t="shared" si="1200"/>
        <v>0</v>
      </c>
      <c r="EN739" s="315">
        <f t="shared" si="1201"/>
        <v>0</v>
      </c>
      <c r="EO739" s="57">
        <f t="shared" si="1166"/>
        <v>0</v>
      </c>
      <c r="EP739" s="57">
        <f t="shared" si="1167"/>
        <v>0</v>
      </c>
      <c r="EQ739" s="58">
        <f t="shared" si="1168"/>
        <v>0</v>
      </c>
      <c r="ER739" s="58">
        <f t="shared" si="1169"/>
        <v>0</v>
      </c>
      <c r="ES739" s="58">
        <f t="shared" si="1170"/>
        <v>0</v>
      </c>
      <c r="ET739" s="58">
        <f t="shared" si="1171"/>
        <v>0</v>
      </c>
    </row>
    <row r="740" spans="2:150" x14ac:dyDescent="0.25">
      <c r="B740" s="66">
        <v>2023517</v>
      </c>
      <c r="C740" s="67" t="s">
        <v>2031</v>
      </c>
      <c r="D740" s="32" t="s">
        <v>461</v>
      </c>
      <c r="E740" s="56"/>
      <c r="F740" s="33"/>
      <c r="G740" s="33"/>
      <c r="H740" s="288">
        <f t="shared" si="1142"/>
        <v>2717333.21451905</v>
      </c>
      <c r="I740" s="288">
        <f t="shared" si="1143"/>
        <v>2717333.21451905</v>
      </c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4" t="s">
        <v>462</v>
      </c>
      <c r="AI740" s="34" t="s">
        <v>463</v>
      </c>
      <c r="AJ740" s="34" t="s">
        <v>464</v>
      </c>
      <c r="AK740" s="34" t="s">
        <v>465</v>
      </c>
      <c r="AL740" s="34" t="s">
        <v>44</v>
      </c>
      <c r="AM740" s="34" t="s">
        <v>491</v>
      </c>
      <c r="AN740" s="34" t="s">
        <v>467</v>
      </c>
      <c r="AO740" s="36">
        <v>1.0415000000000001</v>
      </c>
      <c r="AP740" s="69" t="s">
        <v>1456</v>
      </c>
      <c r="AQ740" s="69" t="s">
        <v>58</v>
      </c>
      <c r="AR740" s="37" t="s">
        <v>469</v>
      </c>
      <c r="AS740" s="38">
        <v>2023</v>
      </c>
      <c r="AT740" s="39" t="s">
        <v>470</v>
      </c>
      <c r="AU740" s="37" t="s">
        <v>471</v>
      </c>
      <c r="AV740" s="39" t="s">
        <v>1263</v>
      </c>
      <c r="AW740" s="39" t="s">
        <v>1263</v>
      </c>
      <c r="AX740" s="39" t="s">
        <v>1263</v>
      </c>
      <c r="AY740" s="40" t="s">
        <v>2026</v>
      </c>
      <c r="AZ740" s="40" t="s">
        <v>2005</v>
      </c>
      <c r="BA740" s="274"/>
      <c r="BC740" s="43">
        <v>2609057.3351119054</v>
      </c>
      <c r="BD740" s="43">
        <v>0</v>
      </c>
      <c r="BE740" s="43"/>
      <c r="BF740" s="43"/>
      <c r="BG740" s="44"/>
      <c r="BH740" s="45">
        <f t="shared" si="1144"/>
        <v>2609057.3351119054</v>
      </c>
      <c r="BI740" s="45">
        <f t="shared" si="1145"/>
        <v>2717333.21451905</v>
      </c>
      <c r="BJ740" s="45">
        <f t="shared" si="1172"/>
        <v>2717333.21451905</v>
      </c>
      <c r="BK740" s="46">
        <v>0</v>
      </c>
      <c r="BL740" s="46">
        <v>0</v>
      </c>
      <c r="BM740" s="46">
        <f t="shared" si="1191"/>
        <v>0</v>
      </c>
      <c r="BN740" s="46">
        <v>0</v>
      </c>
      <c r="BO740" s="46">
        <f t="shared" si="1146"/>
        <v>0</v>
      </c>
      <c r="BP740" s="46">
        <v>0</v>
      </c>
      <c r="BQ740" s="46">
        <f t="shared" si="1121"/>
        <v>0</v>
      </c>
      <c r="BR740" s="46">
        <v>0</v>
      </c>
      <c r="BS740" s="46">
        <f t="shared" si="1122"/>
        <v>0</v>
      </c>
      <c r="BT740" s="46">
        <v>0</v>
      </c>
      <c r="BU740" s="46">
        <f t="shared" si="1123"/>
        <v>0</v>
      </c>
      <c r="BV740" s="46">
        <v>130452.86675559529</v>
      </c>
      <c r="BW740" s="46">
        <f t="shared" si="1124"/>
        <v>135866.6607259525</v>
      </c>
      <c r="BX740" s="46">
        <v>130452.86675559529</v>
      </c>
      <c r="BY740" s="46">
        <f t="shared" si="1192"/>
        <v>135866.6607259525</v>
      </c>
      <c r="BZ740" s="46">
        <v>1043622.9340447623</v>
      </c>
      <c r="CA740" s="46">
        <f t="shared" si="1147"/>
        <v>1086933.28580762</v>
      </c>
      <c r="CB740" s="46">
        <v>1043622.9340447623</v>
      </c>
      <c r="CC740" s="46">
        <f t="shared" si="1148"/>
        <v>1086933.28580762</v>
      </c>
      <c r="CD740" s="46">
        <v>260905.73351119057</v>
      </c>
      <c r="CE740" s="46">
        <f t="shared" si="1149"/>
        <v>271733.32145190501</v>
      </c>
      <c r="CF740" s="46">
        <v>0</v>
      </c>
      <c r="CG740" s="46">
        <f t="shared" si="1150"/>
        <v>0</v>
      </c>
      <c r="CH740" s="46">
        <v>0</v>
      </c>
      <c r="CI740" s="46">
        <f t="shared" si="1151"/>
        <v>0</v>
      </c>
      <c r="CJ740" s="46">
        <v>0</v>
      </c>
      <c r="CK740" s="46">
        <f t="shared" si="1152"/>
        <v>0</v>
      </c>
      <c r="CL740" s="46">
        <v>0</v>
      </c>
      <c r="CM740" s="46">
        <f t="shared" si="1153"/>
        <v>0</v>
      </c>
      <c r="CN740" s="46">
        <v>0</v>
      </c>
      <c r="CO740" s="46">
        <f t="shared" si="1154"/>
        <v>0</v>
      </c>
      <c r="CP740" s="46">
        <v>0</v>
      </c>
      <c r="CQ740" s="46">
        <f t="shared" si="1155"/>
        <v>0</v>
      </c>
      <c r="CR740" s="46">
        <v>0</v>
      </c>
      <c r="CS740" s="46">
        <f t="shared" si="1156"/>
        <v>0</v>
      </c>
      <c r="CT740" s="46">
        <v>0</v>
      </c>
      <c r="CU740" s="46">
        <f t="shared" si="1157"/>
        <v>0</v>
      </c>
      <c r="CV740" s="46">
        <v>0</v>
      </c>
      <c r="CW740" s="46">
        <f t="shared" si="1158"/>
        <v>0</v>
      </c>
      <c r="CX740" s="46">
        <v>0</v>
      </c>
      <c r="CY740" s="46">
        <f t="shared" si="1159"/>
        <v>0</v>
      </c>
      <c r="CZ740" s="46">
        <v>0</v>
      </c>
      <c r="DA740" s="46">
        <f t="shared" si="1160"/>
        <v>0</v>
      </c>
      <c r="DB740" s="47">
        <v>0</v>
      </c>
      <c r="DC740" s="46">
        <f t="shared" si="1161"/>
        <v>0</v>
      </c>
      <c r="DD740" s="48">
        <v>0</v>
      </c>
      <c r="DE740" s="46">
        <f t="shared" si="1162"/>
        <v>0</v>
      </c>
      <c r="DF740" s="305">
        <v>20</v>
      </c>
      <c r="DG740" s="308">
        <f t="shared" si="1135"/>
        <v>135866.6607259525</v>
      </c>
      <c r="DH740" s="306">
        <f t="shared" si="1140"/>
        <v>1766266.589437383</v>
      </c>
      <c r="DI740" s="293"/>
      <c r="DJ740" s="293"/>
      <c r="DK740" s="293"/>
      <c r="DL740" s="293"/>
      <c r="DM740" s="293"/>
      <c r="DN740" s="293"/>
      <c r="DO740" s="293"/>
      <c r="DP740" s="293"/>
      <c r="DQ740" s="293"/>
      <c r="DR740" s="293"/>
      <c r="DS740" s="293"/>
      <c r="DT740" s="310">
        <f>$DG740</f>
        <v>135866.6607259525</v>
      </c>
      <c r="DU740" s="310">
        <f t="shared" ref="DU740:EF740" si="1203">$DG740</f>
        <v>135866.6607259525</v>
      </c>
      <c r="DV740" s="310">
        <f t="shared" si="1203"/>
        <v>135866.6607259525</v>
      </c>
      <c r="DW740" s="310">
        <f t="shared" si="1203"/>
        <v>135866.6607259525</v>
      </c>
      <c r="DX740" s="310">
        <f t="shared" si="1203"/>
        <v>135866.6607259525</v>
      </c>
      <c r="DY740" s="310">
        <f t="shared" si="1203"/>
        <v>135866.6607259525</v>
      </c>
      <c r="DZ740" s="310">
        <f t="shared" si="1203"/>
        <v>135866.6607259525</v>
      </c>
      <c r="EA740" s="310">
        <f t="shared" si="1203"/>
        <v>135866.6607259525</v>
      </c>
      <c r="EB740" s="310">
        <f t="shared" si="1203"/>
        <v>135866.6607259525</v>
      </c>
      <c r="EC740" s="310">
        <f t="shared" si="1203"/>
        <v>135866.6607259525</v>
      </c>
      <c r="ED740" s="310">
        <f t="shared" si="1203"/>
        <v>135866.6607259525</v>
      </c>
      <c r="EE740" s="310">
        <f t="shared" si="1203"/>
        <v>135866.6607259525</v>
      </c>
      <c r="EF740" s="310">
        <f t="shared" si="1203"/>
        <v>135866.6607259525</v>
      </c>
      <c r="EG740" s="306">
        <f t="shared" si="1194"/>
        <v>951066.62508166698</v>
      </c>
      <c r="EH740" s="55">
        <f t="shared" si="1195"/>
        <v>13</v>
      </c>
      <c r="EI740" s="55">
        <f t="shared" si="1141"/>
        <v>7</v>
      </c>
      <c r="EJ740" s="318" t="s">
        <v>989</v>
      </c>
      <c r="EK740" s="315">
        <f t="shared" si="1198"/>
        <v>0</v>
      </c>
      <c r="EL740" s="315">
        <f t="shared" si="1199"/>
        <v>0</v>
      </c>
      <c r="EM740" s="315">
        <f t="shared" si="1200"/>
        <v>0</v>
      </c>
      <c r="EN740" s="315">
        <f t="shared" si="1201"/>
        <v>0</v>
      </c>
      <c r="EO740" s="57">
        <f t="shared" si="1166"/>
        <v>0</v>
      </c>
      <c r="EP740" s="57">
        <f t="shared" si="1167"/>
        <v>0</v>
      </c>
      <c r="EQ740" s="58">
        <f t="shared" si="1168"/>
        <v>0</v>
      </c>
      <c r="ER740" s="58">
        <f t="shared" si="1169"/>
        <v>0</v>
      </c>
      <c r="ES740" s="58">
        <f t="shared" si="1170"/>
        <v>0</v>
      </c>
      <c r="ET740" s="58">
        <f t="shared" si="1171"/>
        <v>0</v>
      </c>
    </row>
    <row r="741" spans="2:150" x14ac:dyDescent="0.25">
      <c r="B741" s="66">
        <v>1320001</v>
      </c>
      <c r="C741" s="67" t="s">
        <v>2032</v>
      </c>
      <c r="D741" s="32" t="s">
        <v>944</v>
      </c>
      <c r="E741" s="56"/>
      <c r="F741" s="33"/>
      <c r="G741" s="33"/>
      <c r="H741" s="288">
        <f t="shared" si="1142"/>
        <v>0</v>
      </c>
      <c r="I741" s="288">
        <f t="shared" si="1143"/>
        <v>0</v>
      </c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4" t="s">
        <v>901</v>
      </c>
      <c r="AI741" s="34" t="s">
        <v>463</v>
      </c>
      <c r="AJ741" s="34" t="s">
        <v>177</v>
      </c>
      <c r="AK741" s="34" t="s">
        <v>734</v>
      </c>
      <c r="AL741" s="34" t="s">
        <v>1995</v>
      </c>
      <c r="AM741" s="34" t="s">
        <v>692</v>
      </c>
      <c r="AN741" s="34" t="s">
        <v>617</v>
      </c>
      <c r="AO741" s="36">
        <v>1.04</v>
      </c>
      <c r="AP741" s="69" t="s">
        <v>586</v>
      </c>
      <c r="AQ741" s="69" t="s">
        <v>58</v>
      </c>
      <c r="AR741" s="37" t="s">
        <v>469</v>
      </c>
      <c r="AS741" s="38">
        <v>2023</v>
      </c>
      <c r="AT741" s="39" t="s">
        <v>470</v>
      </c>
      <c r="AU741" s="37" t="s">
        <v>471</v>
      </c>
      <c r="AV741" s="39" t="s">
        <v>1263</v>
      </c>
      <c r="AW741" s="39" t="s">
        <v>1263</v>
      </c>
      <c r="AX741" s="39" t="s">
        <v>1263</v>
      </c>
      <c r="AY741" s="40" t="s">
        <v>946</v>
      </c>
      <c r="AZ741" s="40" t="s">
        <v>1989</v>
      </c>
      <c r="BA741" s="274"/>
      <c r="BC741" s="43">
        <v>0</v>
      </c>
      <c r="BD741" s="43">
        <v>0</v>
      </c>
      <c r="BE741" s="43"/>
      <c r="BF741" s="43"/>
      <c r="BG741" s="44"/>
      <c r="BH741" s="45">
        <f t="shared" si="1144"/>
        <v>0</v>
      </c>
      <c r="BI741" s="45">
        <f t="shared" si="1145"/>
        <v>0</v>
      </c>
      <c r="BJ741" s="45">
        <f t="shared" si="1172"/>
        <v>0</v>
      </c>
      <c r="BK741" s="46">
        <v>0</v>
      </c>
      <c r="BL741" s="46">
        <v>0</v>
      </c>
      <c r="BM741" s="46">
        <f t="shared" si="1191"/>
        <v>0</v>
      </c>
      <c r="BN741" s="46">
        <v>0</v>
      </c>
      <c r="BO741" s="46">
        <f t="shared" si="1146"/>
        <v>0</v>
      </c>
      <c r="BP741" s="46">
        <v>0</v>
      </c>
      <c r="BQ741" s="46">
        <f t="shared" si="1121"/>
        <v>0</v>
      </c>
      <c r="BR741" s="46">
        <v>0</v>
      </c>
      <c r="BS741" s="46">
        <f t="shared" si="1122"/>
        <v>0</v>
      </c>
      <c r="BT741" s="46">
        <v>0</v>
      </c>
      <c r="BU741" s="46">
        <f t="shared" si="1123"/>
        <v>0</v>
      </c>
      <c r="BV741" s="46">
        <v>0</v>
      </c>
      <c r="BW741" s="46">
        <f t="shared" si="1124"/>
        <v>0</v>
      </c>
      <c r="BX741" s="46">
        <v>0</v>
      </c>
      <c r="BY741" s="46">
        <f t="shared" si="1192"/>
        <v>0</v>
      </c>
      <c r="BZ741" s="46">
        <v>0</v>
      </c>
      <c r="CA741" s="46">
        <f t="shared" si="1147"/>
        <v>0</v>
      </c>
      <c r="CB741" s="46">
        <v>0</v>
      </c>
      <c r="CC741" s="46">
        <f t="shared" si="1148"/>
        <v>0</v>
      </c>
      <c r="CD741" s="46">
        <v>0</v>
      </c>
      <c r="CE741" s="46">
        <f t="shared" si="1149"/>
        <v>0</v>
      </c>
      <c r="CF741" s="46">
        <v>0</v>
      </c>
      <c r="CG741" s="46">
        <f t="shared" si="1150"/>
        <v>0</v>
      </c>
      <c r="CH741" s="46">
        <v>0</v>
      </c>
      <c r="CI741" s="46">
        <f t="shared" si="1151"/>
        <v>0</v>
      </c>
      <c r="CJ741" s="46">
        <v>0</v>
      </c>
      <c r="CK741" s="46">
        <f t="shared" si="1152"/>
        <v>0</v>
      </c>
      <c r="CL741" s="46">
        <v>0</v>
      </c>
      <c r="CM741" s="46">
        <f t="shared" si="1153"/>
        <v>0</v>
      </c>
      <c r="CN741" s="46">
        <v>0</v>
      </c>
      <c r="CO741" s="46">
        <f t="shared" si="1154"/>
        <v>0</v>
      </c>
      <c r="CP741" s="46">
        <v>0</v>
      </c>
      <c r="CQ741" s="46">
        <f t="shared" si="1155"/>
        <v>0</v>
      </c>
      <c r="CR741" s="46">
        <v>0</v>
      </c>
      <c r="CS741" s="46">
        <f t="shared" si="1156"/>
        <v>0</v>
      </c>
      <c r="CT741" s="46">
        <v>0</v>
      </c>
      <c r="CU741" s="46">
        <f t="shared" si="1157"/>
        <v>0</v>
      </c>
      <c r="CV741" s="46">
        <v>0</v>
      </c>
      <c r="CW741" s="46">
        <f t="shared" si="1158"/>
        <v>0</v>
      </c>
      <c r="CX741" s="46">
        <v>0</v>
      </c>
      <c r="CY741" s="46">
        <f t="shared" si="1159"/>
        <v>0</v>
      </c>
      <c r="CZ741" s="46">
        <v>0</v>
      </c>
      <c r="DA741" s="46">
        <f t="shared" si="1160"/>
        <v>0</v>
      </c>
      <c r="DB741" s="47">
        <v>0</v>
      </c>
      <c r="DC741" s="46">
        <f t="shared" si="1161"/>
        <v>0</v>
      </c>
      <c r="DD741" s="48">
        <v>0</v>
      </c>
      <c r="DE741" s="46">
        <f t="shared" si="1162"/>
        <v>0</v>
      </c>
      <c r="DF741" s="305">
        <v>60</v>
      </c>
      <c r="DG741" s="308">
        <f t="shared" si="1135"/>
        <v>0</v>
      </c>
      <c r="DH741" s="306">
        <f t="shared" si="1140"/>
        <v>0</v>
      </c>
      <c r="DI741" s="293"/>
      <c r="DJ741" s="293"/>
      <c r="DK741" s="293"/>
      <c r="DL741" s="293"/>
      <c r="DM741" s="293"/>
      <c r="DN741" s="293"/>
      <c r="DO741" s="293"/>
      <c r="DP741" s="293"/>
      <c r="DQ741" s="293"/>
      <c r="DR741" s="293"/>
      <c r="DS741" s="293"/>
      <c r="DT741" s="293"/>
      <c r="DU741" s="293"/>
      <c r="DV741" s="293"/>
      <c r="DW741" s="293"/>
      <c r="DX741" s="293"/>
      <c r="DY741" s="293"/>
      <c r="DZ741" s="293"/>
      <c r="EA741" s="293"/>
      <c r="EB741" s="293"/>
      <c r="EC741" s="293"/>
      <c r="ED741" s="293"/>
      <c r="EE741" s="293"/>
      <c r="EF741" s="293"/>
      <c r="EG741" s="306">
        <f t="shared" si="1194"/>
        <v>0</v>
      </c>
      <c r="EH741" s="55">
        <f t="shared" si="1195"/>
        <v>0</v>
      </c>
      <c r="EI741" s="55">
        <f t="shared" si="1141"/>
        <v>60</v>
      </c>
      <c r="EJ741" s="318" t="s">
        <v>2033</v>
      </c>
      <c r="EK741" s="315">
        <f t="shared" si="1198"/>
        <v>0</v>
      </c>
      <c r="EL741" s="315">
        <f t="shared" si="1199"/>
        <v>0</v>
      </c>
      <c r="EM741" s="315">
        <f t="shared" si="1200"/>
        <v>0</v>
      </c>
      <c r="EN741" s="315">
        <f t="shared" si="1201"/>
        <v>0</v>
      </c>
      <c r="EO741" s="57">
        <f t="shared" si="1166"/>
        <v>0</v>
      </c>
      <c r="EP741" s="57">
        <f t="shared" si="1167"/>
        <v>0</v>
      </c>
      <c r="EQ741" s="58">
        <f t="shared" si="1168"/>
        <v>0</v>
      </c>
      <c r="ER741" s="58">
        <f t="shared" si="1169"/>
        <v>0</v>
      </c>
      <c r="ES741" s="58">
        <f t="shared" si="1170"/>
        <v>0</v>
      </c>
      <c r="ET741" s="58">
        <f t="shared" si="1171"/>
        <v>0</v>
      </c>
    </row>
    <row r="742" spans="2:150" x14ac:dyDescent="0.25">
      <c r="B742" s="66">
        <v>2023344</v>
      </c>
      <c r="C742" s="67" t="s">
        <v>2034</v>
      </c>
      <c r="D742" s="32" t="s">
        <v>604</v>
      </c>
      <c r="E742" s="56"/>
      <c r="F742" s="33"/>
      <c r="G742" s="33"/>
      <c r="H742" s="288">
        <f t="shared" si="1142"/>
        <v>0</v>
      </c>
      <c r="I742" s="288">
        <f t="shared" si="1143"/>
        <v>0</v>
      </c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4" t="s">
        <v>649</v>
      </c>
      <c r="AI742" s="34" t="s">
        <v>597</v>
      </c>
      <c r="AJ742" s="34" t="s">
        <v>129</v>
      </c>
      <c r="AK742" s="34" t="s">
        <v>806</v>
      </c>
      <c r="AL742" s="34" t="s">
        <v>129</v>
      </c>
      <c r="AM742" s="34" t="s">
        <v>466</v>
      </c>
      <c r="AN742" s="34" t="s">
        <v>744</v>
      </c>
      <c r="AO742" s="36">
        <v>1.04</v>
      </c>
      <c r="AP742" s="69" t="s">
        <v>1456</v>
      </c>
      <c r="AQ742" s="69" t="s">
        <v>58</v>
      </c>
      <c r="AR742" s="37" t="s">
        <v>469</v>
      </c>
      <c r="AS742" s="38">
        <v>2023</v>
      </c>
      <c r="AT742" s="39" t="s">
        <v>470</v>
      </c>
      <c r="AU742" s="37" t="s">
        <v>471</v>
      </c>
      <c r="AV742" s="39" t="s">
        <v>1263</v>
      </c>
      <c r="AW742" s="39" t="s">
        <v>1263</v>
      </c>
      <c r="AX742" s="39" t="s">
        <v>1263</v>
      </c>
      <c r="AY742" s="40" t="s">
        <v>1116</v>
      </c>
      <c r="AZ742" s="40" t="s">
        <v>1989</v>
      </c>
      <c r="BA742" s="274"/>
      <c r="BC742" s="43">
        <v>0</v>
      </c>
      <c r="BD742" s="43">
        <v>0</v>
      </c>
      <c r="BE742" s="43"/>
      <c r="BF742" s="43"/>
      <c r="BG742" s="44"/>
      <c r="BH742" s="45">
        <f t="shared" si="1144"/>
        <v>0</v>
      </c>
      <c r="BI742" s="45">
        <f t="shared" si="1145"/>
        <v>0</v>
      </c>
      <c r="BJ742" s="45">
        <f t="shared" si="1172"/>
        <v>0</v>
      </c>
      <c r="BK742" s="46">
        <v>0</v>
      </c>
      <c r="BL742" s="46">
        <v>0</v>
      </c>
      <c r="BM742" s="46">
        <f t="shared" si="1191"/>
        <v>0</v>
      </c>
      <c r="BN742" s="46">
        <v>0</v>
      </c>
      <c r="BO742" s="46">
        <f t="shared" si="1146"/>
        <v>0</v>
      </c>
      <c r="BP742" s="46">
        <v>0</v>
      </c>
      <c r="BQ742" s="46">
        <f t="shared" si="1121"/>
        <v>0</v>
      </c>
      <c r="BR742" s="46">
        <v>0</v>
      </c>
      <c r="BS742" s="46">
        <f t="shared" si="1122"/>
        <v>0</v>
      </c>
      <c r="BT742" s="46">
        <v>0</v>
      </c>
      <c r="BU742" s="46">
        <f t="shared" si="1123"/>
        <v>0</v>
      </c>
      <c r="BV742" s="46">
        <v>0</v>
      </c>
      <c r="BW742" s="46">
        <f t="shared" si="1124"/>
        <v>0</v>
      </c>
      <c r="BX742" s="46">
        <v>0</v>
      </c>
      <c r="BY742" s="46">
        <f t="shared" si="1192"/>
        <v>0</v>
      </c>
      <c r="BZ742" s="46">
        <v>0</v>
      </c>
      <c r="CA742" s="46">
        <f t="shared" si="1147"/>
        <v>0</v>
      </c>
      <c r="CB742" s="46">
        <v>0</v>
      </c>
      <c r="CC742" s="46">
        <f t="shared" si="1148"/>
        <v>0</v>
      </c>
      <c r="CD742" s="46">
        <v>0</v>
      </c>
      <c r="CE742" s="46">
        <f t="shared" si="1149"/>
        <v>0</v>
      </c>
      <c r="CF742" s="46">
        <v>0</v>
      </c>
      <c r="CG742" s="46">
        <f t="shared" si="1150"/>
        <v>0</v>
      </c>
      <c r="CH742" s="46">
        <v>0</v>
      </c>
      <c r="CI742" s="46">
        <f t="shared" si="1151"/>
        <v>0</v>
      </c>
      <c r="CJ742" s="46">
        <v>0</v>
      </c>
      <c r="CK742" s="46">
        <f t="shared" si="1152"/>
        <v>0</v>
      </c>
      <c r="CL742" s="46">
        <v>0</v>
      </c>
      <c r="CM742" s="46">
        <f t="shared" si="1153"/>
        <v>0</v>
      </c>
      <c r="CN742" s="46">
        <v>0</v>
      </c>
      <c r="CO742" s="46">
        <f t="shared" si="1154"/>
        <v>0</v>
      </c>
      <c r="CP742" s="46">
        <v>0</v>
      </c>
      <c r="CQ742" s="46">
        <f t="shared" si="1155"/>
        <v>0</v>
      </c>
      <c r="CR742" s="46">
        <v>0</v>
      </c>
      <c r="CS742" s="46">
        <f t="shared" si="1156"/>
        <v>0</v>
      </c>
      <c r="CT742" s="46">
        <v>0</v>
      </c>
      <c r="CU742" s="46">
        <f t="shared" si="1157"/>
        <v>0</v>
      </c>
      <c r="CV742" s="46">
        <v>0</v>
      </c>
      <c r="CW742" s="46">
        <f t="shared" si="1158"/>
        <v>0</v>
      </c>
      <c r="CX742" s="46">
        <v>0</v>
      </c>
      <c r="CY742" s="46">
        <f t="shared" si="1159"/>
        <v>0</v>
      </c>
      <c r="CZ742" s="46">
        <v>0</v>
      </c>
      <c r="DA742" s="46">
        <f t="shared" si="1160"/>
        <v>0</v>
      </c>
      <c r="DB742" s="47">
        <v>0</v>
      </c>
      <c r="DC742" s="46">
        <f t="shared" si="1161"/>
        <v>0</v>
      </c>
      <c r="DD742" s="48">
        <v>0</v>
      </c>
      <c r="DE742" s="46">
        <f t="shared" si="1162"/>
        <v>0</v>
      </c>
      <c r="DF742" s="165"/>
      <c r="DG742" s="148">
        <v>0</v>
      </c>
      <c r="DH742" s="306">
        <f t="shared" si="1140"/>
        <v>0</v>
      </c>
      <c r="DI742" s="293"/>
      <c r="DJ742" s="293"/>
      <c r="DK742" s="293"/>
      <c r="DL742" s="293"/>
      <c r="DM742" s="293"/>
      <c r="DN742" s="293"/>
      <c r="DO742" s="293"/>
      <c r="DP742" s="293"/>
      <c r="DQ742" s="293"/>
      <c r="DR742" s="293"/>
      <c r="DS742" s="293"/>
      <c r="DT742" s="293"/>
      <c r="DU742" s="293"/>
      <c r="DV742" s="293"/>
      <c r="DW742" s="293"/>
      <c r="DX742" s="293"/>
      <c r="DY742" s="293"/>
      <c r="DZ742" s="293"/>
      <c r="EA742" s="293"/>
      <c r="EB742" s="293"/>
      <c r="EC742" s="293"/>
      <c r="ED742" s="293"/>
      <c r="EE742" s="293"/>
      <c r="EF742" s="293"/>
      <c r="EG742" s="293"/>
      <c r="EI742" s="55">
        <f t="shared" si="1141"/>
        <v>0</v>
      </c>
      <c r="EJ742" s="305" t="s">
        <v>2035</v>
      </c>
      <c r="EK742" s="315">
        <f t="shared" si="1198"/>
        <v>0</v>
      </c>
      <c r="EL742" s="315">
        <f t="shared" si="1199"/>
        <v>0</v>
      </c>
      <c r="EM742" s="315">
        <f t="shared" si="1200"/>
        <v>0</v>
      </c>
      <c r="EN742" s="315">
        <f t="shared" si="1201"/>
        <v>0</v>
      </c>
      <c r="EO742" s="57">
        <f t="shared" si="1166"/>
        <v>0</v>
      </c>
      <c r="EP742" s="57">
        <f t="shared" si="1167"/>
        <v>0</v>
      </c>
      <c r="EQ742" s="58">
        <f t="shared" si="1168"/>
        <v>0</v>
      </c>
      <c r="ER742" s="58">
        <f t="shared" si="1169"/>
        <v>0</v>
      </c>
      <c r="ES742" s="58">
        <f t="shared" si="1170"/>
        <v>0</v>
      </c>
      <c r="ET742" s="58">
        <f t="shared" si="1171"/>
        <v>0</v>
      </c>
    </row>
    <row r="743" spans="2:150" x14ac:dyDescent="0.25">
      <c r="K743" s="64"/>
      <c r="L743" s="64"/>
      <c r="M743" s="64"/>
      <c r="N743" s="64"/>
      <c r="O743" s="64"/>
      <c r="P743" s="64"/>
      <c r="Q743" s="64"/>
      <c r="BX743" s="102"/>
    </row>
    <row r="745" spans="2:150" x14ac:dyDescent="0.25">
      <c r="BE745" s="184"/>
    </row>
    <row r="746" spans="2:150" x14ac:dyDescent="0.25">
      <c r="BH746" s="184"/>
      <c r="BK746" s="168">
        <f>SUM(BK2:BK744)</f>
        <v>56279628.776199982</v>
      </c>
      <c r="BL746" s="168">
        <f>SUM(BL2:BL744)</f>
        <v>69112775.370919988</v>
      </c>
      <c r="BM746" s="169">
        <f>SUM(BM2:BM744)</f>
        <v>71888293.694010437</v>
      </c>
      <c r="BN746" s="168">
        <f t="shared" ref="BN746:DE746" si="1204">SUM(BN2:BN744)</f>
        <v>82255331.8116</v>
      </c>
      <c r="BO746" s="169">
        <f t="shared" si="1204"/>
        <v>85573403.098436415</v>
      </c>
      <c r="BP746" s="168">
        <f t="shared" si="1204"/>
        <v>64935290.681999996</v>
      </c>
      <c r="BQ746" s="169">
        <f t="shared" si="1204"/>
        <v>67557267.92949301</v>
      </c>
      <c r="BR746" s="168">
        <f t="shared" si="1204"/>
        <v>48422764.265000001</v>
      </c>
      <c r="BS746" s="169">
        <f t="shared" si="1204"/>
        <v>50380870.038400002</v>
      </c>
      <c r="BT746" s="168">
        <f t="shared" si="1204"/>
        <v>50073228.383749992</v>
      </c>
      <c r="BU746" s="169">
        <f t="shared" si="1204"/>
        <v>52098156.61415875</v>
      </c>
      <c r="BV746" s="168">
        <f t="shared" si="1204"/>
        <v>36879572.92825415</v>
      </c>
      <c r="BW746" s="169">
        <f t="shared" si="1204"/>
        <v>38361046.880835176</v>
      </c>
      <c r="BX746" s="169">
        <f t="shared" si="1204"/>
        <v>37400282.4038404</v>
      </c>
      <c r="BY746" s="169">
        <f t="shared" si="1204"/>
        <v>38902331.510248378</v>
      </c>
      <c r="BZ746" s="169">
        <f t="shared" si="1204"/>
        <v>38868865.337255046</v>
      </c>
      <c r="CA746" s="169">
        <f t="shared" si="1204"/>
        <v>40447175.966813639</v>
      </c>
      <c r="CB746" s="169">
        <f t="shared" si="1204"/>
        <v>40066018.830840796</v>
      </c>
      <c r="CC746" s="169">
        <f t="shared" si="1204"/>
        <v>41697772.990216956</v>
      </c>
      <c r="CD746" s="169">
        <f t="shared" si="1204"/>
        <v>42259777.176215075</v>
      </c>
      <c r="CE746" s="169">
        <f t="shared" si="1204"/>
        <v>43966771.612913013</v>
      </c>
      <c r="CF746" s="169">
        <f t="shared" si="1204"/>
        <v>26836064.379840996</v>
      </c>
      <c r="CG746" s="169">
        <f t="shared" si="1204"/>
        <v>27917647.985576898</v>
      </c>
      <c r="CH746" s="169">
        <f t="shared" si="1204"/>
        <v>23278038.460452866</v>
      </c>
      <c r="CI746" s="169">
        <f t="shared" si="1204"/>
        <v>24216676.084462907</v>
      </c>
      <c r="CJ746" s="169">
        <f t="shared" si="1204"/>
        <v>24433364.953668926</v>
      </c>
      <c r="CK746" s="169">
        <f t="shared" si="1204"/>
        <v>25418575.256763805</v>
      </c>
      <c r="CL746" s="169">
        <f t="shared" si="1204"/>
        <v>39030568.706348091</v>
      </c>
      <c r="CM746" s="169">
        <f t="shared" si="1204"/>
        <v>40624699.872789353</v>
      </c>
      <c r="CN746" s="169">
        <f t="shared" si="1204"/>
        <v>36196548.189612873</v>
      </c>
      <c r="CO746" s="169">
        <f t="shared" si="1204"/>
        <v>37675898.293980718</v>
      </c>
      <c r="CP746" s="169">
        <f t="shared" si="1204"/>
        <v>23728788.963917024</v>
      </c>
      <c r="CQ746" s="169">
        <f t="shared" si="1204"/>
        <v>24691550.225563645</v>
      </c>
      <c r="CR746" s="169">
        <f t="shared" si="1204"/>
        <v>6028063.0374433342</v>
      </c>
      <c r="CS746" s="169">
        <f t="shared" si="1204"/>
        <v>6276005.5534972344</v>
      </c>
      <c r="CT746" s="169">
        <f t="shared" si="1204"/>
        <v>6885699.6499527507</v>
      </c>
      <c r="CU746" s="169">
        <f t="shared" si="1204"/>
        <v>7169234.0854257904</v>
      </c>
      <c r="CV746" s="169">
        <f t="shared" si="1204"/>
        <v>7215153.2124969121</v>
      </c>
      <c r="CW746" s="169">
        <f t="shared" si="1204"/>
        <v>7512359.9708155328</v>
      </c>
      <c r="CX746" s="169">
        <f t="shared" si="1204"/>
        <v>5951231.6140000001</v>
      </c>
      <c r="CY746" s="169">
        <f t="shared" si="1204"/>
        <v>6195985.6259810003</v>
      </c>
      <c r="CZ746" s="169">
        <f t="shared" si="1204"/>
        <v>8384495.6799999997</v>
      </c>
      <c r="DA746" s="169">
        <f t="shared" si="1204"/>
        <v>8730230.1507200003</v>
      </c>
      <c r="DB746" s="169">
        <f t="shared" si="1204"/>
        <v>7153655.7220000001</v>
      </c>
      <c r="DC746" s="169">
        <f t="shared" si="1204"/>
        <v>7448310.3344630003</v>
      </c>
      <c r="DD746" s="169">
        <f t="shared" si="1204"/>
        <v>2800048.3479999998</v>
      </c>
      <c r="DE746" s="169">
        <f t="shared" si="1204"/>
        <v>2914028.2544420003</v>
      </c>
      <c r="DH746" s="319" t="s">
        <v>2036</v>
      </c>
      <c r="DI746" s="320">
        <f>SUM(DI2:DI707)</f>
        <v>308864.81999999995</v>
      </c>
      <c r="DJ746" s="169">
        <f>SUM(DJ2:DJ742)</f>
        <v>2640315.4599230159</v>
      </c>
      <c r="DK746" s="169">
        <f t="shared" ref="DK746:EF746" si="1205">SUM(DK2:DK742)</f>
        <v>3640713.7382460567</v>
      </c>
      <c r="DL746" s="169">
        <f t="shared" si="1205"/>
        <v>5285761.6157207843</v>
      </c>
      <c r="DM746" s="169">
        <f t="shared" si="1205"/>
        <v>7656670.3249170985</v>
      </c>
      <c r="DN746" s="169">
        <f t="shared" si="1205"/>
        <v>8769581.9608461093</v>
      </c>
      <c r="DO746" s="169">
        <f t="shared" si="1205"/>
        <v>9817512.7123332974</v>
      </c>
      <c r="DP746" s="169">
        <f t="shared" si="1205"/>
        <v>11380932.068298712</v>
      </c>
      <c r="DQ746" s="169">
        <f t="shared" si="1205"/>
        <v>12739333.696241792</v>
      </c>
      <c r="DR746" s="169">
        <f t="shared" si="1205"/>
        <v>13888029.167281786</v>
      </c>
      <c r="DS746" s="169">
        <f t="shared" si="1205"/>
        <v>14993167.565624636</v>
      </c>
      <c r="DT746" s="169">
        <f t="shared" si="1205"/>
        <v>16624506.85794111</v>
      </c>
      <c r="DU746" s="169">
        <f t="shared" si="1205"/>
        <v>17241095.483836494</v>
      </c>
      <c r="DV746" s="169">
        <f t="shared" si="1205"/>
        <v>17030832.552756641</v>
      </c>
      <c r="DW746" s="169">
        <f t="shared" si="1205"/>
        <v>17686434.798260603</v>
      </c>
      <c r="DX746" s="169">
        <f t="shared" si="1205"/>
        <v>17892920.470881533</v>
      </c>
      <c r="DY746" s="169">
        <f t="shared" si="1205"/>
        <v>18322516.838031329</v>
      </c>
      <c r="DZ746" s="169">
        <f t="shared" si="1205"/>
        <v>20431826.249791246</v>
      </c>
      <c r="EA746" s="169">
        <f t="shared" si="1205"/>
        <v>20020036.317491096</v>
      </c>
      <c r="EB746" s="169">
        <f t="shared" si="1205"/>
        <v>19788902.162266769</v>
      </c>
      <c r="EC746" s="169">
        <f t="shared" si="1205"/>
        <v>19416402.592444167</v>
      </c>
      <c r="ED746" s="169">
        <f t="shared" si="1205"/>
        <v>18862487.851390451</v>
      </c>
      <c r="EE746" s="169">
        <f t="shared" si="1205"/>
        <v>18499968.431246694</v>
      </c>
      <c r="EF746" s="169">
        <f t="shared" si="1205"/>
        <v>17615755.068457004</v>
      </c>
      <c r="EJ746" s="323" t="s">
        <v>2037</v>
      </c>
      <c r="EK746" s="184">
        <f t="shared" ref="EK746:EP746" si="1206">SUM(EK2:EK742)</f>
        <v>87086817.755776912</v>
      </c>
      <c r="EL746" s="184">
        <f t="shared" si="1206"/>
        <v>145730925.45379862</v>
      </c>
      <c r="EM746" s="184">
        <f t="shared" si="1206"/>
        <v>208304234.89620632</v>
      </c>
      <c r="EN746" s="184">
        <f t="shared" si="1206"/>
        <v>259236706.07312685</v>
      </c>
      <c r="EO746" s="184">
        <f t="shared" si="1206"/>
        <v>296390775.31189281</v>
      </c>
      <c r="EP746" s="184">
        <f t="shared" si="1206"/>
        <v>334149219.49048811</v>
      </c>
    </row>
    <row r="747" spans="2:150" x14ac:dyDescent="0.25">
      <c r="BK747" s="168"/>
      <c r="BL747" s="168"/>
      <c r="BM747" s="169"/>
      <c r="BN747" s="168"/>
      <c r="BO747" s="169"/>
      <c r="BP747" s="168"/>
      <c r="BQ747" s="169"/>
      <c r="BR747" s="168"/>
      <c r="BS747" s="169"/>
      <c r="BT747" s="168"/>
      <c r="BU747" s="169"/>
      <c r="BV747" s="168"/>
      <c r="BW747" s="169"/>
      <c r="BX747" s="169"/>
      <c r="BY747" s="169"/>
      <c r="BZ747" s="169"/>
      <c r="CA747" s="169"/>
      <c r="CB747" s="169"/>
      <c r="CC747" s="169"/>
      <c r="CD747" s="169"/>
      <c r="CE747" s="169"/>
      <c r="CF747" s="169"/>
      <c r="CG747" s="169"/>
      <c r="CH747" s="169"/>
      <c r="CI747" s="169"/>
      <c r="CJ747" s="169"/>
      <c r="CK747" s="169"/>
      <c r="CL747" s="169"/>
      <c r="CM747" s="169"/>
      <c r="CN747" s="169"/>
      <c r="CO747" s="169"/>
      <c r="CP747" s="169"/>
      <c r="CQ747" s="169"/>
      <c r="CR747" s="169"/>
      <c r="CS747" s="169"/>
      <c r="CT747" s="169"/>
      <c r="CU747" s="169"/>
      <c r="CV747" s="169"/>
      <c r="CW747" s="169"/>
      <c r="CX747" s="169"/>
      <c r="CY747" s="169"/>
      <c r="CZ747" s="169"/>
      <c r="DA747" s="169"/>
      <c r="DB747" s="169"/>
      <c r="DC747" s="169"/>
      <c r="DD747" s="169"/>
      <c r="DE747" s="169"/>
      <c r="EJ747" s="323" t="s">
        <v>2038</v>
      </c>
      <c r="EK747" s="184">
        <f t="shared" ref="EK747:EP747" si="1207">SUM(EK707:EK742)</f>
        <v>628201.73936406418</v>
      </c>
      <c r="EL747" s="184">
        <f t="shared" si="1207"/>
        <v>1846145.6865998709</v>
      </c>
      <c r="EM747" s="184">
        <f t="shared" si="1207"/>
        <v>5797445.3683882132</v>
      </c>
      <c r="EN747" s="184">
        <f t="shared" si="1207"/>
        <v>17470441.276247587</v>
      </c>
      <c r="EO747" s="184">
        <f t="shared" si="1207"/>
        <v>23495710.068299156</v>
      </c>
      <c r="EP747" s="184">
        <f t="shared" si="1207"/>
        <v>27332823.994319472</v>
      </c>
    </row>
    <row r="748" spans="2:150" ht="15.75" thickBot="1" x14ac:dyDescent="0.3">
      <c r="BK748" s="168"/>
      <c r="BL748" s="168"/>
      <c r="BM748" s="169"/>
      <c r="BN748" s="168"/>
      <c r="BO748" s="169"/>
      <c r="BP748" s="168"/>
      <c r="BQ748" s="169"/>
      <c r="BR748" s="168"/>
      <c r="BS748" s="169"/>
      <c r="BT748" s="168"/>
      <c r="BU748" s="169"/>
      <c r="BV748" s="168"/>
      <c r="BW748" s="169"/>
      <c r="BX748" s="169"/>
      <c r="BY748" s="169"/>
      <c r="BZ748" s="169"/>
      <c r="CA748" s="169"/>
      <c r="CB748" s="169"/>
      <c r="CC748" s="169"/>
      <c r="CD748" s="169"/>
      <c r="CE748" s="169"/>
      <c r="CF748" s="169"/>
      <c r="CG748" s="169"/>
      <c r="CH748" s="169"/>
      <c r="CI748" s="169"/>
      <c r="CJ748" s="169"/>
      <c r="CK748" s="169"/>
      <c r="CL748" s="169"/>
      <c r="CM748" s="169"/>
      <c r="CN748" s="169"/>
      <c r="CO748" s="169"/>
      <c r="CP748" s="169"/>
      <c r="CQ748" s="169"/>
      <c r="CR748" s="169"/>
      <c r="CS748" s="169"/>
      <c r="CT748" s="169"/>
      <c r="CU748" s="169"/>
      <c r="CV748" s="169"/>
      <c r="CW748" s="169"/>
      <c r="CX748" s="169"/>
      <c r="CY748" s="169"/>
      <c r="CZ748" s="169"/>
      <c r="DA748" s="169"/>
      <c r="DB748" s="169"/>
      <c r="DC748" s="169"/>
      <c r="DD748" s="169"/>
      <c r="DE748" s="169"/>
      <c r="DH748" s="319" t="s">
        <v>2039</v>
      </c>
      <c r="DI748">
        <f>SUM(DI707:DI742)</f>
        <v>0</v>
      </c>
      <c r="DJ748" s="180">
        <f>SUM(DJ707:DJ742)</f>
        <v>0</v>
      </c>
      <c r="DK748" s="180">
        <f t="shared" ref="DK748:EF748" si="1208">SUM(DK707:DK742)</f>
        <v>0</v>
      </c>
      <c r="DL748" s="180">
        <f t="shared" si="1208"/>
        <v>31402.360000000004</v>
      </c>
      <c r="DM748" s="180">
        <f t="shared" si="1208"/>
        <v>179130.22755000001</v>
      </c>
      <c r="DN748" s="180">
        <f t="shared" si="1208"/>
        <v>276973.8898</v>
      </c>
      <c r="DO748" s="180">
        <f t="shared" si="1208"/>
        <v>379287.49868888891</v>
      </c>
      <c r="DP748" s="180">
        <f t="shared" si="1208"/>
        <v>436938.16535555554</v>
      </c>
      <c r="DQ748" s="180">
        <f t="shared" si="1208"/>
        <v>620005.5551511111</v>
      </c>
      <c r="DR748" s="180">
        <f t="shared" si="1208"/>
        <v>908432.22181777772</v>
      </c>
      <c r="DS748" s="180">
        <f t="shared" si="1208"/>
        <v>939684.31703652767</v>
      </c>
      <c r="DT748" s="180">
        <f t="shared" si="1208"/>
        <v>1246883.7320123413</v>
      </c>
      <c r="DU748" s="180">
        <f t="shared" si="1208"/>
        <v>1282433.2515123412</v>
      </c>
      <c r="DV748" s="180">
        <f t="shared" si="1208"/>
        <v>1317982.7710123411</v>
      </c>
      <c r="DW748" s="180">
        <f t="shared" si="1208"/>
        <v>1536225.6238456743</v>
      </c>
      <c r="DX748" s="180">
        <f t="shared" si="1208"/>
        <v>1536225.6238456743</v>
      </c>
      <c r="DY748" s="180">
        <f t="shared" si="1208"/>
        <v>1803055.1433456743</v>
      </c>
      <c r="DZ748" s="180">
        <f t="shared" si="1208"/>
        <v>2552687.1495297789</v>
      </c>
      <c r="EA748" s="180">
        <f t="shared" si="1208"/>
        <v>2588236.6690297788</v>
      </c>
      <c r="EB748" s="180">
        <f t="shared" si="1208"/>
        <v>2623786.1885297787</v>
      </c>
      <c r="EC748" s="180">
        <f t="shared" si="1208"/>
        <v>2659335.7080297787</v>
      </c>
      <c r="ED748" s="180">
        <f t="shared" si="1208"/>
        <v>2853911.9373046323</v>
      </c>
      <c r="EE748" s="180">
        <f t="shared" si="1208"/>
        <v>2950793.9082839172</v>
      </c>
      <c r="EF748" s="180">
        <f t="shared" si="1208"/>
        <v>3021832.9214475425</v>
      </c>
      <c r="EJ748" s="323" t="s">
        <v>2040</v>
      </c>
      <c r="EK748" s="331">
        <f t="shared" ref="EK748:EP748" si="1209">EK746-EK747</f>
        <v>86458616.016412854</v>
      </c>
      <c r="EL748" s="331">
        <f t="shared" si="1209"/>
        <v>143884779.76719874</v>
      </c>
      <c r="EM748" s="331">
        <f t="shared" si="1209"/>
        <v>202506789.52781811</v>
      </c>
      <c r="EN748" s="331">
        <f t="shared" si="1209"/>
        <v>241766264.79687926</v>
      </c>
      <c r="EO748" s="331">
        <f t="shared" si="1209"/>
        <v>272895065.24359363</v>
      </c>
      <c r="EP748" s="331">
        <f t="shared" si="1209"/>
        <v>306816395.49616861</v>
      </c>
    </row>
    <row r="749" spans="2:150" ht="15.75" thickTop="1" x14ac:dyDescent="0.25">
      <c r="BF749" s="80" t="s">
        <v>2041</v>
      </c>
      <c r="BG749" s="171"/>
    </row>
    <row r="750" spans="2:150" ht="15.75" thickBot="1" x14ac:dyDescent="0.3">
      <c r="BF750" s="73" t="s">
        <v>2042</v>
      </c>
      <c r="BG750" s="172"/>
      <c r="BM750" s="173"/>
      <c r="BO750" s="173"/>
      <c r="BQ750" s="173"/>
      <c r="BR750" s="174" t="e">
        <v>#REF!</v>
      </c>
      <c r="BS750" s="173"/>
      <c r="BU750" s="173"/>
      <c r="BW750" s="173"/>
      <c r="BY750" s="173"/>
      <c r="CA750" s="173"/>
      <c r="CC750" s="173"/>
      <c r="CE750" s="173"/>
      <c r="CG750" s="173"/>
      <c r="CI750" s="173"/>
      <c r="CK750" s="173"/>
      <c r="CM750" s="173"/>
      <c r="CO750" s="173"/>
      <c r="CQ750" s="173"/>
      <c r="CS750" s="173"/>
      <c r="CU750" s="173"/>
      <c r="CW750" s="173"/>
      <c r="CY750" s="173"/>
      <c r="DA750" s="173"/>
      <c r="DC750" s="173"/>
      <c r="DE750" s="173"/>
      <c r="DG750" s="322"/>
      <c r="DH750" s="323" t="s">
        <v>2043</v>
      </c>
      <c r="DI750" s="324">
        <f>DI746-DI748</f>
        <v>308864.81999999995</v>
      </c>
      <c r="DJ750" s="324">
        <f t="shared" ref="DJ750:EF750" si="1210">DJ746-DJ748</f>
        <v>2640315.4599230159</v>
      </c>
      <c r="DK750" s="324">
        <f t="shared" si="1210"/>
        <v>3640713.7382460567</v>
      </c>
      <c r="DL750" s="324">
        <f t="shared" si="1210"/>
        <v>5254359.255720784</v>
      </c>
      <c r="DM750" s="324">
        <f t="shared" si="1210"/>
        <v>7477540.0973670986</v>
      </c>
      <c r="DN750" s="324">
        <f t="shared" si="1210"/>
        <v>8492608.0710461102</v>
      </c>
      <c r="DO750" s="324">
        <f t="shared" si="1210"/>
        <v>9438225.2136444077</v>
      </c>
      <c r="DP750" s="324">
        <f t="shared" si="1210"/>
        <v>10943993.902943157</v>
      </c>
      <c r="DQ750" s="324">
        <f t="shared" si="1210"/>
        <v>12119328.141090682</v>
      </c>
      <c r="DR750" s="324">
        <f t="shared" si="1210"/>
        <v>12979596.945464008</v>
      </c>
      <c r="DS750" s="324">
        <f t="shared" si="1210"/>
        <v>14053483.248588108</v>
      </c>
      <c r="DT750" s="324">
        <f t="shared" si="1210"/>
        <v>15377623.125928769</v>
      </c>
      <c r="DU750" s="324">
        <f t="shared" si="1210"/>
        <v>15958662.232324153</v>
      </c>
      <c r="DV750" s="324">
        <f t="shared" si="1210"/>
        <v>15712849.781744299</v>
      </c>
      <c r="DW750" s="324">
        <f t="shared" si="1210"/>
        <v>16150209.174414929</v>
      </c>
      <c r="DX750" s="324">
        <f t="shared" si="1210"/>
        <v>16356694.847035859</v>
      </c>
      <c r="DY750" s="324">
        <f t="shared" si="1210"/>
        <v>16519461.694685655</v>
      </c>
      <c r="DZ750" s="324">
        <f t="shared" si="1210"/>
        <v>17879139.100261468</v>
      </c>
      <c r="EA750" s="324">
        <f t="shared" si="1210"/>
        <v>17431799.648461316</v>
      </c>
      <c r="EB750" s="324">
        <f t="shared" si="1210"/>
        <v>17165115.97373699</v>
      </c>
      <c r="EC750" s="324">
        <f t="shared" si="1210"/>
        <v>16757066.884414388</v>
      </c>
      <c r="ED750" s="324">
        <f t="shared" si="1210"/>
        <v>16008575.914085818</v>
      </c>
      <c r="EE750" s="324">
        <f t="shared" si="1210"/>
        <v>15549174.522962777</v>
      </c>
      <c r="EF750" s="324">
        <f t="shared" si="1210"/>
        <v>14593922.147009462</v>
      </c>
      <c r="EP750" s="319" t="s">
        <v>2044</v>
      </c>
      <c r="EQ750" s="331">
        <f>SUM(EQ2:EQ742)</f>
        <v>1045041.8130693227</v>
      </c>
      <c r="ER750" s="331">
        <f>SUM(ER2:ER742)</f>
        <v>1748771.1054455838</v>
      </c>
      <c r="ES750" s="331">
        <f>SUM(ES2:ES742)</f>
        <v>2707955.0536506809</v>
      </c>
      <c r="ET750" s="331">
        <f>SUM(ET2:ET742)</f>
        <v>3629313.8850237736</v>
      </c>
    </row>
    <row r="751" spans="2:150" ht="15.75" thickTop="1" x14ac:dyDescent="0.25">
      <c r="BF751" s="91" t="s">
        <v>2045</v>
      </c>
      <c r="BG751" s="175"/>
    </row>
    <row r="752" spans="2:150" x14ac:dyDescent="0.25">
      <c r="BF752" s="85" t="s">
        <v>2046</v>
      </c>
      <c r="BG752" s="176"/>
      <c r="EK752" s="180"/>
      <c r="EL752" s="180"/>
      <c r="EM752" s="180"/>
      <c r="EN752" s="180"/>
      <c r="EO752" s="180"/>
      <c r="EP752" s="180"/>
    </row>
    <row r="753" spans="58:147" x14ac:dyDescent="0.25">
      <c r="BF753" s="70" t="s">
        <v>2047</v>
      </c>
      <c r="BG753" s="177"/>
    </row>
    <row r="754" spans="58:147" x14ac:dyDescent="0.25">
      <c r="BF754" s="178" t="s">
        <v>690</v>
      </c>
      <c r="BG754" s="178"/>
      <c r="EK754" s="325"/>
      <c r="EL754" s="325"/>
      <c r="EM754" s="325"/>
      <c r="EN754" s="325"/>
      <c r="EO754" s="325"/>
      <c r="EP754" s="325"/>
      <c r="EQ754" s="102"/>
    </row>
    <row r="755" spans="58:147" x14ac:dyDescent="0.25">
      <c r="DH755" s="320">
        <f>DI746</f>
        <v>308864.81999999995</v>
      </c>
      <c r="DI755" s="321" t="s">
        <v>2048</v>
      </c>
      <c r="EP755" s="102" t="s">
        <v>2049</v>
      </c>
      <c r="EQ755" s="332">
        <v>1.2E-2</v>
      </c>
    </row>
    <row r="756" spans="58:147" x14ac:dyDescent="0.25">
      <c r="BG756" s="179" t="s">
        <v>2050</v>
      </c>
      <c r="EJ756" s="319"/>
      <c r="EK756" s="180"/>
      <c r="EL756" s="180"/>
      <c r="EM756" s="180"/>
      <c r="EN756" s="180"/>
      <c r="EO756" s="180"/>
      <c r="EP756" s="102" t="s">
        <v>2051</v>
      </c>
      <c r="EQ756" s="332">
        <v>1.2E-2</v>
      </c>
    </row>
    <row r="757" spans="58:147" x14ac:dyDescent="0.25">
      <c r="EJ757" s="319"/>
      <c r="EK757" s="180"/>
      <c r="EL757" s="180"/>
      <c r="EM757" s="180"/>
      <c r="EN757" s="180"/>
      <c r="EO757" s="180"/>
      <c r="EP757" s="102" t="s">
        <v>2052</v>
      </c>
      <c r="EQ757" s="332">
        <v>1.2999999999999999E-2</v>
      </c>
    </row>
    <row r="758" spans="58:147" ht="15.75" thickBot="1" x14ac:dyDescent="0.3">
      <c r="DH758" s="319" t="s">
        <v>2053</v>
      </c>
      <c r="DJ758" s="333">
        <v>9785728.6599999964</v>
      </c>
      <c r="DK758" s="333">
        <v>9075892.4600000009</v>
      </c>
      <c r="DL758" s="333">
        <v>8565306.6500000022</v>
      </c>
      <c r="DM758" s="333">
        <v>8240079.7199999988</v>
      </c>
      <c r="DN758" s="333">
        <v>7861698.0999999996</v>
      </c>
      <c r="EJ758" s="319"/>
      <c r="EK758" s="180"/>
      <c r="EL758" s="180"/>
      <c r="EM758" s="180"/>
      <c r="EN758" s="180"/>
      <c r="EO758" s="180"/>
      <c r="EP758" s="102" t="s">
        <v>2054</v>
      </c>
      <c r="EQ758" s="332">
        <v>1.4E-2</v>
      </c>
    </row>
    <row r="759" spans="58:147" ht="15.75" thickTop="1" x14ac:dyDescent="0.25">
      <c r="EK759" s="180"/>
      <c r="EL759" s="180"/>
      <c r="EM759" s="180"/>
      <c r="EN759" s="180"/>
      <c r="EO759" s="180"/>
      <c r="EP759" s="180"/>
      <c r="EQ759" s="102"/>
    </row>
    <row r="760" spans="58:147" x14ac:dyDescent="0.25">
      <c r="DH760" s="319" t="s">
        <v>2055</v>
      </c>
      <c r="DJ760" s="184">
        <f>DJ750+DJ758</f>
        <v>12426044.119923012</v>
      </c>
      <c r="DK760" s="184">
        <f>DK750+DK758</f>
        <v>12716606.198246058</v>
      </c>
      <c r="DL760" s="184">
        <f>DL750+DL758</f>
        <v>13819665.905720785</v>
      </c>
      <c r="DM760" s="184">
        <f>DM750+DM758</f>
        <v>15717619.817367097</v>
      </c>
      <c r="DN760" s="184">
        <f>DN750+DN758</f>
        <v>16354306.17104611</v>
      </c>
      <c r="EJ760" s="319"/>
      <c r="EK760" s="180"/>
      <c r="EL760" s="180"/>
      <c r="EM760" s="180"/>
      <c r="EN760" s="180"/>
      <c r="EO760" s="180"/>
      <c r="EP760" s="180"/>
    </row>
    <row r="761" spans="58:147" x14ac:dyDescent="0.25">
      <c r="EK761" s="180"/>
      <c r="EL761" s="180"/>
      <c r="EM761" s="180"/>
      <c r="EN761" s="180"/>
      <c r="EO761" s="180"/>
      <c r="EP761" s="180"/>
    </row>
    <row r="762" spans="58:147" x14ac:dyDescent="0.25">
      <c r="DH762" s="319" t="s">
        <v>2056</v>
      </c>
      <c r="DJ762" s="174">
        <v>11862845</v>
      </c>
      <c r="DK762" s="174">
        <v>12494784</v>
      </c>
      <c r="DL762" s="174">
        <v>13499301</v>
      </c>
      <c r="DM762" s="174">
        <v>14206023</v>
      </c>
      <c r="DN762" s="174">
        <v>14206023</v>
      </c>
      <c r="EJ762" s="319"/>
      <c r="EK762" s="330"/>
      <c r="EL762" s="180"/>
      <c r="EM762" s="180"/>
      <c r="EN762" s="180"/>
      <c r="EO762" s="180"/>
      <c r="EP762" s="180"/>
    </row>
    <row r="764" spans="58:147" ht="15.75" thickBot="1" x14ac:dyDescent="0.3">
      <c r="DH764" s="319" t="s">
        <v>2057</v>
      </c>
      <c r="DJ764" s="334">
        <f>DJ760-DJ762</f>
        <v>563199.11992301233</v>
      </c>
      <c r="DK764" s="334">
        <f>DK760-DK762</f>
        <v>221822.19824605808</v>
      </c>
      <c r="DL764" s="334">
        <f>DL760-DL762</f>
        <v>320364.90572078526</v>
      </c>
      <c r="DM764" s="334">
        <f>DM760-DM762</f>
        <v>1511596.8173670974</v>
      </c>
      <c r="DN764" s="334">
        <f>DN760-DN762</f>
        <v>2148283.1710461099</v>
      </c>
      <c r="EJ764" s="319"/>
      <c r="EL764" s="180"/>
      <c r="EM764" s="180"/>
      <c r="EN764" s="180"/>
      <c r="EO764" s="180"/>
      <c r="EP764" s="180"/>
    </row>
    <row r="765" spans="58:147" x14ac:dyDescent="0.25">
      <c r="EL765" s="180"/>
      <c r="EM765" s="180"/>
      <c r="EN765" s="180"/>
      <c r="EO765" s="180"/>
      <c r="EP765" s="180"/>
    </row>
    <row r="766" spans="58:147" x14ac:dyDescent="0.25">
      <c r="EL766" s="184"/>
      <c r="EM766" s="184"/>
      <c r="EN766" s="184"/>
      <c r="EO766" s="184"/>
      <c r="EP766" s="184"/>
    </row>
    <row r="767" spans="58:147" x14ac:dyDescent="0.25">
      <c r="EL767" s="180"/>
      <c r="EM767" s="180"/>
      <c r="EN767" s="180"/>
      <c r="EO767" s="180"/>
      <c r="EP767" s="180"/>
    </row>
    <row r="768" spans="58:147" x14ac:dyDescent="0.25">
      <c r="DI768" s="180"/>
      <c r="DJ768" s="180"/>
      <c r="DK768" s="180"/>
      <c r="DL768" s="180"/>
      <c r="DM768" s="180"/>
      <c r="EL768" s="184"/>
      <c r="EM768" s="184"/>
      <c r="EN768" s="184"/>
      <c r="EO768" s="184"/>
      <c r="EP768" s="184"/>
    </row>
    <row r="769" spans="113:146" x14ac:dyDescent="0.25">
      <c r="EL769" s="184"/>
      <c r="EM769" s="184"/>
      <c r="EN769" s="184"/>
      <c r="EO769" s="184"/>
      <c r="EP769" s="184"/>
    </row>
    <row r="770" spans="113:146" x14ac:dyDescent="0.25">
      <c r="DJ770" s="184"/>
      <c r="DK770" s="184"/>
      <c r="DL770" s="184"/>
      <c r="DM770" s="184"/>
    </row>
    <row r="772" spans="113:146" x14ac:dyDescent="0.25">
      <c r="DI772" s="180"/>
      <c r="DJ772" s="180"/>
      <c r="DK772" s="180"/>
      <c r="DL772" s="180"/>
      <c r="DM772" s="180"/>
    </row>
    <row r="774" spans="113:146" x14ac:dyDescent="0.25">
      <c r="DJ774" s="184"/>
      <c r="DK774" s="184"/>
      <c r="DL774" s="184"/>
      <c r="DM774" s="184"/>
    </row>
  </sheetData>
  <autoFilter ref="A1:ET742" xr:uid="{73058D63-2A9F-44C8-9169-7C72F474B479}"/>
  <phoneticPr fontId="16" type="noConversion"/>
  <dataValidations count="6">
    <dataValidation type="list" allowBlank="1" showInputMessage="1" showErrorMessage="1" sqref="J2:J742" xr:uid="{7A4DF956-4A29-4F14-9883-A0445E50277C}">
      <formula1>"1. (nagenoeg) geen beleidsvrijheid, 2. Gedeeltelijke beleidsvrijheid, 3. (nagenoeg) Volledige beleidsvrijheid"</formula1>
    </dataValidation>
    <dataValidation type="list" allowBlank="1" showInputMessage="1" showErrorMessage="1" sqref="F2:F742" xr:uid="{B21C1CCF-123F-47CF-81C5-316ED12842A4}">
      <formula1>"Bedrijfsvoering, Duurzaamheid/energie, Gesloten systeem, Mobiliteit, Onderwijs, Openbare ruimte, Overig, Sociaal/cultureel, Woningbouw"</formula1>
    </dataValidation>
    <dataValidation type="list" allowBlank="1" showInputMessage="1" showErrorMessage="1" sqref="K2:K742" xr:uid="{74AB6E6F-AF8E-4260-87BF-4A545E3E024B}">
      <mc:AlternateContent xmlns:x12ac="http://schemas.microsoft.com/office/spreadsheetml/2011/1/ac" xmlns:mc="http://schemas.openxmlformats.org/markup-compatibility/2006">
        <mc:Choice Requires="x12ac">
          <x12ac:list>"1. Verplicht, wettelijk"," 2. Verplicht, contractueel", 3. Beheersmatig, 4. Keuze</x12ac:list>
        </mc:Choice>
        <mc:Fallback>
          <formula1>"1. Verplicht, wettelijk, 2. Verplicht, contractueel, 3. Beheersmatig, 4. Keuze"</formula1>
        </mc:Fallback>
      </mc:AlternateContent>
    </dataValidation>
    <dataValidation type="list" allowBlank="1" showInputMessage="1" showErrorMessage="1" sqref="L2:L742" xr:uid="{34F29B16-87B8-4773-9985-7D870B6CBCD5}">
      <formula1>"1. Beïnvloedbaar, 2. Deels beïnvloedbaar, 3. Niet beïnvloedbaar"</formula1>
    </dataValidation>
    <dataValidation type="list" allowBlank="1" showInputMessage="1" showErrorMessage="1" sqref="R2 Y2:Y742 AD2:AD742" xr:uid="{C3DFDD3B-8B9F-407C-8D1C-D990E79FF9FF}">
      <formula1>"Doen, Niet doen"</formula1>
    </dataValidation>
    <dataValidation type="list" allowBlank="1" showInputMessage="1" showErrorMessage="1" sqref="M2:M742" xr:uid="{61517874-EEF8-4908-95C9-FBA33A53E82A}">
      <formula1>"Ja, Nee"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71CEFF4-B952-44E3-BE76-5D209197AF82}">
          <x14:formula1>
            <xm:f>Parameters!$A$12:$A$34</xm:f>
          </x14:formula1>
          <xm:sqref>G2:G742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5A62E-7BA3-4A47-9D21-35BA4CC8CA07}">
  <sheetPr>
    <tabColor rgb="FF008080"/>
  </sheetPr>
  <dimension ref="B1:M494"/>
  <sheetViews>
    <sheetView showGridLines="0" showRowColHeaders="0" workbookViewId="0">
      <selection activeCell="B1" sqref="B1:L1"/>
    </sheetView>
  </sheetViews>
  <sheetFormatPr defaultRowHeight="15" x14ac:dyDescent="0.25"/>
  <cols>
    <col min="2" max="2" width="53.28515625" customWidth="1"/>
    <col min="3" max="3" width="11.140625" customWidth="1"/>
    <col min="4" max="4" width="13" style="174" bestFit="1" customWidth="1"/>
    <col min="5" max="5" width="13.5703125" style="174" bestFit="1" customWidth="1"/>
    <col min="6" max="6" width="9.140625" style="174" bestFit="1" customWidth="1"/>
    <col min="7" max="13" width="7.5703125" style="174" bestFit="1" customWidth="1"/>
  </cols>
  <sheetData>
    <row r="1" spans="2:13" ht="20.25" thickBot="1" x14ac:dyDescent="0.35">
      <c r="B1" s="480" t="s">
        <v>2199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</row>
    <row r="2" spans="2:13" ht="18" thickTop="1" x14ac:dyDescent="0.3">
      <c r="B2" s="489" t="s">
        <v>2201</v>
      </c>
      <c r="C2" s="489"/>
    </row>
    <row r="4" spans="2:13" hidden="1" x14ac:dyDescent="0.25">
      <c r="B4" s="405" t="s">
        <v>385</v>
      </c>
      <c r="C4" t="s">
        <v>2190</v>
      </c>
    </row>
    <row r="5" spans="2:13" hidden="1" x14ac:dyDescent="0.25">
      <c r="B5" s="405" t="s">
        <v>388</v>
      </c>
      <c r="C5" t="s">
        <v>791</v>
      </c>
    </row>
    <row r="7" spans="2:13" x14ac:dyDescent="0.25">
      <c r="B7" s="444" t="s">
        <v>2146</v>
      </c>
      <c r="C7" s="444" t="s">
        <v>2192</v>
      </c>
      <c r="D7" s="448" t="s">
        <v>2118</v>
      </c>
      <c r="E7" s="448" t="s">
        <v>2147</v>
      </c>
      <c r="F7" s="449" t="s">
        <v>2182</v>
      </c>
      <c r="G7" s="449" t="s">
        <v>2183</v>
      </c>
      <c r="H7" s="449" t="s">
        <v>2184</v>
      </c>
      <c r="I7" s="449" t="s">
        <v>2185</v>
      </c>
      <c r="J7" s="449" t="s">
        <v>2186</v>
      </c>
      <c r="K7" s="449" t="s">
        <v>2187</v>
      </c>
      <c r="L7" s="449" t="s">
        <v>2188</v>
      </c>
      <c r="M7" s="449" t="s">
        <v>2189</v>
      </c>
    </row>
    <row r="8" spans="2:13" x14ac:dyDescent="0.25">
      <c r="B8" t="s">
        <v>471</v>
      </c>
      <c r="C8" s="446">
        <v>5030026</v>
      </c>
      <c r="D8" s="174">
        <v>2805697.92</v>
      </c>
      <c r="E8" s="174">
        <v>0</v>
      </c>
      <c r="F8" s="174">
        <v>2805697.92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1101</v>
      </c>
      <c r="C9">
        <v>1570013</v>
      </c>
      <c r="D9" s="174">
        <v>1560000</v>
      </c>
      <c r="F9" s="174">
        <v>1560000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1255</v>
      </c>
      <c r="C10">
        <v>1730004</v>
      </c>
      <c r="D10" s="174">
        <v>938597.92</v>
      </c>
      <c r="E10" s="174">
        <v>0</v>
      </c>
      <c r="F10" s="174">
        <v>938597.92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s="406" t="s">
        <v>1267</v>
      </c>
      <c r="C11">
        <v>1730009</v>
      </c>
      <c r="D11" s="174">
        <v>307100</v>
      </c>
      <c r="E11" s="174">
        <v>0</v>
      </c>
      <c r="F11" s="174">
        <v>307100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t="s">
        <v>493</v>
      </c>
      <c r="C12" s="446">
        <v>30747325</v>
      </c>
      <c r="D12" s="174">
        <v>4609153.9140607994</v>
      </c>
      <c r="E12" s="174">
        <v>0</v>
      </c>
      <c r="F12" s="174">
        <v>0</v>
      </c>
      <c r="G12" s="174">
        <v>306824.92206080002</v>
      </c>
      <c r="H12" s="174">
        <v>345911.90400000004</v>
      </c>
      <c r="I12" s="174">
        <v>353757.83040000004</v>
      </c>
      <c r="J12" s="174">
        <v>217773.6704</v>
      </c>
      <c r="K12" s="174">
        <v>303800.88959999999</v>
      </c>
      <c r="L12" s="174">
        <v>301394.3296</v>
      </c>
      <c r="M12" s="174">
        <v>277969.0368</v>
      </c>
    </row>
    <row r="13" spans="2:13" x14ac:dyDescent="0.25">
      <c r="B13" s="406" t="s">
        <v>790</v>
      </c>
      <c r="C13">
        <v>1210611</v>
      </c>
      <c r="D13" s="174">
        <v>306824.92206080002</v>
      </c>
      <c r="E13" s="174">
        <v>0</v>
      </c>
      <c r="F13" s="174">
        <v>0</v>
      </c>
      <c r="G13" s="174">
        <v>306824.92206080002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803</v>
      </c>
      <c r="C14">
        <v>1210619</v>
      </c>
      <c r="D14" s="174">
        <v>345911.90400000004</v>
      </c>
      <c r="E14" s="174">
        <v>0</v>
      </c>
      <c r="F14" s="174">
        <v>0</v>
      </c>
      <c r="G14" s="174">
        <v>0</v>
      </c>
      <c r="H14" s="174">
        <v>345911.90400000004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1464</v>
      </c>
      <c r="C15">
        <v>2023286</v>
      </c>
      <c r="D15" s="174">
        <v>353757.83040000004</v>
      </c>
      <c r="E15" s="174">
        <v>0</v>
      </c>
      <c r="F15" s="174">
        <v>0</v>
      </c>
      <c r="G15" s="174">
        <v>0</v>
      </c>
      <c r="H15" s="174">
        <v>0</v>
      </c>
      <c r="I15" s="174">
        <v>353757.83040000004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1466</v>
      </c>
      <c r="C16">
        <v>2023287</v>
      </c>
      <c r="D16" s="174">
        <v>217773.6704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217773.6704</v>
      </c>
      <c r="K16" s="174">
        <v>0</v>
      </c>
      <c r="L16" s="174">
        <v>0</v>
      </c>
      <c r="M16" s="174">
        <v>0</v>
      </c>
    </row>
    <row r="17" spans="2:13" x14ac:dyDescent="0.25">
      <c r="B17" s="406" t="s">
        <v>1468</v>
      </c>
      <c r="C17">
        <v>2023288</v>
      </c>
      <c r="D17" s="174">
        <v>303800.88959999999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303800.88959999999</v>
      </c>
      <c r="L17" s="174">
        <v>0</v>
      </c>
      <c r="M17" s="174">
        <v>0</v>
      </c>
    </row>
    <row r="18" spans="2:13" x14ac:dyDescent="0.25">
      <c r="B18" s="406" t="s">
        <v>1470</v>
      </c>
      <c r="C18">
        <v>2023289</v>
      </c>
      <c r="D18" s="174">
        <v>301394.3296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301394.3296</v>
      </c>
      <c r="M18" s="174">
        <v>0</v>
      </c>
    </row>
    <row r="19" spans="2:13" x14ac:dyDescent="0.25">
      <c r="B19" s="406" t="s">
        <v>1472</v>
      </c>
      <c r="C19">
        <v>2023290</v>
      </c>
      <c r="D19" s="174">
        <v>277969.0368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277969.0368</v>
      </c>
    </row>
    <row r="20" spans="2:13" x14ac:dyDescent="0.25">
      <c r="B20" s="406" t="s">
        <v>1474</v>
      </c>
      <c r="C20">
        <v>2023291</v>
      </c>
      <c r="D20" s="174">
        <v>277969.0368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06" t="s">
        <v>1476</v>
      </c>
      <c r="C21">
        <v>2023292</v>
      </c>
      <c r="D21" s="174">
        <v>277969.0368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s="406" t="s">
        <v>1478</v>
      </c>
      <c r="C22">
        <v>2023293</v>
      </c>
      <c r="D22" s="174">
        <v>277969.0368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</row>
    <row r="23" spans="2:13" x14ac:dyDescent="0.25">
      <c r="B23" s="406" t="s">
        <v>1480</v>
      </c>
      <c r="C23">
        <v>2023294</v>
      </c>
      <c r="D23" s="174">
        <v>277969.0368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</row>
    <row r="24" spans="2:13" x14ac:dyDescent="0.25">
      <c r="B24" s="406" t="s">
        <v>1482</v>
      </c>
      <c r="C24">
        <v>2023295</v>
      </c>
      <c r="D24" s="174">
        <v>277969.0368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</row>
    <row r="25" spans="2:13" x14ac:dyDescent="0.25">
      <c r="B25" s="406" t="s">
        <v>1484</v>
      </c>
      <c r="C25">
        <v>2023296</v>
      </c>
      <c r="D25" s="174">
        <v>277969.0368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s="406" t="s">
        <v>1486</v>
      </c>
      <c r="C26">
        <v>2023297</v>
      </c>
      <c r="D26" s="174">
        <v>277969.0368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s="406" t="s">
        <v>1488</v>
      </c>
      <c r="C27">
        <v>2023298</v>
      </c>
      <c r="D27" s="174">
        <v>277969.0368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s="406" t="s">
        <v>1490</v>
      </c>
      <c r="C28">
        <v>2023299</v>
      </c>
      <c r="D28" s="174">
        <v>277969.0368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t="s">
        <v>469</v>
      </c>
      <c r="C29" s="446">
        <v>3951416</v>
      </c>
      <c r="D29" s="174">
        <v>11219497.939999999</v>
      </c>
      <c r="E29" s="174">
        <v>103165</v>
      </c>
      <c r="F29" s="174">
        <v>159891</v>
      </c>
      <c r="G29" s="174">
        <v>88920</v>
      </c>
      <c r="H29" s="174">
        <v>0</v>
      </c>
      <c r="I29" s="174">
        <v>0</v>
      </c>
      <c r="J29" s="174">
        <v>0</v>
      </c>
      <c r="K29" s="174">
        <v>0</v>
      </c>
      <c r="L29" s="174">
        <v>148720</v>
      </c>
      <c r="M29" s="174">
        <v>271752</v>
      </c>
    </row>
    <row r="30" spans="2:13" x14ac:dyDescent="0.25">
      <c r="B30" s="406" t="s">
        <v>1028</v>
      </c>
      <c r="C30">
        <v>1530132</v>
      </c>
      <c r="D30" s="174">
        <v>458701.94</v>
      </c>
      <c r="E30" s="174">
        <v>103165</v>
      </c>
      <c r="F30" s="174">
        <v>17391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</row>
    <row r="31" spans="2:13" x14ac:dyDescent="0.25">
      <c r="B31" s="406" t="s">
        <v>843</v>
      </c>
      <c r="C31">
        <v>1210636</v>
      </c>
      <c r="D31" s="174">
        <v>10529376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148720</v>
      </c>
      <c r="M31" s="174">
        <v>271752</v>
      </c>
    </row>
    <row r="32" spans="2:13" x14ac:dyDescent="0.25">
      <c r="B32" s="406" t="s">
        <v>866</v>
      </c>
      <c r="C32">
        <v>1210648</v>
      </c>
      <c r="D32" s="174">
        <v>231420</v>
      </c>
      <c r="F32" s="174">
        <v>142500</v>
      </c>
      <c r="G32" s="174">
        <v>88920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</row>
    <row r="33" spans="2:13" x14ac:dyDescent="0.25">
      <c r="B33" t="s">
        <v>2144</v>
      </c>
      <c r="C33" s="447">
        <v>39728767</v>
      </c>
      <c r="D33" s="375">
        <v>18634349.774060801</v>
      </c>
      <c r="E33" s="174">
        <v>103165</v>
      </c>
      <c r="F33" s="174">
        <v>2965588.92</v>
      </c>
      <c r="G33" s="174">
        <v>395744.92206080002</v>
      </c>
      <c r="H33" s="174">
        <v>345911.90400000004</v>
      </c>
      <c r="I33" s="174">
        <v>353757.83040000004</v>
      </c>
      <c r="J33" s="174">
        <v>217773.6704</v>
      </c>
      <c r="K33" s="174">
        <v>303800.88959999999</v>
      </c>
      <c r="L33" s="174">
        <v>450114.3296</v>
      </c>
      <c r="M33" s="174">
        <v>549721.0368</v>
      </c>
    </row>
    <row r="34" spans="2:13" x14ac:dyDescent="0.25">
      <c r="D34"/>
      <c r="E34"/>
      <c r="F34"/>
      <c r="G34"/>
      <c r="H34"/>
      <c r="I34"/>
      <c r="J34"/>
      <c r="K34"/>
      <c r="L34"/>
      <c r="M34"/>
    </row>
    <row r="35" spans="2:13" x14ac:dyDescent="0.25">
      <c r="D35"/>
      <c r="E35"/>
      <c r="F35"/>
      <c r="G35"/>
      <c r="H35"/>
      <c r="I35"/>
      <c r="J35"/>
      <c r="K35"/>
      <c r="L35"/>
      <c r="M35"/>
    </row>
    <row r="36" spans="2:13" x14ac:dyDescent="0.25">
      <c r="D36"/>
      <c r="E36"/>
      <c r="F36"/>
      <c r="G36"/>
      <c r="H36"/>
      <c r="I36"/>
      <c r="J36"/>
      <c r="K36"/>
      <c r="L36"/>
      <c r="M36"/>
    </row>
    <row r="37" spans="2:13" x14ac:dyDescent="0.25">
      <c r="D37"/>
      <c r="E37"/>
      <c r="F37"/>
      <c r="G37"/>
      <c r="H37"/>
      <c r="I37"/>
      <c r="J37"/>
      <c r="K37"/>
      <c r="L37"/>
      <c r="M37"/>
    </row>
    <row r="38" spans="2:13" x14ac:dyDescent="0.25">
      <c r="D38"/>
      <c r="E38"/>
      <c r="F38"/>
      <c r="G38"/>
      <c r="H38"/>
      <c r="I38"/>
      <c r="J38"/>
      <c r="K38"/>
      <c r="L38"/>
      <c r="M38"/>
    </row>
    <row r="39" spans="2:13" x14ac:dyDescent="0.25">
      <c r="D39"/>
      <c r="E39"/>
      <c r="F39"/>
      <c r="G39"/>
      <c r="H39"/>
      <c r="I39"/>
      <c r="J39"/>
      <c r="K39"/>
      <c r="L39"/>
      <c r="M39"/>
    </row>
    <row r="40" spans="2:13" x14ac:dyDescent="0.25">
      <c r="D40"/>
      <c r="E40"/>
      <c r="F40"/>
      <c r="G40"/>
      <c r="H40"/>
      <c r="I40"/>
      <c r="J40"/>
      <c r="K40"/>
      <c r="L40"/>
      <c r="M40"/>
    </row>
    <row r="41" spans="2:13" x14ac:dyDescent="0.25">
      <c r="D41"/>
      <c r="E41"/>
      <c r="F41"/>
      <c r="G41"/>
      <c r="H41"/>
      <c r="I41"/>
      <c r="J41"/>
      <c r="K41"/>
      <c r="L41"/>
      <c r="M41"/>
    </row>
    <row r="42" spans="2:13" x14ac:dyDescent="0.25">
      <c r="D42"/>
      <c r="E42"/>
      <c r="F42"/>
      <c r="G42"/>
      <c r="H42"/>
      <c r="I42"/>
      <c r="J42"/>
      <c r="K42"/>
      <c r="L42"/>
      <c r="M42"/>
    </row>
    <row r="43" spans="2:13" x14ac:dyDescent="0.25">
      <c r="D43"/>
      <c r="E43"/>
      <c r="F43"/>
      <c r="G43"/>
      <c r="H43"/>
      <c r="I43"/>
      <c r="J43"/>
      <c r="K43"/>
      <c r="L43"/>
      <c r="M43"/>
    </row>
    <row r="44" spans="2:13" x14ac:dyDescent="0.25">
      <c r="D44"/>
      <c r="E44"/>
      <c r="F44"/>
      <c r="G44"/>
      <c r="H44"/>
      <c r="I44"/>
      <c r="J44"/>
      <c r="K44"/>
      <c r="L44"/>
      <c r="M44"/>
    </row>
    <row r="45" spans="2:13" x14ac:dyDescent="0.25">
      <c r="D45"/>
      <c r="E45"/>
      <c r="F45"/>
      <c r="G45"/>
      <c r="H45"/>
      <c r="I45"/>
      <c r="J45"/>
      <c r="K45"/>
      <c r="L45"/>
      <c r="M45"/>
    </row>
    <row r="46" spans="2:13" x14ac:dyDescent="0.25">
      <c r="D46"/>
      <c r="E46"/>
      <c r="F46"/>
      <c r="G46"/>
      <c r="H46"/>
      <c r="I46"/>
      <c r="J46"/>
      <c r="K46"/>
      <c r="L46"/>
      <c r="M46"/>
    </row>
    <row r="47" spans="2:13" x14ac:dyDescent="0.25">
      <c r="D47"/>
      <c r="E47"/>
      <c r="F47"/>
      <c r="G47"/>
      <c r="H47"/>
      <c r="I47"/>
      <c r="J47"/>
      <c r="K47"/>
      <c r="L47"/>
      <c r="M47"/>
    </row>
    <row r="48" spans="2:13" x14ac:dyDescent="0.25">
      <c r="D48"/>
      <c r="E48"/>
      <c r="F48"/>
      <c r="G48"/>
      <c r="H48"/>
      <c r="I48"/>
      <c r="J48"/>
      <c r="K48"/>
      <c r="L48"/>
      <c r="M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</sheetData>
  <sheetProtection algorithmName="SHA-512" hashValue="T0nLfqIem4ueAmfyt/aeBNAsX5p1K7cVX8W2PkrhSPXV/OK6BCHHdbeCVyi1pPlE4IolB33Z3n18LLN7EOVIQg==" saltValue="3lNhYbg7KnnyVjsgEtVNhg==" spinCount="100000" sheet="1" objects="1" scenarios="1" pivotTables="0"/>
  <mergeCells count="2">
    <mergeCell ref="B1:L1"/>
    <mergeCell ref="B2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8BFA3-2DCB-4364-B0A4-E3FAF087D01C}">
  <sheetPr>
    <tabColor rgb="FF008080"/>
  </sheetPr>
  <dimension ref="B1:M494"/>
  <sheetViews>
    <sheetView showGridLines="0" showRowColHeaders="0" workbookViewId="0">
      <selection activeCell="A6" sqref="A6"/>
    </sheetView>
  </sheetViews>
  <sheetFormatPr defaultRowHeight="15" x14ac:dyDescent="0.25"/>
  <cols>
    <col min="2" max="2" width="59.28515625" bestFit="1" customWidth="1"/>
    <col min="3" max="3" width="10.42578125" customWidth="1"/>
    <col min="4" max="4" width="13" style="174" bestFit="1" customWidth="1"/>
    <col min="5" max="5" width="13.5703125" style="174" bestFit="1" customWidth="1"/>
    <col min="6" max="6" width="9.140625" style="174" bestFit="1" customWidth="1"/>
    <col min="7" max="7" width="7.5703125" style="174" bestFit="1" customWidth="1"/>
    <col min="8" max="13" width="5.5703125" style="174" bestFit="1" customWidth="1"/>
  </cols>
  <sheetData>
    <row r="1" spans="2:13" ht="19.5" thickBot="1" x14ac:dyDescent="0.35">
      <c r="B1" s="490" t="s">
        <v>2199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</row>
    <row r="2" spans="2:13" ht="18.75" thickTop="1" thickBot="1" x14ac:dyDescent="0.35">
      <c r="B2" s="491" t="s">
        <v>2202</v>
      </c>
      <c r="D2"/>
      <c r="E2"/>
      <c r="F2"/>
      <c r="G2"/>
      <c r="H2"/>
      <c r="I2"/>
      <c r="J2"/>
      <c r="K2"/>
      <c r="L2"/>
      <c r="M2"/>
    </row>
    <row r="3" spans="2:13" ht="15.75" thickTop="1" x14ac:dyDescent="0.25"/>
    <row r="4" spans="2:13" hidden="1" x14ac:dyDescent="0.25">
      <c r="B4" s="405" t="s">
        <v>385</v>
      </c>
      <c r="C4" t="s">
        <v>2190</v>
      </c>
    </row>
    <row r="5" spans="2:13" hidden="1" x14ac:dyDescent="0.25">
      <c r="B5" s="405" t="s">
        <v>388</v>
      </c>
      <c r="C5" t="s">
        <v>1187</v>
      </c>
    </row>
    <row r="7" spans="2:13" x14ac:dyDescent="0.25">
      <c r="B7" s="444" t="s">
        <v>2146</v>
      </c>
      <c r="C7" s="444" t="s">
        <v>2192</v>
      </c>
      <c r="D7" s="448" t="s">
        <v>2118</v>
      </c>
      <c r="E7" s="448" t="s">
        <v>2147</v>
      </c>
      <c r="F7" s="449" t="s">
        <v>2182</v>
      </c>
      <c r="G7" s="449" t="s">
        <v>2183</v>
      </c>
      <c r="H7" s="449" t="s">
        <v>2184</v>
      </c>
      <c r="I7" s="449" t="s">
        <v>2185</v>
      </c>
      <c r="J7" s="449" t="s">
        <v>2186</v>
      </c>
      <c r="K7" s="449" t="s">
        <v>2187</v>
      </c>
      <c r="L7" s="449" t="s">
        <v>2188</v>
      </c>
      <c r="M7" s="449" t="s">
        <v>2189</v>
      </c>
    </row>
    <row r="8" spans="2:13" x14ac:dyDescent="0.25">
      <c r="B8" t="s">
        <v>471</v>
      </c>
      <c r="C8" s="446">
        <v>3460014</v>
      </c>
      <c r="D8" s="174">
        <v>2289322.0499999998</v>
      </c>
      <c r="E8" s="174">
        <v>0</v>
      </c>
      <c r="F8" s="174">
        <v>1852952.48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1265</v>
      </c>
      <c r="C9">
        <v>1730008</v>
      </c>
      <c r="D9" s="174">
        <v>2199661.0699999998</v>
      </c>
      <c r="E9" s="174">
        <v>0</v>
      </c>
      <c r="F9" s="174">
        <v>1826030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1260</v>
      </c>
      <c r="C10">
        <v>1730006</v>
      </c>
      <c r="D10" s="174">
        <v>89660.98</v>
      </c>
      <c r="E10" s="174">
        <v>0</v>
      </c>
      <c r="F10" s="174">
        <v>26922.48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t="s">
        <v>493</v>
      </c>
      <c r="C11" s="446">
        <v>1722688</v>
      </c>
      <c r="D11" s="174">
        <v>243384.96000000002</v>
      </c>
      <c r="E11" s="174">
        <v>0</v>
      </c>
      <c r="F11" s="174">
        <v>0</v>
      </c>
      <c r="G11" s="174">
        <v>243384.96000000002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1186</v>
      </c>
      <c r="C12">
        <v>1722688</v>
      </c>
      <c r="D12" s="174">
        <v>243384.96000000002</v>
      </c>
      <c r="E12" s="174">
        <v>0</v>
      </c>
      <c r="F12" s="174">
        <v>0</v>
      </c>
      <c r="G12" s="174">
        <v>243384.96000000002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t="s">
        <v>2144</v>
      </c>
      <c r="C13" s="447">
        <v>5182702</v>
      </c>
      <c r="D13" s="375">
        <v>2532707.0099999998</v>
      </c>
      <c r="E13" s="174">
        <v>0</v>
      </c>
      <c r="F13" s="174">
        <v>1852952.48</v>
      </c>
      <c r="G13" s="174">
        <v>243384.96000000002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D14"/>
      <c r="E14"/>
      <c r="F14"/>
      <c r="G14"/>
      <c r="H14"/>
      <c r="I14"/>
      <c r="J14"/>
      <c r="K14"/>
      <c r="L14"/>
      <c r="M14"/>
    </row>
    <row r="15" spans="2:13" x14ac:dyDescent="0.25">
      <c r="D15"/>
      <c r="E15"/>
      <c r="F15"/>
      <c r="G15"/>
      <c r="H15"/>
      <c r="I15"/>
      <c r="J15"/>
      <c r="K15"/>
      <c r="L15"/>
      <c r="M15"/>
    </row>
    <row r="16" spans="2:13" x14ac:dyDescent="0.25">
      <c r="D16"/>
      <c r="E16"/>
      <c r="F16"/>
      <c r="G16"/>
      <c r="H16"/>
      <c r="I16"/>
      <c r="J16"/>
      <c r="K16"/>
      <c r="L16"/>
      <c r="M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</sheetData>
  <sheetProtection algorithmName="SHA-512" hashValue="7LXdj0odheT3ewvWm+4m3aK72JGACusoSsni5Zk/MhnxHu3hGCvMibLqmlIwSuXFXNY+MITt10i2Uc3t9L6ACA==" saltValue="gIBQ4mLSrwgWJf1CLdKC4A==" spinCount="100000" sheet="1" objects="1" scenarios="1" pivotTables="0"/>
  <mergeCells count="1">
    <mergeCell ref="B1:L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2C362-1B48-46A0-8C96-946DBF53EDBE}">
  <sheetPr>
    <tabColor rgb="FF008080"/>
  </sheetPr>
  <dimension ref="B1:M493"/>
  <sheetViews>
    <sheetView showGridLines="0" showRowColHeaders="0" workbookViewId="0">
      <selection activeCell="A2" sqref="A2"/>
    </sheetView>
  </sheetViews>
  <sheetFormatPr defaultRowHeight="15" x14ac:dyDescent="0.25"/>
  <cols>
    <col min="2" max="2" width="59" bestFit="1" customWidth="1"/>
    <col min="3" max="3" width="18.5703125" bestFit="1" customWidth="1"/>
    <col min="4" max="4" width="13" style="174" bestFit="1" customWidth="1"/>
    <col min="5" max="5" width="13.5703125" style="174" bestFit="1" customWidth="1"/>
    <col min="6" max="7" width="9.140625" style="174" bestFit="1" customWidth="1"/>
    <col min="8" max="8" width="10.140625" style="174" bestFit="1" customWidth="1"/>
    <col min="9" max="10" width="9.140625" style="174" bestFit="1" customWidth="1"/>
    <col min="11" max="13" width="5.5703125" style="174" bestFit="1" customWidth="1"/>
  </cols>
  <sheetData>
    <row r="1" spans="2:13" ht="20.25" thickBot="1" x14ac:dyDescent="0.35">
      <c r="B1" s="479" t="s">
        <v>2203</v>
      </c>
    </row>
    <row r="2" spans="2:13" ht="15.75" thickTop="1" x14ac:dyDescent="0.25"/>
    <row r="3" spans="2:13" hidden="1" x14ac:dyDescent="0.25">
      <c r="B3" s="405" t="s">
        <v>385</v>
      </c>
      <c r="C3" t="s">
        <v>2145</v>
      </c>
    </row>
    <row r="4" spans="2:13" hidden="1" x14ac:dyDescent="0.25">
      <c r="B4" s="405" t="s">
        <v>388</v>
      </c>
      <c r="C4" t="s">
        <v>2190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471</v>
      </c>
      <c r="C7" s="446">
        <v>1210620</v>
      </c>
      <c r="D7" s="174">
        <v>6630000</v>
      </c>
      <c r="E7" s="174">
        <v>6350000</v>
      </c>
      <c r="F7" s="174">
        <v>3250000</v>
      </c>
      <c r="G7" s="174">
        <v>0</v>
      </c>
      <c r="H7" s="174">
        <v>3380000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</row>
    <row r="8" spans="2:13" x14ac:dyDescent="0.25">
      <c r="B8" s="406" t="s">
        <v>805</v>
      </c>
      <c r="C8">
        <v>1210620</v>
      </c>
      <c r="D8" s="174">
        <v>6630000</v>
      </c>
      <c r="E8" s="174">
        <v>6350000</v>
      </c>
      <c r="F8" s="174">
        <v>3250000</v>
      </c>
      <c r="G8" s="174">
        <v>0</v>
      </c>
      <c r="H8" s="174">
        <v>3380000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t="s">
        <v>469</v>
      </c>
      <c r="C9" s="446">
        <v>11586565</v>
      </c>
      <c r="D9" s="174">
        <v>37944846.175311998</v>
      </c>
      <c r="E9" s="174">
        <v>20250000</v>
      </c>
      <c r="F9" s="174">
        <v>1323326.264</v>
      </c>
      <c r="G9" s="174">
        <v>8646554.3039560001</v>
      </c>
      <c r="H9" s="174">
        <v>18508355.911648002</v>
      </c>
      <c r="I9" s="174">
        <v>8326515.4316480011</v>
      </c>
      <c r="J9" s="174">
        <v>1140094.2640600002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1783</v>
      </c>
      <c r="C10">
        <v>2023502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s="406" t="s">
        <v>810</v>
      </c>
      <c r="C11">
        <v>1210621</v>
      </c>
      <c r="D11" s="174">
        <v>10386400</v>
      </c>
      <c r="E11" s="174">
        <v>8000000</v>
      </c>
      <c r="F11" s="174">
        <v>340000</v>
      </c>
      <c r="G11" s="174">
        <v>2246400</v>
      </c>
      <c r="H11" s="174">
        <v>5720000</v>
      </c>
      <c r="I11" s="174">
        <v>2080000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962</v>
      </c>
      <c r="C12">
        <v>1420057</v>
      </c>
      <c r="D12" s="174">
        <v>2246640.48</v>
      </c>
      <c r="E12" s="174">
        <v>0</v>
      </c>
      <c r="F12" s="174">
        <v>0</v>
      </c>
      <c r="G12" s="174">
        <v>0</v>
      </c>
      <c r="H12" s="174">
        <v>2246640.48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s="406" t="s">
        <v>979</v>
      </c>
      <c r="C13">
        <v>1421051</v>
      </c>
      <c r="D13" s="174">
        <v>7942307.4900280014</v>
      </c>
      <c r="E13" s="174">
        <v>0</v>
      </c>
      <c r="F13" s="174">
        <v>382052.91600000008</v>
      </c>
      <c r="G13" s="174">
        <v>397908.11201400013</v>
      </c>
      <c r="H13" s="174">
        <v>3183264.896112001</v>
      </c>
      <c r="I13" s="174">
        <v>3183264.896112001</v>
      </c>
      <c r="J13" s="174">
        <v>795816.66979000007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1015</v>
      </c>
      <c r="C14">
        <v>1520017</v>
      </c>
      <c r="D14" s="174">
        <v>1689551.2177790003</v>
      </c>
      <c r="E14" s="174">
        <v>0</v>
      </c>
      <c r="F14" s="174">
        <v>81273.348000000013</v>
      </c>
      <c r="G14" s="174">
        <v>84646.191942000019</v>
      </c>
      <c r="H14" s="174">
        <v>677169.53553600016</v>
      </c>
      <c r="I14" s="174">
        <v>677169.53553600016</v>
      </c>
      <c r="J14" s="174">
        <v>169292.60676500003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460</v>
      </c>
      <c r="C15">
        <v>0</v>
      </c>
      <c r="D15" s="174">
        <v>63544.487505000005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63544.487505000005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853</v>
      </c>
      <c r="C16">
        <v>1210640</v>
      </c>
      <c r="D16" s="174">
        <v>557202.50000000012</v>
      </c>
      <c r="E16" s="174">
        <v>0</v>
      </c>
      <c r="F16" s="174">
        <v>0</v>
      </c>
      <c r="G16" s="174">
        <v>0</v>
      </c>
      <c r="H16" s="174">
        <v>222881.00000000003</v>
      </c>
      <c r="I16" s="174">
        <v>222881.00000000003</v>
      </c>
      <c r="J16" s="174">
        <v>111440.50000000001</v>
      </c>
      <c r="K16" s="174">
        <v>0</v>
      </c>
      <c r="L16" s="174">
        <v>0</v>
      </c>
      <c r="M16" s="174">
        <v>0</v>
      </c>
    </row>
    <row r="17" spans="2:13" x14ac:dyDescent="0.25">
      <c r="B17" s="406" t="s">
        <v>1111</v>
      </c>
      <c r="C17">
        <v>1570022</v>
      </c>
      <c r="D17" s="174">
        <v>5387200</v>
      </c>
      <c r="E17" s="174">
        <v>5000000</v>
      </c>
      <c r="F17" s="174">
        <v>520000</v>
      </c>
      <c r="G17" s="174">
        <v>1081600</v>
      </c>
      <c r="H17" s="174">
        <v>1622400</v>
      </c>
      <c r="I17" s="174">
        <v>2163200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878</v>
      </c>
      <c r="C18">
        <v>1210655</v>
      </c>
      <c r="D18" s="174">
        <v>9672000</v>
      </c>
      <c r="E18" s="174">
        <v>7250000</v>
      </c>
      <c r="F18" s="174">
        <v>0</v>
      </c>
      <c r="G18" s="174">
        <v>4836000</v>
      </c>
      <c r="H18" s="174">
        <v>4836000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t="s">
        <v>2144</v>
      </c>
      <c r="C19" s="447">
        <v>12797185</v>
      </c>
      <c r="D19" s="375">
        <v>44574846.175311998</v>
      </c>
      <c r="E19" s="174">
        <v>26600000</v>
      </c>
      <c r="F19" s="174">
        <v>4573326.2640000004</v>
      </c>
      <c r="G19" s="174">
        <v>8646554.3039560001</v>
      </c>
      <c r="H19" s="174">
        <v>21888355.911648002</v>
      </c>
      <c r="I19" s="174">
        <v>8326515.4316480011</v>
      </c>
      <c r="J19" s="174">
        <v>1140094.2640600002</v>
      </c>
      <c r="K19" s="174">
        <v>0</v>
      </c>
      <c r="L19" s="174">
        <v>0</v>
      </c>
      <c r="M19" s="174">
        <v>0</v>
      </c>
    </row>
    <row r="20" spans="2:13" x14ac:dyDescent="0.25">
      <c r="D20"/>
      <c r="E20"/>
      <c r="F20"/>
      <c r="G20"/>
      <c r="H20"/>
      <c r="I20"/>
      <c r="J20"/>
      <c r="K20"/>
      <c r="L20"/>
      <c r="M20"/>
    </row>
    <row r="21" spans="2:13" x14ac:dyDescent="0.25">
      <c r="D21"/>
      <c r="E21"/>
      <c r="F21"/>
      <c r="G21"/>
      <c r="H21"/>
      <c r="I21"/>
      <c r="J21"/>
      <c r="K21"/>
      <c r="L21"/>
      <c r="M21"/>
    </row>
    <row r="22" spans="2:13" x14ac:dyDescent="0.25">
      <c r="D22"/>
      <c r="E22"/>
      <c r="F22"/>
      <c r="G22"/>
      <c r="H22"/>
      <c r="I22"/>
      <c r="J22"/>
      <c r="K22"/>
      <c r="L22"/>
      <c r="M22"/>
    </row>
    <row r="23" spans="2:13" x14ac:dyDescent="0.25">
      <c r="D23"/>
      <c r="E23"/>
      <c r="F23"/>
      <c r="G23"/>
      <c r="H23"/>
      <c r="I23"/>
      <c r="J23"/>
      <c r="K23"/>
      <c r="L23"/>
      <c r="M23"/>
    </row>
    <row r="24" spans="2:13" x14ac:dyDescent="0.25">
      <c r="D24"/>
      <c r="E24"/>
      <c r="F24"/>
      <c r="G24"/>
      <c r="H24"/>
      <c r="I24"/>
      <c r="J24"/>
      <c r="K24"/>
      <c r="L24"/>
      <c r="M24"/>
    </row>
    <row r="25" spans="2:13" x14ac:dyDescent="0.25">
      <c r="D25"/>
      <c r="E25"/>
      <c r="F25"/>
      <c r="G25"/>
      <c r="H25"/>
      <c r="I25"/>
      <c r="J25"/>
      <c r="K25"/>
      <c r="L25"/>
      <c r="M25"/>
    </row>
    <row r="26" spans="2:13" x14ac:dyDescent="0.25">
      <c r="D26"/>
      <c r="E26"/>
      <c r="F26"/>
      <c r="G26"/>
      <c r="H26"/>
      <c r="I26"/>
      <c r="J26"/>
      <c r="K26"/>
      <c r="L26"/>
      <c r="M26"/>
    </row>
    <row r="27" spans="2:13" x14ac:dyDescent="0.25">
      <c r="D27"/>
      <c r="E27"/>
      <c r="F27"/>
      <c r="G27"/>
      <c r="H27"/>
      <c r="I27"/>
      <c r="J27"/>
      <c r="K27"/>
      <c r="L27"/>
      <c r="M27"/>
    </row>
    <row r="28" spans="2:13" x14ac:dyDescent="0.25">
      <c r="D28"/>
      <c r="E28"/>
      <c r="F28"/>
      <c r="G28"/>
      <c r="H28"/>
      <c r="I28"/>
      <c r="J28"/>
      <c r="K28"/>
      <c r="L28"/>
      <c r="M28"/>
    </row>
    <row r="29" spans="2:13" x14ac:dyDescent="0.25">
      <c r="D29"/>
      <c r="E29"/>
      <c r="F29"/>
      <c r="G29"/>
      <c r="H29"/>
      <c r="I29"/>
      <c r="J29"/>
      <c r="K29"/>
      <c r="L29"/>
      <c r="M29"/>
    </row>
    <row r="30" spans="2:13" x14ac:dyDescent="0.25">
      <c r="D30"/>
      <c r="E30"/>
      <c r="F30"/>
      <c r="G30"/>
      <c r="H30"/>
      <c r="I30"/>
      <c r="J30"/>
      <c r="K30"/>
      <c r="L30"/>
      <c r="M30"/>
    </row>
    <row r="31" spans="2:13" x14ac:dyDescent="0.25">
      <c r="D31"/>
      <c r="E31"/>
      <c r="F31"/>
      <c r="G31"/>
      <c r="H31"/>
      <c r="I31"/>
      <c r="J31"/>
      <c r="K31"/>
      <c r="L31"/>
      <c r="M31"/>
    </row>
    <row r="32" spans="2:13" x14ac:dyDescent="0.25">
      <c r="D32"/>
      <c r="E32"/>
      <c r="F32"/>
      <c r="G32"/>
      <c r="H32"/>
      <c r="I32"/>
      <c r="J32"/>
      <c r="K32"/>
      <c r="L32"/>
      <c r="M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zpw2qMz3MlodbSeOg25l24cGIUfi2kZxGJfHm6MqZFMSb5lKZZJcGFdlPLYSFt3YjVpAAYrh81ipj7I/PIIQCA==" saltValue="iY2f8PxUBxOQ0WOee9wzeA==" spinCount="100000" sheet="1" objects="1" scenarios="1" pivotTables="0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C9FC1-CC24-4569-9293-01258661AA76}">
  <sheetPr>
    <tabColor rgb="FF008080"/>
  </sheetPr>
  <dimension ref="B1:M493"/>
  <sheetViews>
    <sheetView showGridLines="0" showRowColHeaders="0" workbookViewId="0">
      <selection activeCell="A6" sqref="A6"/>
    </sheetView>
  </sheetViews>
  <sheetFormatPr defaultRowHeight="15" x14ac:dyDescent="0.25"/>
  <cols>
    <col min="2" max="2" width="71" bestFit="1" customWidth="1"/>
    <col min="3" max="3" width="18.5703125" bestFit="1" customWidth="1"/>
    <col min="4" max="4" width="13" style="174" bestFit="1" customWidth="1"/>
    <col min="5" max="5" width="13.5703125" style="174" bestFit="1" customWidth="1"/>
    <col min="6" max="13" width="9.140625" style="174" bestFit="1" customWidth="1"/>
  </cols>
  <sheetData>
    <row r="1" spans="2:13" ht="20.25" thickBot="1" x14ac:dyDescent="0.35">
      <c r="B1" s="479" t="s">
        <v>2204</v>
      </c>
    </row>
    <row r="2" spans="2:13" ht="15.75" thickTop="1" x14ac:dyDescent="0.25"/>
    <row r="3" spans="2:13" hidden="1" x14ac:dyDescent="0.25">
      <c r="B3" s="405" t="s">
        <v>385</v>
      </c>
      <c r="C3" t="s">
        <v>2145</v>
      </c>
    </row>
    <row r="4" spans="2:13" hidden="1" x14ac:dyDescent="0.25">
      <c r="B4" s="405" t="s">
        <v>388</v>
      </c>
      <c r="C4" t="s">
        <v>2190</v>
      </c>
    </row>
    <row r="5" spans="2:13" hidden="1" x14ac:dyDescent="0.25"/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469</v>
      </c>
      <c r="C7" s="446">
        <v>14527689</v>
      </c>
      <c r="D7" s="174">
        <v>26023899.903999999</v>
      </c>
      <c r="E7" s="174">
        <v>8773000</v>
      </c>
      <c r="F7" s="174">
        <v>3345987.52</v>
      </c>
      <c r="G7" s="174">
        <v>2706620.3008000003</v>
      </c>
      <c r="H7" s="174">
        <v>2158383.6352000004</v>
      </c>
      <c r="I7" s="174">
        <v>2522278.2208000002</v>
      </c>
      <c r="J7" s="174">
        <v>2180654.8607999999</v>
      </c>
      <c r="K7" s="174">
        <v>5457212.7999999998</v>
      </c>
      <c r="L7" s="174">
        <v>5261984</v>
      </c>
      <c r="M7" s="174">
        <v>1808301.0816000002</v>
      </c>
    </row>
    <row r="8" spans="2:13" x14ac:dyDescent="0.25">
      <c r="B8" s="406" t="s">
        <v>884</v>
      </c>
      <c r="C8">
        <v>1210662</v>
      </c>
      <c r="D8" s="174">
        <v>67600</v>
      </c>
      <c r="G8" s="174">
        <v>67600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880</v>
      </c>
      <c r="C9">
        <v>1210658</v>
      </c>
      <c r="D9" s="174">
        <v>45000</v>
      </c>
      <c r="F9" s="174">
        <v>45000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879</v>
      </c>
      <c r="C10">
        <v>1210656</v>
      </c>
      <c r="D10" s="174">
        <v>187200</v>
      </c>
      <c r="G10" s="174">
        <v>187200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s="406" t="s">
        <v>876</v>
      </c>
      <c r="C11">
        <v>1210654</v>
      </c>
      <c r="D11" s="174">
        <v>1365000</v>
      </c>
      <c r="F11" s="174">
        <v>1365000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829</v>
      </c>
      <c r="C12">
        <v>1210631</v>
      </c>
      <c r="D12" s="174">
        <v>4377634.1440000003</v>
      </c>
      <c r="E12" s="174">
        <v>0</v>
      </c>
      <c r="F12" s="174">
        <v>682331.52</v>
      </c>
      <c r="G12" s="174">
        <v>936760.78080000007</v>
      </c>
      <c r="H12" s="174">
        <v>533658.19520000007</v>
      </c>
      <c r="I12" s="174">
        <v>193539.34080000003</v>
      </c>
      <c r="J12" s="174">
        <v>79971.340800000005</v>
      </c>
      <c r="K12" s="174">
        <v>242819.20000000001</v>
      </c>
      <c r="L12" s="174">
        <v>469955.2</v>
      </c>
      <c r="M12" s="174">
        <v>672621.08160000003</v>
      </c>
    </row>
    <row r="13" spans="2:13" x14ac:dyDescent="0.25">
      <c r="B13" s="406" t="s">
        <v>872</v>
      </c>
      <c r="C13">
        <v>1210652</v>
      </c>
      <c r="D13" s="174">
        <v>315000</v>
      </c>
      <c r="E13" s="174">
        <v>0</v>
      </c>
      <c r="F13" s="174">
        <v>315000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824</v>
      </c>
      <c r="C14">
        <v>1210629</v>
      </c>
      <c r="D14" s="174">
        <v>575760</v>
      </c>
      <c r="E14" s="174">
        <v>260000</v>
      </c>
      <c r="F14" s="174">
        <v>575760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858</v>
      </c>
      <c r="C15">
        <v>1210642</v>
      </c>
      <c r="D15" s="174">
        <v>4813120</v>
      </c>
      <c r="E15" s="174">
        <v>0</v>
      </c>
      <c r="F15" s="174">
        <v>0</v>
      </c>
      <c r="G15" s="174">
        <v>135200</v>
      </c>
      <c r="H15" s="174">
        <v>135200</v>
      </c>
      <c r="I15" s="174">
        <v>1189760</v>
      </c>
      <c r="J15" s="174">
        <v>1189760</v>
      </c>
      <c r="K15" s="174">
        <v>1135680</v>
      </c>
      <c r="L15" s="174">
        <v>865280</v>
      </c>
      <c r="M15" s="174">
        <v>162240</v>
      </c>
    </row>
    <row r="16" spans="2:13" x14ac:dyDescent="0.25">
      <c r="B16" s="406" t="s">
        <v>815</v>
      </c>
      <c r="C16">
        <v>1210623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</row>
    <row r="17" spans="2:13" x14ac:dyDescent="0.25">
      <c r="B17" s="406" t="s">
        <v>819</v>
      </c>
      <c r="C17">
        <v>1210625</v>
      </c>
      <c r="D17" s="174">
        <v>10943721.76</v>
      </c>
      <c r="E17" s="174">
        <v>6963000</v>
      </c>
      <c r="F17" s="174">
        <v>46696</v>
      </c>
      <c r="G17" s="174">
        <v>38675.520000000004</v>
      </c>
      <c r="H17" s="174">
        <v>148341.44</v>
      </c>
      <c r="I17" s="174">
        <v>803682.88</v>
      </c>
      <c r="J17" s="174">
        <v>910923.52</v>
      </c>
      <c r="K17" s="174">
        <v>4078713.6</v>
      </c>
      <c r="L17" s="174">
        <v>3926748.8000000003</v>
      </c>
      <c r="M17" s="174">
        <v>973440</v>
      </c>
    </row>
    <row r="18" spans="2:13" x14ac:dyDescent="0.25">
      <c r="B18" s="406" t="s">
        <v>821</v>
      </c>
      <c r="C18">
        <v>1210627</v>
      </c>
      <c r="D18" s="174">
        <v>3333864</v>
      </c>
      <c r="E18" s="174">
        <v>1550000</v>
      </c>
      <c r="F18" s="174">
        <v>316200</v>
      </c>
      <c r="G18" s="174">
        <v>1341184</v>
      </c>
      <c r="H18" s="174">
        <v>1341184</v>
      </c>
      <c r="I18" s="174">
        <v>335296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06" t="s">
        <v>827</v>
      </c>
      <c r="C19">
        <v>1210630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t="s">
        <v>2144</v>
      </c>
      <c r="C20" s="447">
        <v>14527689</v>
      </c>
      <c r="D20" s="375">
        <v>26023899.903999999</v>
      </c>
      <c r="E20" s="174">
        <v>8773000</v>
      </c>
      <c r="F20" s="174">
        <v>3345987.52</v>
      </c>
      <c r="G20" s="174">
        <v>2706620.3008000003</v>
      </c>
      <c r="H20" s="174">
        <v>2158383.6352000004</v>
      </c>
      <c r="I20" s="174">
        <v>2522278.2208000002</v>
      </c>
      <c r="J20" s="174">
        <v>2180654.8607999999</v>
      </c>
      <c r="K20" s="174">
        <v>5457212.7999999998</v>
      </c>
      <c r="L20" s="174">
        <v>5261984</v>
      </c>
      <c r="M20" s="174">
        <v>1808301.0816000002</v>
      </c>
    </row>
    <row r="21" spans="2:13" x14ac:dyDescent="0.25">
      <c r="D21"/>
      <c r="E21"/>
      <c r="F21"/>
      <c r="G21"/>
      <c r="H21"/>
      <c r="I21"/>
      <c r="J21"/>
      <c r="K21"/>
      <c r="L21"/>
      <c r="M21"/>
    </row>
    <row r="22" spans="2:13" x14ac:dyDescent="0.25">
      <c r="D22"/>
      <c r="E22"/>
      <c r="F22"/>
      <c r="G22"/>
      <c r="H22"/>
      <c r="I22"/>
      <c r="J22"/>
      <c r="K22"/>
      <c r="L22"/>
      <c r="M22"/>
    </row>
    <row r="23" spans="2:13" x14ac:dyDescent="0.25">
      <c r="D23"/>
      <c r="E23"/>
      <c r="F23"/>
      <c r="G23"/>
      <c r="H23"/>
      <c r="I23"/>
      <c r="J23"/>
      <c r="K23"/>
      <c r="L23"/>
      <c r="M23"/>
    </row>
    <row r="24" spans="2:13" x14ac:dyDescent="0.25">
      <c r="D24"/>
      <c r="E24"/>
      <c r="F24"/>
      <c r="G24"/>
      <c r="H24"/>
      <c r="I24"/>
      <c r="J24"/>
      <c r="K24"/>
      <c r="L24"/>
      <c r="M24"/>
    </row>
    <row r="25" spans="2:13" x14ac:dyDescent="0.25">
      <c r="D25"/>
      <c r="E25"/>
      <c r="F25"/>
      <c r="G25"/>
      <c r="H25"/>
      <c r="I25"/>
      <c r="J25"/>
      <c r="K25"/>
      <c r="L25"/>
      <c r="M25"/>
    </row>
    <row r="26" spans="2:13" x14ac:dyDescent="0.25">
      <c r="D26"/>
      <c r="E26"/>
      <c r="F26"/>
      <c r="G26"/>
      <c r="H26"/>
      <c r="I26"/>
      <c r="J26"/>
      <c r="K26"/>
      <c r="L26"/>
      <c r="M26"/>
    </row>
    <row r="27" spans="2:13" x14ac:dyDescent="0.25">
      <c r="D27"/>
      <c r="E27"/>
      <c r="F27"/>
      <c r="G27"/>
      <c r="H27"/>
      <c r="I27"/>
      <c r="J27"/>
      <c r="K27"/>
      <c r="L27"/>
      <c r="M27"/>
    </row>
    <row r="28" spans="2:13" x14ac:dyDescent="0.25">
      <c r="D28"/>
      <c r="E28"/>
      <c r="F28"/>
      <c r="G28"/>
      <c r="H28"/>
      <c r="I28"/>
      <c r="J28"/>
      <c r="K28"/>
      <c r="L28"/>
      <c r="M28"/>
    </row>
    <row r="29" spans="2:13" x14ac:dyDescent="0.25">
      <c r="D29"/>
      <c r="E29"/>
      <c r="F29"/>
      <c r="G29"/>
      <c r="H29"/>
      <c r="I29"/>
      <c r="J29"/>
      <c r="K29"/>
      <c r="L29"/>
      <c r="M29"/>
    </row>
    <row r="30" spans="2:13" x14ac:dyDescent="0.25">
      <c r="D30"/>
      <c r="E30"/>
      <c r="F30"/>
      <c r="G30"/>
      <c r="H30"/>
      <c r="I30"/>
      <c r="J30"/>
      <c r="K30"/>
      <c r="L30"/>
      <c r="M30"/>
    </row>
    <row r="31" spans="2:13" x14ac:dyDescent="0.25">
      <c r="D31"/>
      <c r="E31"/>
      <c r="F31"/>
      <c r="G31"/>
      <c r="H31"/>
      <c r="I31"/>
      <c r="J31"/>
      <c r="K31"/>
      <c r="L31"/>
      <c r="M31"/>
    </row>
    <row r="32" spans="2:13" x14ac:dyDescent="0.25">
      <c r="D32"/>
      <c r="E32"/>
      <c r="F32"/>
      <c r="G32"/>
      <c r="H32"/>
      <c r="I32"/>
      <c r="J32"/>
      <c r="K32"/>
      <c r="L32"/>
      <c r="M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rG+QB2mdPPfP70V8FEJCBnPgq/jj2mOEhkhBdt+aiOIkSN2UEx9aOTGc8936zVnpCuIZyeqhPP43NA+SmdIHow==" saltValue="WmIzpm8ivhODlWgtTOKzYg==" spinCount="100000" sheet="1" objects="1" scenarios="1" pivotTables="0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5E7B-2888-4317-A5C3-190F0371F44C}">
  <sheetPr>
    <tabColor rgb="FF008080"/>
  </sheetPr>
  <dimension ref="B1:M491"/>
  <sheetViews>
    <sheetView showGridLines="0" showRowColHeaders="0" workbookViewId="0">
      <selection activeCell="B2" sqref="B2"/>
    </sheetView>
  </sheetViews>
  <sheetFormatPr defaultRowHeight="15" x14ac:dyDescent="0.25"/>
  <cols>
    <col min="2" max="2" width="25" bestFit="1" customWidth="1"/>
    <col min="3" max="3" width="10.5703125" bestFit="1" customWidth="1"/>
    <col min="4" max="4" width="13" style="174" bestFit="1" customWidth="1"/>
    <col min="5" max="5" width="13.5703125" style="174" bestFit="1" customWidth="1"/>
    <col min="6" max="7" width="9.140625" style="174" bestFit="1" customWidth="1"/>
    <col min="8" max="11" width="10.140625" style="174" bestFit="1" customWidth="1"/>
    <col min="12" max="13" width="9.140625" style="174" bestFit="1" customWidth="1"/>
  </cols>
  <sheetData>
    <row r="1" spans="2:13" ht="20.25" thickBot="1" x14ac:dyDescent="0.35">
      <c r="B1" s="479" t="s">
        <v>2205</v>
      </c>
    </row>
    <row r="2" spans="2:13" ht="15.75" thickTop="1" x14ac:dyDescent="0.25"/>
    <row r="4" spans="2:13" x14ac:dyDescent="0.25">
      <c r="B4" s="405" t="s">
        <v>2146</v>
      </c>
      <c r="C4" s="444" t="s">
        <v>2192</v>
      </c>
      <c r="D4" s="448" t="s">
        <v>2118</v>
      </c>
      <c r="E4" s="448" t="s">
        <v>2147</v>
      </c>
      <c r="F4" s="449" t="s">
        <v>2182</v>
      </c>
      <c r="G4" s="449" t="s">
        <v>2183</v>
      </c>
      <c r="H4" s="449" t="s">
        <v>2184</v>
      </c>
      <c r="I4" s="449" t="s">
        <v>2185</v>
      </c>
      <c r="J4" s="449" t="s">
        <v>2186</v>
      </c>
      <c r="K4" s="449" t="s">
        <v>2187</v>
      </c>
      <c r="L4" s="449" t="s">
        <v>2188</v>
      </c>
      <c r="M4" s="449" t="s">
        <v>2189</v>
      </c>
    </row>
    <row r="5" spans="2:13" x14ac:dyDescent="0.25">
      <c r="B5" s="1" t="s">
        <v>847</v>
      </c>
      <c r="C5">
        <v>15176898</v>
      </c>
      <c r="D5" s="174">
        <v>25601805.445940003</v>
      </c>
      <c r="E5" s="174">
        <v>197870</v>
      </c>
      <c r="F5" s="174">
        <v>1848993.21</v>
      </c>
      <c r="G5" s="174">
        <v>4400023.091980001</v>
      </c>
      <c r="H5" s="174">
        <v>6528581.2494250005</v>
      </c>
      <c r="I5" s="174">
        <v>7054142.2920350004</v>
      </c>
      <c r="J5" s="174">
        <v>4217841.7040000008</v>
      </c>
      <c r="K5" s="174">
        <v>1124110.7385000002</v>
      </c>
      <c r="L5" s="174">
        <v>55720.250000000007</v>
      </c>
      <c r="M5" s="174">
        <v>0</v>
      </c>
    </row>
    <row r="6" spans="2:13" x14ac:dyDescent="0.25">
      <c r="B6" s="1" t="s">
        <v>483</v>
      </c>
      <c r="C6">
        <v>809328</v>
      </c>
      <c r="D6" s="174">
        <v>25037186.704906005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4831841.3650000002</v>
      </c>
      <c r="L6" s="174">
        <v>1134376.6290280002</v>
      </c>
      <c r="M6" s="174">
        <v>2373180.5595140001</v>
      </c>
    </row>
    <row r="7" spans="2:13" x14ac:dyDescent="0.25">
      <c r="B7" s="1" t="s">
        <v>1147</v>
      </c>
      <c r="C7">
        <v>36423126</v>
      </c>
      <c r="D7" s="174">
        <v>41222015.533576496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584151.73966971936</v>
      </c>
      <c r="M7" s="174">
        <v>798784.40423567547</v>
      </c>
    </row>
    <row r="8" spans="2:13" x14ac:dyDescent="0.25">
      <c r="B8" s="1" t="s">
        <v>587</v>
      </c>
      <c r="C8">
        <v>18438311</v>
      </c>
      <c r="D8" s="174">
        <v>101384046.53616852</v>
      </c>
      <c r="E8" s="174">
        <v>0</v>
      </c>
      <c r="F8" s="174">
        <v>1152079</v>
      </c>
      <c r="G8" s="174">
        <v>52075.000000000007</v>
      </c>
      <c r="H8" s="174">
        <v>5498336.5212100009</v>
      </c>
      <c r="I8" s="174">
        <v>5563776.0492100008</v>
      </c>
      <c r="J8" s="174">
        <v>9287500.8037400004</v>
      </c>
      <c r="K8" s="174">
        <v>9287500.8037400004</v>
      </c>
      <c r="L8" s="174">
        <v>2324357.1058499999</v>
      </c>
      <c r="M8" s="174">
        <v>496503.88000000006</v>
      </c>
    </row>
    <row r="9" spans="2:13" x14ac:dyDescent="0.25">
      <c r="B9" t="s">
        <v>2144</v>
      </c>
      <c r="C9" s="447">
        <v>70847663</v>
      </c>
      <c r="D9" s="375">
        <v>193245054.22059101</v>
      </c>
      <c r="E9" s="174">
        <v>197870</v>
      </c>
      <c r="F9" s="174">
        <v>3001072.21</v>
      </c>
      <c r="G9" s="174">
        <v>4452098.091980001</v>
      </c>
      <c r="H9" s="174">
        <v>12026917.770635001</v>
      </c>
      <c r="I9" s="174">
        <v>12617918.341245001</v>
      </c>
      <c r="J9" s="174">
        <v>13505342.507740002</v>
      </c>
      <c r="K9" s="174">
        <v>15243452.90724</v>
      </c>
      <c r="L9" s="174">
        <v>4098605.7245477196</v>
      </c>
      <c r="M9" s="174">
        <v>3668468.8437496754</v>
      </c>
    </row>
    <row r="10" spans="2:13" x14ac:dyDescent="0.25">
      <c r="D10"/>
      <c r="E10"/>
      <c r="F10"/>
      <c r="G10"/>
      <c r="H10"/>
      <c r="I10"/>
      <c r="J10"/>
      <c r="K10"/>
      <c r="L10"/>
      <c r="M10"/>
    </row>
    <row r="11" spans="2:13" x14ac:dyDescent="0.25">
      <c r="D11"/>
      <c r="E11"/>
      <c r="F11"/>
      <c r="G11"/>
      <c r="H11"/>
      <c r="I11"/>
      <c r="J11"/>
      <c r="K11"/>
      <c r="L11"/>
      <c r="M11"/>
    </row>
    <row r="12" spans="2:13" x14ac:dyDescent="0.25">
      <c r="D12"/>
      <c r="E12"/>
      <c r="F12"/>
      <c r="G12"/>
      <c r="H12"/>
      <c r="I12"/>
      <c r="J12"/>
      <c r="K12"/>
      <c r="L12"/>
      <c r="M12"/>
    </row>
    <row r="13" spans="2:13" x14ac:dyDescent="0.25">
      <c r="D13"/>
      <c r="E13"/>
      <c r="F13"/>
      <c r="G13"/>
      <c r="H13"/>
      <c r="I13"/>
      <c r="J13"/>
      <c r="K13"/>
      <c r="L13"/>
      <c r="M13"/>
    </row>
    <row r="14" spans="2:13" x14ac:dyDescent="0.25">
      <c r="D14"/>
      <c r="E14"/>
      <c r="F14"/>
      <c r="G14"/>
      <c r="H14"/>
      <c r="I14"/>
      <c r="J14"/>
      <c r="K14"/>
      <c r="L14"/>
      <c r="M14"/>
    </row>
    <row r="15" spans="2:13" x14ac:dyDescent="0.25">
      <c r="D15"/>
      <c r="E15"/>
      <c r="F15"/>
      <c r="G15"/>
      <c r="H15"/>
      <c r="I15"/>
      <c r="J15"/>
      <c r="K15"/>
      <c r="L15"/>
      <c r="M15"/>
    </row>
    <row r="16" spans="2:13" x14ac:dyDescent="0.25">
      <c r="D16"/>
      <c r="E16"/>
      <c r="F16"/>
      <c r="G16"/>
      <c r="H16"/>
      <c r="I16"/>
      <c r="J16"/>
      <c r="K16"/>
      <c r="L16"/>
      <c r="M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</sheetData>
  <sheetProtection algorithmName="SHA-512" hashValue="PKMGllDNb8V7U1lkd65rsTpX9Oo18rW4/Dxv4L3GbaqGX+mLWgkGcKENEDMEdYWV5QbSldMDirWwjcjigcCfGw==" saltValue="BHV+GMe4dztm18KDIgDVC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FF231-B941-4C57-9D8D-7EBDD11D1381}">
  <sheetPr>
    <tabColor rgb="FF008080"/>
  </sheetPr>
  <dimension ref="B1:M493"/>
  <sheetViews>
    <sheetView showGridLines="0" showRowColHeaders="0" workbookViewId="0">
      <selection activeCell="B2" sqref="B2"/>
    </sheetView>
  </sheetViews>
  <sheetFormatPr defaultRowHeight="15" x14ac:dyDescent="0.25"/>
  <cols>
    <col min="2" max="2" width="44.5703125" bestFit="1" customWidth="1"/>
    <col min="3" max="3" width="12" bestFit="1" customWidth="1"/>
    <col min="4" max="4" width="13" style="174" bestFit="1" customWidth="1"/>
    <col min="5" max="5" width="13.5703125" style="174" bestFit="1" customWidth="1"/>
    <col min="6" max="11" width="9.140625" style="174" bestFit="1" customWidth="1"/>
    <col min="12" max="12" width="6.5703125" style="174" bestFit="1" customWidth="1"/>
    <col min="13" max="13" width="6.140625" style="174" customWidth="1"/>
  </cols>
  <sheetData>
    <row r="1" spans="2:13" ht="20.25" thickBot="1" x14ac:dyDescent="0.35">
      <c r="B1" s="479" t="s">
        <v>2206</v>
      </c>
    </row>
    <row r="2" spans="2:13" ht="15.75" thickTop="1" x14ac:dyDescent="0.25"/>
    <row r="3" spans="2:13" hidden="1" x14ac:dyDescent="0.25">
      <c r="B3" s="405" t="s">
        <v>385</v>
      </c>
      <c r="C3" t="s">
        <v>2145</v>
      </c>
    </row>
    <row r="4" spans="2:13" hidden="1" x14ac:dyDescent="0.25">
      <c r="B4" s="405" t="s">
        <v>388</v>
      </c>
      <c r="C4" t="s">
        <v>847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471</v>
      </c>
      <c r="C7" s="446">
        <v>1421067</v>
      </c>
      <c r="D7" s="174">
        <v>251436</v>
      </c>
      <c r="E7" s="174">
        <v>0</v>
      </c>
      <c r="F7" s="174">
        <v>251436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</row>
    <row r="8" spans="2:13" x14ac:dyDescent="0.25">
      <c r="B8" s="406" t="s">
        <v>983</v>
      </c>
      <c r="C8">
        <v>1421067</v>
      </c>
      <c r="D8" s="174">
        <v>251436</v>
      </c>
      <c r="E8" s="174">
        <v>0</v>
      </c>
      <c r="F8" s="174">
        <v>251436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t="s">
        <v>493</v>
      </c>
      <c r="C9" s="446">
        <v>1610101</v>
      </c>
      <c r="D9" s="174">
        <v>682660</v>
      </c>
      <c r="F9" s="174">
        <v>682660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1146</v>
      </c>
      <c r="C10">
        <v>1610101</v>
      </c>
      <c r="D10" s="174">
        <v>682660</v>
      </c>
      <c r="F10" s="174">
        <v>682660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t="s">
        <v>469</v>
      </c>
      <c r="C11" s="446">
        <v>12145730</v>
      </c>
      <c r="D11" s="174">
        <v>24667709.445940003</v>
      </c>
      <c r="E11" s="174">
        <v>197870</v>
      </c>
      <c r="F11" s="174">
        <v>914897.21000000008</v>
      </c>
      <c r="G11" s="174">
        <v>4400023.091980001</v>
      </c>
      <c r="H11" s="174">
        <v>6528581.2494250014</v>
      </c>
      <c r="I11" s="174">
        <v>7054142.2920350004</v>
      </c>
      <c r="J11" s="174">
        <v>4217841.7039999999</v>
      </c>
      <c r="K11" s="174">
        <v>1124110.7385000002</v>
      </c>
      <c r="L11" s="174">
        <v>55720.250000000007</v>
      </c>
      <c r="M11" s="174">
        <v>0</v>
      </c>
    </row>
    <row r="12" spans="2:13" x14ac:dyDescent="0.25">
      <c r="B12" s="406" t="s">
        <v>975</v>
      </c>
      <c r="C12">
        <v>1421049</v>
      </c>
      <c r="D12" s="174">
        <v>5059387.4097800013</v>
      </c>
      <c r="E12" s="174">
        <v>0</v>
      </c>
      <c r="F12" s="174">
        <v>230773.32</v>
      </c>
      <c r="G12" s="174">
        <v>240350.41278000004</v>
      </c>
      <c r="H12" s="174">
        <v>2313188.1640000003</v>
      </c>
      <c r="I12" s="174">
        <v>2275075.5130000003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s="406" t="s">
        <v>846</v>
      </c>
      <c r="C13">
        <v>1210637</v>
      </c>
      <c r="D13" s="174">
        <v>278601.25000000006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111440.50000000001</v>
      </c>
      <c r="K13" s="174">
        <v>111440.50000000001</v>
      </c>
      <c r="L13" s="174">
        <v>55720.250000000007</v>
      </c>
      <c r="M13" s="174">
        <v>0</v>
      </c>
    </row>
    <row r="14" spans="2:13" x14ac:dyDescent="0.25">
      <c r="B14" s="406" t="s">
        <v>971</v>
      </c>
      <c r="C14">
        <v>1421047</v>
      </c>
      <c r="D14" s="174">
        <v>6193968.4442700008</v>
      </c>
      <c r="E14" s="174">
        <v>0</v>
      </c>
      <c r="F14" s="174">
        <v>490211</v>
      </c>
      <c r="G14" s="174">
        <v>2706295.7671350003</v>
      </c>
      <c r="H14" s="174">
        <v>2706295.7671350003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849</v>
      </c>
      <c r="C15">
        <v>1210638</v>
      </c>
      <c r="D15" s="174">
        <v>278601.25000000006</v>
      </c>
      <c r="E15" s="174">
        <v>0</v>
      </c>
      <c r="F15" s="174">
        <v>0</v>
      </c>
      <c r="G15" s="174">
        <v>111440.50000000001</v>
      </c>
      <c r="H15" s="174">
        <v>111440.50000000001</v>
      </c>
      <c r="I15" s="174">
        <v>55720.250000000007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973</v>
      </c>
      <c r="C16">
        <v>1421048</v>
      </c>
      <c r="D16" s="174">
        <v>8315104.2454200014</v>
      </c>
      <c r="E16" s="174">
        <v>0</v>
      </c>
      <c r="F16" s="174">
        <v>0</v>
      </c>
      <c r="G16" s="174">
        <v>415755.53097000008</v>
      </c>
      <c r="H16" s="174">
        <v>415755.34350000002</v>
      </c>
      <c r="I16" s="174">
        <v>3326042.0189500004</v>
      </c>
      <c r="J16" s="174">
        <v>3326041.7065000003</v>
      </c>
      <c r="K16" s="174">
        <v>831509.6455000001</v>
      </c>
      <c r="L16" s="174">
        <v>0</v>
      </c>
      <c r="M16" s="174">
        <v>0</v>
      </c>
    </row>
    <row r="17" spans="2:13" x14ac:dyDescent="0.25">
      <c r="B17" s="406" t="s">
        <v>851</v>
      </c>
      <c r="C17">
        <v>1210639</v>
      </c>
      <c r="D17" s="174">
        <v>278601.25000000006</v>
      </c>
      <c r="E17" s="174">
        <v>0</v>
      </c>
      <c r="F17" s="174">
        <v>0</v>
      </c>
      <c r="G17" s="174">
        <v>0</v>
      </c>
      <c r="H17" s="174">
        <v>111440.50000000001</v>
      </c>
      <c r="I17" s="174">
        <v>111440.50000000001</v>
      </c>
      <c r="J17" s="174">
        <v>55720.250000000007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1010</v>
      </c>
      <c r="C18">
        <v>1520015</v>
      </c>
      <c r="D18" s="174">
        <v>2177685.1342250002</v>
      </c>
      <c r="E18" s="174">
        <v>197870</v>
      </c>
      <c r="F18" s="174">
        <v>86912.89</v>
      </c>
      <c r="G18" s="174">
        <v>724160.42829000007</v>
      </c>
      <c r="H18" s="174">
        <v>724160.42829000007</v>
      </c>
      <c r="I18" s="174">
        <v>561224.38764500001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06" t="s">
        <v>1013</v>
      </c>
      <c r="C19">
        <v>1520016</v>
      </c>
      <c r="D19" s="174">
        <v>1811599.7122450003</v>
      </c>
      <c r="E19" s="174">
        <v>0</v>
      </c>
      <c r="F19" s="174">
        <v>0</v>
      </c>
      <c r="G19" s="174">
        <v>90579.952805000008</v>
      </c>
      <c r="H19" s="174">
        <v>90580.296500000011</v>
      </c>
      <c r="I19" s="174">
        <v>724639.62244000006</v>
      </c>
      <c r="J19" s="174">
        <v>724639.24750000006</v>
      </c>
      <c r="K19" s="174">
        <v>181160.59300000002</v>
      </c>
      <c r="L19" s="174">
        <v>0</v>
      </c>
      <c r="M19" s="174">
        <v>0</v>
      </c>
    </row>
    <row r="20" spans="2:13" x14ac:dyDescent="0.25">
      <c r="B20" s="406" t="s">
        <v>856</v>
      </c>
      <c r="C20">
        <v>1210641</v>
      </c>
      <c r="D20" s="174">
        <v>274160.75</v>
      </c>
      <c r="E20" s="174">
        <v>0</v>
      </c>
      <c r="F20" s="174">
        <v>107000</v>
      </c>
      <c r="G20" s="174">
        <v>111440.50000000001</v>
      </c>
      <c r="H20" s="174">
        <v>55720.250000000007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t="s">
        <v>2144</v>
      </c>
      <c r="C21" s="447">
        <v>15176898</v>
      </c>
      <c r="D21" s="375">
        <v>25601805.445940003</v>
      </c>
      <c r="E21" s="174">
        <v>197870</v>
      </c>
      <c r="F21" s="174">
        <v>1848993.21</v>
      </c>
      <c r="G21" s="174">
        <v>4400023.091980001</v>
      </c>
      <c r="H21" s="174">
        <v>6528581.2494250014</v>
      </c>
      <c r="I21" s="174">
        <v>7054142.2920350004</v>
      </c>
      <c r="J21" s="174">
        <v>4217841.7039999999</v>
      </c>
      <c r="K21" s="174">
        <v>1124110.7385000002</v>
      </c>
      <c r="L21" s="174">
        <v>55720.250000000007</v>
      </c>
      <c r="M21" s="174">
        <v>0</v>
      </c>
    </row>
    <row r="22" spans="2:13" x14ac:dyDescent="0.25">
      <c r="D22"/>
      <c r="E22"/>
      <c r="F22"/>
      <c r="G22"/>
      <c r="H22"/>
      <c r="I22"/>
      <c r="J22"/>
      <c r="K22"/>
      <c r="L22"/>
      <c r="M22"/>
    </row>
    <row r="23" spans="2:13" x14ac:dyDescent="0.25">
      <c r="D23"/>
      <c r="E23"/>
      <c r="F23"/>
      <c r="G23"/>
      <c r="H23"/>
      <c r="I23"/>
      <c r="J23"/>
      <c r="K23"/>
      <c r="L23"/>
      <c r="M23"/>
    </row>
    <row r="24" spans="2:13" x14ac:dyDescent="0.25">
      <c r="D24"/>
      <c r="E24"/>
      <c r="F24"/>
      <c r="G24"/>
      <c r="H24"/>
      <c r="I24"/>
      <c r="J24"/>
      <c r="K24"/>
      <c r="L24"/>
      <c r="M24"/>
    </row>
    <row r="25" spans="2:13" x14ac:dyDescent="0.25">
      <c r="D25"/>
      <c r="E25"/>
      <c r="F25"/>
      <c r="G25"/>
      <c r="H25"/>
      <c r="I25"/>
      <c r="J25"/>
      <c r="K25"/>
      <c r="L25"/>
      <c r="M25"/>
    </row>
    <row r="26" spans="2:13" x14ac:dyDescent="0.25">
      <c r="D26"/>
      <c r="E26"/>
      <c r="F26"/>
      <c r="G26"/>
      <c r="H26"/>
      <c r="I26"/>
      <c r="J26"/>
      <c r="K26"/>
      <c r="L26"/>
      <c r="M26"/>
    </row>
    <row r="27" spans="2:13" x14ac:dyDescent="0.25">
      <c r="D27"/>
      <c r="E27"/>
      <c r="F27"/>
      <c r="G27"/>
      <c r="H27"/>
      <c r="I27"/>
      <c r="J27"/>
      <c r="K27"/>
      <c r="L27"/>
      <c r="M27"/>
    </row>
    <row r="28" spans="2:13" x14ac:dyDescent="0.25">
      <c r="D28"/>
      <c r="E28"/>
      <c r="F28"/>
      <c r="G28"/>
      <c r="H28"/>
      <c r="I28"/>
      <c r="J28"/>
      <c r="K28"/>
      <c r="L28"/>
      <c r="M28"/>
    </row>
    <row r="29" spans="2:13" x14ac:dyDescent="0.25">
      <c r="D29"/>
      <c r="E29"/>
      <c r="F29"/>
      <c r="G29"/>
      <c r="H29"/>
      <c r="I29"/>
      <c r="J29"/>
      <c r="K29"/>
      <c r="L29"/>
      <c r="M29"/>
    </row>
    <row r="30" spans="2:13" x14ac:dyDescent="0.25">
      <c r="D30"/>
      <c r="E30"/>
      <c r="F30"/>
      <c r="G30"/>
      <c r="H30"/>
      <c r="I30"/>
      <c r="J30"/>
      <c r="K30"/>
      <c r="L30"/>
      <c r="M30"/>
    </row>
    <row r="31" spans="2:13" x14ac:dyDescent="0.25">
      <c r="D31"/>
      <c r="E31"/>
      <c r="F31"/>
      <c r="G31"/>
      <c r="H31"/>
      <c r="I31"/>
      <c r="J31"/>
      <c r="K31"/>
      <c r="L31"/>
      <c r="M31"/>
    </row>
    <row r="32" spans="2:13" x14ac:dyDescent="0.25">
      <c r="D32"/>
      <c r="E32"/>
      <c r="F32"/>
      <c r="G32"/>
      <c r="H32"/>
      <c r="I32"/>
      <c r="J32"/>
      <c r="K32"/>
      <c r="L32"/>
      <c r="M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CQe2HfJEU0u2nQSAgeKY9Rx5o4kgrCqKp2ndC29aOdGsXuO8gPX6Fp58KdBECz78Lkz7bHTiLn6adqZhZ4RELg==" saltValue="drM9mqImZqyY9nSHR/HwbA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44946-246E-4923-8711-E9BF779A3FFD}">
  <sheetPr>
    <tabColor rgb="FF008080"/>
  </sheetPr>
  <dimension ref="B1:M493"/>
  <sheetViews>
    <sheetView showGridLines="0" showRowColHeaders="0" workbookViewId="0">
      <selection activeCell="A5" sqref="A5"/>
    </sheetView>
  </sheetViews>
  <sheetFormatPr defaultRowHeight="15" x14ac:dyDescent="0.25"/>
  <cols>
    <col min="2" max="2" width="56" bestFit="1" customWidth="1"/>
    <col min="3" max="3" width="21.7109375" bestFit="1" customWidth="1"/>
    <col min="4" max="4" width="13" style="174" bestFit="1" customWidth="1"/>
    <col min="5" max="5" width="13.5703125" style="174" bestFit="1" customWidth="1"/>
    <col min="6" max="10" width="5.5703125" style="174" bestFit="1" customWidth="1"/>
    <col min="11" max="13" width="9.140625" style="174" bestFit="1" customWidth="1"/>
  </cols>
  <sheetData>
    <row r="1" spans="2:13" ht="20.25" thickBot="1" x14ac:dyDescent="0.35">
      <c r="B1" s="479" t="s">
        <v>2207</v>
      </c>
    </row>
    <row r="2" spans="2:13" ht="15.75" thickTop="1" x14ac:dyDescent="0.25"/>
    <row r="3" spans="2:13" hidden="1" x14ac:dyDescent="0.25">
      <c r="B3" s="405" t="s">
        <v>385</v>
      </c>
      <c r="C3" t="s">
        <v>2145</v>
      </c>
    </row>
    <row r="4" spans="2:13" hidden="1" x14ac:dyDescent="0.25">
      <c r="B4" s="405" t="s">
        <v>388</v>
      </c>
      <c r="C4" t="s">
        <v>483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469</v>
      </c>
      <c r="C7" s="446">
        <v>809328</v>
      </c>
      <c r="D7" s="174">
        <v>25037186.704906005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4831841.3650000002</v>
      </c>
      <c r="L7" s="174">
        <v>1134376.6290280002</v>
      </c>
      <c r="M7" s="174">
        <v>2373180.5595140001</v>
      </c>
    </row>
    <row r="8" spans="2:13" x14ac:dyDescent="0.25">
      <c r="B8" s="406" t="s">
        <v>537</v>
      </c>
      <c r="C8">
        <v>0</v>
      </c>
      <c r="D8" s="174">
        <v>2246640.48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2246640.48</v>
      </c>
      <c r="L8" s="174">
        <v>0</v>
      </c>
      <c r="M8" s="174">
        <v>0</v>
      </c>
    </row>
    <row r="9" spans="2:13" x14ac:dyDescent="0.25">
      <c r="B9" s="406" t="s">
        <v>541</v>
      </c>
      <c r="C9">
        <v>0</v>
      </c>
      <c r="D9" s="174">
        <v>2246640.48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2246640.48</v>
      </c>
      <c r="L9" s="174">
        <v>0</v>
      </c>
      <c r="M9" s="174">
        <v>0</v>
      </c>
    </row>
    <row r="10" spans="2:13" x14ac:dyDescent="0.25">
      <c r="B10" s="406" t="s">
        <v>592</v>
      </c>
      <c r="C10">
        <v>202329</v>
      </c>
      <c r="D10" s="174">
        <v>7958161.7153640017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397908.11201400007</v>
      </c>
      <c r="M10" s="174">
        <v>397908.19950000005</v>
      </c>
    </row>
    <row r="11" spans="2:13" x14ac:dyDescent="0.25">
      <c r="B11" s="406" t="s">
        <v>590</v>
      </c>
      <c r="C11">
        <v>202329</v>
      </c>
      <c r="D11" s="174">
        <v>557202.50000000012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222881.00000000003</v>
      </c>
    </row>
    <row r="12" spans="2:13" x14ac:dyDescent="0.25">
      <c r="B12" s="406" t="s">
        <v>594</v>
      </c>
      <c r="C12">
        <v>202330</v>
      </c>
      <c r="D12" s="174">
        <v>7958162.6860420005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397908.11201400007</v>
      </c>
      <c r="M12" s="174">
        <v>397908.11201400007</v>
      </c>
    </row>
    <row r="13" spans="2:13" x14ac:dyDescent="0.25">
      <c r="B13" s="406" t="s">
        <v>543</v>
      </c>
      <c r="C13">
        <v>0</v>
      </c>
      <c r="D13" s="174">
        <v>557202.50000000012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596</v>
      </c>
      <c r="C14">
        <v>202340</v>
      </c>
      <c r="D14" s="174">
        <v>3386087.3060000003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338560.40500000003</v>
      </c>
      <c r="L14" s="174">
        <v>338560.40500000003</v>
      </c>
      <c r="M14" s="174">
        <v>1354483.2480000001</v>
      </c>
    </row>
    <row r="15" spans="2:13" x14ac:dyDescent="0.25">
      <c r="B15" s="406" t="s">
        <v>477</v>
      </c>
      <c r="C15">
        <v>0</v>
      </c>
      <c r="D15" s="174">
        <v>127089.03750000001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t="s">
        <v>2144</v>
      </c>
      <c r="C16" s="447">
        <v>809328</v>
      </c>
      <c r="D16" s="375">
        <v>25037186.704906005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4831841.3650000002</v>
      </c>
      <c r="L16" s="174">
        <v>1134376.6290280002</v>
      </c>
      <c r="M16" s="174">
        <v>2373180.5595140001</v>
      </c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2E5dK3oc94I5Ing4Kw5s5Qen/TrPGo5sfw6WYMTF7wZ/RJTfN/uuL6J+XHwDR9J2E4yRRfH/oalOaz/QgtSddQ==" saltValue="j3PEgj3uyyZWsEocF36QhQ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EFCFB-EA5B-4117-8D57-F408C0CD6798}">
  <sheetPr>
    <tabColor rgb="FF008080"/>
  </sheetPr>
  <dimension ref="B1:M493"/>
  <sheetViews>
    <sheetView showGridLines="0" showRowColHeaders="0" workbookViewId="0">
      <selection activeCell="B2" sqref="B2"/>
    </sheetView>
  </sheetViews>
  <sheetFormatPr defaultRowHeight="15" x14ac:dyDescent="0.25"/>
  <cols>
    <col min="2" max="2" width="59.7109375" bestFit="1" customWidth="1"/>
    <col min="3" max="3" width="12" bestFit="1" customWidth="1"/>
    <col min="4" max="4" width="13" style="174" bestFit="1" customWidth="1"/>
    <col min="5" max="5" width="13.5703125" style="174" bestFit="1" customWidth="1"/>
    <col min="6" max="11" width="5.5703125" style="174" bestFit="1" customWidth="1"/>
    <col min="12" max="13" width="7.5703125" style="174" bestFit="1" customWidth="1"/>
  </cols>
  <sheetData>
    <row r="1" spans="2:13" ht="20.25" thickBot="1" x14ac:dyDescent="0.35">
      <c r="B1" s="479" t="s">
        <v>2208</v>
      </c>
    </row>
    <row r="2" spans="2:13" ht="15.75" thickTop="1" x14ac:dyDescent="0.25"/>
    <row r="3" spans="2:13" hidden="1" x14ac:dyDescent="0.25">
      <c r="B3" s="405" t="s">
        <v>385</v>
      </c>
      <c r="C3" t="s">
        <v>2145</v>
      </c>
    </row>
    <row r="4" spans="2:13" hidden="1" x14ac:dyDescent="0.25">
      <c r="B4" s="405" t="s">
        <v>388</v>
      </c>
      <c r="C4" t="s">
        <v>1147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469</v>
      </c>
      <c r="C7" s="446">
        <v>36423126</v>
      </c>
      <c r="D7" s="174">
        <v>41222015.533576496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584151.73966971936</v>
      </c>
      <c r="M7" s="174">
        <v>798784.40423567547</v>
      </c>
    </row>
    <row r="8" spans="2:13" x14ac:dyDescent="0.25">
      <c r="B8" s="406" t="s">
        <v>1817</v>
      </c>
      <c r="C8">
        <v>2023511</v>
      </c>
      <c r="D8" s="174">
        <v>2888204.985095331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1819</v>
      </c>
      <c r="C9">
        <v>2023511</v>
      </c>
      <c r="D9" s="174">
        <v>278601.25000000006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1813</v>
      </c>
      <c r="C10">
        <v>2023510</v>
      </c>
      <c r="D10" s="174">
        <v>4387744.3690265799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s="406" t="s">
        <v>1815</v>
      </c>
      <c r="C11">
        <v>2023510</v>
      </c>
      <c r="D11" s="174">
        <v>278601.25000000006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1797</v>
      </c>
      <c r="C12">
        <v>2023506</v>
      </c>
      <c r="D12" s="174">
        <v>3775394.5524059557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s="406" t="s">
        <v>1799</v>
      </c>
      <c r="C13">
        <v>2023506</v>
      </c>
      <c r="D13" s="174">
        <v>278601.25000000006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1793</v>
      </c>
      <c r="C14">
        <v>2023505</v>
      </c>
      <c r="D14" s="174">
        <v>4292653.2913191216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214632.66456595607</v>
      </c>
    </row>
    <row r="15" spans="2:13" x14ac:dyDescent="0.25">
      <c r="B15" s="406" t="s">
        <v>1795</v>
      </c>
      <c r="C15">
        <v>2023505</v>
      </c>
      <c r="D15" s="174">
        <v>278601.25000000006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1785</v>
      </c>
      <c r="C16">
        <v>2023503</v>
      </c>
      <c r="D16" s="174">
        <v>9043388.1496601962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452169.40748300985</v>
      </c>
      <c r="M16" s="174">
        <v>452169.40748300985</v>
      </c>
    </row>
    <row r="17" spans="2:13" x14ac:dyDescent="0.25">
      <c r="B17" s="406" t="s">
        <v>1787</v>
      </c>
      <c r="C17">
        <v>2023503</v>
      </c>
      <c r="D17" s="174">
        <v>278601.25000000006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1789</v>
      </c>
      <c r="C18">
        <v>2023504</v>
      </c>
      <c r="D18" s="174">
        <v>2639646.6437341906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131982.33218670951</v>
      </c>
      <c r="M18" s="174">
        <v>131982.33218670951</v>
      </c>
    </row>
    <row r="19" spans="2:13" x14ac:dyDescent="0.25">
      <c r="B19" s="406" t="s">
        <v>1791</v>
      </c>
      <c r="C19">
        <v>2023504</v>
      </c>
      <c r="D19" s="174">
        <v>278601.25000000006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s="406" t="s">
        <v>1805</v>
      </c>
      <c r="C20">
        <v>2023508</v>
      </c>
      <c r="D20" s="174">
        <v>4616992.5343918791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06" t="s">
        <v>1807</v>
      </c>
      <c r="C21">
        <v>2023508</v>
      </c>
      <c r="D21" s="174">
        <v>278601.25000000006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s="406" t="s">
        <v>1801</v>
      </c>
      <c r="C22">
        <v>2023507</v>
      </c>
      <c r="D22" s="174">
        <v>3834973.2900825283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</row>
    <row r="23" spans="2:13" x14ac:dyDescent="0.25">
      <c r="B23" s="406" t="s">
        <v>1803</v>
      </c>
      <c r="C23">
        <v>2023507</v>
      </c>
      <c r="D23" s="174">
        <v>278601.25000000006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</row>
    <row r="24" spans="2:13" x14ac:dyDescent="0.25">
      <c r="B24" s="406" t="s">
        <v>1809</v>
      </c>
      <c r="C24">
        <v>2023509</v>
      </c>
      <c r="D24" s="174">
        <v>3235606.4678607136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</row>
    <row r="25" spans="2:13" x14ac:dyDescent="0.25">
      <c r="B25" s="406" t="s">
        <v>1811</v>
      </c>
      <c r="C25">
        <v>2023509</v>
      </c>
      <c r="D25" s="174">
        <v>278601.25000000006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t="s">
        <v>2144</v>
      </c>
      <c r="C26" s="447">
        <v>36423126</v>
      </c>
      <c r="D26" s="375">
        <v>41222015.533576496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584151.73966971936</v>
      </c>
      <c r="M26" s="174">
        <v>798784.40423567547</v>
      </c>
    </row>
    <row r="27" spans="2:13" x14ac:dyDescent="0.25">
      <c r="D27"/>
      <c r="E27"/>
      <c r="F27"/>
      <c r="G27"/>
      <c r="H27"/>
      <c r="I27"/>
      <c r="J27"/>
      <c r="K27"/>
      <c r="L27"/>
      <c r="M27"/>
    </row>
    <row r="28" spans="2:13" x14ac:dyDescent="0.25">
      <c r="D28"/>
      <c r="E28"/>
      <c r="F28"/>
      <c r="G28"/>
      <c r="H28"/>
      <c r="I28"/>
      <c r="J28"/>
      <c r="K28"/>
      <c r="L28"/>
      <c r="M28"/>
    </row>
    <row r="29" spans="2:13" x14ac:dyDescent="0.25">
      <c r="D29"/>
      <c r="E29"/>
      <c r="F29"/>
      <c r="G29"/>
      <c r="H29"/>
      <c r="I29"/>
      <c r="J29"/>
      <c r="K29"/>
      <c r="L29"/>
      <c r="M29"/>
    </row>
    <row r="30" spans="2:13" x14ac:dyDescent="0.25">
      <c r="D30"/>
      <c r="E30"/>
      <c r="F30"/>
      <c r="G30"/>
      <c r="H30"/>
      <c r="I30"/>
      <c r="J30"/>
      <c r="K30"/>
      <c r="L30"/>
      <c r="M30"/>
    </row>
    <row r="31" spans="2:13" x14ac:dyDescent="0.25">
      <c r="D31"/>
      <c r="E31"/>
      <c r="F31"/>
      <c r="G31"/>
      <c r="H31"/>
      <c r="I31"/>
      <c r="J31"/>
      <c r="K31"/>
      <c r="L31"/>
      <c r="M31"/>
    </row>
    <row r="32" spans="2:13" x14ac:dyDescent="0.25">
      <c r="D32"/>
      <c r="E32"/>
      <c r="F32"/>
      <c r="G32"/>
      <c r="H32"/>
      <c r="I32"/>
      <c r="J32"/>
      <c r="K32"/>
      <c r="L32"/>
      <c r="M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0s4dwjZtcUkBymyPDQSBvh95YoXAOFmkcQTf+nMNKLq5PSUSN3/IDYTnHST7o9F4kgCTRybHDeTN405HiB4qXQ==" saltValue="1rVbdsmNPQXFIsRanSrw9g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482B-C0AA-4631-B523-393116ED5CAE}">
  <sheetPr>
    <tabColor rgb="FF008080"/>
  </sheetPr>
  <dimension ref="B1:M493"/>
  <sheetViews>
    <sheetView showGridLines="0" showRowColHeaders="0" workbookViewId="0">
      <selection activeCell="B2" sqref="B2"/>
    </sheetView>
  </sheetViews>
  <sheetFormatPr defaultRowHeight="15" x14ac:dyDescent="0.25"/>
  <cols>
    <col min="2" max="2" width="52.140625" bestFit="1" customWidth="1"/>
    <col min="3" max="3" width="10.5703125" bestFit="1" customWidth="1"/>
    <col min="4" max="4" width="13" style="174" bestFit="1" customWidth="1"/>
    <col min="5" max="5" width="13.140625" style="174" customWidth="1"/>
    <col min="6" max="6" width="9.140625" style="174" bestFit="1" customWidth="1"/>
    <col min="7" max="7" width="6.5703125" style="174" bestFit="1" customWidth="1"/>
    <col min="8" max="12" width="9.140625" style="174" bestFit="1" customWidth="1"/>
    <col min="13" max="13" width="7.5703125" style="174" bestFit="1" customWidth="1"/>
  </cols>
  <sheetData>
    <row r="1" spans="2:13" ht="20.25" thickBot="1" x14ac:dyDescent="0.35">
      <c r="B1" s="479" t="s">
        <v>2209</v>
      </c>
    </row>
    <row r="2" spans="2:13" ht="15.75" thickTop="1" x14ac:dyDescent="0.25"/>
    <row r="3" spans="2:13" hidden="1" x14ac:dyDescent="0.25">
      <c r="B3" s="405" t="s">
        <v>385</v>
      </c>
      <c r="C3" t="s">
        <v>2145</v>
      </c>
    </row>
    <row r="4" spans="2:13" hidden="1" x14ac:dyDescent="0.25">
      <c r="B4" s="405" t="s">
        <v>388</v>
      </c>
      <c r="C4" t="s">
        <v>587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469</v>
      </c>
      <c r="C7" s="446">
        <v>18438311</v>
      </c>
      <c r="D7" s="174">
        <v>101384046.5361685</v>
      </c>
      <c r="E7" s="174">
        <v>0</v>
      </c>
      <c r="F7" s="174">
        <v>1152079</v>
      </c>
      <c r="G7" s="174">
        <v>52075.000000000007</v>
      </c>
      <c r="H7" s="174">
        <v>5498336.5212100009</v>
      </c>
      <c r="I7" s="174">
        <v>5563776.0492099999</v>
      </c>
      <c r="J7" s="174">
        <v>9287500.8037400004</v>
      </c>
      <c r="K7" s="174">
        <v>9287500.8037400004</v>
      </c>
      <c r="L7" s="174">
        <v>2324357.1058499999</v>
      </c>
      <c r="M7" s="174">
        <v>496503.88000000006</v>
      </c>
    </row>
    <row r="8" spans="2:13" x14ac:dyDescent="0.25">
      <c r="B8" s="406" t="s">
        <v>1349</v>
      </c>
      <c r="C8">
        <v>2023221</v>
      </c>
      <c r="D8" s="174">
        <v>1525677.2775719999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1347</v>
      </c>
      <c r="C9">
        <v>2023220</v>
      </c>
      <c r="D9" s="174">
        <v>4577032.6315465001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956</v>
      </c>
      <c r="C10">
        <v>1420052</v>
      </c>
      <c r="D10" s="174">
        <v>3051355.5383199994</v>
      </c>
      <c r="E10" s="174">
        <v>0</v>
      </c>
      <c r="F10" s="174">
        <v>0</v>
      </c>
      <c r="G10" s="174">
        <v>0</v>
      </c>
      <c r="H10" s="174">
        <v>152568.02270999999</v>
      </c>
      <c r="I10" s="174">
        <v>152568.02270999999</v>
      </c>
      <c r="J10" s="174">
        <v>1220541.7237399998</v>
      </c>
      <c r="K10" s="174">
        <v>1220541.7237399998</v>
      </c>
      <c r="L10" s="174">
        <v>305136.04541999998</v>
      </c>
      <c r="M10" s="174">
        <v>0</v>
      </c>
    </row>
    <row r="11" spans="2:13" x14ac:dyDescent="0.25">
      <c r="B11" s="406" t="s">
        <v>601</v>
      </c>
      <c r="C11">
        <v>202345</v>
      </c>
      <c r="D11" s="174">
        <v>9140814.6314500012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1663</v>
      </c>
      <c r="C12">
        <v>2023402</v>
      </c>
      <c r="D12" s="174">
        <v>2743454.3104000003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s="406" t="s">
        <v>599</v>
      </c>
      <c r="C13">
        <v>202343</v>
      </c>
      <c r="D13" s="174">
        <v>28038237.747400001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1661</v>
      </c>
      <c r="C14">
        <v>2023400</v>
      </c>
      <c r="D14" s="174">
        <v>8411471.3242200017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952</v>
      </c>
      <c r="C15">
        <v>1420050</v>
      </c>
      <c r="D15" s="174">
        <v>20168650.020430002</v>
      </c>
      <c r="E15" s="174">
        <v>0</v>
      </c>
      <c r="F15" s="174">
        <v>0</v>
      </c>
      <c r="G15" s="174">
        <v>0</v>
      </c>
      <c r="H15" s="174">
        <v>1007755.4000000001</v>
      </c>
      <c r="I15" s="174">
        <v>1007755.4000000001</v>
      </c>
      <c r="J15" s="174">
        <v>8066959.080000001</v>
      </c>
      <c r="K15" s="174">
        <v>8066959.080000001</v>
      </c>
      <c r="L15" s="174">
        <v>2019221.0604300001</v>
      </c>
      <c r="M15" s="174">
        <v>0</v>
      </c>
    </row>
    <row r="16" spans="2:13" x14ac:dyDescent="0.25">
      <c r="B16" s="406" t="s">
        <v>582</v>
      </c>
      <c r="C16">
        <v>0</v>
      </c>
      <c r="D16" s="174">
        <v>9933812.4398300014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496503.88000000006</v>
      </c>
    </row>
    <row r="17" spans="2:13" x14ac:dyDescent="0.25">
      <c r="B17" s="406" t="s">
        <v>960</v>
      </c>
      <c r="C17">
        <v>1420056</v>
      </c>
      <c r="D17" s="174">
        <v>2999999.89</v>
      </c>
      <c r="E17" s="174">
        <v>0</v>
      </c>
      <c r="F17" s="174">
        <v>452079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964</v>
      </c>
      <c r="C18">
        <v>1420058</v>
      </c>
      <c r="D18" s="174">
        <v>2000000</v>
      </c>
      <c r="E18" s="174">
        <v>0</v>
      </c>
      <c r="F18" s="174">
        <v>700000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06" t="s">
        <v>966</v>
      </c>
      <c r="C19">
        <v>1420059</v>
      </c>
      <c r="D19" s="174">
        <v>4427869.5525000002</v>
      </c>
      <c r="E19" s="174">
        <v>0</v>
      </c>
      <c r="F19" s="174">
        <v>0</v>
      </c>
      <c r="G19" s="174">
        <v>0</v>
      </c>
      <c r="H19" s="174">
        <v>2213935.2970000003</v>
      </c>
      <c r="I19" s="174">
        <v>2213934.2555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s="406" t="s">
        <v>954</v>
      </c>
      <c r="C20">
        <v>1420051</v>
      </c>
      <c r="D20" s="174">
        <v>2839993.4450000003</v>
      </c>
      <c r="E20" s="174">
        <v>0</v>
      </c>
      <c r="F20" s="174">
        <v>0</v>
      </c>
      <c r="G20" s="174">
        <v>52075.000000000007</v>
      </c>
      <c r="H20" s="174">
        <v>1361240.5000000002</v>
      </c>
      <c r="I20" s="174">
        <v>1426677.9450000001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06" t="s">
        <v>958</v>
      </c>
      <c r="C21">
        <v>1420054</v>
      </c>
      <c r="D21" s="174">
        <v>1525677.7275</v>
      </c>
      <c r="E21" s="174">
        <v>0</v>
      </c>
      <c r="F21" s="174">
        <v>0</v>
      </c>
      <c r="G21" s="174">
        <v>0</v>
      </c>
      <c r="H21" s="174">
        <v>762837.30150000006</v>
      </c>
      <c r="I21" s="174">
        <v>762840.42600000009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t="s">
        <v>2144</v>
      </c>
      <c r="C22" s="447">
        <v>18438311</v>
      </c>
      <c r="D22" s="375">
        <v>101384046.5361685</v>
      </c>
      <c r="E22" s="174">
        <v>0</v>
      </c>
      <c r="F22" s="174">
        <v>1152079</v>
      </c>
      <c r="G22" s="174">
        <v>52075.000000000007</v>
      </c>
      <c r="H22" s="174">
        <v>5498336.5212100009</v>
      </c>
      <c r="I22" s="174">
        <v>5563776.0492099999</v>
      </c>
      <c r="J22" s="174">
        <v>9287500.8037400004</v>
      </c>
      <c r="K22" s="174">
        <v>9287500.8037400004</v>
      </c>
      <c r="L22" s="174">
        <v>2324357.1058499999</v>
      </c>
      <c r="M22" s="174">
        <v>496503.88000000006</v>
      </c>
    </row>
    <row r="23" spans="2:13" x14ac:dyDescent="0.25">
      <c r="D23"/>
      <c r="E23"/>
      <c r="F23"/>
      <c r="G23"/>
      <c r="H23"/>
      <c r="I23"/>
      <c r="J23"/>
      <c r="K23"/>
      <c r="L23"/>
      <c r="M23"/>
    </row>
    <row r="24" spans="2:13" x14ac:dyDescent="0.25">
      <c r="D24"/>
      <c r="E24"/>
      <c r="F24"/>
      <c r="G24"/>
      <c r="H24"/>
      <c r="I24"/>
      <c r="J24"/>
      <c r="K24"/>
      <c r="L24"/>
      <c r="M24"/>
    </row>
    <row r="25" spans="2:13" x14ac:dyDescent="0.25">
      <c r="D25"/>
      <c r="E25"/>
      <c r="F25"/>
      <c r="G25"/>
      <c r="H25"/>
      <c r="I25"/>
      <c r="J25"/>
      <c r="K25"/>
      <c r="L25"/>
      <c r="M25"/>
    </row>
    <row r="26" spans="2:13" x14ac:dyDescent="0.25">
      <c r="D26"/>
      <c r="E26"/>
      <c r="F26"/>
      <c r="G26"/>
      <c r="H26"/>
      <c r="I26"/>
      <c r="J26"/>
      <c r="K26"/>
      <c r="L26"/>
      <c r="M26"/>
    </row>
    <row r="27" spans="2:13" x14ac:dyDescent="0.25">
      <c r="D27"/>
      <c r="E27"/>
      <c r="F27"/>
      <c r="G27"/>
      <c r="H27"/>
      <c r="I27"/>
      <c r="J27"/>
      <c r="K27"/>
      <c r="L27"/>
      <c r="M27"/>
    </row>
    <row r="28" spans="2:13" x14ac:dyDescent="0.25">
      <c r="D28"/>
      <c r="E28"/>
      <c r="F28"/>
      <c r="G28"/>
      <c r="H28"/>
      <c r="I28"/>
      <c r="J28"/>
      <c r="K28"/>
      <c r="L28"/>
      <c r="M28"/>
    </row>
    <row r="29" spans="2:13" x14ac:dyDescent="0.25">
      <c r="D29"/>
      <c r="E29"/>
      <c r="F29"/>
      <c r="G29"/>
      <c r="H29"/>
      <c r="I29"/>
      <c r="J29"/>
      <c r="K29"/>
      <c r="L29"/>
      <c r="M29"/>
    </row>
    <row r="30" spans="2:13" x14ac:dyDescent="0.25">
      <c r="D30"/>
      <c r="E30"/>
      <c r="F30"/>
      <c r="G30"/>
      <c r="H30"/>
      <c r="I30"/>
      <c r="J30"/>
      <c r="K30"/>
      <c r="L30"/>
      <c r="M30"/>
    </row>
    <row r="31" spans="2:13" x14ac:dyDescent="0.25">
      <c r="D31"/>
      <c r="E31"/>
      <c r="F31"/>
      <c r="G31"/>
      <c r="H31"/>
      <c r="I31"/>
      <c r="J31"/>
      <c r="K31"/>
      <c r="L31"/>
      <c r="M31"/>
    </row>
    <row r="32" spans="2:13" x14ac:dyDescent="0.25">
      <c r="D32"/>
      <c r="E32"/>
      <c r="F32"/>
      <c r="G32"/>
      <c r="H32"/>
      <c r="I32"/>
      <c r="J32"/>
      <c r="K32"/>
      <c r="L32"/>
      <c r="M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wHh1JqaMk+mn0C/3mOEBkKK4QmdsOju64ArH1di1BYjISPYuf2YG+WabWa/wv24hm52svPhZ1bUbqSyF6VwoiQ==" saltValue="p4WGCFCz67dLQWpXph1Gpw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62000-39BF-4BB7-A381-98D60A8818C8}">
  <sheetPr>
    <tabColor rgb="FF008080"/>
  </sheetPr>
  <dimension ref="B1:M708"/>
  <sheetViews>
    <sheetView showGridLines="0" showRowColHeaders="0" workbookViewId="0">
      <selection activeCell="A9" sqref="A9"/>
    </sheetView>
  </sheetViews>
  <sheetFormatPr defaultRowHeight="15" x14ac:dyDescent="0.25"/>
  <cols>
    <col min="2" max="2" width="48.140625" bestFit="1" customWidth="1"/>
    <col min="3" max="3" width="31.85546875" bestFit="1" customWidth="1"/>
    <col min="4" max="4" width="13" style="174" bestFit="1" customWidth="1"/>
    <col min="5" max="5" width="13.5703125" style="174" bestFit="1" customWidth="1"/>
    <col min="6" max="13" width="9.140625" style="174" bestFit="1" customWidth="1"/>
  </cols>
  <sheetData>
    <row r="1" spans="2:13" ht="19.5" x14ac:dyDescent="0.3">
      <c r="B1" s="481" t="s">
        <v>2210</v>
      </c>
      <c r="C1" s="481"/>
    </row>
    <row r="3" spans="2:13" hidden="1" x14ac:dyDescent="0.25">
      <c r="B3" s="405" t="s">
        <v>385</v>
      </c>
      <c r="C3" t="s">
        <v>2190</v>
      </c>
    </row>
    <row r="4" spans="2:13" hidden="1" x14ac:dyDescent="0.25">
      <c r="B4" s="405" t="s">
        <v>388</v>
      </c>
      <c r="C4" t="s">
        <v>729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471</v>
      </c>
      <c r="C7" s="446">
        <v>1530131</v>
      </c>
      <c r="D7" s="174">
        <v>1374532.05</v>
      </c>
      <c r="E7" s="174">
        <v>191883</v>
      </c>
      <c r="F7" s="174">
        <v>1368148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</row>
    <row r="8" spans="2:13" x14ac:dyDescent="0.25">
      <c r="B8" s="406" t="s">
        <v>1026</v>
      </c>
      <c r="C8">
        <v>1530131</v>
      </c>
      <c r="D8" s="174">
        <v>1374532.05</v>
      </c>
      <c r="E8" s="174">
        <v>191883</v>
      </c>
      <c r="F8" s="174">
        <v>1368148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t="s">
        <v>493</v>
      </c>
      <c r="C9" s="446">
        <v>43008335</v>
      </c>
      <c r="D9" s="174">
        <v>22384589.014399998</v>
      </c>
      <c r="E9" s="174">
        <v>38900</v>
      </c>
      <c r="F9" s="174">
        <v>1248052.8</v>
      </c>
      <c r="G9" s="174">
        <v>1120797.1839999999</v>
      </c>
      <c r="H9" s="174">
        <v>1406080</v>
      </c>
      <c r="I9" s="174">
        <v>1718675.3791999999</v>
      </c>
      <c r="J9" s="174">
        <v>1873331.2</v>
      </c>
      <c r="K9" s="174">
        <v>3257597.4912000005</v>
      </c>
      <c r="L9" s="174">
        <v>1674316.8</v>
      </c>
      <c r="M9" s="174">
        <v>1323878.3999999999</v>
      </c>
    </row>
    <row r="10" spans="2:13" x14ac:dyDescent="0.25">
      <c r="B10" s="406" t="s">
        <v>758</v>
      </c>
      <c r="C10">
        <v>1210590</v>
      </c>
      <c r="D10" s="174">
        <v>4115319.2704000003</v>
      </c>
      <c r="E10" s="174">
        <v>0</v>
      </c>
      <c r="F10" s="174">
        <v>0</v>
      </c>
      <c r="G10" s="174">
        <v>0</v>
      </c>
      <c r="H10" s="174">
        <v>0</v>
      </c>
      <c r="I10" s="174">
        <v>312595.37919999997</v>
      </c>
      <c r="J10" s="174">
        <v>467251.20000000001</v>
      </c>
      <c r="K10" s="174">
        <v>2284157.4912000005</v>
      </c>
      <c r="L10" s="174">
        <v>700876.80000000005</v>
      </c>
      <c r="M10" s="174">
        <v>350438.40000000002</v>
      </c>
    </row>
    <row r="11" spans="2:13" x14ac:dyDescent="0.25">
      <c r="B11" s="406" t="s">
        <v>761</v>
      </c>
      <c r="C11">
        <v>1210591</v>
      </c>
      <c r="D11" s="174">
        <v>986717.18400000001</v>
      </c>
      <c r="E11" s="174">
        <v>0</v>
      </c>
      <c r="F11" s="174">
        <v>190400</v>
      </c>
      <c r="G11" s="174">
        <v>796317.18400000001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1963</v>
      </c>
      <c r="C12">
        <v>9000632</v>
      </c>
      <c r="D12" s="174">
        <v>1959952.8</v>
      </c>
      <c r="E12" s="174">
        <v>0</v>
      </c>
      <c r="F12" s="174">
        <v>337552.8</v>
      </c>
      <c r="G12" s="174">
        <v>324480</v>
      </c>
      <c r="H12" s="174">
        <v>432640</v>
      </c>
      <c r="I12" s="174">
        <v>432640</v>
      </c>
      <c r="J12" s="174">
        <v>432640</v>
      </c>
      <c r="K12" s="174">
        <v>0</v>
      </c>
      <c r="L12" s="174">
        <v>0</v>
      </c>
      <c r="M12" s="174">
        <v>0</v>
      </c>
    </row>
    <row r="13" spans="2:13" x14ac:dyDescent="0.25">
      <c r="B13" s="406" t="s">
        <v>991</v>
      </c>
      <c r="C13">
        <v>1520003</v>
      </c>
      <c r="D13" s="174">
        <v>720999.76</v>
      </c>
      <c r="E13" s="174">
        <v>38900</v>
      </c>
      <c r="F13" s="174">
        <v>720100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1308</v>
      </c>
      <c r="C14">
        <v>1740004</v>
      </c>
      <c r="D14" s="174">
        <v>973440</v>
      </c>
      <c r="E14" s="174">
        <v>0</v>
      </c>
      <c r="F14" s="174">
        <v>0</v>
      </c>
      <c r="G14" s="174">
        <v>0</v>
      </c>
      <c r="H14" s="174">
        <v>973440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1520</v>
      </c>
      <c r="C15">
        <v>2023316</v>
      </c>
      <c r="D15" s="174">
        <v>973440</v>
      </c>
      <c r="E15" s="174">
        <v>0</v>
      </c>
      <c r="F15" s="174">
        <v>0</v>
      </c>
      <c r="G15" s="174">
        <v>0</v>
      </c>
      <c r="H15" s="174">
        <v>0</v>
      </c>
      <c r="I15" s="174">
        <v>973440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1522</v>
      </c>
      <c r="C16">
        <v>2023317</v>
      </c>
      <c r="D16" s="174">
        <v>973440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973440</v>
      </c>
      <c r="K16" s="174">
        <v>0</v>
      </c>
      <c r="L16" s="174">
        <v>0</v>
      </c>
      <c r="M16" s="174">
        <v>0</v>
      </c>
    </row>
    <row r="17" spans="2:13" x14ac:dyDescent="0.25">
      <c r="B17" s="406" t="s">
        <v>1524</v>
      </c>
      <c r="C17">
        <v>2023318</v>
      </c>
      <c r="D17" s="174">
        <v>973440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973440</v>
      </c>
      <c r="L17" s="174">
        <v>0</v>
      </c>
      <c r="M17" s="174">
        <v>0</v>
      </c>
    </row>
    <row r="18" spans="2:13" x14ac:dyDescent="0.25">
      <c r="B18" s="406" t="s">
        <v>1526</v>
      </c>
      <c r="C18">
        <v>2023319</v>
      </c>
      <c r="D18" s="174">
        <v>973440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973440</v>
      </c>
      <c r="M18" s="174">
        <v>0</v>
      </c>
    </row>
    <row r="19" spans="2:13" x14ac:dyDescent="0.25">
      <c r="B19" s="406" t="s">
        <v>1528</v>
      </c>
      <c r="C19">
        <v>2023320</v>
      </c>
      <c r="D19" s="174">
        <v>973440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973440</v>
      </c>
    </row>
    <row r="20" spans="2:13" x14ac:dyDescent="0.25">
      <c r="B20" s="406" t="s">
        <v>1530</v>
      </c>
      <c r="C20">
        <v>2023321</v>
      </c>
      <c r="D20" s="174">
        <v>973440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06" t="s">
        <v>1532</v>
      </c>
      <c r="C21">
        <v>2023322</v>
      </c>
      <c r="D21" s="174">
        <v>973440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s="406" t="s">
        <v>1534</v>
      </c>
      <c r="C22">
        <v>2023323</v>
      </c>
      <c r="D22" s="174">
        <v>973440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</row>
    <row r="23" spans="2:13" x14ac:dyDescent="0.25">
      <c r="B23" s="406" t="s">
        <v>1536</v>
      </c>
      <c r="C23">
        <v>2023324</v>
      </c>
      <c r="D23" s="174">
        <v>973440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</row>
    <row r="24" spans="2:13" x14ac:dyDescent="0.25">
      <c r="B24" s="406" t="s">
        <v>1538</v>
      </c>
      <c r="C24">
        <v>2023325</v>
      </c>
      <c r="D24" s="174">
        <v>973440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</row>
    <row r="25" spans="2:13" x14ac:dyDescent="0.25">
      <c r="B25" s="406" t="s">
        <v>1540</v>
      </c>
      <c r="C25">
        <v>2023326</v>
      </c>
      <c r="D25" s="174">
        <v>973440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s="406" t="s">
        <v>1542</v>
      </c>
      <c r="C26">
        <v>2023327</v>
      </c>
      <c r="D26" s="174">
        <v>973440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s="406" t="s">
        <v>1544</v>
      </c>
      <c r="C27">
        <v>2023328</v>
      </c>
      <c r="D27" s="174">
        <v>973440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s="406" t="s">
        <v>1546</v>
      </c>
      <c r="C28">
        <v>2023329</v>
      </c>
      <c r="D28" s="174">
        <v>973440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t="s">
        <v>469</v>
      </c>
      <c r="C29" s="446">
        <v>4250470</v>
      </c>
      <c r="D29" s="174">
        <v>11518113.5052</v>
      </c>
      <c r="E29" s="174">
        <v>60900</v>
      </c>
      <c r="F29" s="174">
        <v>475924.8</v>
      </c>
      <c r="G29" s="174">
        <v>5319217.3632000005</v>
      </c>
      <c r="H29" s="174">
        <v>3027451.1072</v>
      </c>
      <c r="I29" s="174">
        <v>1526159.2320000001</v>
      </c>
      <c r="J29" s="174">
        <v>829370.88</v>
      </c>
      <c r="K29" s="174">
        <v>233742.41280000002</v>
      </c>
      <c r="L29" s="174">
        <v>0</v>
      </c>
      <c r="M29" s="174">
        <v>0</v>
      </c>
    </row>
    <row r="30" spans="2:13" x14ac:dyDescent="0.25">
      <c r="B30" s="406" t="s">
        <v>727</v>
      </c>
      <c r="C30">
        <v>1210445</v>
      </c>
      <c r="D30" s="174">
        <v>3090633.0624000002</v>
      </c>
      <c r="E30" s="174">
        <v>0</v>
      </c>
      <c r="F30" s="174">
        <v>0</v>
      </c>
      <c r="G30" s="174">
        <v>146016</v>
      </c>
      <c r="H30" s="174">
        <v>355344.53760000004</v>
      </c>
      <c r="I30" s="174">
        <v>1526159.2320000001</v>
      </c>
      <c r="J30" s="174">
        <v>829370.88</v>
      </c>
      <c r="K30" s="174">
        <v>233742.41280000002</v>
      </c>
      <c r="L30" s="174">
        <v>0</v>
      </c>
      <c r="M30" s="174">
        <v>0</v>
      </c>
    </row>
    <row r="31" spans="2:13" x14ac:dyDescent="0.25">
      <c r="B31" s="406" t="s">
        <v>1001</v>
      </c>
      <c r="C31">
        <v>1520012</v>
      </c>
      <c r="D31" s="174">
        <v>1794316.4928000001</v>
      </c>
      <c r="E31" s="174">
        <v>0</v>
      </c>
      <c r="F31" s="174">
        <v>88732.800000000003</v>
      </c>
      <c r="G31" s="174">
        <v>875395.12320000015</v>
      </c>
      <c r="H31" s="174">
        <v>830188.56960000005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</row>
    <row r="32" spans="2:13" x14ac:dyDescent="0.25">
      <c r="B32" s="406" t="s">
        <v>1004</v>
      </c>
      <c r="C32">
        <v>1520013</v>
      </c>
      <c r="D32" s="174">
        <v>6633163.9500000002</v>
      </c>
      <c r="E32" s="174">
        <v>60900</v>
      </c>
      <c r="F32" s="174">
        <v>387192</v>
      </c>
      <c r="G32" s="174">
        <v>4297806.24</v>
      </c>
      <c r="H32" s="174">
        <v>1841918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</row>
    <row r="33" spans="2:13" x14ac:dyDescent="0.25">
      <c r="B33" t="s">
        <v>2144</v>
      </c>
      <c r="C33" s="447">
        <v>48788936</v>
      </c>
      <c r="D33" s="375">
        <v>35277234.569600001</v>
      </c>
      <c r="E33" s="174">
        <v>291683</v>
      </c>
      <c r="F33" s="174">
        <v>3092125.5999999996</v>
      </c>
      <c r="G33" s="174">
        <v>6440014.5471999999</v>
      </c>
      <c r="H33" s="174">
        <v>4433531.1072000004</v>
      </c>
      <c r="I33" s="174">
        <v>3244834.6112000002</v>
      </c>
      <c r="J33" s="174">
        <v>2702702.08</v>
      </c>
      <c r="K33" s="174">
        <v>3491339.9040000006</v>
      </c>
      <c r="L33" s="174">
        <v>1674316.8</v>
      </c>
      <c r="M33" s="174">
        <v>1323878.3999999999</v>
      </c>
    </row>
    <row r="34" spans="2:13" x14ac:dyDescent="0.25">
      <c r="D34"/>
      <c r="E34"/>
      <c r="F34"/>
      <c r="G34"/>
      <c r="H34"/>
      <c r="I34"/>
      <c r="J34"/>
      <c r="K34"/>
      <c r="L34"/>
      <c r="M34"/>
    </row>
    <row r="35" spans="2:13" x14ac:dyDescent="0.25">
      <c r="D35"/>
      <c r="E35"/>
      <c r="F35"/>
      <c r="G35"/>
      <c r="H35"/>
      <c r="I35"/>
      <c r="J35"/>
      <c r="K35"/>
      <c r="L35"/>
      <c r="M35"/>
    </row>
    <row r="36" spans="2:13" x14ac:dyDescent="0.25">
      <c r="D36"/>
      <c r="E36"/>
      <c r="F36"/>
      <c r="G36"/>
      <c r="H36"/>
      <c r="I36"/>
      <c r="J36"/>
      <c r="K36"/>
      <c r="L36"/>
      <c r="M36"/>
    </row>
    <row r="37" spans="2:13" x14ac:dyDescent="0.25">
      <c r="D37"/>
      <c r="E37"/>
      <c r="F37"/>
      <c r="G37"/>
      <c r="H37"/>
      <c r="I37"/>
      <c r="J37"/>
      <c r="K37"/>
      <c r="L37"/>
      <c r="M37"/>
    </row>
    <row r="38" spans="2:13" x14ac:dyDescent="0.25">
      <c r="D38"/>
      <c r="E38"/>
      <c r="F38"/>
      <c r="G38"/>
      <c r="H38"/>
      <c r="I38"/>
      <c r="J38"/>
      <c r="K38"/>
      <c r="L38"/>
      <c r="M38"/>
    </row>
    <row r="39" spans="2:13" x14ac:dyDescent="0.25">
      <c r="D39"/>
      <c r="E39"/>
      <c r="F39"/>
      <c r="G39"/>
      <c r="H39"/>
      <c r="I39"/>
      <c r="J39"/>
      <c r="K39"/>
      <c r="L39"/>
      <c r="M39"/>
    </row>
    <row r="40" spans="2:13" x14ac:dyDescent="0.25">
      <c r="D40"/>
      <c r="E40"/>
      <c r="F40"/>
      <c r="G40"/>
      <c r="H40"/>
      <c r="I40"/>
      <c r="J40"/>
      <c r="K40"/>
      <c r="L40"/>
      <c r="M40"/>
    </row>
    <row r="41" spans="2:13" x14ac:dyDescent="0.25">
      <c r="D41"/>
      <c r="E41"/>
      <c r="F41"/>
      <c r="G41"/>
      <c r="H41"/>
      <c r="I41"/>
      <c r="J41"/>
      <c r="K41"/>
      <c r="L41"/>
      <c r="M41"/>
    </row>
    <row r="42" spans="2:13" x14ac:dyDescent="0.25">
      <c r="D42"/>
      <c r="E42"/>
      <c r="F42"/>
      <c r="G42"/>
      <c r="H42"/>
      <c r="I42"/>
      <c r="J42"/>
      <c r="K42"/>
      <c r="L42"/>
      <c r="M42"/>
    </row>
    <row r="43" spans="2:13" x14ac:dyDescent="0.25">
      <c r="D43"/>
      <c r="E43"/>
      <c r="F43"/>
      <c r="G43"/>
      <c r="H43"/>
      <c r="I43"/>
      <c r="J43"/>
      <c r="K43"/>
      <c r="L43"/>
      <c r="M43"/>
    </row>
    <row r="44" spans="2:13" x14ac:dyDescent="0.25">
      <c r="D44"/>
      <c r="E44"/>
      <c r="F44"/>
      <c r="G44"/>
      <c r="H44"/>
      <c r="I44"/>
      <c r="J44"/>
      <c r="K44"/>
      <c r="L44"/>
      <c r="M44"/>
    </row>
    <row r="45" spans="2:13" x14ac:dyDescent="0.25">
      <c r="D45"/>
      <c r="E45"/>
      <c r="F45"/>
      <c r="G45"/>
      <c r="H45"/>
      <c r="I45"/>
      <c r="J45"/>
      <c r="K45"/>
      <c r="L45"/>
      <c r="M45"/>
    </row>
    <row r="46" spans="2:13" x14ac:dyDescent="0.25">
      <c r="D46"/>
      <c r="E46"/>
      <c r="F46"/>
      <c r="G46"/>
      <c r="H46"/>
      <c r="I46"/>
      <c r="J46"/>
      <c r="K46"/>
      <c r="L46"/>
      <c r="M46"/>
    </row>
    <row r="47" spans="2:13" x14ac:dyDescent="0.25">
      <c r="D47"/>
      <c r="E47"/>
      <c r="F47"/>
      <c r="G47"/>
      <c r="H47"/>
      <c r="I47"/>
      <c r="J47"/>
      <c r="K47"/>
      <c r="L47"/>
      <c r="M47"/>
    </row>
    <row r="48" spans="2:13" x14ac:dyDescent="0.25">
      <c r="D48"/>
      <c r="E48"/>
      <c r="F48"/>
      <c r="G48"/>
      <c r="H48"/>
      <c r="I48"/>
      <c r="J48"/>
      <c r="K48"/>
      <c r="L48"/>
      <c r="M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</sheetData>
  <sheetProtection algorithmName="SHA-512" hashValue="DJvz1f6iUWmQ5wPybXQEzSUt/AxcEpi2Gn8fQrfw1L1xWEqnqcH7xKWtYSyJmycL9yskrUtIv3qqQN6LjUsRcQ==" saltValue="/mr+b9R1tT1bsOqSiJ5yKw==" spinCount="100000" sheet="1" objects="1" scenarios="1"/>
  <mergeCells count="1">
    <mergeCell ref="B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4275B-447E-45E6-AE57-D57F6E60386C}">
  <dimension ref="A1:E22"/>
  <sheetViews>
    <sheetView workbookViewId="0">
      <selection activeCell="H10" sqref="A10:H11"/>
    </sheetView>
  </sheetViews>
  <sheetFormatPr defaultRowHeight="15" x14ac:dyDescent="0.25"/>
  <cols>
    <col min="1" max="1" width="4.140625" customWidth="1"/>
    <col min="2" max="2" width="41.7109375" bestFit="1" customWidth="1"/>
    <col min="3" max="3" width="16.7109375" customWidth="1"/>
    <col min="4" max="5" width="10.140625" customWidth="1"/>
  </cols>
  <sheetData>
    <row r="1" spans="1:5" x14ac:dyDescent="0.25">
      <c r="A1" s="455" t="s">
        <v>0</v>
      </c>
      <c r="B1" s="455"/>
      <c r="C1" s="455"/>
      <c r="D1" s="455"/>
      <c r="E1" s="455"/>
    </row>
    <row r="2" spans="1:5" x14ac:dyDescent="0.25">
      <c r="A2" s="227"/>
      <c r="B2" s="227"/>
      <c r="C2" s="228" t="s">
        <v>1</v>
      </c>
      <c r="D2" s="228">
        <v>2023</v>
      </c>
      <c r="E2" s="228">
        <v>2024</v>
      </c>
    </row>
    <row r="3" spans="1:5" x14ac:dyDescent="0.25">
      <c r="A3" t="s">
        <v>2</v>
      </c>
      <c r="B3" t="s">
        <v>3</v>
      </c>
      <c r="C3">
        <v>1210620</v>
      </c>
      <c r="D3" s="174">
        <v>6500000</v>
      </c>
      <c r="E3" s="174">
        <v>6750000</v>
      </c>
    </row>
    <row r="4" spans="1:5" x14ac:dyDescent="0.25">
      <c r="A4" t="s">
        <v>4</v>
      </c>
      <c r="B4" t="s">
        <v>5</v>
      </c>
      <c r="C4">
        <v>1210595</v>
      </c>
      <c r="D4" s="174"/>
      <c r="E4" s="174"/>
    </row>
    <row r="5" spans="1:5" x14ac:dyDescent="0.25">
      <c r="A5" t="s">
        <v>6</v>
      </c>
      <c r="B5" t="s">
        <v>7</v>
      </c>
      <c r="C5">
        <v>1210642</v>
      </c>
      <c r="D5" s="174">
        <v>6850000</v>
      </c>
      <c r="E5" s="174">
        <v>4628000</v>
      </c>
    </row>
    <row r="6" spans="1:5" x14ac:dyDescent="0.25">
      <c r="D6" s="174"/>
      <c r="E6" s="174"/>
    </row>
    <row r="7" spans="1:5" x14ac:dyDescent="0.25">
      <c r="D7" s="174"/>
      <c r="E7" s="174"/>
    </row>
    <row r="8" spans="1:5" x14ac:dyDescent="0.25">
      <c r="D8" s="174"/>
      <c r="E8" s="174"/>
    </row>
    <row r="9" spans="1:5" x14ac:dyDescent="0.25">
      <c r="D9" s="174"/>
      <c r="E9" s="174"/>
    </row>
    <row r="10" spans="1:5" x14ac:dyDescent="0.25">
      <c r="D10" s="174"/>
      <c r="E10" s="174"/>
    </row>
    <row r="11" spans="1:5" x14ac:dyDescent="0.25">
      <c r="D11" s="174"/>
      <c r="E11" s="174"/>
    </row>
    <row r="12" spans="1:5" x14ac:dyDescent="0.25">
      <c r="D12" s="174"/>
      <c r="E12" s="174"/>
    </row>
    <row r="13" spans="1:5" x14ac:dyDescent="0.25">
      <c r="D13" s="174"/>
      <c r="E13" s="174"/>
    </row>
    <row r="14" spans="1:5" x14ac:dyDescent="0.25">
      <c r="D14" s="174"/>
      <c r="E14" s="174"/>
    </row>
    <row r="15" spans="1:5" x14ac:dyDescent="0.25">
      <c r="D15" s="174"/>
      <c r="E15" s="174"/>
    </row>
    <row r="16" spans="1:5" x14ac:dyDescent="0.25">
      <c r="D16" s="174"/>
      <c r="E16" s="174"/>
    </row>
    <row r="17" spans="4:5" x14ac:dyDescent="0.25">
      <c r="D17" s="174"/>
      <c r="E17" s="174"/>
    </row>
    <row r="18" spans="4:5" x14ac:dyDescent="0.25">
      <c r="D18" s="174"/>
      <c r="E18" s="174"/>
    </row>
    <row r="19" spans="4:5" x14ac:dyDescent="0.25">
      <c r="D19" s="174"/>
      <c r="E19" s="174"/>
    </row>
    <row r="20" spans="4:5" x14ac:dyDescent="0.25">
      <c r="D20" s="174"/>
      <c r="E20" s="174"/>
    </row>
    <row r="21" spans="4:5" x14ac:dyDescent="0.25">
      <c r="D21" s="174"/>
      <c r="E21" s="174"/>
    </row>
    <row r="22" spans="4:5" x14ac:dyDescent="0.25">
      <c r="D22" s="174"/>
      <c r="E22" s="174"/>
    </row>
  </sheetData>
  <mergeCells count="1">
    <mergeCell ref="A1:E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48A4-5075-48A0-97DF-274D07B3B89C}">
  <sheetPr>
    <tabColor rgb="FF008080"/>
  </sheetPr>
  <dimension ref="B1:M708"/>
  <sheetViews>
    <sheetView showGridLines="0" showRowColHeaders="0" workbookViewId="0">
      <selection activeCell="B2" sqref="B2"/>
    </sheetView>
  </sheetViews>
  <sheetFormatPr defaultRowHeight="15" x14ac:dyDescent="0.25"/>
  <cols>
    <col min="2" max="2" width="52" bestFit="1" customWidth="1"/>
    <col min="3" max="3" width="35.140625" bestFit="1" customWidth="1"/>
    <col min="4" max="4" width="13" style="174" bestFit="1" customWidth="1"/>
    <col min="5" max="5" width="13.5703125" style="174" bestFit="1" customWidth="1"/>
    <col min="6" max="6" width="6.5703125" style="174" bestFit="1" customWidth="1"/>
    <col min="7" max="7" width="7.5703125" style="174" bestFit="1" customWidth="1"/>
    <col min="8" max="8" width="9.140625" style="174" bestFit="1" customWidth="1"/>
    <col min="9" max="9" width="7.5703125" style="174" bestFit="1" customWidth="1"/>
    <col min="10" max="13" width="5.5703125" style="174" bestFit="1" customWidth="1"/>
  </cols>
  <sheetData>
    <row r="1" spans="2:13" ht="20.25" thickBot="1" x14ac:dyDescent="0.35">
      <c r="B1" s="479" t="s">
        <v>2211</v>
      </c>
    </row>
    <row r="2" spans="2:13" ht="15.75" thickTop="1" x14ac:dyDescent="0.25"/>
    <row r="3" spans="2:13" hidden="1" x14ac:dyDescent="0.25">
      <c r="B3" s="405" t="s">
        <v>385</v>
      </c>
      <c r="C3" t="s">
        <v>2190</v>
      </c>
    </row>
    <row r="4" spans="2:13" hidden="1" x14ac:dyDescent="0.25">
      <c r="B4" s="405" t="s">
        <v>388</v>
      </c>
      <c r="C4" t="s">
        <v>735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471</v>
      </c>
      <c r="C7" s="446">
        <v>1211168</v>
      </c>
      <c r="D7" s="174">
        <v>2570582.4767999998</v>
      </c>
      <c r="E7" s="174">
        <v>0</v>
      </c>
      <c r="F7" s="174">
        <v>0</v>
      </c>
      <c r="G7" s="174">
        <v>350438.40000000002</v>
      </c>
      <c r="H7" s="174">
        <v>1622400</v>
      </c>
      <c r="I7" s="174">
        <v>597744.07680000004</v>
      </c>
      <c r="J7" s="174">
        <v>0</v>
      </c>
      <c r="K7" s="174">
        <v>0</v>
      </c>
      <c r="L7" s="174">
        <v>0</v>
      </c>
      <c r="M7" s="174">
        <v>0</v>
      </c>
    </row>
    <row r="8" spans="2:13" x14ac:dyDescent="0.25">
      <c r="B8" s="406" t="s">
        <v>894</v>
      </c>
      <c r="C8">
        <v>1211168</v>
      </c>
      <c r="D8" s="174">
        <v>2570582.4767999998</v>
      </c>
      <c r="E8" s="174">
        <v>0</v>
      </c>
      <c r="F8" s="174">
        <v>0</v>
      </c>
      <c r="G8" s="174">
        <v>350438.40000000002</v>
      </c>
      <c r="H8" s="174">
        <v>1622400</v>
      </c>
      <c r="I8" s="174">
        <v>597744.07680000004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t="s">
        <v>493</v>
      </c>
      <c r="C9" s="446">
        <v>1220006</v>
      </c>
      <c r="D9" s="174">
        <v>225181.04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915</v>
      </c>
      <c r="C10">
        <v>1220006</v>
      </c>
      <c r="D10" s="174">
        <v>225181.04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t="s">
        <v>469</v>
      </c>
      <c r="C11" s="446">
        <v>1210446</v>
      </c>
      <c r="D11" s="174">
        <v>538016.54399999999</v>
      </c>
      <c r="E11" s="174">
        <v>0</v>
      </c>
      <c r="F11" s="174">
        <v>41600</v>
      </c>
      <c r="G11" s="174">
        <v>453152.54400000005</v>
      </c>
      <c r="H11" s="174">
        <v>43264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732</v>
      </c>
      <c r="C12">
        <v>1210446</v>
      </c>
      <c r="D12" s="174">
        <v>538016.54399999999</v>
      </c>
      <c r="E12" s="174">
        <v>0</v>
      </c>
      <c r="F12" s="174">
        <v>41600</v>
      </c>
      <c r="G12" s="174">
        <v>453152.54400000005</v>
      </c>
      <c r="H12" s="174">
        <v>43264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t="s">
        <v>2144</v>
      </c>
      <c r="C13" s="447">
        <v>3641620</v>
      </c>
      <c r="D13" s="375">
        <v>3333780.0608000001</v>
      </c>
      <c r="E13" s="174">
        <v>0</v>
      </c>
      <c r="F13" s="174">
        <v>41600</v>
      </c>
      <c r="G13" s="174">
        <v>803590.94400000013</v>
      </c>
      <c r="H13" s="174">
        <v>1665664</v>
      </c>
      <c r="I13" s="174">
        <v>597744.07680000004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D14"/>
      <c r="E14"/>
      <c r="F14"/>
      <c r="G14"/>
      <c r="H14"/>
      <c r="I14"/>
      <c r="J14"/>
      <c r="K14"/>
      <c r="L14"/>
      <c r="M14"/>
    </row>
    <row r="15" spans="2:13" x14ac:dyDescent="0.25">
      <c r="D15"/>
      <c r="E15"/>
      <c r="F15"/>
      <c r="G15"/>
      <c r="H15"/>
      <c r="I15"/>
      <c r="J15"/>
      <c r="K15"/>
      <c r="L15"/>
      <c r="M15"/>
    </row>
    <row r="16" spans="2:13" x14ac:dyDescent="0.25">
      <c r="D16"/>
      <c r="E16"/>
      <c r="F16"/>
      <c r="G16"/>
      <c r="H16"/>
      <c r="I16"/>
      <c r="J16"/>
      <c r="K16"/>
      <c r="L16"/>
      <c r="M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</sheetData>
  <sheetProtection algorithmName="SHA-512" hashValue="P01b74fPj3aYRtfMAhHHgY0U/GKVtD2IZTYyBA1OqgcRgk5T01JGffFxlcjt5PlKAC5fYNuY3FGp5HD3gHWTeg==" saltValue="XBCBKGtAn0DxUn8KOsqJFA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3D87E-F89A-4680-847C-80B9577CB15F}">
  <sheetPr>
    <tabColor rgb="FF008080"/>
  </sheetPr>
  <dimension ref="B1:M708"/>
  <sheetViews>
    <sheetView showGridLines="0" showRowColHeaders="0" workbookViewId="0"/>
  </sheetViews>
  <sheetFormatPr defaultRowHeight="15" x14ac:dyDescent="0.25"/>
  <cols>
    <col min="2" max="2" width="82.85546875" bestFit="1" customWidth="1"/>
    <col min="3" max="3" width="23.42578125" bestFit="1" customWidth="1"/>
    <col min="4" max="4" width="13" style="174" bestFit="1" customWidth="1"/>
    <col min="5" max="5" width="13.5703125" style="174" bestFit="1" customWidth="1"/>
    <col min="6" max="6" width="9.140625" style="174" bestFit="1" customWidth="1"/>
    <col min="7" max="8" width="10.140625" style="174" bestFit="1" customWidth="1"/>
    <col min="9" max="10" width="9.140625" style="174" bestFit="1" customWidth="1"/>
    <col min="11" max="11" width="10.140625" style="174" bestFit="1" customWidth="1"/>
    <col min="12" max="12" width="9.140625" style="174" bestFit="1" customWidth="1"/>
    <col min="13" max="13" width="10.140625" style="174" bestFit="1" customWidth="1"/>
  </cols>
  <sheetData>
    <row r="1" spans="2:13" ht="20.25" thickBot="1" x14ac:dyDescent="0.35">
      <c r="B1" s="479" t="s">
        <v>2212</v>
      </c>
    </row>
    <row r="2" spans="2:13" ht="15.75" thickTop="1" x14ac:dyDescent="0.25"/>
    <row r="3" spans="2:13" x14ac:dyDescent="0.25">
      <c r="B3" s="405" t="s">
        <v>385</v>
      </c>
      <c r="C3" t="s">
        <v>2190</v>
      </c>
    </row>
    <row r="4" spans="2:13" x14ac:dyDescent="0.25">
      <c r="B4" s="405" t="s">
        <v>388</v>
      </c>
      <c r="C4" t="s">
        <v>606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471</v>
      </c>
      <c r="C7" s="446">
        <v>10442107</v>
      </c>
      <c r="D7" s="174">
        <v>6439404.8131999997</v>
      </c>
      <c r="E7" s="174">
        <v>399465</v>
      </c>
      <c r="F7" s="174">
        <v>1023779.2831999999</v>
      </c>
      <c r="G7" s="174">
        <v>1934400</v>
      </c>
      <c r="H7" s="174">
        <v>648960</v>
      </c>
      <c r="I7" s="174">
        <v>520000</v>
      </c>
      <c r="J7" s="174">
        <v>520000</v>
      </c>
      <c r="K7" s="174">
        <v>520000</v>
      </c>
      <c r="L7" s="174">
        <v>520000</v>
      </c>
      <c r="M7" s="174">
        <v>288906.8</v>
      </c>
    </row>
    <row r="8" spans="2:13" x14ac:dyDescent="0.25">
      <c r="B8" s="406" t="s">
        <v>1267</v>
      </c>
      <c r="C8">
        <v>2023454</v>
      </c>
      <c r="D8" s="174">
        <v>319384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1260</v>
      </c>
      <c r="C9">
        <v>2023453</v>
      </c>
      <c r="D9" s="174">
        <v>95856.8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1876</v>
      </c>
      <c r="C10">
        <v>2024069</v>
      </c>
      <c r="D10" s="174">
        <v>2368906.7999999998</v>
      </c>
      <c r="H10" s="174">
        <v>0</v>
      </c>
      <c r="I10" s="174">
        <v>520000</v>
      </c>
      <c r="J10" s="174">
        <v>520000</v>
      </c>
      <c r="K10" s="174">
        <v>520000</v>
      </c>
      <c r="L10" s="174">
        <v>520000</v>
      </c>
      <c r="M10" s="174">
        <v>288906.8</v>
      </c>
    </row>
    <row r="11" spans="2:13" x14ac:dyDescent="0.25">
      <c r="B11" s="406" t="s">
        <v>938</v>
      </c>
      <c r="C11">
        <v>1221078</v>
      </c>
      <c r="D11" s="174">
        <v>612000</v>
      </c>
      <c r="F11" s="174">
        <v>300000</v>
      </c>
      <c r="G11" s="174">
        <v>312000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1161</v>
      </c>
      <c r="C12">
        <v>1630039</v>
      </c>
      <c r="D12" s="174">
        <v>562150.19999999995</v>
      </c>
      <c r="E12" s="174">
        <v>0</v>
      </c>
      <c r="F12" s="174">
        <v>516965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s="406" t="s">
        <v>1007</v>
      </c>
      <c r="C13">
        <v>1520014</v>
      </c>
      <c r="D13" s="174">
        <v>2481107.0131999999</v>
      </c>
      <c r="E13" s="174">
        <v>399465</v>
      </c>
      <c r="F13" s="174">
        <v>206814.28320000001</v>
      </c>
      <c r="G13" s="174">
        <v>1622400</v>
      </c>
      <c r="H13" s="174">
        <v>648960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t="s">
        <v>493</v>
      </c>
      <c r="C14" s="446">
        <v>184824603</v>
      </c>
      <c r="D14" s="174">
        <v>86936481.999600142</v>
      </c>
      <c r="E14" s="174">
        <v>32768</v>
      </c>
      <c r="F14" s="174">
        <v>1869736</v>
      </c>
      <c r="G14" s="174">
        <v>4473612.3744000001</v>
      </c>
      <c r="H14" s="174">
        <v>5676101.6000000006</v>
      </c>
      <c r="I14" s="174">
        <v>5351159.923200001</v>
      </c>
      <c r="J14" s="174">
        <v>5255292.2240000004</v>
      </c>
      <c r="K14" s="174">
        <v>5255292.2240000004</v>
      </c>
      <c r="L14" s="174">
        <v>5255292.2240000004</v>
      </c>
      <c r="M14" s="174">
        <v>5255292.2240000004</v>
      </c>
    </row>
    <row r="15" spans="2:13" x14ac:dyDescent="0.25">
      <c r="B15" s="406" t="s">
        <v>1086</v>
      </c>
      <c r="C15">
        <v>1570004</v>
      </c>
      <c r="D15" s="174">
        <v>343672.24320000003</v>
      </c>
      <c r="E15" s="174">
        <v>0</v>
      </c>
      <c r="F15" s="174">
        <v>52341.120000000003</v>
      </c>
      <c r="G15" s="174">
        <v>172882.94400000002</v>
      </c>
      <c r="H15" s="174">
        <v>118448.17920000001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887</v>
      </c>
      <c r="C16">
        <v>1210668</v>
      </c>
      <c r="D16" s="174">
        <v>859578</v>
      </c>
      <c r="F16" s="174">
        <v>60000</v>
      </c>
      <c r="G16" s="174">
        <v>566474.48</v>
      </c>
      <c r="H16" s="174">
        <v>233103.52000000002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</row>
    <row r="17" spans="2:13" x14ac:dyDescent="0.25">
      <c r="B17" s="406" t="s">
        <v>1122</v>
      </c>
      <c r="C17">
        <v>1570028</v>
      </c>
      <c r="D17" s="174">
        <v>301500</v>
      </c>
      <c r="F17" s="174">
        <v>301500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1873</v>
      </c>
      <c r="C18">
        <v>2024063</v>
      </c>
      <c r="D18" s="174">
        <v>731120</v>
      </c>
      <c r="F18" s="174">
        <v>0</v>
      </c>
      <c r="G18" s="174">
        <v>731120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06" t="s">
        <v>1874</v>
      </c>
      <c r="C19">
        <v>2024064</v>
      </c>
      <c r="D19" s="174">
        <v>733200</v>
      </c>
      <c r="F19" s="174">
        <v>0</v>
      </c>
      <c r="G19" s="174">
        <v>0</v>
      </c>
      <c r="H19" s="174">
        <v>733200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s="406" t="s">
        <v>1875</v>
      </c>
      <c r="C20">
        <v>2024065</v>
      </c>
      <c r="D20" s="174">
        <v>759200</v>
      </c>
      <c r="F20" s="174">
        <v>0</v>
      </c>
      <c r="G20" s="174">
        <v>0</v>
      </c>
      <c r="H20" s="174">
        <v>0</v>
      </c>
      <c r="I20" s="174">
        <v>759200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06" t="s">
        <v>1119</v>
      </c>
      <c r="C21">
        <v>1570025</v>
      </c>
      <c r="D21" s="174">
        <v>119600</v>
      </c>
      <c r="F21" s="174">
        <v>119600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s="406" t="s">
        <v>1117</v>
      </c>
      <c r="C22">
        <v>1570024</v>
      </c>
      <c r="D22" s="174">
        <v>621100</v>
      </c>
      <c r="F22" s="174">
        <v>621100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</row>
    <row r="23" spans="2:13" x14ac:dyDescent="0.25">
      <c r="B23" s="406" t="s">
        <v>1850</v>
      </c>
      <c r="C23">
        <v>2024039</v>
      </c>
      <c r="D23" s="174">
        <v>248768</v>
      </c>
      <c r="F23" s="174">
        <v>0</v>
      </c>
      <c r="G23" s="174">
        <v>248768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</row>
    <row r="24" spans="2:13" x14ac:dyDescent="0.25">
      <c r="B24" s="406" t="s">
        <v>1827</v>
      </c>
      <c r="C24">
        <v>2024015</v>
      </c>
      <c r="D24" s="174">
        <v>1291888</v>
      </c>
      <c r="F24" s="174">
        <v>0</v>
      </c>
      <c r="G24" s="174">
        <v>1291888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</row>
    <row r="25" spans="2:13" x14ac:dyDescent="0.25">
      <c r="B25" s="406" t="s">
        <v>1851</v>
      </c>
      <c r="C25">
        <v>2024040</v>
      </c>
      <c r="D25" s="174">
        <v>248768</v>
      </c>
      <c r="F25" s="174">
        <v>0</v>
      </c>
      <c r="G25" s="174">
        <v>0</v>
      </c>
      <c r="H25" s="174">
        <v>248768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s="406" t="s">
        <v>1828</v>
      </c>
      <c r="C26">
        <v>2024016</v>
      </c>
      <c r="D26" s="174">
        <v>1291888</v>
      </c>
      <c r="F26" s="174">
        <v>0</v>
      </c>
      <c r="G26" s="174">
        <v>0</v>
      </c>
      <c r="H26" s="174">
        <v>1291888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s="406" t="s">
        <v>1852</v>
      </c>
      <c r="C27">
        <v>2024041</v>
      </c>
      <c r="D27" s="174">
        <v>248768</v>
      </c>
      <c r="F27" s="174">
        <v>0</v>
      </c>
      <c r="G27" s="174">
        <v>0</v>
      </c>
      <c r="H27" s="174">
        <v>0</v>
      </c>
      <c r="I27" s="174">
        <v>248768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s="406" t="s">
        <v>1829</v>
      </c>
      <c r="C28">
        <v>2024017</v>
      </c>
      <c r="D28" s="174">
        <v>1291888</v>
      </c>
      <c r="F28" s="174">
        <v>0</v>
      </c>
      <c r="G28" s="174">
        <v>0</v>
      </c>
      <c r="H28" s="174">
        <v>0</v>
      </c>
      <c r="I28" s="174">
        <v>1291888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s="406" t="s">
        <v>1853</v>
      </c>
      <c r="C29">
        <v>2024042</v>
      </c>
      <c r="D29" s="174">
        <v>248768</v>
      </c>
      <c r="F29" s="174">
        <v>0</v>
      </c>
      <c r="G29" s="174">
        <v>0</v>
      </c>
      <c r="H29" s="174">
        <v>0</v>
      </c>
      <c r="I29" s="174">
        <v>0</v>
      </c>
      <c r="J29" s="174">
        <v>248768</v>
      </c>
      <c r="K29" s="174">
        <v>0</v>
      </c>
      <c r="L29" s="174">
        <v>0</v>
      </c>
      <c r="M29" s="174">
        <v>0</v>
      </c>
    </row>
    <row r="30" spans="2:13" x14ac:dyDescent="0.25">
      <c r="B30" s="406" t="s">
        <v>1830</v>
      </c>
      <c r="C30">
        <v>2024018</v>
      </c>
      <c r="D30" s="174">
        <v>1291888</v>
      </c>
      <c r="F30" s="174">
        <v>0</v>
      </c>
      <c r="G30" s="174">
        <v>0</v>
      </c>
      <c r="H30" s="174">
        <v>0</v>
      </c>
      <c r="I30" s="174">
        <v>0</v>
      </c>
      <c r="J30" s="174">
        <v>1291888</v>
      </c>
      <c r="K30" s="174">
        <v>0</v>
      </c>
      <c r="L30" s="174">
        <v>0</v>
      </c>
      <c r="M30" s="174">
        <v>0</v>
      </c>
    </row>
    <row r="31" spans="2:13" x14ac:dyDescent="0.25">
      <c r="B31" s="406" t="s">
        <v>1854</v>
      </c>
      <c r="C31">
        <v>2024043</v>
      </c>
      <c r="D31" s="174">
        <v>248768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248768</v>
      </c>
      <c r="L31" s="174">
        <v>0</v>
      </c>
      <c r="M31" s="174">
        <v>0</v>
      </c>
    </row>
    <row r="32" spans="2:13" x14ac:dyDescent="0.25">
      <c r="B32" s="406" t="s">
        <v>1831</v>
      </c>
      <c r="C32">
        <v>2024019</v>
      </c>
      <c r="D32" s="174">
        <v>1291888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1291888</v>
      </c>
      <c r="L32" s="174">
        <v>0</v>
      </c>
      <c r="M32" s="174">
        <v>0</v>
      </c>
    </row>
    <row r="33" spans="2:13" x14ac:dyDescent="0.25">
      <c r="B33" s="406" t="s">
        <v>1855</v>
      </c>
      <c r="C33">
        <v>2024044</v>
      </c>
      <c r="D33" s="174">
        <v>248768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248768</v>
      </c>
      <c r="M33" s="174">
        <v>0</v>
      </c>
    </row>
    <row r="34" spans="2:13" x14ac:dyDescent="0.25">
      <c r="B34" s="406" t="s">
        <v>1832</v>
      </c>
      <c r="C34">
        <v>2024020</v>
      </c>
      <c r="D34" s="174">
        <v>1291888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1291888</v>
      </c>
      <c r="M34" s="174">
        <v>0</v>
      </c>
    </row>
    <row r="35" spans="2:13" x14ac:dyDescent="0.25">
      <c r="B35" s="406" t="s">
        <v>1856</v>
      </c>
      <c r="C35">
        <v>2024045</v>
      </c>
      <c r="D35" s="174">
        <v>248768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248768</v>
      </c>
    </row>
    <row r="36" spans="2:13" x14ac:dyDescent="0.25">
      <c r="B36" s="406" t="s">
        <v>1833</v>
      </c>
      <c r="C36">
        <v>2024021</v>
      </c>
      <c r="D36" s="174">
        <v>1291888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1291888</v>
      </c>
    </row>
    <row r="37" spans="2:13" x14ac:dyDescent="0.25">
      <c r="B37" s="406" t="s">
        <v>1857</v>
      </c>
      <c r="C37">
        <v>2024046</v>
      </c>
      <c r="D37" s="174">
        <v>248768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</row>
    <row r="38" spans="2:13" x14ac:dyDescent="0.25">
      <c r="B38" s="406" t="s">
        <v>1834</v>
      </c>
      <c r="C38">
        <v>2024022</v>
      </c>
      <c r="D38" s="174">
        <v>1291888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</row>
    <row r="39" spans="2:13" x14ac:dyDescent="0.25">
      <c r="B39" s="406" t="s">
        <v>1858</v>
      </c>
      <c r="C39">
        <v>2024047</v>
      </c>
      <c r="D39" s="174">
        <v>248768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</row>
    <row r="40" spans="2:13" x14ac:dyDescent="0.25">
      <c r="B40" s="406" t="s">
        <v>1835</v>
      </c>
      <c r="C40">
        <v>2024023</v>
      </c>
      <c r="D40" s="174">
        <v>1291888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</row>
    <row r="41" spans="2:13" x14ac:dyDescent="0.25">
      <c r="B41" s="406" t="s">
        <v>1859</v>
      </c>
      <c r="C41">
        <v>2024048</v>
      </c>
      <c r="D41" s="174">
        <v>248768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</row>
    <row r="42" spans="2:13" x14ac:dyDescent="0.25">
      <c r="B42" s="406" t="s">
        <v>1836</v>
      </c>
      <c r="C42">
        <v>2024024</v>
      </c>
      <c r="D42" s="174">
        <v>1291888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</row>
    <row r="43" spans="2:13" x14ac:dyDescent="0.25">
      <c r="B43" s="406" t="s">
        <v>1860</v>
      </c>
      <c r="C43">
        <v>2024049</v>
      </c>
      <c r="D43" s="174">
        <v>248768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</row>
    <row r="44" spans="2:13" x14ac:dyDescent="0.25">
      <c r="B44" s="406" t="s">
        <v>1837</v>
      </c>
      <c r="C44">
        <v>2024025</v>
      </c>
      <c r="D44" s="174">
        <v>1291888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</row>
    <row r="45" spans="2:13" x14ac:dyDescent="0.25">
      <c r="B45" s="406" t="s">
        <v>1861</v>
      </c>
      <c r="C45">
        <v>2024050</v>
      </c>
      <c r="D45" s="174">
        <v>248768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</row>
    <row r="46" spans="2:13" x14ac:dyDescent="0.25">
      <c r="B46" s="406" t="s">
        <v>1838</v>
      </c>
      <c r="C46">
        <v>2024026</v>
      </c>
      <c r="D46" s="174">
        <v>1291888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</row>
    <row r="47" spans="2:13" x14ac:dyDescent="0.25">
      <c r="B47" s="406" t="s">
        <v>1862</v>
      </c>
      <c r="C47">
        <v>2024051</v>
      </c>
      <c r="D47" s="174">
        <v>248768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</row>
    <row r="48" spans="2:13" x14ac:dyDescent="0.25">
      <c r="B48" s="406" t="s">
        <v>1839</v>
      </c>
      <c r="C48">
        <v>2024027</v>
      </c>
      <c r="D48" s="174">
        <v>1291888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</row>
    <row r="49" spans="2:13" x14ac:dyDescent="0.25">
      <c r="B49" s="406" t="s">
        <v>1863</v>
      </c>
      <c r="C49">
        <v>2024052</v>
      </c>
      <c r="D49" s="174">
        <v>248768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</row>
    <row r="50" spans="2:13" x14ac:dyDescent="0.25">
      <c r="B50" s="406" t="s">
        <v>1840</v>
      </c>
      <c r="C50">
        <v>2024028</v>
      </c>
      <c r="D50" s="174">
        <v>1291888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</row>
    <row r="51" spans="2:13" x14ac:dyDescent="0.25">
      <c r="B51" s="406" t="s">
        <v>1864</v>
      </c>
      <c r="C51">
        <v>2024053</v>
      </c>
      <c r="D51" s="174">
        <v>248768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</row>
    <row r="52" spans="2:13" x14ac:dyDescent="0.25">
      <c r="B52" s="406" t="s">
        <v>1841</v>
      </c>
      <c r="C52">
        <v>2024029</v>
      </c>
      <c r="D52" s="174">
        <v>1291888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</row>
    <row r="53" spans="2:13" x14ac:dyDescent="0.25">
      <c r="B53" s="406" t="s">
        <v>1865</v>
      </c>
      <c r="C53">
        <v>2024054</v>
      </c>
      <c r="D53" s="174">
        <v>248768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</row>
    <row r="54" spans="2:13" x14ac:dyDescent="0.25">
      <c r="B54" s="406" t="s">
        <v>1842</v>
      </c>
      <c r="C54">
        <v>2024030</v>
      </c>
      <c r="D54" s="174">
        <v>1291888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</row>
    <row r="55" spans="2:13" x14ac:dyDescent="0.25">
      <c r="B55" s="406" t="s">
        <v>1866</v>
      </c>
      <c r="C55">
        <v>2024055</v>
      </c>
      <c r="D55" s="174">
        <v>248768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</row>
    <row r="56" spans="2:13" x14ac:dyDescent="0.25">
      <c r="B56" s="406" t="s">
        <v>1843</v>
      </c>
      <c r="C56">
        <v>2024031</v>
      </c>
      <c r="D56" s="174">
        <v>1291888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</row>
    <row r="57" spans="2:13" x14ac:dyDescent="0.25">
      <c r="B57" s="406" t="s">
        <v>1867</v>
      </c>
      <c r="C57">
        <v>2024056</v>
      </c>
      <c r="D57" s="174">
        <v>248768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</row>
    <row r="58" spans="2:13" x14ac:dyDescent="0.25">
      <c r="B58" s="406" t="s">
        <v>1844</v>
      </c>
      <c r="C58">
        <v>2024032</v>
      </c>
      <c r="D58" s="174">
        <v>1291888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</row>
    <row r="59" spans="2:13" x14ac:dyDescent="0.25">
      <c r="B59" s="406" t="s">
        <v>1868</v>
      </c>
      <c r="C59">
        <v>2024057</v>
      </c>
      <c r="D59" s="174">
        <v>248768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</row>
    <row r="60" spans="2:13" x14ac:dyDescent="0.25">
      <c r="B60" s="406" t="s">
        <v>1845</v>
      </c>
      <c r="C60">
        <v>2024033</v>
      </c>
      <c r="D60" s="174">
        <v>1291888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</row>
    <row r="61" spans="2:13" x14ac:dyDescent="0.25">
      <c r="B61" s="406" t="s">
        <v>1869</v>
      </c>
      <c r="C61">
        <v>2024058</v>
      </c>
      <c r="D61" s="174">
        <v>248768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</row>
    <row r="62" spans="2:13" x14ac:dyDescent="0.25">
      <c r="B62" s="406" t="s">
        <v>1846</v>
      </c>
      <c r="C62">
        <v>2024034</v>
      </c>
      <c r="D62" s="174">
        <v>1291888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</row>
    <row r="63" spans="2:13" x14ac:dyDescent="0.25">
      <c r="B63" s="406" t="s">
        <v>1870</v>
      </c>
      <c r="C63">
        <v>2024059</v>
      </c>
      <c r="D63" s="174">
        <v>248768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</row>
    <row r="64" spans="2:13" x14ac:dyDescent="0.25">
      <c r="B64" s="406" t="s">
        <v>1847</v>
      </c>
      <c r="C64">
        <v>2024035</v>
      </c>
      <c r="D64" s="174">
        <v>1291888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</row>
    <row r="65" spans="2:13" x14ac:dyDescent="0.25">
      <c r="B65" s="406" t="s">
        <v>1871</v>
      </c>
      <c r="C65">
        <v>2024060</v>
      </c>
      <c r="D65" s="174">
        <v>248768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</row>
    <row r="66" spans="2:13" x14ac:dyDescent="0.25">
      <c r="B66" s="406" t="s">
        <v>1848</v>
      </c>
      <c r="C66">
        <v>2024036</v>
      </c>
      <c r="D66" s="174">
        <v>1291888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</row>
    <row r="67" spans="2:13" x14ac:dyDescent="0.25">
      <c r="B67" s="406" t="s">
        <v>1872</v>
      </c>
      <c r="C67">
        <v>2024061</v>
      </c>
      <c r="D67" s="174">
        <v>248768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</row>
    <row r="68" spans="2:13" x14ac:dyDescent="0.25">
      <c r="B68" s="406" t="s">
        <v>1849</v>
      </c>
      <c r="C68">
        <v>2024037</v>
      </c>
      <c r="D68" s="174">
        <v>1291888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</row>
    <row r="69" spans="2:13" x14ac:dyDescent="0.25">
      <c r="B69" s="406" t="s">
        <v>890</v>
      </c>
      <c r="C69">
        <v>1210669</v>
      </c>
      <c r="D69" s="174">
        <v>40000</v>
      </c>
      <c r="F69" s="174">
        <v>40000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</row>
    <row r="70" spans="2:13" x14ac:dyDescent="0.25">
      <c r="B70" s="406" t="s">
        <v>886</v>
      </c>
      <c r="C70">
        <v>1210667</v>
      </c>
      <c r="D70" s="174">
        <v>100000</v>
      </c>
      <c r="F70" s="174">
        <v>100000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</row>
    <row r="71" spans="2:13" x14ac:dyDescent="0.25">
      <c r="B71" s="406" t="s">
        <v>1048</v>
      </c>
      <c r="C71">
        <v>1531230</v>
      </c>
      <c r="D71" s="174">
        <v>198549.35</v>
      </c>
      <c r="E71" s="174">
        <v>32768</v>
      </c>
      <c r="F71" s="174">
        <v>196356.16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</row>
    <row r="72" spans="2:13" x14ac:dyDescent="0.25">
      <c r="B72" s="406" t="s">
        <v>1022</v>
      </c>
      <c r="C72">
        <v>1520027</v>
      </c>
      <c r="D72" s="174">
        <v>1081600</v>
      </c>
      <c r="E72" s="174">
        <v>0</v>
      </c>
      <c r="F72" s="174">
        <v>0</v>
      </c>
      <c r="G72" s="174">
        <v>0</v>
      </c>
      <c r="H72" s="174">
        <v>1081600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</row>
    <row r="73" spans="2:13" x14ac:dyDescent="0.25">
      <c r="B73" s="406" t="s">
        <v>1548</v>
      </c>
      <c r="C73">
        <v>2023330</v>
      </c>
      <c r="D73" s="174">
        <v>757120</v>
      </c>
      <c r="E73" s="174">
        <v>0</v>
      </c>
      <c r="F73" s="174">
        <v>0</v>
      </c>
      <c r="G73" s="174">
        <v>0</v>
      </c>
      <c r="H73" s="174">
        <v>0</v>
      </c>
      <c r="I73" s="174">
        <v>757120</v>
      </c>
      <c r="J73" s="174">
        <v>0</v>
      </c>
      <c r="K73" s="174">
        <v>0</v>
      </c>
      <c r="L73" s="174">
        <v>0</v>
      </c>
      <c r="M73" s="174">
        <v>0</v>
      </c>
    </row>
    <row r="74" spans="2:13" x14ac:dyDescent="0.25">
      <c r="B74" s="406" t="s">
        <v>1550</v>
      </c>
      <c r="C74">
        <v>2023331</v>
      </c>
      <c r="D74" s="174">
        <v>2311920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2311920</v>
      </c>
      <c r="K74" s="174">
        <v>0</v>
      </c>
      <c r="L74" s="174">
        <v>0</v>
      </c>
      <c r="M74" s="174">
        <v>0</v>
      </c>
    </row>
    <row r="75" spans="2:13" x14ac:dyDescent="0.25">
      <c r="B75" s="406" t="s">
        <v>1552</v>
      </c>
      <c r="C75">
        <v>2023332</v>
      </c>
      <c r="D75" s="174">
        <v>2311920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2311920</v>
      </c>
      <c r="L75" s="174">
        <v>0</v>
      </c>
      <c r="M75" s="174">
        <v>0</v>
      </c>
    </row>
    <row r="76" spans="2:13" x14ac:dyDescent="0.25">
      <c r="B76" s="406" t="s">
        <v>1554</v>
      </c>
      <c r="C76">
        <v>2023333</v>
      </c>
      <c r="D76" s="174">
        <v>2311920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2311920</v>
      </c>
      <c r="M76" s="174">
        <v>0</v>
      </c>
    </row>
    <row r="77" spans="2:13" x14ac:dyDescent="0.25">
      <c r="B77" s="406" t="s">
        <v>1556</v>
      </c>
      <c r="C77">
        <v>2023334</v>
      </c>
      <c r="D77" s="174">
        <v>2311920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2311920</v>
      </c>
    </row>
    <row r="78" spans="2:13" x14ac:dyDescent="0.25">
      <c r="B78" s="406" t="s">
        <v>1558</v>
      </c>
      <c r="C78">
        <v>2023335</v>
      </c>
      <c r="D78" s="174">
        <v>2311920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</row>
    <row r="79" spans="2:13" x14ac:dyDescent="0.25">
      <c r="B79" s="406" t="s">
        <v>1560</v>
      </c>
      <c r="C79">
        <v>2023336</v>
      </c>
      <c r="D79" s="174">
        <v>2311920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</row>
    <row r="80" spans="2:13" x14ac:dyDescent="0.25">
      <c r="B80" s="406" t="s">
        <v>1562</v>
      </c>
      <c r="C80">
        <v>2023337</v>
      </c>
      <c r="D80" s="174">
        <v>2311920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</row>
    <row r="81" spans="2:13" x14ac:dyDescent="0.25">
      <c r="B81" s="406" t="s">
        <v>1564</v>
      </c>
      <c r="C81">
        <v>2023338</v>
      </c>
      <c r="D81" s="174">
        <v>2311920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</row>
    <row r="82" spans="2:13" x14ac:dyDescent="0.25">
      <c r="B82" s="406" t="s">
        <v>1566</v>
      </c>
      <c r="C82">
        <v>2023339</v>
      </c>
      <c r="D82" s="174">
        <v>2311920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</row>
    <row r="83" spans="2:13" x14ac:dyDescent="0.25">
      <c r="B83" s="406" t="s">
        <v>1568</v>
      </c>
      <c r="C83">
        <v>2023340</v>
      </c>
      <c r="D83" s="174">
        <v>2311920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</row>
    <row r="84" spans="2:13" x14ac:dyDescent="0.25">
      <c r="B84" s="406" t="s">
        <v>1570</v>
      </c>
      <c r="C84">
        <v>2023341</v>
      </c>
      <c r="D84" s="174">
        <v>2311920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</row>
    <row r="85" spans="2:13" x14ac:dyDescent="0.25">
      <c r="B85" s="406" t="s">
        <v>1572</v>
      </c>
      <c r="C85">
        <v>2023342</v>
      </c>
      <c r="D85" s="174">
        <v>2311920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</row>
    <row r="86" spans="2:13" x14ac:dyDescent="0.25">
      <c r="B86" s="406" t="s">
        <v>1574</v>
      </c>
      <c r="C86">
        <v>2023343</v>
      </c>
      <c r="D86" s="174">
        <v>2311920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</row>
    <row r="87" spans="2:13" x14ac:dyDescent="0.25">
      <c r="B87" s="406" t="s">
        <v>1054</v>
      </c>
      <c r="C87">
        <v>1531236</v>
      </c>
      <c r="D87" s="174">
        <v>574134.91200000001</v>
      </c>
      <c r="E87" s="174">
        <v>0</v>
      </c>
      <c r="F87" s="174">
        <v>0</v>
      </c>
      <c r="G87" s="174">
        <v>574134.91200000001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</row>
    <row r="88" spans="2:13" x14ac:dyDescent="0.25">
      <c r="B88" s="406" t="s">
        <v>1065</v>
      </c>
      <c r="C88">
        <v>1531242</v>
      </c>
      <c r="D88" s="174">
        <v>496804.83840000007</v>
      </c>
      <c r="E88" s="174">
        <v>0</v>
      </c>
      <c r="F88" s="174">
        <v>0</v>
      </c>
      <c r="G88" s="174">
        <v>0</v>
      </c>
      <c r="H88" s="174">
        <v>0</v>
      </c>
      <c r="I88" s="174">
        <v>496804.83840000007</v>
      </c>
      <c r="J88" s="174">
        <v>0</v>
      </c>
      <c r="K88" s="174">
        <v>0</v>
      </c>
      <c r="L88" s="174">
        <v>0</v>
      </c>
      <c r="M88" s="174">
        <v>0</v>
      </c>
    </row>
    <row r="89" spans="2:13" x14ac:dyDescent="0.25">
      <c r="B89" s="406" t="s">
        <v>1059</v>
      </c>
      <c r="C89">
        <v>1531238</v>
      </c>
      <c r="D89" s="174">
        <v>496804.83840000007</v>
      </c>
      <c r="E89" s="174">
        <v>0</v>
      </c>
      <c r="F89" s="174">
        <v>0</v>
      </c>
      <c r="G89" s="174">
        <v>0</v>
      </c>
      <c r="H89" s="174">
        <v>496804.83840000007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</row>
    <row r="90" spans="2:13" x14ac:dyDescent="0.25">
      <c r="B90" s="406" t="s">
        <v>1052</v>
      </c>
      <c r="C90">
        <v>1531235</v>
      </c>
      <c r="D90" s="174">
        <v>120317.18400000001</v>
      </c>
      <c r="E90" s="174">
        <v>0</v>
      </c>
      <c r="F90" s="174">
        <v>0</v>
      </c>
      <c r="G90" s="174">
        <v>0</v>
      </c>
      <c r="H90" s="174">
        <v>0</v>
      </c>
      <c r="I90" s="174">
        <v>120317.18400000001</v>
      </c>
      <c r="J90" s="174">
        <v>0</v>
      </c>
      <c r="K90" s="174">
        <v>0</v>
      </c>
      <c r="L90" s="174">
        <v>0</v>
      </c>
      <c r="M90" s="174">
        <v>0</v>
      </c>
    </row>
    <row r="91" spans="2:13" x14ac:dyDescent="0.25">
      <c r="B91" s="406" t="s">
        <v>1061</v>
      </c>
      <c r="C91">
        <v>1531240</v>
      </c>
      <c r="D91" s="174">
        <v>496804.83840000007</v>
      </c>
      <c r="E91" s="174">
        <v>0</v>
      </c>
      <c r="F91" s="174">
        <v>0</v>
      </c>
      <c r="G91" s="174">
        <v>0</v>
      </c>
      <c r="H91" s="174">
        <v>496804.83840000007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</row>
    <row r="92" spans="2:13" x14ac:dyDescent="0.25">
      <c r="B92" s="406" t="s">
        <v>1063</v>
      </c>
      <c r="C92">
        <v>1531241</v>
      </c>
      <c r="D92" s="174">
        <v>496804.83840000007</v>
      </c>
      <c r="E92" s="174">
        <v>0</v>
      </c>
      <c r="F92" s="174">
        <v>0</v>
      </c>
      <c r="G92" s="174">
        <v>0</v>
      </c>
      <c r="H92" s="174">
        <v>0</v>
      </c>
      <c r="I92" s="174">
        <v>496804.83840000007</v>
      </c>
      <c r="J92" s="174">
        <v>0</v>
      </c>
      <c r="K92" s="174">
        <v>0</v>
      </c>
      <c r="L92" s="174">
        <v>0</v>
      </c>
      <c r="M92" s="174">
        <v>0</v>
      </c>
    </row>
    <row r="93" spans="2:13" x14ac:dyDescent="0.25">
      <c r="B93" s="406" t="s">
        <v>1069</v>
      </c>
      <c r="C93">
        <v>1531244</v>
      </c>
      <c r="D93" s="174">
        <v>292032</v>
      </c>
      <c r="E93" s="174">
        <v>0</v>
      </c>
      <c r="F93" s="174">
        <v>0</v>
      </c>
      <c r="G93" s="174">
        <v>0</v>
      </c>
      <c r="H93" s="174">
        <v>292032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</row>
    <row r="94" spans="2:13" x14ac:dyDescent="0.25">
      <c r="B94" s="406" t="s">
        <v>1056</v>
      </c>
      <c r="C94">
        <v>1531237</v>
      </c>
      <c r="D94" s="174">
        <v>496804.83840000007</v>
      </c>
      <c r="E94" s="174">
        <v>0</v>
      </c>
      <c r="F94" s="174">
        <v>0</v>
      </c>
      <c r="G94" s="174">
        <v>496804.83840000007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</row>
    <row r="95" spans="2:13" x14ac:dyDescent="0.25">
      <c r="B95" s="406" t="s">
        <v>1067</v>
      </c>
      <c r="C95">
        <v>1531243</v>
      </c>
      <c r="D95" s="174">
        <v>496804.83840000007</v>
      </c>
      <c r="E95" s="174">
        <v>0</v>
      </c>
      <c r="F95" s="174">
        <v>0</v>
      </c>
      <c r="G95" s="174">
        <v>0</v>
      </c>
      <c r="H95" s="174">
        <v>0</v>
      </c>
      <c r="I95" s="174">
        <v>496804.83840000007</v>
      </c>
      <c r="J95" s="174">
        <v>0</v>
      </c>
      <c r="K95" s="174">
        <v>0</v>
      </c>
      <c r="L95" s="174">
        <v>0</v>
      </c>
      <c r="M95" s="174">
        <v>0</v>
      </c>
    </row>
    <row r="96" spans="2:13" x14ac:dyDescent="0.25">
      <c r="B96" s="406" t="s">
        <v>1105</v>
      </c>
      <c r="C96">
        <v>1570018</v>
      </c>
      <c r="D96" s="174">
        <v>208000</v>
      </c>
      <c r="E96" s="174">
        <v>0</v>
      </c>
      <c r="F96" s="174">
        <v>208000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</row>
    <row r="97" spans="2:13" x14ac:dyDescent="0.25">
      <c r="B97" s="406" t="s">
        <v>1107</v>
      </c>
      <c r="C97">
        <v>1570019</v>
      </c>
      <c r="D97" s="174">
        <v>216320</v>
      </c>
      <c r="E97" s="174">
        <v>0</v>
      </c>
      <c r="F97" s="174">
        <v>0</v>
      </c>
      <c r="G97" s="174">
        <v>216320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</row>
    <row r="98" spans="2:13" x14ac:dyDescent="0.25">
      <c r="B98" s="406" t="s">
        <v>1109</v>
      </c>
      <c r="C98">
        <v>1570020</v>
      </c>
      <c r="D98" s="174">
        <v>194688</v>
      </c>
      <c r="E98" s="174">
        <v>0</v>
      </c>
      <c r="F98" s="174">
        <v>0</v>
      </c>
      <c r="G98" s="174">
        <v>0</v>
      </c>
      <c r="H98" s="174">
        <v>194688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</row>
    <row r="99" spans="2:13" x14ac:dyDescent="0.25">
      <c r="B99" s="406" t="s">
        <v>648</v>
      </c>
      <c r="C99">
        <v>202388</v>
      </c>
      <c r="D99" s="174">
        <v>194688</v>
      </c>
      <c r="E99" s="174">
        <v>0</v>
      </c>
      <c r="F99" s="174">
        <v>0</v>
      </c>
      <c r="G99" s="174">
        <v>0</v>
      </c>
      <c r="H99" s="174">
        <v>0</v>
      </c>
      <c r="I99" s="174">
        <v>194688</v>
      </c>
      <c r="J99" s="174">
        <v>0</v>
      </c>
      <c r="K99" s="174">
        <v>0</v>
      </c>
      <c r="L99" s="174">
        <v>0</v>
      </c>
      <c r="M99" s="174">
        <v>0</v>
      </c>
    </row>
    <row r="100" spans="2:13" x14ac:dyDescent="0.25">
      <c r="B100" s="406" t="s">
        <v>652</v>
      </c>
      <c r="C100">
        <v>202389</v>
      </c>
      <c r="D100" s="174">
        <v>194688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194688</v>
      </c>
      <c r="K100" s="174">
        <v>0</v>
      </c>
      <c r="L100" s="174">
        <v>0</v>
      </c>
      <c r="M100" s="174">
        <v>0</v>
      </c>
    </row>
    <row r="101" spans="2:13" x14ac:dyDescent="0.25">
      <c r="B101" s="406" t="s">
        <v>654</v>
      </c>
      <c r="C101">
        <v>202390</v>
      </c>
      <c r="D101" s="174">
        <v>194688</v>
      </c>
      <c r="E101" s="174">
        <v>0</v>
      </c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194688</v>
      </c>
      <c r="L101" s="174">
        <v>0</v>
      </c>
      <c r="M101" s="174">
        <v>0</v>
      </c>
    </row>
    <row r="102" spans="2:13" x14ac:dyDescent="0.25">
      <c r="B102" s="406" t="s">
        <v>656</v>
      </c>
      <c r="C102">
        <v>202391</v>
      </c>
      <c r="D102" s="174">
        <v>194688</v>
      </c>
      <c r="E102" s="174">
        <v>0</v>
      </c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194688</v>
      </c>
      <c r="M102" s="174">
        <v>0</v>
      </c>
    </row>
    <row r="103" spans="2:13" x14ac:dyDescent="0.25">
      <c r="B103" s="406" t="s">
        <v>658</v>
      </c>
      <c r="C103">
        <v>202392</v>
      </c>
      <c r="D103" s="174">
        <v>194688</v>
      </c>
      <c r="E103" s="174">
        <v>0</v>
      </c>
      <c r="F103" s="174">
        <v>0</v>
      </c>
      <c r="G103" s="174">
        <v>0</v>
      </c>
      <c r="H103" s="174">
        <v>0</v>
      </c>
      <c r="I103" s="174">
        <v>0</v>
      </c>
      <c r="J103" s="174">
        <v>0</v>
      </c>
      <c r="K103" s="174">
        <v>0</v>
      </c>
      <c r="L103" s="174">
        <v>0</v>
      </c>
      <c r="M103" s="174">
        <v>194688</v>
      </c>
    </row>
    <row r="104" spans="2:13" x14ac:dyDescent="0.25">
      <c r="B104" s="406" t="s">
        <v>660</v>
      </c>
      <c r="C104">
        <v>202393</v>
      </c>
      <c r="D104" s="174">
        <v>194688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</row>
    <row r="105" spans="2:13" x14ac:dyDescent="0.25">
      <c r="B105" s="406" t="s">
        <v>662</v>
      </c>
      <c r="C105">
        <v>202394</v>
      </c>
      <c r="D105" s="174">
        <v>194688</v>
      </c>
      <c r="E105" s="174">
        <v>0</v>
      </c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</row>
    <row r="106" spans="2:13" x14ac:dyDescent="0.25">
      <c r="B106" s="406" t="s">
        <v>664</v>
      </c>
      <c r="C106">
        <v>202395</v>
      </c>
      <c r="D106" s="174">
        <v>194688</v>
      </c>
      <c r="E106" s="174">
        <v>0</v>
      </c>
      <c r="F106" s="174">
        <v>0</v>
      </c>
      <c r="G106" s="174">
        <v>0</v>
      </c>
      <c r="H106" s="174">
        <v>0</v>
      </c>
      <c r="I106" s="174">
        <v>0</v>
      </c>
      <c r="J106" s="174">
        <v>0</v>
      </c>
      <c r="K106" s="174">
        <v>0</v>
      </c>
      <c r="L106" s="174">
        <v>0</v>
      </c>
      <c r="M106" s="174">
        <v>0</v>
      </c>
    </row>
    <row r="107" spans="2:13" x14ac:dyDescent="0.25">
      <c r="B107" s="406" t="s">
        <v>666</v>
      </c>
      <c r="C107">
        <v>202396</v>
      </c>
      <c r="D107" s="174">
        <v>194688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</row>
    <row r="108" spans="2:13" x14ac:dyDescent="0.25">
      <c r="B108" s="406" t="s">
        <v>668</v>
      </c>
      <c r="C108">
        <v>202397</v>
      </c>
      <c r="D108" s="174">
        <v>194688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</row>
    <row r="109" spans="2:13" x14ac:dyDescent="0.25">
      <c r="B109" s="406" t="s">
        <v>670</v>
      </c>
      <c r="C109">
        <v>202398</v>
      </c>
      <c r="D109" s="174">
        <v>194688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</row>
    <row r="110" spans="2:13" x14ac:dyDescent="0.25">
      <c r="B110" s="406" t="s">
        <v>672</v>
      </c>
      <c r="C110">
        <v>202399</v>
      </c>
      <c r="D110" s="174">
        <v>194688</v>
      </c>
      <c r="E110" s="174">
        <v>0</v>
      </c>
      <c r="F110" s="174">
        <v>0</v>
      </c>
      <c r="G110" s="174">
        <v>0</v>
      </c>
      <c r="H110" s="174">
        <v>0</v>
      </c>
      <c r="I110" s="174">
        <v>0</v>
      </c>
      <c r="J110" s="174">
        <v>0</v>
      </c>
      <c r="K110" s="174">
        <v>0</v>
      </c>
      <c r="L110" s="174">
        <v>0</v>
      </c>
      <c r="M110" s="174">
        <v>0</v>
      </c>
    </row>
    <row r="111" spans="2:13" x14ac:dyDescent="0.25">
      <c r="B111" s="406" t="s">
        <v>1315</v>
      </c>
      <c r="C111">
        <v>2023100</v>
      </c>
      <c r="D111" s="174">
        <v>194688</v>
      </c>
      <c r="E111" s="174">
        <v>0</v>
      </c>
      <c r="F111" s="17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4">
        <v>0</v>
      </c>
    </row>
    <row r="112" spans="2:13" x14ac:dyDescent="0.25">
      <c r="B112" s="406" t="s">
        <v>1317</v>
      </c>
      <c r="C112">
        <v>2023101</v>
      </c>
      <c r="D112" s="174">
        <v>194688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</row>
    <row r="113" spans="2:13" x14ac:dyDescent="0.25">
      <c r="B113" s="406" t="s">
        <v>1274</v>
      </c>
      <c r="C113">
        <v>1730012</v>
      </c>
      <c r="D113" s="174">
        <v>340704</v>
      </c>
      <c r="E113" s="174">
        <v>0</v>
      </c>
      <c r="F113" s="174">
        <v>0</v>
      </c>
      <c r="G113" s="174">
        <v>0</v>
      </c>
      <c r="H113" s="174">
        <v>340704</v>
      </c>
      <c r="I113" s="174">
        <v>0</v>
      </c>
      <c r="J113" s="174">
        <v>0</v>
      </c>
      <c r="K113" s="174">
        <v>0</v>
      </c>
      <c r="L113" s="174">
        <v>0</v>
      </c>
      <c r="M113" s="174">
        <v>0</v>
      </c>
    </row>
    <row r="114" spans="2:13" x14ac:dyDescent="0.25">
      <c r="B114" s="406" t="s">
        <v>1713</v>
      </c>
      <c r="C114">
        <v>2023443</v>
      </c>
      <c r="D114" s="174">
        <v>340704</v>
      </c>
      <c r="E114" s="174">
        <v>0</v>
      </c>
      <c r="F114" s="174">
        <v>0</v>
      </c>
      <c r="G114" s="174">
        <v>0</v>
      </c>
      <c r="H114" s="174">
        <v>0</v>
      </c>
      <c r="I114" s="174">
        <v>340704</v>
      </c>
      <c r="J114" s="174">
        <v>0</v>
      </c>
      <c r="K114" s="174">
        <v>0</v>
      </c>
      <c r="L114" s="174">
        <v>0</v>
      </c>
      <c r="M114" s="174">
        <v>0</v>
      </c>
    </row>
    <row r="115" spans="2:13" x14ac:dyDescent="0.25">
      <c r="B115" s="406" t="s">
        <v>1715</v>
      </c>
      <c r="C115">
        <v>2023444</v>
      </c>
      <c r="D115" s="174">
        <v>1059968</v>
      </c>
      <c r="E115" s="174">
        <v>0</v>
      </c>
      <c r="F115" s="174">
        <v>0</v>
      </c>
      <c r="G115" s="174">
        <v>0</v>
      </c>
      <c r="H115" s="174">
        <v>0</v>
      </c>
      <c r="I115" s="174">
        <v>0</v>
      </c>
      <c r="J115" s="174">
        <v>1059968</v>
      </c>
      <c r="K115" s="174">
        <v>0</v>
      </c>
      <c r="L115" s="174">
        <v>0</v>
      </c>
      <c r="M115" s="174">
        <v>0</v>
      </c>
    </row>
    <row r="116" spans="2:13" x14ac:dyDescent="0.25">
      <c r="B116" s="406" t="s">
        <v>1717</v>
      </c>
      <c r="C116">
        <v>2023445</v>
      </c>
      <c r="D116" s="174">
        <v>1059968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1059968</v>
      </c>
      <c r="L116" s="174">
        <v>0</v>
      </c>
      <c r="M116" s="174">
        <v>0</v>
      </c>
    </row>
    <row r="117" spans="2:13" x14ac:dyDescent="0.25">
      <c r="B117" s="406" t="s">
        <v>1719</v>
      </c>
      <c r="C117">
        <v>2023446</v>
      </c>
      <c r="D117" s="174">
        <v>1059968</v>
      </c>
      <c r="E117" s="174">
        <v>0</v>
      </c>
      <c r="F117" s="174">
        <v>0</v>
      </c>
      <c r="G117" s="174">
        <v>0</v>
      </c>
      <c r="H117" s="174">
        <v>0</v>
      </c>
      <c r="I117" s="174">
        <v>0</v>
      </c>
      <c r="J117" s="174">
        <v>0</v>
      </c>
      <c r="K117" s="174">
        <v>0</v>
      </c>
      <c r="L117" s="174">
        <v>1059968</v>
      </c>
      <c r="M117" s="174">
        <v>0</v>
      </c>
    </row>
    <row r="118" spans="2:13" x14ac:dyDescent="0.25">
      <c r="B118" s="406" t="s">
        <v>1721</v>
      </c>
      <c r="C118">
        <v>2023447</v>
      </c>
      <c r="D118" s="174">
        <v>1059968</v>
      </c>
      <c r="E118" s="174">
        <v>0</v>
      </c>
      <c r="F118" s="174">
        <v>0</v>
      </c>
      <c r="G118" s="174">
        <v>0</v>
      </c>
      <c r="H118" s="174">
        <v>0</v>
      </c>
      <c r="I118" s="174">
        <v>0</v>
      </c>
      <c r="J118" s="174">
        <v>0</v>
      </c>
      <c r="K118" s="174">
        <v>0</v>
      </c>
      <c r="L118" s="174">
        <v>0</v>
      </c>
      <c r="M118" s="174">
        <v>1059968</v>
      </c>
    </row>
    <row r="119" spans="2:13" x14ac:dyDescent="0.25">
      <c r="B119" s="406" t="s">
        <v>1088</v>
      </c>
      <c r="C119">
        <v>1570008</v>
      </c>
      <c r="D119" s="174">
        <v>170838.72</v>
      </c>
      <c r="E119" s="174">
        <v>0</v>
      </c>
      <c r="F119" s="174">
        <v>170838.72</v>
      </c>
      <c r="G119" s="174">
        <v>0</v>
      </c>
      <c r="H119" s="174">
        <v>0</v>
      </c>
      <c r="I119" s="174">
        <v>0</v>
      </c>
      <c r="J119" s="174">
        <v>0</v>
      </c>
      <c r="K119" s="174">
        <v>0</v>
      </c>
      <c r="L119" s="174">
        <v>0</v>
      </c>
      <c r="M119" s="174">
        <v>0</v>
      </c>
    </row>
    <row r="120" spans="2:13" x14ac:dyDescent="0.25">
      <c r="B120" s="406" t="s">
        <v>1099</v>
      </c>
      <c r="C120">
        <v>1570012</v>
      </c>
      <c r="D120" s="174">
        <v>175219.20000000004</v>
      </c>
      <c r="E120" s="174">
        <v>0</v>
      </c>
      <c r="F120" s="174">
        <v>0</v>
      </c>
      <c r="G120" s="174">
        <v>175219.20000000004</v>
      </c>
      <c r="H120" s="174">
        <v>0</v>
      </c>
      <c r="I120" s="174">
        <v>0</v>
      </c>
      <c r="J120" s="174">
        <v>0</v>
      </c>
      <c r="K120" s="174">
        <v>0</v>
      </c>
      <c r="L120" s="174">
        <v>0</v>
      </c>
      <c r="M120" s="174">
        <v>0</v>
      </c>
    </row>
    <row r="121" spans="2:13" x14ac:dyDescent="0.25">
      <c r="B121" s="406" t="s">
        <v>1103</v>
      </c>
      <c r="C121">
        <v>1570016</v>
      </c>
      <c r="D121" s="174">
        <v>148060.22400000002</v>
      </c>
      <c r="E121" s="174">
        <v>0</v>
      </c>
      <c r="F121" s="174">
        <v>0</v>
      </c>
      <c r="G121" s="174">
        <v>0</v>
      </c>
      <c r="H121" s="174">
        <v>148060.22400000002</v>
      </c>
      <c r="I121" s="174">
        <v>0</v>
      </c>
      <c r="J121" s="174">
        <v>0</v>
      </c>
      <c r="K121" s="174">
        <v>0</v>
      </c>
      <c r="L121" s="174">
        <v>0</v>
      </c>
      <c r="M121" s="174">
        <v>0</v>
      </c>
    </row>
    <row r="122" spans="2:13" x14ac:dyDescent="0.25">
      <c r="B122" s="406" t="s">
        <v>615</v>
      </c>
      <c r="C122">
        <v>202365</v>
      </c>
      <c r="D122" s="174">
        <v>148060.22400000002</v>
      </c>
      <c r="E122" s="174">
        <v>0</v>
      </c>
      <c r="F122" s="174">
        <v>0</v>
      </c>
      <c r="G122" s="174">
        <v>0</v>
      </c>
      <c r="H122" s="174">
        <v>0</v>
      </c>
      <c r="I122" s="174">
        <v>148060.22400000002</v>
      </c>
      <c r="J122" s="174">
        <v>0</v>
      </c>
      <c r="K122" s="174">
        <v>0</v>
      </c>
      <c r="L122" s="174">
        <v>0</v>
      </c>
      <c r="M122" s="174">
        <v>0</v>
      </c>
    </row>
    <row r="123" spans="2:13" x14ac:dyDescent="0.25">
      <c r="B123" s="406" t="s">
        <v>622</v>
      </c>
      <c r="C123">
        <v>202366</v>
      </c>
      <c r="D123" s="174">
        <v>148060.22400000002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148060.22400000002</v>
      </c>
      <c r="K123" s="174">
        <v>0</v>
      </c>
      <c r="L123" s="174">
        <v>0</v>
      </c>
      <c r="M123" s="174">
        <v>0</v>
      </c>
    </row>
    <row r="124" spans="2:13" x14ac:dyDescent="0.25">
      <c r="B124" s="406" t="s">
        <v>624</v>
      </c>
      <c r="C124">
        <v>202367</v>
      </c>
      <c r="D124" s="174">
        <v>148060.22400000002</v>
      </c>
      <c r="E124" s="174">
        <v>0</v>
      </c>
      <c r="F124" s="174">
        <v>0</v>
      </c>
      <c r="G124" s="174">
        <v>0</v>
      </c>
      <c r="H124" s="174">
        <v>0</v>
      </c>
      <c r="I124" s="174">
        <v>0</v>
      </c>
      <c r="J124" s="174">
        <v>0</v>
      </c>
      <c r="K124" s="174">
        <v>148060.22400000002</v>
      </c>
      <c r="L124" s="174">
        <v>0</v>
      </c>
      <c r="M124" s="174">
        <v>0</v>
      </c>
    </row>
    <row r="125" spans="2:13" x14ac:dyDescent="0.25">
      <c r="B125" s="406" t="s">
        <v>626</v>
      </c>
      <c r="C125">
        <v>202368</v>
      </c>
      <c r="D125" s="174">
        <v>148060.22400000002</v>
      </c>
      <c r="E125" s="174">
        <v>0</v>
      </c>
      <c r="F125" s="174">
        <v>0</v>
      </c>
      <c r="G125" s="174">
        <v>0</v>
      </c>
      <c r="H125" s="174">
        <v>0</v>
      </c>
      <c r="I125" s="174">
        <v>0</v>
      </c>
      <c r="J125" s="174">
        <v>0</v>
      </c>
      <c r="K125" s="174">
        <v>0</v>
      </c>
      <c r="L125" s="174">
        <v>148060.22400000002</v>
      </c>
      <c r="M125" s="174">
        <v>0</v>
      </c>
    </row>
    <row r="126" spans="2:13" x14ac:dyDescent="0.25">
      <c r="B126" s="406" t="s">
        <v>628</v>
      </c>
      <c r="C126">
        <v>202369</v>
      </c>
      <c r="D126" s="174">
        <v>148060.22400000002</v>
      </c>
      <c r="E126" s="174">
        <v>0</v>
      </c>
      <c r="F126" s="174">
        <v>0</v>
      </c>
      <c r="G126" s="174">
        <v>0</v>
      </c>
      <c r="H126" s="174">
        <v>0</v>
      </c>
      <c r="I126" s="174">
        <v>0</v>
      </c>
      <c r="J126" s="174">
        <v>0</v>
      </c>
      <c r="K126" s="174">
        <v>0</v>
      </c>
      <c r="L126" s="174">
        <v>0</v>
      </c>
      <c r="M126" s="174">
        <v>148060.22400000002</v>
      </c>
    </row>
    <row r="127" spans="2:13" x14ac:dyDescent="0.25">
      <c r="B127" s="406" t="s">
        <v>630</v>
      </c>
      <c r="C127">
        <v>202370</v>
      </c>
      <c r="D127" s="174">
        <v>148060.22400000002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</row>
    <row r="128" spans="2:13" x14ac:dyDescent="0.25">
      <c r="B128" s="406" t="s">
        <v>632</v>
      </c>
      <c r="C128">
        <v>202371</v>
      </c>
      <c r="D128" s="174">
        <v>148060.22400000002</v>
      </c>
      <c r="E128" s="174">
        <v>0</v>
      </c>
      <c r="F128" s="174">
        <v>0</v>
      </c>
      <c r="G128" s="174">
        <v>0</v>
      </c>
      <c r="H128" s="174">
        <v>0</v>
      </c>
      <c r="I128" s="174">
        <v>0</v>
      </c>
      <c r="J128" s="174">
        <v>0</v>
      </c>
      <c r="K128" s="174">
        <v>0</v>
      </c>
      <c r="L128" s="174">
        <v>0</v>
      </c>
      <c r="M128" s="174">
        <v>0</v>
      </c>
    </row>
    <row r="129" spans="2:13" x14ac:dyDescent="0.25">
      <c r="B129" s="406" t="s">
        <v>634</v>
      </c>
      <c r="C129">
        <v>202372</v>
      </c>
      <c r="D129" s="174">
        <v>148060.22400000002</v>
      </c>
      <c r="E129" s="174">
        <v>0</v>
      </c>
      <c r="F129" s="174">
        <v>0</v>
      </c>
      <c r="G129" s="174">
        <v>0</v>
      </c>
      <c r="H129" s="174">
        <v>0</v>
      </c>
      <c r="I129" s="174">
        <v>0</v>
      </c>
      <c r="J129" s="174">
        <v>0</v>
      </c>
      <c r="K129" s="174">
        <v>0</v>
      </c>
      <c r="L129" s="174">
        <v>0</v>
      </c>
      <c r="M129" s="174">
        <v>0</v>
      </c>
    </row>
    <row r="130" spans="2:13" x14ac:dyDescent="0.25">
      <c r="B130" s="406" t="s">
        <v>636</v>
      </c>
      <c r="C130">
        <v>202373</v>
      </c>
      <c r="D130" s="174">
        <v>148060.22400000002</v>
      </c>
      <c r="E130" s="174">
        <v>0</v>
      </c>
      <c r="F130" s="174">
        <v>0</v>
      </c>
      <c r="G130" s="174">
        <v>0</v>
      </c>
      <c r="H130" s="174">
        <v>0</v>
      </c>
      <c r="I130" s="174">
        <v>0</v>
      </c>
      <c r="J130" s="174">
        <v>0</v>
      </c>
      <c r="K130" s="174">
        <v>0</v>
      </c>
      <c r="L130" s="174">
        <v>0</v>
      </c>
      <c r="M130" s="174">
        <v>0</v>
      </c>
    </row>
    <row r="131" spans="2:13" x14ac:dyDescent="0.25">
      <c r="B131" s="406" t="s">
        <v>638</v>
      </c>
      <c r="C131">
        <v>202374</v>
      </c>
      <c r="D131" s="174">
        <v>148060.22400000002</v>
      </c>
      <c r="E131" s="174">
        <v>0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</row>
    <row r="132" spans="2:13" x14ac:dyDescent="0.25">
      <c r="B132" s="406" t="s">
        <v>640</v>
      </c>
      <c r="C132">
        <v>202375</v>
      </c>
      <c r="D132" s="174">
        <v>148060.22400000002</v>
      </c>
      <c r="E132" s="174">
        <v>0</v>
      </c>
      <c r="F132" s="174">
        <v>0</v>
      </c>
      <c r="G132" s="174">
        <v>0</v>
      </c>
      <c r="H132" s="174">
        <v>0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</row>
    <row r="133" spans="2:13" x14ac:dyDescent="0.25">
      <c r="B133" s="406" t="s">
        <v>642</v>
      </c>
      <c r="C133">
        <v>202376</v>
      </c>
      <c r="D133" s="174">
        <v>148060.22400000002</v>
      </c>
      <c r="E133" s="174">
        <v>0</v>
      </c>
      <c r="F133" s="174">
        <v>0</v>
      </c>
      <c r="G133" s="174">
        <v>0</v>
      </c>
      <c r="H133" s="174">
        <v>0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</row>
    <row r="134" spans="2:13" x14ac:dyDescent="0.25">
      <c r="B134" s="406" t="s">
        <v>644</v>
      </c>
      <c r="C134">
        <v>202377</v>
      </c>
      <c r="D134" s="174">
        <v>148060.22400000002</v>
      </c>
      <c r="E134" s="174">
        <v>0</v>
      </c>
      <c r="F134" s="174">
        <v>0</v>
      </c>
      <c r="G134" s="174">
        <v>0</v>
      </c>
      <c r="H134" s="174">
        <v>0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</row>
    <row r="135" spans="2:13" x14ac:dyDescent="0.25">
      <c r="B135" s="406" t="s">
        <v>646</v>
      </c>
      <c r="C135">
        <v>202378</v>
      </c>
      <c r="D135" s="174">
        <v>148060.22400000002</v>
      </c>
      <c r="E135" s="174">
        <v>0</v>
      </c>
      <c r="F135" s="174">
        <v>0</v>
      </c>
      <c r="G135" s="174">
        <v>0</v>
      </c>
      <c r="H135" s="174">
        <v>0</v>
      </c>
      <c r="I135" s="174">
        <v>0</v>
      </c>
      <c r="J135" s="174">
        <v>0</v>
      </c>
      <c r="K135" s="174">
        <v>0</v>
      </c>
      <c r="L135" s="174">
        <v>0</v>
      </c>
      <c r="M135" s="174">
        <v>0</v>
      </c>
    </row>
    <row r="136" spans="2:13" x14ac:dyDescent="0.25">
      <c r="B136" t="s">
        <v>469</v>
      </c>
      <c r="C136" s="446">
        <v>25632348</v>
      </c>
      <c r="D136" s="174">
        <v>66794425.494800001</v>
      </c>
      <c r="E136" s="174">
        <v>11985000</v>
      </c>
      <c r="F136" s="174">
        <v>5036832.5600000005</v>
      </c>
      <c r="G136" s="174">
        <v>12135939.7952</v>
      </c>
      <c r="H136" s="174">
        <v>12264813.6</v>
      </c>
      <c r="I136" s="174">
        <v>3387228</v>
      </c>
      <c r="J136" s="174">
        <v>3337308</v>
      </c>
      <c r="K136" s="174">
        <v>5290907.0656000003</v>
      </c>
      <c r="L136" s="174">
        <v>4110080</v>
      </c>
      <c r="M136" s="174">
        <v>5561307.0656000003</v>
      </c>
    </row>
    <row r="137" spans="2:13" x14ac:dyDescent="0.25">
      <c r="B137" s="406" t="s">
        <v>1824</v>
      </c>
      <c r="C137">
        <v>2024009</v>
      </c>
      <c r="D137" s="174">
        <v>312000</v>
      </c>
      <c r="G137" s="174">
        <v>312000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</row>
    <row r="138" spans="2:13" x14ac:dyDescent="0.25">
      <c r="B138" s="406" t="s">
        <v>943</v>
      </c>
      <c r="C138">
        <v>1320000</v>
      </c>
      <c r="D138" s="174">
        <v>5624320</v>
      </c>
      <c r="E138" s="174">
        <v>0</v>
      </c>
      <c r="F138" s="174">
        <v>0</v>
      </c>
      <c r="G138" s="174">
        <v>0</v>
      </c>
      <c r="H138" s="174">
        <v>108160</v>
      </c>
      <c r="I138" s="174">
        <v>108160</v>
      </c>
      <c r="J138" s="174">
        <v>216320</v>
      </c>
      <c r="K138" s="174">
        <v>1081600</v>
      </c>
      <c r="L138" s="174">
        <v>1406080</v>
      </c>
      <c r="M138" s="174">
        <v>1352000</v>
      </c>
    </row>
    <row r="139" spans="2:13" x14ac:dyDescent="0.25">
      <c r="B139" s="406" t="s">
        <v>949</v>
      </c>
      <c r="C139">
        <v>1320003</v>
      </c>
      <c r="D139" s="174">
        <v>2882520</v>
      </c>
      <c r="E139" s="174">
        <v>0</v>
      </c>
      <c r="F139" s="174">
        <v>308000</v>
      </c>
      <c r="G139" s="174">
        <v>1179100</v>
      </c>
      <c r="H139" s="174">
        <v>1179100</v>
      </c>
      <c r="I139" s="174">
        <v>216320</v>
      </c>
      <c r="J139" s="174">
        <v>0</v>
      </c>
      <c r="K139" s="174">
        <v>0</v>
      </c>
      <c r="L139" s="174">
        <v>0</v>
      </c>
      <c r="M139" s="174">
        <v>0</v>
      </c>
    </row>
    <row r="140" spans="2:13" x14ac:dyDescent="0.25">
      <c r="B140" s="406" t="s">
        <v>316</v>
      </c>
      <c r="C140">
        <v>1560141</v>
      </c>
      <c r="D140" s="174">
        <v>1214427</v>
      </c>
      <c r="F140" s="174">
        <v>1214427</v>
      </c>
      <c r="G140" s="174">
        <v>0</v>
      </c>
      <c r="H140" s="174">
        <v>0</v>
      </c>
      <c r="I140" s="174">
        <v>0</v>
      </c>
      <c r="J140" s="174">
        <v>0</v>
      </c>
      <c r="K140" s="174">
        <v>0</v>
      </c>
      <c r="L140" s="174">
        <v>0</v>
      </c>
      <c r="M140" s="174">
        <v>0</v>
      </c>
    </row>
    <row r="141" spans="2:13" x14ac:dyDescent="0.25">
      <c r="B141" s="406" t="s">
        <v>937</v>
      </c>
      <c r="C141">
        <v>1221075</v>
      </c>
      <c r="D141" s="174">
        <v>1868000</v>
      </c>
      <c r="F141" s="174">
        <v>100000</v>
      </c>
      <c r="G141" s="174">
        <v>1560000</v>
      </c>
      <c r="H141" s="174">
        <v>208000</v>
      </c>
      <c r="I141" s="174">
        <v>0</v>
      </c>
      <c r="J141" s="174">
        <v>0</v>
      </c>
      <c r="K141" s="174">
        <v>0</v>
      </c>
      <c r="L141" s="174">
        <v>0</v>
      </c>
      <c r="M141" s="174">
        <v>0</v>
      </c>
    </row>
    <row r="142" spans="2:13" x14ac:dyDescent="0.25">
      <c r="B142" s="406" t="s">
        <v>1255</v>
      </c>
      <c r="C142">
        <v>2023450</v>
      </c>
      <c r="D142" s="174">
        <v>914847.56480000005</v>
      </c>
      <c r="E142" s="174">
        <v>0</v>
      </c>
      <c r="F142" s="174">
        <v>0</v>
      </c>
      <c r="G142" s="174">
        <v>0</v>
      </c>
      <c r="H142" s="174">
        <v>0</v>
      </c>
      <c r="I142" s="174">
        <v>0</v>
      </c>
      <c r="J142" s="174">
        <v>0</v>
      </c>
      <c r="K142" s="174">
        <v>0</v>
      </c>
      <c r="L142" s="174">
        <v>0</v>
      </c>
      <c r="M142" s="174">
        <v>0</v>
      </c>
    </row>
    <row r="143" spans="2:13" x14ac:dyDescent="0.25">
      <c r="B143" s="406" t="s">
        <v>1262</v>
      </c>
      <c r="C143">
        <v>2023451</v>
      </c>
      <c r="D143" s="174">
        <v>2229343.0848000003</v>
      </c>
      <c r="E143" s="174">
        <v>0</v>
      </c>
      <c r="F143" s="174">
        <v>0</v>
      </c>
      <c r="G143" s="174">
        <v>0</v>
      </c>
      <c r="H143" s="174">
        <v>0</v>
      </c>
      <c r="I143" s="174">
        <v>0</v>
      </c>
      <c r="J143" s="174">
        <v>0</v>
      </c>
      <c r="K143" s="174">
        <v>0</v>
      </c>
      <c r="L143" s="174">
        <v>0</v>
      </c>
      <c r="M143" s="174">
        <v>0</v>
      </c>
    </row>
    <row r="144" spans="2:13" x14ac:dyDescent="0.25">
      <c r="B144" s="406" t="s">
        <v>1265</v>
      </c>
      <c r="C144">
        <v>2023452</v>
      </c>
      <c r="D144" s="174">
        <v>2335213.3376000002</v>
      </c>
      <c r="E144" s="174">
        <v>0</v>
      </c>
      <c r="F144" s="174">
        <v>0</v>
      </c>
      <c r="G144" s="174">
        <v>0</v>
      </c>
      <c r="H144" s="174">
        <v>0</v>
      </c>
      <c r="I144" s="174">
        <v>0</v>
      </c>
      <c r="J144" s="174">
        <v>0</v>
      </c>
      <c r="K144" s="174">
        <v>0</v>
      </c>
      <c r="L144" s="174">
        <v>0</v>
      </c>
      <c r="M144" s="174">
        <v>0</v>
      </c>
    </row>
    <row r="145" spans="2:13" x14ac:dyDescent="0.25">
      <c r="B145" s="406" t="s">
        <v>1114</v>
      </c>
      <c r="C145">
        <v>1570023</v>
      </c>
      <c r="D145" s="174">
        <v>11897600</v>
      </c>
      <c r="E145" s="174">
        <v>0</v>
      </c>
      <c r="F145" s="174">
        <v>0</v>
      </c>
      <c r="G145" s="174">
        <v>81120</v>
      </c>
      <c r="H145" s="174">
        <v>81120</v>
      </c>
      <c r="I145" s="174">
        <v>378560</v>
      </c>
      <c r="J145" s="174">
        <v>540800</v>
      </c>
      <c r="K145" s="174">
        <v>2704000</v>
      </c>
      <c r="L145" s="174">
        <v>2704000</v>
      </c>
      <c r="M145" s="174">
        <v>2704000</v>
      </c>
    </row>
    <row r="146" spans="2:13" x14ac:dyDescent="0.25">
      <c r="B146" s="406" t="s">
        <v>1092</v>
      </c>
      <c r="C146">
        <v>1570010</v>
      </c>
      <c r="D146" s="174">
        <v>352612.91519999999</v>
      </c>
      <c r="E146" s="174">
        <v>0</v>
      </c>
      <c r="F146" s="174">
        <v>68290.559999999998</v>
      </c>
      <c r="G146" s="174">
        <v>167509.5552</v>
      </c>
      <c r="H146" s="174">
        <v>116812.8</v>
      </c>
      <c r="I146" s="174">
        <v>0</v>
      </c>
      <c r="J146" s="174">
        <v>0</v>
      </c>
      <c r="K146" s="174">
        <v>0</v>
      </c>
      <c r="L146" s="174">
        <v>0</v>
      </c>
      <c r="M146" s="174">
        <v>0</v>
      </c>
    </row>
    <row r="147" spans="2:13" x14ac:dyDescent="0.25">
      <c r="B147" s="406" t="s">
        <v>321</v>
      </c>
      <c r="C147">
        <v>1561000</v>
      </c>
      <c r="D147" s="174">
        <v>16738791.629999999</v>
      </c>
      <c r="F147" s="174">
        <v>2960115</v>
      </c>
      <c r="G147" s="174">
        <v>5151490.24</v>
      </c>
      <c r="H147" s="174">
        <v>5503180.7999999998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</row>
    <row r="148" spans="2:13" x14ac:dyDescent="0.25">
      <c r="B148" s="406" t="s">
        <v>1071</v>
      </c>
      <c r="C148">
        <v>1550000</v>
      </c>
      <c r="D148" s="174">
        <v>12951521.699999999</v>
      </c>
      <c r="E148" s="174">
        <v>11985000</v>
      </c>
      <c r="F148" s="174">
        <v>286000</v>
      </c>
      <c r="G148" s="174">
        <v>2852720</v>
      </c>
      <c r="H148" s="174">
        <v>4860440</v>
      </c>
      <c r="I148" s="174">
        <v>2476188</v>
      </c>
      <c r="J148" s="174">
        <v>2476188</v>
      </c>
      <c r="K148" s="174">
        <v>0</v>
      </c>
      <c r="L148" s="174">
        <v>0</v>
      </c>
      <c r="M148" s="174">
        <v>0</v>
      </c>
    </row>
    <row r="149" spans="2:13" x14ac:dyDescent="0.25">
      <c r="B149" s="406" t="s">
        <v>1821</v>
      </c>
      <c r="C149">
        <v>2024004</v>
      </c>
      <c r="D149" s="174">
        <v>676000</v>
      </c>
      <c r="E149" s="174">
        <v>0</v>
      </c>
      <c r="G149" s="174">
        <v>156000</v>
      </c>
      <c r="H149" s="174">
        <v>208000</v>
      </c>
      <c r="I149" s="174">
        <v>208000</v>
      </c>
      <c r="J149" s="174">
        <v>104000</v>
      </c>
      <c r="K149" s="174">
        <v>0</v>
      </c>
      <c r="L149" s="174">
        <v>0</v>
      </c>
      <c r="M149" s="174">
        <v>0</v>
      </c>
    </row>
    <row r="150" spans="2:13" x14ac:dyDescent="0.25">
      <c r="B150" s="406" t="s">
        <v>885</v>
      </c>
      <c r="C150">
        <v>1210666</v>
      </c>
      <c r="D150" s="174">
        <v>204000</v>
      </c>
      <c r="F150" s="174">
        <v>100000</v>
      </c>
      <c r="G150" s="174">
        <v>104000</v>
      </c>
      <c r="I150" s="174">
        <v>0</v>
      </c>
      <c r="J150" s="174">
        <v>0</v>
      </c>
      <c r="K150" s="174">
        <v>0</v>
      </c>
      <c r="L150" s="174">
        <v>0</v>
      </c>
      <c r="M150" s="174">
        <v>0</v>
      </c>
    </row>
    <row r="151" spans="2:13" x14ac:dyDescent="0.25">
      <c r="B151" s="406" t="s">
        <v>1823</v>
      </c>
      <c r="C151">
        <v>2024008</v>
      </c>
      <c r="D151" s="174">
        <v>572000</v>
      </c>
      <c r="G151" s="174">
        <v>572000</v>
      </c>
      <c r="I151" s="174">
        <v>0</v>
      </c>
      <c r="J151" s="174">
        <v>0</v>
      </c>
      <c r="K151" s="174">
        <v>0</v>
      </c>
      <c r="L151" s="174">
        <v>0</v>
      </c>
      <c r="M151" s="174">
        <v>0</v>
      </c>
    </row>
    <row r="152" spans="2:13" x14ac:dyDescent="0.25">
      <c r="B152" s="406" t="s">
        <v>613</v>
      </c>
      <c r="C152">
        <v>202353</v>
      </c>
      <c r="D152" s="174">
        <v>883628.26240000012</v>
      </c>
      <c r="E152" s="174">
        <v>0</v>
      </c>
      <c r="F152" s="174">
        <v>0</v>
      </c>
      <c r="G152" s="174">
        <v>0</v>
      </c>
      <c r="H152" s="174">
        <v>0</v>
      </c>
      <c r="I152" s="174">
        <v>0</v>
      </c>
      <c r="J152" s="174">
        <v>0</v>
      </c>
      <c r="K152" s="174">
        <v>220907.06560000003</v>
      </c>
      <c r="L152" s="174">
        <v>0</v>
      </c>
      <c r="M152" s="174">
        <v>220907.06560000003</v>
      </c>
    </row>
    <row r="153" spans="2:13" x14ac:dyDescent="0.25">
      <c r="B153" s="406" t="s">
        <v>610</v>
      </c>
      <c r="C153">
        <v>202352</v>
      </c>
      <c r="D153" s="174">
        <v>2974400</v>
      </c>
      <c r="E153" s="174">
        <v>0</v>
      </c>
      <c r="F153" s="174">
        <v>0</v>
      </c>
      <c r="G153" s="174">
        <v>0</v>
      </c>
      <c r="H153" s="174">
        <v>0</v>
      </c>
      <c r="I153" s="174">
        <v>0</v>
      </c>
      <c r="J153" s="174">
        <v>0</v>
      </c>
      <c r="K153" s="174">
        <v>743600</v>
      </c>
      <c r="L153" s="174">
        <v>0</v>
      </c>
      <c r="M153" s="174">
        <v>743600</v>
      </c>
    </row>
    <row r="154" spans="2:13" x14ac:dyDescent="0.25">
      <c r="B154" s="406" t="s">
        <v>603</v>
      </c>
      <c r="C154">
        <v>202351</v>
      </c>
      <c r="D154" s="174">
        <v>2163200</v>
      </c>
      <c r="E154" s="174">
        <v>0</v>
      </c>
      <c r="F154" s="174">
        <v>0</v>
      </c>
      <c r="G154" s="174">
        <v>0</v>
      </c>
      <c r="H154" s="174">
        <v>0</v>
      </c>
      <c r="I154" s="174">
        <v>0</v>
      </c>
      <c r="J154" s="174">
        <v>0</v>
      </c>
      <c r="K154" s="174">
        <v>540800</v>
      </c>
      <c r="L154" s="174">
        <v>0</v>
      </c>
      <c r="M154" s="174">
        <v>540800</v>
      </c>
    </row>
    <row r="155" spans="2:13" x14ac:dyDescent="0.25">
      <c r="B155" t="s">
        <v>2144</v>
      </c>
      <c r="C155" s="447">
        <v>220899058</v>
      </c>
      <c r="D155" s="375">
        <v>160170312.30760011</v>
      </c>
      <c r="E155" s="174">
        <v>12417233</v>
      </c>
      <c r="F155" s="174">
        <v>7930347.8432</v>
      </c>
      <c r="G155" s="174">
        <v>18543952.169600002</v>
      </c>
      <c r="H155" s="174">
        <v>18589875.199999999</v>
      </c>
      <c r="I155" s="174">
        <v>9258387.9232000001</v>
      </c>
      <c r="J155" s="174">
        <v>9112600.2239999995</v>
      </c>
      <c r="K155" s="174">
        <v>11066199.2896</v>
      </c>
      <c r="L155" s="174">
        <v>9885372.2239999995</v>
      </c>
      <c r="M155" s="174">
        <v>11105506.089600001</v>
      </c>
    </row>
    <row r="156" spans="2:13" x14ac:dyDescent="0.25">
      <c r="D156"/>
      <c r="E156"/>
      <c r="F156"/>
      <c r="G156"/>
      <c r="H156"/>
      <c r="I156"/>
      <c r="J156"/>
      <c r="K156"/>
      <c r="L156"/>
      <c r="M156"/>
    </row>
    <row r="157" spans="2:13" x14ac:dyDescent="0.25">
      <c r="D157"/>
      <c r="E157"/>
      <c r="F157"/>
      <c r="G157"/>
      <c r="H157"/>
      <c r="I157"/>
      <c r="J157"/>
      <c r="K157"/>
      <c r="L157"/>
      <c r="M157"/>
    </row>
    <row r="158" spans="2:13" x14ac:dyDescent="0.25">
      <c r="D158"/>
      <c r="E158"/>
      <c r="F158"/>
      <c r="G158"/>
      <c r="H158"/>
      <c r="I158"/>
      <c r="J158"/>
      <c r="K158"/>
      <c r="L158"/>
      <c r="M158"/>
    </row>
    <row r="159" spans="2:13" x14ac:dyDescent="0.25">
      <c r="D159"/>
      <c r="E159"/>
      <c r="F159"/>
      <c r="G159"/>
      <c r="H159"/>
      <c r="I159"/>
      <c r="J159"/>
      <c r="K159"/>
      <c r="L159"/>
      <c r="M159"/>
    </row>
    <row r="160" spans="2:13" x14ac:dyDescent="0.25">
      <c r="D160"/>
      <c r="E160"/>
      <c r="F160"/>
      <c r="G160"/>
      <c r="H160"/>
      <c r="I160"/>
      <c r="J160"/>
      <c r="K160"/>
      <c r="L160"/>
      <c r="M160"/>
    </row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</sheetData>
  <sheetProtection algorithmName="SHA-512" hashValue="lGK2fwsjQ0K8dp5Yv75NzliY4l5wlDoqjEgZPFt2CScbXrXrYGgmREX9VD5tZWnA1R/9Qzv82+hSBu682F7yDg==" saltValue="sLWmIf1OORjXJRXQmChuB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B5663-9380-4B9E-800A-CDC9A9D69BCB}">
  <sheetPr>
    <tabColor rgb="FF008080"/>
  </sheetPr>
  <dimension ref="B1:M708"/>
  <sheetViews>
    <sheetView showGridLines="0" showRowColHeaders="0" workbookViewId="0">
      <selection activeCell="B2" sqref="B2"/>
    </sheetView>
  </sheetViews>
  <sheetFormatPr defaultRowHeight="15" x14ac:dyDescent="0.25"/>
  <cols>
    <col min="2" max="2" width="62.42578125" bestFit="1" customWidth="1"/>
    <col min="3" max="3" width="16" bestFit="1" customWidth="1"/>
    <col min="4" max="4" width="13" style="174" bestFit="1" customWidth="1"/>
    <col min="5" max="5" width="13.5703125" style="174" bestFit="1" customWidth="1"/>
    <col min="6" max="6" width="7.5703125" style="174" bestFit="1" customWidth="1"/>
    <col min="7" max="8" width="9.140625" style="174" bestFit="1" customWidth="1"/>
    <col min="9" max="9" width="10.140625" style="174" bestFit="1" customWidth="1"/>
    <col min="10" max="12" width="9.140625" style="174" bestFit="1" customWidth="1"/>
    <col min="13" max="13" width="10.140625" style="174" bestFit="1" customWidth="1"/>
  </cols>
  <sheetData>
    <row r="1" spans="2:13" ht="20.25" thickBot="1" x14ac:dyDescent="0.35">
      <c r="B1" s="479" t="s">
        <v>2213</v>
      </c>
    </row>
    <row r="2" spans="2:13" ht="15.75" thickTop="1" x14ac:dyDescent="0.25"/>
    <row r="3" spans="2:13" x14ac:dyDescent="0.25">
      <c r="B3" s="405" t="s">
        <v>385</v>
      </c>
      <c r="C3" t="s">
        <v>2145</v>
      </c>
    </row>
    <row r="4" spans="2:13" x14ac:dyDescent="0.25">
      <c r="B4" s="405" t="s">
        <v>388</v>
      </c>
      <c r="C4" t="s">
        <v>1263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469</v>
      </c>
      <c r="C7" s="446">
        <v>56519473</v>
      </c>
      <c r="D7" s="174">
        <v>128584571.34286879</v>
      </c>
      <c r="E7" s="174">
        <v>29828000</v>
      </c>
      <c r="F7" s="174">
        <v>838143.625</v>
      </c>
      <c r="G7" s="174">
        <v>1675335.925</v>
      </c>
      <c r="H7" s="174">
        <v>5134018.9519999996</v>
      </c>
      <c r="I7" s="174">
        <v>16423987.115</v>
      </c>
      <c r="J7" s="174">
        <v>8903549.9389999993</v>
      </c>
      <c r="K7" s="174">
        <v>6813238.7352187503</v>
      </c>
      <c r="L7" s="174">
        <v>7365272.8901634524</v>
      </c>
      <c r="M7" s="174">
        <v>10124691.516994702</v>
      </c>
    </row>
    <row r="8" spans="2:13" x14ac:dyDescent="0.25">
      <c r="B8" s="406" t="s">
        <v>2032</v>
      </c>
      <c r="C8">
        <v>1320001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1994</v>
      </c>
      <c r="C9">
        <v>1320002</v>
      </c>
      <c r="D9" s="174">
        <v>3459040</v>
      </c>
      <c r="E9" s="174">
        <v>0</v>
      </c>
      <c r="F9" s="174">
        <v>52000</v>
      </c>
      <c r="G9" s="174">
        <v>135200</v>
      </c>
      <c r="H9" s="174">
        <v>162240</v>
      </c>
      <c r="I9" s="174">
        <v>811200</v>
      </c>
      <c r="J9" s="174">
        <v>1081600</v>
      </c>
      <c r="K9" s="174">
        <v>608400</v>
      </c>
      <c r="L9" s="174">
        <v>608400</v>
      </c>
      <c r="M9" s="174">
        <v>0</v>
      </c>
    </row>
    <row r="10" spans="2:13" x14ac:dyDescent="0.25">
      <c r="B10" s="406" t="s">
        <v>1997</v>
      </c>
      <c r="C10">
        <v>1320004</v>
      </c>
      <c r="D10" s="174">
        <v>16224000.038024999</v>
      </c>
      <c r="E10" s="174">
        <v>0</v>
      </c>
      <c r="F10" s="174">
        <v>0</v>
      </c>
      <c r="G10" s="174">
        <v>0</v>
      </c>
      <c r="H10" s="174">
        <v>540800</v>
      </c>
      <c r="I10" s="174">
        <v>811200</v>
      </c>
      <c r="J10" s="174">
        <v>946400</v>
      </c>
      <c r="K10" s="174">
        <v>1014000</v>
      </c>
      <c r="L10" s="174">
        <v>1047800</v>
      </c>
      <c r="M10" s="174">
        <v>1064700</v>
      </c>
    </row>
    <row r="11" spans="2:13" x14ac:dyDescent="0.25">
      <c r="B11" s="406" t="s">
        <v>2034</v>
      </c>
      <c r="C11">
        <v>2023344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2015</v>
      </c>
      <c r="C12">
        <v>202346</v>
      </c>
      <c r="D12" s="174">
        <v>12438400</v>
      </c>
      <c r="E12" s="174">
        <v>5500000</v>
      </c>
      <c r="F12" s="174">
        <v>0</v>
      </c>
      <c r="G12" s="174">
        <v>0</v>
      </c>
      <c r="H12" s="174">
        <v>892320</v>
      </c>
      <c r="I12" s="174">
        <v>892320</v>
      </c>
      <c r="J12" s="174">
        <v>892320</v>
      </c>
      <c r="K12" s="174">
        <v>892320</v>
      </c>
      <c r="L12" s="174">
        <v>892320</v>
      </c>
      <c r="M12" s="174">
        <v>892320</v>
      </c>
    </row>
    <row r="13" spans="2:13" x14ac:dyDescent="0.25">
      <c r="B13" s="406" t="s">
        <v>1999</v>
      </c>
      <c r="C13">
        <v>1520031</v>
      </c>
      <c r="D13" s="174">
        <v>8652800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540800</v>
      </c>
      <c r="K13" s="174">
        <v>540800</v>
      </c>
      <c r="L13" s="174">
        <v>2704000</v>
      </c>
      <c r="M13" s="174">
        <v>2704000</v>
      </c>
    </row>
    <row r="14" spans="2:13" x14ac:dyDescent="0.25">
      <c r="B14" s="406" t="s">
        <v>2001</v>
      </c>
      <c r="C14">
        <v>1570015</v>
      </c>
      <c r="D14" s="174">
        <v>2808000</v>
      </c>
      <c r="E14" s="174">
        <v>0</v>
      </c>
      <c r="F14" s="174">
        <v>0</v>
      </c>
      <c r="G14" s="174">
        <v>0</v>
      </c>
      <c r="H14" s="174">
        <v>936000</v>
      </c>
      <c r="I14" s="174">
        <v>1872000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2010</v>
      </c>
      <c r="C15">
        <v>2023406</v>
      </c>
      <c r="D15" s="174">
        <v>2704000</v>
      </c>
      <c r="E15" s="174">
        <v>0</v>
      </c>
      <c r="F15" s="174">
        <v>0</v>
      </c>
      <c r="G15" s="174">
        <v>0</v>
      </c>
      <c r="H15" s="174">
        <v>0</v>
      </c>
      <c r="I15" s="174">
        <v>2704000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s="406" t="s">
        <v>2024</v>
      </c>
      <c r="C16">
        <v>2023511</v>
      </c>
      <c r="D16" s="174">
        <v>710990.39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</row>
    <row r="17" spans="2:13" x14ac:dyDescent="0.25">
      <c r="B17" s="406" t="s">
        <v>2023</v>
      </c>
      <c r="C17">
        <v>2023510</v>
      </c>
      <c r="D17" s="174">
        <v>710990.39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2019</v>
      </c>
      <c r="C18">
        <v>2023506</v>
      </c>
      <c r="D18" s="174">
        <v>710990.39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06" t="s">
        <v>2018</v>
      </c>
      <c r="C19">
        <v>2023505</v>
      </c>
      <c r="D19" s="174">
        <v>710990.39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35549.519500000002</v>
      </c>
    </row>
    <row r="20" spans="2:13" x14ac:dyDescent="0.25">
      <c r="B20" s="406" t="s">
        <v>2016</v>
      </c>
      <c r="C20">
        <v>2023503</v>
      </c>
      <c r="D20" s="174">
        <v>710990.39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35549.519500000002</v>
      </c>
      <c r="M20" s="174">
        <v>35549.519500000002</v>
      </c>
    </row>
    <row r="21" spans="2:13" x14ac:dyDescent="0.25">
      <c r="B21" s="406" t="s">
        <v>2017</v>
      </c>
      <c r="C21">
        <v>2023504</v>
      </c>
      <c r="D21" s="174">
        <v>710990.39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35549.519500000002</v>
      </c>
      <c r="M21" s="174">
        <v>35549.519500000002</v>
      </c>
    </row>
    <row r="22" spans="2:13" x14ac:dyDescent="0.25">
      <c r="B22" s="406" t="s">
        <v>2021</v>
      </c>
      <c r="C22">
        <v>2023508</v>
      </c>
      <c r="D22" s="174">
        <v>710990.39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</row>
    <row r="23" spans="2:13" x14ac:dyDescent="0.25">
      <c r="B23" s="406" t="s">
        <v>2020</v>
      </c>
      <c r="C23">
        <v>2023507</v>
      </c>
      <c r="D23" s="174">
        <v>710990.39000000013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</row>
    <row r="24" spans="2:13" x14ac:dyDescent="0.25">
      <c r="B24" s="406" t="s">
        <v>2030</v>
      </c>
      <c r="C24">
        <v>2023516</v>
      </c>
      <c r="D24" s="174">
        <v>4097654.9265450006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</row>
    <row r="25" spans="2:13" x14ac:dyDescent="0.25">
      <c r="B25" s="406" t="s">
        <v>2027</v>
      </c>
      <c r="C25">
        <v>2023513</v>
      </c>
      <c r="D25" s="174">
        <v>4162762.0807233662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s="406" t="s">
        <v>2028</v>
      </c>
      <c r="C26">
        <v>2023514</v>
      </c>
      <c r="D26" s="174">
        <v>3620287.0902707828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s="406" t="s">
        <v>2029</v>
      </c>
      <c r="C27">
        <v>2023515</v>
      </c>
      <c r="D27" s="174">
        <v>3875278.8391713961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s="406" t="s">
        <v>2025</v>
      </c>
      <c r="C28">
        <v>2023512</v>
      </c>
      <c r="D28" s="174">
        <v>8353280.1966641741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s="406" t="s">
        <v>2031</v>
      </c>
      <c r="C29">
        <v>2023517</v>
      </c>
      <c r="D29" s="174">
        <v>2717333.21451905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135866.6607259525</v>
      </c>
      <c r="M29" s="174">
        <v>135866.6607259525</v>
      </c>
    </row>
    <row r="30" spans="2:13" x14ac:dyDescent="0.25">
      <c r="B30" s="406" t="s">
        <v>2022</v>
      </c>
      <c r="C30">
        <v>2023509</v>
      </c>
      <c r="D30" s="174">
        <v>710990.39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</row>
    <row r="31" spans="2:13" x14ac:dyDescent="0.25">
      <c r="B31" s="406" t="s">
        <v>2006</v>
      </c>
      <c r="C31">
        <v>1610100</v>
      </c>
      <c r="D31" s="174">
        <v>709966.4</v>
      </c>
      <c r="E31" s="174">
        <v>0</v>
      </c>
      <c r="F31" s="174">
        <v>0</v>
      </c>
      <c r="G31" s="174">
        <v>0</v>
      </c>
      <c r="H31" s="174">
        <v>70996.639999999999</v>
      </c>
      <c r="I31" s="174">
        <v>283986.56</v>
      </c>
      <c r="J31" s="174">
        <v>283986.56</v>
      </c>
      <c r="K31" s="174">
        <v>70996.639999999999</v>
      </c>
      <c r="L31" s="174">
        <v>0</v>
      </c>
      <c r="M31" s="174">
        <v>0</v>
      </c>
    </row>
    <row r="32" spans="2:13" x14ac:dyDescent="0.25">
      <c r="B32" s="406" t="s">
        <v>1146</v>
      </c>
      <c r="C32">
        <v>1610101</v>
      </c>
      <c r="D32" s="174">
        <v>708157.35100000002</v>
      </c>
      <c r="E32" s="174">
        <v>0</v>
      </c>
      <c r="F32" s="174">
        <v>68266</v>
      </c>
      <c r="G32" s="174">
        <v>284396.15600000002</v>
      </c>
      <c r="H32" s="174">
        <v>284396.15600000002</v>
      </c>
      <c r="I32" s="174">
        <v>71099.039000000004</v>
      </c>
      <c r="J32" s="174">
        <v>0</v>
      </c>
      <c r="K32" s="174">
        <v>0</v>
      </c>
      <c r="L32" s="174">
        <v>0</v>
      </c>
      <c r="M32" s="174">
        <v>0</v>
      </c>
    </row>
    <row r="33" spans="2:13" x14ac:dyDescent="0.25">
      <c r="B33" s="406" t="s">
        <v>2007</v>
      </c>
      <c r="C33">
        <v>1610102</v>
      </c>
      <c r="D33" s="174">
        <v>710990.39</v>
      </c>
      <c r="E33" s="174">
        <v>0</v>
      </c>
      <c r="F33" s="174">
        <v>0</v>
      </c>
      <c r="G33" s="174">
        <v>71099.039000000004</v>
      </c>
      <c r="H33" s="174">
        <v>284396.15600000002</v>
      </c>
      <c r="I33" s="174">
        <v>284396.15600000002</v>
      </c>
      <c r="J33" s="174">
        <v>71099.039000000004</v>
      </c>
      <c r="K33" s="174">
        <v>0</v>
      </c>
      <c r="L33" s="174">
        <v>0</v>
      </c>
      <c r="M33" s="174">
        <v>0</v>
      </c>
    </row>
    <row r="34" spans="2:13" x14ac:dyDescent="0.25">
      <c r="B34" s="406" t="s">
        <v>2008</v>
      </c>
      <c r="C34">
        <v>1610103</v>
      </c>
      <c r="D34" s="174">
        <v>1245882.8550000002</v>
      </c>
      <c r="E34" s="174">
        <v>0</v>
      </c>
      <c r="F34" s="174">
        <v>60013.625</v>
      </c>
      <c r="G34" s="174">
        <v>62414.170000000006</v>
      </c>
      <c r="H34" s="174">
        <v>499313.36000000004</v>
      </c>
      <c r="I34" s="174">
        <v>499313.36000000004</v>
      </c>
      <c r="J34" s="174">
        <v>124828.34000000001</v>
      </c>
      <c r="K34" s="174">
        <v>0</v>
      </c>
      <c r="L34" s="174">
        <v>0</v>
      </c>
      <c r="M34" s="174">
        <v>0</v>
      </c>
    </row>
    <row r="35" spans="2:13" x14ac:dyDescent="0.25">
      <c r="B35" s="406" t="s">
        <v>2014</v>
      </c>
      <c r="C35">
        <v>202329</v>
      </c>
      <c r="D35" s="174">
        <v>625041.90437500004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31252.095218750004</v>
      </c>
      <c r="L35" s="174">
        <v>31252.095218750004</v>
      </c>
      <c r="M35" s="174">
        <v>250016.76175000003</v>
      </c>
    </row>
    <row r="36" spans="2:13" x14ac:dyDescent="0.25">
      <c r="B36" s="406" t="s">
        <v>1985</v>
      </c>
      <c r="C36">
        <v>0</v>
      </c>
      <c r="D36" s="174">
        <v>625041.90437500004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31252.095218750004</v>
      </c>
      <c r="M36" s="174">
        <v>31252.095218750004</v>
      </c>
    </row>
    <row r="37" spans="2:13" x14ac:dyDescent="0.25">
      <c r="B37" s="406" t="s">
        <v>2009</v>
      </c>
      <c r="C37">
        <v>1610104</v>
      </c>
      <c r="D37" s="174">
        <v>628047.20000000007</v>
      </c>
      <c r="E37" s="174">
        <v>0</v>
      </c>
      <c r="F37" s="174">
        <v>273064</v>
      </c>
      <c r="G37" s="174">
        <v>283986.56</v>
      </c>
      <c r="H37" s="174">
        <v>70996.639999999999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</row>
    <row r="38" spans="2:13" x14ac:dyDescent="0.25">
      <c r="B38" s="406" t="s">
        <v>2012</v>
      </c>
      <c r="C38">
        <v>202314</v>
      </c>
      <c r="D38" s="174">
        <v>14060800</v>
      </c>
      <c r="E38" s="174">
        <v>8580000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108160</v>
      </c>
    </row>
    <row r="39" spans="2:13" x14ac:dyDescent="0.25">
      <c r="B39" s="406" t="s">
        <v>1987</v>
      </c>
      <c r="C39">
        <v>1210622</v>
      </c>
      <c r="D39" s="174">
        <v>1901952</v>
      </c>
      <c r="E39" s="174">
        <v>0</v>
      </c>
      <c r="F39" s="174">
        <v>41600</v>
      </c>
      <c r="G39" s="174">
        <v>86528</v>
      </c>
      <c r="H39" s="174">
        <v>97344</v>
      </c>
      <c r="I39" s="174">
        <v>838240</v>
      </c>
      <c r="J39" s="174">
        <v>419120</v>
      </c>
      <c r="K39" s="174">
        <v>419120</v>
      </c>
      <c r="L39" s="174">
        <v>0</v>
      </c>
      <c r="M39" s="174">
        <v>0</v>
      </c>
    </row>
    <row r="40" spans="2:13" x14ac:dyDescent="0.25">
      <c r="B40" s="406" t="s">
        <v>1990</v>
      </c>
      <c r="C40">
        <v>1210624</v>
      </c>
      <c r="D40" s="174">
        <v>9044172.9013999999</v>
      </c>
      <c r="E40" s="174">
        <v>5940000</v>
      </c>
      <c r="F40" s="174">
        <v>31200</v>
      </c>
      <c r="G40" s="174">
        <v>48672</v>
      </c>
      <c r="H40" s="174">
        <v>78416</v>
      </c>
      <c r="I40" s="174">
        <v>147368</v>
      </c>
      <c r="J40" s="174">
        <v>290004</v>
      </c>
      <c r="K40" s="174">
        <v>469482</v>
      </c>
      <c r="L40" s="174">
        <v>667381</v>
      </c>
      <c r="M40" s="174">
        <v>3655824.9</v>
      </c>
    </row>
    <row r="41" spans="2:13" x14ac:dyDescent="0.25">
      <c r="B41" s="406" t="s">
        <v>1992</v>
      </c>
      <c r="C41">
        <v>1210626</v>
      </c>
      <c r="D41" s="174">
        <v>13344032.5408</v>
      </c>
      <c r="E41" s="174">
        <v>8148000</v>
      </c>
      <c r="F41" s="174">
        <v>208000</v>
      </c>
      <c r="G41" s="174">
        <v>324480</v>
      </c>
      <c r="H41" s="174">
        <v>594880</v>
      </c>
      <c r="I41" s="174">
        <v>6108336</v>
      </c>
      <c r="J41" s="174">
        <v>3054168</v>
      </c>
      <c r="K41" s="174">
        <v>1527084</v>
      </c>
      <c r="L41" s="174">
        <v>763542</v>
      </c>
      <c r="M41" s="174">
        <v>763542.54080000008</v>
      </c>
    </row>
    <row r="42" spans="2:13" x14ac:dyDescent="0.25">
      <c r="B42" s="406" t="s">
        <v>1993</v>
      </c>
      <c r="C42">
        <v>1210628</v>
      </c>
      <c r="D42" s="174">
        <v>2764736</v>
      </c>
      <c r="E42" s="174">
        <v>1660000</v>
      </c>
      <c r="F42" s="174">
        <v>104000</v>
      </c>
      <c r="G42" s="174">
        <v>378560</v>
      </c>
      <c r="H42" s="174">
        <v>621920</v>
      </c>
      <c r="I42" s="174">
        <v>830128</v>
      </c>
      <c r="J42" s="174">
        <v>415064</v>
      </c>
      <c r="K42" s="174">
        <v>415064</v>
      </c>
      <c r="L42" s="174">
        <v>0</v>
      </c>
      <c r="M42" s="174">
        <v>0</v>
      </c>
    </row>
    <row r="43" spans="2:13" x14ac:dyDescent="0.25">
      <c r="B43" s="406" t="s">
        <v>2003</v>
      </c>
      <c r="C43">
        <v>1570021</v>
      </c>
      <c r="D43" s="174">
        <v>2704000</v>
      </c>
      <c r="E43" s="174">
        <v>0</v>
      </c>
      <c r="F43" s="174">
        <v>0</v>
      </c>
      <c r="G43" s="174">
        <v>0</v>
      </c>
      <c r="H43" s="174">
        <v>0</v>
      </c>
      <c r="I43" s="174">
        <v>270400</v>
      </c>
      <c r="J43" s="174">
        <v>784160</v>
      </c>
      <c r="K43" s="174">
        <v>824720</v>
      </c>
      <c r="L43" s="174">
        <v>412360</v>
      </c>
      <c r="M43" s="174">
        <v>412360</v>
      </c>
    </row>
    <row r="44" spans="2:13" x14ac:dyDescent="0.25">
      <c r="B44" t="s">
        <v>2144</v>
      </c>
      <c r="C44" s="447">
        <v>56519473</v>
      </c>
      <c r="D44" s="375">
        <v>128584571.34286879</v>
      </c>
      <c r="E44" s="174">
        <v>29828000</v>
      </c>
      <c r="F44" s="174">
        <v>838143.625</v>
      </c>
      <c r="G44" s="174">
        <v>1675335.925</v>
      </c>
      <c r="H44" s="174">
        <v>5134018.9519999996</v>
      </c>
      <c r="I44" s="174">
        <v>16423987.115</v>
      </c>
      <c r="J44" s="174">
        <v>8903549.9389999993</v>
      </c>
      <c r="K44" s="174">
        <v>6813238.7352187503</v>
      </c>
      <c r="L44" s="174">
        <v>7365272.8901634524</v>
      </c>
      <c r="M44" s="174">
        <v>10124691.516994702</v>
      </c>
    </row>
    <row r="45" spans="2:13" x14ac:dyDescent="0.25">
      <c r="D45"/>
      <c r="E45"/>
      <c r="F45"/>
      <c r="G45"/>
      <c r="H45"/>
      <c r="I45"/>
      <c r="J45"/>
      <c r="K45"/>
      <c r="L45"/>
      <c r="M45"/>
    </row>
    <row r="46" spans="2:13" x14ac:dyDescent="0.25">
      <c r="D46"/>
      <c r="E46"/>
      <c r="F46"/>
      <c r="G46"/>
      <c r="H46"/>
      <c r="I46"/>
      <c r="J46"/>
      <c r="K46"/>
      <c r="L46"/>
      <c r="M46"/>
    </row>
    <row r="47" spans="2:13" x14ac:dyDescent="0.25">
      <c r="D47"/>
      <c r="E47"/>
      <c r="F47"/>
      <c r="G47"/>
      <c r="H47"/>
      <c r="I47"/>
      <c r="J47"/>
      <c r="K47"/>
      <c r="L47"/>
      <c r="M47"/>
    </row>
    <row r="48" spans="2:13" x14ac:dyDescent="0.25">
      <c r="D48"/>
      <c r="E48"/>
      <c r="F48"/>
      <c r="G48"/>
      <c r="H48"/>
      <c r="I48"/>
      <c r="J48"/>
      <c r="K48"/>
      <c r="L48"/>
      <c r="M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</sheetData>
  <sheetProtection algorithmName="SHA-512" hashValue="wsTR3mRbwmE4KYNF8jKDEs3cL8bO2VYHigeun/VV19oNl9lUco/UCi1q7Wp+dJgLBgl/Wz6GCSRJOeBuktFV/g==" saltValue="VqCR10tZy1xKHe43Y2iSYQ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6007-7AFB-4A98-BF35-D40B3539872C}">
  <dimension ref="A3:S30"/>
  <sheetViews>
    <sheetView workbookViewId="0">
      <selection activeCell="F24" sqref="F24"/>
    </sheetView>
  </sheetViews>
  <sheetFormatPr defaultRowHeight="15" x14ac:dyDescent="0.25"/>
  <cols>
    <col min="1" max="1" width="25" bestFit="1" customWidth="1"/>
    <col min="2" max="2" width="14.5703125" hidden="1" customWidth="1"/>
    <col min="3" max="3" width="14" hidden="1" customWidth="1"/>
    <col min="4" max="19" width="15.7109375" bestFit="1" customWidth="1"/>
  </cols>
  <sheetData>
    <row r="3" spans="1:19" x14ac:dyDescent="0.25">
      <c r="A3" s="405" t="s">
        <v>2146</v>
      </c>
      <c r="B3" t="s">
        <v>2118</v>
      </c>
      <c r="C3" t="s">
        <v>2147</v>
      </c>
      <c r="D3" t="s">
        <v>2174</v>
      </c>
      <c r="E3" t="s">
        <v>2175</v>
      </c>
      <c r="F3" t="s">
        <v>2176</v>
      </c>
      <c r="G3" t="s">
        <v>2177</v>
      </c>
      <c r="H3" t="s">
        <v>2178</v>
      </c>
      <c r="I3" t="s">
        <v>2179</v>
      </c>
      <c r="J3" t="s">
        <v>2180</v>
      </c>
      <c r="K3" t="s">
        <v>2181</v>
      </c>
    </row>
    <row r="4" spans="1:19" x14ac:dyDescent="0.25">
      <c r="A4" s="407" t="s">
        <v>847</v>
      </c>
      <c r="B4" s="408">
        <v>25601805.445940003</v>
      </c>
      <c r="C4" s="408">
        <v>197870</v>
      </c>
      <c r="D4" s="408">
        <v>0</v>
      </c>
      <c r="E4" s="408">
        <v>0</v>
      </c>
      <c r="F4" s="408">
        <v>0</v>
      </c>
      <c r="G4" s="408">
        <v>0</v>
      </c>
      <c r="H4" s="408">
        <v>0</v>
      </c>
      <c r="I4" s="408">
        <v>0</v>
      </c>
      <c r="J4" s="408">
        <v>0</v>
      </c>
      <c r="K4" s="408">
        <v>0</v>
      </c>
    </row>
    <row r="5" spans="1:19" x14ac:dyDescent="0.25">
      <c r="A5" s="1" t="s">
        <v>483</v>
      </c>
      <c r="B5" s="184">
        <v>25037186.704906005</v>
      </c>
      <c r="C5" s="184">
        <v>0</v>
      </c>
      <c r="D5" s="184">
        <v>8332867.8069620002</v>
      </c>
      <c r="E5" s="184">
        <v>6812291.4506120011</v>
      </c>
      <c r="F5" s="184">
        <v>1552628.8937900001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</row>
    <row r="6" spans="1:19" x14ac:dyDescent="0.25">
      <c r="A6" s="407" t="s">
        <v>1147</v>
      </c>
      <c r="B6" s="408">
        <v>41222015.533576496</v>
      </c>
      <c r="C6" s="408">
        <v>0</v>
      </c>
      <c r="D6" s="408">
        <v>5299497.3095440082</v>
      </c>
      <c r="E6" s="408">
        <v>7105115.1260098275</v>
      </c>
      <c r="F6" s="408">
        <v>4921592.7813335955</v>
      </c>
      <c r="G6" s="408">
        <v>3982863.3428468998</v>
      </c>
      <c r="H6" s="408">
        <v>2309539.1479932009</v>
      </c>
      <c r="I6" s="408">
        <v>2559235.4073505998</v>
      </c>
      <c r="J6" s="408">
        <v>2339405.046793676</v>
      </c>
      <c r="K6" s="408">
        <v>2286899.9878300452</v>
      </c>
    </row>
    <row r="7" spans="1:19" x14ac:dyDescent="0.25">
      <c r="A7" s="1" t="s">
        <v>587</v>
      </c>
      <c r="B7" s="184">
        <v>101384046.53616852</v>
      </c>
      <c r="C7" s="184">
        <v>0</v>
      </c>
      <c r="D7" s="184">
        <v>496503.88000000006</v>
      </c>
      <c r="E7" s="184">
        <v>3973260.0100000002</v>
      </c>
      <c r="F7" s="184">
        <v>3973260.0100000002</v>
      </c>
      <c r="G7" s="184">
        <v>994284.65983000002</v>
      </c>
      <c r="H7" s="184">
        <v>2100420.8903365</v>
      </c>
      <c r="I7" s="184">
        <v>2100420.3373000002</v>
      </c>
      <c r="J7" s="184">
        <v>16813199.374280002</v>
      </c>
      <c r="K7" s="184">
        <v>15808484.446060002</v>
      </c>
    </row>
    <row r="8" spans="1:19" x14ac:dyDescent="0.25">
      <c r="A8" s="1" t="s">
        <v>2144</v>
      </c>
      <c r="B8">
        <v>193245054.22059101</v>
      </c>
      <c r="C8">
        <v>197870</v>
      </c>
      <c r="D8" s="437">
        <v>14128868.996506009</v>
      </c>
      <c r="E8" s="437">
        <v>17890666.586621828</v>
      </c>
      <c r="F8" s="437">
        <v>10447481.685123596</v>
      </c>
      <c r="G8" s="437">
        <v>4977148.0026768995</v>
      </c>
      <c r="H8" s="437">
        <v>4409960.0383297009</v>
      </c>
      <c r="I8" s="437">
        <v>4659655.7446506005</v>
      </c>
      <c r="J8" s="437">
        <v>19152604.421073679</v>
      </c>
      <c r="K8" s="437">
        <v>18095384.433890048</v>
      </c>
    </row>
    <row r="9" spans="1:19" x14ac:dyDescent="0.25">
      <c r="M9" s="184">
        <f>SUM(D9:L9)</f>
        <v>0</v>
      </c>
    </row>
    <row r="10" spans="1:19" x14ac:dyDescent="0.25">
      <c r="A10" s="1" t="s">
        <v>2067</v>
      </c>
      <c r="M10" s="184">
        <f t="shared" ref="M10:M11" si="0">SUM(D10:L10)</f>
        <v>0</v>
      </c>
    </row>
    <row r="11" spans="1:19" x14ac:dyDescent="0.25">
      <c r="M11" s="184">
        <f t="shared" si="0"/>
        <v>0</v>
      </c>
    </row>
    <row r="12" spans="1:19" x14ac:dyDescent="0.25">
      <c r="A12" s="405" t="s">
        <v>2146</v>
      </c>
      <c r="B12" t="s">
        <v>2147</v>
      </c>
      <c r="C12" t="s">
        <v>2156</v>
      </c>
      <c r="D12" t="s">
        <v>2157</v>
      </c>
      <c r="E12" t="s">
        <v>2158</v>
      </c>
      <c r="F12" t="s">
        <v>2160</v>
      </c>
      <c r="G12" t="s">
        <v>2159</v>
      </c>
      <c r="H12" t="s">
        <v>2161</v>
      </c>
      <c r="I12" t="s">
        <v>2162</v>
      </c>
      <c r="J12" t="s">
        <v>2163</v>
      </c>
      <c r="K12" t="s">
        <v>2164</v>
      </c>
      <c r="L12" t="s">
        <v>2165</v>
      </c>
      <c r="M12" t="s">
        <v>2166</v>
      </c>
      <c r="N12" t="s">
        <v>2167</v>
      </c>
      <c r="O12" t="s">
        <v>2168</v>
      </c>
      <c r="P12" t="s">
        <v>2170</v>
      </c>
      <c r="Q12" t="s">
        <v>2171</v>
      </c>
      <c r="R12" t="s">
        <v>2172</v>
      </c>
      <c r="S12" t="s">
        <v>2173</v>
      </c>
    </row>
    <row r="13" spans="1:19" x14ac:dyDescent="0.25">
      <c r="A13" s="407" t="s">
        <v>847</v>
      </c>
      <c r="B13" s="408">
        <v>197870</v>
      </c>
      <c r="C13" s="408"/>
      <c r="D13" s="408">
        <v>67353.7</v>
      </c>
      <c r="E13" s="408">
        <v>67353.7</v>
      </c>
      <c r="F13" s="408">
        <v>81061.737500000003</v>
      </c>
      <c r="G13" s="408">
        <v>425821.07470687502</v>
      </c>
      <c r="H13" s="408">
        <v>439751.13720687502</v>
      </c>
      <c r="I13" s="408">
        <v>642631.53614850005</v>
      </c>
      <c r="J13" s="408">
        <v>656561.59864850005</v>
      </c>
      <c r="K13" s="408">
        <v>656561.59864850005</v>
      </c>
      <c r="L13" s="408">
        <v>656561.59864850005</v>
      </c>
      <c r="M13" s="408">
        <v>656561.59864850005</v>
      </c>
      <c r="N13" s="408">
        <v>656561.59864850005</v>
      </c>
      <c r="O13" s="408">
        <v>656561.59864850005</v>
      </c>
      <c r="P13" s="408">
        <v>656561.59864850005</v>
      </c>
      <c r="Q13" s="408">
        <v>656561.59864850005</v>
      </c>
      <c r="R13" s="408">
        <v>656561.59864850005</v>
      </c>
      <c r="S13" s="408">
        <v>656561.59864850005</v>
      </c>
    </row>
    <row r="14" spans="1:19" x14ac:dyDescent="0.25">
      <c r="A14" s="1" t="s">
        <v>483</v>
      </c>
      <c r="B14" s="184">
        <v>0</v>
      </c>
      <c r="C14" s="184"/>
      <c r="D14" s="184"/>
      <c r="E14" s="184"/>
      <c r="F14" s="184"/>
      <c r="G14" s="184"/>
      <c r="H14" s="184"/>
      <c r="I14" s="184"/>
      <c r="J14" s="184">
        <v>97361.0864</v>
      </c>
      <c r="K14" s="184">
        <v>97361.0864</v>
      </c>
      <c r="L14" s="184">
        <v>97361.0864</v>
      </c>
      <c r="M14" s="184">
        <v>352035.37928410002</v>
      </c>
      <c r="N14" s="184">
        <v>578849.57143515011</v>
      </c>
      <c r="O14" s="184">
        <v>578849.57143515011</v>
      </c>
      <c r="P14" s="184">
        <v>578849.57143515011</v>
      </c>
      <c r="Q14" s="184">
        <v>578849.57143515011</v>
      </c>
      <c r="R14" s="184">
        <v>578849.57143515011</v>
      </c>
      <c r="S14" s="184">
        <v>578849.57143515011</v>
      </c>
    </row>
    <row r="15" spans="1:19" x14ac:dyDescent="0.25">
      <c r="A15" s="407" t="s">
        <v>1147</v>
      </c>
      <c r="B15" s="408">
        <v>0</v>
      </c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>
        <v>306005.93233485968</v>
      </c>
      <c r="O15" s="408">
        <v>420287.29586783773</v>
      </c>
      <c r="P15" s="408">
        <v>521637.19092798664</v>
      </c>
      <c r="Q15" s="408">
        <v>624476.55443004984</v>
      </c>
      <c r="R15" s="408">
        <v>624476.55443004984</v>
      </c>
      <c r="S15" s="408">
        <v>746866.39903984673</v>
      </c>
    </row>
    <row r="16" spans="1:19" x14ac:dyDescent="0.25">
      <c r="A16" s="1" t="s">
        <v>587</v>
      </c>
      <c r="B16" s="184">
        <v>0</v>
      </c>
      <c r="C16" s="184"/>
      <c r="D16" s="184">
        <v>74999.99725</v>
      </c>
      <c r="E16" s="184">
        <v>74999.99725</v>
      </c>
      <c r="F16" s="184">
        <v>74999.99725</v>
      </c>
      <c r="G16" s="184">
        <v>294838.51537499996</v>
      </c>
      <c r="H16" s="184">
        <v>294838.51537499996</v>
      </c>
      <c r="I16" s="184">
        <v>294838.51537499996</v>
      </c>
      <c r="J16" s="184">
        <v>875338.65434375009</v>
      </c>
      <c r="K16" s="184">
        <v>875338.65434375009</v>
      </c>
      <c r="L16" s="184">
        <v>875338.65434375009</v>
      </c>
      <c r="M16" s="184">
        <v>875338.65434375009</v>
      </c>
      <c r="N16" s="184">
        <v>875338.65434375009</v>
      </c>
      <c r="O16" s="184">
        <v>1123683.9653395002</v>
      </c>
      <c r="P16" s="184">
        <v>1123683.9653395002</v>
      </c>
      <c r="Q16" s="184">
        <v>1123683.9653395002</v>
      </c>
      <c r="R16" s="184">
        <v>1123683.9653395002</v>
      </c>
      <c r="S16" s="184">
        <v>1123683.9653395002</v>
      </c>
    </row>
    <row r="17" spans="1:19" x14ac:dyDescent="0.25">
      <c r="A17" s="1" t="s">
        <v>2144</v>
      </c>
      <c r="B17">
        <v>197870</v>
      </c>
      <c r="D17" s="184">
        <v>142353.69725</v>
      </c>
      <c r="E17" s="184">
        <v>142353.69725</v>
      </c>
      <c r="F17" s="184">
        <v>156061.73475</v>
      </c>
      <c r="G17" s="184">
        <v>720659.59008187498</v>
      </c>
      <c r="H17" s="184">
        <v>734589.65258187498</v>
      </c>
      <c r="I17" s="184">
        <v>937470.05152350001</v>
      </c>
      <c r="J17" s="184">
        <v>1629261.3393922502</v>
      </c>
      <c r="K17" s="184">
        <v>1629261.3393922502</v>
      </c>
      <c r="L17" s="184">
        <v>1629261.3393922502</v>
      </c>
      <c r="M17" s="184">
        <v>1883935.6322763502</v>
      </c>
      <c r="N17" s="184">
        <v>2416755.7567622596</v>
      </c>
      <c r="O17" s="184">
        <v>2779382.4312909879</v>
      </c>
      <c r="P17" s="184">
        <v>2880732.3263511369</v>
      </c>
      <c r="Q17" s="184">
        <v>2983571.6898532002</v>
      </c>
      <c r="R17" s="184">
        <v>2983571.6898532002</v>
      </c>
      <c r="S17" s="184">
        <v>3105961.5344629968</v>
      </c>
    </row>
    <row r="18" spans="1:19" x14ac:dyDescent="0.25">
      <c r="M18" s="184"/>
    </row>
    <row r="19" spans="1:19" ht="21" customHeight="1" x14ac:dyDescent="0.25">
      <c r="M19" s="184"/>
    </row>
    <row r="20" spans="1:19" x14ac:dyDescent="0.25">
      <c r="M20" s="184"/>
    </row>
    <row r="21" spans="1:19" x14ac:dyDescent="0.25">
      <c r="H21" s="102" t="s">
        <v>2169</v>
      </c>
      <c r="I21" s="438">
        <f>GETPIVOTDATA("Som van 2030 FIX",$A$12)-GETPIVOTDATA("Som van 2029 FIX",$A$12)</f>
        <v>202880.39894162503</v>
      </c>
      <c r="J21" s="438">
        <f>GETPIVOTDATA("Som van 2031 FIX",$A$12)-GETPIVOTDATA("Som van 2029 FIX",$A$12)</f>
        <v>894671.68681037519</v>
      </c>
      <c r="K21" s="438">
        <f>GETPIVOTDATA("Som van 2032 FIX",$A$12)-GETPIVOTDATA("Som van 2029 FIX",$A$12)</f>
        <v>894671.68681037519</v>
      </c>
      <c r="L21" s="438">
        <f>GETPIVOTDATA("Som van 2033 FIX",$A$12)-GETPIVOTDATA("Som van 2029 FIX",$A$12)</f>
        <v>894671.68681037519</v>
      </c>
      <c r="M21" s="438">
        <f>GETPIVOTDATA("Som van 2034 FIX",$A$12)-GETPIVOTDATA("Som van 2029 FIX",$A$12)</f>
        <v>1149345.9796944752</v>
      </c>
      <c r="N21" s="438">
        <f>GETPIVOTDATA("Som van 2035 FIX",$A$12)-GETPIVOTDATA("Som van 2029 FIX",$A$12)</f>
        <v>1682166.1041803847</v>
      </c>
      <c r="O21" s="438">
        <f>GETPIVOTDATA("Som van 2036 FIX",$A$12)-GETPIVOTDATA("Som van 2029 FIX",$A$12)</f>
        <v>2044792.7787091129</v>
      </c>
      <c r="P21" s="438">
        <f>GETPIVOTDATA("Som van 2037 FIX",$A$12)-GETPIVOTDATA("Som van 2029 FIX",$A$12)</f>
        <v>2146142.6737692617</v>
      </c>
      <c r="Q21" s="438">
        <f>GETPIVOTDATA("Som van 2038 FIX",$A$12)-GETPIVOTDATA("Som van 2029 FIX",$A$12)</f>
        <v>2248982.0372713255</v>
      </c>
      <c r="R21" s="438">
        <f>GETPIVOTDATA("Som van 2039 FIX",$A$12)-GETPIVOTDATA("Som van 2029 FIX",$A$12)</f>
        <v>2248982.0372713255</v>
      </c>
      <c r="S21" s="254">
        <f>GETPIVOTDATA("Som van 2040 FIX",$A$12)-GETPIVOTDATA("Som van 2029 FIX",$A$12)</f>
        <v>2371371.8818811215</v>
      </c>
    </row>
    <row r="22" spans="1:19" x14ac:dyDescent="0.25">
      <c r="M22" s="184"/>
    </row>
    <row r="23" spans="1:19" x14ac:dyDescent="0.25">
      <c r="M23" s="184"/>
      <c r="O23" s="184"/>
    </row>
    <row r="24" spans="1:19" x14ac:dyDescent="0.25">
      <c r="M24" s="184"/>
    </row>
    <row r="25" spans="1:19" x14ac:dyDescent="0.25">
      <c r="M25" s="184"/>
    </row>
    <row r="26" spans="1:19" x14ac:dyDescent="0.25">
      <c r="M26" s="184"/>
    </row>
    <row r="27" spans="1:19" x14ac:dyDescent="0.25">
      <c r="M27" s="184"/>
    </row>
    <row r="28" spans="1:19" x14ac:dyDescent="0.25">
      <c r="M28" s="184"/>
    </row>
    <row r="29" spans="1:19" x14ac:dyDescent="0.25">
      <c r="M29" s="184"/>
    </row>
    <row r="30" spans="1:19" x14ac:dyDescent="0.25">
      <c r="M30" s="18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EED9C-0F6E-4CDA-93FA-59094E9A9DCE}">
  <dimension ref="A1:DS756"/>
  <sheetViews>
    <sheetView topLeftCell="BT1" zoomScale="90" zoomScaleNormal="90" zoomScaleSheetLayoutView="100" workbookViewId="0">
      <pane ySplit="1" topLeftCell="A544" activePane="bottomLeft" state="frozen"/>
      <selection activeCell="CE1" sqref="CE1"/>
      <selection pane="bottomLeft" activeCell="BX578" sqref="BX578"/>
    </sheetView>
  </sheetViews>
  <sheetFormatPr defaultColWidth="9.5703125" defaultRowHeight="15" x14ac:dyDescent="0.25"/>
  <cols>
    <col min="1" max="1" width="72.42578125" hidden="1" customWidth="1"/>
    <col min="2" max="2" width="11.5703125" style="166" bestFit="1" customWidth="1"/>
    <col min="3" max="3" width="15.5703125" hidden="1" customWidth="1"/>
    <col min="4" max="4" width="72.7109375" customWidth="1"/>
    <col min="5" max="5" width="40.7109375" customWidth="1"/>
    <col min="6" max="6" width="51.7109375" bestFit="1" customWidth="1"/>
    <col min="7" max="7" width="16" bestFit="1" customWidth="1"/>
    <col min="8" max="8" width="18.5703125" bestFit="1" customWidth="1"/>
    <col min="9" max="9" width="28.28515625" bestFit="1" customWidth="1"/>
    <col min="10" max="10" width="21.7109375" bestFit="1" customWidth="1"/>
    <col min="11" max="11" width="17.140625" bestFit="1" customWidth="1"/>
    <col min="12" max="12" width="20.5703125" bestFit="1" customWidth="1"/>
    <col min="13" max="13" width="26.140625" style="167" bestFit="1" customWidth="1"/>
    <col min="14" max="14" width="11" bestFit="1" customWidth="1"/>
    <col min="15" max="15" width="24.28515625" bestFit="1" customWidth="1"/>
    <col min="16" max="16" width="11.28515625" bestFit="1" customWidth="1"/>
    <col min="17" max="17" width="24.85546875" bestFit="1" customWidth="1"/>
    <col min="18" max="18" width="13.7109375" bestFit="1" customWidth="1"/>
    <col min="19" max="19" width="18.5703125" bestFit="1" customWidth="1"/>
    <col min="20" max="20" width="21.7109375" bestFit="1" customWidth="1"/>
    <col min="21" max="21" width="26.7109375" bestFit="1" customWidth="1"/>
    <col min="22" max="22" width="57.85546875" bestFit="1" customWidth="1"/>
    <col min="23" max="23" width="26.28515625" bestFit="1" customWidth="1"/>
    <col min="24" max="24" width="14.85546875" bestFit="1" customWidth="1"/>
    <col min="25" max="25" width="16.7109375" bestFit="1" customWidth="1"/>
    <col min="26" max="26" width="16.7109375" style="174" bestFit="1" customWidth="1"/>
    <col min="27" max="27" width="16.28515625" bestFit="1" customWidth="1"/>
    <col min="28" max="28" width="18.28515625" bestFit="1" customWidth="1"/>
    <col min="29" max="29" width="24.85546875" bestFit="1" customWidth="1"/>
    <col min="30" max="30" width="33.5703125" bestFit="1" customWidth="1"/>
    <col min="31" max="31" width="19.28515625" bestFit="1" customWidth="1"/>
    <col min="32" max="32" width="16.85546875" bestFit="1" customWidth="1"/>
    <col min="33" max="33" width="10.28515625" bestFit="1" customWidth="1"/>
    <col min="34" max="34" width="10.7109375" bestFit="1" customWidth="1"/>
    <col min="35" max="35" width="15.28515625" bestFit="1" customWidth="1"/>
    <col min="36" max="37" width="11.140625" bestFit="1" customWidth="1"/>
    <col min="38" max="38" width="20" bestFit="1" customWidth="1"/>
    <col min="39" max="39" width="11.140625" bestFit="1" customWidth="1"/>
    <col min="40" max="40" width="20" bestFit="1" customWidth="1"/>
    <col min="41" max="41" width="11.140625" bestFit="1" customWidth="1"/>
    <col min="42" max="42" width="20" bestFit="1" customWidth="1"/>
    <col min="43" max="43" width="11.28515625" bestFit="1" customWidth="1"/>
    <col min="44" max="44" width="20" bestFit="1" customWidth="1"/>
    <col min="45" max="45" width="11.140625" bestFit="1" customWidth="1"/>
    <col min="46" max="46" width="20" bestFit="1" customWidth="1"/>
    <col min="47" max="47" width="11.140625" bestFit="1" customWidth="1"/>
    <col min="48" max="48" width="20" bestFit="1" customWidth="1"/>
    <col min="49" max="49" width="11.140625" bestFit="1" customWidth="1"/>
    <col min="50" max="50" width="20" bestFit="1" customWidth="1"/>
    <col min="51" max="51" width="11.140625" bestFit="1" customWidth="1"/>
    <col min="52" max="52" width="20" bestFit="1" customWidth="1"/>
    <col min="53" max="53" width="11.140625" bestFit="1" customWidth="1"/>
    <col min="54" max="54" width="20" bestFit="1" customWidth="1"/>
    <col min="55" max="55" width="11.140625" bestFit="1" customWidth="1"/>
    <col min="56" max="56" width="20" bestFit="1" customWidth="1"/>
    <col min="57" max="57" width="11.140625" bestFit="1" customWidth="1"/>
    <col min="58" max="58" width="20" bestFit="1" customWidth="1"/>
    <col min="59" max="59" width="11.140625" bestFit="1" customWidth="1"/>
    <col min="60" max="60" width="20" bestFit="1" customWidth="1"/>
    <col min="61" max="61" width="11.140625" bestFit="1" customWidth="1"/>
    <col min="62" max="62" width="20" bestFit="1" customWidth="1"/>
    <col min="63" max="63" width="11.140625" bestFit="1" customWidth="1"/>
    <col min="64" max="64" width="20" bestFit="1" customWidth="1"/>
    <col min="65" max="65" width="11.140625" bestFit="1" customWidth="1"/>
    <col min="66" max="66" width="20" bestFit="1" customWidth="1"/>
    <col min="67" max="67" width="11.140625" bestFit="1" customWidth="1"/>
    <col min="68" max="68" width="20" bestFit="1" customWidth="1"/>
    <col min="69" max="69" width="10" bestFit="1" customWidth="1"/>
    <col min="70" max="70" width="20" bestFit="1" customWidth="1"/>
    <col min="71" max="71" width="10" bestFit="1" customWidth="1"/>
    <col min="72" max="72" width="20" bestFit="1" customWidth="1"/>
    <col min="73" max="73" width="10" bestFit="1" customWidth="1"/>
    <col min="74" max="74" width="20" bestFit="1" customWidth="1"/>
    <col min="75" max="75" width="10" bestFit="1" customWidth="1"/>
    <col min="76" max="76" width="20" bestFit="1" customWidth="1"/>
    <col min="77" max="77" width="10" bestFit="1" customWidth="1"/>
    <col min="78" max="78" width="20" bestFit="1" customWidth="1"/>
    <col min="79" max="79" width="10" bestFit="1" customWidth="1"/>
    <col min="80" max="80" width="20" bestFit="1" customWidth="1"/>
    <col min="81" max="81" width="10" bestFit="1" customWidth="1"/>
    <col min="82" max="82" width="20" bestFit="1" customWidth="1"/>
    <col min="83" max="83" width="23.7109375" bestFit="1" customWidth="1"/>
    <col min="84" max="84" width="25.28515625" bestFit="1" customWidth="1"/>
    <col min="85" max="85" width="18.42578125" bestFit="1" customWidth="1"/>
    <col min="86" max="96" width="9.7109375" bestFit="1" customWidth="1"/>
    <col min="97" max="110" width="12.28515625" bestFit="1" customWidth="1"/>
    <col min="111" max="111" width="13.85546875" bestFit="1" customWidth="1"/>
    <col min="112" max="112" width="23.5703125" bestFit="1" customWidth="1"/>
    <col min="113" max="113" width="42.28515625" bestFit="1" customWidth="1"/>
    <col min="114" max="118" width="21.7109375" bestFit="1" customWidth="1"/>
    <col min="119" max="123" width="11.7109375" bestFit="1" customWidth="1"/>
  </cols>
  <sheetData>
    <row r="1" spans="1:123" ht="48" x14ac:dyDescent="0.25">
      <c r="A1" s="8" t="s">
        <v>341</v>
      </c>
      <c r="B1" s="9" t="s">
        <v>342</v>
      </c>
      <c r="C1" s="10" t="s">
        <v>2084</v>
      </c>
      <c r="D1" s="11" t="s">
        <v>343</v>
      </c>
      <c r="E1" s="11" t="s">
        <v>373</v>
      </c>
      <c r="F1" s="11" t="s">
        <v>344</v>
      </c>
      <c r="G1" s="10" t="s">
        <v>374</v>
      </c>
      <c r="H1" s="10" t="s">
        <v>375</v>
      </c>
      <c r="I1" s="11" t="s">
        <v>376</v>
      </c>
      <c r="J1" s="12" t="s">
        <v>17</v>
      </c>
      <c r="K1" s="12" t="s">
        <v>377</v>
      </c>
      <c r="L1" s="12" t="s">
        <v>378</v>
      </c>
      <c r="M1" s="13" t="s">
        <v>379</v>
      </c>
      <c r="N1" s="11" t="s">
        <v>380</v>
      </c>
      <c r="O1" s="14" t="s">
        <v>381</v>
      </c>
      <c r="P1" s="15" t="s">
        <v>382</v>
      </c>
      <c r="Q1" s="15" t="s">
        <v>383</v>
      </c>
      <c r="R1" s="15" t="s">
        <v>384</v>
      </c>
      <c r="S1" s="16" t="s">
        <v>385</v>
      </c>
      <c r="T1" s="16" t="s">
        <v>386</v>
      </c>
      <c r="U1" s="16" t="s">
        <v>387</v>
      </c>
      <c r="V1" s="16" t="s">
        <v>388</v>
      </c>
      <c r="W1" s="16" t="s">
        <v>389</v>
      </c>
      <c r="X1" s="16" t="s">
        <v>390</v>
      </c>
      <c r="Y1" s="17" t="s">
        <v>391</v>
      </c>
      <c r="Z1" s="273" t="s">
        <v>391</v>
      </c>
      <c r="AA1" s="18" t="s">
        <v>392</v>
      </c>
      <c r="AB1" s="19" t="s">
        <v>19</v>
      </c>
      <c r="AC1" s="19" t="s">
        <v>393</v>
      </c>
      <c r="AD1" s="20" t="s">
        <v>394</v>
      </c>
      <c r="AE1" s="20" t="s">
        <v>395</v>
      </c>
      <c r="AF1" s="20" t="s">
        <v>396</v>
      </c>
      <c r="AG1" s="21" t="s">
        <v>20</v>
      </c>
      <c r="AH1" s="22" t="s">
        <v>21</v>
      </c>
      <c r="AI1" s="22" t="s">
        <v>22</v>
      </c>
      <c r="AJ1" s="21">
        <v>2024</v>
      </c>
      <c r="AK1" s="21">
        <v>2025</v>
      </c>
      <c r="AL1" s="23" t="s">
        <v>397</v>
      </c>
      <c r="AM1" s="21">
        <v>2026</v>
      </c>
      <c r="AN1" s="23" t="s">
        <v>398</v>
      </c>
      <c r="AO1" s="21">
        <v>2027</v>
      </c>
      <c r="AP1" s="23" t="s">
        <v>399</v>
      </c>
      <c r="AQ1" s="21">
        <v>2028</v>
      </c>
      <c r="AR1" s="23" t="s">
        <v>400</v>
      </c>
      <c r="AS1" s="21">
        <v>2029</v>
      </c>
      <c r="AT1" s="23" t="s">
        <v>401</v>
      </c>
      <c r="AU1" s="21">
        <v>2030</v>
      </c>
      <c r="AV1" s="23" t="s">
        <v>402</v>
      </c>
      <c r="AW1" s="21">
        <v>2031</v>
      </c>
      <c r="AX1" s="23" t="s">
        <v>403</v>
      </c>
      <c r="AY1" s="21">
        <v>2032</v>
      </c>
      <c r="AZ1" s="23" t="s">
        <v>404</v>
      </c>
      <c r="BA1" s="21">
        <v>2033</v>
      </c>
      <c r="BB1" s="23" t="s">
        <v>405</v>
      </c>
      <c r="BC1" s="21">
        <v>2034</v>
      </c>
      <c r="BD1" s="23" t="s">
        <v>406</v>
      </c>
      <c r="BE1" s="21">
        <v>2035</v>
      </c>
      <c r="BF1" s="23" t="s">
        <v>407</v>
      </c>
      <c r="BG1" s="21">
        <v>2036</v>
      </c>
      <c r="BH1" s="23" t="s">
        <v>408</v>
      </c>
      <c r="BI1" s="21">
        <v>2037</v>
      </c>
      <c r="BJ1" s="23" t="s">
        <v>409</v>
      </c>
      <c r="BK1" s="21">
        <v>2038</v>
      </c>
      <c r="BL1" s="23" t="s">
        <v>410</v>
      </c>
      <c r="BM1" s="21">
        <v>2039</v>
      </c>
      <c r="BN1" s="23" t="s">
        <v>411</v>
      </c>
      <c r="BO1" s="21">
        <v>2040</v>
      </c>
      <c r="BP1" s="23" t="s">
        <v>412</v>
      </c>
      <c r="BQ1" s="21">
        <v>2041</v>
      </c>
      <c r="BR1" s="23" t="s">
        <v>413</v>
      </c>
      <c r="BS1" s="21">
        <v>2042</v>
      </c>
      <c r="BT1" s="23" t="s">
        <v>414</v>
      </c>
      <c r="BU1" s="21">
        <v>2043</v>
      </c>
      <c r="BV1" s="23" t="s">
        <v>415</v>
      </c>
      <c r="BW1" s="21">
        <v>2044</v>
      </c>
      <c r="BX1" s="23" t="s">
        <v>416</v>
      </c>
      <c r="BY1" s="21">
        <v>2045</v>
      </c>
      <c r="BZ1" s="23" t="s">
        <v>417</v>
      </c>
      <c r="CA1" s="21">
        <v>2046</v>
      </c>
      <c r="CB1" s="23" t="s">
        <v>418</v>
      </c>
      <c r="CC1" s="21">
        <v>2047</v>
      </c>
      <c r="CD1" s="23" t="s">
        <v>419</v>
      </c>
      <c r="CE1" s="24" t="s">
        <v>420</v>
      </c>
      <c r="CF1" s="25" t="s">
        <v>421</v>
      </c>
      <c r="CG1" s="25" t="s">
        <v>422</v>
      </c>
      <c r="CH1" s="26" t="s">
        <v>2085</v>
      </c>
      <c r="CI1" s="26" t="s">
        <v>423</v>
      </c>
      <c r="CJ1" s="26" t="s">
        <v>424</v>
      </c>
      <c r="CK1" s="26" t="s">
        <v>425</v>
      </c>
      <c r="CL1" s="26" t="s">
        <v>426</v>
      </c>
      <c r="CM1" s="26" t="s">
        <v>427</v>
      </c>
      <c r="CN1" s="26" t="s">
        <v>428</v>
      </c>
      <c r="CO1" s="26" t="s">
        <v>429</v>
      </c>
      <c r="CP1" s="26" t="s">
        <v>430</v>
      </c>
      <c r="CQ1" s="26" t="s">
        <v>431</v>
      </c>
      <c r="CR1" s="26" t="s">
        <v>432</v>
      </c>
      <c r="CS1" s="27" t="s">
        <v>433</v>
      </c>
      <c r="CT1" s="27" t="s">
        <v>434</v>
      </c>
      <c r="CU1" s="27" t="s">
        <v>435</v>
      </c>
      <c r="CV1" s="27" t="s">
        <v>436</v>
      </c>
      <c r="CW1" s="27" t="s">
        <v>437</v>
      </c>
      <c r="CX1" s="27" t="s">
        <v>438</v>
      </c>
      <c r="CY1" s="27" t="s">
        <v>439</v>
      </c>
      <c r="CZ1" s="27" t="s">
        <v>440</v>
      </c>
      <c r="DA1" s="27" t="s">
        <v>441</v>
      </c>
      <c r="DB1" s="27" t="s">
        <v>442</v>
      </c>
      <c r="DC1" s="27" t="s">
        <v>443</v>
      </c>
      <c r="DD1" s="27" t="s">
        <v>444</v>
      </c>
      <c r="DE1" s="27" t="s">
        <v>445</v>
      </c>
      <c r="DF1" s="27" t="s">
        <v>446</v>
      </c>
      <c r="DG1" s="25" t="s">
        <v>447</v>
      </c>
      <c r="DH1" s="25" t="s">
        <v>448</v>
      </c>
      <c r="DI1" s="11" t="s">
        <v>12</v>
      </c>
      <c r="DJ1" s="28" t="s">
        <v>2086</v>
      </c>
      <c r="DK1" s="28" t="s">
        <v>449</v>
      </c>
      <c r="DL1" s="28" t="s">
        <v>450</v>
      </c>
      <c r="DM1" s="28" t="s">
        <v>451</v>
      </c>
      <c r="DN1" s="28" t="s">
        <v>452</v>
      </c>
      <c r="DO1" s="29" t="s">
        <v>2087</v>
      </c>
      <c r="DP1" s="29" t="s">
        <v>455</v>
      </c>
      <c r="DQ1" s="29" t="s">
        <v>456</v>
      </c>
      <c r="DR1" s="29" t="s">
        <v>457</v>
      </c>
      <c r="DS1" s="29" t="s">
        <v>458</v>
      </c>
    </row>
    <row r="2" spans="1:123" x14ac:dyDescent="0.25">
      <c r="A2" s="30" t="s">
        <v>459</v>
      </c>
      <c r="B2" s="31">
        <v>0</v>
      </c>
      <c r="C2" s="32"/>
      <c r="D2" s="56" t="s">
        <v>460</v>
      </c>
      <c r="E2" s="34" t="s">
        <v>462</v>
      </c>
      <c r="F2" s="34" t="s">
        <v>461</v>
      </c>
      <c r="G2" s="34" t="s">
        <v>463</v>
      </c>
      <c r="H2" s="34" t="s">
        <v>464</v>
      </c>
      <c r="I2" s="34" t="s">
        <v>465</v>
      </c>
      <c r="J2" s="34" t="s">
        <v>44</v>
      </c>
      <c r="K2" s="34" t="s">
        <v>466</v>
      </c>
      <c r="L2" s="34" t="s">
        <v>467</v>
      </c>
      <c r="M2" s="36">
        <v>1.0415000000000001</v>
      </c>
      <c r="N2" s="69" t="s">
        <v>468</v>
      </c>
      <c r="O2" s="69" t="s">
        <v>58</v>
      </c>
      <c r="P2" s="37" t="s">
        <v>469</v>
      </c>
      <c r="Q2" s="38">
        <v>2021</v>
      </c>
      <c r="R2" s="39" t="s">
        <v>470</v>
      </c>
      <c r="S2" s="37" t="s">
        <v>471</v>
      </c>
      <c r="T2" s="39" t="s">
        <v>472</v>
      </c>
      <c r="U2" s="39" t="s">
        <v>472</v>
      </c>
      <c r="V2" s="39" t="s">
        <v>460</v>
      </c>
      <c r="W2" s="40" t="s">
        <v>473</v>
      </c>
      <c r="X2" s="40" t="s">
        <v>474</v>
      </c>
      <c r="Y2" s="41"/>
      <c r="Z2" s="274">
        <v>0</v>
      </c>
      <c r="AA2" s="42"/>
      <c r="AB2" s="43">
        <v>61012</v>
      </c>
      <c r="AC2" s="43">
        <v>0</v>
      </c>
      <c r="AD2" s="43"/>
      <c r="AE2" s="43">
        <v>0</v>
      </c>
      <c r="AF2" s="44"/>
      <c r="AG2" s="45">
        <f t="shared" ref="AG2:AG65" si="0">AJ2+AK2+AM2+AO2+AQ2+AS2+AU2+AW2+AY2+BA2+BC2+BI2+BE2+BG2+BK2+BM2+BO2+BQ2+BS2+BU2+BW2+BY2+CA2+CC2</f>
        <v>61012.47</v>
      </c>
      <c r="AH2" s="45">
        <f t="shared" ref="AH2:AH65" si="1">AJ2+AL2+AN2+AP2+AR2+AT2+AV2+AX2+AZ2+BB2+BD2+BJ2+BF2+BH2+BL2+BN2+BP2+BR2+BT2+BV2+BX2+BZ2+CB2+CD2</f>
        <v>63544.487505000005</v>
      </c>
      <c r="AI2" s="45">
        <f t="shared" ref="AI2:AI65" si="2">AH2+Z2</f>
        <v>63544.487505000005</v>
      </c>
      <c r="AJ2" s="46">
        <v>0</v>
      </c>
      <c r="AK2" s="46">
        <v>0</v>
      </c>
      <c r="AL2" s="46">
        <f t="shared" ref="AL2:AL13" si="3">M2*AK2</f>
        <v>0</v>
      </c>
      <c r="AM2" s="46">
        <v>0</v>
      </c>
      <c r="AN2" s="46">
        <f t="shared" ref="AN2:AN65" si="4">$M2*AM2</f>
        <v>0</v>
      </c>
      <c r="AO2" s="46">
        <v>0</v>
      </c>
      <c r="AP2" s="46">
        <f t="shared" ref="AP2:AP65" si="5">$M2*AO2</f>
        <v>0</v>
      </c>
      <c r="AQ2" s="46">
        <v>61012.47</v>
      </c>
      <c r="AR2" s="46">
        <f t="shared" ref="AR2:AR65" si="6">$M2*AQ2</f>
        <v>63544.487505000005</v>
      </c>
      <c r="AS2" s="46">
        <v>0</v>
      </c>
      <c r="AT2" s="46">
        <f t="shared" ref="AT2:AT65" si="7">$M2*AS2</f>
        <v>0</v>
      </c>
      <c r="AU2" s="46">
        <v>0</v>
      </c>
      <c r="AV2" s="46">
        <f t="shared" ref="AV2:AV65" si="8">$M2*AU2</f>
        <v>0</v>
      </c>
      <c r="AW2" s="46">
        <v>0</v>
      </c>
      <c r="AX2" s="46">
        <f t="shared" ref="AX2:AX65" si="9">$M2*AW2</f>
        <v>0</v>
      </c>
      <c r="AY2" s="46">
        <v>0</v>
      </c>
      <c r="AZ2" s="46">
        <f t="shared" ref="AZ2:AZ65" si="10">$M2*AY2</f>
        <v>0</v>
      </c>
      <c r="BA2" s="46">
        <v>0</v>
      </c>
      <c r="BB2" s="46">
        <f t="shared" ref="BB2:BB65" si="11">$M2*BA2</f>
        <v>0</v>
      </c>
      <c r="BC2" s="46">
        <v>0</v>
      </c>
      <c r="BD2" s="46">
        <f t="shared" ref="BD2:BD65" si="12">$M2*BC2</f>
        <v>0</v>
      </c>
      <c r="BE2" s="46">
        <v>0</v>
      </c>
      <c r="BF2" s="46">
        <f t="shared" ref="BF2:BF65" si="13">$M2*BE2</f>
        <v>0</v>
      </c>
      <c r="BG2" s="46">
        <v>0</v>
      </c>
      <c r="BH2" s="46">
        <f t="shared" ref="BH2:BH65" si="14">$M2*BG2</f>
        <v>0</v>
      </c>
      <c r="BI2" s="46">
        <v>0</v>
      </c>
      <c r="BJ2" s="46">
        <f t="shared" ref="BJ2:BJ65" si="15">$M2*BI2</f>
        <v>0</v>
      </c>
      <c r="BK2" s="46">
        <v>0</v>
      </c>
      <c r="BL2" s="46">
        <f t="shared" ref="BL2:BL65" si="16">$M2*BK2</f>
        <v>0</v>
      </c>
      <c r="BM2" s="46">
        <v>0</v>
      </c>
      <c r="BN2" s="46">
        <f t="shared" ref="BN2:BN65" si="17">$M2*BM2</f>
        <v>0</v>
      </c>
      <c r="BO2" s="46">
        <v>0</v>
      </c>
      <c r="BP2" s="46">
        <f t="shared" ref="BP2:BP65" si="18">$M2*BO2</f>
        <v>0</v>
      </c>
      <c r="BQ2" s="46">
        <v>0</v>
      </c>
      <c r="BR2" s="46">
        <f t="shared" ref="BR2:BR65" si="19">$M2*BQ2</f>
        <v>0</v>
      </c>
      <c r="BS2" s="46">
        <v>0</v>
      </c>
      <c r="BT2" s="46">
        <f t="shared" ref="BT2:BT65" si="20">$M2*BS2</f>
        <v>0</v>
      </c>
      <c r="BU2" s="46">
        <v>0</v>
      </c>
      <c r="BV2" s="46">
        <f t="shared" ref="BV2:BV65" si="21">$M2*BU2</f>
        <v>0</v>
      </c>
      <c r="BW2" s="46">
        <v>0</v>
      </c>
      <c r="BX2" s="46">
        <f t="shared" ref="BX2:BX65" si="22">$M2*BW2</f>
        <v>0</v>
      </c>
      <c r="BY2" s="46">
        <v>0</v>
      </c>
      <c r="BZ2" s="46">
        <f t="shared" ref="BZ2:BZ65" si="23">$M2*BY2</f>
        <v>0</v>
      </c>
      <c r="CA2" s="47">
        <v>0</v>
      </c>
      <c r="CB2" s="46">
        <f t="shared" ref="CB2:CB65" si="24">$M2*CA2</f>
        <v>0</v>
      </c>
      <c r="CC2" s="48">
        <v>0</v>
      </c>
      <c r="CD2" s="46">
        <f t="shared" ref="CD2:CD65" si="25">$M2*CC2</f>
        <v>0</v>
      </c>
      <c r="CE2" s="49">
        <v>10</v>
      </c>
      <c r="CF2" s="50">
        <f t="shared" ref="CF2:CF19" si="26">(AI2-AC2)/CE2</f>
        <v>6354.4487505000006</v>
      </c>
      <c r="CG2" s="51">
        <v>61012.470000000016</v>
      </c>
      <c r="CH2" s="52"/>
      <c r="CI2" s="52"/>
      <c r="CJ2" s="52"/>
      <c r="CK2" s="53"/>
      <c r="CL2" s="53"/>
      <c r="CM2" s="53"/>
      <c r="CN2" s="53">
        <f t="shared" ref="CN2:CY3" si="27">$CF2</f>
        <v>6354.4487505000006</v>
      </c>
      <c r="CO2" s="53">
        <f t="shared" si="27"/>
        <v>6354.4487505000006</v>
      </c>
      <c r="CP2" s="53">
        <f t="shared" si="27"/>
        <v>6354.4487505000006</v>
      </c>
      <c r="CQ2" s="53">
        <f t="shared" si="27"/>
        <v>6354.4487505000006</v>
      </c>
      <c r="CR2" s="53">
        <f t="shared" si="27"/>
        <v>6354.4487505000006</v>
      </c>
      <c r="CS2" s="53">
        <f t="shared" si="27"/>
        <v>6354.4487505000006</v>
      </c>
      <c r="CT2" s="53">
        <f t="shared" si="27"/>
        <v>6354.4487505000006</v>
      </c>
      <c r="CU2" s="53">
        <f t="shared" si="27"/>
        <v>6354.4487505000006</v>
      </c>
      <c r="CV2" s="53">
        <f t="shared" si="27"/>
        <v>6354.4487505000006</v>
      </c>
      <c r="CW2" s="53">
        <f t="shared" si="27"/>
        <v>6354.4487505000006</v>
      </c>
      <c r="CX2" s="53"/>
      <c r="CY2" s="53"/>
      <c r="CZ2" s="53"/>
      <c r="DA2" s="53"/>
      <c r="DB2" s="53"/>
      <c r="DC2" s="53"/>
      <c r="DD2" s="53"/>
      <c r="DE2" s="53"/>
      <c r="DF2" s="53"/>
      <c r="DG2" s="54">
        <v>0</v>
      </c>
      <c r="DH2" s="55">
        <v>10</v>
      </c>
      <c r="DI2" s="56" t="s">
        <v>475</v>
      </c>
      <c r="DJ2" s="57">
        <v>0</v>
      </c>
      <c r="DK2" s="57">
        <v>0</v>
      </c>
      <c r="DL2" s="57">
        <v>0</v>
      </c>
      <c r="DM2" s="57">
        <v>0</v>
      </c>
      <c r="DN2" s="57">
        <v>0</v>
      </c>
      <c r="DO2" s="57">
        <v>0</v>
      </c>
      <c r="DP2" s="58">
        <v>0</v>
      </c>
      <c r="DQ2" s="58">
        <v>0</v>
      </c>
      <c r="DR2" s="58">
        <v>0</v>
      </c>
      <c r="DS2" s="58">
        <v>0</v>
      </c>
    </row>
    <row r="3" spans="1:123" x14ac:dyDescent="0.25">
      <c r="A3" s="30" t="s">
        <v>476</v>
      </c>
      <c r="B3" s="77">
        <v>0</v>
      </c>
      <c r="C3" s="78"/>
      <c r="D3" s="261" t="s">
        <v>477</v>
      </c>
      <c r="E3" s="34" t="s">
        <v>478</v>
      </c>
      <c r="F3" s="34">
        <v>0</v>
      </c>
      <c r="G3" s="34" t="s">
        <v>479</v>
      </c>
      <c r="H3" s="34" t="s">
        <v>480</v>
      </c>
      <c r="I3" s="34" t="s">
        <v>465</v>
      </c>
      <c r="J3" s="34" t="s">
        <v>44</v>
      </c>
      <c r="K3" s="34" t="s">
        <v>466</v>
      </c>
      <c r="L3" s="34" t="s">
        <v>467</v>
      </c>
      <c r="M3" s="36">
        <v>1.0415000000000001</v>
      </c>
      <c r="N3" s="69" t="s">
        <v>468</v>
      </c>
      <c r="O3" s="69" t="s">
        <v>58</v>
      </c>
      <c r="P3" s="37" t="s">
        <v>469</v>
      </c>
      <c r="Q3" s="38">
        <v>2022</v>
      </c>
      <c r="R3" s="39" t="s">
        <v>470</v>
      </c>
      <c r="S3" s="37" t="s">
        <v>471</v>
      </c>
      <c r="T3" s="39" t="s">
        <v>481</v>
      </c>
      <c r="U3" s="39" t="s">
        <v>482</v>
      </c>
      <c r="V3" s="39" t="s">
        <v>483</v>
      </c>
      <c r="W3" s="40" t="s">
        <v>484</v>
      </c>
      <c r="X3" s="40" t="s">
        <v>485</v>
      </c>
      <c r="Y3" s="41"/>
      <c r="Z3" s="274">
        <v>0</v>
      </c>
      <c r="AA3" s="42"/>
      <c r="AB3" s="43">
        <v>122024.94</v>
      </c>
      <c r="AC3" s="43">
        <v>0</v>
      </c>
      <c r="AD3" s="43"/>
      <c r="AE3" s="43">
        <v>0</v>
      </c>
      <c r="AF3" s="44"/>
      <c r="AG3" s="45">
        <f t="shared" si="0"/>
        <v>122025</v>
      </c>
      <c r="AH3" s="45">
        <f t="shared" si="1"/>
        <v>127089.03750000001</v>
      </c>
      <c r="AI3" s="45">
        <f t="shared" si="2"/>
        <v>127089.03750000001</v>
      </c>
      <c r="AJ3" s="46">
        <v>0</v>
      </c>
      <c r="AK3" s="46">
        <v>0</v>
      </c>
      <c r="AL3" s="46">
        <f t="shared" si="3"/>
        <v>0</v>
      </c>
      <c r="AM3" s="46">
        <v>0</v>
      </c>
      <c r="AN3" s="46">
        <f t="shared" si="4"/>
        <v>0</v>
      </c>
      <c r="AO3" s="46">
        <v>0</v>
      </c>
      <c r="AP3" s="46">
        <f t="shared" si="5"/>
        <v>0</v>
      </c>
      <c r="AQ3" s="46">
        <v>0</v>
      </c>
      <c r="AR3" s="46">
        <f t="shared" si="6"/>
        <v>0</v>
      </c>
      <c r="AS3" s="46">
        <v>0</v>
      </c>
      <c r="AT3" s="46">
        <f t="shared" si="7"/>
        <v>0</v>
      </c>
      <c r="AU3" s="73">
        <v>0</v>
      </c>
      <c r="AV3" s="46">
        <f t="shared" si="8"/>
        <v>0</v>
      </c>
      <c r="AW3" s="46">
        <v>0</v>
      </c>
      <c r="AX3" s="46">
        <f t="shared" si="9"/>
        <v>0</v>
      </c>
      <c r="AY3" s="73">
        <v>122025</v>
      </c>
      <c r="AZ3" s="46">
        <f t="shared" si="10"/>
        <v>127089.03750000001</v>
      </c>
      <c r="BA3" s="46">
        <v>0</v>
      </c>
      <c r="BB3" s="46">
        <f t="shared" si="11"/>
        <v>0</v>
      </c>
      <c r="BC3" s="46">
        <v>0</v>
      </c>
      <c r="BD3" s="46">
        <f t="shared" si="12"/>
        <v>0</v>
      </c>
      <c r="BE3" s="46">
        <v>0</v>
      </c>
      <c r="BF3" s="46">
        <f t="shared" si="13"/>
        <v>0</v>
      </c>
      <c r="BG3" s="46">
        <v>0</v>
      </c>
      <c r="BH3" s="46">
        <f t="shared" si="14"/>
        <v>0</v>
      </c>
      <c r="BI3" s="46">
        <v>0</v>
      </c>
      <c r="BJ3" s="46">
        <f t="shared" si="15"/>
        <v>0</v>
      </c>
      <c r="BK3" s="46">
        <v>0</v>
      </c>
      <c r="BL3" s="46">
        <f t="shared" si="16"/>
        <v>0</v>
      </c>
      <c r="BM3" s="46">
        <v>0</v>
      </c>
      <c r="BN3" s="46">
        <f t="shared" si="17"/>
        <v>0</v>
      </c>
      <c r="BO3" s="46">
        <v>0</v>
      </c>
      <c r="BP3" s="46">
        <f t="shared" si="18"/>
        <v>0</v>
      </c>
      <c r="BQ3" s="46">
        <v>0</v>
      </c>
      <c r="BR3" s="46">
        <f t="shared" si="19"/>
        <v>0</v>
      </c>
      <c r="BS3" s="46">
        <v>0</v>
      </c>
      <c r="BT3" s="46">
        <f t="shared" si="20"/>
        <v>0</v>
      </c>
      <c r="BU3" s="46">
        <v>0</v>
      </c>
      <c r="BV3" s="46">
        <f t="shared" si="21"/>
        <v>0</v>
      </c>
      <c r="BW3" s="46">
        <v>0</v>
      </c>
      <c r="BX3" s="46">
        <f t="shared" si="22"/>
        <v>0</v>
      </c>
      <c r="BY3" s="46">
        <v>0</v>
      </c>
      <c r="BZ3" s="46">
        <f t="shared" si="23"/>
        <v>0</v>
      </c>
      <c r="CA3" s="47">
        <v>0</v>
      </c>
      <c r="CB3" s="46">
        <f t="shared" si="24"/>
        <v>0</v>
      </c>
      <c r="CC3" s="48">
        <v>0</v>
      </c>
      <c r="CD3" s="46">
        <f t="shared" si="25"/>
        <v>0</v>
      </c>
      <c r="CE3" s="49">
        <v>10</v>
      </c>
      <c r="CF3" s="50">
        <f t="shared" si="26"/>
        <v>12708.903750000001</v>
      </c>
      <c r="CG3" s="51">
        <v>122024.94000000003</v>
      </c>
      <c r="CH3" s="52"/>
      <c r="CI3" s="52"/>
      <c r="CJ3" s="52"/>
      <c r="CK3" s="53"/>
      <c r="CL3" s="53"/>
      <c r="CM3" s="53"/>
      <c r="CN3" s="53"/>
      <c r="CO3" s="53"/>
      <c r="CP3" s="53">
        <f t="shared" si="27"/>
        <v>12708.903750000001</v>
      </c>
      <c r="CQ3" s="53">
        <f t="shared" si="27"/>
        <v>12708.903750000001</v>
      </c>
      <c r="CR3" s="53">
        <f t="shared" si="27"/>
        <v>12708.903750000001</v>
      </c>
      <c r="CS3" s="53">
        <f t="shared" si="27"/>
        <v>12708.903750000001</v>
      </c>
      <c r="CT3" s="53">
        <f t="shared" si="27"/>
        <v>12708.903750000001</v>
      </c>
      <c r="CU3" s="53">
        <f t="shared" si="27"/>
        <v>12708.903750000001</v>
      </c>
      <c r="CV3" s="53">
        <f t="shared" si="27"/>
        <v>12708.903750000001</v>
      </c>
      <c r="CW3" s="53">
        <f t="shared" si="27"/>
        <v>12708.903750000001</v>
      </c>
      <c r="CX3" s="53">
        <f t="shared" si="27"/>
        <v>12708.903750000001</v>
      </c>
      <c r="CY3" s="53">
        <f t="shared" si="27"/>
        <v>12708.903750000001</v>
      </c>
      <c r="CZ3" s="53"/>
      <c r="DA3" s="53"/>
      <c r="DB3" s="53"/>
      <c r="DC3" s="53"/>
      <c r="DD3" s="53"/>
      <c r="DE3" s="53"/>
      <c r="DF3" s="53"/>
      <c r="DG3" s="54">
        <v>0</v>
      </c>
      <c r="DH3" s="55">
        <v>10</v>
      </c>
      <c r="DI3" s="56" t="s">
        <v>486</v>
      </c>
      <c r="DJ3" s="57">
        <v>0</v>
      </c>
      <c r="DK3" s="57">
        <v>0</v>
      </c>
      <c r="DL3" s="57">
        <v>0</v>
      </c>
      <c r="DM3" s="57">
        <v>0</v>
      </c>
      <c r="DN3" s="57">
        <v>0</v>
      </c>
      <c r="DO3" s="57">
        <v>0</v>
      </c>
      <c r="DP3" s="58">
        <v>0</v>
      </c>
      <c r="DQ3" s="58">
        <v>0</v>
      </c>
      <c r="DR3" s="58">
        <v>0</v>
      </c>
      <c r="DS3" s="58">
        <v>0</v>
      </c>
    </row>
    <row r="4" spans="1:123" x14ac:dyDescent="0.25">
      <c r="A4" s="30" t="s">
        <v>487</v>
      </c>
      <c r="B4" s="59">
        <v>0</v>
      </c>
      <c r="C4" s="60"/>
      <c r="D4" s="61" t="s">
        <v>488</v>
      </c>
      <c r="E4" s="34"/>
      <c r="F4" s="34" t="s">
        <v>489</v>
      </c>
      <c r="G4" s="34" t="s">
        <v>463</v>
      </c>
      <c r="H4" s="34" t="s">
        <v>54</v>
      </c>
      <c r="I4" s="34" t="s">
        <v>490</v>
      </c>
      <c r="J4" s="35" t="s">
        <v>173</v>
      </c>
      <c r="K4" s="34" t="s">
        <v>491</v>
      </c>
      <c r="L4" s="34" t="s">
        <v>492</v>
      </c>
      <c r="M4" s="36">
        <v>1.04</v>
      </c>
      <c r="N4" s="34"/>
      <c r="O4" s="34"/>
      <c r="P4" s="37" t="s">
        <v>493</v>
      </c>
      <c r="Q4" s="38">
        <v>2024</v>
      </c>
      <c r="R4" s="39"/>
      <c r="S4" s="38" t="s">
        <v>469</v>
      </c>
      <c r="T4" s="39" t="s">
        <v>494</v>
      </c>
      <c r="U4" s="39" t="s">
        <v>495</v>
      </c>
      <c r="V4" s="39" t="s">
        <v>496</v>
      </c>
      <c r="W4" s="40" t="s">
        <v>497</v>
      </c>
      <c r="X4" s="40" t="s">
        <v>485</v>
      </c>
      <c r="Y4" s="41"/>
      <c r="Z4" s="274">
        <v>0</v>
      </c>
      <c r="AA4" s="42" t="s">
        <v>498</v>
      </c>
      <c r="AB4" s="43">
        <v>70000</v>
      </c>
      <c r="AC4" s="43">
        <v>0</v>
      </c>
      <c r="AD4" s="43"/>
      <c r="AE4" s="43">
        <v>0</v>
      </c>
      <c r="AF4" s="44"/>
      <c r="AG4" s="45">
        <f t="shared" si="0"/>
        <v>70000</v>
      </c>
      <c r="AH4" s="45">
        <f t="shared" si="1"/>
        <v>72800</v>
      </c>
      <c r="AI4" s="45">
        <f t="shared" si="2"/>
        <v>72800</v>
      </c>
      <c r="AJ4" s="46">
        <v>0</v>
      </c>
      <c r="AK4" s="46">
        <v>0</v>
      </c>
      <c r="AL4" s="46">
        <f t="shared" si="3"/>
        <v>0</v>
      </c>
      <c r="AM4" s="46">
        <v>0</v>
      </c>
      <c r="AN4" s="46">
        <f t="shared" si="4"/>
        <v>0</v>
      </c>
      <c r="AO4" s="46">
        <v>0</v>
      </c>
      <c r="AP4" s="46">
        <f t="shared" si="5"/>
        <v>0</v>
      </c>
      <c r="AQ4" s="46">
        <v>70000</v>
      </c>
      <c r="AR4" s="46">
        <f t="shared" si="6"/>
        <v>72800</v>
      </c>
      <c r="AS4" s="46">
        <v>0</v>
      </c>
      <c r="AT4" s="46">
        <f t="shared" si="7"/>
        <v>0</v>
      </c>
      <c r="AU4" s="46">
        <v>0</v>
      </c>
      <c r="AV4" s="46">
        <f t="shared" si="8"/>
        <v>0</v>
      </c>
      <c r="AW4" s="46">
        <v>0</v>
      </c>
      <c r="AX4" s="46">
        <f t="shared" si="9"/>
        <v>0</v>
      </c>
      <c r="AY4" s="46">
        <v>0</v>
      </c>
      <c r="AZ4" s="46">
        <f t="shared" si="10"/>
        <v>0</v>
      </c>
      <c r="BA4" s="46">
        <v>0</v>
      </c>
      <c r="BB4" s="46">
        <f t="shared" si="11"/>
        <v>0</v>
      </c>
      <c r="BC4" s="46">
        <v>0</v>
      </c>
      <c r="BD4" s="46">
        <f t="shared" si="12"/>
        <v>0</v>
      </c>
      <c r="BE4" s="46">
        <v>0</v>
      </c>
      <c r="BF4" s="46">
        <f t="shared" si="13"/>
        <v>0</v>
      </c>
      <c r="BG4" s="46">
        <v>0</v>
      </c>
      <c r="BH4" s="46">
        <f t="shared" si="14"/>
        <v>0</v>
      </c>
      <c r="BI4" s="46">
        <v>0</v>
      </c>
      <c r="BJ4" s="46">
        <f t="shared" si="15"/>
        <v>0</v>
      </c>
      <c r="BK4" s="46">
        <v>0</v>
      </c>
      <c r="BL4" s="46">
        <f t="shared" si="16"/>
        <v>0</v>
      </c>
      <c r="BM4" s="46">
        <v>0</v>
      </c>
      <c r="BN4" s="46">
        <f t="shared" si="17"/>
        <v>0</v>
      </c>
      <c r="BO4" s="46">
        <v>0</v>
      </c>
      <c r="BP4" s="46">
        <f t="shared" si="18"/>
        <v>0</v>
      </c>
      <c r="BQ4" s="46">
        <v>0</v>
      </c>
      <c r="BR4" s="46">
        <f t="shared" si="19"/>
        <v>0</v>
      </c>
      <c r="BS4" s="46">
        <v>0</v>
      </c>
      <c r="BT4" s="46">
        <f t="shared" si="20"/>
        <v>0</v>
      </c>
      <c r="BU4" s="46">
        <v>0</v>
      </c>
      <c r="BV4" s="46">
        <f t="shared" si="21"/>
        <v>0</v>
      </c>
      <c r="BW4" s="46">
        <v>0</v>
      </c>
      <c r="BX4" s="46">
        <f t="shared" si="22"/>
        <v>0</v>
      </c>
      <c r="BY4" s="46">
        <v>0</v>
      </c>
      <c r="BZ4" s="46">
        <f t="shared" si="23"/>
        <v>0</v>
      </c>
      <c r="CA4" s="47">
        <v>0</v>
      </c>
      <c r="CB4" s="46">
        <f t="shared" si="24"/>
        <v>0</v>
      </c>
      <c r="CC4" s="48">
        <v>0</v>
      </c>
      <c r="CD4" s="46">
        <f t="shared" si="25"/>
        <v>0</v>
      </c>
      <c r="CE4" s="49">
        <v>10</v>
      </c>
      <c r="CF4" s="50">
        <f t="shared" si="26"/>
        <v>7280</v>
      </c>
      <c r="CG4" s="51">
        <v>70000</v>
      </c>
      <c r="CH4" s="52"/>
      <c r="CI4" s="52"/>
      <c r="CJ4" s="52"/>
      <c r="CK4" s="53"/>
      <c r="CL4" s="53"/>
      <c r="CM4" s="53"/>
      <c r="CN4" s="53">
        <f t="shared" ref="CN4:CW4" si="28">$CF4</f>
        <v>7280</v>
      </c>
      <c r="CO4" s="53">
        <f t="shared" si="28"/>
        <v>7280</v>
      </c>
      <c r="CP4" s="53">
        <f t="shared" si="28"/>
        <v>7280</v>
      </c>
      <c r="CQ4" s="53">
        <f t="shared" si="28"/>
        <v>7280</v>
      </c>
      <c r="CR4" s="53">
        <f t="shared" si="28"/>
        <v>7280</v>
      </c>
      <c r="CS4" s="53">
        <f t="shared" si="28"/>
        <v>7280</v>
      </c>
      <c r="CT4" s="53">
        <f t="shared" si="28"/>
        <v>7280</v>
      </c>
      <c r="CU4" s="53">
        <f t="shared" si="28"/>
        <v>7280</v>
      </c>
      <c r="CV4" s="53">
        <f t="shared" si="28"/>
        <v>7280</v>
      </c>
      <c r="CW4" s="53">
        <f t="shared" si="28"/>
        <v>7280</v>
      </c>
      <c r="CX4" s="53"/>
      <c r="CY4" s="53"/>
      <c r="CZ4" s="53"/>
      <c r="DA4" s="53"/>
      <c r="DB4" s="53"/>
      <c r="DC4" s="53"/>
      <c r="DD4" s="53"/>
      <c r="DE4" s="53"/>
      <c r="DF4" s="53"/>
      <c r="DG4" s="54">
        <v>0</v>
      </c>
      <c r="DH4" s="55">
        <v>10</v>
      </c>
      <c r="DI4" s="56" t="s">
        <v>499</v>
      </c>
      <c r="DJ4" s="57">
        <v>0</v>
      </c>
      <c r="DK4" s="57">
        <v>0</v>
      </c>
      <c r="DL4" s="57">
        <v>0</v>
      </c>
      <c r="DM4" s="57">
        <v>0</v>
      </c>
      <c r="DN4" s="57">
        <v>0</v>
      </c>
      <c r="DO4" s="57">
        <v>0</v>
      </c>
      <c r="DP4" s="58">
        <v>0</v>
      </c>
      <c r="DQ4" s="58">
        <v>0</v>
      </c>
      <c r="DR4" s="58">
        <v>0</v>
      </c>
      <c r="DS4" s="58">
        <v>0</v>
      </c>
    </row>
    <row r="5" spans="1:123" x14ac:dyDescent="0.25">
      <c r="A5" s="30" t="s">
        <v>500</v>
      </c>
      <c r="B5" s="59">
        <v>0</v>
      </c>
      <c r="C5" s="60"/>
      <c r="D5" s="61" t="s">
        <v>501</v>
      </c>
      <c r="E5" s="34"/>
      <c r="F5" s="34" t="s">
        <v>489</v>
      </c>
      <c r="G5" s="34" t="s">
        <v>463</v>
      </c>
      <c r="H5" s="34" t="s">
        <v>54</v>
      </c>
      <c r="I5" s="34" t="s">
        <v>490</v>
      </c>
      <c r="J5" s="35" t="s">
        <v>173</v>
      </c>
      <c r="K5" s="34" t="s">
        <v>491</v>
      </c>
      <c r="L5" s="34" t="s">
        <v>492</v>
      </c>
      <c r="M5" s="36">
        <v>1.04</v>
      </c>
      <c r="N5" s="34"/>
      <c r="O5" s="34"/>
      <c r="P5" s="37" t="s">
        <v>493</v>
      </c>
      <c r="Q5" s="38">
        <v>2024</v>
      </c>
      <c r="R5" s="39"/>
      <c r="S5" s="38" t="s">
        <v>469</v>
      </c>
      <c r="T5" s="39" t="s">
        <v>494</v>
      </c>
      <c r="U5" s="39" t="s">
        <v>495</v>
      </c>
      <c r="V5" s="39" t="s">
        <v>496</v>
      </c>
      <c r="W5" s="40" t="s">
        <v>497</v>
      </c>
      <c r="X5" s="40" t="s">
        <v>485</v>
      </c>
      <c r="Y5" s="41"/>
      <c r="Z5" s="274">
        <v>0</v>
      </c>
      <c r="AA5" s="42" t="s">
        <v>498</v>
      </c>
      <c r="AB5" s="43">
        <v>200000</v>
      </c>
      <c r="AC5" s="43">
        <v>0</v>
      </c>
      <c r="AD5" s="43"/>
      <c r="AE5" s="43">
        <v>0</v>
      </c>
      <c r="AF5" s="44"/>
      <c r="AG5" s="45">
        <f t="shared" si="0"/>
        <v>200000</v>
      </c>
      <c r="AH5" s="45">
        <f t="shared" si="1"/>
        <v>208000</v>
      </c>
      <c r="AI5" s="45">
        <f t="shared" si="2"/>
        <v>208000</v>
      </c>
      <c r="AJ5" s="46">
        <v>0</v>
      </c>
      <c r="AK5" s="46">
        <v>100000</v>
      </c>
      <c r="AL5" s="46">
        <f t="shared" si="3"/>
        <v>104000</v>
      </c>
      <c r="AM5" s="46">
        <v>100000</v>
      </c>
      <c r="AN5" s="46">
        <f t="shared" si="4"/>
        <v>104000</v>
      </c>
      <c r="AO5" s="46">
        <v>0</v>
      </c>
      <c r="AP5" s="46">
        <f t="shared" si="5"/>
        <v>0</v>
      </c>
      <c r="AQ5" s="46">
        <v>0</v>
      </c>
      <c r="AR5" s="46">
        <f t="shared" si="6"/>
        <v>0</v>
      </c>
      <c r="AS5" s="46">
        <v>0</v>
      </c>
      <c r="AT5" s="46">
        <f t="shared" si="7"/>
        <v>0</v>
      </c>
      <c r="AU5" s="46">
        <v>0</v>
      </c>
      <c r="AV5" s="46">
        <f t="shared" si="8"/>
        <v>0</v>
      </c>
      <c r="AW5" s="46">
        <v>0</v>
      </c>
      <c r="AX5" s="46">
        <f t="shared" si="9"/>
        <v>0</v>
      </c>
      <c r="AY5" s="46">
        <v>0</v>
      </c>
      <c r="AZ5" s="46">
        <f t="shared" si="10"/>
        <v>0</v>
      </c>
      <c r="BA5" s="46">
        <v>0</v>
      </c>
      <c r="BB5" s="46">
        <f t="shared" si="11"/>
        <v>0</v>
      </c>
      <c r="BC5" s="46">
        <v>0</v>
      </c>
      <c r="BD5" s="46">
        <f t="shared" si="12"/>
        <v>0</v>
      </c>
      <c r="BE5" s="46">
        <v>0</v>
      </c>
      <c r="BF5" s="46">
        <f t="shared" si="13"/>
        <v>0</v>
      </c>
      <c r="BG5" s="46">
        <v>0</v>
      </c>
      <c r="BH5" s="46">
        <f t="shared" si="14"/>
        <v>0</v>
      </c>
      <c r="BI5" s="46">
        <v>0</v>
      </c>
      <c r="BJ5" s="46">
        <f t="shared" si="15"/>
        <v>0</v>
      </c>
      <c r="BK5" s="46">
        <v>0</v>
      </c>
      <c r="BL5" s="46">
        <f t="shared" si="16"/>
        <v>0</v>
      </c>
      <c r="BM5" s="46">
        <v>0</v>
      </c>
      <c r="BN5" s="46">
        <f t="shared" si="17"/>
        <v>0</v>
      </c>
      <c r="BO5" s="46">
        <v>0</v>
      </c>
      <c r="BP5" s="46">
        <f t="shared" si="18"/>
        <v>0</v>
      </c>
      <c r="BQ5" s="46">
        <v>0</v>
      </c>
      <c r="BR5" s="46">
        <f t="shared" si="19"/>
        <v>0</v>
      </c>
      <c r="BS5" s="46">
        <v>0</v>
      </c>
      <c r="BT5" s="46">
        <f t="shared" si="20"/>
        <v>0</v>
      </c>
      <c r="BU5" s="46">
        <v>0</v>
      </c>
      <c r="BV5" s="46">
        <f t="shared" si="21"/>
        <v>0</v>
      </c>
      <c r="BW5" s="46">
        <v>0</v>
      </c>
      <c r="BX5" s="46">
        <f t="shared" si="22"/>
        <v>0</v>
      </c>
      <c r="BY5" s="46">
        <v>0</v>
      </c>
      <c r="BZ5" s="46">
        <f t="shared" si="23"/>
        <v>0</v>
      </c>
      <c r="CA5" s="47">
        <v>0</v>
      </c>
      <c r="CB5" s="46">
        <f t="shared" si="24"/>
        <v>0</v>
      </c>
      <c r="CC5" s="48">
        <v>0</v>
      </c>
      <c r="CD5" s="46">
        <f t="shared" si="25"/>
        <v>0</v>
      </c>
      <c r="CE5" s="49">
        <v>10</v>
      </c>
      <c r="CF5" s="50">
        <f t="shared" si="26"/>
        <v>20800</v>
      </c>
      <c r="CG5" s="51">
        <v>200000</v>
      </c>
      <c r="CH5" s="52"/>
      <c r="CI5" s="52"/>
      <c r="CJ5" s="52"/>
      <c r="CK5" s="53"/>
      <c r="CL5" s="53">
        <f t="shared" ref="CL5:CX6" si="29">$CF5</f>
        <v>20800</v>
      </c>
      <c r="CM5" s="53">
        <f t="shared" si="29"/>
        <v>20800</v>
      </c>
      <c r="CN5" s="53">
        <f t="shared" si="29"/>
        <v>20800</v>
      </c>
      <c r="CO5" s="53">
        <f t="shared" si="29"/>
        <v>20800</v>
      </c>
      <c r="CP5" s="53">
        <f t="shared" si="29"/>
        <v>20800</v>
      </c>
      <c r="CQ5" s="53">
        <f t="shared" si="29"/>
        <v>20800</v>
      </c>
      <c r="CR5" s="53">
        <f t="shared" si="29"/>
        <v>20800</v>
      </c>
      <c r="CS5" s="53">
        <f t="shared" si="29"/>
        <v>20800</v>
      </c>
      <c r="CT5" s="53">
        <f t="shared" si="29"/>
        <v>20800</v>
      </c>
      <c r="CU5" s="53">
        <f t="shared" si="29"/>
        <v>20800</v>
      </c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4">
        <v>0</v>
      </c>
      <c r="DH5" s="55">
        <v>10</v>
      </c>
      <c r="DI5" s="56" t="s">
        <v>499</v>
      </c>
      <c r="DJ5" s="57">
        <v>0</v>
      </c>
      <c r="DK5" s="57">
        <v>0</v>
      </c>
      <c r="DL5" s="57">
        <v>100000</v>
      </c>
      <c r="DM5" s="57">
        <v>200000</v>
      </c>
      <c r="DN5" s="57">
        <v>180000</v>
      </c>
      <c r="DO5" s="57">
        <v>0</v>
      </c>
      <c r="DP5" s="58">
        <v>0</v>
      </c>
      <c r="DQ5" s="58">
        <v>1300</v>
      </c>
      <c r="DR5" s="58">
        <v>2600</v>
      </c>
      <c r="DS5" s="58">
        <v>2340</v>
      </c>
    </row>
    <row r="6" spans="1:123" x14ac:dyDescent="0.25">
      <c r="A6" s="30" t="s">
        <v>500</v>
      </c>
      <c r="B6" s="59">
        <v>0</v>
      </c>
      <c r="C6" s="60"/>
      <c r="D6" s="61" t="s">
        <v>501</v>
      </c>
      <c r="E6" s="34"/>
      <c r="F6" s="34" t="s">
        <v>489</v>
      </c>
      <c r="G6" s="34" t="s">
        <v>463</v>
      </c>
      <c r="H6" s="34" t="s">
        <v>54</v>
      </c>
      <c r="I6" s="34" t="s">
        <v>490</v>
      </c>
      <c r="J6" s="35" t="s">
        <v>173</v>
      </c>
      <c r="K6" s="34" t="s">
        <v>491</v>
      </c>
      <c r="L6" s="34" t="s">
        <v>492</v>
      </c>
      <c r="M6" s="36">
        <v>1.04</v>
      </c>
      <c r="N6" s="34"/>
      <c r="O6" s="34"/>
      <c r="P6" s="37" t="s">
        <v>493</v>
      </c>
      <c r="Q6" s="38">
        <v>2024</v>
      </c>
      <c r="R6" s="39"/>
      <c r="S6" s="38" t="s">
        <v>469</v>
      </c>
      <c r="T6" s="39" t="s">
        <v>494</v>
      </c>
      <c r="U6" s="39" t="s">
        <v>495</v>
      </c>
      <c r="V6" s="39" t="s">
        <v>496</v>
      </c>
      <c r="W6" s="40" t="s">
        <v>497</v>
      </c>
      <c r="X6" s="40" t="s">
        <v>485</v>
      </c>
      <c r="Y6" s="41"/>
      <c r="Z6" s="274">
        <v>0</v>
      </c>
      <c r="AA6" s="42" t="s">
        <v>498</v>
      </c>
      <c r="AB6" s="43">
        <v>200000</v>
      </c>
      <c r="AC6" s="43">
        <v>0</v>
      </c>
      <c r="AD6" s="43"/>
      <c r="AE6" s="43">
        <v>0</v>
      </c>
      <c r="AF6" s="44"/>
      <c r="AG6" s="45">
        <f t="shared" si="0"/>
        <v>200000</v>
      </c>
      <c r="AH6" s="45">
        <f t="shared" si="1"/>
        <v>208000</v>
      </c>
      <c r="AI6" s="45">
        <f t="shared" si="2"/>
        <v>208000</v>
      </c>
      <c r="AJ6" s="46">
        <v>0</v>
      </c>
      <c r="AK6" s="46">
        <v>0</v>
      </c>
      <c r="AL6" s="46">
        <f t="shared" si="3"/>
        <v>0</v>
      </c>
      <c r="AM6" s="46">
        <v>0</v>
      </c>
      <c r="AN6" s="46">
        <f t="shared" si="4"/>
        <v>0</v>
      </c>
      <c r="AO6" s="46">
        <v>0</v>
      </c>
      <c r="AP6" s="46">
        <f t="shared" si="5"/>
        <v>0</v>
      </c>
      <c r="AQ6" s="46">
        <v>100000</v>
      </c>
      <c r="AR6" s="46">
        <f t="shared" si="6"/>
        <v>104000</v>
      </c>
      <c r="AS6" s="46">
        <v>100000</v>
      </c>
      <c r="AT6" s="46">
        <f t="shared" si="7"/>
        <v>104000</v>
      </c>
      <c r="AU6" s="46">
        <v>0</v>
      </c>
      <c r="AV6" s="46">
        <f t="shared" si="8"/>
        <v>0</v>
      </c>
      <c r="AW6" s="46">
        <v>0</v>
      </c>
      <c r="AX6" s="46">
        <f t="shared" si="9"/>
        <v>0</v>
      </c>
      <c r="AY6" s="46">
        <v>0</v>
      </c>
      <c r="AZ6" s="46">
        <f t="shared" si="10"/>
        <v>0</v>
      </c>
      <c r="BA6" s="46">
        <v>0</v>
      </c>
      <c r="BB6" s="46">
        <f t="shared" si="11"/>
        <v>0</v>
      </c>
      <c r="BC6" s="46">
        <v>0</v>
      </c>
      <c r="BD6" s="46">
        <f t="shared" si="12"/>
        <v>0</v>
      </c>
      <c r="BE6" s="46">
        <v>0</v>
      </c>
      <c r="BF6" s="46">
        <f t="shared" si="13"/>
        <v>0</v>
      </c>
      <c r="BG6" s="46">
        <v>0</v>
      </c>
      <c r="BH6" s="46">
        <f t="shared" si="14"/>
        <v>0</v>
      </c>
      <c r="BI6" s="46">
        <v>0</v>
      </c>
      <c r="BJ6" s="46">
        <f t="shared" si="15"/>
        <v>0</v>
      </c>
      <c r="BK6" s="46">
        <v>0</v>
      </c>
      <c r="BL6" s="46">
        <f t="shared" si="16"/>
        <v>0</v>
      </c>
      <c r="BM6" s="46">
        <v>0</v>
      </c>
      <c r="BN6" s="46">
        <f t="shared" si="17"/>
        <v>0</v>
      </c>
      <c r="BO6" s="46">
        <v>0</v>
      </c>
      <c r="BP6" s="46">
        <f t="shared" si="18"/>
        <v>0</v>
      </c>
      <c r="BQ6" s="46">
        <v>0</v>
      </c>
      <c r="BR6" s="46">
        <f t="shared" si="19"/>
        <v>0</v>
      </c>
      <c r="BS6" s="46">
        <v>0</v>
      </c>
      <c r="BT6" s="46">
        <f t="shared" si="20"/>
        <v>0</v>
      </c>
      <c r="BU6" s="46">
        <v>0</v>
      </c>
      <c r="BV6" s="46">
        <f t="shared" si="21"/>
        <v>0</v>
      </c>
      <c r="BW6" s="46">
        <v>0</v>
      </c>
      <c r="BX6" s="46">
        <f t="shared" si="22"/>
        <v>0</v>
      </c>
      <c r="BY6" s="46">
        <v>0</v>
      </c>
      <c r="BZ6" s="46">
        <f t="shared" si="23"/>
        <v>0</v>
      </c>
      <c r="CA6" s="47">
        <v>0</v>
      </c>
      <c r="CB6" s="46">
        <f t="shared" si="24"/>
        <v>0</v>
      </c>
      <c r="CC6" s="48">
        <v>0</v>
      </c>
      <c r="CD6" s="46">
        <f t="shared" si="25"/>
        <v>0</v>
      </c>
      <c r="CE6" s="49">
        <v>10</v>
      </c>
      <c r="CF6" s="50">
        <f t="shared" si="26"/>
        <v>20800</v>
      </c>
      <c r="CG6" s="51">
        <v>200000</v>
      </c>
      <c r="CH6" s="52"/>
      <c r="CI6" s="52"/>
      <c r="CJ6" s="52"/>
      <c r="CK6" s="53"/>
      <c r="CL6" s="53"/>
      <c r="CM6" s="53"/>
      <c r="CN6" s="53"/>
      <c r="CO6" s="53">
        <f t="shared" si="29"/>
        <v>20800</v>
      </c>
      <c r="CP6" s="53">
        <f t="shared" si="29"/>
        <v>20800</v>
      </c>
      <c r="CQ6" s="53">
        <f t="shared" si="29"/>
        <v>20800</v>
      </c>
      <c r="CR6" s="53">
        <f t="shared" si="29"/>
        <v>20800</v>
      </c>
      <c r="CS6" s="53">
        <f t="shared" si="29"/>
        <v>20800</v>
      </c>
      <c r="CT6" s="53">
        <f t="shared" si="29"/>
        <v>20800</v>
      </c>
      <c r="CU6" s="53">
        <f t="shared" si="29"/>
        <v>20800</v>
      </c>
      <c r="CV6" s="53">
        <f t="shared" si="29"/>
        <v>20800</v>
      </c>
      <c r="CW6" s="53">
        <f t="shared" si="29"/>
        <v>20800</v>
      </c>
      <c r="CX6" s="53">
        <f t="shared" si="29"/>
        <v>20800</v>
      </c>
      <c r="CY6" s="53"/>
      <c r="CZ6" s="53"/>
      <c r="DA6" s="53"/>
      <c r="DB6" s="53"/>
      <c r="DC6" s="53"/>
      <c r="DD6" s="53"/>
      <c r="DE6" s="53"/>
      <c r="DF6" s="53"/>
      <c r="DG6" s="54">
        <v>0</v>
      </c>
      <c r="DH6" s="55">
        <v>10</v>
      </c>
      <c r="DI6" s="56" t="s">
        <v>499</v>
      </c>
      <c r="DJ6" s="57">
        <v>0</v>
      </c>
      <c r="DK6" s="57">
        <v>0</v>
      </c>
      <c r="DL6" s="57">
        <v>0</v>
      </c>
      <c r="DM6" s="57">
        <v>0</v>
      </c>
      <c r="DN6" s="57">
        <v>0</v>
      </c>
      <c r="DO6" s="57">
        <v>0</v>
      </c>
      <c r="DP6" s="58">
        <v>0</v>
      </c>
      <c r="DQ6" s="58">
        <v>0</v>
      </c>
      <c r="DR6" s="58">
        <v>0</v>
      </c>
      <c r="DS6" s="58">
        <v>0</v>
      </c>
    </row>
    <row r="7" spans="1:123" x14ac:dyDescent="0.25">
      <c r="A7" s="30" t="s">
        <v>500</v>
      </c>
      <c r="B7" s="59">
        <v>0</v>
      </c>
      <c r="C7" s="60"/>
      <c r="D7" s="61" t="s">
        <v>501</v>
      </c>
      <c r="E7" s="34"/>
      <c r="F7" s="34" t="s">
        <v>489</v>
      </c>
      <c r="G7" s="34" t="s">
        <v>463</v>
      </c>
      <c r="H7" s="34" t="s">
        <v>54</v>
      </c>
      <c r="I7" s="34" t="s">
        <v>490</v>
      </c>
      <c r="J7" s="35" t="s">
        <v>173</v>
      </c>
      <c r="K7" s="34" t="s">
        <v>491</v>
      </c>
      <c r="L7" s="34" t="s">
        <v>492</v>
      </c>
      <c r="M7" s="36">
        <v>1.04</v>
      </c>
      <c r="N7" s="34"/>
      <c r="O7" s="34"/>
      <c r="P7" s="37" t="s">
        <v>493</v>
      </c>
      <c r="Q7" s="38">
        <v>2024</v>
      </c>
      <c r="R7" s="39"/>
      <c r="S7" s="38" t="s">
        <v>469</v>
      </c>
      <c r="T7" s="39" t="s">
        <v>494</v>
      </c>
      <c r="U7" s="39" t="s">
        <v>495</v>
      </c>
      <c r="V7" s="39" t="s">
        <v>496</v>
      </c>
      <c r="W7" s="40" t="s">
        <v>497</v>
      </c>
      <c r="X7" s="40" t="s">
        <v>485</v>
      </c>
      <c r="Y7" s="41"/>
      <c r="Z7" s="274">
        <v>0</v>
      </c>
      <c r="AA7" s="42" t="s">
        <v>498</v>
      </c>
      <c r="AB7" s="43">
        <v>200000</v>
      </c>
      <c r="AC7" s="43">
        <v>0</v>
      </c>
      <c r="AD7" s="43"/>
      <c r="AE7" s="43">
        <v>0</v>
      </c>
      <c r="AF7" s="44"/>
      <c r="AG7" s="45">
        <f t="shared" si="0"/>
        <v>200000</v>
      </c>
      <c r="AH7" s="45">
        <f t="shared" si="1"/>
        <v>208000</v>
      </c>
      <c r="AI7" s="45">
        <f t="shared" si="2"/>
        <v>208000</v>
      </c>
      <c r="AJ7" s="46">
        <v>0</v>
      </c>
      <c r="AK7" s="46">
        <v>0</v>
      </c>
      <c r="AL7" s="46">
        <f t="shared" si="3"/>
        <v>0</v>
      </c>
      <c r="AM7" s="46">
        <v>0</v>
      </c>
      <c r="AN7" s="46">
        <f t="shared" si="4"/>
        <v>0</v>
      </c>
      <c r="AO7" s="46">
        <v>100000</v>
      </c>
      <c r="AP7" s="46">
        <f t="shared" si="5"/>
        <v>104000</v>
      </c>
      <c r="AQ7" s="46">
        <v>100000</v>
      </c>
      <c r="AR7" s="46">
        <f t="shared" si="6"/>
        <v>104000</v>
      </c>
      <c r="AS7" s="46">
        <v>0</v>
      </c>
      <c r="AT7" s="46">
        <f t="shared" si="7"/>
        <v>0</v>
      </c>
      <c r="AU7" s="46">
        <v>0</v>
      </c>
      <c r="AV7" s="46">
        <f t="shared" si="8"/>
        <v>0</v>
      </c>
      <c r="AW7" s="46">
        <v>0</v>
      </c>
      <c r="AX7" s="46">
        <f t="shared" si="9"/>
        <v>0</v>
      </c>
      <c r="AY7" s="46">
        <v>0</v>
      </c>
      <c r="AZ7" s="46">
        <f t="shared" si="10"/>
        <v>0</v>
      </c>
      <c r="BA7" s="46">
        <v>0</v>
      </c>
      <c r="BB7" s="46">
        <f t="shared" si="11"/>
        <v>0</v>
      </c>
      <c r="BC7" s="46">
        <v>0</v>
      </c>
      <c r="BD7" s="46">
        <f t="shared" si="12"/>
        <v>0</v>
      </c>
      <c r="BE7" s="46">
        <v>0</v>
      </c>
      <c r="BF7" s="46">
        <f t="shared" si="13"/>
        <v>0</v>
      </c>
      <c r="BG7" s="46">
        <v>0</v>
      </c>
      <c r="BH7" s="46">
        <f t="shared" si="14"/>
        <v>0</v>
      </c>
      <c r="BI7" s="46">
        <v>0</v>
      </c>
      <c r="BJ7" s="46">
        <f t="shared" si="15"/>
        <v>0</v>
      </c>
      <c r="BK7" s="46">
        <v>0</v>
      </c>
      <c r="BL7" s="46">
        <f t="shared" si="16"/>
        <v>0</v>
      </c>
      <c r="BM7" s="46">
        <v>0</v>
      </c>
      <c r="BN7" s="46">
        <f t="shared" si="17"/>
        <v>0</v>
      </c>
      <c r="BO7" s="46">
        <v>0</v>
      </c>
      <c r="BP7" s="46">
        <f t="shared" si="18"/>
        <v>0</v>
      </c>
      <c r="BQ7" s="46">
        <v>0</v>
      </c>
      <c r="BR7" s="46">
        <f t="shared" si="19"/>
        <v>0</v>
      </c>
      <c r="BS7" s="46">
        <v>0</v>
      </c>
      <c r="BT7" s="46">
        <f t="shared" si="20"/>
        <v>0</v>
      </c>
      <c r="BU7" s="46">
        <v>0</v>
      </c>
      <c r="BV7" s="46">
        <f t="shared" si="21"/>
        <v>0</v>
      </c>
      <c r="BW7" s="46">
        <v>0</v>
      </c>
      <c r="BX7" s="46">
        <f t="shared" si="22"/>
        <v>0</v>
      </c>
      <c r="BY7" s="46">
        <v>0</v>
      </c>
      <c r="BZ7" s="46">
        <f t="shared" si="23"/>
        <v>0</v>
      </c>
      <c r="CA7" s="47">
        <v>0</v>
      </c>
      <c r="CB7" s="46">
        <f t="shared" si="24"/>
        <v>0</v>
      </c>
      <c r="CC7" s="48">
        <v>0</v>
      </c>
      <c r="CD7" s="46">
        <f t="shared" si="25"/>
        <v>0</v>
      </c>
      <c r="CE7" s="49">
        <v>10</v>
      </c>
      <c r="CF7" s="50">
        <f t="shared" si="26"/>
        <v>20800</v>
      </c>
      <c r="CG7" s="51">
        <v>200000</v>
      </c>
      <c r="CH7" s="52"/>
      <c r="CI7" s="52"/>
      <c r="CJ7" s="52"/>
      <c r="CK7" s="53"/>
      <c r="CL7" s="53"/>
      <c r="CM7" s="53"/>
      <c r="CN7" s="53">
        <f t="shared" ref="CN7:CW7" si="30">$CF7</f>
        <v>20800</v>
      </c>
      <c r="CO7" s="53">
        <f t="shared" si="30"/>
        <v>20800</v>
      </c>
      <c r="CP7" s="53">
        <f t="shared" si="30"/>
        <v>20800</v>
      </c>
      <c r="CQ7" s="53">
        <f t="shared" si="30"/>
        <v>20800</v>
      </c>
      <c r="CR7" s="53">
        <f t="shared" si="30"/>
        <v>20800</v>
      </c>
      <c r="CS7" s="53">
        <f t="shared" si="30"/>
        <v>20800</v>
      </c>
      <c r="CT7" s="53">
        <f t="shared" si="30"/>
        <v>20800</v>
      </c>
      <c r="CU7" s="53">
        <f t="shared" si="30"/>
        <v>20800</v>
      </c>
      <c r="CV7" s="53">
        <f t="shared" si="30"/>
        <v>20800</v>
      </c>
      <c r="CW7" s="53">
        <f t="shared" si="30"/>
        <v>20800</v>
      </c>
      <c r="CX7" s="53"/>
      <c r="CY7" s="53"/>
      <c r="CZ7" s="53"/>
      <c r="DA7" s="53"/>
      <c r="DB7" s="53"/>
      <c r="DC7" s="53"/>
      <c r="DD7" s="53"/>
      <c r="DE7" s="53"/>
      <c r="DF7" s="53"/>
      <c r="DG7" s="54">
        <v>0</v>
      </c>
      <c r="DH7" s="55">
        <v>10</v>
      </c>
      <c r="DI7" s="56" t="s">
        <v>499</v>
      </c>
      <c r="DJ7" s="57">
        <v>0</v>
      </c>
      <c r="DK7" s="57">
        <v>0</v>
      </c>
      <c r="DL7" s="57">
        <v>0</v>
      </c>
      <c r="DM7" s="57">
        <v>0</v>
      </c>
      <c r="DN7" s="57">
        <v>100000</v>
      </c>
      <c r="DO7" s="57">
        <v>0</v>
      </c>
      <c r="DP7" s="58">
        <v>0</v>
      </c>
      <c r="DQ7" s="58">
        <v>0</v>
      </c>
      <c r="DR7" s="58">
        <v>0</v>
      </c>
      <c r="DS7" s="58">
        <v>1300</v>
      </c>
    </row>
    <row r="8" spans="1:123" x14ac:dyDescent="0.25">
      <c r="A8" s="30" t="s">
        <v>500</v>
      </c>
      <c r="B8" s="59">
        <v>0</v>
      </c>
      <c r="C8" s="60"/>
      <c r="D8" s="61" t="s">
        <v>501</v>
      </c>
      <c r="E8" s="34"/>
      <c r="F8" s="34" t="s">
        <v>489</v>
      </c>
      <c r="G8" s="34" t="s">
        <v>463</v>
      </c>
      <c r="H8" s="34" t="s">
        <v>54</v>
      </c>
      <c r="I8" s="34" t="s">
        <v>490</v>
      </c>
      <c r="J8" s="35" t="s">
        <v>173</v>
      </c>
      <c r="K8" s="34" t="s">
        <v>491</v>
      </c>
      <c r="L8" s="34" t="s">
        <v>492</v>
      </c>
      <c r="M8" s="36">
        <v>1.04</v>
      </c>
      <c r="N8" s="34"/>
      <c r="O8" s="34"/>
      <c r="P8" s="37" t="s">
        <v>493</v>
      </c>
      <c r="Q8" s="38">
        <v>2024</v>
      </c>
      <c r="R8" s="39"/>
      <c r="S8" s="38" t="s">
        <v>469</v>
      </c>
      <c r="T8" s="39" t="s">
        <v>494</v>
      </c>
      <c r="U8" s="39" t="s">
        <v>495</v>
      </c>
      <c r="V8" s="39" t="s">
        <v>496</v>
      </c>
      <c r="W8" s="40" t="s">
        <v>497</v>
      </c>
      <c r="X8" s="40" t="s">
        <v>485</v>
      </c>
      <c r="Y8" s="41"/>
      <c r="Z8" s="274">
        <v>0</v>
      </c>
      <c r="AA8" s="42" t="s">
        <v>498</v>
      </c>
      <c r="AB8" s="43">
        <v>200000</v>
      </c>
      <c r="AC8" s="43">
        <v>0</v>
      </c>
      <c r="AD8" s="43"/>
      <c r="AE8" s="43">
        <v>0</v>
      </c>
      <c r="AF8" s="44"/>
      <c r="AG8" s="45">
        <f t="shared" si="0"/>
        <v>200000</v>
      </c>
      <c r="AH8" s="45">
        <f t="shared" si="1"/>
        <v>208000</v>
      </c>
      <c r="AI8" s="45">
        <f t="shared" si="2"/>
        <v>208000</v>
      </c>
      <c r="AJ8" s="46">
        <v>0</v>
      </c>
      <c r="AK8" s="46">
        <v>0</v>
      </c>
      <c r="AL8" s="46">
        <f t="shared" si="3"/>
        <v>0</v>
      </c>
      <c r="AM8" s="46">
        <v>100000</v>
      </c>
      <c r="AN8" s="46">
        <f t="shared" si="4"/>
        <v>104000</v>
      </c>
      <c r="AO8" s="46">
        <v>100000</v>
      </c>
      <c r="AP8" s="46">
        <f t="shared" si="5"/>
        <v>104000</v>
      </c>
      <c r="AQ8" s="46">
        <v>0</v>
      </c>
      <c r="AR8" s="46">
        <f t="shared" si="6"/>
        <v>0</v>
      </c>
      <c r="AS8" s="46">
        <v>0</v>
      </c>
      <c r="AT8" s="46">
        <f t="shared" si="7"/>
        <v>0</v>
      </c>
      <c r="AU8" s="46">
        <v>0</v>
      </c>
      <c r="AV8" s="46">
        <f t="shared" si="8"/>
        <v>0</v>
      </c>
      <c r="AW8" s="46">
        <v>0</v>
      </c>
      <c r="AX8" s="46">
        <f t="shared" si="9"/>
        <v>0</v>
      </c>
      <c r="AY8" s="46">
        <v>0</v>
      </c>
      <c r="AZ8" s="46">
        <f t="shared" si="10"/>
        <v>0</v>
      </c>
      <c r="BA8" s="46">
        <v>0</v>
      </c>
      <c r="BB8" s="46">
        <f t="shared" si="11"/>
        <v>0</v>
      </c>
      <c r="BC8" s="46">
        <v>0</v>
      </c>
      <c r="BD8" s="46">
        <f t="shared" si="12"/>
        <v>0</v>
      </c>
      <c r="BE8" s="46">
        <v>0</v>
      </c>
      <c r="BF8" s="46">
        <f t="shared" si="13"/>
        <v>0</v>
      </c>
      <c r="BG8" s="46">
        <v>0</v>
      </c>
      <c r="BH8" s="46">
        <f t="shared" si="14"/>
        <v>0</v>
      </c>
      <c r="BI8" s="46">
        <v>0</v>
      </c>
      <c r="BJ8" s="46">
        <f t="shared" si="15"/>
        <v>0</v>
      </c>
      <c r="BK8" s="46">
        <v>0</v>
      </c>
      <c r="BL8" s="46">
        <f t="shared" si="16"/>
        <v>0</v>
      </c>
      <c r="BM8" s="46">
        <v>0</v>
      </c>
      <c r="BN8" s="46">
        <f t="shared" si="17"/>
        <v>0</v>
      </c>
      <c r="BO8" s="46">
        <v>0</v>
      </c>
      <c r="BP8" s="46">
        <f t="shared" si="18"/>
        <v>0</v>
      </c>
      <c r="BQ8" s="46">
        <v>0</v>
      </c>
      <c r="BR8" s="46">
        <f t="shared" si="19"/>
        <v>0</v>
      </c>
      <c r="BS8" s="46">
        <v>0</v>
      </c>
      <c r="BT8" s="46">
        <f t="shared" si="20"/>
        <v>0</v>
      </c>
      <c r="BU8" s="46">
        <v>0</v>
      </c>
      <c r="BV8" s="46">
        <f t="shared" si="21"/>
        <v>0</v>
      </c>
      <c r="BW8" s="46">
        <v>0</v>
      </c>
      <c r="BX8" s="46">
        <f t="shared" si="22"/>
        <v>0</v>
      </c>
      <c r="BY8" s="46">
        <v>0</v>
      </c>
      <c r="BZ8" s="46">
        <f t="shared" si="23"/>
        <v>0</v>
      </c>
      <c r="CA8" s="47">
        <v>0</v>
      </c>
      <c r="CB8" s="46">
        <f t="shared" si="24"/>
        <v>0</v>
      </c>
      <c r="CC8" s="48">
        <v>0</v>
      </c>
      <c r="CD8" s="46">
        <f t="shared" si="25"/>
        <v>0</v>
      </c>
      <c r="CE8" s="49">
        <v>10</v>
      </c>
      <c r="CF8" s="50">
        <f t="shared" si="26"/>
        <v>20800</v>
      </c>
      <c r="CG8" s="51">
        <v>200000</v>
      </c>
      <c r="CH8" s="52"/>
      <c r="CI8" s="52"/>
      <c r="CJ8" s="52"/>
      <c r="CK8" s="53"/>
      <c r="CL8" s="53"/>
      <c r="CM8" s="53">
        <f t="shared" ref="CM8:DB9" si="31">$CF8</f>
        <v>20800</v>
      </c>
      <c r="CN8" s="53">
        <f t="shared" si="31"/>
        <v>20800</v>
      </c>
      <c r="CO8" s="53">
        <f t="shared" si="31"/>
        <v>20800</v>
      </c>
      <c r="CP8" s="53">
        <f t="shared" si="31"/>
        <v>20800</v>
      </c>
      <c r="CQ8" s="53">
        <f t="shared" si="31"/>
        <v>20800</v>
      </c>
      <c r="CR8" s="53">
        <f t="shared" si="31"/>
        <v>20800</v>
      </c>
      <c r="CS8" s="53">
        <f t="shared" si="31"/>
        <v>20800</v>
      </c>
      <c r="CT8" s="53">
        <f t="shared" si="31"/>
        <v>20800</v>
      </c>
      <c r="CU8" s="53">
        <f t="shared" si="31"/>
        <v>20800</v>
      </c>
      <c r="CV8" s="53">
        <f t="shared" si="31"/>
        <v>20800</v>
      </c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4">
        <v>0</v>
      </c>
      <c r="DH8" s="55">
        <v>10</v>
      </c>
      <c r="DI8" s="56" t="s">
        <v>499</v>
      </c>
      <c r="DJ8" s="57">
        <v>0</v>
      </c>
      <c r="DK8" s="57">
        <v>0</v>
      </c>
      <c r="DL8" s="57">
        <v>0</v>
      </c>
      <c r="DM8" s="57">
        <v>100000</v>
      </c>
      <c r="DN8" s="57">
        <v>200000</v>
      </c>
      <c r="DO8" s="57">
        <v>0</v>
      </c>
      <c r="DP8" s="58">
        <v>0</v>
      </c>
      <c r="DQ8" s="58">
        <v>0</v>
      </c>
      <c r="DR8" s="58">
        <v>1300</v>
      </c>
      <c r="DS8" s="58">
        <v>2600</v>
      </c>
    </row>
    <row r="9" spans="1:123" x14ac:dyDescent="0.25">
      <c r="A9" s="30" t="s">
        <v>502</v>
      </c>
      <c r="B9" s="59">
        <v>0</v>
      </c>
      <c r="C9" s="60"/>
      <c r="D9" s="61" t="s">
        <v>503</v>
      </c>
      <c r="E9" s="34"/>
      <c r="F9" s="34" t="s">
        <v>489</v>
      </c>
      <c r="G9" s="34" t="s">
        <v>463</v>
      </c>
      <c r="H9" s="34" t="s">
        <v>54</v>
      </c>
      <c r="I9" s="34" t="s">
        <v>490</v>
      </c>
      <c r="J9" s="35" t="s">
        <v>173</v>
      </c>
      <c r="K9" s="34" t="s">
        <v>491</v>
      </c>
      <c r="L9" s="34" t="s">
        <v>492</v>
      </c>
      <c r="M9" s="36">
        <v>1.04</v>
      </c>
      <c r="N9" s="34"/>
      <c r="O9" s="34"/>
      <c r="P9" s="37" t="s">
        <v>493</v>
      </c>
      <c r="Q9" s="38">
        <v>2024</v>
      </c>
      <c r="R9" s="39"/>
      <c r="S9" s="38" t="s">
        <v>469</v>
      </c>
      <c r="T9" s="39" t="s">
        <v>494</v>
      </c>
      <c r="U9" s="39" t="s">
        <v>495</v>
      </c>
      <c r="V9" s="39" t="s">
        <v>496</v>
      </c>
      <c r="W9" s="40" t="s">
        <v>497</v>
      </c>
      <c r="X9" s="40" t="s">
        <v>504</v>
      </c>
      <c r="Y9" s="41"/>
      <c r="Z9" s="274">
        <v>0</v>
      </c>
      <c r="AA9" s="42" t="s">
        <v>505</v>
      </c>
      <c r="AB9" s="43">
        <v>50000</v>
      </c>
      <c r="AC9" s="43">
        <v>0</v>
      </c>
      <c r="AD9" s="43"/>
      <c r="AE9" s="43">
        <v>0</v>
      </c>
      <c r="AF9" s="44"/>
      <c r="AG9" s="45">
        <f t="shared" si="0"/>
        <v>50000</v>
      </c>
      <c r="AH9" s="45">
        <f t="shared" si="1"/>
        <v>52000</v>
      </c>
      <c r="AI9" s="45">
        <f t="shared" si="2"/>
        <v>52000</v>
      </c>
      <c r="AJ9" s="46">
        <v>0</v>
      </c>
      <c r="AK9" s="46">
        <v>0</v>
      </c>
      <c r="AL9" s="46">
        <f t="shared" si="3"/>
        <v>0</v>
      </c>
      <c r="AM9" s="46">
        <v>0</v>
      </c>
      <c r="AN9" s="46">
        <f t="shared" si="4"/>
        <v>0</v>
      </c>
      <c r="AO9" s="46">
        <v>0</v>
      </c>
      <c r="AP9" s="46">
        <f t="shared" si="5"/>
        <v>0</v>
      </c>
      <c r="AQ9" s="46">
        <v>0</v>
      </c>
      <c r="AR9" s="46">
        <f t="shared" si="6"/>
        <v>0</v>
      </c>
      <c r="AS9" s="46">
        <v>0</v>
      </c>
      <c r="AT9" s="46">
        <f t="shared" si="7"/>
        <v>0</v>
      </c>
      <c r="AU9" s="46">
        <v>50000</v>
      </c>
      <c r="AV9" s="46">
        <f t="shared" si="8"/>
        <v>52000</v>
      </c>
      <c r="AW9" s="46">
        <v>0</v>
      </c>
      <c r="AX9" s="46">
        <f t="shared" si="9"/>
        <v>0</v>
      </c>
      <c r="AY9" s="46">
        <v>0</v>
      </c>
      <c r="AZ9" s="46">
        <f t="shared" si="10"/>
        <v>0</v>
      </c>
      <c r="BA9" s="46">
        <v>0</v>
      </c>
      <c r="BB9" s="46">
        <f t="shared" si="11"/>
        <v>0</v>
      </c>
      <c r="BC9" s="46">
        <v>0</v>
      </c>
      <c r="BD9" s="46">
        <f t="shared" si="12"/>
        <v>0</v>
      </c>
      <c r="BE9" s="46">
        <v>0</v>
      </c>
      <c r="BF9" s="46">
        <f t="shared" si="13"/>
        <v>0</v>
      </c>
      <c r="BG9" s="46">
        <v>0</v>
      </c>
      <c r="BH9" s="46">
        <f t="shared" si="14"/>
        <v>0</v>
      </c>
      <c r="BI9" s="46">
        <v>0</v>
      </c>
      <c r="BJ9" s="46">
        <f t="shared" si="15"/>
        <v>0</v>
      </c>
      <c r="BK9" s="46">
        <v>0</v>
      </c>
      <c r="BL9" s="46">
        <f t="shared" si="16"/>
        <v>0</v>
      </c>
      <c r="BM9" s="46">
        <v>0</v>
      </c>
      <c r="BN9" s="46">
        <f t="shared" si="17"/>
        <v>0</v>
      </c>
      <c r="BO9" s="46">
        <v>0</v>
      </c>
      <c r="BP9" s="46">
        <f t="shared" si="18"/>
        <v>0</v>
      </c>
      <c r="BQ9" s="46">
        <v>0</v>
      </c>
      <c r="BR9" s="46">
        <f t="shared" si="19"/>
        <v>0</v>
      </c>
      <c r="BS9" s="46">
        <v>0</v>
      </c>
      <c r="BT9" s="46">
        <f t="shared" si="20"/>
        <v>0</v>
      </c>
      <c r="BU9" s="46">
        <v>0</v>
      </c>
      <c r="BV9" s="46">
        <f t="shared" si="21"/>
        <v>0</v>
      </c>
      <c r="BW9" s="46">
        <v>0</v>
      </c>
      <c r="BX9" s="46">
        <f t="shared" si="22"/>
        <v>0</v>
      </c>
      <c r="BY9" s="46">
        <v>0</v>
      </c>
      <c r="BZ9" s="46">
        <f t="shared" si="23"/>
        <v>0</v>
      </c>
      <c r="CA9" s="47">
        <v>0</v>
      </c>
      <c r="CB9" s="46">
        <f t="shared" si="24"/>
        <v>0</v>
      </c>
      <c r="CC9" s="48">
        <v>0</v>
      </c>
      <c r="CD9" s="46">
        <f t="shared" si="25"/>
        <v>0</v>
      </c>
      <c r="CE9" s="49">
        <v>15</v>
      </c>
      <c r="CF9" s="50">
        <f t="shared" si="26"/>
        <v>3466.6666666666665</v>
      </c>
      <c r="CG9" s="51">
        <v>50000.000000000007</v>
      </c>
      <c r="CH9" s="52"/>
      <c r="CI9" s="52"/>
      <c r="CJ9" s="52"/>
      <c r="CK9" s="53"/>
      <c r="CL9" s="53"/>
      <c r="CM9" s="53"/>
      <c r="CN9" s="53"/>
      <c r="CO9" s="53"/>
      <c r="CP9" s="53">
        <f t="shared" si="31"/>
        <v>3466.6666666666665</v>
      </c>
      <c r="CQ9" s="53">
        <f t="shared" si="31"/>
        <v>3466.6666666666665</v>
      </c>
      <c r="CR9" s="53">
        <f t="shared" si="31"/>
        <v>3466.6666666666665</v>
      </c>
      <c r="CS9" s="53">
        <f t="shared" si="31"/>
        <v>3466.6666666666665</v>
      </c>
      <c r="CT9" s="53">
        <f t="shared" si="31"/>
        <v>3466.6666666666665</v>
      </c>
      <c r="CU9" s="53">
        <f t="shared" si="31"/>
        <v>3466.6666666666665</v>
      </c>
      <c r="CV9" s="53">
        <f t="shared" si="31"/>
        <v>3466.6666666666665</v>
      </c>
      <c r="CW9" s="53">
        <f t="shared" si="31"/>
        <v>3466.6666666666665</v>
      </c>
      <c r="CX9" s="53">
        <f t="shared" si="31"/>
        <v>3466.6666666666665</v>
      </c>
      <c r="CY9" s="53">
        <f t="shared" si="31"/>
        <v>3466.6666666666665</v>
      </c>
      <c r="CZ9" s="53">
        <f t="shared" si="31"/>
        <v>3466.6666666666665</v>
      </c>
      <c r="DA9" s="53">
        <f t="shared" si="31"/>
        <v>3466.6666666666665</v>
      </c>
      <c r="DB9" s="53">
        <f t="shared" si="31"/>
        <v>3466.6666666666665</v>
      </c>
      <c r="DC9" s="53">
        <f t="shared" ref="DC9:DD9" si="32">$CF9</f>
        <v>3466.6666666666665</v>
      </c>
      <c r="DD9" s="53">
        <f t="shared" si="32"/>
        <v>3466.6666666666665</v>
      </c>
      <c r="DE9" s="52"/>
      <c r="DF9" s="52"/>
      <c r="DG9" s="54">
        <v>0</v>
      </c>
      <c r="DH9" s="55">
        <v>15</v>
      </c>
      <c r="DI9" s="56" t="s">
        <v>506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8">
        <v>0</v>
      </c>
      <c r="DQ9" s="58">
        <v>0</v>
      </c>
      <c r="DR9" s="58">
        <v>0</v>
      </c>
      <c r="DS9" s="58">
        <v>0</v>
      </c>
    </row>
    <row r="10" spans="1:123" x14ac:dyDescent="0.25">
      <c r="A10" s="30" t="s">
        <v>507</v>
      </c>
      <c r="B10" s="77">
        <v>0</v>
      </c>
      <c r="C10" s="78"/>
      <c r="D10" s="61" t="s">
        <v>508</v>
      </c>
      <c r="E10" s="34"/>
      <c r="F10" s="34" t="s">
        <v>489</v>
      </c>
      <c r="G10" s="34" t="s">
        <v>463</v>
      </c>
      <c r="H10" s="34" t="s">
        <v>54</v>
      </c>
      <c r="I10" s="34" t="s">
        <v>490</v>
      </c>
      <c r="J10" s="35" t="s">
        <v>173</v>
      </c>
      <c r="K10" s="34" t="s">
        <v>491</v>
      </c>
      <c r="L10" s="34" t="s">
        <v>492</v>
      </c>
      <c r="M10" s="36">
        <v>1.04</v>
      </c>
      <c r="N10" s="34"/>
      <c r="O10" s="34"/>
      <c r="P10" s="37" t="s">
        <v>493</v>
      </c>
      <c r="Q10" s="38">
        <v>2024</v>
      </c>
      <c r="R10" s="39"/>
      <c r="S10" s="38" t="s">
        <v>469</v>
      </c>
      <c r="T10" s="39" t="s">
        <v>494</v>
      </c>
      <c r="U10" s="39" t="s">
        <v>495</v>
      </c>
      <c r="V10" s="39" t="s">
        <v>496</v>
      </c>
      <c r="W10" s="40" t="s">
        <v>497</v>
      </c>
      <c r="X10" s="40" t="s">
        <v>485</v>
      </c>
      <c r="Y10" s="41"/>
      <c r="Z10" s="274">
        <v>0</v>
      </c>
      <c r="AA10" s="42" t="s">
        <v>498</v>
      </c>
      <c r="AB10" s="43">
        <v>600000</v>
      </c>
      <c r="AC10" s="43">
        <v>0</v>
      </c>
      <c r="AD10" s="43"/>
      <c r="AE10" s="43">
        <v>0</v>
      </c>
      <c r="AF10" s="44"/>
      <c r="AG10" s="45">
        <f t="shared" si="0"/>
        <v>600000</v>
      </c>
      <c r="AH10" s="45">
        <f t="shared" si="1"/>
        <v>624000</v>
      </c>
      <c r="AI10" s="45">
        <f t="shared" si="2"/>
        <v>624000</v>
      </c>
      <c r="AJ10" s="46">
        <v>0</v>
      </c>
      <c r="AK10" s="46">
        <v>0</v>
      </c>
      <c r="AL10" s="46">
        <f t="shared" si="3"/>
        <v>0</v>
      </c>
      <c r="AM10" s="46">
        <v>0</v>
      </c>
      <c r="AN10" s="46">
        <f t="shared" si="4"/>
        <v>0</v>
      </c>
      <c r="AO10" s="46">
        <v>300000</v>
      </c>
      <c r="AP10" s="46">
        <f t="shared" si="5"/>
        <v>312000</v>
      </c>
      <c r="AQ10" s="46">
        <v>150000</v>
      </c>
      <c r="AR10" s="46">
        <f t="shared" si="6"/>
        <v>156000</v>
      </c>
      <c r="AS10" s="46">
        <v>150000</v>
      </c>
      <c r="AT10" s="46">
        <f t="shared" si="7"/>
        <v>156000</v>
      </c>
      <c r="AU10" s="46">
        <v>0</v>
      </c>
      <c r="AV10" s="46">
        <f t="shared" si="8"/>
        <v>0</v>
      </c>
      <c r="AW10" s="46">
        <v>0</v>
      </c>
      <c r="AX10" s="46">
        <f t="shared" si="9"/>
        <v>0</v>
      </c>
      <c r="AY10" s="46">
        <v>0</v>
      </c>
      <c r="AZ10" s="46">
        <f t="shared" si="10"/>
        <v>0</v>
      </c>
      <c r="BA10" s="46">
        <v>0</v>
      </c>
      <c r="BB10" s="46">
        <f t="shared" si="11"/>
        <v>0</v>
      </c>
      <c r="BC10" s="46">
        <v>0</v>
      </c>
      <c r="BD10" s="46">
        <f t="shared" si="12"/>
        <v>0</v>
      </c>
      <c r="BE10" s="46">
        <v>0</v>
      </c>
      <c r="BF10" s="46">
        <f t="shared" si="13"/>
        <v>0</v>
      </c>
      <c r="BG10" s="46">
        <v>0</v>
      </c>
      <c r="BH10" s="46">
        <f t="shared" si="14"/>
        <v>0</v>
      </c>
      <c r="BI10" s="46">
        <v>0</v>
      </c>
      <c r="BJ10" s="46">
        <f t="shared" si="15"/>
        <v>0</v>
      </c>
      <c r="BK10" s="46">
        <v>0</v>
      </c>
      <c r="BL10" s="46">
        <f t="shared" si="16"/>
        <v>0</v>
      </c>
      <c r="BM10" s="46">
        <v>0</v>
      </c>
      <c r="BN10" s="46">
        <f t="shared" si="17"/>
        <v>0</v>
      </c>
      <c r="BO10" s="46">
        <v>0</v>
      </c>
      <c r="BP10" s="46">
        <f t="shared" si="18"/>
        <v>0</v>
      </c>
      <c r="BQ10" s="46">
        <v>0</v>
      </c>
      <c r="BR10" s="46">
        <f t="shared" si="19"/>
        <v>0</v>
      </c>
      <c r="BS10" s="46">
        <v>0</v>
      </c>
      <c r="BT10" s="46">
        <f t="shared" si="20"/>
        <v>0</v>
      </c>
      <c r="BU10" s="46">
        <v>0</v>
      </c>
      <c r="BV10" s="46">
        <f t="shared" si="21"/>
        <v>0</v>
      </c>
      <c r="BW10" s="46">
        <v>0</v>
      </c>
      <c r="BX10" s="46">
        <f t="shared" si="22"/>
        <v>0</v>
      </c>
      <c r="BY10" s="46">
        <v>0</v>
      </c>
      <c r="BZ10" s="46">
        <f t="shared" si="23"/>
        <v>0</v>
      </c>
      <c r="CA10" s="47">
        <v>0</v>
      </c>
      <c r="CB10" s="46">
        <f t="shared" si="24"/>
        <v>0</v>
      </c>
      <c r="CC10" s="48">
        <v>0</v>
      </c>
      <c r="CD10" s="46">
        <f t="shared" si="25"/>
        <v>0</v>
      </c>
      <c r="CE10" s="49">
        <v>10</v>
      </c>
      <c r="CF10" s="50">
        <f t="shared" si="26"/>
        <v>62400</v>
      </c>
      <c r="CG10" s="51">
        <v>600000</v>
      </c>
      <c r="CH10" s="52"/>
      <c r="CI10" s="52"/>
      <c r="CJ10" s="52"/>
      <c r="CK10" s="53"/>
      <c r="CL10" s="53"/>
      <c r="CM10" s="53"/>
      <c r="CN10" s="53"/>
      <c r="CO10" s="52">
        <f t="shared" ref="CO10:CX10" si="33">$CF10</f>
        <v>62400</v>
      </c>
      <c r="CP10" s="52">
        <f t="shared" si="33"/>
        <v>62400</v>
      </c>
      <c r="CQ10" s="52">
        <f t="shared" si="33"/>
        <v>62400</v>
      </c>
      <c r="CR10" s="52">
        <f t="shared" si="33"/>
        <v>62400</v>
      </c>
      <c r="CS10" s="52">
        <f t="shared" si="33"/>
        <v>62400</v>
      </c>
      <c r="CT10" s="52">
        <f t="shared" si="33"/>
        <v>62400</v>
      </c>
      <c r="CU10" s="52">
        <f t="shared" si="33"/>
        <v>62400</v>
      </c>
      <c r="CV10" s="52">
        <f t="shared" si="33"/>
        <v>62400</v>
      </c>
      <c r="CW10" s="52">
        <f t="shared" si="33"/>
        <v>62400</v>
      </c>
      <c r="CX10" s="52">
        <f t="shared" si="33"/>
        <v>62400</v>
      </c>
      <c r="CY10" s="53"/>
      <c r="CZ10" s="53"/>
      <c r="DA10" s="53"/>
      <c r="DB10" s="53"/>
      <c r="DC10" s="53"/>
      <c r="DD10" s="53"/>
      <c r="DE10" s="53"/>
      <c r="DF10" s="53"/>
      <c r="DG10" s="54">
        <v>0</v>
      </c>
      <c r="DH10" s="55">
        <v>10</v>
      </c>
      <c r="DI10" s="56" t="s">
        <v>506</v>
      </c>
      <c r="DJ10" s="57">
        <v>0</v>
      </c>
      <c r="DK10" s="57">
        <v>0</v>
      </c>
      <c r="DL10" s="57">
        <v>0</v>
      </c>
      <c r="DM10" s="57">
        <v>0</v>
      </c>
      <c r="DN10" s="57">
        <v>300000</v>
      </c>
      <c r="DO10" s="57">
        <v>0</v>
      </c>
      <c r="DP10" s="58">
        <v>0</v>
      </c>
      <c r="DQ10" s="58">
        <v>0</v>
      </c>
      <c r="DR10" s="58">
        <v>0</v>
      </c>
      <c r="DS10" s="58">
        <v>3900</v>
      </c>
    </row>
    <row r="11" spans="1:123" x14ac:dyDescent="0.25">
      <c r="A11" s="30" t="s">
        <v>509</v>
      </c>
      <c r="B11" s="77">
        <v>0</v>
      </c>
      <c r="C11" s="78"/>
      <c r="D11" s="61" t="s">
        <v>510</v>
      </c>
      <c r="E11" s="34"/>
      <c r="F11" s="34" t="s">
        <v>489</v>
      </c>
      <c r="G11" s="34" t="s">
        <v>463</v>
      </c>
      <c r="H11" s="34" t="s">
        <v>54</v>
      </c>
      <c r="I11" s="34" t="s">
        <v>490</v>
      </c>
      <c r="J11" s="35" t="s">
        <v>173</v>
      </c>
      <c r="K11" s="34" t="s">
        <v>491</v>
      </c>
      <c r="L11" s="34" t="s">
        <v>492</v>
      </c>
      <c r="M11" s="36">
        <v>1.04</v>
      </c>
      <c r="N11" s="34"/>
      <c r="O11" s="34"/>
      <c r="P11" s="37" t="s">
        <v>493</v>
      </c>
      <c r="Q11" s="38">
        <v>2024</v>
      </c>
      <c r="R11" s="39"/>
      <c r="S11" s="38" t="s">
        <v>469</v>
      </c>
      <c r="T11" s="39" t="s">
        <v>494</v>
      </c>
      <c r="U11" s="39" t="s">
        <v>495</v>
      </c>
      <c r="V11" s="39" t="s">
        <v>496</v>
      </c>
      <c r="W11" s="40" t="s">
        <v>497</v>
      </c>
      <c r="X11" s="40" t="s">
        <v>485</v>
      </c>
      <c r="Y11" s="41"/>
      <c r="Z11" s="274">
        <v>0</v>
      </c>
      <c r="AA11" s="42" t="s">
        <v>505</v>
      </c>
      <c r="AB11" s="43">
        <v>100000</v>
      </c>
      <c r="AC11" s="43">
        <v>0</v>
      </c>
      <c r="AD11" s="43"/>
      <c r="AE11" s="43">
        <v>0</v>
      </c>
      <c r="AF11" s="44"/>
      <c r="AG11" s="45">
        <f t="shared" si="0"/>
        <v>100000</v>
      </c>
      <c r="AH11" s="45">
        <f t="shared" si="1"/>
        <v>104000</v>
      </c>
      <c r="AI11" s="45">
        <f t="shared" si="2"/>
        <v>104000</v>
      </c>
      <c r="AJ11" s="46">
        <v>0</v>
      </c>
      <c r="AK11" s="46">
        <v>100000</v>
      </c>
      <c r="AL11" s="46">
        <f t="shared" si="3"/>
        <v>104000</v>
      </c>
      <c r="AM11" s="46">
        <v>0</v>
      </c>
      <c r="AN11" s="46">
        <f t="shared" si="4"/>
        <v>0</v>
      </c>
      <c r="AO11" s="46">
        <v>0</v>
      </c>
      <c r="AP11" s="46">
        <f t="shared" si="5"/>
        <v>0</v>
      </c>
      <c r="AQ11" s="46">
        <v>0</v>
      </c>
      <c r="AR11" s="46">
        <f t="shared" si="6"/>
        <v>0</v>
      </c>
      <c r="AS11" s="46">
        <v>0</v>
      </c>
      <c r="AT11" s="46">
        <f t="shared" si="7"/>
        <v>0</v>
      </c>
      <c r="AU11" s="46">
        <v>0</v>
      </c>
      <c r="AV11" s="46">
        <f t="shared" si="8"/>
        <v>0</v>
      </c>
      <c r="AW11" s="46">
        <v>0</v>
      </c>
      <c r="AX11" s="46">
        <f t="shared" si="9"/>
        <v>0</v>
      </c>
      <c r="AY11" s="46">
        <v>0</v>
      </c>
      <c r="AZ11" s="46">
        <f t="shared" si="10"/>
        <v>0</v>
      </c>
      <c r="BA11" s="46">
        <v>0</v>
      </c>
      <c r="BB11" s="46">
        <f t="shared" si="11"/>
        <v>0</v>
      </c>
      <c r="BC11" s="46">
        <v>0</v>
      </c>
      <c r="BD11" s="46">
        <f t="shared" si="12"/>
        <v>0</v>
      </c>
      <c r="BE11" s="46">
        <v>0</v>
      </c>
      <c r="BF11" s="46">
        <f t="shared" si="13"/>
        <v>0</v>
      </c>
      <c r="BG11" s="46">
        <v>0</v>
      </c>
      <c r="BH11" s="46">
        <f t="shared" si="14"/>
        <v>0</v>
      </c>
      <c r="BI11" s="46">
        <v>0</v>
      </c>
      <c r="BJ11" s="46">
        <f t="shared" si="15"/>
        <v>0</v>
      </c>
      <c r="BK11" s="46">
        <v>0</v>
      </c>
      <c r="BL11" s="46">
        <f t="shared" si="16"/>
        <v>0</v>
      </c>
      <c r="BM11" s="46">
        <v>0</v>
      </c>
      <c r="BN11" s="46">
        <f t="shared" si="17"/>
        <v>0</v>
      </c>
      <c r="BO11" s="46">
        <v>0</v>
      </c>
      <c r="BP11" s="46">
        <f t="shared" si="18"/>
        <v>0</v>
      </c>
      <c r="BQ11" s="46">
        <v>0</v>
      </c>
      <c r="BR11" s="46">
        <f t="shared" si="19"/>
        <v>0</v>
      </c>
      <c r="BS11" s="46">
        <v>0</v>
      </c>
      <c r="BT11" s="46">
        <f t="shared" si="20"/>
        <v>0</v>
      </c>
      <c r="BU11" s="46">
        <v>0</v>
      </c>
      <c r="BV11" s="46">
        <f t="shared" si="21"/>
        <v>0</v>
      </c>
      <c r="BW11" s="46">
        <v>0</v>
      </c>
      <c r="BX11" s="46">
        <f t="shared" si="22"/>
        <v>0</v>
      </c>
      <c r="BY11" s="46">
        <v>0</v>
      </c>
      <c r="BZ11" s="46">
        <f t="shared" si="23"/>
        <v>0</v>
      </c>
      <c r="CA11" s="47">
        <v>0</v>
      </c>
      <c r="CB11" s="46">
        <f t="shared" si="24"/>
        <v>0</v>
      </c>
      <c r="CC11" s="48">
        <v>0</v>
      </c>
      <c r="CD11" s="46">
        <f t="shared" si="25"/>
        <v>0</v>
      </c>
      <c r="CE11" s="49">
        <v>4</v>
      </c>
      <c r="CF11" s="50">
        <f t="shared" si="26"/>
        <v>26000</v>
      </c>
      <c r="CG11" s="51">
        <v>100000</v>
      </c>
      <c r="CH11" s="52"/>
      <c r="CI11" s="52"/>
      <c r="CJ11" s="52"/>
      <c r="CK11" s="52">
        <f>$CF11</f>
        <v>26000</v>
      </c>
      <c r="CL11" s="52">
        <f>$CF11</f>
        <v>26000</v>
      </c>
      <c r="CM11" s="52">
        <f>$CF11</f>
        <v>26000</v>
      </c>
      <c r="CN11" s="52">
        <f>$CF11</f>
        <v>26000</v>
      </c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4">
        <v>0</v>
      </c>
      <c r="DH11" s="55">
        <v>4</v>
      </c>
      <c r="DI11" s="56" t="s">
        <v>506</v>
      </c>
      <c r="DJ11" s="57">
        <v>0</v>
      </c>
      <c r="DK11" s="57">
        <v>0</v>
      </c>
      <c r="DL11" s="57">
        <v>100000</v>
      </c>
      <c r="DM11" s="57">
        <v>75000</v>
      </c>
      <c r="DN11" s="57">
        <v>50000</v>
      </c>
      <c r="DO11" s="57">
        <v>0</v>
      </c>
      <c r="DP11" s="58">
        <v>0</v>
      </c>
      <c r="DQ11" s="58">
        <v>1300</v>
      </c>
      <c r="DR11" s="58">
        <v>975</v>
      </c>
      <c r="DS11" s="58">
        <v>650</v>
      </c>
    </row>
    <row r="12" spans="1:123" x14ac:dyDescent="0.25">
      <c r="A12" s="30" t="s">
        <v>511</v>
      </c>
      <c r="B12" s="77">
        <v>0</v>
      </c>
      <c r="C12" s="78"/>
      <c r="D12" s="61" t="s">
        <v>512</v>
      </c>
      <c r="E12" s="34"/>
      <c r="F12" s="34" t="s">
        <v>489</v>
      </c>
      <c r="G12" s="34" t="s">
        <v>463</v>
      </c>
      <c r="H12" s="34" t="s">
        <v>54</v>
      </c>
      <c r="I12" s="34" t="s">
        <v>490</v>
      </c>
      <c r="J12" s="35" t="s">
        <v>173</v>
      </c>
      <c r="K12" s="34" t="s">
        <v>491</v>
      </c>
      <c r="L12" s="34" t="s">
        <v>492</v>
      </c>
      <c r="M12" s="36">
        <v>1.04</v>
      </c>
      <c r="N12" s="34"/>
      <c r="O12" s="34"/>
      <c r="P12" s="37" t="s">
        <v>493</v>
      </c>
      <c r="Q12" s="38">
        <v>2024</v>
      </c>
      <c r="R12" s="39"/>
      <c r="S12" s="38" t="s">
        <v>469</v>
      </c>
      <c r="T12" s="39" t="s">
        <v>494</v>
      </c>
      <c r="U12" s="39" t="s">
        <v>495</v>
      </c>
      <c r="V12" s="39" t="s">
        <v>496</v>
      </c>
      <c r="W12" s="40" t="s">
        <v>497</v>
      </c>
      <c r="X12" s="40" t="s">
        <v>485</v>
      </c>
      <c r="Y12" s="41"/>
      <c r="Z12" s="274">
        <v>0</v>
      </c>
      <c r="AA12" s="42" t="s">
        <v>498</v>
      </c>
      <c r="AB12" s="43">
        <v>30000</v>
      </c>
      <c r="AC12" s="43">
        <v>0</v>
      </c>
      <c r="AD12" s="43"/>
      <c r="AE12" s="43">
        <v>0</v>
      </c>
      <c r="AF12" s="44"/>
      <c r="AG12" s="45">
        <f t="shared" si="0"/>
        <v>30000</v>
      </c>
      <c r="AH12" s="45">
        <f t="shared" si="1"/>
        <v>31200</v>
      </c>
      <c r="AI12" s="45">
        <f t="shared" si="2"/>
        <v>31200</v>
      </c>
      <c r="AJ12" s="46">
        <v>0</v>
      </c>
      <c r="AK12" s="46">
        <v>0</v>
      </c>
      <c r="AL12" s="46">
        <f t="shared" si="3"/>
        <v>0</v>
      </c>
      <c r="AM12" s="46">
        <v>0</v>
      </c>
      <c r="AN12" s="46">
        <f t="shared" si="4"/>
        <v>0</v>
      </c>
      <c r="AO12" s="46">
        <v>0</v>
      </c>
      <c r="AP12" s="46">
        <f t="shared" si="5"/>
        <v>0</v>
      </c>
      <c r="AQ12" s="46">
        <v>30000</v>
      </c>
      <c r="AR12" s="46">
        <f t="shared" si="6"/>
        <v>31200</v>
      </c>
      <c r="AS12" s="46">
        <v>0</v>
      </c>
      <c r="AT12" s="46">
        <f t="shared" si="7"/>
        <v>0</v>
      </c>
      <c r="AU12" s="46">
        <v>0</v>
      </c>
      <c r="AV12" s="46">
        <f t="shared" si="8"/>
        <v>0</v>
      </c>
      <c r="AW12" s="46">
        <v>0</v>
      </c>
      <c r="AX12" s="46">
        <f t="shared" si="9"/>
        <v>0</v>
      </c>
      <c r="AY12" s="46">
        <v>0</v>
      </c>
      <c r="AZ12" s="46">
        <f t="shared" si="10"/>
        <v>0</v>
      </c>
      <c r="BA12" s="46">
        <v>0</v>
      </c>
      <c r="BB12" s="46">
        <f t="shared" si="11"/>
        <v>0</v>
      </c>
      <c r="BC12" s="46">
        <v>0</v>
      </c>
      <c r="BD12" s="46">
        <f t="shared" si="12"/>
        <v>0</v>
      </c>
      <c r="BE12" s="46">
        <v>0</v>
      </c>
      <c r="BF12" s="46">
        <f t="shared" si="13"/>
        <v>0</v>
      </c>
      <c r="BG12" s="46">
        <v>0</v>
      </c>
      <c r="BH12" s="46">
        <f t="shared" si="14"/>
        <v>0</v>
      </c>
      <c r="BI12" s="46">
        <v>0</v>
      </c>
      <c r="BJ12" s="46">
        <f t="shared" si="15"/>
        <v>0</v>
      </c>
      <c r="BK12" s="46">
        <v>0</v>
      </c>
      <c r="BL12" s="46">
        <f t="shared" si="16"/>
        <v>0</v>
      </c>
      <c r="BM12" s="46">
        <v>0</v>
      </c>
      <c r="BN12" s="46">
        <f t="shared" si="17"/>
        <v>0</v>
      </c>
      <c r="BO12" s="46">
        <v>0</v>
      </c>
      <c r="BP12" s="46">
        <f t="shared" si="18"/>
        <v>0</v>
      </c>
      <c r="BQ12" s="46">
        <v>0</v>
      </c>
      <c r="BR12" s="46">
        <f t="shared" si="19"/>
        <v>0</v>
      </c>
      <c r="BS12" s="46">
        <v>0</v>
      </c>
      <c r="BT12" s="46">
        <f t="shared" si="20"/>
        <v>0</v>
      </c>
      <c r="BU12" s="46">
        <v>0</v>
      </c>
      <c r="BV12" s="46">
        <f t="shared" si="21"/>
        <v>0</v>
      </c>
      <c r="BW12" s="46">
        <v>0</v>
      </c>
      <c r="BX12" s="46">
        <f t="shared" si="22"/>
        <v>0</v>
      </c>
      <c r="BY12" s="46">
        <v>0</v>
      </c>
      <c r="BZ12" s="46">
        <f t="shared" si="23"/>
        <v>0</v>
      </c>
      <c r="CA12" s="47">
        <v>0</v>
      </c>
      <c r="CB12" s="46">
        <f t="shared" si="24"/>
        <v>0</v>
      </c>
      <c r="CC12" s="48">
        <v>0</v>
      </c>
      <c r="CD12" s="46">
        <f t="shared" si="25"/>
        <v>0</v>
      </c>
      <c r="CE12" s="49">
        <v>10</v>
      </c>
      <c r="CF12" s="50">
        <f t="shared" si="26"/>
        <v>3120</v>
      </c>
      <c r="CG12" s="51">
        <v>30000</v>
      </c>
      <c r="CH12" s="52"/>
      <c r="CI12" s="52"/>
      <c r="CJ12" s="52"/>
      <c r="CK12" s="53"/>
      <c r="CL12" s="53"/>
      <c r="CM12" s="53"/>
      <c r="CN12" s="52">
        <f t="shared" ref="CN12:CW12" si="34">$CF12</f>
        <v>3120</v>
      </c>
      <c r="CO12" s="52">
        <f t="shared" si="34"/>
        <v>3120</v>
      </c>
      <c r="CP12" s="52">
        <f t="shared" si="34"/>
        <v>3120</v>
      </c>
      <c r="CQ12" s="52">
        <f t="shared" si="34"/>
        <v>3120</v>
      </c>
      <c r="CR12" s="52">
        <f t="shared" si="34"/>
        <v>3120</v>
      </c>
      <c r="CS12" s="52">
        <f t="shared" si="34"/>
        <v>3120</v>
      </c>
      <c r="CT12" s="52">
        <f t="shared" si="34"/>
        <v>3120</v>
      </c>
      <c r="CU12" s="52">
        <f t="shared" si="34"/>
        <v>3120</v>
      </c>
      <c r="CV12" s="52">
        <f t="shared" si="34"/>
        <v>3120</v>
      </c>
      <c r="CW12" s="52">
        <f t="shared" si="34"/>
        <v>3120</v>
      </c>
      <c r="CX12" s="53"/>
      <c r="CY12" s="53"/>
      <c r="CZ12" s="53"/>
      <c r="DA12" s="53"/>
      <c r="DB12" s="53"/>
      <c r="DC12" s="53"/>
      <c r="DD12" s="53"/>
      <c r="DE12" s="53"/>
      <c r="DF12" s="53"/>
      <c r="DG12" s="54">
        <v>0</v>
      </c>
      <c r="DH12" s="55">
        <v>10</v>
      </c>
      <c r="DI12" s="56" t="s">
        <v>506</v>
      </c>
      <c r="DJ12" s="57">
        <v>0</v>
      </c>
      <c r="DK12" s="57">
        <v>0</v>
      </c>
      <c r="DL12" s="57">
        <v>0</v>
      </c>
      <c r="DM12" s="57">
        <v>0</v>
      </c>
      <c r="DN12" s="57">
        <v>0</v>
      </c>
      <c r="DO12" s="57">
        <v>0</v>
      </c>
      <c r="DP12" s="58">
        <v>0</v>
      </c>
      <c r="DQ12" s="58">
        <v>0</v>
      </c>
      <c r="DR12" s="58">
        <v>0</v>
      </c>
      <c r="DS12" s="58">
        <v>0</v>
      </c>
    </row>
    <row r="13" spans="1:123" x14ac:dyDescent="0.25">
      <c r="A13" s="30" t="s">
        <v>513</v>
      </c>
      <c r="B13" s="77">
        <v>0</v>
      </c>
      <c r="C13" s="78"/>
      <c r="D13" s="61" t="s">
        <v>514</v>
      </c>
      <c r="E13" s="34"/>
      <c r="F13" s="34" t="s">
        <v>489</v>
      </c>
      <c r="G13" s="34" t="s">
        <v>463</v>
      </c>
      <c r="H13" s="34" t="s">
        <v>54</v>
      </c>
      <c r="I13" s="34" t="s">
        <v>490</v>
      </c>
      <c r="J13" s="35" t="s">
        <v>173</v>
      </c>
      <c r="K13" s="34" t="s">
        <v>491</v>
      </c>
      <c r="L13" s="34" t="s">
        <v>492</v>
      </c>
      <c r="M13" s="36">
        <v>1.04</v>
      </c>
      <c r="N13" s="34"/>
      <c r="O13" s="34"/>
      <c r="P13" s="37" t="s">
        <v>493</v>
      </c>
      <c r="Q13" s="38">
        <v>2024</v>
      </c>
      <c r="R13" s="39"/>
      <c r="S13" s="38" t="s">
        <v>469</v>
      </c>
      <c r="T13" s="39" t="s">
        <v>494</v>
      </c>
      <c r="U13" s="39" t="s">
        <v>495</v>
      </c>
      <c r="V13" s="39" t="s">
        <v>496</v>
      </c>
      <c r="W13" s="40" t="s">
        <v>497</v>
      </c>
      <c r="X13" s="40" t="s">
        <v>474</v>
      </c>
      <c r="Y13" s="41"/>
      <c r="Z13" s="274">
        <v>0</v>
      </c>
      <c r="AA13" s="42" t="s">
        <v>505</v>
      </c>
      <c r="AB13" s="43">
        <v>100000</v>
      </c>
      <c r="AC13" s="43">
        <v>0</v>
      </c>
      <c r="AD13" s="43"/>
      <c r="AE13" s="43">
        <v>0</v>
      </c>
      <c r="AF13" s="44"/>
      <c r="AG13" s="45">
        <f t="shared" si="0"/>
        <v>100000</v>
      </c>
      <c r="AH13" s="45">
        <f t="shared" si="1"/>
        <v>104000</v>
      </c>
      <c r="AI13" s="45">
        <f t="shared" si="2"/>
        <v>104000</v>
      </c>
      <c r="AJ13" s="46">
        <v>0</v>
      </c>
      <c r="AK13" s="46">
        <v>100000</v>
      </c>
      <c r="AL13" s="46">
        <f t="shared" si="3"/>
        <v>104000</v>
      </c>
      <c r="AM13" s="46">
        <v>0</v>
      </c>
      <c r="AN13" s="46">
        <f t="shared" si="4"/>
        <v>0</v>
      </c>
      <c r="AO13" s="46">
        <v>0</v>
      </c>
      <c r="AP13" s="46">
        <f t="shared" si="5"/>
        <v>0</v>
      </c>
      <c r="AQ13" s="46">
        <v>0</v>
      </c>
      <c r="AR13" s="46">
        <f t="shared" si="6"/>
        <v>0</v>
      </c>
      <c r="AS13" s="46">
        <v>0</v>
      </c>
      <c r="AT13" s="46">
        <f t="shared" si="7"/>
        <v>0</v>
      </c>
      <c r="AU13" s="46">
        <v>0</v>
      </c>
      <c r="AV13" s="46">
        <f t="shared" si="8"/>
        <v>0</v>
      </c>
      <c r="AW13" s="46">
        <v>0</v>
      </c>
      <c r="AX13" s="46">
        <f t="shared" si="9"/>
        <v>0</v>
      </c>
      <c r="AY13" s="46">
        <v>0</v>
      </c>
      <c r="AZ13" s="46">
        <f t="shared" si="10"/>
        <v>0</v>
      </c>
      <c r="BA13" s="46">
        <v>0</v>
      </c>
      <c r="BB13" s="46">
        <f t="shared" si="11"/>
        <v>0</v>
      </c>
      <c r="BC13" s="46">
        <v>0</v>
      </c>
      <c r="BD13" s="46">
        <f t="shared" si="12"/>
        <v>0</v>
      </c>
      <c r="BE13" s="46">
        <v>0</v>
      </c>
      <c r="BF13" s="46">
        <f t="shared" si="13"/>
        <v>0</v>
      </c>
      <c r="BG13" s="46">
        <v>0</v>
      </c>
      <c r="BH13" s="46">
        <f t="shared" si="14"/>
        <v>0</v>
      </c>
      <c r="BI13" s="46">
        <v>0</v>
      </c>
      <c r="BJ13" s="46">
        <f t="shared" si="15"/>
        <v>0</v>
      </c>
      <c r="BK13" s="46">
        <v>0</v>
      </c>
      <c r="BL13" s="46">
        <f t="shared" si="16"/>
        <v>0</v>
      </c>
      <c r="BM13" s="46">
        <v>0</v>
      </c>
      <c r="BN13" s="46">
        <f t="shared" si="17"/>
        <v>0</v>
      </c>
      <c r="BO13" s="46">
        <v>0</v>
      </c>
      <c r="BP13" s="46">
        <f t="shared" si="18"/>
        <v>0</v>
      </c>
      <c r="BQ13" s="46">
        <v>0</v>
      </c>
      <c r="BR13" s="46">
        <f t="shared" si="19"/>
        <v>0</v>
      </c>
      <c r="BS13" s="46">
        <v>0</v>
      </c>
      <c r="BT13" s="46">
        <f t="shared" si="20"/>
        <v>0</v>
      </c>
      <c r="BU13" s="46">
        <v>0</v>
      </c>
      <c r="BV13" s="46">
        <f t="shared" si="21"/>
        <v>0</v>
      </c>
      <c r="BW13" s="46">
        <v>0</v>
      </c>
      <c r="BX13" s="46">
        <f t="shared" si="22"/>
        <v>0</v>
      </c>
      <c r="BY13" s="46">
        <v>0</v>
      </c>
      <c r="BZ13" s="46">
        <f t="shared" si="23"/>
        <v>0</v>
      </c>
      <c r="CA13" s="47">
        <v>0</v>
      </c>
      <c r="CB13" s="46">
        <f t="shared" si="24"/>
        <v>0</v>
      </c>
      <c r="CC13" s="48">
        <v>0</v>
      </c>
      <c r="CD13" s="46">
        <f t="shared" si="25"/>
        <v>0</v>
      </c>
      <c r="CE13" s="49">
        <v>4</v>
      </c>
      <c r="CF13" s="50">
        <f t="shared" si="26"/>
        <v>26000</v>
      </c>
      <c r="CG13" s="51">
        <v>100000</v>
      </c>
      <c r="CH13" s="52"/>
      <c r="CI13" s="52"/>
      <c r="CJ13" s="52"/>
      <c r="CK13" s="52">
        <f>$CF13</f>
        <v>26000</v>
      </c>
      <c r="CL13" s="52">
        <f>$CF13</f>
        <v>26000</v>
      </c>
      <c r="CM13" s="52">
        <f>$CF13</f>
        <v>26000</v>
      </c>
      <c r="CN13" s="52">
        <f>$CF13</f>
        <v>26000</v>
      </c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4">
        <v>0</v>
      </c>
      <c r="DH13" s="55">
        <v>4</v>
      </c>
      <c r="DI13" s="56" t="s">
        <v>506</v>
      </c>
      <c r="DJ13" s="57">
        <v>0</v>
      </c>
      <c r="DK13" s="57">
        <v>0</v>
      </c>
      <c r="DL13" s="57">
        <v>100000</v>
      </c>
      <c r="DM13" s="57">
        <v>75000</v>
      </c>
      <c r="DN13" s="57">
        <v>50000</v>
      </c>
      <c r="DO13" s="57">
        <v>0</v>
      </c>
      <c r="DP13" s="58">
        <v>0</v>
      </c>
      <c r="DQ13" s="58">
        <v>1300</v>
      </c>
      <c r="DR13" s="58">
        <v>975</v>
      </c>
      <c r="DS13" s="58">
        <v>650</v>
      </c>
    </row>
    <row r="14" spans="1:123" x14ac:dyDescent="0.25">
      <c r="A14" s="30" t="s">
        <v>515</v>
      </c>
      <c r="B14" s="59">
        <v>0</v>
      </c>
      <c r="C14" s="60"/>
      <c r="D14" s="61" t="s">
        <v>516</v>
      </c>
      <c r="E14" s="34"/>
      <c r="F14" s="34"/>
      <c r="G14" s="34" t="s">
        <v>479</v>
      </c>
      <c r="H14" s="34" t="s">
        <v>54</v>
      </c>
      <c r="I14" s="34" t="s">
        <v>490</v>
      </c>
      <c r="J14" s="35" t="s">
        <v>86</v>
      </c>
      <c r="K14" s="34"/>
      <c r="L14" s="34" t="s">
        <v>467</v>
      </c>
      <c r="M14" s="36">
        <v>1.04</v>
      </c>
      <c r="N14" s="34"/>
      <c r="O14" s="34"/>
      <c r="P14" s="37" t="s">
        <v>493</v>
      </c>
      <c r="Q14" s="38">
        <v>2024</v>
      </c>
      <c r="R14" s="39"/>
      <c r="S14" s="38" t="s">
        <v>469</v>
      </c>
      <c r="T14" s="39" t="s">
        <v>494</v>
      </c>
      <c r="U14" s="39" t="s">
        <v>495</v>
      </c>
      <c r="V14" s="39" t="s">
        <v>496</v>
      </c>
      <c r="W14" s="40" t="s">
        <v>517</v>
      </c>
      <c r="X14" s="40" t="s">
        <v>474</v>
      </c>
      <c r="Y14" s="41"/>
      <c r="Z14" s="274">
        <v>0</v>
      </c>
      <c r="AA14" s="72" t="s">
        <v>505</v>
      </c>
      <c r="AB14" s="43">
        <v>110000</v>
      </c>
      <c r="AC14" s="43">
        <v>0</v>
      </c>
      <c r="AD14" s="43"/>
      <c r="AE14" s="43">
        <v>0</v>
      </c>
      <c r="AF14" s="44"/>
      <c r="AG14" s="45">
        <f t="shared" si="0"/>
        <v>110000</v>
      </c>
      <c r="AH14" s="45">
        <f t="shared" si="1"/>
        <v>114400</v>
      </c>
      <c r="AI14" s="45">
        <f t="shared" si="2"/>
        <v>114400</v>
      </c>
      <c r="AJ14" s="46">
        <v>0</v>
      </c>
      <c r="AK14" s="46">
        <v>0</v>
      </c>
      <c r="AL14" s="46">
        <f>$M14*AK14</f>
        <v>0</v>
      </c>
      <c r="AM14" s="46">
        <v>55000</v>
      </c>
      <c r="AN14" s="46">
        <f t="shared" si="4"/>
        <v>57200</v>
      </c>
      <c r="AO14" s="46">
        <v>55000</v>
      </c>
      <c r="AP14" s="46">
        <f t="shared" si="5"/>
        <v>57200</v>
      </c>
      <c r="AQ14" s="46">
        <v>0</v>
      </c>
      <c r="AR14" s="46">
        <f t="shared" si="6"/>
        <v>0</v>
      </c>
      <c r="AS14" s="46">
        <v>0</v>
      </c>
      <c r="AT14" s="46">
        <f t="shared" si="7"/>
        <v>0</v>
      </c>
      <c r="AU14" s="46">
        <v>0</v>
      </c>
      <c r="AV14" s="46">
        <f t="shared" si="8"/>
        <v>0</v>
      </c>
      <c r="AW14" s="46">
        <v>0</v>
      </c>
      <c r="AX14" s="46">
        <f t="shared" si="9"/>
        <v>0</v>
      </c>
      <c r="AY14" s="46">
        <v>0</v>
      </c>
      <c r="AZ14" s="46">
        <f t="shared" si="10"/>
        <v>0</v>
      </c>
      <c r="BA14" s="46">
        <v>0</v>
      </c>
      <c r="BB14" s="46">
        <f t="shared" si="11"/>
        <v>0</v>
      </c>
      <c r="BC14" s="46">
        <v>0</v>
      </c>
      <c r="BD14" s="46">
        <f t="shared" si="12"/>
        <v>0</v>
      </c>
      <c r="BE14" s="46">
        <v>0</v>
      </c>
      <c r="BF14" s="46">
        <f t="shared" si="13"/>
        <v>0</v>
      </c>
      <c r="BG14" s="46">
        <v>0</v>
      </c>
      <c r="BH14" s="46">
        <f t="shared" si="14"/>
        <v>0</v>
      </c>
      <c r="BI14" s="46">
        <v>0</v>
      </c>
      <c r="BJ14" s="46">
        <f t="shared" si="15"/>
        <v>0</v>
      </c>
      <c r="BK14" s="46">
        <v>0</v>
      </c>
      <c r="BL14" s="46">
        <f t="shared" si="16"/>
        <v>0</v>
      </c>
      <c r="BM14" s="46">
        <v>0</v>
      </c>
      <c r="BN14" s="46">
        <f t="shared" si="17"/>
        <v>0</v>
      </c>
      <c r="BO14" s="46">
        <v>0</v>
      </c>
      <c r="BP14" s="46">
        <f t="shared" si="18"/>
        <v>0</v>
      </c>
      <c r="BQ14" s="46">
        <v>0</v>
      </c>
      <c r="BR14" s="46">
        <f t="shared" si="19"/>
        <v>0</v>
      </c>
      <c r="BS14" s="46">
        <v>0</v>
      </c>
      <c r="BT14" s="46">
        <f t="shared" si="20"/>
        <v>0</v>
      </c>
      <c r="BU14" s="46">
        <v>0</v>
      </c>
      <c r="BV14" s="46">
        <f t="shared" si="21"/>
        <v>0</v>
      </c>
      <c r="BW14" s="46">
        <v>0</v>
      </c>
      <c r="BX14" s="46">
        <f t="shared" si="22"/>
        <v>0</v>
      </c>
      <c r="BY14" s="46">
        <v>0</v>
      </c>
      <c r="BZ14" s="46">
        <f t="shared" si="23"/>
        <v>0</v>
      </c>
      <c r="CA14" s="47">
        <v>0</v>
      </c>
      <c r="CB14" s="46">
        <f t="shared" si="24"/>
        <v>0</v>
      </c>
      <c r="CC14" s="48">
        <v>0</v>
      </c>
      <c r="CD14" s="46">
        <f t="shared" si="25"/>
        <v>0</v>
      </c>
      <c r="CE14" s="49">
        <v>20</v>
      </c>
      <c r="CF14" s="50">
        <f t="shared" si="26"/>
        <v>5720</v>
      </c>
      <c r="CG14" s="51">
        <v>110000</v>
      </c>
      <c r="CH14" s="52"/>
      <c r="CI14" s="52"/>
      <c r="CJ14" s="52"/>
      <c r="CK14" s="53"/>
      <c r="CL14" s="53"/>
      <c r="CM14" s="53">
        <f t="shared" ref="CM14:DB15" si="35">$CF14</f>
        <v>5720</v>
      </c>
      <c r="CN14" s="53">
        <f t="shared" si="35"/>
        <v>5720</v>
      </c>
      <c r="CO14" s="53">
        <f t="shared" si="35"/>
        <v>5720</v>
      </c>
      <c r="CP14" s="53">
        <f t="shared" si="35"/>
        <v>5720</v>
      </c>
      <c r="CQ14" s="53">
        <f t="shared" si="35"/>
        <v>5720</v>
      </c>
      <c r="CR14" s="53">
        <f t="shared" si="35"/>
        <v>5720</v>
      </c>
      <c r="CS14" s="53">
        <f t="shared" si="35"/>
        <v>5720</v>
      </c>
      <c r="CT14" s="53">
        <f t="shared" si="35"/>
        <v>5720</v>
      </c>
      <c r="CU14" s="53">
        <f t="shared" si="35"/>
        <v>5720</v>
      </c>
      <c r="CV14" s="53">
        <f t="shared" si="35"/>
        <v>5720</v>
      </c>
      <c r="CW14" s="53">
        <f t="shared" si="35"/>
        <v>5720</v>
      </c>
      <c r="CX14" s="53">
        <f t="shared" si="35"/>
        <v>5720</v>
      </c>
      <c r="CY14" s="53">
        <f t="shared" si="35"/>
        <v>5720</v>
      </c>
      <c r="CZ14" s="53">
        <f t="shared" si="35"/>
        <v>5720</v>
      </c>
      <c r="DA14" s="53">
        <f t="shared" si="35"/>
        <v>5720</v>
      </c>
      <c r="DB14" s="53">
        <f t="shared" si="35"/>
        <v>5720</v>
      </c>
      <c r="DC14" s="53">
        <f t="shared" ref="CW14:DF15" si="36">$CF14</f>
        <v>5720</v>
      </c>
      <c r="DD14" s="53">
        <f t="shared" si="36"/>
        <v>5720</v>
      </c>
      <c r="DE14" s="53">
        <f t="shared" si="36"/>
        <v>5720</v>
      </c>
      <c r="DF14" s="53">
        <f t="shared" si="36"/>
        <v>5720</v>
      </c>
      <c r="DG14" s="54">
        <v>0</v>
      </c>
      <c r="DH14" s="55">
        <v>20</v>
      </c>
      <c r="DI14" s="56" t="s">
        <v>518</v>
      </c>
      <c r="DJ14" s="57">
        <v>0</v>
      </c>
      <c r="DK14" s="57">
        <v>0</v>
      </c>
      <c r="DL14" s="57">
        <v>0</v>
      </c>
      <c r="DM14" s="57">
        <v>55000</v>
      </c>
      <c r="DN14" s="57">
        <v>110000</v>
      </c>
      <c r="DO14" s="57">
        <v>0</v>
      </c>
      <c r="DP14" s="58">
        <v>0</v>
      </c>
      <c r="DQ14" s="58">
        <v>0</v>
      </c>
      <c r="DR14" s="58">
        <v>715</v>
      </c>
      <c r="DS14" s="58">
        <v>1430</v>
      </c>
    </row>
    <row r="15" spans="1:123" x14ac:dyDescent="0.25">
      <c r="A15" s="30" t="s">
        <v>519</v>
      </c>
      <c r="B15" s="59">
        <v>0</v>
      </c>
      <c r="C15" s="60"/>
      <c r="D15" s="61" t="s">
        <v>517</v>
      </c>
      <c r="E15" s="34"/>
      <c r="F15" s="34"/>
      <c r="G15" s="34" t="s">
        <v>479</v>
      </c>
      <c r="H15" s="34" t="s">
        <v>54</v>
      </c>
      <c r="I15" s="34" t="s">
        <v>490</v>
      </c>
      <c r="J15" s="35" t="s">
        <v>86</v>
      </c>
      <c r="K15" s="34"/>
      <c r="L15" s="34" t="s">
        <v>467</v>
      </c>
      <c r="M15" s="36">
        <v>1.04</v>
      </c>
      <c r="N15" s="34"/>
      <c r="O15" s="34"/>
      <c r="P15" s="37" t="s">
        <v>493</v>
      </c>
      <c r="Q15" s="38">
        <v>2024</v>
      </c>
      <c r="R15" s="39"/>
      <c r="S15" s="38" t="s">
        <v>469</v>
      </c>
      <c r="T15" s="39" t="s">
        <v>494</v>
      </c>
      <c r="U15" s="39" t="s">
        <v>495</v>
      </c>
      <c r="V15" s="39" t="s">
        <v>496</v>
      </c>
      <c r="W15" s="40" t="s">
        <v>517</v>
      </c>
      <c r="X15" s="40" t="s">
        <v>474</v>
      </c>
      <c r="Y15" s="41"/>
      <c r="Z15" s="274">
        <v>0</v>
      </c>
      <c r="AA15" s="72" t="s">
        <v>505</v>
      </c>
      <c r="AB15" s="43">
        <v>125000</v>
      </c>
      <c r="AC15" s="43">
        <v>0</v>
      </c>
      <c r="AD15" s="43"/>
      <c r="AE15" s="43">
        <v>0</v>
      </c>
      <c r="AF15" s="44"/>
      <c r="AG15" s="45">
        <f t="shared" si="0"/>
        <v>125000</v>
      </c>
      <c r="AH15" s="45">
        <f t="shared" si="1"/>
        <v>130000</v>
      </c>
      <c r="AI15" s="45">
        <f t="shared" si="2"/>
        <v>130000</v>
      </c>
      <c r="AJ15" s="46">
        <v>0</v>
      </c>
      <c r="AK15" s="46">
        <v>0</v>
      </c>
      <c r="AL15" s="46">
        <f t="shared" ref="AL15:AL46" si="37">M15*AK15</f>
        <v>0</v>
      </c>
      <c r="AM15" s="46">
        <v>62500</v>
      </c>
      <c r="AN15" s="46">
        <f t="shared" si="4"/>
        <v>65000</v>
      </c>
      <c r="AO15" s="46">
        <v>62500</v>
      </c>
      <c r="AP15" s="46">
        <f t="shared" si="5"/>
        <v>65000</v>
      </c>
      <c r="AQ15" s="46">
        <v>0</v>
      </c>
      <c r="AR15" s="46">
        <f t="shared" si="6"/>
        <v>0</v>
      </c>
      <c r="AS15" s="46">
        <v>0</v>
      </c>
      <c r="AT15" s="46">
        <f t="shared" si="7"/>
        <v>0</v>
      </c>
      <c r="AU15" s="46">
        <v>0</v>
      </c>
      <c r="AV15" s="46">
        <f t="shared" si="8"/>
        <v>0</v>
      </c>
      <c r="AW15" s="46">
        <v>0</v>
      </c>
      <c r="AX15" s="46">
        <f t="shared" si="9"/>
        <v>0</v>
      </c>
      <c r="AY15" s="46">
        <v>0</v>
      </c>
      <c r="AZ15" s="46">
        <f t="shared" si="10"/>
        <v>0</v>
      </c>
      <c r="BA15" s="46">
        <v>0</v>
      </c>
      <c r="BB15" s="46">
        <f t="shared" si="11"/>
        <v>0</v>
      </c>
      <c r="BC15" s="46">
        <v>0</v>
      </c>
      <c r="BD15" s="46">
        <f t="shared" si="12"/>
        <v>0</v>
      </c>
      <c r="BE15" s="46">
        <v>0</v>
      </c>
      <c r="BF15" s="46">
        <f t="shared" si="13"/>
        <v>0</v>
      </c>
      <c r="BG15" s="46">
        <v>0</v>
      </c>
      <c r="BH15" s="46">
        <f t="shared" si="14"/>
        <v>0</v>
      </c>
      <c r="BI15" s="46">
        <v>0</v>
      </c>
      <c r="BJ15" s="46">
        <f t="shared" si="15"/>
        <v>0</v>
      </c>
      <c r="BK15" s="46">
        <v>0</v>
      </c>
      <c r="BL15" s="46">
        <f t="shared" si="16"/>
        <v>0</v>
      </c>
      <c r="BM15" s="46">
        <v>0</v>
      </c>
      <c r="BN15" s="46">
        <f t="shared" si="17"/>
        <v>0</v>
      </c>
      <c r="BO15" s="46">
        <v>0</v>
      </c>
      <c r="BP15" s="46">
        <f t="shared" si="18"/>
        <v>0</v>
      </c>
      <c r="BQ15" s="46">
        <v>0</v>
      </c>
      <c r="BR15" s="46">
        <f t="shared" si="19"/>
        <v>0</v>
      </c>
      <c r="BS15" s="46">
        <v>0</v>
      </c>
      <c r="BT15" s="46">
        <f t="shared" si="20"/>
        <v>0</v>
      </c>
      <c r="BU15" s="46">
        <v>0</v>
      </c>
      <c r="BV15" s="46">
        <f t="shared" si="21"/>
        <v>0</v>
      </c>
      <c r="BW15" s="46">
        <v>0</v>
      </c>
      <c r="BX15" s="46">
        <f t="shared" si="22"/>
        <v>0</v>
      </c>
      <c r="BY15" s="46">
        <v>0</v>
      </c>
      <c r="BZ15" s="46">
        <f t="shared" si="23"/>
        <v>0</v>
      </c>
      <c r="CA15" s="47">
        <v>0</v>
      </c>
      <c r="CB15" s="46">
        <f t="shared" si="24"/>
        <v>0</v>
      </c>
      <c r="CC15" s="48">
        <v>0</v>
      </c>
      <c r="CD15" s="46">
        <f t="shared" si="25"/>
        <v>0</v>
      </c>
      <c r="CE15" s="49">
        <v>20</v>
      </c>
      <c r="CF15" s="50">
        <f t="shared" si="26"/>
        <v>6500</v>
      </c>
      <c r="CG15" s="51">
        <v>125000</v>
      </c>
      <c r="CH15" s="52"/>
      <c r="CI15" s="53"/>
      <c r="CJ15" s="52"/>
      <c r="CK15" s="53"/>
      <c r="CL15" s="53"/>
      <c r="CM15" s="53">
        <f t="shared" si="35"/>
        <v>6500</v>
      </c>
      <c r="CN15" s="53">
        <f t="shared" si="35"/>
        <v>6500</v>
      </c>
      <c r="CO15" s="53">
        <f t="shared" si="35"/>
        <v>6500</v>
      </c>
      <c r="CP15" s="53">
        <f t="shared" si="35"/>
        <v>6500</v>
      </c>
      <c r="CQ15" s="53">
        <f t="shared" si="35"/>
        <v>6500</v>
      </c>
      <c r="CR15" s="53">
        <f t="shared" si="35"/>
        <v>6500</v>
      </c>
      <c r="CS15" s="53">
        <f t="shared" si="35"/>
        <v>6500</v>
      </c>
      <c r="CT15" s="53">
        <f>$CF15</f>
        <v>6500</v>
      </c>
      <c r="CU15" s="53">
        <f t="shared" si="35"/>
        <v>6500</v>
      </c>
      <c r="CV15" s="53">
        <f t="shared" si="35"/>
        <v>6500</v>
      </c>
      <c r="CW15" s="53">
        <f t="shared" si="36"/>
        <v>6500</v>
      </c>
      <c r="CX15" s="53">
        <f t="shared" si="36"/>
        <v>6500</v>
      </c>
      <c r="CY15" s="53">
        <f t="shared" si="36"/>
        <v>6500</v>
      </c>
      <c r="CZ15" s="53">
        <f t="shared" si="36"/>
        <v>6500</v>
      </c>
      <c r="DA15" s="53">
        <f t="shared" si="36"/>
        <v>6500</v>
      </c>
      <c r="DB15" s="53">
        <f t="shared" si="36"/>
        <v>6500</v>
      </c>
      <c r="DC15" s="53">
        <f t="shared" si="36"/>
        <v>6500</v>
      </c>
      <c r="DD15" s="53">
        <f t="shared" si="36"/>
        <v>6500</v>
      </c>
      <c r="DE15" s="53">
        <f t="shared" si="36"/>
        <v>6500</v>
      </c>
      <c r="DF15" s="53">
        <f t="shared" si="36"/>
        <v>6500</v>
      </c>
      <c r="DG15" s="54">
        <v>0</v>
      </c>
      <c r="DH15" s="55">
        <v>20</v>
      </c>
      <c r="DI15" s="56" t="s">
        <v>520</v>
      </c>
      <c r="DJ15" s="57">
        <v>0</v>
      </c>
      <c r="DK15" s="57">
        <v>0</v>
      </c>
      <c r="DL15" s="57">
        <v>0</v>
      </c>
      <c r="DM15" s="57">
        <v>62500</v>
      </c>
      <c r="DN15" s="57">
        <v>125000</v>
      </c>
      <c r="DO15" s="57">
        <v>0</v>
      </c>
      <c r="DP15" s="58">
        <v>0</v>
      </c>
      <c r="DQ15" s="58">
        <v>0</v>
      </c>
      <c r="DR15" s="58">
        <v>812.5</v>
      </c>
      <c r="DS15" s="58">
        <v>1625</v>
      </c>
    </row>
    <row r="16" spans="1:123" x14ac:dyDescent="0.25">
      <c r="A16" s="30" t="s">
        <v>521</v>
      </c>
      <c r="B16" s="59">
        <v>0</v>
      </c>
      <c r="C16" s="60"/>
      <c r="D16" s="61" t="s">
        <v>522</v>
      </c>
      <c r="E16" s="34"/>
      <c r="F16" s="34" t="s">
        <v>489</v>
      </c>
      <c r="G16" s="34" t="s">
        <v>463</v>
      </c>
      <c r="H16" s="34" t="s">
        <v>54</v>
      </c>
      <c r="I16" s="34" t="s">
        <v>490</v>
      </c>
      <c r="J16" s="35" t="s">
        <v>86</v>
      </c>
      <c r="K16" s="34" t="s">
        <v>491</v>
      </c>
      <c r="L16" s="34" t="s">
        <v>492</v>
      </c>
      <c r="M16" s="36">
        <v>1.04</v>
      </c>
      <c r="N16" s="34"/>
      <c r="O16" s="34"/>
      <c r="P16" s="37" t="s">
        <v>493</v>
      </c>
      <c r="Q16" s="38">
        <v>2024</v>
      </c>
      <c r="R16" s="39"/>
      <c r="S16" s="38" t="s">
        <v>469</v>
      </c>
      <c r="T16" s="39" t="s">
        <v>523</v>
      </c>
      <c r="U16" s="39" t="s">
        <v>524</v>
      </c>
      <c r="V16" s="39" t="s">
        <v>496</v>
      </c>
      <c r="W16" s="40" t="s">
        <v>497</v>
      </c>
      <c r="X16" s="40" t="s">
        <v>474</v>
      </c>
      <c r="Y16" s="41"/>
      <c r="Z16" s="274">
        <v>0</v>
      </c>
      <c r="AA16" s="72" t="s">
        <v>505</v>
      </c>
      <c r="AB16" s="43">
        <v>35000</v>
      </c>
      <c r="AC16" s="43">
        <v>0</v>
      </c>
      <c r="AD16" s="43"/>
      <c r="AE16" s="43">
        <v>0</v>
      </c>
      <c r="AF16" s="44"/>
      <c r="AG16" s="45">
        <f t="shared" si="0"/>
        <v>35000</v>
      </c>
      <c r="AH16" s="45">
        <f t="shared" si="1"/>
        <v>36400</v>
      </c>
      <c r="AI16" s="45">
        <f t="shared" si="2"/>
        <v>36400</v>
      </c>
      <c r="AJ16" s="46">
        <v>0</v>
      </c>
      <c r="AK16" s="46">
        <v>35000</v>
      </c>
      <c r="AL16" s="46">
        <f t="shared" si="37"/>
        <v>36400</v>
      </c>
      <c r="AM16" s="46">
        <v>0</v>
      </c>
      <c r="AN16" s="46">
        <f t="shared" si="4"/>
        <v>0</v>
      </c>
      <c r="AO16" s="46">
        <v>0</v>
      </c>
      <c r="AP16" s="46">
        <f t="shared" si="5"/>
        <v>0</v>
      </c>
      <c r="AQ16" s="46">
        <v>0</v>
      </c>
      <c r="AR16" s="46">
        <f t="shared" si="6"/>
        <v>0</v>
      </c>
      <c r="AS16" s="46">
        <v>0</v>
      </c>
      <c r="AT16" s="46">
        <f t="shared" si="7"/>
        <v>0</v>
      </c>
      <c r="AU16" s="46">
        <v>0</v>
      </c>
      <c r="AV16" s="46">
        <f t="shared" si="8"/>
        <v>0</v>
      </c>
      <c r="AW16" s="46">
        <v>0</v>
      </c>
      <c r="AX16" s="46">
        <f t="shared" si="9"/>
        <v>0</v>
      </c>
      <c r="AY16" s="46">
        <v>0</v>
      </c>
      <c r="AZ16" s="46">
        <f t="shared" si="10"/>
        <v>0</v>
      </c>
      <c r="BA16" s="46">
        <v>0</v>
      </c>
      <c r="BB16" s="46">
        <f t="shared" si="11"/>
        <v>0</v>
      </c>
      <c r="BC16" s="46">
        <v>0</v>
      </c>
      <c r="BD16" s="46">
        <f t="shared" si="12"/>
        <v>0</v>
      </c>
      <c r="BE16" s="46">
        <v>0</v>
      </c>
      <c r="BF16" s="46">
        <f t="shared" si="13"/>
        <v>0</v>
      </c>
      <c r="BG16" s="46">
        <v>0</v>
      </c>
      <c r="BH16" s="46">
        <f t="shared" si="14"/>
        <v>0</v>
      </c>
      <c r="BI16" s="46">
        <v>0</v>
      </c>
      <c r="BJ16" s="46">
        <f t="shared" si="15"/>
        <v>0</v>
      </c>
      <c r="BK16" s="46">
        <v>0</v>
      </c>
      <c r="BL16" s="46">
        <f t="shared" si="16"/>
        <v>0</v>
      </c>
      <c r="BM16" s="46">
        <v>0</v>
      </c>
      <c r="BN16" s="46">
        <f t="shared" si="17"/>
        <v>0</v>
      </c>
      <c r="BO16" s="46">
        <v>0</v>
      </c>
      <c r="BP16" s="46">
        <f t="shared" si="18"/>
        <v>0</v>
      </c>
      <c r="BQ16" s="46">
        <v>0</v>
      </c>
      <c r="BR16" s="46">
        <f t="shared" si="19"/>
        <v>0</v>
      </c>
      <c r="BS16" s="46">
        <v>0</v>
      </c>
      <c r="BT16" s="46">
        <f t="shared" si="20"/>
        <v>0</v>
      </c>
      <c r="BU16" s="46">
        <v>0</v>
      </c>
      <c r="BV16" s="46">
        <f t="shared" si="21"/>
        <v>0</v>
      </c>
      <c r="BW16" s="46">
        <v>0</v>
      </c>
      <c r="BX16" s="46">
        <f t="shared" si="22"/>
        <v>0</v>
      </c>
      <c r="BY16" s="46">
        <v>0</v>
      </c>
      <c r="BZ16" s="46">
        <f t="shared" si="23"/>
        <v>0</v>
      </c>
      <c r="CA16" s="47">
        <v>0</v>
      </c>
      <c r="CB16" s="46">
        <f t="shared" si="24"/>
        <v>0</v>
      </c>
      <c r="CC16" s="48">
        <v>0</v>
      </c>
      <c r="CD16" s="46">
        <f t="shared" si="25"/>
        <v>0</v>
      </c>
      <c r="CE16" s="49">
        <v>20</v>
      </c>
      <c r="CF16" s="50">
        <f t="shared" si="26"/>
        <v>1820</v>
      </c>
      <c r="CG16" s="51">
        <v>35000</v>
      </c>
      <c r="CH16" s="52"/>
      <c r="CI16" s="52"/>
      <c r="CJ16" s="52"/>
      <c r="CK16" s="53">
        <f t="shared" ref="CK16:DD19" si="38">$CF16</f>
        <v>1820</v>
      </c>
      <c r="CL16" s="53">
        <f t="shared" si="38"/>
        <v>1820</v>
      </c>
      <c r="CM16" s="53">
        <f t="shared" si="38"/>
        <v>1820</v>
      </c>
      <c r="CN16" s="53">
        <f t="shared" si="38"/>
        <v>1820</v>
      </c>
      <c r="CO16" s="53">
        <f t="shared" si="38"/>
        <v>1820</v>
      </c>
      <c r="CP16" s="53">
        <f t="shared" si="38"/>
        <v>1820</v>
      </c>
      <c r="CQ16" s="53">
        <f t="shared" si="38"/>
        <v>1820</v>
      </c>
      <c r="CR16" s="53">
        <f t="shared" si="38"/>
        <v>1820</v>
      </c>
      <c r="CS16" s="53">
        <f t="shared" si="38"/>
        <v>1820</v>
      </c>
      <c r="CT16" s="53">
        <f t="shared" si="38"/>
        <v>1820</v>
      </c>
      <c r="CU16" s="53">
        <f t="shared" si="38"/>
        <v>1820</v>
      </c>
      <c r="CV16" s="53">
        <f t="shared" si="38"/>
        <v>1820</v>
      </c>
      <c r="CW16" s="53">
        <f t="shared" si="38"/>
        <v>1820</v>
      </c>
      <c r="CX16" s="53">
        <f t="shared" si="38"/>
        <v>1820</v>
      </c>
      <c r="CY16" s="53">
        <f t="shared" si="38"/>
        <v>1820</v>
      </c>
      <c r="CZ16" s="53">
        <f t="shared" si="38"/>
        <v>1820</v>
      </c>
      <c r="DA16" s="53">
        <f t="shared" si="38"/>
        <v>1820</v>
      </c>
      <c r="DB16" s="53">
        <f t="shared" si="38"/>
        <v>1820</v>
      </c>
      <c r="DC16" s="53">
        <f t="shared" si="38"/>
        <v>1820</v>
      </c>
      <c r="DD16" s="53">
        <f t="shared" si="38"/>
        <v>1820</v>
      </c>
      <c r="DE16" s="53"/>
      <c r="DF16" s="53"/>
      <c r="DG16" s="54">
        <v>0</v>
      </c>
      <c r="DH16" s="55">
        <v>20</v>
      </c>
      <c r="DI16" s="56" t="s">
        <v>506</v>
      </c>
      <c r="DJ16" s="57">
        <v>0</v>
      </c>
      <c r="DK16" s="57">
        <v>0</v>
      </c>
      <c r="DL16" s="57">
        <v>35000</v>
      </c>
      <c r="DM16" s="57">
        <v>33250</v>
      </c>
      <c r="DN16" s="57">
        <v>31500</v>
      </c>
      <c r="DO16" s="57">
        <v>0</v>
      </c>
      <c r="DP16" s="58">
        <v>0</v>
      </c>
      <c r="DQ16" s="58">
        <v>455</v>
      </c>
      <c r="DR16" s="58">
        <v>432.25</v>
      </c>
      <c r="DS16" s="58">
        <v>409.5</v>
      </c>
    </row>
    <row r="17" spans="1:123" x14ac:dyDescent="0.25">
      <c r="A17" s="30" t="s">
        <v>525</v>
      </c>
      <c r="B17" s="59">
        <v>0</v>
      </c>
      <c r="C17" s="60"/>
      <c r="D17" s="61" t="s">
        <v>526</v>
      </c>
      <c r="E17" s="34"/>
      <c r="F17" s="34" t="s">
        <v>489</v>
      </c>
      <c r="G17" s="34" t="s">
        <v>463</v>
      </c>
      <c r="H17" s="34" t="s">
        <v>54</v>
      </c>
      <c r="I17" s="34" t="s">
        <v>490</v>
      </c>
      <c r="J17" s="35" t="s">
        <v>86</v>
      </c>
      <c r="K17" s="34" t="s">
        <v>491</v>
      </c>
      <c r="L17" s="34" t="s">
        <v>492</v>
      </c>
      <c r="M17" s="36">
        <v>1.04</v>
      </c>
      <c r="N17" s="34"/>
      <c r="O17" s="34"/>
      <c r="P17" s="37" t="s">
        <v>493</v>
      </c>
      <c r="Q17" s="38">
        <v>2024</v>
      </c>
      <c r="R17" s="39"/>
      <c r="S17" s="38" t="s">
        <v>469</v>
      </c>
      <c r="T17" s="39" t="s">
        <v>523</v>
      </c>
      <c r="U17" s="39" t="s">
        <v>524</v>
      </c>
      <c r="V17" s="39" t="s">
        <v>496</v>
      </c>
      <c r="W17" s="40" t="s">
        <v>497</v>
      </c>
      <c r="X17" s="40" t="s">
        <v>474</v>
      </c>
      <c r="Y17" s="41"/>
      <c r="Z17" s="274">
        <v>0</v>
      </c>
      <c r="AA17" s="72" t="s">
        <v>505</v>
      </c>
      <c r="AB17" s="43">
        <v>52000</v>
      </c>
      <c r="AC17" s="43">
        <v>0</v>
      </c>
      <c r="AD17" s="43"/>
      <c r="AE17" s="43">
        <v>0</v>
      </c>
      <c r="AF17" s="44"/>
      <c r="AG17" s="45">
        <f t="shared" si="0"/>
        <v>52000</v>
      </c>
      <c r="AH17" s="45">
        <f t="shared" si="1"/>
        <v>54080</v>
      </c>
      <c r="AI17" s="45">
        <f t="shared" si="2"/>
        <v>54080</v>
      </c>
      <c r="AJ17" s="46">
        <v>0</v>
      </c>
      <c r="AK17" s="46">
        <v>0</v>
      </c>
      <c r="AL17" s="46">
        <f t="shared" si="37"/>
        <v>0</v>
      </c>
      <c r="AM17" s="46">
        <v>0</v>
      </c>
      <c r="AN17" s="46">
        <f t="shared" si="4"/>
        <v>0</v>
      </c>
      <c r="AO17" s="46">
        <v>0</v>
      </c>
      <c r="AP17" s="46">
        <f t="shared" si="5"/>
        <v>0</v>
      </c>
      <c r="AQ17" s="46">
        <v>0</v>
      </c>
      <c r="AR17" s="46">
        <f t="shared" si="6"/>
        <v>0</v>
      </c>
      <c r="AS17" s="46">
        <v>0</v>
      </c>
      <c r="AT17" s="46">
        <f t="shared" si="7"/>
        <v>0</v>
      </c>
      <c r="AU17" s="46">
        <v>52000</v>
      </c>
      <c r="AV17" s="46">
        <f t="shared" si="8"/>
        <v>54080</v>
      </c>
      <c r="AW17" s="46">
        <v>0</v>
      </c>
      <c r="AX17" s="46">
        <f t="shared" si="9"/>
        <v>0</v>
      </c>
      <c r="AY17" s="46">
        <v>0</v>
      </c>
      <c r="AZ17" s="46">
        <f t="shared" si="10"/>
        <v>0</v>
      </c>
      <c r="BA17" s="46">
        <v>0</v>
      </c>
      <c r="BB17" s="46">
        <f t="shared" si="11"/>
        <v>0</v>
      </c>
      <c r="BC17" s="46">
        <v>0</v>
      </c>
      <c r="BD17" s="46">
        <f t="shared" si="12"/>
        <v>0</v>
      </c>
      <c r="BE17" s="46">
        <v>0</v>
      </c>
      <c r="BF17" s="46">
        <f t="shared" si="13"/>
        <v>0</v>
      </c>
      <c r="BG17" s="46">
        <v>0</v>
      </c>
      <c r="BH17" s="46">
        <f t="shared" si="14"/>
        <v>0</v>
      </c>
      <c r="BI17" s="46">
        <v>0</v>
      </c>
      <c r="BJ17" s="46">
        <f t="shared" si="15"/>
        <v>0</v>
      </c>
      <c r="BK17" s="46">
        <v>0</v>
      </c>
      <c r="BL17" s="46">
        <f t="shared" si="16"/>
        <v>0</v>
      </c>
      <c r="BM17" s="46">
        <v>0</v>
      </c>
      <c r="BN17" s="46">
        <f t="shared" si="17"/>
        <v>0</v>
      </c>
      <c r="BO17" s="46">
        <v>0</v>
      </c>
      <c r="BP17" s="46">
        <f t="shared" si="18"/>
        <v>0</v>
      </c>
      <c r="BQ17" s="46">
        <v>0</v>
      </c>
      <c r="BR17" s="46">
        <f t="shared" si="19"/>
        <v>0</v>
      </c>
      <c r="BS17" s="46">
        <v>0</v>
      </c>
      <c r="BT17" s="46">
        <f t="shared" si="20"/>
        <v>0</v>
      </c>
      <c r="BU17" s="46">
        <v>0</v>
      </c>
      <c r="BV17" s="46">
        <f t="shared" si="21"/>
        <v>0</v>
      </c>
      <c r="BW17" s="46">
        <v>0</v>
      </c>
      <c r="BX17" s="46">
        <f t="shared" si="22"/>
        <v>0</v>
      </c>
      <c r="BY17" s="46">
        <v>0</v>
      </c>
      <c r="BZ17" s="46">
        <f t="shared" si="23"/>
        <v>0</v>
      </c>
      <c r="CA17" s="47">
        <v>0</v>
      </c>
      <c r="CB17" s="46">
        <f t="shared" si="24"/>
        <v>0</v>
      </c>
      <c r="CC17" s="48">
        <v>0</v>
      </c>
      <c r="CD17" s="46">
        <f t="shared" si="25"/>
        <v>0</v>
      </c>
      <c r="CE17" s="49">
        <v>20</v>
      </c>
      <c r="CF17" s="50">
        <f t="shared" si="26"/>
        <v>2704</v>
      </c>
      <c r="CG17" s="51">
        <v>44200</v>
      </c>
      <c r="CH17" s="52"/>
      <c r="CI17" s="52"/>
      <c r="CJ17" s="52"/>
      <c r="CK17" s="53"/>
      <c r="CL17" s="53"/>
      <c r="CM17" s="53"/>
      <c r="CN17" s="53"/>
      <c r="CO17" s="53"/>
      <c r="CP17" s="53">
        <f t="shared" si="38"/>
        <v>2704</v>
      </c>
      <c r="CQ17" s="53">
        <f t="shared" si="38"/>
        <v>2704</v>
      </c>
      <c r="CR17" s="53">
        <f t="shared" si="38"/>
        <v>2704</v>
      </c>
      <c r="CS17" s="53">
        <f t="shared" si="38"/>
        <v>2704</v>
      </c>
      <c r="CT17" s="53">
        <f t="shared" si="38"/>
        <v>2704</v>
      </c>
      <c r="CU17" s="53">
        <f t="shared" si="38"/>
        <v>2704</v>
      </c>
      <c r="CV17" s="53">
        <f t="shared" si="38"/>
        <v>2704</v>
      </c>
      <c r="CW17" s="53">
        <f t="shared" si="38"/>
        <v>2704</v>
      </c>
      <c r="CX17" s="53">
        <f t="shared" si="38"/>
        <v>2704</v>
      </c>
      <c r="CY17" s="53">
        <f t="shared" si="38"/>
        <v>2704</v>
      </c>
      <c r="CZ17" s="53">
        <f t="shared" si="38"/>
        <v>2704</v>
      </c>
      <c r="DA17" s="53">
        <f t="shared" si="38"/>
        <v>2704</v>
      </c>
      <c r="DB17" s="53">
        <f t="shared" si="38"/>
        <v>2704</v>
      </c>
      <c r="DC17" s="53">
        <f t="shared" si="38"/>
        <v>2704</v>
      </c>
      <c r="DD17" s="53">
        <f t="shared" si="38"/>
        <v>2704</v>
      </c>
      <c r="DE17" s="53">
        <f t="shared" ref="CZ17:DF19" si="39">$CF17</f>
        <v>2704</v>
      </c>
      <c r="DF17" s="53">
        <f t="shared" si="39"/>
        <v>2704</v>
      </c>
      <c r="DG17" s="54">
        <v>7800</v>
      </c>
      <c r="DH17" s="55">
        <v>17</v>
      </c>
      <c r="DI17" s="56" t="s">
        <v>506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8">
        <v>0</v>
      </c>
      <c r="DQ17" s="58">
        <v>0</v>
      </c>
      <c r="DR17" s="58">
        <v>0</v>
      </c>
      <c r="DS17" s="58">
        <v>0</v>
      </c>
    </row>
    <row r="18" spans="1:123" x14ac:dyDescent="0.25">
      <c r="A18" s="30" t="s">
        <v>527</v>
      </c>
      <c r="B18" s="62">
        <v>0</v>
      </c>
      <c r="C18" s="63"/>
      <c r="D18" s="64" t="s">
        <v>528</v>
      </c>
      <c r="E18" s="34"/>
      <c r="F18" s="34"/>
      <c r="G18" s="34" t="s">
        <v>479</v>
      </c>
      <c r="H18" s="34" t="s">
        <v>54</v>
      </c>
      <c r="I18" s="34" t="s">
        <v>490</v>
      </c>
      <c r="J18" s="35" t="s">
        <v>86</v>
      </c>
      <c r="K18" s="34" t="s">
        <v>529</v>
      </c>
      <c r="L18" s="34" t="s">
        <v>467</v>
      </c>
      <c r="M18" s="36">
        <v>1.04</v>
      </c>
      <c r="N18" s="34"/>
      <c r="O18" s="34" t="s">
        <v>58</v>
      </c>
      <c r="P18" s="37" t="s">
        <v>493</v>
      </c>
      <c r="Q18" s="38">
        <v>2024</v>
      </c>
      <c r="R18" s="39" t="s">
        <v>470</v>
      </c>
      <c r="S18" s="37" t="s">
        <v>469</v>
      </c>
      <c r="T18" s="39" t="s">
        <v>494</v>
      </c>
      <c r="U18" s="39" t="s">
        <v>495</v>
      </c>
      <c r="V18" s="39" t="s">
        <v>496</v>
      </c>
      <c r="W18" s="40" t="s">
        <v>467</v>
      </c>
      <c r="X18" s="40" t="s">
        <v>530</v>
      </c>
      <c r="Y18" s="41"/>
      <c r="Z18" s="274">
        <v>0</v>
      </c>
      <c r="AA18" s="72" t="s">
        <v>505</v>
      </c>
      <c r="AB18" s="43">
        <v>172500</v>
      </c>
      <c r="AC18" s="43">
        <v>0</v>
      </c>
      <c r="AD18" s="43"/>
      <c r="AE18" s="43">
        <v>0</v>
      </c>
      <c r="AF18" s="44"/>
      <c r="AG18" s="45">
        <f t="shared" si="0"/>
        <v>172500</v>
      </c>
      <c r="AH18" s="45">
        <f t="shared" si="1"/>
        <v>179400</v>
      </c>
      <c r="AI18" s="45">
        <f t="shared" si="2"/>
        <v>179400</v>
      </c>
      <c r="AJ18" s="46">
        <v>0</v>
      </c>
      <c r="AK18" s="46">
        <v>0</v>
      </c>
      <c r="AL18" s="46">
        <f t="shared" si="37"/>
        <v>0</v>
      </c>
      <c r="AM18" s="46">
        <v>0</v>
      </c>
      <c r="AN18" s="46">
        <f t="shared" si="4"/>
        <v>0</v>
      </c>
      <c r="AO18" s="46">
        <v>0</v>
      </c>
      <c r="AP18" s="46">
        <f t="shared" si="5"/>
        <v>0</v>
      </c>
      <c r="AQ18" s="46">
        <v>172500</v>
      </c>
      <c r="AR18" s="46">
        <f t="shared" si="6"/>
        <v>179400</v>
      </c>
      <c r="AS18" s="46">
        <v>0</v>
      </c>
      <c r="AT18" s="46">
        <f t="shared" si="7"/>
        <v>0</v>
      </c>
      <c r="AU18" s="46">
        <v>0</v>
      </c>
      <c r="AV18" s="46">
        <f t="shared" si="8"/>
        <v>0</v>
      </c>
      <c r="AW18" s="46">
        <v>0</v>
      </c>
      <c r="AX18" s="46">
        <f t="shared" si="9"/>
        <v>0</v>
      </c>
      <c r="AY18" s="46">
        <v>0</v>
      </c>
      <c r="AZ18" s="46">
        <f t="shared" si="10"/>
        <v>0</v>
      </c>
      <c r="BA18" s="46">
        <v>0</v>
      </c>
      <c r="BB18" s="46">
        <f t="shared" si="11"/>
        <v>0</v>
      </c>
      <c r="BC18" s="46">
        <v>0</v>
      </c>
      <c r="BD18" s="46">
        <f t="shared" si="12"/>
        <v>0</v>
      </c>
      <c r="BE18" s="46">
        <v>0</v>
      </c>
      <c r="BF18" s="46">
        <f t="shared" si="13"/>
        <v>0</v>
      </c>
      <c r="BG18" s="46">
        <v>0</v>
      </c>
      <c r="BH18" s="46">
        <f t="shared" si="14"/>
        <v>0</v>
      </c>
      <c r="BI18" s="46">
        <v>0</v>
      </c>
      <c r="BJ18" s="46">
        <f t="shared" si="15"/>
        <v>0</v>
      </c>
      <c r="BK18" s="46">
        <v>0</v>
      </c>
      <c r="BL18" s="46">
        <f t="shared" si="16"/>
        <v>0</v>
      </c>
      <c r="BM18" s="46">
        <v>0</v>
      </c>
      <c r="BN18" s="46">
        <f t="shared" si="17"/>
        <v>0</v>
      </c>
      <c r="BO18" s="46">
        <v>0</v>
      </c>
      <c r="BP18" s="46">
        <f t="shared" si="18"/>
        <v>0</v>
      </c>
      <c r="BQ18" s="46">
        <v>0</v>
      </c>
      <c r="BR18" s="46">
        <f t="shared" si="19"/>
        <v>0</v>
      </c>
      <c r="BS18" s="46">
        <v>0</v>
      </c>
      <c r="BT18" s="46">
        <f t="shared" si="20"/>
        <v>0</v>
      </c>
      <c r="BU18" s="46">
        <v>0</v>
      </c>
      <c r="BV18" s="46">
        <f t="shared" si="21"/>
        <v>0</v>
      </c>
      <c r="BW18" s="46">
        <v>0</v>
      </c>
      <c r="BX18" s="46">
        <f t="shared" si="22"/>
        <v>0</v>
      </c>
      <c r="BY18" s="46">
        <v>0</v>
      </c>
      <c r="BZ18" s="46">
        <f t="shared" si="23"/>
        <v>0</v>
      </c>
      <c r="CA18" s="47">
        <v>0</v>
      </c>
      <c r="CB18" s="46">
        <f t="shared" si="24"/>
        <v>0</v>
      </c>
      <c r="CC18" s="48">
        <v>0</v>
      </c>
      <c r="CD18" s="46">
        <f t="shared" si="25"/>
        <v>0</v>
      </c>
      <c r="CE18" s="49">
        <v>20</v>
      </c>
      <c r="CF18" s="50">
        <f t="shared" si="26"/>
        <v>8970</v>
      </c>
      <c r="CG18" s="51">
        <v>163875</v>
      </c>
      <c r="CH18" s="52"/>
      <c r="CI18" s="52"/>
      <c r="CJ18" s="52"/>
      <c r="CK18" s="53"/>
      <c r="CL18" s="53"/>
      <c r="CM18" s="53"/>
      <c r="CN18" s="53">
        <f>$CF18</f>
        <v>8970</v>
      </c>
      <c r="CO18" s="53">
        <f>$CF18</f>
        <v>8970</v>
      </c>
      <c r="CP18" s="53">
        <f t="shared" si="38"/>
        <v>8970</v>
      </c>
      <c r="CQ18" s="53">
        <f t="shared" si="38"/>
        <v>8970</v>
      </c>
      <c r="CR18" s="53">
        <f t="shared" si="38"/>
        <v>8970</v>
      </c>
      <c r="CS18" s="53">
        <f t="shared" si="38"/>
        <v>8970</v>
      </c>
      <c r="CT18" s="53">
        <f t="shared" si="38"/>
        <v>8970</v>
      </c>
      <c r="CU18" s="53">
        <f t="shared" si="38"/>
        <v>8970</v>
      </c>
      <c r="CV18" s="53">
        <f t="shared" si="38"/>
        <v>8970</v>
      </c>
      <c r="CW18" s="53">
        <f t="shared" si="38"/>
        <v>8970</v>
      </c>
      <c r="CX18" s="53">
        <f t="shared" si="38"/>
        <v>8970</v>
      </c>
      <c r="CY18" s="53">
        <f t="shared" si="38"/>
        <v>8970</v>
      </c>
      <c r="CZ18" s="53">
        <f t="shared" si="39"/>
        <v>8970</v>
      </c>
      <c r="DA18" s="53">
        <f t="shared" si="39"/>
        <v>8970</v>
      </c>
      <c r="DB18" s="53">
        <f t="shared" si="39"/>
        <v>8970</v>
      </c>
      <c r="DC18" s="53">
        <f t="shared" si="39"/>
        <v>8970</v>
      </c>
      <c r="DD18" s="53">
        <f t="shared" si="39"/>
        <v>8970</v>
      </c>
      <c r="DE18" s="53">
        <f t="shared" si="39"/>
        <v>8970</v>
      </c>
      <c r="DF18" s="53">
        <f t="shared" si="39"/>
        <v>8970</v>
      </c>
      <c r="DG18" s="54">
        <v>8625</v>
      </c>
      <c r="DH18" s="55">
        <v>19</v>
      </c>
      <c r="DI18" s="56" t="s">
        <v>531</v>
      </c>
      <c r="DJ18" s="57">
        <v>0</v>
      </c>
      <c r="DK18" s="57">
        <v>0</v>
      </c>
      <c r="DL18" s="57">
        <v>0</v>
      </c>
      <c r="DM18" s="57">
        <v>0</v>
      </c>
      <c r="DN18" s="57">
        <v>0</v>
      </c>
      <c r="DO18" s="57">
        <v>0</v>
      </c>
      <c r="DP18" s="58">
        <v>0</v>
      </c>
      <c r="DQ18" s="58">
        <v>0</v>
      </c>
      <c r="DR18" s="58">
        <v>0</v>
      </c>
      <c r="DS18" s="58">
        <v>0</v>
      </c>
    </row>
    <row r="19" spans="1:123" x14ac:dyDescent="0.25">
      <c r="A19" s="30" t="s">
        <v>532</v>
      </c>
      <c r="B19" s="62">
        <v>0</v>
      </c>
      <c r="C19" s="63"/>
      <c r="D19" s="64" t="s">
        <v>533</v>
      </c>
      <c r="E19" s="34"/>
      <c r="F19" s="34"/>
      <c r="G19" s="34" t="s">
        <v>534</v>
      </c>
      <c r="H19" s="34" t="s">
        <v>54</v>
      </c>
      <c r="I19" s="34" t="s">
        <v>490</v>
      </c>
      <c r="J19" s="35" t="s">
        <v>86</v>
      </c>
      <c r="K19" s="34"/>
      <c r="L19" s="34" t="s">
        <v>467</v>
      </c>
      <c r="M19" s="36">
        <v>1.04</v>
      </c>
      <c r="N19" s="34"/>
      <c r="O19" s="34"/>
      <c r="P19" s="37" t="s">
        <v>493</v>
      </c>
      <c r="Q19" s="38">
        <v>2024</v>
      </c>
      <c r="R19" s="39"/>
      <c r="S19" s="38" t="s">
        <v>469</v>
      </c>
      <c r="T19" s="39" t="s">
        <v>494</v>
      </c>
      <c r="U19" s="39" t="s">
        <v>495</v>
      </c>
      <c r="V19" s="39" t="s">
        <v>496</v>
      </c>
      <c r="W19" s="40" t="s">
        <v>517</v>
      </c>
      <c r="X19" s="40" t="s">
        <v>530</v>
      </c>
      <c r="Y19" s="41"/>
      <c r="Z19" s="274">
        <v>0</v>
      </c>
      <c r="AA19" s="72" t="s">
        <v>505</v>
      </c>
      <c r="AB19" s="43">
        <v>220000</v>
      </c>
      <c r="AC19" s="43">
        <v>0</v>
      </c>
      <c r="AD19" s="43"/>
      <c r="AE19" s="43">
        <v>0</v>
      </c>
      <c r="AF19" s="44"/>
      <c r="AG19" s="45">
        <f t="shared" si="0"/>
        <v>220000</v>
      </c>
      <c r="AH19" s="45">
        <f t="shared" si="1"/>
        <v>228800</v>
      </c>
      <c r="AI19" s="45">
        <f t="shared" si="2"/>
        <v>228800</v>
      </c>
      <c r="AJ19" s="46">
        <v>0</v>
      </c>
      <c r="AK19" s="46">
        <v>0</v>
      </c>
      <c r="AL19" s="46">
        <f t="shared" si="37"/>
        <v>0</v>
      </c>
      <c r="AM19" s="46">
        <v>0</v>
      </c>
      <c r="AN19" s="46">
        <f t="shared" si="4"/>
        <v>0</v>
      </c>
      <c r="AO19" s="46">
        <v>0</v>
      </c>
      <c r="AP19" s="46">
        <f t="shared" si="5"/>
        <v>0</v>
      </c>
      <c r="AQ19" s="46">
        <v>0</v>
      </c>
      <c r="AR19" s="46">
        <f t="shared" si="6"/>
        <v>0</v>
      </c>
      <c r="AS19" s="46">
        <v>0</v>
      </c>
      <c r="AT19" s="46">
        <f t="shared" si="7"/>
        <v>0</v>
      </c>
      <c r="AU19" s="46">
        <v>220000</v>
      </c>
      <c r="AV19" s="46">
        <f t="shared" si="8"/>
        <v>228800</v>
      </c>
      <c r="AW19" s="46">
        <v>0</v>
      </c>
      <c r="AX19" s="46">
        <f t="shared" si="9"/>
        <v>0</v>
      </c>
      <c r="AY19" s="46">
        <v>0</v>
      </c>
      <c r="AZ19" s="46">
        <f t="shared" si="10"/>
        <v>0</v>
      </c>
      <c r="BA19" s="46">
        <v>0</v>
      </c>
      <c r="BB19" s="46">
        <f t="shared" si="11"/>
        <v>0</v>
      </c>
      <c r="BC19" s="46">
        <v>0</v>
      </c>
      <c r="BD19" s="46">
        <f t="shared" si="12"/>
        <v>0</v>
      </c>
      <c r="BE19" s="46">
        <v>0</v>
      </c>
      <c r="BF19" s="46">
        <f t="shared" si="13"/>
        <v>0</v>
      </c>
      <c r="BG19" s="46">
        <v>0</v>
      </c>
      <c r="BH19" s="46">
        <f t="shared" si="14"/>
        <v>0</v>
      </c>
      <c r="BI19" s="46">
        <v>0</v>
      </c>
      <c r="BJ19" s="46">
        <f t="shared" si="15"/>
        <v>0</v>
      </c>
      <c r="BK19" s="46">
        <v>0</v>
      </c>
      <c r="BL19" s="46">
        <f t="shared" si="16"/>
        <v>0</v>
      </c>
      <c r="BM19" s="46">
        <v>0</v>
      </c>
      <c r="BN19" s="46">
        <f t="shared" si="17"/>
        <v>0</v>
      </c>
      <c r="BO19" s="46">
        <v>0</v>
      </c>
      <c r="BP19" s="46">
        <f t="shared" si="18"/>
        <v>0</v>
      </c>
      <c r="BQ19" s="46">
        <v>0</v>
      </c>
      <c r="BR19" s="46">
        <f t="shared" si="19"/>
        <v>0</v>
      </c>
      <c r="BS19" s="46">
        <v>0</v>
      </c>
      <c r="BT19" s="46">
        <f t="shared" si="20"/>
        <v>0</v>
      </c>
      <c r="BU19" s="46">
        <v>0</v>
      </c>
      <c r="BV19" s="46">
        <f t="shared" si="21"/>
        <v>0</v>
      </c>
      <c r="BW19" s="46">
        <v>0</v>
      </c>
      <c r="BX19" s="46">
        <f t="shared" si="22"/>
        <v>0</v>
      </c>
      <c r="BY19" s="46">
        <v>0</v>
      </c>
      <c r="BZ19" s="46">
        <f t="shared" si="23"/>
        <v>0</v>
      </c>
      <c r="CA19" s="47">
        <v>0</v>
      </c>
      <c r="CB19" s="46">
        <f t="shared" si="24"/>
        <v>0</v>
      </c>
      <c r="CC19" s="48">
        <v>0</v>
      </c>
      <c r="CD19" s="46">
        <f t="shared" si="25"/>
        <v>0</v>
      </c>
      <c r="CE19" s="49">
        <v>20</v>
      </c>
      <c r="CF19" s="50">
        <f t="shared" si="26"/>
        <v>11440</v>
      </c>
      <c r="CG19" s="51">
        <v>187000</v>
      </c>
      <c r="CH19" s="52"/>
      <c r="CI19" s="52"/>
      <c r="CJ19" s="52"/>
      <c r="CK19" s="53"/>
      <c r="CL19" s="53"/>
      <c r="CM19" s="53"/>
      <c r="CN19" s="53"/>
      <c r="CO19" s="53"/>
      <c r="CP19" s="52">
        <f t="shared" si="38"/>
        <v>11440</v>
      </c>
      <c r="CQ19" s="52">
        <f t="shared" si="38"/>
        <v>11440</v>
      </c>
      <c r="CR19" s="52">
        <f t="shared" si="38"/>
        <v>11440</v>
      </c>
      <c r="CS19" s="52">
        <f t="shared" si="38"/>
        <v>11440</v>
      </c>
      <c r="CT19" s="52">
        <f t="shared" si="38"/>
        <v>11440</v>
      </c>
      <c r="CU19" s="52">
        <f t="shared" si="38"/>
        <v>11440</v>
      </c>
      <c r="CV19" s="52">
        <f t="shared" si="38"/>
        <v>11440</v>
      </c>
      <c r="CW19" s="52">
        <f t="shared" si="38"/>
        <v>11440</v>
      </c>
      <c r="CX19" s="52">
        <f t="shared" si="38"/>
        <v>11440</v>
      </c>
      <c r="CY19" s="52">
        <f t="shared" si="38"/>
        <v>11440</v>
      </c>
      <c r="CZ19" s="52">
        <f t="shared" si="39"/>
        <v>11440</v>
      </c>
      <c r="DA19" s="52">
        <f t="shared" si="39"/>
        <v>11440</v>
      </c>
      <c r="DB19" s="52">
        <f t="shared" si="39"/>
        <v>11440</v>
      </c>
      <c r="DC19" s="52">
        <f t="shared" si="39"/>
        <v>11440</v>
      </c>
      <c r="DD19" s="52">
        <f t="shared" si="39"/>
        <v>11440</v>
      </c>
      <c r="DE19" s="52">
        <f t="shared" si="39"/>
        <v>11440</v>
      </c>
      <c r="DF19" s="52">
        <f t="shared" si="39"/>
        <v>11440</v>
      </c>
      <c r="DG19" s="54">
        <v>33000</v>
      </c>
      <c r="DH19" s="55">
        <v>17</v>
      </c>
      <c r="DI19" s="56" t="s">
        <v>535</v>
      </c>
      <c r="DJ19" s="57">
        <v>0</v>
      </c>
      <c r="DK19" s="57">
        <v>0</v>
      </c>
      <c r="DL19" s="57">
        <v>0</v>
      </c>
      <c r="DM19" s="57">
        <v>0</v>
      </c>
      <c r="DN19" s="57">
        <v>0</v>
      </c>
      <c r="DO19" s="57">
        <v>0</v>
      </c>
      <c r="DP19" s="58">
        <v>0</v>
      </c>
      <c r="DQ19" s="58">
        <v>0</v>
      </c>
      <c r="DR19" s="58">
        <v>0</v>
      </c>
      <c r="DS19" s="58">
        <v>0</v>
      </c>
    </row>
    <row r="20" spans="1:123" x14ac:dyDescent="0.25">
      <c r="A20" s="30" t="s">
        <v>536</v>
      </c>
      <c r="B20" s="65">
        <v>0</v>
      </c>
      <c r="C20" s="66"/>
      <c r="D20" s="67" t="s">
        <v>537</v>
      </c>
      <c r="E20" s="34" t="s">
        <v>462</v>
      </c>
      <c r="F20" s="34" t="s">
        <v>461</v>
      </c>
      <c r="G20" s="34" t="s">
        <v>463</v>
      </c>
      <c r="H20" s="34" t="s">
        <v>480</v>
      </c>
      <c r="I20" s="34" t="s">
        <v>465</v>
      </c>
      <c r="J20" s="34" t="s">
        <v>44</v>
      </c>
      <c r="K20" s="34" t="s">
        <v>466</v>
      </c>
      <c r="L20" s="34" t="s">
        <v>467</v>
      </c>
      <c r="M20" s="36">
        <v>1.0415000000000001</v>
      </c>
      <c r="N20" s="69" t="s">
        <v>468</v>
      </c>
      <c r="O20" s="69" t="s">
        <v>58</v>
      </c>
      <c r="P20" s="37" t="s">
        <v>469</v>
      </c>
      <c r="Q20" s="38">
        <v>2021</v>
      </c>
      <c r="R20" s="39" t="s">
        <v>470</v>
      </c>
      <c r="S20" s="37" t="s">
        <v>471</v>
      </c>
      <c r="T20" s="39" t="s">
        <v>481</v>
      </c>
      <c r="U20" s="39" t="s">
        <v>482</v>
      </c>
      <c r="V20" s="39" t="s">
        <v>483</v>
      </c>
      <c r="W20" s="40" t="s">
        <v>484</v>
      </c>
      <c r="X20" s="40" t="s">
        <v>504</v>
      </c>
      <c r="Y20" s="41"/>
      <c r="Z20" s="274">
        <v>0</v>
      </c>
      <c r="AA20" s="42"/>
      <c r="AB20" s="43">
        <v>2157120</v>
      </c>
      <c r="AC20" s="43">
        <v>0</v>
      </c>
      <c r="AD20" s="43"/>
      <c r="AE20" s="43">
        <v>0</v>
      </c>
      <c r="AF20" s="44"/>
      <c r="AG20" s="45">
        <f t="shared" si="0"/>
        <v>2157120</v>
      </c>
      <c r="AH20" s="45">
        <f t="shared" si="1"/>
        <v>2246640.48</v>
      </c>
      <c r="AI20" s="45">
        <f t="shared" si="2"/>
        <v>2246640.48</v>
      </c>
      <c r="AJ20" s="46">
        <v>0</v>
      </c>
      <c r="AK20" s="46">
        <v>0</v>
      </c>
      <c r="AL20" s="46">
        <f t="shared" si="37"/>
        <v>0</v>
      </c>
      <c r="AM20" s="46">
        <v>0</v>
      </c>
      <c r="AN20" s="46">
        <f t="shared" si="4"/>
        <v>0</v>
      </c>
      <c r="AO20" s="73">
        <v>0</v>
      </c>
      <c r="AP20" s="46">
        <f t="shared" si="5"/>
        <v>0</v>
      </c>
      <c r="AQ20" s="46">
        <v>0</v>
      </c>
      <c r="AR20" s="46">
        <f t="shared" si="6"/>
        <v>0</v>
      </c>
      <c r="AS20" s="73">
        <v>2157120</v>
      </c>
      <c r="AT20" s="46">
        <f t="shared" si="7"/>
        <v>2246640.48</v>
      </c>
      <c r="AU20" s="46">
        <v>0</v>
      </c>
      <c r="AV20" s="46">
        <f t="shared" si="8"/>
        <v>0</v>
      </c>
      <c r="AW20" s="46">
        <v>0</v>
      </c>
      <c r="AX20" s="46">
        <f t="shared" si="9"/>
        <v>0</v>
      </c>
      <c r="AY20" s="46">
        <v>0</v>
      </c>
      <c r="AZ20" s="46">
        <f t="shared" si="10"/>
        <v>0</v>
      </c>
      <c r="BA20" s="46">
        <v>0</v>
      </c>
      <c r="BB20" s="46">
        <f t="shared" si="11"/>
        <v>0</v>
      </c>
      <c r="BC20" s="46">
        <v>0</v>
      </c>
      <c r="BD20" s="46">
        <f t="shared" si="12"/>
        <v>0</v>
      </c>
      <c r="BE20" s="46">
        <v>0</v>
      </c>
      <c r="BF20" s="46">
        <f t="shared" si="13"/>
        <v>0</v>
      </c>
      <c r="BG20" s="46">
        <v>0</v>
      </c>
      <c r="BH20" s="46">
        <f t="shared" si="14"/>
        <v>0</v>
      </c>
      <c r="BI20" s="46">
        <v>0</v>
      </c>
      <c r="BJ20" s="46">
        <f t="shared" si="15"/>
        <v>0</v>
      </c>
      <c r="BK20" s="46">
        <v>0</v>
      </c>
      <c r="BL20" s="46">
        <f t="shared" si="16"/>
        <v>0</v>
      </c>
      <c r="BM20" s="46">
        <v>0</v>
      </c>
      <c r="BN20" s="46">
        <f t="shared" si="17"/>
        <v>0</v>
      </c>
      <c r="BO20" s="46">
        <v>0</v>
      </c>
      <c r="BP20" s="46">
        <f t="shared" si="18"/>
        <v>0</v>
      </c>
      <c r="BQ20" s="46">
        <v>0</v>
      </c>
      <c r="BR20" s="46">
        <f t="shared" si="19"/>
        <v>0</v>
      </c>
      <c r="BS20" s="46">
        <v>0</v>
      </c>
      <c r="BT20" s="46">
        <f t="shared" si="20"/>
        <v>0</v>
      </c>
      <c r="BU20" s="46">
        <v>0</v>
      </c>
      <c r="BV20" s="46">
        <f t="shared" si="21"/>
        <v>0</v>
      </c>
      <c r="BW20" s="46">
        <v>0</v>
      </c>
      <c r="BX20" s="46">
        <f t="shared" si="22"/>
        <v>0</v>
      </c>
      <c r="BY20" s="46">
        <v>0</v>
      </c>
      <c r="BZ20" s="46">
        <f t="shared" si="23"/>
        <v>0</v>
      </c>
      <c r="CA20" s="47">
        <v>0</v>
      </c>
      <c r="CB20" s="46">
        <f t="shared" si="24"/>
        <v>0</v>
      </c>
      <c r="CC20" s="48">
        <v>0</v>
      </c>
      <c r="CD20" s="46">
        <f t="shared" si="25"/>
        <v>0</v>
      </c>
      <c r="CE20" s="49">
        <v>0</v>
      </c>
      <c r="CF20" s="50" t="s">
        <v>538</v>
      </c>
      <c r="CG20" s="51"/>
      <c r="CH20" s="52"/>
      <c r="CI20" s="52"/>
      <c r="CJ20" s="52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4">
        <v>2157120</v>
      </c>
      <c r="DH20" s="55">
        <v>0</v>
      </c>
      <c r="DI20" s="56" t="s">
        <v>539</v>
      </c>
      <c r="DJ20" s="57">
        <v>0</v>
      </c>
      <c r="DK20" s="57">
        <v>0</v>
      </c>
      <c r="DL20" s="57">
        <v>0</v>
      </c>
      <c r="DM20" s="57">
        <v>0</v>
      </c>
      <c r="DN20" s="57">
        <v>2157120</v>
      </c>
      <c r="DO20" s="57">
        <v>0</v>
      </c>
      <c r="DP20" s="58">
        <v>0</v>
      </c>
      <c r="DQ20" s="58">
        <v>0</v>
      </c>
      <c r="DR20" s="58">
        <v>0</v>
      </c>
      <c r="DS20" s="58">
        <v>28042.559999999998</v>
      </c>
    </row>
    <row r="21" spans="1:123" x14ac:dyDescent="0.25">
      <c r="A21" s="30" t="s">
        <v>540</v>
      </c>
      <c r="B21" s="65">
        <v>0</v>
      </c>
      <c r="C21" s="66"/>
      <c r="D21" s="67" t="s">
        <v>541</v>
      </c>
      <c r="E21" s="34" t="s">
        <v>462</v>
      </c>
      <c r="F21" s="34" t="s">
        <v>461</v>
      </c>
      <c r="G21" s="34" t="s">
        <v>463</v>
      </c>
      <c r="H21" s="34" t="s">
        <v>480</v>
      </c>
      <c r="I21" s="34" t="s">
        <v>465</v>
      </c>
      <c r="J21" s="34" t="s">
        <v>44</v>
      </c>
      <c r="K21" s="34" t="s">
        <v>466</v>
      </c>
      <c r="L21" s="34" t="s">
        <v>467</v>
      </c>
      <c r="M21" s="36">
        <v>1.0415000000000001</v>
      </c>
      <c r="N21" s="69" t="s">
        <v>468</v>
      </c>
      <c r="O21" s="69" t="s">
        <v>58</v>
      </c>
      <c r="P21" s="37" t="s">
        <v>469</v>
      </c>
      <c r="Q21" s="38">
        <v>2021</v>
      </c>
      <c r="R21" s="39" t="s">
        <v>470</v>
      </c>
      <c r="S21" s="37" t="s">
        <v>471</v>
      </c>
      <c r="T21" s="39" t="s">
        <v>481</v>
      </c>
      <c r="U21" s="39" t="s">
        <v>482</v>
      </c>
      <c r="V21" s="39" t="s">
        <v>483</v>
      </c>
      <c r="W21" s="40" t="s">
        <v>484</v>
      </c>
      <c r="X21" s="40" t="s">
        <v>504</v>
      </c>
      <c r="Y21" s="41"/>
      <c r="Z21" s="274">
        <v>0</v>
      </c>
      <c r="AA21" s="42"/>
      <c r="AB21" s="43">
        <v>2157120</v>
      </c>
      <c r="AC21" s="43">
        <v>0</v>
      </c>
      <c r="AD21" s="43"/>
      <c r="AE21" s="43">
        <v>0</v>
      </c>
      <c r="AF21" s="44"/>
      <c r="AG21" s="45">
        <f t="shared" si="0"/>
        <v>2157120</v>
      </c>
      <c r="AH21" s="45">
        <f t="shared" si="1"/>
        <v>2246640.48</v>
      </c>
      <c r="AI21" s="45">
        <f t="shared" si="2"/>
        <v>2246640.48</v>
      </c>
      <c r="AJ21" s="46">
        <v>0</v>
      </c>
      <c r="AK21" s="46">
        <v>0</v>
      </c>
      <c r="AL21" s="46">
        <f t="shared" si="37"/>
        <v>0</v>
      </c>
      <c r="AM21" s="46">
        <v>0</v>
      </c>
      <c r="AN21" s="46">
        <f t="shared" si="4"/>
        <v>0</v>
      </c>
      <c r="AO21" s="46">
        <v>0</v>
      </c>
      <c r="AP21" s="46">
        <f t="shared" si="5"/>
        <v>0</v>
      </c>
      <c r="AQ21" s="46">
        <v>0</v>
      </c>
      <c r="AR21" s="46">
        <f t="shared" si="6"/>
        <v>0</v>
      </c>
      <c r="AS21" s="70">
        <v>2157120</v>
      </c>
      <c r="AT21" s="46">
        <f t="shared" si="7"/>
        <v>2246640.48</v>
      </c>
      <c r="AU21" s="70">
        <v>0</v>
      </c>
      <c r="AV21" s="46">
        <f t="shared" si="8"/>
        <v>0</v>
      </c>
      <c r="AW21" s="46">
        <v>0</v>
      </c>
      <c r="AX21" s="46">
        <f t="shared" si="9"/>
        <v>0</v>
      </c>
      <c r="AY21" s="46">
        <v>0</v>
      </c>
      <c r="AZ21" s="46">
        <f t="shared" si="10"/>
        <v>0</v>
      </c>
      <c r="BA21" s="46">
        <v>0</v>
      </c>
      <c r="BB21" s="46">
        <f t="shared" si="11"/>
        <v>0</v>
      </c>
      <c r="BC21" s="46">
        <v>0</v>
      </c>
      <c r="BD21" s="46">
        <f t="shared" si="12"/>
        <v>0</v>
      </c>
      <c r="BE21" s="46">
        <v>0</v>
      </c>
      <c r="BF21" s="46">
        <f t="shared" si="13"/>
        <v>0</v>
      </c>
      <c r="BG21" s="46">
        <v>0</v>
      </c>
      <c r="BH21" s="46">
        <f t="shared" si="14"/>
        <v>0</v>
      </c>
      <c r="BI21" s="46">
        <v>0</v>
      </c>
      <c r="BJ21" s="46">
        <f t="shared" si="15"/>
        <v>0</v>
      </c>
      <c r="BK21" s="46">
        <v>0</v>
      </c>
      <c r="BL21" s="46">
        <f t="shared" si="16"/>
        <v>0</v>
      </c>
      <c r="BM21" s="46">
        <v>0</v>
      </c>
      <c r="BN21" s="46">
        <f t="shared" si="17"/>
        <v>0</v>
      </c>
      <c r="BO21" s="46">
        <v>0</v>
      </c>
      <c r="BP21" s="46">
        <f t="shared" si="18"/>
        <v>0</v>
      </c>
      <c r="BQ21" s="46">
        <v>0</v>
      </c>
      <c r="BR21" s="46">
        <f t="shared" si="19"/>
        <v>0</v>
      </c>
      <c r="BS21" s="46">
        <v>0</v>
      </c>
      <c r="BT21" s="46">
        <f t="shared" si="20"/>
        <v>0</v>
      </c>
      <c r="BU21" s="46">
        <v>0</v>
      </c>
      <c r="BV21" s="46">
        <f t="shared" si="21"/>
        <v>0</v>
      </c>
      <c r="BW21" s="46">
        <v>0</v>
      </c>
      <c r="BX21" s="46">
        <f t="shared" si="22"/>
        <v>0</v>
      </c>
      <c r="BY21" s="46">
        <v>0</v>
      </c>
      <c r="BZ21" s="46">
        <f t="shared" si="23"/>
        <v>0</v>
      </c>
      <c r="CA21" s="47">
        <v>0</v>
      </c>
      <c r="CB21" s="46">
        <f t="shared" si="24"/>
        <v>0</v>
      </c>
      <c r="CC21" s="48">
        <v>0</v>
      </c>
      <c r="CD21" s="46">
        <f t="shared" si="25"/>
        <v>0</v>
      </c>
      <c r="CE21" s="49">
        <v>0</v>
      </c>
      <c r="CF21" s="50" t="s">
        <v>538</v>
      </c>
      <c r="CG21" s="51"/>
      <c r="CH21" s="52"/>
      <c r="CI21" s="52"/>
      <c r="CJ21" s="52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4">
        <v>2157120</v>
      </c>
      <c r="DH21" s="55">
        <v>0</v>
      </c>
      <c r="DI21" s="56" t="s">
        <v>539</v>
      </c>
      <c r="DJ21" s="57">
        <v>0</v>
      </c>
      <c r="DK21" s="57">
        <v>0</v>
      </c>
      <c r="DL21" s="57">
        <v>0</v>
      </c>
      <c r="DM21" s="57">
        <v>0</v>
      </c>
      <c r="DN21" s="57">
        <v>0</v>
      </c>
      <c r="DO21" s="57">
        <v>0</v>
      </c>
      <c r="DP21" s="58">
        <v>0</v>
      </c>
      <c r="DQ21" s="58">
        <v>0</v>
      </c>
      <c r="DR21" s="58">
        <v>0</v>
      </c>
      <c r="DS21" s="58">
        <v>0</v>
      </c>
    </row>
    <row r="22" spans="1:123" x14ac:dyDescent="0.25">
      <c r="A22" s="30" t="s">
        <v>542</v>
      </c>
      <c r="B22" s="65">
        <v>0</v>
      </c>
      <c r="C22" s="66"/>
      <c r="D22" s="67" t="s">
        <v>543</v>
      </c>
      <c r="E22" s="34" t="s">
        <v>462</v>
      </c>
      <c r="F22" s="34" t="s">
        <v>461</v>
      </c>
      <c r="G22" s="34" t="s">
        <v>463</v>
      </c>
      <c r="H22" s="34" t="s">
        <v>464</v>
      </c>
      <c r="I22" s="34" t="s">
        <v>465</v>
      </c>
      <c r="J22" s="34" t="s">
        <v>44</v>
      </c>
      <c r="K22" s="34" t="s">
        <v>466</v>
      </c>
      <c r="L22" s="34" t="s">
        <v>467</v>
      </c>
      <c r="M22" s="36">
        <v>1.0415000000000001</v>
      </c>
      <c r="N22" s="69" t="s">
        <v>544</v>
      </c>
      <c r="O22" s="69" t="s">
        <v>58</v>
      </c>
      <c r="P22" s="37" t="s">
        <v>469</v>
      </c>
      <c r="Q22" s="38">
        <v>2021</v>
      </c>
      <c r="R22" s="39" t="s">
        <v>470</v>
      </c>
      <c r="S22" s="37" t="s">
        <v>471</v>
      </c>
      <c r="T22" s="39" t="s">
        <v>481</v>
      </c>
      <c r="U22" s="39" t="s">
        <v>482</v>
      </c>
      <c r="V22" s="39" t="s">
        <v>483</v>
      </c>
      <c r="W22" s="40" t="s">
        <v>484</v>
      </c>
      <c r="X22" s="40" t="s">
        <v>504</v>
      </c>
      <c r="Y22" s="41"/>
      <c r="Z22" s="274">
        <v>0</v>
      </c>
      <c r="AA22" s="42"/>
      <c r="AB22" s="43">
        <v>535000</v>
      </c>
      <c r="AC22" s="43">
        <v>0</v>
      </c>
      <c r="AD22" s="43"/>
      <c r="AE22" s="43">
        <v>0</v>
      </c>
      <c r="AF22" s="44"/>
      <c r="AG22" s="45">
        <f t="shared" si="0"/>
        <v>535000</v>
      </c>
      <c r="AH22" s="45">
        <f t="shared" si="1"/>
        <v>557202.50000000012</v>
      </c>
      <c r="AI22" s="45">
        <f t="shared" si="2"/>
        <v>557202.50000000012</v>
      </c>
      <c r="AJ22" s="46">
        <v>0</v>
      </c>
      <c r="AK22" s="46">
        <v>0</v>
      </c>
      <c r="AL22" s="46">
        <f t="shared" si="37"/>
        <v>0</v>
      </c>
      <c r="AM22" s="46">
        <v>0</v>
      </c>
      <c r="AN22" s="46">
        <f t="shared" si="4"/>
        <v>0</v>
      </c>
      <c r="AO22" s="46">
        <v>0</v>
      </c>
      <c r="AP22" s="46">
        <f t="shared" si="5"/>
        <v>0</v>
      </c>
      <c r="AQ22" s="46">
        <v>0</v>
      </c>
      <c r="AR22" s="46">
        <f t="shared" si="6"/>
        <v>0</v>
      </c>
      <c r="AS22" s="46">
        <v>0</v>
      </c>
      <c r="AT22" s="46">
        <f t="shared" si="7"/>
        <v>0</v>
      </c>
      <c r="AU22" s="46">
        <v>0</v>
      </c>
      <c r="AV22" s="46">
        <f t="shared" si="8"/>
        <v>0</v>
      </c>
      <c r="AW22" s="46">
        <v>0</v>
      </c>
      <c r="AX22" s="46">
        <f t="shared" si="9"/>
        <v>0</v>
      </c>
      <c r="AY22" s="46">
        <v>214000</v>
      </c>
      <c r="AZ22" s="46">
        <f t="shared" si="10"/>
        <v>222881.00000000003</v>
      </c>
      <c r="BA22" s="46">
        <v>214000</v>
      </c>
      <c r="BB22" s="46">
        <f t="shared" si="11"/>
        <v>222881.00000000003</v>
      </c>
      <c r="BC22" s="46">
        <v>107000</v>
      </c>
      <c r="BD22" s="46">
        <f t="shared" si="12"/>
        <v>111440.50000000001</v>
      </c>
      <c r="BE22" s="46">
        <v>0</v>
      </c>
      <c r="BF22" s="46">
        <f t="shared" si="13"/>
        <v>0</v>
      </c>
      <c r="BG22" s="46">
        <v>0</v>
      </c>
      <c r="BH22" s="46">
        <f t="shared" si="14"/>
        <v>0</v>
      </c>
      <c r="BI22" s="46">
        <v>0</v>
      </c>
      <c r="BJ22" s="46">
        <f t="shared" si="15"/>
        <v>0</v>
      </c>
      <c r="BK22" s="46">
        <v>0</v>
      </c>
      <c r="BL22" s="46">
        <f t="shared" si="16"/>
        <v>0</v>
      </c>
      <c r="BM22" s="46">
        <v>0</v>
      </c>
      <c r="BN22" s="46">
        <f t="shared" si="17"/>
        <v>0</v>
      </c>
      <c r="BO22" s="46">
        <v>0</v>
      </c>
      <c r="BP22" s="46">
        <f t="shared" si="18"/>
        <v>0</v>
      </c>
      <c r="BQ22" s="46">
        <v>0</v>
      </c>
      <c r="BR22" s="46">
        <f t="shared" si="19"/>
        <v>0</v>
      </c>
      <c r="BS22" s="46">
        <v>0</v>
      </c>
      <c r="BT22" s="46">
        <f t="shared" si="20"/>
        <v>0</v>
      </c>
      <c r="BU22" s="46">
        <v>0</v>
      </c>
      <c r="BV22" s="46">
        <f t="shared" si="21"/>
        <v>0</v>
      </c>
      <c r="BW22" s="46">
        <v>0</v>
      </c>
      <c r="BX22" s="46">
        <f t="shared" si="22"/>
        <v>0</v>
      </c>
      <c r="BY22" s="46">
        <v>0</v>
      </c>
      <c r="BZ22" s="46">
        <f t="shared" si="23"/>
        <v>0</v>
      </c>
      <c r="CA22" s="47">
        <v>0</v>
      </c>
      <c r="CB22" s="46">
        <f t="shared" si="24"/>
        <v>0</v>
      </c>
      <c r="CC22" s="48">
        <v>0</v>
      </c>
      <c r="CD22" s="46">
        <f t="shared" si="25"/>
        <v>0</v>
      </c>
      <c r="CE22" s="49">
        <v>20</v>
      </c>
      <c r="CF22" s="50">
        <f t="shared" ref="CF22:CF85" si="40">(AI22-AC22)/CE22</f>
        <v>27860.125000000007</v>
      </c>
      <c r="CG22" s="51">
        <v>347750</v>
      </c>
      <c r="CH22" s="52"/>
      <c r="CI22" s="52"/>
      <c r="CJ22" s="52"/>
      <c r="CK22" s="53"/>
      <c r="CL22" s="53"/>
      <c r="CM22" s="53"/>
      <c r="CN22" s="53"/>
      <c r="CO22" s="53"/>
      <c r="CP22" s="53"/>
      <c r="CQ22" s="53"/>
      <c r="CR22" s="53"/>
      <c r="CS22" s="53"/>
      <c r="CT22" s="53">
        <f t="shared" ref="CT22:DF22" si="41">$CF22</f>
        <v>27860.125000000007</v>
      </c>
      <c r="CU22" s="53">
        <f t="shared" si="41"/>
        <v>27860.125000000007</v>
      </c>
      <c r="CV22" s="53">
        <f t="shared" si="41"/>
        <v>27860.125000000007</v>
      </c>
      <c r="CW22" s="53">
        <f t="shared" si="41"/>
        <v>27860.125000000007</v>
      </c>
      <c r="CX22" s="53">
        <f t="shared" si="41"/>
        <v>27860.125000000007</v>
      </c>
      <c r="CY22" s="53">
        <f t="shared" si="41"/>
        <v>27860.125000000007</v>
      </c>
      <c r="CZ22" s="53">
        <f t="shared" si="41"/>
        <v>27860.125000000007</v>
      </c>
      <c r="DA22" s="53">
        <f t="shared" si="41"/>
        <v>27860.125000000007</v>
      </c>
      <c r="DB22" s="53">
        <f t="shared" si="41"/>
        <v>27860.125000000007</v>
      </c>
      <c r="DC22" s="53">
        <f t="shared" si="41"/>
        <v>27860.125000000007</v>
      </c>
      <c r="DD22" s="53">
        <f t="shared" si="41"/>
        <v>27860.125000000007</v>
      </c>
      <c r="DE22" s="53">
        <f t="shared" si="41"/>
        <v>27860.125000000007</v>
      </c>
      <c r="DF22" s="53">
        <f t="shared" si="41"/>
        <v>27860.125000000007</v>
      </c>
      <c r="DG22" s="54">
        <v>187250</v>
      </c>
      <c r="DH22" s="55">
        <v>13</v>
      </c>
      <c r="DI22" s="56" t="s">
        <v>545</v>
      </c>
      <c r="DJ22" s="57">
        <v>0</v>
      </c>
      <c r="DK22" s="57">
        <v>0</v>
      </c>
      <c r="DL22" s="57">
        <v>0</v>
      </c>
      <c r="DM22" s="57">
        <v>0</v>
      </c>
      <c r="DN22" s="57">
        <v>0</v>
      </c>
      <c r="DO22" s="57">
        <v>0</v>
      </c>
      <c r="DP22" s="58">
        <v>0</v>
      </c>
      <c r="DQ22" s="58">
        <v>0</v>
      </c>
      <c r="DR22" s="58">
        <v>0</v>
      </c>
      <c r="DS22" s="58">
        <v>0</v>
      </c>
    </row>
    <row r="23" spans="1:123" x14ac:dyDescent="0.25">
      <c r="A23" s="30" t="s">
        <v>546</v>
      </c>
      <c r="B23" s="62">
        <v>0</v>
      </c>
      <c r="C23" s="63"/>
      <c r="D23" s="64" t="s">
        <v>547</v>
      </c>
      <c r="E23" s="34" t="s">
        <v>548</v>
      </c>
      <c r="F23" s="34" t="s">
        <v>489</v>
      </c>
      <c r="G23" s="34" t="s">
        <v>463</v>
      </c>
      <c r="H23" s="34" t="s">
        <v>54</v>
      </c>
      <c r="I23" s="34" t="s">
        <v>490</v>
      </c>
      <c r="J23" s="35" t="s">
        <v>549</v>
      </c>
      <c r="K23" s="34" t="s">
        <v>491</v>
      </c>
      <c r="L23" s="34" t="s">
        <v>492</v>
      </c>
      <c r="M23" s="36">
        <v>1.04</v>
      </c>
      <c r="N23" s="34"/>
      <c r="O23" s="34"/>
      <c r="P23" s="37" t="s">
        <v>493</v>
      </c>
      <c r="Q23" s="38">
        <v>2024</v>
      </c>
      <c r="R23" s="39"/>
      <c r="S23" s="37" t="s">
        <v>493</v>
      </c>
      <c r="T23" s="39" t="s">
        <v>494</v>
      </c>
      <c r="U23" s="39" t="s">
        <v>495</v>
      </c>
      <c r="V23" s="39" t="s">
        <v>550</v>
      </c>
      <c r="W23" s="40" t="s">
        <v>551</v>
      </c>
      <c r="X23" s="40" t="s">
        <v>504</v>
      </c>
      <c r="Y23" s="41"/>
      <c r="Z23" s="274">
        <v>0</v>
      </c>
      <c r="AA23" s="42" t="s">
        <v>505</v>
      </c>
      <c r="AB23" s="43">
        <v>55591</v>
      </c>
      <c r="AC23" s="43">
        <v>0</v>
      </c>
      <c r="AD23" s="43"/>
      <c r="AE23" s="43">
        <v>0</v>
      </c>
      <c r="AF23" s="44"/>
      <c r="AG23" s="45">
        <f t="shared" si="0"/>
        <v>55590.7</v>
      </c>
      <c r="AH23" s="45">
        <f t="shared" si="1"/>
        <v>57814.327999999994</v>
      </c>
      <c r="AI23" s="45">
        <f t="shared" si="2"/>
        <v>57814.327999999994</v>
      </c>
      <c r="AJ23" s="46">
        <v>0</v>
      </c>
      <c r="AK23" s="46">
        <v>11096.8</v>
      </c>
      <c r="AL23" s="46">
        <f t="shared" si="37"/>
        <v>11540.672</v>
      </c>
      <c r="AM23" s="46">
        <v>44493.899999999994</v>
      </c>
      <c r="AN23" s="46">
        <f t="shared" si="4"/>
        <v>46273.655999999995</v>
      </c>
      <c r="AO23" s="46">
        <v>0</v>
      </c>
      <c r="AP23" s="46">
        <f t="shared" si="5"/>
        <v>0</v>
      </c>
      <c r="AQ23" s="46">
        <v>0</v>
      </c>
      <c r="AR23" s="46">
        <f t="shared" si="6"/>
        <v>0</v>
      </c>
      <c r="AS23" s="46">
        <v>0</v>
      </c>
      <c r="AT23" s="46">
        <f t="shared" si="7"/>
        <v>0</v>
      </c>
      <c r="AU23" s="46">
        <v>0</v>
      </c>
      <c r="AV23" s="46">
        <f t="shared" si="8"/>
        <v>0</v>
      </c>
      <c r="AW23" s="46">
        <v>0</v>
      </c>
      <c r="AX23" s="46">
        <f t="shared" si="9"/>
        <v>0</v>
      </c>
      <c r="AY23" s="46">
        <v>0</v>
      </c>
      <c r="AZ23" s="46">
        <f t="shared" si="10"/>
        <v>0</v>
      </c>
      <c r="BA23" s="46">
        <v>0</v>
      </c>
      <c r="BB23" s="46">
        <f t="shared" si="11"/>
        <v>0</v>
      </c>
      <c r="BC23" s="46">
        <v>0</v>
      </c>
      <c r="BD23" s="46">
        <f t="shared" si="12"/>
        <v>0</v>
      </c>
      <c r="BE23" s="46">
        <v>0</v>
      </c>
      <c r="BF23" s="46">
        <f t="shared" si="13"/>
        <v>0</v>
      </c>
      <c r="BG23" s="46">
        <v>0</v>
      </c>
      <c r="BH23" s="46">
        <f t="shared" si="14"/>
        <v>0</v>
      </c>
      <c r="BI23" s="46">
        <v>0</v>
      </c>
      <c r="BJ23" s="46">
        <f t="shared" si="15"/>
        <v>0</v>
      </c>
      <c r="BK23" s="46">
        <v>0</v>
      </c>
      <c r="BL23" s="46">
        <f t="shared" si="16"/>
        <v>0</v>
      </c>
      <c r="BM23" s="46">
        <v>0</v>
      </c>
      <c r="BN23" s="46">
        <f t="shared" si="17"/>
        <v>0</v>
      </c>
      <c r="BO23" s="46">
        <v>0</v>
      </c>
      <c r="BP23" s="46">
        <f t="shared" si="18"/>
        <v>0</v>
      </c>
      <c r="BQ23" s="46">
        <v>0</v>
      </c>
      <c r="BR23" s="46">
        <f t="shared" si="19"/>
        <v>0</v>
      </c>
      <c r="BS23" s="46">
        <v>0</v>
      </c>
      <c r="BT23" s="46">
        <f t="shared" si="20"/>
        <v>0</v>
      </c>
      <c r="BU23" s="46">
        <v>0</v>
      </c>
      <c r="BV23" s="46">
        <f t="shared" si="21"/>
        <v>0</v>
      </c>
      <c r="BW23" s="46">
        <v>0</v>
      </c>
      <c r="BX23" s="46">
        <f t="shared" si="22"/>
        <v>0</v>
      </c>
      <c r="BY23" s="46">
        <v>0</v>
      </c>
      <c r="BZ23" s="46">
        <f t="shared" si="23"/>
        <v>0</v>
      </c>
      <c r="CA23" s="47">
        <v>0</v>
      </c>
      <c r="CB23" s="46">
        <f t="shared" si="24"/>
        <v>0</v>
      </c>
      <c r="CC23" s="48">
        <v>0</v>
      </c>
      <c r="CD23" s="46">
        <f t="shared" si="25"/>
        <v>0</v>
      </c>
      <c r="CE23" s="49">
        <v>15</v>
      </c>
      <c r="CF23" s="50">
        <f t="shared" si="40"/>
        <v>3854.2885333333329</v>
      </c>
      <c r="CG23" s="51">
        <v>55590.700000000012</v>
      </c>
      <c r="CH23" s="52"/>
      <c r="CI23" s="52"/>
      <c r="CJ23" s="52"/>
      <c r="CK23" s="53"/>
      <c r="CL23" s="52">
        <f t="shared" ref="CL23:DA38" si="42">$CF23</f>
        <v>3854.2885333333329</v>
      </c>
      <c r="CM23" s="52">
        <f t="shared" si="42"/>
        <v>3854.2885333333329</v>
      </c>
      <c r="CN23" s="52">
        <f t="shared" si="42"/>
        <v>3854.2885333333329</v>
      </c>
      <c r="CO23" s="52">
        <f t="shared" si="42"/>
        <v>3854.2885333333329</v>
      </c>
      <c r="CP23" s="52">
        <f t="shared" si="42"/>
        <v>3854.2885333333329</v>
      </c>
      <c r="CQ23" s="52">
        <f t="shared" si="42"/>
        <v>3854.2885333333329</v>
      </c>
      <c r="CR23" s="52">
        <f t="shared" si="42"/>
        <v>3854.2885333333329</v>
      </c>
      <c r="CS23" s="52">
        <f t="shared" si="42"/>
        <v>3854.2885333333329</v>
      </c>
      <c r="CT23" s="52">
        <f t="shared" si="42"/>
        <v>3854.2885333333329</v>
      </c>
      <c r="CU23" s="52">
        <f t="shared" si="42"/>
        <v>3854.2885333333329</v>
      </c>
      <c r="CV23" s="52">
        <f t="shared" si="42"/>
        <v>3854.2885333333329</v>
      </c>
      <c r="CW23" s="52">
        <f t="shared" si="42"/>
        <v>3854.2885333333329</v>
      </c>
      <c r="CX23" s="52">
        <f t="shared" si="42"/>
        <v>3854.2885333333329</v>
      </c>
      <c r="CY23" s="52">
        <f t="shared" si="42"/>
        <v>3854.2885333333329</v>
      </c>
      <c r="CZ23" s="52">
        <f t="shared" si="42"/>
        <v>3854.2885333333329</v>
      </c>
      <c r="DA23" s="53"/>
      <c r="DB23" s="53"/>
      <c r="DC23" s="53"/>
      <c r="DD23" s="53"/>
      <c r="DE23" s="53"/>
      <c r="DF23" s="53"/>
      <c r="DG23" s="54">
        <v>0</v>
      </c>
      <c r="DH23" s="55">
        <v>15</v>
      </c>
      <c r="DI23" s="56" t="s">
        <v>552</v>
      </c>
      <c r="DJ23" s="57">
        <v>0</v>
      </c>
      <c r="DK23" s="57">
        <v>0</v>
      </c>
      <c r="DL23" s="57">
        <v>11096.8</v>
      </c>
      <c r="DM23" s="57">
        <v>55590.7</v>
      </c>
      <c r="DN23" s="57">
        <v>51884.653333333328</v>
      </c>
      <c r="DO23" s="57">
        <v>0</v>
      </c>
      <c r="DP23" s="58">
        <v>0</v>
      </c>
      <c r="DQ23" s="58">
        <v>144.25839999999999</v>
      </c>
      <c r="DR23" s="58">
        <v>722.67909999999995</v>
      </c>
      <c r="DS23" s="58">
        <v>674.50049333333322</v>
      </c>
    </row>
    <row r="24" spans="1:123" x14ac:dyDescent="0.25">
      <c r="A24" s="30" t="s">
        <v>553</v>
      </c>
      <c r="B24" s="62">
        <v>0</v>
      </c>
      <c r="C24" s="63"/>
      <c r="D24" s="64" t="s">
        <v>554</v>
      </c>
      <c r="E24" s="34" t="s">
        <v>548</v>
      </c>
      <c r="F24" s="34" t="s">
        <v>489</v>
      </c>
      <c r="G24" s="34" t="s">
        <v>463</v>
      </c>
      <c r="H24" s="34" t="s">
        <v>54</v>
      </c>
      <c r="I24" s="34" t="s">
        <v>490</v>
      </c>
      <c r="J24" s="35" t="s">
        <v>549</v>
      </c>
      <c r="K24" s="34" t="s">
        <v>491</v>
      </c>
      <c r="L24" s="34" t="s">
        <v>492</v>
      </c>
      <c r="M24" s="36">
        <v>1.04</v>
      </c>
      <c r="N24" s="34"/>
      <c r="O24" s="34"/>
      <c r="P24" s="37" t="s">
        <v>493</v>
      </c>
      <c r="Q24" s="38">
        <v>2024</v>
      </c>
      <c r="R24" s="39"/>
      <c r="S24" s="37" t="s">
        <v>493</v>
      </c>
      <c r="T24" s="39" t="s">
        <v>494</v>
      </c>
      <c r="U24" s="39" t="s">
        <v>495</v>
      </c>
      <c r="V24" s="39" t="s">
        <v>550</v>
      </c>
      <c r="W24" s="40" t="s">
        <v>551</v>
      </c>
      <c r="X24" s="40" t="s">
        <v>504</v>
      </c>
      <c r="Y24" s="41"/>
      <c r="Z24" s="274">
        <v>0</v>
      </c>
      <c r="AA24" s="42" t="s">
        <v>505</v>
      </c>
      <c r="AB24" s="43">
        <v>55591</v>
      </c>
      <c r="AC24" s="43">
        <v>0</v>
      </c>
      <c r="AD24" s="43"/>
      <c r="AE24" s="43">
        <v>0</v>
      </c>
      <c r="AF24" s="44"/>
      <c r="AG24" s="45">
        <f t="shared" si="0"/>
        <v>55590.7</v>
      </c>
      <c r="AH24" s="45">
        <f t="shared" si="1"/>
        <v>57814.327999999994</v>
      </c>
      <c r="AI24" s="45">
        <f t="shared" si="2"/>
        <v>57814.327999999994</v>
      </c>
      <c r="AJ24" s="46">
        <v>0</v>
      </c>
      <c r="AK24" s="46">
        <v>0</v>
      </c>
      <c r="AL24" s="46">
        <f t="shared" si="37"/>
        <v>0</v>
      </c>
      <c r="AM24" s="46">
        <v>11096.8</v>
      </c>
      <c r="AN24" s="46">
        <f t="shared" si="4"/>
        <v>11540.672</v>
      </c>
      <c r="AO24" s="46">
        <v>44493.899999999994</v>
      </c>
      <c r="AP24" s="46">
        <f t="shared" si="5"/>
        <v>46273.655999999995</v>
      </c>
      <c r="AQ24" s="46">
        <v>0</v>
      </c>
      <c r="AR24" s="46">
        <f t="shared" si="6"/>
        <v>0</v>
      </c>
      <c r="AS24" s="46">
        <v>0</v>
      </c>
      <c r="AT24" s="46">
        <f t="shared" si="7"/>
        <v>0</v>
      </c>
      <c r="AU24" s="46">
        <v>0</v>
      </c>
      <c r="AV24" s="46">
        <f t="shared" si="8"/>
        <v>0</v>
      </c>
      <c r="AW24" s="46">
        <v>0</v>
      </c>
      <c r="AX24" s="46">
        <f t="shared" si="9"/>
        <v>0</v>
      </c>
      <c r="AY24" s="46">
        <v>0</v>
      </c>
      <c r="AZ24" s="46">
        <f t="shared" si="10"/>
        <v>0</v>
      </c>
      <c r="BA24" s="46">
        <v>0</v>
      </c>
      <c r="BB24" s="46">
        <f t="shared" si="11"/>
        <v>0</v>
      </c>
      <c r="BC24" s="46">
        <v>0</v>
      </c>
      <c r="BD24" s="46">
        <f t="shared" si="12"/>
        <v>0</v>
      </c>
      <c r="BE24" s="46">
        <v>0</v>
      </c>
      <c r="BF24" s="46">
        <f t="shared" si="13"/>
        <v>0</v>
      </c>
      <c r="BG24" s="46">
        <v>0</v>
      </c>
      <c r="BH24" s="46">
        <f t="shared" si="14"/>
        <v>0</v>
      </c>
      <c r="BI24" s="46">
        <v>0</v>
      </c>
      <c r="BJ24" s="46">
        <f t="shared" si="15"/>
        <v>0</v>
      </c>
      <c r="BK24" s="46">
        <v>0</v>
      </c>
      <c r="BL24" s="46">
        <f t="shared" si="16"/>
        <v>0</v>
      </c>
      <c r="BM24" s="46">
        <v>0</v>
      </c>
      <c r="BN24" s="46">
        <f t="shared" si="17"/>
        <v>0</v>
      </c>
      <c r="BO24" s="46">
        <v>0</v>
      </c>
      <c r="BP24" s="46">
        <f t="shared" si="18"/>
        <v>0</v>
      </c>
      <c r="BQ24" s="46">
        <v>0</v>
      </c>
      <c r="BR24" s="46">
        <f t="shared" si="19"/>
        <v>0</v>
      </c>
      <c r="BS24" s="46">
        <v>0</v>
      </c>
      <c r="BT24" s="46">
        <f t="shared" si="20"/>
        <v>0</v>
      </c>
      <c r="BU24" s="46">
        <v>0</v>
      </c>
      <c r="BV24" s="46">
        <f t="shared" si="21"/>
        <v>0</v>
      </c>
      <c r="BW24" s="46">
        <v>0</v>
      </c>
      <c r="BX24" s="46">
        <f t="shared" si="22"/>
        <v>0</v>
      </c>
      <c r="BY24" s="46">
        <v>0</v>
      </c>
      <c r="BZ24" s="46">
        <f t="shared" si="23"/>
        <v>0</v>
      </c>
      <c r="CA24" s="47">
        <v>0</v>
      </c>
      <c r="CB24" s="46">
        <f t="shared" si="24"/>
        <v>0</v>
      </c>
      <c r="CC24" s="48">
        <v>0</v>
      </c>
      <c r="CD24" s="46">
        <f t="shared" si="25"/>
        <v>0</v>
      </c>
      <c r="CE24" s="49">
        <v>15</v>
      </c>
      <c r="CF24" s="50">
        <f t="shared" si="40"/>
        <v>3854.2885333333329</v>
      </c>
      <c r="CG24" s="51">
        <v>55590.700000000012</v>
      </c>
      <c r="CH24" s="52"/>
      <c r="CI24" s="52"/>
      <c r="CJ24" s="52"/>
      <c r="CK24" s="53"/>
      <c r="CL24" s="53"/>
      <c r="CM24" s="52">
        <f t="shared" si="42"/>
        <v>3854.2885333333329</v>
      </c>
      <c r="CN24" s="52">
        <f t="shared" si="42"/>
        <v>3854.2885333333329</v>
      </c>
      <c r="CO24" s="52">
        <f t="shared" si="42"/>
        <v>3854.2885333333329</v>
      </c>
      <c r="CP24" s="52">
        <f t="shared" si="42"/>
        <v>3854.2885333333329</v>
      </c>
      <c r="CQ24" s="52">
        <f t="shared" si="42"/>
        <v>3854.2885333333329</v>
      </c>
      <c r="CR24" s="52">
        <f t="shared" si="42"/>
        <v>3854.2885333333329</v>
      </c>
      <c r="CS24" s="52">
        <f t="shared" si="42"/>
        <v>3854.2885333333329</v>
      </c>
      <c r="CT24" s="52">
        <f t="shared" si="42"/>
        <v>3854.2885333333329</v>
      </c>
      <c r="CU24" s="52">
        <f t="shared" si="42"/>
        <v>3854.2885333333329</v>
      </c>
      <c r="CV24" s="52">
        <f t="shared" si="42"/>
        <v>3854.2885333333329</v>
      </c>
      <c r="CW24" s="52">
        <f t="shared" si="42"/>
        <v>3854.2885333333329</v>
      </c>
      <c r="CX24" s="52">
        <f t="shared" si="42"/>
        <v>3854.2885333333329</v>
      </c>
      <c r="CY24" s="52">
        <f t="shared" si="42"/>
        <v>3854.2885333333329</v>
      </c>
      <c r="CZ24" s="52">
        <f t="shared" si="42"/>
        <v>3854.2885333333329</v>
      </c>
      <c r="DA24" s="52">
        <f t="shared" si="42"/>
        <v>3854.2885333333329</v>
      </c>
      <c r="DB24" s="53"/>
      <c r="DC24" s="53"/>
      <c r="DD24" s="53"/>
      <c r="DE24" s="53"/>
      <c r="DF24" s="53"/>
      <c r="DG24" s="54">
        <v>0</v>
      </c>
      <c r="DH24" s="55">
        <v>15</v>
      </c>
      <c r="DI24" s="56" t="s">
        <v>552</v>
      </c>
      <c r="DJ24" s="57">
        <v>0</v>
      </c>
      <c r="DK24" s="57">
        <v>0</v>
      </c>
      <c r="DL24" s="57">
        <v>0</v>
      </c>
      <c r="DM24" s="57">
        <v>11096.8</v>
      </c>
      <c r="DN24" s="57">
        <v>55590.7</v>
      </c>
      <c r="DO24" s="57">
        <v>0</v>
      </c>
      <c r="DP24" s="58">
        <v>0</v>
      </c>
      <c r="DQ24" s="58">
        <v>0</v>
      </c>
      <c r="DR24" s="58">
        <v>144.25839999999999</v>
      </c>
      <c r="DS24" s="58">
        <v>722.67909999999995</v>
      </c>
    </row>
    <row r="25" spans="1:123" x14ac:dyDescent="0.25">
      <c r="A25" s="30" t="s">
        <v>555</v>
      </c>
      <c r="B25" s="62">
        <v>0</v>
      </c>
      <c r="C25" s="63"/>
      <c r="D25" s="64" t="s">
        <v>556</v>
      </c>
      <c r="E25" s="34" t="s">
        <v>548</v>
      </c>
      <c r="F25" s="34" t="s">
        <v>489</v>
      </c>
      <c r="G25" s="34" t="s">
        <v>463</v>
      </c>
      <c r="H25" s="34" t="s">
        <v>54</v>
      </c>
      <c r="I25" s="34" t="s">
        <v>490</v>
      </c>
      <c r="J25" s="35" t="s">
        <v>549</v>
      </c>
      <c r="K25" s="34" t="s">
        <v>491</v>
      </c>
      <c r="L25" s="34" t="s">
        <v>492</v>
      </c>
      <c r="M25" s="36">
        <v>1.04</v>
      </c>
      <c r="N25" s="34"/>
      <c r="O25" s="34"/>
      <c r="P25" s="37" t="s">
        <v>493</v>
      </c>
      <c r="Q25" s="38">
        <v>2024</v>
      </c>
      <c r="R25" s="39"/>
      <c r="S25" s="37" t="s">
        <v>493</v>
      </c>
      <c r="T25" s="39" t="s">
        <v>494</v>
      </c>
      <c r="U25" s="39" t="s">
        <v>495</v>
      </c>
      <c r="V25" s="39" t="s">
        <v>550</v>
      </c>
      <c r="W25" s="40" t="s">
        <v>551</v>
      </c>
      <c r="X25" s="40" t="s">
        <v>504</v>
      </c>
      <c r="Y25" s="41"/>
      <c r="Z25" s="274">
        <v>0</v>
      </c>
      <c r="AA25" s="42" t="s">
        <v>505</v>
      </c>
      <c r="AB25" s="43">
        <v>55591</v>
      </c>
      <c r="AC25" s="43">
        <v>0</v>
      </c>
      <c r="AD25" s="43"/>
      <c r="AE25" s="43">
        <v>0</v>
      </c>
      <c r="AF25" s="44"/>
      <c r="AG25" s="45">
        <f t="shared" si="0"/>
        <v>55590.7</v>
      </c>
      <c r="AH25" s="45">
        <f t="shared" si="1"/>
        <v>57814.327999999994</v>
      </c>
      <c r="AI25" s="45">
        <f t="shared" si="2"/>
        <v>57814.327999999994</v>
      </c>
      <c r="AJ25" s="46">
        <v>0</v>
      </c>
      <c r="AK25" s="46">
        <v>0</v>
      </c>
      <c r="AL25" s="46">
        <f t="shared" si="37"/>
        <v>0</v>
      </c>
      <c r="AM25" s="46">
        <v>0</v>
      </c>
      <c r="AN25" s="46">
        <f t="shared" si="4"/>
        <v>0</v>
      </c>
      <c r="AO25" s="46">
        <v>11096.8</v>
      </c>
      <c r="AP25" s="46">
        <f t="shared" si="5"/>
        <v>11540.672</v>
      </c>
      <c r="AQ25" s="46">
        <v>44493.899999999994</v>
      </c>
      <c r="AR25" s="46">
        <f t="shared" si="6"/>
        <v>46273.655999999995</v>
      </c>
      <c r="AS25" s="46">
        <v>0</v>
      </c>
      <c r="AT25" s="46">
        <f t="shared" si="7"/>
        <v>0</v>
      </c>
      <c r="AU25" s="46">
        <v>0</v>
      </c>
      <c r="AV25" s="46">
        <f t="shared" si="8"/>
        <v>0</v>
      </c>
      <c r="AW25" s="46">
        <v>0</v>
      </c>
      <c r="AX25" s="46">
        <f t="shared" si="9"/>
        <v>0</v>
      </c>
      <c r="AY25" s="46">
        <v>0</v>
      </c>
      <c r="AZ25" s="46">
        <f t="shared" si="10"/>
        <v>0</v>
      </c>
      <c r="BA25" s="46">
        <v>0</v>
      </c>
      <c r="BB25" s="46">
        <f t="shared" si="11"/>
        <v>0</v>
      </c>
      <c r="BC25" s="46">
        <v>0</v>
      </c>
      <c r="BD25" s="46">
        <f t="shared" si="12"/>
        <v>0</v>
      </c>
      <c r="BE25" s="46">
        <v>0</v>
      </c>
      <c r="BF25" s="46">
        <f t="shared" si="13"/>
        <v>0</v>
      </c>
      <c r="BG25" s="46">
        <v>0</v>
      </c>
      <c r="BH25" s="46">
        <f t="shared" si="14"/>
        <v>0</v>
      </c>
      <c r="BI25" s="46">
        <v>0</v>
      </c>
      <c r="BJ25" s="46">
        <f t="shared" si="15"/>
        <v>0</v>
      </c>
      <c r="BK25" s="46">
        <v>0</v>
      </c>
      <c r="BL25" s="46">
        <f t="shared" si="16"/>
        <v>0</v>
      </c>
      <c r="BM25" s="46">
        <v>0</v>
      </c>
      <c r="BN25" s="46">
        <f t="shared" si="17"/>
        <v>0</v>
      </c>
      <c r="BO25" s="46">
        <v>0</v>
      </c>
      <c r="BP25" s="46">
        <f t="shared" si="18"/>
        <v>0</v>
      </c>
      <c r="BQ25" s="46">
        <v>0</v>
      </c>
      <c r="BR25" s="46">
        <f t="shared" si="19"/>
        <v>0</v>
      </c>
      <c r="BS25" s="46">
        <v>0</v>
      </c>
      <c r="BT25" s="46">
        <f t="shared" si="20"/>
        <v>0</v>
      </c>
      <c r="BU25" s="46">
        <v>0</v>
      </c>
      <c r="BV25" s="46">
        <f t="shared" si="21"/>
        <v>0</v>
      </c>
      <c r="BW25" s="46">
        <v>0</v>
      </c>
      <c r="BX25" s="46">
        <f t="shared" si="22"/>
        <v>0</v>
      </c>
      <c r="BY25" s="46">
        <v>0</v>
      </c>
      <c r="BZ25" s="46">
        <f t="shared" si="23"/>
        <v>0</v>
      </c>
      <c r="CA25" s="47">
        <v>0</v>
      </c>
      <c r="CB25" s="46">
        <f t="shared" si="24"/>
        <v>0</v>
      </c>
      <c r="CC25" s="48">
        <v>0</v>
      </c>
      <c r="CD25" s="46">
        <f t="shared" si="25"/>
        <v>0</v>
      </c>
      <c r="CE25" s="49">
        <v>15</v>
      </c>
      <c r="CF25" s="50">
        <f t="shared" si="40"/>
        <v>3854.2885333333329</v>
      </c>
      <c r="CG25" s="51">
        <v>55590.700000000012</v>
      </c>
      <c r="CH25" s="52"/>
      <c r="CI25" s="52"/>
      <c r="CJ25" s="52"/>
      <c r="CK25" s="53"/>
      <c r="CL25" s="53"/>
      <c r="CM25" s="53"/>
      <c r="CN25" s="52">
        <f t="shared" si="42"/>
        <v>3854.2885333333329</v>
      </c>
      <c r="CO25" s="52">
        <f t="shared" si="42"/>
        <v>3854.2885333333329</v>
      </c>
      <c r="CP25" s="52">
        <f t="shared" si="42"/>
        <v>3854.2885333333329</v>
      </c>
      <c r="CQ25" s="52">
        <f t="shared" si="42"/>
        <v>3854.2885333333329</v>
      </c>
      <c r="CR25" s="52">
        <f t="shared" si="42"/>
        <v>3854.2885333333329</v>
      </c>
      <c r="CS25" s="52">
        <f t="shared" si="42"/>
        <v>3854.2885333333329</v>
      </c>
      <c r="CT25" s="52">
        <f t="shared" si="42"/>
        <v>3854.2885333333329</v>
      </c>
      <c r="CU25" s="52">
        <f t="shared" si="42"/>
        <v>3854.2885333333329</v>
      </c>
      <c r="CV25" s="52">
        <f t="shared" si="42"/>
        <v>3854.2885333333329</v>
      </c>
      <c r="CW25" s="52">
        <f t="shared" si="42"/>
        <v>3854.2885333333329</v>
      </c>
      <c r="CX25" s="52">
        <f t="shared" si="42"/>
        <v>3854.2885333333329</v>
      </c>
      <c r="CY25" s="52">
        <f t="shared" si="42"/>
        <v>3854.2885333333329</v>
      </c>
      <c r="CZ25" s="52">
        <f t="shared" si="42"/>
        <v>3854.2885333333329</v>
      </c>
      <c r="DA25" s="52">
        <f t="shared" si="42"/>
        <v>3854.2885333333329</v>
      </c>
      <c r="DB25" s="52">
        <f t="shared" ref="DB25:DF38" si="43">$CF25</f>
        <v>3854.2885333333329</v>
      </c>
      <c r="DC25" s="53"/>
      <c r="DD25" s="53"/>
      <c r="DE25" s="53"/>
      <c r="DF25" s="53"/>
      <c r="DG25" s="54">
        <v>0</v>
      </c>
      <c r="DH25" s="55">
        <v>15</v>
      </c>
      <c r="DI25" s="56" t="s">
        <v>552</v>
      </c>
      <c r="DJ25" s="57">
        <v>0</v>
      </c>
      <c r="DK25" s="57">
        <v>0</v>
      </c>
      <c r="DL25" s="57">
        <v>0</v>
      </c>
      <c r="DM25" s="57">
        <v>0</v>
      </c>
      <c r="DN25" s="57">
        <v>11096.8</v>
      </c>
      <c r="DO25" s="57">
        <v>0</v>
      </c>
      <c r="DP25" s="58">
        <v>0</v>
      </c>
      <c r="DQ25" s="58">
        <v>0</v>
      </c>
      <c r="DR25" s="58">
        <v>0</v>
      </c>
      <c r="DS25" s="58">
        <v>144.25839999999999</v>
      </c>
    </row>
    <row r="26" spans="1:123" x14ac:dyDescent="0.25">
      <c r="A26" s="30" t="s">
        <v>557</v>
      </c>
      <c r="B26" s="62">
        <v>0</v>
      </c>
      <c r="C26" s="63"/>
      <c r="D26" s="64" t="s">
        <v>558</v>
      </c>
      <c r="E26" s="34" t="s">
        <v>548</v>
      </c>
      <c r="F26" s="34" t="s">
        <v>489</v>
      </c>
      <c r="G26" s="34" t="s">
        <v>463</v>
      </c>
      <c r="H26" s="34" t="s">
        <v>54</v>
      </c>
      <c r="I26" s="34" t="s">
        <v>490</v>
      </c>
      <c r="J26" s="35" t="s">
        <v>549</v>
      </c>
      <c r="K26" s="34" t="s">
        <v>491</v>
      </c>
      <c r="L26" s="34" t="s">
        <v>492</v>
      </c>
      <c r="M26" s="36">
        <v>1.04</v>
      </c>
      <c r="N26" s="34"/>
      <c r="O26" s="34"/>
      <c r="P26" s="37" t="s">
        <v>493</v>
      </c>
      <c r="Q26" s="38">
        <v>2024</v>
      </c>
      <c r="R26" s="39"/>
      <c r="S26" s="37" t="s">
        <v>493</v>
      </c>
      <c r="T26" s="39" t="s">
        <v>494</v>
      </c>
      <c r="U26" s="39" t="s">
        <v>495</v>
      </c>
      <c r="V26" s="39" t="s">
        <v>550</v>
      </c>
      <c r="W26" s="40" t="s">
        <v>551</v>
      </c>
      <c r="X26" s="40" t="s">
        <v>504</v>
      </c>
      <c r="Y26" s="41"/>
      <c r="Z26" s="274">
        <v>0</v>
      </c>
      <c r="AA26" s="42" t="s">
        <v>505</v>
      </c>
      <c r="AB26" s="43">
        <v>55591</v>
      </c>
      <c r="AC26" s="43">
        <v>0</v>
      </c>
      <c r="AD26" s="43"/>
      <c r="AE26" s="43">
        <v>0</v>
      </c>
      <c r="AF26" s="44"/>
      <c r="AG26" s="45">
        <f t="shared" si="0"/>
        <v>55590.7</v>
      </c>
      <c r="AH26" s="45">
        <f t="shared" si="1"/>
        <v>57814.327999999994</v>
      </c>
      <c r="AI26" s="45">
        <f t="shared" si="2"/>
        <v>57814.327999999994</v>
      </c>
      <c r="AJ26" s="46">
        <v>0</v>
      </c>
      <c r="AK26" s="46">
        <v>0</v>
      </c>
      <c r="AL26" s="46">
        <f t="shared" si="37"/>
        <v>0</v>
      </c>
      <c r="AM26" s="46">
        <v>0</v>
      </c>
      <c r="AN26" s="46">
        <f t="shared" si="4"/>
        <v>0</v>
      </c>
      <c r="AO26" s="46">
        <v>0</v>
      </c>
      <c r="AP26" s="46">
        <f t="shared" si="5"/>
        <v>0</v>
      </c>
      <c r="AQ26" s="46">
        <v>11096.8</v>
      </c>
      <c r="AR26" s="46">
        <f t="shared" si="6"/>
        <v>11540.672</v>
      </c>
      <c r="AS26" s="46">
        <v>44493.899999999994</v>
      </c>
      <c r="AT26" s="46">
        <f t="shared" si="7"/>
        <v>46273.655999999995</v>
      </c>
      <c r="AU26" s="46">
        <v>0</v>
      </c>
      <c r="AV26" s="46">
        <f t="shared" si="8"/>
        <v>0</v>
      </c>
      <c r="AW26" s="46">
        <v>0</v>
      </c>
      <c r="AX26" s="46">
        <f t="shared" si="9"/>
        <v>0</v>
      </c>
      <c r="AY26" s="46">
        <v>0</v>
      </c>
      <c r="AZ26" s="46">
        <f t="shared" si="10"/>
        <v>0</v>
      </c>
      <c r="BA26" s="46">
        <v>0</v>
      </c>
      <c r="BB26" s="46">
        <f t="shared" si="11"/>
        <v>0</v>
      </c>
      <c r="BC26" s="46">
        <v>0</v>
      </c>
      <c r="BD26" s="46">
        <f t="shared" si="12"/>
        <v>0</v>
      </c>
      <c r="BE26" s="46">
        <v>0</v>
      </c>
      <c r="BF26" s="46">
        <f t="shared" si="13"/>
        <v>0</v>
      </c>
      <c r="BG26" s="46">
        <v>0</v>
      </c>
      <c r="BH26" s="46">
        <f t="shared" si="14"/>
        <v>0</v>
      </c>
      <c r="BI26" s="46">
        <v>0</v>
      </c>
      <c r="BJ26" s="46">
        <f t="shared" si="15"/>
        <v>0</v>
      </c>
      <c r="BK26" s="46">
        <v>0</v>
      </c>
      <c r="BL26" s="46">
        <f t="shared" si="16"/>
        <v>0</v>
      </c>
      <c r="BM26" s="46">
        <v>0</v>
      </c>
      <c r="BN26" s="46">
        <f t="shared" si="17"/>
        <v>0</v>
      </c>
      <c r="BO26" s="46">
        <v>0</v>
      </c>
      <c r="BP26" s="46">
        <f t="shared" si="18"/>
        <v>0</v>
      </c>
      <c r="BQ26" s="46">
        <v>0</v>
      </c>
      <c r="BR26" s="46">
        <f t="shared" si="19"/>
        <v>0</v>
      </c>
      <c r="BS26" s="46">
        <v>0</v>
      </c>
      <c r="BT26" s="46">
        <f t="shared" si="20"/>
        <v>0</v>
      </c>
      <c r="BU26" s="46">
        <v>0</v>
      </c>
      <c r="BV26" s="46">
        <f t="shared" si="21"/>
        <v>0</v>
      </c>
      <c r="BW26" s="46">
        <v>0</v>
      </c>
      <c r="BX26" s="46">
        <f t="shared" si="22"/>
        <v>0</v>
      </c>
      <c r="BY26" s="46">
        <v>0</v>
      </c>
      <c r="BZ26" s="46">
        <f t="shared" si="23"/>
        <v>0</v>
      </c>
      <c r="CA26" s="47">
        <v>0</v>
      </c>
      <c r="CB26" s="46">
        <f t="shared" si="24"/>
        <v>0</v>
      </c>
      <c r="CC26" s="48">
        <v>0</v>
      </c>
      <c r="CD26" s="46">
        <f t="shared" si="25"/>
        <v>0</v>
      </c>
      <c r="CE26" s="49">
        <v>15</v>
      </c>
      <c r="CF26" s="50">
        <f t="shared" si="40"/>
        <v>3854.2885333333329</v>
      </c>
      <c r="CG26" s="51">
        <v>55590.700000000012</v>
      </c>
      <c r="CH26" s="52"/>
      <c r="CI26" s="52"/>
      <c r="CJ26" s="52"/>
      <c r="CK26" s="53"/>
      <c r="CL26" s="53"/>
      <c r="CM26" s="53"/>
      <c r="CN26" s="53"/>
      <c r="CO26" s="52">
        <f t="shared" si="42"/>
        <v>3854.2885333333329</v>
      </c>
      <c r="CP26" s="52">
        <f t="shared" si="42"/>
        <v>3854.2885333333329</v>
      </c>
      <c r="CQ26" s="52">
        <f t="shared" si="42"/>
        <v>3854.2885333333329</v>
      </c>
      <c r="CR26" s="52">
        <f t="shared" si="42"/>
        <v>3854.2885333333329</v>
      </c>
      <c r="CS26" s="52">
        <f t="shared" si="42"/>
        <v>3854.2885333333329</v>
      </c>
      <c r="CT26" s="52">
        <f t="shared" si="42"/>
        <v>3854.2885333333329</v>
      </c>
      <c r="CU26" s="52">
        <f t="shared" si="42"/>
        <v>3854.2885333333329</v>
      </c>
      <c r="CV26" s="52">
        <f t="shared" si="42"/>
        <v>3854.2885333333329</v>
      </c>
      <c r="CW26" s="52">
        <f t="shared" si="42"/>
        <v>3854.2885333333329</v>
      </c>
      <c r="CX26" s="52">
        <f t="shared" si="42"/>
        <v>3854.2885333333329</v>
      </c>
      <c r="CY26" s="52">
        <f t="shared" si="42"/>
        <v>3854.2885333333329</v>
      </c>
      <c r="CZ26" s="52">
        <f t="shared" si="42"/>
        <v>3854.2885333333329</v>
      </c>
      <c r="DA26" s="52">
        <f t="shared" si="42"/>
        <v>3854.2885333333329</v>
      </c>
      <c r="DB26" s="52">
        <f t="shared" si="43"/>
        <v>3854.2885333333329</v>
      </c>
      <c r="DC26" s="52">
        <f t="shared" si="43"/>
        <v>3854.2885333333329</v>
      </c>
      <c r="DD26" s="53"/>
      <c r="DE26" s="53"/>
      <c r="DF26" s="53"/>
      <c r="DG26" s="54">
        <v>0</v>
      </c>
      <c r="DH26" s="55">
        <v>15</v>
      </c>
      <c r="DI26" s="56" t="s">
        <v>552</v>
      </c>
      <c r="DJ26" s="57">
        <v>0</v>
      </c>
      <c r="DK26" s="57">
        <v>0</v>
      </c>
      <c r="DL26" s="57">
        <v>0</v>
      </c>
      <c r="DM26" s="57">
        <v>0</v>
      </c>
      <c r="DN26" s="57">
        <v>0</v>
      </c>
      <c r="DO26" s="57">
        <v>0</v>
      </c>
      <c r="DP26" s="58">
        <v>0</v>
      </c>
      <c r="DQ26" s="58">
        <v>0</v>
      </c>
      <c r="DR26" s="58">
        <v>0</v>
      </c>
      <c r="DS26" s="58">
        <v>0</v>
      </c>
    </row>
    <row r="27" spans="1:123" x14ac:dyDescent="0.25">
      <c r="A27" s="30" t="s">
        <v>559</v>
      </c>
      <c r="B27" s="62">
        <v>0</v>
      </c>
      <c r="C27" s="63"/>
      <c r="D27" s="64" t="s">
        <v>560</v>
      </c>
      <c r="E27" s="34" t="s">
        <v>548</v>
      </c>
      <c r="F27" s="34" t="s">
        <v>489</v>
      </c>
      <c r="G27" s="34" t="s">
        <v>463</v>
      </c>
      <c r="H27" s="34" t="s">
        <v>54</v>
      </c>
      <c r="I27" s="34" t="s">
        <v>490</v>
      </c>
      <c r="J27" s="35" t="s">
        <v>549</v>
      </c>
      <c r="K27" s="34" t="s">
        <v>491</v>
      </c>
      <c r="L27" s="34" t="s">
        <v>492</v>
      </c>
      <c r="M27" s="36">
        <v>1.04</v>
      </c>
      <c r="N27" s="34"/>
      <c r="O27" s="34"/>
      <c r="P27" s="37" t="s">
        <v>493</v>
      </c>
      <c r="Q27" s="38">
        <v>2024</v>
      </c>
      <c r="R27" s="39"/>
      <c r="S27" s="37" t="s">
        <v>493</v>
      </c>
      <c r="T27" s="39" t="s">
        <v>494</v>
      </c>
      <c r="U27" s="39" t="s">
        <v>495</v>
      </c>
      <c r="V27" s="39" t="s">
        <v>550</v>
      </c>
      <c r="W27" s="40" t="s">
        <v>551</v>
      </c>
      <c r="X27" s="40" t="s">
        <v>504</v>
      </c>
      <c r="Y27" s="41"/>
      <c r="Z27" s="274">
        <v>0</v>
      </c>
      <c r="AA27" s="42" t="s">
        <v>505</v>
      </c>
      <c r="AB27" s="43">
        <v>55591</v>
      </c>
      <c r="AC27" s="43">
        <v>0</v>
      </c>
      <c r="AD27" s="43"/>
      <c r="AE27" s="43">
        <v>0</v>
      </c>
      <c r="AF27" s="44"/>
      <c r="AG27" s="45">
        <f t="shared" si="0"/>
        <v>55590.7</v>
      </c>
      <c r="AH27" s="45">
        <f t="shared" si="1"/>
        <v>57814.327999999994</v>
      </c>
      <c r="AI27" s="45">
        <f t="shared" si="2"/>
        <v>57814.327999999994</v>
      </c>
      <c r="AJ27" s="46">
        <v>0</v>
      </c>
      <c r="AK27" s="46">
        <v>0</v>
      </c>
      <c r="AL27" s="46">
        <f t="shared" si="37"/>
        <v>0</v>
      </c>
      <c r="AM27" s="46">
        <v>0</v>
      </c>
      <c r="AN27" s="46">
        <f t="shared" si="4"/>
        <v>0</v>
      </c>
      <c r="AO27" s="46">
        <v>0</v>
      </c>
      <c r="AP27" s="46">
        <f t="shared" si="5"/>
        <v>0</v>
      </c>
      <c r="AQ27" s="46">
        <v>0</v>
      </c>
      <c r="AR27" s="46">
        <f t="shared" si="6"/>
        <v>0</v>
      </c>
      <c r="AS27" s="46">
        <v>11096.8</v>
      </c>
      <c r="AT27" s="46">
        <f t="shared" si="7"/>
        <v>11540.672</v>
      </c>
      <c r="AU27" s="46">
        <v>44493.899999999994</v>
      </c>
      <c r="AV27" s="46">
        <f t="shared" si="8"/>
        <v>46273.655999999995</v>
      </c>
      <c r="AW27" s="46">
        <v>0</v>
      </c>
      <c r="AX27" s="46">
        <f t="shared" si="9"/>
        <v>0</v>
      </c>
      <c r="AY27" s="46">
        <v>0</v>
      </c>
      <c r="AZ27" s="46">
        <f t="shared" si="10"/>
        <v>0</v>
      </c>
      <c r="BA27" s="46">
        <v>0</v>
      </c>
      <c r="BB27" s="46">
        <f t="shared" si="11"/>
        <v>0</v>
      </c>
      <c r="BC27" s="46">
        <v>0</v>
      </c>
      <c r="BD27" s="46">
        <f t="shared" si="12"/>
        <v>0</v>
      </c>
      <c r="BE27" s="46">
        <v>0</v>
      </c>
      <c r="BF27" s="46">
        <f t="shared" si="13"/>
        <v>0</v>
      </c>
      <c r="BG27" s="46">
        <v>0</v>
      </c>
      <c r="BH27" s="46">
        <f t="shared" si="14"/>
        <v>0</v>
      </c>
      <c r="BI27" s="46">
        <v>0</v>
      </c>
      <c r="BJ27" s="46">
        <f t="shared" si="15"/>
        <v>0</v>
      </c>
      <c r="BK27" s="46">
        <v>0</v>
      </c>
      <c r="BL27" s="46">
        <f t="shared" si="16"/>
        <v>0</v>
      </c>
      <c r="BM27" s="46">
        <v>0</v>
      </c>
      <c r="BN27" s="46">
        <f t="shared" si="17"/>
        <v>0</v>
      </c>
      <c r="BO27" s="46">
        <v>0</v>
      </c>
      <c r="BP27" s="46">
        <f t="shared" si="18"/>
        <v>0</v>
      </c>
      <c r="BQ27" s="46">
        <v>0</v>
      </c>
      <c r="BR27" s="46">
        <f t="shared" si="19"/>
        <v>0</v>
      </c>
      <c r="BS27" s="46">
        <v>0</v>
      </c>
      <c r="BT27" s="46">
        <f t="shared" si="20"/>
        <v>0</v>
      </c>
      <c r="BU27" s="46">
        <v>0</v>
      </c>
      <c r="BV27" s="46">
        <f t="shared" si="21"/>
        <v>0</v>
      </c>
      <c r="BW27" s="46">
        <v>0</v>
      </c>
      <c r="BX27" s="46">
        <f t="shared" si="22"/>
        <v>0</v>
      </c>
      <c r="BY27" s="46">
        <v>0</v>
      </c>
      <c r="BZ27" s="46">
        <f t="shared" si="23"/>
        <v>0</v>
      </c>
      <c r="CA27" s="47">
        <v>0</v>
      </c>
      <c r="CB27" s="46">
        <f t="shared" si="24"/>
        <v>0</v>
      </c>
      <c r="CC27" s="48">
        <v>0</v>
      </c>
      <c r="CD27" s="46">
        <f t="shared" si="25"/>
        <v>0</v>
      </c>
      <c r="CE27" s="49">
        <v>15</v>
      </c>
      <c r="CF27" s="50">
        <f t="shared" si="40"/>
        <v>3854.2885333333329</v>
      </c>
      <c r="CG27" s="51">
        <v>55590.700000000012</v>
      </c>
      <c r="CH27" s="52"/>
      <c r="CI27" s="52"/>
      <c r="CJ27" s="52"/>
      <c r="CK27" s="53"/>
      <c r="CL27" s="53"/>
      <c r="CM27" s="53"/>
      <c r="CN27" s="53"/>
      <c r="CO27" s="53"/>
      <c r="CP27" s="52">
        <f t="shared" si="42"/>
        <v>3854.2885333333329</v>
      </c>
      <c r="CQ27" s="52">
        <f t="shared" si="42"/>
        <v>3854.2885333333329</v>
      </c>
      <c r="CR27" s="52">
        <f t="shared" si="42"/>
        <v>3854.2885333333329</v>
      </c>
      <c r="CS27" s="52">
        <f t="shared" si="42"/>
        <v>3854.2885333333329</v>
      </c>
      <c r="CT27" s="52">
        <f t="shared" si="42"/>
        <v>3854.2885333333329</v>
      </c>
      <c r="CU27" s="52">
        <f t="shared" si="42"/>
        <v>3854.2885333333329</v>
      </c>
      <c r="CV27" s="52">
        <f t="shared" si="42"/>
        <v>3854.2885333333329</v>
      </c>
      <c r="CW27" s="52">
        <f t="shared" si="42"/>
        <v>3854.2885333333329</v>
      </c>
      <c r="CX27" s="52">
        <f t="shared" si="42"/>
        <v>3854.2885333333329</v>
      </c>
      <c r="CY27" s="52">
        <f t="shared" si="42"/>
        <v>3854.2885333333329</v>
      </c>
      <c r="CZ27" s="52">
        <f t="shared" si="42"/>
        <v>3854.2885333333329</v>
      </c>
      <c r="DA27" s="52">
        <f t="shared" si="42"/>
        <v>3854.2885333333329</v>
      </c>
      <c r="DB27" s="52">
        <f t="shared" si="43"/>
        <v>3854.2885333333329</v>
      </c>
      <c r="DC27" s="52">
        <f t="shared" si="43"/>
        <v>3854.2885333333329</v>
      </c>
      <c r="DD27" s="52">
        <f t="shared" si="43"/>
        <v>3854.2885333333329</v>
      </c>
      <c r="DE27" s="53"/>
      <c r="DF27" s="53"/>
      <c r="DG27" s="54">
        <v>0</v>
      </c>
      <c r="DH27" s="55">
        <v>15</v>
      </c>
      <c r="DI27" s="56" t="s">
        <v>552</v>
      </c>
      <c r="DJ27" s="57">
        <v>0</v>
      </c>
      <c r="DK27" s="57">
        <v>0</v>
      </c>
      <c r="DL27" s="57">
        <v>0</v>
      </c>
      <c r="DM27" s="57">
        <v>0</v>
      </c>
      <c r="DN27" s="57">
        <v>0</v>
      </c>
      <c r="DO27" s="57">
        <v>0</v>
      </c>
      <c r="DP27" s="58">
        <v>0</v>
      </c>
      <c r="DQ27" s="58">
        <v>0</v>
      </c>
      <c r="DR27" s="58">
        <v>0</v>
      </c>
      <c r="DS27" s="58">
        <v>0</v>
      </c>
    </row>
    <row r="28" spans="1:123" x14ac:dyDescent="0.25">
      <c r="A28" s="30" t="s">
        <v>561</v>
      </c>
      <c r="B28" s="62">
        <v>0</v>
      </c>
      <c r="C28" s="63"/>
      <c r="D28" s="64" t="s">
        <v>562</v>
      </c>
      <c r="E28" s="34" t="s">
        <v>548</v>
      </c>
      <c r="F28" s="34" t="s">
        <v>489</v>
      </c>
      <c r="G28" s="34" t="s">
        <v>463</v>
      </c>
      <c r="H28" s="34" t="s">
        <v>54</v>
      </c>
      <c r="I28" s="34" t="s">
        <v>490</v>
      </c>
      <c r="J28" s="35" t="s">
        <v>549</v>
      </c>
      <c r="K28" s="34" t="s">
        <v>491</v>
      </c>
      <c r="L28" s="34" t="s">
        <v>492</v>
      </c>
      <c r="M28" s="36">
        <v>1.04</v>
      </c>
      <c r="N28" s="34"/>
      <c r="O28" s="34"/>
      <c r="P28" s="37" t="s">
        <v>493</v>
      </c>
      <c r="Q28" s="38">
        <v>2024</v>
      </c>
      <c r="R28" s="39"/>
      <c r="S28" s="37" t="s">
        <v>493</v>
      </c>
      <c r="T28" s="39" t="s">
        <v>494</v>
      </c>
      <c r="U28" s="39" t="s">
        <v>495</v>
      </c>
      <c r="V28" s="39" t="s">
        <v>550</v>
      </c>
      <c r="W28" s="40" t="s">
        <v>551</v>
      </c>
      <c r="X28" s="40" t="s">
        <v>504</v>
      </c>
      <c r="Y28" s="41"/>
      <c r="Z28" s="274">
        <v>0</v>
      </c>
      <c r="AA28" s="42" t="s">
        <v>505</v>
      </c>
      <c r="AB28" s="43">
        <v>55591</v>
      </c>
      <c r="AC28" s="43">
        <v>0</v>
      </c>
      <c r="AD28" s="43"/>
      <c r="AE28" s="43">
        <v>0</v>
      </c>
      <c r="AF28" s="44"/>
      <c r="AG28" s="45">
        <f t="shared" si="0"/>
        <v>55590.7</v>
      </c>
      <c r="AH28" s="45">
        <f t="shared" si="1"/>
        <v>57814.327999999994</v>
      </c>
      <c r="AI28" s="45">
        <f t="shared" si="2"/>
        <v>57814.327999999994</v>
      </c>
      <c r="AJ28" s="46">
        <v>0</v>
      </c>
      <c r="AK28" s="46">
        <v>0</v>
      </c>
      <c r="AL28" s="46">
        <f t="shared" si="37"/>
        <v>0</v>
      </c>
      <c r="AM28" s="46">
        <v>0</v>
      </c>
      <c r="AN28" s="46">
        <f t="shared" si="4"/>
        <v>0</v>
      </c>
      <c r="AO28" s="46">
        <v>0</v>
      </c>
      <c r="AP28" s="46">
        <f t="shared" si="5"/>
        <v>0</v>
      </c>
      <c r="AQ28" s="46">
        <v>0</v>
      </c>
      <c r="AR28" s="46">
        <f t="shared" si="6"/>
        <v>0</v>
      </c>
      <c r="AS28" s="46">
        <v>0</v>
      </c>
      <c r="AT28" s="46">
        <f t="shared" si="7"/>
        <v>0</v>
      </c>
      <c r="AU28" s="46">
        <v>11096.8</v>
      </c>
      <c r="AV28" s="46">
        <f t="shared" si="8"/>
        <v>11540.672</v>
      </c>
      <c r="AW28" s="46">
        <v>44493.899999999994</v>
      </c>
      <c r="AX28" s="46">
        <f t="shared" si="9"/>
        <v>46273.655999999995</v>
      </c>
      <c r="AY28" s="46">
        <v>0</v>
      </c>
      <c r="AZ28" s="46">
        <f t="shared" si="10"/>
        <v>0</v>
      </c>
      <c r="BA28" s="46">
        <v>0</v>
      </c>
      <c r="BB28" s="46">
        <f t="shared" si="11"/>
        <v>0</v>
      </c>
      <c r="BC28" s="46">
        <v>0</v>
      </c>
      <c r="BD28" s="46">
        <f t="shared" si="12"/>
        <v>0</v>
      </c>
      <c r="BE28" s="46">
        <v>0</v>
      </c>
      <c r="BF28" s="46">
        <f t="shared" si="13"/>
        <v>0</v>
      </c>
      <c r="BG28" s="46">
        <v>0</v>
      </c>
      <c r="BH28" s="46">
        <f t="shared" si="14"/>
        <v>0</v>
      </c>
      <c r="BI28" s="46">
        <v>0</v>
      </c>
      <c r="BJ28" s="46">
        <f t="shared" si="15"/>
        <v>0</v>
      </c>
      <c r="BK28" s="46">
        <v>0</v>
      </c>
      <c r="BL28" s="46">
        <f t="shared" si="16"/>
        <v>0</v>
      </c>
      <c r="BM28" s="46">
        <v>0</v>
      </c>
      <c r="BN28" s="46">
        <f t="shared" si="17"/>
        <v>0</v>
      </c>
      <c r="BO28" s="46">
        <v>0</v>
      </c>
      <c r="BP28" s="46">
        <f t="shared" si="18"/>
        <v>0</v>
      </c>
      <c r="BQ28" s="46">
        <v>0</v>
      </c>
      <c r="BR28" s="46">
        <f t="shared" si="19"/>
        <v>0</v>
      </c>
      <c r="BS28" s="46">
        <v>0</v>
      </c>
      <c r="BT28" s="46">
        <f t="shared" si="20"/>
        <v>0</v>
      </c>
      <c r="BU28" s="46">
        <v>0</v>
      </c>
      <c r="BV28" s="46">
        <f t="shared" si="21"/>
        <v>0</v>
      </c>
      <c r="BW28" s="46">
        <v>0</v>
      </c>
      <c r="BX28" s="46">
        <f t="shared" si="22"/>
        <v>0</v>
      </c>
      <c r="BY28" s="46">
        <v>0</v>
      </c>
      <c r="BZ28" s="46">
        <f t="shared" si="23"/>
        <v>0</v>
      </c>
      <c r="CA28" s="47">
        <v>0</v>
      </c>
      <c r="CB28" s="46">
        <f t="shared" si="24"/>
        <v>0</v>
      </c>
      <c r="CC28" s="48">
        <v>0</v>
      </c>
      <c r="CD28" s="46">
        <f t="shared" si="25"/>
        <v>0</v>
      </c>
      <c r="CE28" s="49">
        <v>15</v>
      </c>
      <c r="CF28" s="50">
        <f t="shared" si="40"/>
        <v>3854.2885333333329</v>
      </c>
      <c r="CG28" s="51">
        <v>55590.700000000012</v>
      </c>
      <c r="CH28" s="52"/>
      <c r="CI28" s="52"/>
      <c r="CJ28" s="52"/>
      <c r="CK28" s="53"/>
      <c r="CL28" s="53"/>
      <c r="CM28" s="53"/>
      <c r="CN28" s="53"/>
      <c r="CO28" s="53"/>
      <c r="CP28" s="53"/>
      <c r="CQ28" s="52">
        <f t="shared" si="42"/>
        <v>3854.2885333333329</v>
      </c>
      <c r="CR28" s="52">
        <f t="shared" si="42"/>
        <v>3854.2885333333329</v>
      </c>
      <c r="CS28" s="52">
        <f t="shared" si="42"/>
        <v>3854.2885333333329</v>
      </c>
      <c r="CT28" s="52">
        <f t="shared" si="42"/>
        <v>3854.2885333333329</v>
      </c>
      <c r="CU28" s="52">
        <f t="shared" si="42"/>
        <v>3854.2885333333329</v>
      </c>
      <c r="CV28" s="52">
        <f t="shared" si="42"/>
        <v>3854.2885333333329</v>
      </c>
      <c r="CW28" s="52">
        <f t="shared" si="42"/>
        <v>3854.2885333333329</v>
      </c>
      <c r="CX28" s="52">
        <f t="shared" si="42"/>
        <v>3854.2885333333329</v>
      </c>
      <c r="CY28" s="52">
        <f t="shared" si="42"/>
        <v>3854.2885333333329</v>
      </c>
      <c r="CZ28" s="52">
        <f t="shared" si="42"/>
        <v>3854.2885333333329</v>
      </c>
      <c r="DA28" s="52">
        <f t="shared" si="42"/>
        <v>3854.2885333333329</v>
      </c>
      <c r="DB28" s="52">
        <f t="shared" si="43"/>
        <v>3854.2885333333329</v>
      </c>
      <c r="DC28" s="52">
        <f t="shared" si="43"/>
        <v>3854.2885333333329</v>
      </c>
      <c r="DD28" s="52">
        <f t="shared" si="43"/>
        <v>3854.2885333333329</v>
      </c>
      <c r="DE28" s="52">
        <f t="shared" si="43"/>
        <v>3854.2885333333329</v>
      </c>
      <c r="DF28" s="52"/>
      <c r="DG28" s="54">
        <v>0</v>
      </c>
      <c r="DH28" s="55">
        <v>15</v>
      </c>
      <c r="DI28" s="56" t="s">
        <v>552</v>
      </c>
      <c r="DJ28" s="57">
        <v>0</v>
      </c>
      <c r="DK28" s="57">
        <v>0</v>
      </c>
      <c r="DL28" s="57">
        <v>0</v>
      </c>
      <c r="DM28" s="57">
        <v>0</v>
      </c>
      <c r="DN28" s="57">
        <v>0</v>
      </c>
      <c r="DO28" s="57">
        <v>0</v>
      </c>
      <c r="DP28" s="58">
        <v>0</v>
      </c>
      <c r="DQ28" s="58">
        <v>0</v>
      </c>
      <c r="DR28" s="58">
        <v>0</v>
      </c>
      <c r="DS28" s="58">
        <v>0</v>
      </c>
    </row>
    <row r="29" spans="1:123" x14ac:dyDescent="0.25">
      <c r="A29" s="30" t="s">
        <v>563</v>
      </c>
      <c r="B29" s="62">
        <v>0</v>
      </c>
      <c r="C29" s="63"/>
      <c r="D29" s="64" t="s">
        <v>564</v>
      </c>
      <c r="E29" s="34" t="s">
        <v>548</v>
      </c>
      <c r="F29" s="34" t="s">
        <v>489</v>
      </c>
      <c r="G29" s="34" t="s">
        <v>463</v>
      </c>
      <c r="H29" s="34" t="s">
        <v>54</v>
      </c>
      <c r="I29" s="34" t="s">
        <v>490</v>
      </c>
      <c r="J29" s="35" t="s">
        <v>549</v>
      </c>
      <c r="K29" s="34" t="s">
        <v>491</v>
      </c>
      <c r="L29" s="34" t="s">
        <v>492</v>
      </c>
      <c r="M29" s="36">
        <v>1.04</v>
      </c>
      <c r="N29" s="34"/>
      <c r="O29" s="34"/>
      <c r="P29" s="37" t="s">
        <v>493</v>
      </c>
      <c r="Q29" s="38">
        <v>2024</v>
      </c>
      <c r="R29" s="39"/>
      <c r="S29" s="37" t="s">
        <v>493</v>
      </c>
      <c r="T29" s="39" t="s">
        <v>494</v>
      </c>
      <c r="U29" s="39" t="s">
        <v>495</v>
      </c>
      <c r="V29" s="39" t="s">
        <v>550</v>
      </c>
      <c r="W29" s="40" t="s">
        <v>551</v>
      </c>
      <c r="X29" s="40" t="s">
        <v>504</v>
      </c>
      <c r="Y29" s="41"/>
      <c r="Z29" s="274">
        <v>0</v>
      </c>
      <c r="AA29" s="42" t="s">
        <v>505</v>
      </c>
      <c r="AB29" s="43">
        <v>55591</v>
      </c>
      <c r="AC29" s="43">
        <v>0</v>
      </c>
      <c r="AD29" s="43"/>
      <c r="AE29" s="43">
        <v>0</v>
      </c>
      <c r="AF29" s="44"/>
      <c r="AG29" s="45">
        <f t="shared" si="0"/>
        <v>55590.7</v>
      </c>
      <c r="AH29" s="45">
        <f t="shared" si="1"/>
        <v>57814.327999999994</v>
      </c>
      <c r="AI29" s="45">
        <f t="shared" si="2"/>
        <v>57814.327999999994</v>
      </c>
      <c r="AJ29" s="46">
        <v>0</v>
      </c>
      <c r="AK29" s="46">
        <v>0</v>
      </c>
      <c r="AL29" s="46">
        <f t="shared" si="37"/>
        <v>0</v>
      </c>
      <c r="AM29" s="46">
        <v>0</v>
      </c>
      <c r="AN29" s="46">
        <f t="shared" si="4"/>
        <v>0</v>
      </c>
      <c r="AO29" s="46">
        <v>0</v>
      </c>
      <c r="AP29" s="46">
        <f t="shared" si="5"/>
        <v>0</v>
      </c>
      <c r="AQ29" s="46">
        <v>0</v>
      </c>
      <c r="AR29" s="46">
        <f t="shared" si="6"/>
        <v>0</v>
      </c>
      <c r="AS29" s="46">
        <v>0</v>
      </c>
      <c r="AT29" s="46">
        <f t="shared" si="7"/>
        <v>0</v>
      </c>
      <c r="AU29" s="46">
        <v>0</v>
      </c>
      <c r="AV29" s="46">
        <f t="shared" si="8"/>
        <v>0</v>
      </c>
      <c r="AW29" s="46">
        <v>11096.8</v>
      </c>
      <c r="AX29" s="46">
        <f t="shared" si="9"/>
        <v>11540.672</v>
      </c>
      <c r="AY29" s="46">
        <v>44493.899999999994</v>
      </c>
      <c r="AZ29" s="46">
        <f t="shared" si="10"/>
        <v>46273.655999999995</v>
      </c>
      <c r="BA29" s="46">
        <v>0</v>
      </c>
      <c r="BB29" s="46">
        <f t="shared" si="11"/>
        <v>0</v>
      </c>
      <c r="BC29" s="46">
        <v>0</v>
      </c>
      <c r="BD29" s="46">
        <f t="shared" si="12"/>
        <v>0</v>
      </c>
      <c r="BE29" s="46">
        <v>0</v>
      </c>
      <c r="BF29" s="46">
        <f t="shared" si="13"/>
        <v>0</v>
      </c>
      <c r="BG29" s="46">
        <v>0</v>
      </c>
      <c r="BH29" s="46">
        <f t="shared" si="14"/>
        <v>0</v>
      </c>
      <c r="BI29" s="46">
        <v>0</v>
      </c>
      <c r="BJ29" s="46">
        <f t="shared" si="15"/>
        <v>0</v>
      </c>
      <c r="BK29" s="46">
        <v>0</v>
      </c>
      <c r="BL29" s="46">
        <f t="shared" si="16"/>
        <v>0</v>
      </c>
      <c r="BM29" s="46">
        <v>0</v>
      </c>
      <c r="BN29" s="46">
        <f t="shared" si="17"/>
        <v>0</v>
      </c>
      <c r="BO29" s="46">
        <v>0</v>
      </c>
      <c r="BP29" s="46">
        <f t="shared" si="18"/>
        <v>0</v>
      </c>
      <c r="BQ29" s="46">
        <v>0</v>
      </c>
      <c r="BR29" s="46">
        <f t="shared" si="19"/>
        <v>0</v>
      </c>
      <c r="BS29" s="46">
        <v>0</v>
      </c>
      <c r="BT29" s="46">
        <f t="shared" si="20"/>
        <v>0</v>
      </c>
      <c r="BU29" s="46">
        <v>0</v>
      </c>
      <c r="BV29" s="46">
        <f t="shared" si="21"/>
        <v>0</v>
      </c>
      <c r="BW29" s="46">
        <v>0</v>
      </c>
      <c r="BX29" s="46">
        <f t="shared" si="22"/>
        <v>0</v>
      </c>
      <c r="BY29" s="46">
        <v>0</v>
      </c>
      <c r="BZ29" s="46">
        <f t="shared" si="23"/>
        <v>0</v>
      </c>
      <c r="CA29" s="47">
        <v>0</v>
      </c>
      <c r="CB29" s="46">
        <f t="shared" si="24"/>
        <v>0</v>
      </c>
      <c r="CC29" s="48">
        <v>0</v>
      </c>
      <c r="CD29" s="46">
        <f t="shared" si="25"/>
        <v>0</v>
      </c>
      <c r="CE29" s="49">
        <v>15</v>
      </c>
      <c r="CF29" s="50">
        <f t="shared" si="40"/>
        <v>3854.2885333333329</v>
      </c>
      <c r="CG29" s="51">
        <v>55590.700000000012</v>
      </c>
      <c r="CH29" s="52"/>
      <c r="CI29" s="52"/>
      <c r="CJ29" s="52"/>
      <c r="CK29" s="53"/>
      <c r="CL29" s="53"/>
      <c r="CM29" s="53"/>
      <c r="CN29" s="53"/>
      <c r="CO29" s="53"/>
      <c r="CP29" s="53"/>
      <c r="CQ29" s="53"/>
      <c r="CR29" s="52">
        <f t="shared" si="42"/>
        <v>3854.2885333333329</v>
      </c>
      <c r="CS29" s="52">
        <f t="shared" si="42"/>
        <v>3854.2885333333329</v>
      </c>
      <c r="CT29" s="52">
        <f t="shared" si="42"/>
        <v>3854.2885333333329</v>
      </c>
      <c r="CU29" s="52">
        <f t="shared" si="42"/>
        <v>3854.2885333333329</v>
      </c>
      <c r="CV29" s="52">
        <f t="shared" si="42"/>
        <v>3854.2885333333329</v>
      </c>
      <c r="CW29" s="52">
        <f t="shared" si="42"/>
        <v>3854.2885333333329</v>
      </c>
      <c r="CX29" s="52">
        <f t="shared" si="42"/>
        <v>3854.2885333333329</v>
      </c>
      <c r="CY29" s="52">
        <f t="shared" si="42"/>
        <v>3854.2885333333329</v>
      </c>
      <c r="CZ29" s="52">
        <f t="shared" si="42"/>
        <v>3854.2885333333329</v>
      </c>
      <c r="DA29" s="52">
        <f t="shared" si="42"/>
        <v>3854.2885333333329</v>
      </c>
      <c r="DB29" s="52">
        <f t="shared" si="43"/>
        <v>3854.2885333333329</v>
      </c>
      <c r="DC29" s="52">
        <f t="shared" si="43"/>
        <v>3854.2885333333329</v>
      </c>
      <c r="DD29" s="52">
        <f t="shared" si="43"/>
        <v>3854.2885333333329</v>
      </c>
      <c r="DE29" s="52">
        <f t="shared" si="43"/>
        <v>3854.2885333333329</v>
      </c>
      <c r="DF29" s="52">
        <f t="shared" si="43"/>
        <v>3854.2885333333329</v>
      </c>
      <c r="DG29" s="54">
        <v>0</v>
      </c>
      <c r="DH29" s="55">
        <v>15</v>
      </c>
      <c r="DI29" s="56" t="s">
        <v>552</v>
      </c>
      <c r="DJ29" s="57">
        <v>0</v>
      </c>
      <c r="DK29" s="57">
        <v>0</v>
      </c>
      <c r="DL29" s="57">
        <v>0</v>
      </c>
      <c r="DM29" s="57">
        <v>0</v>
      </c>
      <c r="DN29" s="57">
        <v>0</v>
      </c>
      <c r="DO29" s="57">
        <v>0</v>
      </c>
      <c r="DP29" s="58">
        <v>0</v>
      </c>
      <c r="DQ29" s="58">
        <v>0</v>
      </c>
      <c r="DR29" s="58">
        <v>0</v>
      </c>
      <c r="DS29" s="58">
        <v>0</v>
      </c>
    </row>
    <row r="30" spans="1:123" x14ac:dyDescent="0.25">
      <c r="A30" s="30" t="s">
        <v>565</v>
      </c>
      <c r="B30" s="62">
        <v>0</v>
      </c>
      <c r="C30" s="63"/>
      <c r="D30" s="64" t="s">
        <v>566</v>
      </c>
      <c r="E30" s="34" t="s">
        <v>548</v>
      </c>
      <c r="F30" s="34" t="s">
        <v>489</v>
      </c>
      <c r="G30" s="34" t="s">
        <v>463</v>
      </c>
      <c r="H30" s="34" t="s">
        <v>54</v>
      </c>
      <c r="I30" s="34" t="s">
        <v>490</v>
      </c>
      <c r="J30" s="35" t="s">
        <v>549</v>
      </c>
      <c r="K30" s="34" t="s">
        <v>491</v>
      </c>
      <c r="L30" s="34" t="s">
        <v>492</v>
      </c>
      <c r="M30" s="36">
        <v>1.04</v>
      </c>
      <c r="N30" s="34"/>
      <c r="O30" s="34"/>
      <c r="P30" s="37" t="s">
        <v>493</v>
      </c>
      <c r="Q30" s="38">
        <v>2024</v>
      </c>
      <c r="R30" s="39"/>
      <c r="S30" s="37" t="s">
        <v>493</v>
      </c>
      <c r="T30" s="39" t="s">
        <v>494</v>
      </c>
      <c r="U30" s="39" t="s">
        <v>495</v>
      </c>
      <c r="V30" s="39" t="s">
        <v>550</v>
      </c>
      <c r="W30" s="40" t="s">
        <v>551</v>
      </c>
      <c r="X30" s="40" t="s">
        <v>504</v>
      </c>
      <c r="Y30" s="41"/>
      <c r="Z30" s="274">
        <v>0</v>
      </c>
      <c r="AA30" s="42" t="s">
        <v>505</v>
      </c>
      <c r="AB30" s="43">
        <v>55591</v>
      </c>
      <c r="AC30" s="43">
        <v>0</v>
      </c>
      <c r="AD30" s="43"/>
      <c r="AE30" s="43">
        <v>0</v>
      </c>
      <c r="AF30" s="44"/>
      <c r="AG30" s="45">
        <f t="shared" si="0"/>
        <v>55590.7</v>
      </c>
      <c r="AH30" s="45">
        <f t="shared" si="1"/>
        <v>57814.327999999994</v>
      </c>
      <c r="AI30" s="45">
        <f t="shared" si="2"/>
        <v>57814.327999999994</v>
      </c>
      <c r="AJ30" s="46">
        <v>0</v>
      </c>
      <c r="AK30" s="46">
        <v>0</v>
      </c>
      <c r="AL30" s="46">
        <f t="shared" si="37"/>
        <v>0</v>
      </c>
      <c r="AM30" s="46">
        <v>0</v>
      </c>
      <c r="AN30" s="46">
        <f t="shared" si="4"/>
        <v>0</v>
      </c>
      <c r="AO30" s="46">
        <v>0</v>
      </c>
      <c r="AP30" s="46">
        <f t="shared" si="5"/>
        <v>0</v>
      </c>
      <c r="AQ30" s="46">
        <v>0</v>
      </c>
      <c r="AR30" s="46">
        <f t="shared" si="6"/>
        <v>0</v>
      </c>
      <c r="AS30" s="46">
        <v>0</v>
      </c>
      <c r="AT30" s="46">
        <f t="shared" si="7"/>
        <v>0</v>
      </c>
      <c r="AU30" s="46">
        <v>0</v>
      </c>
      <c r="AV30" s="46">
        <f t="shared" si="8"/>
        <v>0</v>
      </c>
      <c r="AW30" s="46">
        <v>0</v>
      </c>
      <c r="AX30" s="46">
        <f t="shared" si="9"/>
        <v>0</v>
      </c>
      <c r="AY30" s="46">
        <v>11096.8</v>
      </c>
      <c r="AZ30" s="46">
        <f t="shared" si="10"/>
        <v>11540.672</v>
      </c>
      <c r="BA30" s="46">
        <v>44493.899999999994</v>
      </c>
      <c r="BB30" s="46">
        <f t="shared" si="11"/>
        <v>46273.655999999995</v>
      </c>
      <c r="BC30" s="46">
        <v>0</v>
      </c>
      <c r="BD30" s="46">
        <f t="shared" si="12"/>
        <v>0</v>
      </c>
      <c r="BE30" s="46">
        <v>0</v>
      </c>
      <c r="BF30" s="46">
        <f t="shared" si="13"/>
        <v>0</v>
      </c>
      <c r="BG30" s="46">
        <v>0</v>
      </c>
      <c r="BH30" s="46">
        <f t="shared" si="14"/>
        <v>0</v>
      </c>
      <c r="BI30" s="46">
        <v>0</v>
      </c>
      <c r="BJ30" s="46">
        <f t="shared" si="15"/>
        <v>0</v>
      </c>
      <c r="BK30" s="46">
        <v>0</v>
      </c>
      <c r="BL30" s="46">
        <f t="shared" si="16"/>
        <v>0</v>
      </c>
      <c r="BM30" s="46">
        <v>0</v>
      </c>
      <c r="BN30" s="46">
        <f t="shared" si="17"/>
        <v>0</v>
      </c>
      <c r="BO30" s="46">
        <v>0</v>
      </c>
      <c r="BP30" s="46">
        <f t="shared" si="18"/>
        <v>0</v>
      </c>
      <c r="BQ30" s="46">
        <v>0</v>
      </c>
      <c r="BR30" s="46">
        <f t="shared" si="19"/>
        <v>0</v>
      </c>
      <c r="BS30" s="46">
        <v>0</v>
      </c>
      <c r="BT30" s="46">
        <f t="shared" si="20"/>
        <v>0</v>
      </c>
      <c r="BU30" s="46">
        <v>0</v>
      </c>
      <c r="BV30" s="46">
        <f t="shared" si="21"/>
        <v>0</v>
      </c>
      <c r="BW30" s="46">
        <v>0</v>
      </c>
      <c r="BX30" s="46">
        <f t="shared" si="22"/>
        <v>0</v>
      </c>
      <c r="BY30" s="46">
        <v>0</v>
      </c>
      <c r="BZ30" s="46">
        <f t="shared" si="23"/>
        <v>0</v>
      </c>
      <c r="CA30" s="47">
        <v>0</v>
      </c>
      <c r="CB30" s="46">
        <f t="shared" si="24"/>
        <v>0</v>
      </c>
      <c r="CC30" s="48">
        <v>0</v>
      </c>
      <c r="CD30" s="46">
        <f t="shared" si="25"/>
        <v>0</v>
      </c>
      <c r="CE30" s="49">
        <v>15</v>
      </c>
      <c r="CF30" s="50">
        <f t="shared" si="40"/>
        <v>3854.2885333333329</v>
      </c>
      <c r="CG30" s="51">
        <v>51884.653333333343</v>
      </c>
      <c r="CH30" s="52"/>
      <c r="CI30" s="52"/>
      <c r="CJ30" s="52"/>
      <c r="CK30" s="53"/>
      <c r="CL30" s="53"/>
      <c r="CM30" s="53"/>
      <c r="CN30" s="53"/>
      <c r="CO30" s="53"/>
      <c r="CP30" s="53"/>
      <c r="CQ30" s="53"/>
      <c r="CR30" s="53"/>
      <c r="CS30" s="52">
        <f t="shared" si="42"/>
        <v>3854.2885333333329</v>
      </c>
      <c r="CT30" s="52">
        <f t="shared" si="42"/>
        <v>3854.2885333333329</v>
      </c>
      <c r="CU30" s="52">
        <f t="shared" si="42"/>
        <v>3854.2885333333329</v>
      </c>
      <c r="CV30" s="52">
        <f t="shared" si="42"/>
        <v>3854.2885333333329</v>
      </c>
      <c r="CW30" s="52">
        <f t="shared" si="42"/>
        <v>3854.2885333333329</v>
      </c>
      <c r="CX30" s="52">
        <f t="shared" si="42"/>
        <v>3854.2885333333329</v>
      </c>
      <c r="CY30" s="52">
        <f t="shared" si="42"/>
        <v>3854.2885333333329</v>
      </c>
      <c r="CZ30" s="52">
        <f t="shared" si="42"/>
        <v>3854.2885333333329</v>
      </c>
      <c r="DA30" s="52">
        <f t="shared" si="42"/>
        <v>3854.2885333333329</v>
      </c>
      <c r="DB30" s="52">
        <f t="shared" si="43"/>
        <v>3854.2885333333329</v>
      </c>
      <c r="DC30" s="52">
        <f t="shared" si="43"/>
        <v>3854.2885333333329</v>
      </c>
      <c r="DD30" s="52">
        <f t="shared" si="43"/>
        <v>3854.2885333333329</v>
      </c>
      <c r="DE30" s="52">
        <f t="shared" si="43"/>
        <v>3854.2885333333329</v>
      </c>
      <c r="DF30" s="52">
        <f t="shared" si="43"/>
        <v>3854.2885333333329</v>
      </c>
      <c r="DG30" s="54">
        <v>3706.0466666666543</v>
      </c>
      <c r="DH30" s="55">
        <v>14</v>
      </c>
      <c r="DI30" s="56" t="s">
        <v>552</v>
      </c>
      <c r="DJ30" s="57">
        <v>0</v>
      </c>
      <c r="DK30" s="57">
        <v>0</v>
      </c>
      <c r="DL30" s="57">
        <v>0</v>
      </c>
      <c r="DM30" s="57">
        <v>0</v>
      </c>
      <c r="DN30" s="57">
        <v>0</v>
      </c>
      <c r="DO30" s="57">
        <v>0</v>
      </c>
      <c r="DP30" s="58">
        <v>0</v>
      </c>
      <c r="DQ30" s="58">
        <v>0</v>
      </c>
      <c r="DR30" s="58">
        <v>0</v>
      </c>
      <c r="DS30" s="58">
        <v>0</v>
      </c>
    </row>
    <row r="31" spans="1:123" x14ac:dyDescent="0.25">
      <c r="A31" s="30" t="s">
        <v>567</v>
      </c>
      <c r="B31" s="62">
        <v>0</v>
      </c>
      <c r="C31" s="63"/>
      <c r="D31" s="64" t="s">
        <v>568</v>
      </c>
      <c r="E31" s="34" t="s">
        <v>548</v>
      </c>
      <c r="F31" s="34" t="s">
        <v>489</v>
      </c>
      <c r="G31" s="34" t="s">
        <v>463</v>
      </c>
      <c r="H31" s="34" t="s">
        <v>54</v>
      </c>
      <c r="I31" s="34" t="s">
        <v>490</v>
      </c>
      <c r="J31" s="35" t="s">
        <v>549</v>
      </c>
      <c r="K31" s="34" t="s">
        <v>491</v>
      </c>
      <c r="L31" s="34" t="s">
        <v>492</v>
      </c>
      <c r="M31" s="36">
        <v>1.04</v>
      </c>
      <c r="N31" s="34"/>
      <c r="O31" s="34"/>
      <c r="P31" s="37" t="s">
        <v>493</v>
      </c>
      <c r="Q31" s="38">
        <v>2024</v>
      </c>
      <c r="R31" s="39"/>
      <c r="S31" s="37" t="s">
        <v>493</v>
      </c>
      <c r="T31" s="39" t="s">
        <v>494</v>
      </c>
      <c r="U31" s="39" t="s">
        <v>495</v>
      </c>
      <c r="V31" s="39" t="s">
        <v>550</v>
      </c>
      <c r="W31" s="40" t="s">
        <v>551</v>
      </c>
      <c r="X31" s="40" t="s">
        <v>504</v>
      </c>
      <c r="Y31" s="41"/>
      <c r="Z31" s="274">
        <v>0</v>
      </c>
      <c r="AA31" s="42" t="s">
        <v>505</v>
      </c>
      <c r="AB31" s="43">
        <v>55591</v>
      </c>
      <c r="AC31" s="43">
        <v>0</v>
      </c>
      <c r="AD31" s="43"/>
      <c r="AE31" s="43">
        <v>0</v>
      </c>
      <c r="AF31" s="44"/>
      <c r="AG31" s="45">
        <f t="shared" si="0"/>
        <v>55590.7</v>
      </c>
      <c r="AH31" s="45">
        <f t="shared" si="1"/>
        <v>57814.327999999994</v>
      </c>
      <c r="AI31" s="45">
        <f t="shared" si="2"/>
        <v>57814.327999999994</v>
      </c>
      <c r="AJ31" s="46">
        <v>0</v>
      </c>
      <c r="AK31" s="46">
        <v>0</v>
      </c>
      <c r="AL31" s="46">
        <f t="shared" si="37"/>
        <v>0</v>
      </c>
      <c r="AM31" s="46">
        <v>0</v>
      </c>
      <c r="AN31" s="46">
        <f t="shared" si="4"/>
        <v>0</v>
      </c>
      <c r="AO31" s="46">
        <v>0</v>
      </c>
      <c r="AP31" s="46">
        <f t="shared" si="5"/>
        <v>0</v>
      </c>
      <c r="AQ31" s="46">
        <v>0</v>
      </c>
      <c r="AR31" s="46">
        <f t="shared" si="6"/>
        <v>0</v>
      </c>
      <c r="AS31" s="46">
        <v>0</v>
      </c>
      <c r="AT31" s="46">
        <f t="shared" si="7"/>
        <v>0</v>
      </c>
      <c r="AU31" s="46">
        <v>0</v>
      </c>
      <c r="AV31" s="46">
        <f t="shared" si="8"/>
        <v>0</v>
      </c>
      <c r="AW31" s="46">
        <v>0</v>
      </c>
      <c r="AX31" s="46">
        <f t="shared" si="9"/>
        <v>0</v>
      </c>
      <c r="AY31" s="46">
        <v>0</v>
      </c>
      <c r="AZ31" s="46">
        <f t="shared" si="10"/>
        <v>0</v>
      </c>
      <c r="BA31" s="46">
        <v>11096.8</v>
      </c>
      <c r="BB31" s="46">
        <f t="shared" si="11"/>
        <v>11540.672</v>
      </c>
      <c r="BC31" s="46">
        <v>44493.899999999994</v>
      </c>
      <c r="BD31" s="46">
        <f t="shared" si="12"/>
        <v>46273.655999999995</v>
      </c>
      <c r="BE31" s="46">
        <v>0</v>
      </c>
      <c r="BF31" s="46">
        <f t="shared" si="13"/>
        <v>0</v>
      </c>
      <c r="BG31" s="46">
        <v>0</v>
      </c>
      <c r="BH31" s="46">
        <f t="shared" si="14"/>
        <v>0</v>
      </c>
      <c r="BI31" s="46">
        <v>0</v>
      </c>
      <c r="BJ31" s="46">
        <f t="shared" si="15"/>
        <v>0</v>
      </c>
      <c r="BK31" s="46">
        <v>0</v>
      </c>
      <c r="BL31" s="46">
        <f t="shared" si="16"/>
        <v>0</v>
      </c>
      <c r="BM31" s="46">
        <v>0</v>
      </c>
      <c r="BN31" s="46">
        <f t="shared" si="17"/>
        <v>0</v>
      </c>
      <c r="BO31" s="46">
        <v>0</v>
      </c>
      <c r="BP31" s="46">
        <f t="shared" si="18"/>
        <v>0</v>
      </c>
      <c r="BQ31" s="46">
        <v>0</v>
      </c>
      <c r="BR31" s="46">
        <f t="shared" si="19"/>
        <v>0</v>
      </c>
      <c r="BS31" s="46">
        <v>0</v>
      </c>
      <c r="BT31" s="46">
        <f t="shared" si="20"/>
        <v>0</v>
      </c>
      <c r="BU31" s="46">
        <v>0</v>
      </c>
      <c r="BV31" s="46">
        <f t="shared" si="21"/>
        <v>0</v>
      </c>
      <c r="BW31" s="46">
        <v>0</v>
      </c>
      <c r="BX31" s="46">
        <f t="shared" si="22"/>
        <v>0</v>
      </c>
      <c r="BY31" s="46">
        <v>0</v>
      </c>
      <c r="BZ31" s="46">
        <f t="shared" si="23"/>
        <v>0</v>
      </c>
      <c r="CA31" s="47">
        <v>0</v>
      </c>
      <c r="CB31" s="46">
        <f t="shared" si="24"/>
        <v>0</v>
      </c>
      <c r="CC31" s="48">
        <v>0</v>
      </c>
      <c r="CD31" s="46">
        <f t="shared" si="25"/>
        <v>0</v>
      </c>
      <c r="CE31" s="49">
        <v>15</v>
      </c>
      <c r="CF31" s="50">
        <f t="shared" si="40"/>
        <v>3854.2885333333329</v>
      </c>
      <c r="CG31" s="51">
        <v>48178.606666666674</v>
      </c>
      <c r="CH31" s="52"/>
      <c r="CI31" s="52"/>
      <c r="CJ31" s="52"/>
      <c r="CK31" s="53"/>
      <c r="CL31" s="53"/>
      <c r="CM31" s="53"/>
      <c r="CN31" s="53"/>
      <c r="CO31" s="53"/>
      <c r="CP31" s="53"/>
      <c r="CQ31" s="53"/>
      <c r="CR31" s="53"/>
      <c r="CS31" s="53"/>
      <c r="CT31" s="52">
        <f t="shared" si="42"/>
        <v>3854.2885333333329</v>
      </c>
      <c r="CU31" s="52">
        <f t="shared" si="42"/>
        <v>3854.2885333333329</v>
      </c>
      <c r="CV31" s="52">
        <f t="shared" si="42"/>
        <v>3854.2885333333329</v>
      </c>
      <c r="CW31" s="52">
        <f t="shared" si="42"/>
        <v>3854.2885333333329</v>
      </c>
      <c r="CX31" s="52">
        <f t="shared" si="42"/>
        <v>3854.2885333333329</v>
      </c>
      <c r="CY31" s="52">
        <f t="shared" si="42"/>
        <v>3854.2885333333329</v>
      </c>
      <c r="CZ31" s="52">
        <f t="shared" si="42"/>
        <v>3854.2885333333329</v>
      </c>
      <c r="DA31" s="52">
        <f t="shared" si="42"/>
        <v>3854.2885333333329</v>
      </c>
      <c r="DB31" s="52">
        <f t="shared" si="43"/>
        <v>3854.2885333333329</v>
      </c>
      <c r="DC31" s="52">
        <f t="shared" si="43"/>
        <v>3854.2885333333329</v>
      </c>
      <c r="DD31" s="52">
        <f t="shared" si="43"/>
        <v>3854.2885333333329</v>
      </c>
      <c r="DE31" s="52">
        <f t="shared" si="43"/>
        <v>3854.2885333333329</v>
      </c>
      <c r="DF31" s="52">
        <f t="shared" si="43"/>
        <v>3854.2885333333329</v>
      </c>
      <c r="DG31" s="54">
        <v>7412.0933333333232</v>
      </c>
      <c r="DH31" s="55">
        <v>13</v>
      </c>
      <c r="DI31" s="56" t="s">
        <v>552</v>
      </c>
      <c r="DJ31" s="57">
        <v>0</v>
      </c>
      <c r="DK31" s="57">
        <v>0</v>
      </c>
      <c r="DL31" s="57">
        <v>0</v>
      </c>
      <c r="DM31" s="57">
        <v>0</v>
      </c>
      <c r="DN31" s="57">
        <v>0</v>
      </c>
      <c r="DO31" s="57">
        <v>0</v>
      </c>
      <c r="DP31" s="58">
        <v>0</v>
      </c>
      <c r="DQ31" s="58">
        <v>0</v>
      </c>
      <c r="DR31" s="58">
        <v>0</v>
      </c>
      <c r="DS31" s="58">
        <v>0</v>
      </c>
    </row>
    <row r="32" spans="1:123" x14ac:dyDescent="0.25">
      <c r="A32" s="30" t="s">
        <v>569</v>
      </c>
      <c r="B32" s="62">
        <v>0</v>
      </c>
      <c r="C32" s="63"/>
      <c r="D32" s="64" t="s">
        <v>570</v>
      </c>
      <c r="E32" s="34" t="s">
        <v>548</v>
      </c>
      <c r="F32" s="34" t="s">
        <v>489</v>
      </c>
      <c r="G32" s="34" t="s">
        <v>463</v>
      </c>
      <c r="H32" s="34" t="s">
        <v>54</v>
      </c>
      <c r="I32" s="34" t="s">
        <v>490</v>
      </c>
      <c r="J32" s="35" t="s">
        <v>549</v>
      </c>
      <c r="K32" s="34" t="s">
        <v>491</v>
      </c>
      <c r="L32" s="34" t="s">
        <v>492</v>
      </c>
      <c r="M32" s="36">
        <v>1.04</v>
      </c>
      <c r="N32" s="34"/>
      <c r="O32" s="34"/>
      <c r="P32" s="37" t="s">
        <v>493</v>
      </c>
      <c r="Q32" s="38">
        <v>2024</v>
      </c>
      <c r="R32" s="39"/>
      <c r="S32" s="37" t="s">
        <v>493</v>
      </c>
      <c r="T32" s="39" t="s">
        <v>494</v>
      </c>
      <c r="U32" s="39" t="s">
        <v>495</v>
      </c>
      <c r="V32" s="39" t="s">
        <v>550</v>
      </c>
      <c r="W32" s="40" t="s">
        <v>551</v>
      </c>
      <c r="X32" s="40" t="s">
        <v>504</v>
      </c>
      <c r="Y32" s="41"/>
      <c r="Z32" s="274">
        <v>0</v>
      </c>
      <c r="AA32" s="42" t="s">
        <v>505</v>
      </c>
      <c r="AB32" s="43">
        <v>55591</v>
      </c>
      <c r="AC32" s="43">
        <v>0</v>
      </c>
      <c r="AD32" s="43"/>
      <c r="AE32" s="43">
        <v>0</v>
      </c>
      <c r="AF32" s="44"/>
      <c r="AG32" s="45">
        <f t="shared" si="0"/>
        <v>55590.7</v>
      </c>
      <c r="AH32" s="45">
        <f t="shared" si="1"/>
        <v>57814.327999999994</v>
      </c>
      <c r="AI32" s="45">
        <f t="shared" si="2"/>
        <v>57814.327999999994</v>
      </c>
      <c r="AJ32" s="46">
        <v>0</v>
      </c>
      <c r="AK32" s="46">
        <v>0</v>
      </c>
      <c r="AL32" s="46">
        <f t="shared" si="37"/>
        <v>0</v>
      </c>
      <c r="AM32" s="46">
        <v>0</v>
      </c>
      <c r="AN32" s="46">
        <f t="shared" si="4"/>
        <v>0</v>
      </c>
      <c r="AO32" s="46">
        <v>0</v>
      </c>
      <c r="AP32" s="46">
        <f t="shared" si="5"/>
        <v>0</v>
      </c>
      <c r="AQ32" s="46">
        <v>0</v>
      </c>
      <c r="AR32" s="46">
        <f t="shared" si="6"/>
        <v>0</v>
      </c>
      <c r="AS32" s="46">
        <v>0</v>
      </c>
      <c r="AT32" s="46">
        <f t="shared" si="7"/>
        <v>0</v>
      </c>
      <c r="AU32" s="46">
        <v>0</v>
      </c>
      <c r="AV32" s="46">
        <f t="shared" si="8"/>
        <v>0</v>
      </c>
      <c r="AW32" s="46">
        <v>0</v>
      </c>
      <c r="AX32" s="46">
        <f t="shared" si="9"/>
        <v>0</v>
      </c>
      <c r="AY32" s="46">
        <v>0</v>
      </c>
      <c r="AZ32" s="46">
        <f t="shared" si="10"/>
        <v>0</v>
      </c>
      <c r="BA32" s="46">
        <v>0</v>
      </c>
      <c r="BB32" s="46">
        <f t="shared" si="11"/>
        <v>0</v>
      </c>
      <c r="BC32" s="46">
        <v>11096.8</v>
      </c>
      <c r="BD32" s="46">
        <f t="shared" si="12"/>
        <v>11540.672</v>
      </c>
      <c r="BE32" s="46">
        <v>44493.899999999994</v>
      </c>
      <c r="BF32" s="46">
        <f t="shared" si="13"/>
        <v>46273.655999999995</v>
      </c>
      <c r="BG32" s="46">
        <v>0</v>
      </c>
      <c r="BH32" s="46">
        <f t="shared" si="14"/>
        <v>0</v>
      </c>
      <c r="BI32" s="46">
        <v>0</v>
      </c>
      <c r="BJ32" s="46">
        <f t="shared" si="15"/>
        <v>0</v>
      </c>
      <c r="BK32" s="46">
        <v>0</v>
      </c>
      <c r="BL32" s="46">
        <f t="shared" si="16"/>
        <v>0</v>
      </c>
      <c r="BM32" s="46">
        <v>0</v>
      </c>
      <c r="BN32" s="46">
        <f t="shared" si="17"/>
        <v>0</v>
      </c>
      <c r="BO32" s="46">
        <v>0</v>
      </c>
      <c r="BP32" s="46">
        <f t="shared" si="18"/>
        <v>0</v>
      </c>
      <c r="BQ32" s="46">
        <v>0</v>
      </c>
      <c r="BR32" s="46">
        <f t="shared" si="19"/>
        <v>0</v>
      </c>
      <c r="BS32" s="46">
        <v>0</v>
      </c>
      <c r="BT32" s="46">
        <f t="shared" si="20"/>
        <v>0</v>
      </c>
      <c r="BU32" s="46">
        <v>0</v>
      </c>
      <c r="BV32" s="46">
        <f t="shared" si="21"/>
        <v>0</v>
      </c>
      <c r="BW32" s="46">
        <v>0</v>
      </c>
      <c r="BX32" s="46">
        <f t="shared" si="22"/>
        <v>0</v>
      </c>
      <c r="BY32" s="46">
        <v>0</v>
      </c>
      <c r="BZ32" s="46">
        <f t="shared" si="23"/>
        <v>0</v>
      </c>
      <c r="CA32" s="47">
        <v>0</v>
      </c>
      <c r="CB32" s="46">
        <f t="shared" si="24"/>
        <v>0</v>
      </c>
      <c r="CC32" s="48">
        <v>0</v>
      </c>
      <c r="CD32" s="46">
        <f t="shared" si="25"/>
        <v>0</v>
      </c>
      <c r="CE32" s="49">
        <v>15</v>
      </c>
      <c r="CF32" s="50">
        <f t="shared" si="40"/>
        <v>3854.2885333333329</v>
      </c>
      <c r="CG32" s="51">
        <v>44472.560000000005</v>
      </c>
      <c r="CH32" s="52"/>
      <c r="CI32" s="52"/>
      <c r="CJ32" s="52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2">
        <f t="shared" si="42"/>
        <v>3854.2885333333329</v>
      </c>
      <c r="CV32" s="52">
        <f t="shared" si="42"/>
        <v>3854.2885333333329</v>
      </c>
      <c r="CW32" s="52">
        <f t="shared" si="42"/>
        <v>3854.2885333333329</v>
      </c>
      <c r="CX32" s="52">
        <f t="shared" si="42"/>
        <v>3854.2885333333329</v>
      </c>
      <c r="CY32" s="52">
        <f t="shared" si="42"/>
        <v>3854.2885333333329</v>
      </c>
      <c r="CZ32" s="52">
        <f t="shared" si="42"/>
        <v>3854.2885333333329</v>
      </c>
      <c r="DA32" s="52">
        <f t="shared" si="42"/>
        <v>3854.2885333333329</v>
      </c>
      <c r="DB32" s="52">
        <f t="shared" si="43"/>
        <v>3854.2885333333329</v>
      </c>
      <c r="DC32" s="52">
        <f t="shared" si="43"/>
        <v>3854.2885333333329</v>
      </c>
      <c r="DD32" s="52">
        <f t="shared" si="43"/>
        <v>3854.2885333333329</v>
      </c>
      <c r="DE32" s="52">
        <f t="shared" si="43"/>
        <v>3854.2885333333329</v>
      </c>
      <c r="DF32" s="52">
        <f t="shared" si="43"/>
        <v>3854.2885333333329</v>
      </c>
      <c r="DG32" s="54">
        <v>11118.139999999992</v>
      </c>
      <c r="DH32" s="55">
        <v>12</v>
      </c>
      <c r="DI32" s="56" t="s">
        <v>552</v>
      </c>
      <c r="DJ32" s="57">
        <v>0</v>
      </c>
      <c r="DK32" s="57">
        <v>0</v>
      </c>
      <c r="DL32" s="57">
        <v>0</v>
      </c>
      <c r="DM32" s="57">
        <v>0</v>
      </c>
      <c r="DN32" s="57">
        <v>0</v>
      </c>
      <c r="DO32" s="57">
        <v>0</v>
      </c>
      <c r="DP32" s="58">
        <v>0</v>
      </c>
      <c r="DQ32" s="58">
        <v>0</v>
      </c>
      <c r="DR32" s="58">
        <v>0</v>
      </c>
      <c r="DS32" s="58">
        <v>0</v>
      </c>
    </row>
    <row r="33" spans="1:123" x14ac:dyDescent="0.25">
      <c r="A33" s="30" t="s">
        <v>571</v>
      </c>
      <c r="B33" s="62">
        <v>0</v>
      </c>
      <c r="C33" s="63"/>
      <c r="D33" s="64" t="s">
        <v>572</v>
      </c>
      <c r="E33" s="34" t="s">
        <v>548</v>
      </c>
      <c r="F33" s="34" t="s">
        <v>489</v>
      </c>
      <c r="G33" s="34" t="s">
        <v>463</v>
      </c>
      <c r="H33" s="34" t="s">
        <v>54</v>
      </c>
      <c r="I33" s="34" t="s">
        <v>490</v>
      </c>
      <c r="J33" s="35" t="s">
        <v>549</v>
      </c>
      <c r="K33" s="34" t="s">
        <v>491</v>
      </c>
      <c r="L33" s="34" t="s">
        <v>492</v>
      </c>
      <c r="M33" s="36">
        <v>1.04</v>
      </c>
      <c r="N33" s="34"/>
      <c r="O33" s="34"/>
      <c r="P33" s="37" t="s">
        <v>493</v>
      </c>
      <c r="Q33" s="38">
        <v>2024</v>
      </c>
      <c r="R33" s="39"/>
      <c r="S33" s="37" t="s">
        <v>493</v>
      </c>
      <c r="T33" s="39" t="s">
        <v>494</v>
      </c>
      <c r="U33" s="39" t="s">
        <v>495</v>
      </c>
      <c r="V33" s="39" t="s">
        <v>550</v>
      </c>
      <c r="W33" s="40" t="s">
        <v>551</v>
      </c>
      <c r="X33" s="40" t="s">
        <v>504</v>
      </c>
      <c r="Y33" s="41"/>
      <c r="Z33" s="274">
        <v>0</v>
      </c>
      <c r="AA33" s="42" t="s">
        <v>505</v>
      </c>
      <c r="AB33" s="43">
        <v>55591</v>
      </c>
      <c r="AC33" s="43">
        <v>0</v>
      </c>
      <c r="AD33" s="43"/>
      <c r="AE33" s="43">
        <v>0</v>
      </c>
      <c r="AF33" s="44"/>
      <c r="AG33" s="45">
        <f t="shared" si="0"/>
        <v>55590.7</v>
      </c>
      <c r="AH33" s="45">
        <f t="shared" si="1"/>
        <v>57814.328000000001</v>
      </c>
      <c r="AI33" s="45">
        <f t="shared" si="2"/>
        <v>57814.328000000001</v>
      </c>
      <c r="AJ33" s="46">
        <v>0</v>
      </c>
      <c r="AK33" s="46">
        <v>0</v>
      </c>
      <c r="AL33" s="46">
        <f t="shared" si="37"/>
        <v>0</v>
      </c>
      <c r="AM33" s="46">
        <v>0</v>
      </c>
      <c r="AN33" s="46">
        <f t="shared" si="4"/>
        <v>0</v>
      </c>
      <c r="AO33" s="46">
        <v>0</v>
      </c>
      <c r="AP33" s="46">
        <f t="shared" si="5"/>
        <v>0</v>
      </c>
      <c r="AQ33" s="46">
        <v>0</v>
      </c>
      <c r="AR33" s="46">
        <f t="shared" si="6"/>
        <v>0</v>
      </c>
      <c r="AS33" s="46">
        <v>0</v>
      </c>
      <c r="AT33" s="46">
        <f t="shared" si="7"/>
        <v>0</v>
      </c>
      <c r="AU33" s="46">
        <v>0</v>
      </c>
      <c r="AV33" s="46">
        <f t="shared" si="8"/>
        <v>0</v>
      </c>
      <c r="AW33" s="46">
        <v>0</v>
      </c>
      <c r="AX33" s="46">
        <f t="shared" si="9"/>
        <v>0</v>
      </c>
      <c r="AY33" s="46">
        <v>0</v>
      </c>
      <c r="AZ33" s="46">
        <f t="shared" si="10"/>
        <v>0</v>
      </c>
      <c r="BA33" s="46">
        <v>0</v>
      </c>
      <c r="BB33" s="46">
        <f t="shared" si="11"/>
        <v>0</v>
      </c>
      <c r="BC33" s="46">
        <v>0</v>
      </c>
      <c r="BD33" s="46">
        <f t="shared" si="12"/>
        <v>0</v>
      </c>
      <c r="BE33" s="46">
        <v>11096.8</v>
      </c>
      <c r="BF33" s="46">
        <f t="shared" si="13"/>
        <v>11540.672</v>
      </c>
      <c r="BG33" s="46">
        <v>44493.9</v>
      </c>
      <c r="BH33" s="46">
        <f t="shared" si="14"/>
        <v>46273.656000000003</v>
      </c>
      <c r="BI33" s="46">
        <v>0</v>
      </c>
      <c r="BJ33" s="46">
        <f t="shared" si="15"/>
        <v>0</v>
      </c>
      <c r="BK33" s="46">
        <v>0</v>
      </c>
      <c r="BL33" s="46">
        <f t="shared" si="16"/>
        <v>0</v>
      </c>
      <c r="BM33" s="46">
        <v>0</v>
      </c>
      <c r="BN33" s="46">
        <f t="shared" si="17"/>
        <v>0</v>
      </c>
      <c r="BO33" s="46">
        <v>0</v>
      </c>
      <c r="BP33" s="46">
        <f t="shared" si="18"/>
        <v>0</v>
      </c>
      <c r="BQ33" s="46">
        <v>0</v>
      </c>
      <c r="BR33" s="46">
        <f t="shared" si="19"/>
        <v>0</v>
      </c>
      <c r="BS33" s="46">
        <v>0</v>
      </c>
      <c r="BT33" s="46">
        <f t="shared" si="20"/>
        <v>0</v>
      </c>
      <c r="BU33" s="46">
        <v>0</v>
      </c>
      <c r="BV33" s="46">
        <f t="shared" si="21"/>
        <v>0</v>
      </c>
      <c r="BW33" s="46">
        <v>0</v>
      </c>
      <c r="BX33" s="46">
        <f t="shared" si="22"/>
        <v>0</v>
      </c>
      <c r="BY33" s="46">
        <v>0</v>
      </c>
      <c r="BZ33" s="46">
        <f t="shared" si="23"/>
        <v>0</v>
      </c>
      <c r="CA33" s="47">
        <v>0</v>
      </c>
      <c r="CB33" s="46">
        <f t="shared" si="24"/>
        <v>0</v>
      </c>
      <c r="CC33" s="48">
        <v>0</v>
      </c>
      <c r="CD33" s="46">
        <f t="shared" si="25"/>
        <v>0</v>
      </c>
      <c r="CE33" s="49">
        <v>15</v>
      </c>
      <c r="CF33" s="50">
        <f t="shared" si="40"/>
        <v>3854.2885333333334</v>
      </c>
      <c r="CG33" s="51">
        <v>40766.513333333336</v>
      </c>
      <c r="CH33" s="52"/>
      <c r="CI33" s="52"/>
      <c r="CJ33" s="52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2">
        <f t="shared" si="42"/>
        <v>3854.2885333333334</v>
      </c>
      <c r="CW33" s="52">
        <f t="shared" si="42"/>
        <v>3854.2885333333334</v>
      </c>
      <c r="CX33" s="52">
        <f t="shared" si="42"/>
        <v>3854.2885333333334</v>
      </c>
      <c r="CY33" s="52">
        <f t="shared" si="42"/>
        <v>3854.2885333333334</v>
      </c>
      <c r="CZ33" s="52">
        <f t="shared" si="42"/>
        <v>3854.2885333333334</v>
      </c>
      <c r="DA33" s="52">
        <f t="shared" si="42"/>
        <v>3854.2885333333334</v>
      </c>
      <c r="DB33" s="52">
        <f t="shared" si="43"/>
        <v>3854.2885333333334</v>
      </c>
      <c r="DC33" s="52">
        <f t="shared" si="43"/>
        <v>3854.2885333333334</v>
      </c>
      <c r="DD33" s="52">
        <f t="shared" si="43"/>
        <v>3854.2885333333334</v>
      </c>
      <c r="DE33" s="52">
        <f t="shared" si="43"/>
        <v>3854.2885333333334</v>
      </c>
      <c r="DF33" s="52">
        <f t="shared" si="43"/>
        <v>3854.2885333333334</v>
      </c>
      <c r="DG33" s="54">
        <v>14824.186666666661</v>
      </c>
      <c r="DH33" s="55">
        <v>11</v>
      </c>
      <c r="DI33" s="56" t="s">
        <v>552</v>
      </c>
      <c r="DJ33" s="57">
        <v>0</v>
      </c>
      <c r="DK33" s="57">
        <v>0</v>
      </c>
      <c r="DL33" s="57">
        <v>0</v>
      </c>
      <c r="DM33" s="57">
        <v>0</v>
      </c>
      <c r="DN33" s="57">
        <v>0</v>
      </c>
      <c r="DO33" s="57">
        <v>0</v>
      </c>
      <c r="DP33" s="58">
        <v>0</v>
      </c>
      <c r="DQ33" s="58">
        <v>0</v>
      </c>
      <c r="DR33" s="58">
        <v>0</v>
      </c>
      <c r="DS33" s="58">
        <v>0</v>
      </c>
    </row>
    <row r="34" spans="1:123" x14ac:dyDescent="0.25">
      <c r="A34" s="30" t="s">
        <v>573</v>
      </c>
      <c r="B34" s="62">
        <v>0</v>
      </c>
      <c r="C34" s="63"/>
      <c r="D34" s="64" t="s">
        <v>574</v>
      </c>
      <c r="E34" s="34" t="s">
        <v>548</v>
      </c>
      <c r="F34" s="34" t="s">
        <v>489</v>
      </c>
      <c r="G34" s="34" t="s">
        <v>463</v>
      </c>
      <c r="H34" s="34" t="s">
        <v>54</v>
      </c>
      <c r="I34" s="34" t="s">
        <v>490</v>
      </c>
      <c r="J34" s="35" t="s">
        <v>549</v>
      </c>
      <c r="K34" s="34" t="s">
        <v>491</v>
      </c>
      <c r="L34" s="34" t="s">
        <v>492</v>
      </c>
      <c r="M34" s="36">
        <v>1.04</v>
      </c>
      <c r="N34" s="34"/>
      <c r="O34" s="34"/>
      <c r="P34" s="37" t="s">
        <v>493</v>
      </c>
      <c r="Q34" s="38">
        <v>2024</v>
      </c>
      <c r="R34" s="39"/>
      <c r="S34" s="37" t="s">
        <v>493</v>
      </c>
      <c r="T34" s="39" t="s">
        <v>494</v>
      </c>
      <c r="U34" s="39" t="s">
        <v>495</v>
      </c>
      <c r="V34" s="39" t="s">
        <v>550</v>
      </c>
      <c r="W34" s="40" t="s">
        <v>551</v>
      </c>
      <c r="X34" s="40" t="s">
        <v>504</v>
      </c>
      <c r="Y34" s="41"/>
      <c r="Z34" s="274">
        <v>0</v>
      </c>
      <c r="AA34" s="42" t="s">
        <v>505</v>
      </c>
      <c r="AB34" s="43">
        <v>55591</v>
      </c>
      <c r="AC34" s="43">
        <v>0</v>
      </c>
      <c r="AD34" s="43"/>
      <c r="AE34" s="43">
        <v>0</v>
      </c>
      <c r="AF34" s="44"/>
      <c r="AG34" s="45">
        <f t="shared" si="0"/>
        <v>55590.7</v>
      </c>
      <c r="AH34" s="45">
        <f t="shared" si="1"/>
        <v>57814.327999999994</v>
      </c>
      <c r="AI34" s="45">
        <f t="shared" si="2"/>
        <v>57814.327999999994</v>
      </c>
      <c r="AJ34" s="46">
        <v>0</v>
      </c>
      <c r="AK34" s="46">
        <v>0</v>
      </c>
      <c r="AL34" s="46">
        <f t="shared" si="37"/>
        <v>0</v>
      </c>
      <c r="AM34" s="46">
        <v>0</v>
      </c>
      <c r="AN34" s="46">
        <f t="shared" si="4"/>
        <v>0</v>
      </c>
      <c r="AO34" s="46">
        <v>0</v>
      </c>
      <c r="AP34" s="46">
        <f t="shared" si="5"/>
        <v>0</v>
      </c>
      <c r="AQ34" s="46">
        <v>0</v>
      </c>
      <c r="AR34" s="46">
        <f t="shared" si="6"/>
        <v>0</v>
      </c>
      <c r="AS34" s="46">
        <v>0</v>
      </c>
      <c r="AT34" s="46">
        <f t="shared" si="7"/>
        <v>0</v>
      </c>
      <c r="AU34" s="46">
        <v>0</v>
      </c>
      <c r="AV34" s="46">
        <f t="shared" si="8"/>
        <v>0</v>
      </c>
      <c r="AW34" s="46">
        <v>0</v>
      </c>
      <c r="AX34" s="46">
        <f t="shared" si="9"/>
        <v>0</v>
      </c>
      <c r="AY34" s="46">
        <v>0</v>
      </c>
      <c r="AZ34" s="46">
        <f t="shared" si="10"/>
        <v>0</v>
      </c>
      <c r="BA34" s="46">
        <v>0</v>
      </c>
      <c r="BB34" s="46">
        <f t="shared" si="11"/>
        <v>0</v>
      </c>
      <c r="BC34" s="46">
        <v>0</v>
      </c>
      <c r="BD34" s="46">
        <f t="shared" si="12"/>
        <v>0</v>
      </c>
      <c r="BE34" s="46">
        <v>0</v>
      </c>
      <c r="BF34" s="46">
        <f t="shared" si="13"/>
        <v>0</v>
      </c>
      <c r="BG34" s="46">
        <v>11096.8</v>
      </c>
      <c r="BH34" s="46">
        <f t="shared" si="14"/>
        <v>11540.672</v>
      </c>
      <c r="BI34" s="46">
        <v>44493.899999999994</v>
      </c>
      <c r="BJ34" s="46">
        <f t="shared" si="15"/>
        <v>46273.655999999995</v>
      </c>
      <c r="BK34" s="46">
        <v>0</v>
      </c>
      <c r="BL34" s="46">
        <f t="shared" si="16"/>
        <v>0</v>
      </c>
      <c r="BM34" s="46">
        <v>0</v>
      </c>
      <c r="BN34" s="46">
        <f t="shared" si="17"/>
        <v>0</v>
      </c>
      <c r="BO34" s="46">
        <v>0</v>
      </c>
      <c r="BP34" s="46">
        <f t="shared" si="18"/>
        <v>0</v>
      </c>
      <c r="BQ34" s="46">
        <v>0</v>
      </c>
      <c r="BR34" s="46">
        <f t="shared" si="19"/>
        <v>0</v>
      </c>
      <c r="BS34" s="46">
        <v>0</v>
      </c>
      <c r="BT34" s="46">
        <f t="shared" si="20"/>
        <v>0</v>
      </c>
      <c r="BU34" s="46">
        <v>0</v>
      </c>
      <c r="BV34" s="46">
        <f t="shared" si="21"/>
        <v>0</v>
      </c>
      <c r="BW34" s="46">
        <v>0</v>
      </c>
      <c r="BX34" s="46">
        <f t="shared" si="22"/>
        <v>0</v>
      </c>
      <c r="BY34" s="46">
        <v>0</v>
      </c>
      <c r="BZ34" s="46">
        <f t="shared" si="23"/>
        <v>0</v>
      </c>
      <c r="CA34" s="47">
        <v>0</v>
      </c>
      <c r="CB34" s="46">
        <f t="shared" si="24"/>
        <v>0</v>
      </c>
      <c r="CC34" s="48">
        <v>0</v>
      </c>
      <c r="CD34" s="46">
        <f t="shared" si="25"/>
        <v>0</v>
      </c>
      <c r="CE34" s="49">
        <v>15</v>
      </c>
      <c r="CF34" s="50">
        <f t="shared" si="40"/>
        <v>3854.2885333333329</v>
      </c>
      <c r="CG34" s="51">
        <v>37060.466666666667</v>
      </c>
      <c r="CH34" s="52"/>
      <c r="CI34" s="52"/>
      <c r="CJ34" s="52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2">
        <f t="shared" si="42"/>
        <v>3854.2885333333329</v>
      </c>
      <c r="CX34" s="52">
        <f t="shared" si="42"/>
        <v>3854.2885333333329</v>
      </c>
      <c r="CY34" s="52">
        <f t="shared" si="42"/>
        <v>3854.2885333333329</v>
      </c>
      <c r="CZ34" s="52">
        <f t="shared" si="42"/>
        <v>3854.2885333333329</v>
      </c>
      <c r="DA34" s="52">
        <f t="shared" si="42"/>
        <v>3854.2885333333329</v>
      </c>
      <c r="DB34" s="52">
        <f t="shared" si="43"/>
        <v>3854.2885333333329</v>
      </c>
      <c r="DC34" s="52">
        <f t="shared" si="43"/>
        <v>3854.2885333333329</v>
      </c>
      <c r="DD34" s="52">
        <f t="shared" si="43"/>
        <v>3854.2885333333329</v>
      </c>
      <c r="DE34" s="52">
        <f t="shared" si="43"/>
        <v>3854.2885333333329</v>
      </c>
      <c r="DF34" s="52">
        <f t="shared" si="43"/>
        <v>3854.2885333333329</v>
      </c>
      <c r="DG34" s="54">
        <v>18530.23333333333</v>
      </c>
      <c r="DH34" s="55">
        <v>10</v>
      </c>
      <c r="DI34" s="56" t="s">
        <v>552</v>
      </c>
      <c r="DJ34" s="57">
        <v>0</v>
      </c>
      <c r="DK34" s="57">
        <v>0</v>
      </c>
      <c r="DL34" s="57">
        <v>0</v>
      </c>
      <c r="DM34" s="57">
        <v>0</v>
      </c>
      <c r="DN34" s="57">
        <v>0</v>
      </c>
      <c r="DO34" s="57">
        <v>0</v>
      </c>
      <c r="DP34" s="58">
        <v>0</v>
      </c>
      <c r="DQ34" s="58">
        <v>0</v>
      </c>
      <c r="DR34" s="58">
        <v>0</v>
      </c>
      <c r="DS34" s="58">
        <v>0</v>
      </c>
    </row>
    <row r="35" spans="1:123" x14ac:dyDescent="0.25">
      <c r="A35" s="30" t="s">
        <v>575</v>
      </c>
      <c r="B35" s="62">
        <v>0</v>
      </c>
      <c r="C35" s="63"/>
      <c r="D35" s="64" t="s">
        <v>576</v>
      </c>
      <c r="E35" s="34" t="s">
        <v>548</v>
      </c>
      <c r="F35" s="34" t="s">
        <v>489</v>
      </c>
      <c r="G35" s="34" t="s">
        <v>463</v>
      </c>
      <c r="H35" s="34" t="s">
        <v>54</v>
      </c>
      <c r="I35" s="34" t="s">
        <v>490</v>
      </c>
      <c r="J35" s="35" t="s">
        <v>549</v>
      </c>
      <c r="K35" s="34" t="s">
        <v>491</v>
      </c>
      <c r="L35" s="34" t="s">
        <v>492</v>
      </c>
      <c r="M35" s="36">
        <v>1.04</v>
      </c>
      <c r="N35" s="34"/>
      <c r="O35" s="34"/>
      <c r="P35" s="37" t="s">
        <v>493</v>
      </c>
      <c r="Q35" s="38">
        <v>2024</v>
      </c>
      <c r="R35" s="39"/>
      <c r="S35" s="37" t="s">
        <v>493</v>
      </c>
      <c r="T35" s="39" t="s">
        <v>494</v>
      </c>
      <c r="U35" s="39" t="s">
        <v>495</v>
      </c>
      <c r="V35" s="39" t="s">
        <v>550</v>
      </c>
      <c r="W35" s="40" t="s">
        <v>551</v>
      </c>
      <c r="X35" s="40" t="s">
        <v>504</v>
      </c>
      <c r="Y35" s="41"/>
      <c r="Z35" s="274">
        <v>0</v>
      </c>
      <c r="AA35" s="42" t="s">
        <v>505</v>
      </c>
      <c r="AB35" s="43">
        <v>55591</v>
      </c>
      <c r="AC35" s="43">
        <v>0</v>
      </c>
      <c r="AD35" s="43"/>
      <c r="AE35" s="43">
        <v>0</v>
      </c>
      <c r="AF35" s="44"/>
      <c r="AG35" s="45">
        <f t="shared" si="0"/>
        <v>55590.7</v>
      </c>
      <c r="AH35" s="45">
        <f t="shared" si="1"/>
        <v>57814.327999999994</v>
      </c>
      <c r="AI35" s="45">
        <f t="shared" si="2"/>
        <v>57814.327999999994</v>
      </c>
      <c r="AJ35" s="46">
        <v>0</v>
      </c>
      <c r="AK35" s="46">
        <v>0</v>
      </c>
      <c r="AL35" s="46">
        <f t="shared" si="37"/>
        <v>0</v>
      </c>
      <c r="AM35" s="46">
        <v>0</v>
      </c>
      <c r="AN35" s="46">
        <f t="shared" si="4"/>
        <v>0</v>
      </c>
      <c r="AO35" s="46">
        <v>0</v>
      </c>
      <c r="AP35" s="46">
        <f t="shared" si="5"/>
        <v>0</v>
      </c>
      <c r="AQ35" s="46">
        <v>0</v>
      </c>
      <c r="AR35" s="46">
        <f t="shared" si="6"/>
        <v>0</v>
      </c>
      <c r="AS35" s="46">
        <v>0</v>
      </c>
      <c r="AT35" s="46">
        <f t="shared" si="7"/>
        <v>0</v>
      </c>
      <c r="AU35" s="46">
        <v>0</v>
      </c>
      <c r="AV35" s="46">
        <f t="shared" si="8"/>
        <v>0</v>
      </c>
      <c r="AW35" s="46">
        <v>0</v>
      </c>
      <c r="AX35" s="46">
        <f t="shared" si="9"/>
        <v>0</v>
      </c>
      <c r="AY35" s="46">
        <v>0</v>
      </c>
      <c r="AZ35" s="46">
        <f t="shared" si="10"/>
        <v>0</v>
      </c>
      <c r="BA35" s="46">
        <v>0</v>
      </c>
      <c r="BB35" s="46">
        <f t="shared" si="11"/>
        <v>0</v>
      </c>
      <c r="BC35" s="46">
        <v>0</v>
      </c>
      <c r="BD35" s="46">
        <f t="shared" si="12"/>
        <v>0</v>
      </c>
      <c r="BE35" s="46">
        <v>0</v>
      </c>
      <c r="BF35" s="46">
        <f t="shared" si="13"/>
        <v>0</v>
      </c>
      <c r="BG35" s="46">
        <v>0</v>
      </c>
      <c r="BH35" s="46">
        <f t="shared" si="14"/>
        <v>0</v>
      </c>
      <c r="BI35" s="46">
        <v>11096.8</v>
      </c>
      <c r="BJ35" s="46">
        <f t="shared" si="15"/>
        <v>11540.672</v>
      </c>
      <c r="BK35" s="46">
        <v>44493.899999999994</v>
      </c>
      <c r="BL35" s="46">
        <f t="shared" si="16"/>
        <v>46273.655999999995</v>
      </c>
      <c r="BM35" s="46">
        <v>0</v>
      </c>
      <c r="BN35" s="46">
        <f t="shared" si="17"/>
        <v>0</v>
      </c>
      <c r="BO35" s="46">
        <v>0</v>
      </c>
      <c r="BP35" s="46">
        <f t="shared" si="18"/>
        <v>0</v>
      </c>
      <c r="BQ35" s="46">
        <v>0</v>
      </c>
      <c r="BR35" s="46">
        <f t="shared" si="19"/>
        <v>0</v>
      </c>
      <c r="BS35" s="46">
        <v>0</v>
      </c>
      <c r="BT35" s="46">
        <f t="shared" si="20"/>
        <v>0</v>
      </c>
      <c r="BU35" s="46">
        <v>0</v>
      </c>
      <c r="BV35" s="46">
        <f t="shared" si="21"/>
        <v>0</v>
      </c>
      <c r="BW35" s="46">
        <v>0</v>
      </c>
      <c r="BX35" s="46">
        <f t="shared" si="22"/>
        <v>0</v>
      </c>
      <c r="BY35" s="46">
        <v>0</v>
      </c>
      <c r="BZ35" s="46">
        <f t="shared" si="23"/>
        <v>0</v>
      </c>
      <c r="CA35" s="47">
        <v>0</v>
      </c>
      <c r="CB35" s="46">
        <f t="shared" si="24"/>
        <v>0</v>
      </c>
      <c r="CC35" s="48">
        <v>0</v>
      </c>
      <c r="CD35" s="46">
        <f t="shared" si="25"/>
        <v>0</v>
      </c>
      <c r="CE35" s="49">
        <v>15</v>
      </c>
      <c r="CF35" s="50">
        <f t="shared" si="40"/>
        <v>3854.2885333333329</v>
      </c>
      <c r="CG35" s="51">
        <v>33354.42</v>
      </c>
      <c r="CH35" s="52"/>
      <c r="CI35" s="52"/>
      <c r="CJ35" s="52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2">
        <f t="shared" si="42"/>
        <v>3854.2885333333329</v>
      </c>
      <c r="CY35" s="52">
        <f t="shared" si="42"/>
        <v>3854.2885333333329</v>
      </c>
      <c r="CZ35" s="52">
        <f t="shared" si="42"/>
        <v>3854.2885333333329</v>
      </c>
      <c r="DA35" s="52">
        <f t="shared" si="42"/>
        <v>3854.2885333333329</v>
      </c>
      <c r="DB35" s="52">
        <f t="shared" si="43"/>
        <v>3854.2885333333329</v>
      </c>
      <c r="DC35" s="52">
        <f t="shared" si="43"/>
        <v>3854.2885333333329</v>
      </c>
      <c r="DD35" s="52">
        <f t="shared" si="43"/>
        <v>3854.2885333333329</v>
      </c>
      <c r="DE35" s="52">
        <f t="shared" si="43"/>
        <v>3854.2885333333329</v>
      </c>
      <c r="DF35" s="52">
        <f t="shared" si="43"/>
        <v>3854.2885333333329</v>
      </c>
      <c r="DG35" s="54">
        <v>22236.28</v>
      </c>
      <c r="DH35" s="55">
        <v>9</v>
      </c>
      <c r="DI35" s="56" t="s">
        <v>552</v>
      </c>
      <c r="DJ35" s="57">
        <v>0</v>
      </c>
      <c r="DK35" s="57">
        <v>0</v>
      </c>
      <c r="DL35" s="57">
        <v>0</v>
      </c>
      <c r="DM35" s="57">
        <v>0</v>
      </c>
      <c r="DN35" s="57">
        <v>0</v>
      </c>
      <c r="DO35" s="57">
        <v>0</v>
      </c>
      <c r="DP35" s="58">
        <v>0</v>
      </c>
      <c r="DQ35" s="58">
        <v>0</v>
      </c>
      <c r="DR35" s="58">
        <v>0</v>
      </c>
      <c r="DS35" s="58">
        <v>0</v>
      </c>
    </row>
    <row r="36" spans="1:123" x14ac:dyDescent="0.25">
      <c r="A36" s="30" t="s">
        <v>577</v>
      </c>
      <c r="B36" s="62">
        <v>0</v>
      </c>
      <c r="C36" s="63"/>
      <c r="D36" s="64" t="s">
        <v>578</v>
      </c>
      <c r="E36" s="34" t="s">
        <v>548</v>
      </c>
      <c r="F36" s="34" t="s">
        <v>489</v>
      </c>
      <c r="G36" s="34" t="s">
        <v>463</v>
      </c>
      <c r="H36" s="34" t="s">
        <v>54</v>
      </c>
      <c r="I36" s="34" t="s">
        <v>490</v>
      </c>
      <c r="J36" s="35" t="s">
        <v>549</v>
      </c>
      <c r="K36" s="34" t="s">
        <v>491</v>
      </c>
      <c r="L36" s="34" t="s">
        <v>492</v>
      </c>
      <c r="M36" s="36">
        <v>1.04</v>
      </c>
      <c r="N36" s="34"/>
      <c r="O36" s="34"/>
      <c r="P36" s="37" t="s">
        <v>493</v>
      </c>
      <c r="Q36" s="38">
        <v>2024</v>
      </c>
      <c r="R36" s="39"/>
      <c r="S36" s="37" t="s">
        <v>493</v>
      </c>
      <c r="T36" s="39" t="s">
        <v>494</v>
      </c>
      <c r="U36" s="39" t="s">
        <v>495</v>
      </c>
      <c r="V36" s="39" t="s">
        <v>550</v>
      </c>
      <c r="W36" s="40" t="s">
        <v>551</v>
      </c>
      <c r="X36" s="40" t="s">
        <v>504</v>
      </c>
      <c r="Y36" s="41"/>
      <c r="Z36" s="274">
        <v>0</v>
      </c>
      <c r="AA36" s="42" t="s">
        <v>505</v>
      </c>
      <c r="AB36" s="43">
        <v>55591</v>
      </c>
      <c r="AC36" s="43">
        <v>0</v>
      </c>
      <c r="AD36" s="43"/>
      <c r="AE36" s="43">
        <v>0</v>
      </c>
      <c r="AF36" s="44"/>
      <c r="AG36" s="45">
        <f t="shared" si="0"/>
        <v>55590.7</v>
      </c>
      <c r="AH36" s="45">
        <f t="shared" si="1"/>
        <v>57814.327999999994</v>
      </c>
      <c r="AI36" s="45">
        <f t="shared" si="2"/>
        <v>57814.327999999994</v>
      </c>
      <c r="AJ36" s="46">
        <v>0</v>
      </c>
      <c r="AK36" s="46">
        <v>0</v>
      </c>
      <c r="AL36" s="46">
        <f t="shared" si="37"/>
        <v>0</v>
      </c>
      <c r="AM36" s="46">
        <v>0</v>
      </c>
      <c r="AN36" s="46">
        <f t="shared" si="4"/>
        <v>0</v>
      </c>
      <c r="AO36" s="46">
        <v>0</v>
      </c>
      <c r="AP36" s="46">
        <f t="shared" si="5"/>
        <v>0</v>
      </c>
      <c r="AQ36" s="46">
        <v>0</v>
      </c>
      <c r="AR36" s="46">
        <f t="shared" si="6"/>
        <v>0</v>
      </c>
      <c r="AS36" s="46">
        <v>0</v>
      </c>
      <c r="AT36" s="46">
        <f t="shared" si="7"/>
        <v>0</v>
      </c>
      <c r="AU36" s="46">
        <v>0</v>
      </c>
      <c r="AV36" s="46">
        <f t="shared" si="8"/>
        <v>0</v>
      </c>
      <c r="AW36" s="46">
        <v>0</v>
      </c>
      <c r="AX36" s="46">
        <f t="shared" si="9"/>
        <v>0</v>
      </c>
      <c r="AY36" s="46">
        <v>0</v>
      </c>
      <c r="AZ36" s="46">
        <f t="shared" si="10"/>
        <v>0</v>
      </c>
      <c r="BA36" s="46">
        <v>0</v>
      </c>
      <c r="BB36" s="46">
        <f t="shared" si="11"/>
        <v>0</v>
      </c>
      <c r="BC36" s="46">
        <v>0</v>
      </c>
      <c r="BD36" s="46">
        <f t="shared" si="12"/>
        <v>0</v>
      </c>
      <c r="BE36" s="46">
        <v>0</v>
      </c>
      <c r="BF36" s="46">
        <f t="shared" si="13"/>
        <v>0</v>
      </c>
      <c r="BG36" s="46">
        <v>0</v>
      </c>
      <c r="BH36" s="46">
        <f t="shared" si="14"/>
        <v>0</v>
      </c>
      <c r="BI36" s="46">
        <v>0</v>
      </c>
      <c r="BJ36" s="46">
        <f t="shared" si="15"/>
        <v>0</v>
      </c>
      <c r="BK36" s="46">
        <v>11096.8</v>
      </c>
      <c r="BL36" s="46">
        <f t="shared" si="16"/>
        <v>11540.672</v>
      </c>
      <c r="BM36" s="46">
        <v>44493.899999999994</v>
      </c>
      <c r="BN36" s="46">
        <f t="shared" si="17"/>
        <v>46273.655999999995</v>
      </c>
      <c r="BO36" s="46">
        <v>0</v>
      </c>
      <c r="BP36" s="46">
        <f t="shared" si="18"/>
        <v>0</v>
      </c>
      <c r="BQ36" s="46">
        <v>0</v>
      </c>
      <c r="BR36" s="46">
        <f t="shared" si="19"/>
        <v>0</v>
      </c>
      <c r="BS36" s="46">
        <v>0</v>
      </c>
      <c r="BT36" s="46">
        <f t="shared" si="20"/>
        <v>0</v>
      </c>
      <c r="BU36" s="46">
        <v>0</v>
      </c>
      <c r="BV36" s="46">
        <f t="shared" si="21"/>
        <v>0</v>
      </c>
      <c r="BW36" s="46">
        <v>0</v>
      </c>
      <c r="BX36" s="46">
        <f t="shared" si="22"/>
        <v>0</v>
      </c>
      <c r="BY36" s="46">
        <v>0</v>
      </c>
      <c r="BZ36" s="46">
        <f t="shared" si="23"/>
        <v>0</v>
      </c>
      <c r="CA36" s="47">
        <v>0</v>
      </c>
      <c r="CB36" s="46">
        <f t="shared" si="24"/>
        <v>0</v>
      </c>
      <c r="CC36" s="48">
        <v>0</v>
      </c>
      <c r="CD36" s="46">
        <f t="shared" si="25"/>
        <v>0</v>
      </c>
      <c r="CE36" s="49">
        <v>15</v>
      </c>
      <c r="CF36" s="50">
        <f t="shared" si="40"/>
        <v>3854.2885333333329</v>
      </c>
      <c r="CG36" s="51">
        <v>29648.373333333329</v>
      </c>
      <c r="CH36" s="52"/>
      <c r="CI36" s="52"/>
      <c r="CJ36" s="52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2">
        <f t="shared" si="42"/>
        <v>3854.2885333333329</v>
      </c>
      <c r="CZ36" s="52">
        <f t="shared" si="42"/>
        <v>3854.2885333333329</v>
      </c>
      <c r="DA36" s="52">
        <f t="shared" si="42"/>
        <v>3854.2885333333329</v>
      </c>
      <c r="DB36" s="52">
        <f t="shared" si="43"/>
        <v>3854.2885333333329</v>
      </c>
      <c r="DC36" s="52">
        <f t="shared" si="43"/>
        <v>3854.2885333333329</v>
      </c>
      <c r="DD36" s="52">
        <f t="shared" si="43"/>
        <v>3854.2885333333329</v>
      </c>
      <c r="DE36" s="52">
        <f t="shared" si="43"/>
        <v>3854.2885333333329</v>
      </c>
      <c r="DF36" s="52">
        <f t="shared" si="43"/>
        <v>3854.2885333333329</v>
      </c>
      <c r="DG36" s="54">
        <v>25942.326666666668</v>
      </c>
      <c r="DH36" s="55">
        <v>8</v>
      </c>
      <c r="DI36" s="56" t="s">
        <v>552</v>
      </c>
      <c r="DJ36" s="57">
        <v>0</v>
      </c>
      <c r="DK36" s="57">
        <v>0</v>
      </c>
      <c r="DL36" s="57">
        <v>0</v>
      </c>
      <c r="DM36" s="57">
        <v>0</v>
      </c>
      <c r="DN36" s="57">
        <v>0</v>
      </c>
      <c r="DO36" s="57">
        <v>0</v>
      </c>
      <c r="DP36" s="58">
        <v>0</v>
      </c>
      <c r="DQ36" s="58">
        <v>0</v>
      </c>
      <c r="DR36" s="58">
        <v>0</v>
      </c>
      <c r="DS36" s="58">
        <v>0</v>
      </c>
    </row>
    <row r="37" spans="1:123" x14ac:dyDescent="0.25">
      <c r="A37" s="30" t="s">
        <v>579</v>
      </c>
      <c r="B37" s="62">
        <v>0</v>
      </c>
      <c r="C37" s="63"/>
      <c r="D37" s="64" t="s">
        <v>580</v>
      </c>
      <c r="E37" s="34"/>
      <c r="F37" s="34" t="s">
        <v>489</v>
      </c>
      <c r="G37" s="34" t="s">
        <v>463</v>
      </c>
      <c r="H37" s="34" t="s">
        <v>54</v>
      </c>
      <c r="I37" s="34" t="s">
        <v>490</v>
      </c>
      <c r="J37" s="35" t="s">
        <v>549</v>
      </c>
      <c r="K37" s="34" t="s">
        <v>491</v>
      </c>
      <c r="L37" s="34" t="s">
        <v>492</v>
      </c>
      <c r="M37" s="36">
        <v>1.04</v>
      </c>
      <c r="N37" s="34"/>
      <c r="O37" s="34"/>
      <c r="P37" s="37" t="s">
        <v>493</v>
      </c>
      <c r="Q37" s="38">
        <v>2024</v>
      </c>
      <c r="R37" s="39"/>
      <c r="S37" s="37" t="s">
        <v>493</v>
      </c>
      <c r="T37" s="39" t="s">
        <v>494</v>
      </c>
      <c r="U37" s="39" t="s">
        <v>495</v>
      </c>
      <c r="V37" s="39" t="s">
        <v>550</v>
      </c>
      <c r="W37" s="40" t="s">
        <v>551</v>
      </c>
      <c r="X37" s="40" t="s">
        <v>504</v>
      </c>
      <c r="Y37" s="41"/>
      <c r="Z37" s="274">
        <v>0</v>
      </c>
      <c r="AA37" s="42" t="s">
        <v>505</v>
      </c>
      <c r="AB37" s="43">
        <v>55591</v>
      </c>
      <c r="AC37" s="43">
        <v>0</v>
      </c>
      <c r="AD37" s="43"/>
      <c r="AE37" s="43">
        <v>0</v>
      </c>
      <c r="AF37" s="44"/>
      <c r="AG37" s="45">
        <f t="shared" si="0"/>
        <v>55590.7</v>
      </c>
      <c r="AH37" s="45">
        <f t="shared" si="1"/>
        <v>57814.327999999994</v>
      </c>
      <c r="AI37" s="45">
        <f t="shared" si="2"/>
        <v>57814.327999999994</v>
      </c>
      <c r="AJ37" s="46">
        <v>0</v>
      </c>
      <c r="AK37" s="46">
        <v>0</v>
      </c>
      <c r="AL37" s="46">
        <f t="shared" si="37"/>
        <v>0</v>
      </c>
      <c r="AM37" s="46">
        <v>0</v>
      </c>
      <c r="AN37" s="46">
        <f t="shared" si="4"/>
        <v>0</v>
      </c>
      <c r="AO37" s="46">
        <v>0</v>
      </c>
      <c r="AP37" s="46">
        <f t="shared" si="5"/>
        <v>0</v>
      </c>
      <c r="AQ37" s="46">
        <v>0</v>
      </c>
      <c r="AR37" s="46">
        <f t="shared" si="6"/>
        <v>0</v>
      </c>
      <c r="AS37" s="46">
        <v>0</v>
      </c>
      <c r="AT37" s="46">
        <f t="shared" si="7"/>
        <v>0</v>
      </c>
      <c r="AU37" s="46">
        <v>0</v>
      </c>
      <c r="AV37" s="46">
        <f t="shared" si="8"/>
        <v>0</v>
      </c>
      <c r="AW37" s="46">
        <v>0</v>
      </c>
      <c r="AX37" s="46">
        <f t="shared" si="9"/>
        <v>0</v>
      </c>
      <c r="AY37" s="46">
        <v>0</v>
      </c>
      <c r="AZ37" s="46">
        <f t="shared" si="10"/>
        <v>0</v>
      </c>
      <c r="BA37" s="46">
        <v>0</v>
      </c>
      <c r="BB37" s="46">
        <f t="shared" si="11"/>
        <v>0</v>
      </c>
      <c r="BC37" s="46">
        <v>0</v>
      </c>
      <c r="BD37" s="46">
        <f t="shared" si="12"/>
        <v>0</v>
      </c>
      <c r="BE37" s="46">
        <v>0</v>
      </c>
      <c r="BF37" s="46">
        <f t="shared" si="13"/>
        <v>0</v>
      </c>
      <c r="BG37" s="46">
        <v>0</v>
      </c>
      <c r="BH37" s="46">
        <f t="shared" si="14"/>
        <v>0</v>
      </c>
      <c r="BI37" s="46">
        <v>0</v>
      </c>
      <c r="BJ37" s="46">
        <f t="shared" si="15"/>
        <v>0</v>
      </c>
      <c r="BK37" s="46">
        <v>0</v>
      </c>
      <c r="BL37" s="46">
        <f t="shared" si="16"/>
        <v>0</v>
      </c>
      <c r="BM37" s="46">
        <v>11096.8</v>
      </c>
      <c r="BN37" s="46">
        <f t="shared" si="17"/>
        <v>11540.672</v>
      </c>
      <c r="BO37" s="46">
        <v>44493.899999999994</v>
      </c>
      <c r="BP37" s="46">
        <f t="shared" si="18"/>
        <v>46273.655999999995</v>
      </c>
      <c r="BQ37" s="46">
        <v>0</v>
      </c>
      <c r="BR37" s="46">
        <f t="shared" si="19"/>
        <v>0</v>
      </c>
      <c r="BS37" s="46">
        <v>0</v>
      </c>
      <c r="BT37" s="46">
        <f t="shared" si="20"/>
        <v>0</v>
      </c>
      <c r="BU37" s="46">
        <v>0</v>
      </c>
      <c r="BV37" s="46">
        <f t="shared" si="21"/>
        <v>0</v>
      </c>
      <c r="BW37" s="46">
        <v>0</v>
      </c>
      <c r="BX37" s="46">
        <f t="shared" si="22"/>
        <v>0</v>
      </c>
      <c r="BY37" s="46">
        <v>0</v>
      </c>
      <c r="BZ37" s="46">
        <f t="shared" si="23"/>
        <v>0</v>
      </c>
      <c r="CA37" s="47">
        <v>0</v>
      </c>
      <c r="CB37" s="46">
        <f t="shared" si="24"/>
        <v>0</v>
      </c>
      <c r="CC37" s="48">
        <v>0</v>
      </c>
      <c r="CD37" s="46">
        <f t="shared" si="25"/>
        <v>0</v>
      </c>
      <c r="CE37" s="49">
        <v>15</v>
      </c>
      <c r="CF37" s="50">
        <f t="shared" si="40"/>
        <v>3854.2885333333329</v>
      </c>
      <c r="CG37" s="51">
        <v>25942.326666666664</v>
      </c>
      <c r="CH37" s="52"/>
      <c r="CI37" s="52"/>
      <c r="CJ37" s="52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2">
        <f t="shared" si="42"/>
        <v>3854.2885333333329</v>
      </c>
      <c r="DA37" s="52">
        <f t="shared" si="42"/>
        <v>3854.2885333333329</v>
      </c>
      <c r="DB37" s="52">
        <f t="shared" si="43"/>
        <v>3854.2885333333329</v>
      </c>
      <c r="DC37" s="52">
        <f t="shared" si="43"/>
        <v>3854.2885333333329</v>
      </c>
      <c r="DD37" s="52">
        <f t="shared" si="43"/>
        <v>3854.2885333333329</v>
      </c>
      <c r="DE37" s="52">
        <f t="shared" si="43"/>
        <v>3854.2885333333329</v>
      </c>
      <c r="DF37" s="52">
        <f t="shared" si="43"/>
        <v>3854.2885333333329</v>
      </c>
      <c r="DG37" s="54">
        <v>29648.373333333333</v>
      </c>
      <c r="DH37" s="55">
        <v>7</v>
      </c>
      <c r="DI37" s="56" t="s">
        <v>552</v>
      </c>
      <c r="DJ37" s="57">
        <v>0</v>
      </c>
      <c r="DK37" s="57">
        <v>0</v>
      </c>
      <c r="DL37" s="57">
        <v>0</v>
      </c>
      <c r="DM37" s="57">
        <v>0</v>
      </c>
      <c r="DN37" s="57">
        <v>0</v>
      </c>
      <c r="DO37" s="57">
        <v>0</v>
      </c>
      <c r="DP37" s="58">
        <v>0</v>
      </c>
      <c r="DQ37" s="58">
        <v>0</v>
      </c>
      <c r="DR37" s="58">
        <v>0</v>
      </c>
      <c r="DS37" s="58">
        <v>0</v>
      </c>
    </row>
    <row r="38" spans="1:123" x14ac:dyDescent="0.25">
      <c r="A38" s="30" t="s">
        <v>581</v>
      </c>
      <c r="B38" s="65">
        <v>0</v>
      </c>
      <c r="C38" s="66"/>
      <c r="D38" s="67" t="s">
        <v>582</v>
      </c>
      <c r="E38" s="34" t="s">
        <v>583</v>
      </c>
      <c r="F38" s="34" t="s">
        <v>461</v>
      </c>
      <c r="G38" s="34" t="s">
        <v>463</v>
      </c>
      <c r="H38" s="34" t="s">
        <v>480</v>
      </c>
      <c r="I38" s="34" t="s">
        <v>584</v>
      </c>
      <c r="J38" s="34" t="s">
        <v>44</v>
      </c>
      <c r="K38" s="34" t="s">
        <v>585</v>
      </c>
      <c r="L38" s="34" t="s">
        <v>467</v>
      </c>
      <c r="M38" s="36">
        <v>1.0415000000000001</v>
      </c>
      <c r="N38" s="69" t="s">
        <v>586</v>
      </c>
      <c r="O38" s="69" t="s">
        <v>58</v>
      </c>
      <c r="P38" s="37" t="s">
        <v>469</v>
      </c>
      <c r="Q38" s="38">
        <v>2023</v>
      </c>
      <c r="R38" s="39" t="s">
        <v>470</v>
      </c>
      <c r="S38" s="37" t="s">
        <v>471</v>
      </c>
      <c r="T38" s="39" t="s">
        <v>481</v>
      </c>
      <c r="U38" s="39" t="s">
        <v>482</v>
      </c>
      <c r="V38" s="39" t="s">
        <v>587</v>
      </c>
      <c r="W38" s="40" t="s">
        <v>587</v>
      </c>
      <c r="X38" s="40" t="s">
        <v>474</v>
      </c>
      <c r="Y38" s="41"/>
      <c r="Z38" s="274">
        <v>0</v>
      </c>
      <c r="AA38" s="42" t="s">
        <v>505</v>
      </c>
      <c r="AB38" s="43">
        <v>9537986.3739999998</v>
      </c>
      <c r="AC38" s="43">
        <v>0</v>
      </c>
      <c r="AD38" s="43"/>
      <c r="AE38" s="43">
        <v>0</v>
      </c>
      <c r="AF38" s="44"/>
      <c r="AG38" s="45">
        <f t="shared" si="0"/>
        <v>9537986.0199999996</v>
      </c>
      <c r="AH38" s="45">
        <f t="shared" si="1"/>
        <v>9933812.4398300014</v>
      </c>
      <c r="AI38" s="45">
        <f t="shared" si="2"/>
        <v>9933812.4398300014</v>
      </c>
      <c r="AJ38" s="46">
        <v>0</v>
      </c>
      <c r="AK38" s="46">
        <v>0</v>
      </c>
      <c r="AL38" s="46">
        <f t="shared" si="37"/>
        <v>0</v>
      </c>
      <c r="AM38" s="46">
        <v>0</v>
      </c>
      <c r="AN38" s="46">
        <f t="shared" si="4"/>
        <v>0</v>
      </c>
      <c r="AO38" s="46">
        <v>0</v>
      </c>
      <c r="AP38" s="46">
        <f t="shared" si="5"/>
        <v>0</v>
      </c>
      <c r="AQ38" s="46">
        <v>0</v>
      </c>
      <c r="AR38" s="46">
        <f t="shared" si="6"/>
        <v>0</v>
      </c>
      <c r="AS38" s="46">
        <v>0</v>
      </c>
      <c r="AT38" s="46">
        <f t="shared" si="7"/>
        <v>0</v>
      </c>
      <c r="AU38" s="46">
        <v>0</v>
      </c>
      <c r="AV38" s="46">
        <f t="shared" si="8"/>
        <v>0</v>
      </c>
      <c r="AW38" s="46">
        <v>476720</v>
      </c>
      <c r="AX38" s="46">
        <f t="shared" si="9"/>
        <v>496503.88000000006</v>
      </c>
      <c r="AY38" s="46">
        <v>476720</v>
      </c>
      <c r="AZ38" s="46">
        <f t="shared" si="10"/>
        <v>496503.88000000006</v>
      </c>
      <c r="BA38" s="46">
        <v>3814940</v>
      </c>
      <c r="BB38" s="46">
        <f t="shared" si="11"/>
        <v>3973260.0100000002</v>
      </c>
      <c r="BC38" s="46">
        <v>3814940</v>
      </c>
      <c r="BD38" s="46">
        <f t="shared" si="12"/>
        <v>3973260.0100000002</v>
      </c>
      <c r="BE38" s="46">
        <v>954666.0199999999</v>
      </c>
      <c r="BF38" s="46">
        <f t="shared" si="13"/>
        <v>994284.65983000002</v>
      </c>
      <c r="BG38" s="46">
        <v>0</v>
      </c>
      <c r="BH38" s="46">
        <f t="shared" si="14"/>
        <v>0</v>
      </c>
      <c r="BI38" s="46">
        <v>0</v>
      </c>
      <c r="BJ38" s="46">
        <f t="shared" si="15"/>
        <v>0</v>
      </c>
      <c r="BK38" s="46">
        <v>0</v>
      </c>
      <c r="BL38" s="46">
        <f t="shared" si="16"/>
        <v>0</v>
      </c>
      <c r="BM38" s="46">
        <v>0</v>
      </c>
      <c r="BN38" s="46">
        <f t="shared" si="17"/>
        <v>0</v>
      </c>
      <c r="BO38" s="46">
        <v>0</v>
      </c>
      <c r="BP38" s="46">
        <f t="shared" si="18"/>
        <v>0</v>
      </c>
      <c r="BQ38" s="46">
        <v>0</v>
      </c>
      <c r="BR38" s="46">
        <f t="shared" si="19"/>
        <v>0</v>
      </c>
      <c r="BS38" s="46">
        <v>0</v>
      </c>
      <c r="BT38" s="46">
        <f t="shared" si="20"/>
        <v>0</v>
      </c>
      <c r="BU38" s="46">
        <v>0</v>
      </c>
      <c r="BV38" s="46">
        <f t="shared" si="21"/>
        <v>0</v>
      </c>
      <c r="BW38" s="46">
        <v>0</v>
      </c>
      <c r="BX38" s="46">
        <f t="shared" si="22"/>
        <v>0</v>
      </c>
      <c r="BY38" s="46">
        <v>0</v>
      </c>
      <c r="BZ38" s="46">
        <f t="shared" si="23"/>
        <v>0</v>
      </c>
      <c r="CA38" s="47">
        <v>0</v>
      </c>
      <c r="CB38" s="46">
        <f t="shared" si="24"/>
        <v>0</v>
      </c>
      <c r="CC38" s="48">
        <v>0</v>
      </c>
      <c r="CD38" s="46">
        <f t="shared" si="25"/>
        <v>0</v>
      </c>
      <c r="CE38" s="49">
        <v>40</v>
      </c>
      <c r="CF38" s="50">
        <f t="shared" si="40"/>
        <v>248345.31099575004</v>
      </c>
      <c r="CG38" s="51">
        <v>2861395.8059999999</v>
      </c>
      <c r="CH38" s="52"/>
      <c r="CI38" s="52"/>
      <c r="CJ38" s="52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>
        <f t="shared" ref="CU38:DF43" si="44">$CF38</f>
        <v>248345.31099575004</v>
      </c>
      <c r="CV38" s="53">
        <f t="shared" si="44"/>
        <v>248345.31099575004</v>
      </c>
      <c r="CW38" s="53">
        <f t="shared" si="44"/>
        <v>248345.31099575004</v>
      </c>
      <c r="CX38" s="53">
        <f t="shared" si="44"/>
        <v>248345.31099575004</v>
      </c>
      <c r="CY38" s="53">
        <f t="shared" si="44"/>
        <v>248345.31099575004</v>
      </c>
      <c r="CZ38" s="53">
        <f t="shared" si="42"/>
        <v>248345.31099575004</v>
      </c>
      <c r="DA38" s="53">
        <f t="shared" si="42"/>
        <v>248345.31099575004</v>
      </c>
      <c r="DB38" s="53">
        <f t="shared" si="43"/>
        <v>248345.31099575004</v>
      </c>
      <c r="DC38" s="53">
        <f t="shared" si="43"/>
        <v>248345.31099575004</v>
      </c>
      <c r="DD38" s="53">
        <f t="shared" si="43"/>
        <v>248345.31099575004</v>
      </c>
      <c r="DE38" s="53">
        <f t="shared" si="43"/>
        <v>248345.31099575004</v>
      </c>
      <c r="DF38" s="53">
        <f t="shared" si="43"/>
        <v>248345.31099575004</v>
      </c>
      <c r="DG38" s="54">
        <v>6676590.2139999997</v>
      </c>
      <c r="DH38" s="55">
        <v>12</v>
      </c>
      <c r="DI38" s="56" t="s">
        <v>588</v>
      </c>
      <c r="DJ38" s="57">
        <v>0</v>
      </c>
      <c r="DK38" s="57">
        <v>0</v>
      </c>
      <c r="DL38" s="57">
        <v>0</v>
      </c>
      <c r="DM38" s="57">
        <v>0</v>
      </c>
      <c r="DN38" s="57">
        <v>0</v>
      </c>
      <c r="DO38" s="57">
        <v>0</v>
      </c>
      <c r="DP38" s="58">
        <v>0</v>
      </c>
      <c r="DQ38" s="58">
        <v>0</v>
      </c>
      <c r="DR38" s="58">
        <v>0</v>
      </c>
      <c r="DS38" s="58">
        <v>0</v>
      </c>
    </row>
    <row r="39" spans="1:123" x14ac:dyDescent="0.25">
      <c r="A39" s="30" t="s">
        <v>589</v>
      </c>
      <c r="B39" s="65">
        <v>202329</v>
      </c>
      <c r="C39" s="66"/>
      <c r="D39" s="67" t="s">
        <v>590</v>
      </c>
      <c r="E39" s="34" t="s">
        <v>462</v>
      </c>
      <c r="F39" s="34" t="s">
        <v>461</v>
      </c>
      <c r="G39" s="34" t="s">
        <v>463</v>
      </c>
      <c r="H39" s="34" t="s">
        <v>464</v>
      </c>
      <c r="I39" s="34" t="s">
        <v>465</v>
      </c>
      <c r="J39" s="34" t="s">
        <v>44</v>
      </c>
      <c r="K39" s="34" t="s">
        <v>466</v>
      </c>
      <c r="L39" s="34" t="s">
        <v>467</v>
      </c>
      <c r="M39" s="36">
        <v>1.0415000000000001</v>
      </c>
      <c r="N39" s="69" t="s">
        <v>468</v>
      </c>
      <c r="O39" s="69" t="s">
        <v>58</v>
      </c>
      <c r="P39" s="37" t="s">
        <v>469</v>
      </c>
      <c r="Q39" s="38">
        <v>2021</v>
      </c>
      <c r="R39" s="39" t="s">
        <v>470</v>
      </c>
      <c r="S39" s="37" t="s">
        <v>471</v>
      </c>
      <c r="T39" s="39" t="s">
        <v>481</v>
      </c>
      <c r="U39" s="39" t="s">
        <v>482</v>
      </c>
      <c r="V39" s="39" t="s">
        <v>483</v>
      </c>
      <c r="W39" s="40" t="s">
        <v>484</v>
      </c>
      <c r="X39" s="40" t="s">
        <v>504</v>
      </c>
      <c r="Y39" s="41"/>
      <c r="Z39" s="274">
        <v>0</v>
      </c>
      <c r="AA39" s="42"/>
      <c r="AB39" s="43">
        <v>535000</v>
      </c>
      <c r="AC39" s="43">
        <v>0</v>
      </c>
      <c r="AD39" s="43"/>
      <c r="AE39" s="43">
        <v>0</v>
      </c>
      <c r="AF39" s="44"/>
      <c r="AG39" s="45">
        <f t="shared" si="0"/>
        <v>535000</v>
      </c>
      <c r="AH39" s="45">
        <f t="shared" si="1"/>
        <v>557202.50000000012</v>
      </c>
      <c r="AI39" s="45">
        <f t="shared" si="2"/>
        <v>557202.50000000012</v>
      </c>
      <c r="AJ39" s="46">
        <v>0</v>
      </c>
      <c r="AK39" s="46">
        <v>0</v>
      </c>
      <c r="AL39" s="46">
        <f t="shared" si="37"/>
        <v>0</v>
      </c>
      <c r="AM39" s="46">
        <v>0</v>
      </c>
      <c r="AN39" s="46">
        <f t="shared" si="4"/>
        <v>0</v>
      </c>
      <c r="AO39" s="46">
        <v>0</v>
      </c>
      <c r="AP39" s="46">
        <f t="shared" si="5"/>
        <v>0</v>
      </c>
      <c r="AQ39" s="46">
        <v>0</v>
      </c>
      <c r="AR39" s="46">
        <f t="shared" si="6"/>
        <v>0</v>
      </c>
      <c r="AS39" s="46">
        <v>0</v>
      </c>
      <c r="AT39" s="46">
        <f t="shared" si="7"/>
        <v>0</v>
      </c>
      <c r="AU39" s="46">
        <v>0</v>
      </c>
      <c r="AV39" s="46">
        <f t="shared" si="8"/>
        <v>0</v>
      </c>
      <c r="AW39" s="46">
        <v>214000</v>
      </c>
      <c r="AX39" s="46">
        <f t="shared" si="9"/>
        <v>222881.00000000003</v>
      </c>
      <c r="AY39" s="46">
        <v>214000</v>
      </c>
      <c r="AZ39" s="46">
        <f t="shared" si="10"/>
        <v>222881.00000000003</v>
      </c>
      <c r="BA39" s="46">
        <v>107000</v>
      </c>
      <c r="BB39" s="46">
        <f t="shared" si="11"/>
        <v>111440.50000000001</v>
      </c>
      <c r="BC39" s="46">
        <v>0</v>
      </c>
      <c r="BD39" s="46">
        <f t="shared" si="12"/>
        <v>0</v>
      </c>
      <c r="BE39" s="46">
        <v>0</v>
      </c>
      <c r="BF39" s="46">
        <f t="shared" si="13"/>
        <v>0</v>
      </c>
      <c r="BG39" s="46">
        <v>0</v>
      </c>
      <c r="BH39" s="46">
        <f t="shared" si="14"/>
        <v>0</v>
      </c>
      <c r="BI39" s="46">
        <v>0</v>
      </c>
      <c r="BJ39" s="46">
        <f t="shared" si="15"/>
        <v>0</v>
      </c>
      <c r="BK39" s="46">
        <v>0</v>
      </c>
      <c r="BL39" s="46">
        <f t="shared" si="16"/>
        <v>0</v>
      </c>
      <c r="BM39" s="46">
        <v>0</v>
      </c>
      <c r="BN39" s="46">
        <f t="shared" si="17"/>
        <v>0</v>
      </c>
      <c r="BO39" s="46">
        <v>0</v>
      </c>
      <c r="BP39" s="46">
        <f t="shared" si="18"/>
        <v>0</v>
      </c>
      <c r="BQ39" s="46">
        <v>0</v>
      </c>
      <c r="BR39" s="46">
        <f t="shared" si="19"/>
        <v>0</v>
      </c>
      <c r="BS39" s="46">
        <v>0</v>
      </c>
      <c r="BT39" s="46">
        <f t="shared" si="20"/>
        <v>0</v>
      </c>
      <c r="BU39" s="46">
        <v>0</v>
      </c>
      <c r="BV39" s="46">
        <f t="shared" si="21"/>
        <v>0</v>
      </c>
      <c r="BW39" s="46">
        <v>0</v>
      </c>
      <c r="BX39" s="46">
        <f t="shared" si="22"/>
        <v>0</v>
      </c>
      <c r="BY39" s="46">
        <v>0</v>
      </c>
      <c r="BZ39" s="46">
        <f t="shared" si="23"/>
        <v>0</v>
      </c>
      <c r="CA39" s="47">
        <v>0</v>
      </c>
      <c r="CB39" s="46">
        <f t="shared" si="24"/>
        <v>0</v>
      </c>
      <c r="CC39" s="48">
        <v>0</v>
      </c>
      <c r="CD39" s="46">
        <f t="shared" si="25"/>
        <v>0</v>
      </c>
      <c r="CE39" s="49">
        <v>10</v>
      </c>
      <c r="CF39" s="50">
        <f t="shared" si="40"/>
        <v>55720.250000000015</v>
      </c>
      <c r="CG39" s="51">
        <v>535000</v>
      </c>
      <c r="CH39" s="52"/>
      <c r="CI39" s="52"/>
      <c r="CJ39" s="52"/>
      <c r="CK39" s="53"/>
      <c r="CL39" s="53"/>
      <c r="CM39" s="53"/>
      <c r="CN39" s="53"/>
      <c r="CO39" s="53"/>
      <c r="CP39" s="53"/>
      <c r="CQ39" s="53"/>
      <c r="CR39" s="53"/>
      <c r="CS39" s="52">
        <f>$CF39</f>
        <v>55720.250000000015</v>
      </c>
      <c r="CT39" s="52">
        <f>$CF39</f>
        <v>55720.250000000015</v>
      </c>
      <c r="CU39" s="52">
        <f t="shared" si="44"/>
        <v>55720.250000000015</v>
      </c>
      <c r="CV39" s="52">
        <f t="shared" si="44"/>
        <v>55720.250000000015</v>
      </c>
      <c r="CW39" s="52">
        <f t="shared" si="44"/>
        <v>55720.250000000015</v>
      </c>
      <c r="CX39" s="52">
        <f t="shared" si="44"/>
        <v>55720.250000000015</v>
      </c>
      <c r="CY39" s="52">
        <f t="shared" si="44"/>
        <v>55720.250000000015</v>
      </c>
      <c r="CZ39" s="52">
        <f t="shared" si="44"/>
        <v>55720.250000000015</v>
      </c>
      <c r="DA39" s="52">
        <f t="shared" si="44"/>
        <v>55720.250000000015</v>
      </c>
      <c r="DB39" s="52">
        <f t="shared" si="44"/>
        <v>55720.250000000015</v>
      </c>
      <c r="DC39" s="52"/>
      <c r="DD39" s="52"/>
      <c r="DE39" s="52"/>
      <c r="DF39" s="52"/>
      <c r="DG39" s="54">
        <v>0</v>
      </c>
      <c r="DH39" s="55">
        <v>10</v>
      </c>
      <c r="DI39" s="56" t="s">
        <v>545</v>
      </c>
      <c r="DJ39" s="57">
        <v>0</v>
      </c>
      <c r="DK39" s="57">
        <v>0</v>
      </c>
      <c r="DL39" s="57">
        <v>0</v>
      </c>
      <c r="DM39" s="57">
        <v>0</v>
      </c>
      <c r="DN39" s="57">
        <v>0</v>
      </c>
      <c r="DO39" s="57">
        <v>0</v>
      </c>
      <c r="DP39" s="58">
        <v>0</v>
      </c>
      <c r="DQ39" s="58">
        <v>0</v>
      </c>
      <c r="DR39" s="58">
        <v>0</v>
      </c>
      <c r="DS39" s="58">
        <v>0</v>
      </c>
    </row>
    <row r="40" spans="1:123" x14ac:dyDescent="0.25">
      <c r="A40" s="30" t="s">
        <v>591</v>
      </c>
      <c r="B40" s="65">
        <v>202329</v>
      </c>
      <c r="C40" s="66"/>
      <c r="D40" s="67" t="s">
        <v>592</v>
      </c>
      <c r="E40" s="34" t="s">
        <v>462</v>
      </c>
      <c r="F40" s="34" t="s">
        <v>461</v>
      </c>
      <c r="G40" s="34" t="s">
        <v>463</v>
      </c>
      <c r="H40" s="34" t="s">
        <v>464</v>
      </c>
      <c r="I40" s="34" t="s">
        <v>465</v>
      </c>
      <c r="J40" s="34" t="s">
        <v>44</v>
      </c>
      <c r="K40" s="34" t="s">
        <v>466</v>
      </c>
      <c r="L40" s="34" t="s">
        <v>467</v>
      </c>
      <c r="M40" s="36">
        <v>1.0415000000000001</v>
      </c>
      <c r="N40" s="69" t="s">
        <v>468</v>
      </c>
      <c r="O40" s="69" t="s">
        <v>58</v>
      </c>
      <c r="P40" s="37" t="s">
        <v>469</v>
      </c>
      <c r="Q40" s="38">
        <v>2021</v>
      </c>
      <c r="R40" s="39" t="s">
        <v>470</v>
      </c>
      <c r="S40" s="37" t="s">
        <v>471</v>
      </c>
      <c r="T40" s="39" t="s">
        <v>481</v>
      </c>
      <c r="U40" s="39" t="s">
        <v>482</v>
      </c>
      <c r="V40" s="39" t="s">
        <v>483</v>
      </c>
      <c r="W40" s="40" t="s">
        <v>484</v>
      </c>
      <c r="X40" s="40" t="s">
        <v>504</v>
      </c>
      <c r="Y40" s="41"/>
      <c r="Z40" s="274">
        <v>0</v>
      </c>
      <c r="AA40" s="42"/>
      <c r="AB40" s="43">
        <v>7641057.8920000009</v>
      </c>
      <c r="AC40" s="43">
        <v>0</v>
      </c>
      <c r="AD40" s="43"/>
      <c r="AE40" s="43">
        <v>0</v>
      </c>
      <c r="AF40" s="44"/>
      <c r="AG40" s="45">
        <f t="shared" si="0"/>
        <v>7641057.8160000006</v>
      </c>
      <c r="AH40" s="45">
        <f t="shared" si="1"/>
        <v>7958161.7153640017</v>
      </c>
      <c r="AI40" s="45">
        <f t="shared" si="2"/>
        <v>7958161.7153640017</v>
      </c>
      <c r="AJ40" s="46">
        <v>0</v>
      </c>
      <c r="AK40" s="46">
        <v>0</v>
      </c>
      <c r="AL40" s="46">
        <f t="shared" si="37"/>
        <v>0</v>
      </c>
      <c r="AM40" s="46">
        <v>0</v>
      </c>
      <c r="AN40" s="46">
        <f t="shared" si="4"/>
        <v>0</v>
      </c>
      <c r="AO40" s="46">
        <v>0</v>
      </c>
      <c r="AP40" s="46">
        <f t="shared" si="5"/>
        <v>0</v>
      </c>
      <c r="AQ40" s="46">
        <v>0</v>
      </c>
      <c r="AR40" s="46">
        <f t="shared" si="6"/>
        <v>0</v>
      </c>
      <c r="AS40" s="73">
        <v>0</v>
      </c>
      <c r="AT40" s="46">
        <f t="shared" si="7"/>
        <v>0</v>
      </c>
      <c r="AU40" s="73">
        <v>382052.91600000003</v>
      </c>
      <c r="AV40" s="46">
        <f t="shared" si="8"/>
        <v>397908.11201400007</v>
      </c>
      <c r="AW40" s="73">
        <v>382053</v>
      </c>
      <c r="AX40" s="46">
        <f t="shared" si="9"/>
        <v>397908.19950000005</v>
      </c>
      <c r="AY40" s="73">
        <v>3056422.9000000004</v>
      </c>
      <c r="AZ40" s="46">
        <f t="shared" si="10"/>
        <v>3183264.4503500005</v>
      </c>
      <c r="BA40" s="73">
        <v>3056423</v>
      </c>
      <c r="BB40" s="46">
        <f t="shared" si="11"/>
        <v>3183264.5545000001</v>
      </c>
      <c r="BC40" s="73">
        <v>764106</v>
      </c>
      <c r="BD40" s="46">
        <f t="shared" si="12"/>
        <v>795816.39900000009</v>
      </c>
      <c r="BE40" s="46">
        <v>0</v>
      </c>
      <c r="BF40" s="46">
        <f t="shared" si="13"/>
        <v>0</v>
      </c>
      <c r="BG40" s="46">
        <v>0</v>
      </c>
      <c r="BH40" s="46">
        <f t="shared" si="14"/>
        <v>0</v>
      </c>
      <c r="BI40" s="46">
        <v>0</v>
      </c>
      <c r="BJ40" s="46">
        <f t="shared" si="15"/>
        <v>0</v>
      </c>
      <c r="BK40" s="46">
        <v>0</v>
      </c>
      <c r="BL40" s="46">
        <f t="shared" si="16"/>
        <v>0</v>
      </c>
      <c r="BM40" s="46">
        <v>0</v>
      </c>
      <c r="BN40" s="46">
        <f t="shared" si="17"/>
        <v>0</v>
      </c>
      <c r="BO40" s="46">
        <v>0</v>
      </c>
      <c r="BP40" s="46">
        <f t="shared" si="18"/>
        <v>0</v>
      </c>
      <c r="BQ40" s="46">
        <v>0</v>
      </c>
      <c r="BR40" s="46">
        <f t="shared" si="19"/>
        <v>0</v>
      </c>
      <c r="BS40" s="46">
        <v>0</v>
      </c>
      <c r="BT40" s="46">
        <f t="shared" si="20"/>
        <v>0</v>
      </c>
      <c r="BU40" s="46">
        <v>0</v>
      </c>
      <c r="BV40" s="46">
        <f t="shared" si="21"/>
        <v>0</v>
      </c>
      <c r="BW40" s="46">
        <v>0</v>
      </c>
      <c r="BX40" s="46">
        <f t="shared" si="22"/>
        <v>0</v>
      </c>
      <c r="BY40" s="46">
        <v>0</v>
      </c>
      <c r="BZ40" s="46">
        <f t="shared" si="23"/>
        <v>0</v>
      </c>
      <c r="CA40" s="47">
        <v>0</v>
      </c>
      <c r="CB40" s="46">
        <f t="shared" si="24"/>
        <v>0</v>
      </c>
      <c r="CC40" s="48">
        <v>0</v>
      </c>
      <c r="CD40" s="46">
        <f t="shared" si="25"/>
        <v>0</v>
      </c>
      <c r="CE40" s="49">
        <v>40</v>
      </c>
      <c r="CF40" s="50">
        <f t="shared" si="40"/>
        <v>198954.04288410005</v>
      </c>
      <c r="CG40" s="51">
        <v>2674370.2622000012</v>
      </c>
      <c r="CH40" s="52"/>
      <c r="CI40" s="52"/>
      <c r="CJ40" s="52"/>
      <c r="CK40" s="53"/>
      <c r="CL40" s="53"/>
      <c r="CM40" s="53"/>
      <c r="CN40" s="53"/>
      <c r="CO40" s="53"/>
      <c r="CP40" s="53"/>
      <c r="CQ40" s="53"/>
      <c r="CR40" s="53"/>
      <c r="CS40" s="52">
        <f>$CF40</f>
        <v>198954.04288410005</v>
      </c>
      <c r="CT40" s="52">
        <f>$CF40</f>
        <v>198954.04288410005</v>
      </c>
      <c r="CU40" s="52">
        <f t="shared" si="44"/>
        <v>198954.04288410005</v>
      </c>
      <c r="CV40" s="52">
        <f t="shared" si="44"/>
        <v>198954.04288410005</v>
      </c>
      <c r="CW40" s="52">
        <f t="shared" si="44"/>
        <v>198954.04288410005</v>
      </c>
      <c r="CX40" s="52">
        <f t="shared" si="44"/>
        <v>198954.04288410005</v>
      </c>
      <c r="CY40" s="52">
        <f t="shared" si="44"/>
        <v>198954.04288410005</v>
      </c>
      <c r="CZ40" s="52">
        <f t="shared" si="44"/>
        <v>198954.04288410005</v>
      </c>
      <c r="DA40" s="52">
        <f t="shared" si="44"/>
        <v>198954.04288410005</v>
      </c>
      <c r="DB40" s="52">
        <f t="shared" si="44"/>
        <v>198954.04288410005</v>
      </c>
      <c r="DC40" s="52">
        <f t="shared" si="44"/>
        <v>198954.04288410005</v>
      </c>
      <c r="DD40" s="52">
        <f t="shared" si="44"/>
        <v>198954.04288410005</v>
      </c>
      <c r="DE40" s="52">
        <f t="shared" si="44"/>
        <v>198954.04288410005</v>
      </c>
      <c r="DF40" s="52">
        <f t="shared" si="44"/>
        <v>198954.04288410005</v>
      </c>
      <c r="DG40" s="54">
        <v>4966687.6297999993</v>
      </c>
      <c r="DH40" s="55">
        <v>14</v>
      </c>
      <c r="DI40" s="56" t="s">
        <v>539</v>
      </c>
      <c r="DJ40" s="57">
        <v>0</v>
      </c>
      <c r="DK40" s="57">
        <v>0</v>
      </c>
      <c r="DL40" s="57">
        <v>0</v>
      </c>
      <c r="DM40" s="57">
        <v>0</v>
      </c>
      <c r="DN40" s="57">
        <v>0</v>
      </c>
      <c r="DO40" s="57">
        <v>0</v>
      </c>
      <c r="DP40" s="58">
        <v>0</v>
      </c>
      <c r="DQ40" s="58">
        <v>0</v>
      </c>
      <c r="DR40" s="58">
        <v>0</v>
      </c>
      <c r="DS40" s="58">
        <v>0</v>
      </c>
    </row>
    <row r="41" spans="1:123" x14ac:dyDescent="0.25">
      <c r="A41" s="30" t="s">
        <v>593</v>
      </c>
      <c r="B41" s="65">
        <v>202330</v>
      </c>
      <c r="C41" s="66"/>
      <c r="D41" s="67" t="s">
        <v>594</v>
      </c>
      <c r="E41" s="34" t="s">
        <v>462</v>
      </c>
      <c r="F41" s="34" t="s">
        <v>461</v>
      </c>
      <c r="G41" s="34" t="s">
        <v>463</v>
      </c>
      <c r="H41" s="34" t="s">
        <v>464</v>
      </c>
      <c r="I41" s="34" t="s">
        <v>465</v>
      </c>
      <c r="J41" s="34" t="s">
        <v>44</v>
      </c>
      <c r="K41" s="34" t="s">
        <v>466</v>
      </c>
      <c r="L41" s="34" t="s">
        <v>467</v>
      </c>
      <c r="M41" s="36">
        <v>1.0415000000000001</v>
      </c>
      <c r="N41" s="69" t="s">
        <v>544</v>
      </c>
      <c r="O41" s="69" t="s">
        <v>58</v>
      </c>
      <c r="P41" s="37" t="s">
        <v>469</v>
      </c>
      <c r="Q41" s="38">
        <v>2021</v>
      </c>
      <c r="R41" s="39" t="s">
        <v>470</v>
      </c>
      <c r="S41" s="37" t="s">
        <v>471</v>
      </c>
      <c r="T41" s="39" t="s">
        <v>481</v>
      </c>
      <c r="U41" s="39" t="s">
        <v>482</v>
      </c>
      <c r="V41" s="39" t="s">
        <v>483</v>
      </c>
      <c r="W41" s="40" t="s">
        <v>484</v>
      </c>
      <c r="X41" s="40" t="s">
        <v>504</v>
      </c>
      <c r="Y41" s="41"/>
      <c r="Z41" s="274">
        <v>0</v>
      </c>
      <c r="AA41" s="42"/>
      <c r="AB41" s="43">
        <v>7641058.7479999997</v>
      </c>
      <c r="AC41" s="43">
        <v>0</v>
      </c>
      <c r="AD41" s="43"/>
      <c r="AE41" s="43">
        <v>0</v>
      </c>
      <c r="AF41" s="44"/>
      <c r="AG41" s="45">
        <f t="shared" si="0"/>
        <v>7641058.7479999997</v>
      </c>
      <c r="AH41" s="45">
        <f t="shared" si="1"/>
        <v>7958162.6860420005</v>
      </c>
      <c r="AI41" s="45">
        <f t="shared" si="2"/>
        <v>7958162.6860420005</v>
      </c>
      <c r="AJ41" s="46">
        <v>0</v>
      </c>
      <c r="AK41" s="46">
        <v>0</v>
      </c>
      <c r="AL41" s="46">
        <f t="shared" si="37"/>
        <v>0</v>
      </c>
      <c r="AM41" s="46">
        <v>0</v>
      </c>
      <c r="AN41" s="46">
        <f t="shared" si="4"/>
        <v>0</v>
      </c>
      <c r="AO41" s="46">
        <v>0</v>
      </c>
      <c r="AP41" s="46">
        <f t="shared" si="5"/>
        <v>0</v>
      </c>
      <c r="AQ41" s="46">
        <v>0</v>
      </c>
      <c r="AR41" s="46">
        <f t="shared" si="6"/>
        <v>0</v>
      </c>
      <c r="AS41" s="46">
        <v>0</v>
      </c>
      <c r="AT41" s="46">
        <f t="shared" si="7"/>
        <v>0</v>
      </c>
      <c r="AU41" s="46">
        <v>382052.91600000003</v>
      </c>
      <c r="AV41" s="46">
        <f t="shared" si="8"/>
        <v>397908.11201400007</v>
      </c>
      <c r="AW41" s="46">
        <v>382052.91600000003</v>
      </c>
      <c r="AX41" s="46">
        <f t="shared" si="9"/>
        <v>397908.11201400007</v>
      </c>
      <c r="AY41" s="46">
        <v>3093873.3280000002</v>
      </c>
      <c r="AZ41" s="46">
        <f t="shared" si="10"/>
        <v>3222269.0711120004</v>
      </c>
      <c r="BA41" s="46">
        <v>3163423.3280000002</v>
      </c>
      <c r="BB41" s="46">
        <f t="shared" si="11"/>
        <v>3294705.3961120006</v>
      </c>
      <c r="BC41" s="46">
        <v>619656.26</v>
      </c>
      <c r="BD41" s="46">
        <f t="shared" si="12"/>
        <v>645371.99479000003</v>
      </c>
      <c r="BE41" s="46">
        <v>0</v>
      </c>
      <c r="BF41" s="46">
        <f t="shared" si="13"/>
        <v>0</v>
      </c>
      <c r="BG41" s="46">
        <v>0</v>
      </c>
      <c r="BH41" s="46">
        <f t="shared" si="14"/>
        <v>0</v>
      </c>
      <c r="BI41" s="46">
        <v>0</v>
      </c>
      <c r="BJ41" s="46">
        <f t="shared" si="15"/>
        <v>0</v>
      </c>
      <c r="BK41" s="46">
        <v>0</v>
      </c>
      <c r="BL41" s="46">
        <f t="shared" si="16"/>
        <v>0</v>
      </c>
      <c r="BM41" s="46">
        <v>0</v>
      </c>
      <c r="BN41" s="46">
        <f t="shared" si="17"/>
        <v>0</v>
      </c>
      <c r="BO41" s="46">
        <v>0</v>
      </c>
      <c r="BP41" s="46">
        <f t="shared" si="18"/>
        <v>0</v>
      </c>
      <c r="BQ41" s="46">
        <v>0</v>
      </c>
      <c r="BR41" s="46">
        <f t="shared" si="19"/>
        <v>0</v>
      </c>
      <c r="BS41" s="46">
        <v>0</v>
      </c>
      <c r="BT41" s="46">
        <f t="shared" si="20"/>
        <v>0</v>
      </c>
      <c r="BU41" s="46">
        <v>0</v>
      </c>
      <c r="BV41" s="46">
        <f t="shared" si="21"/>
        <v>0</v>
      </c>
      <c r="BW41" s="46">
        <v>0</v>
      </c>
      <c r="BX41" s="46">
        <f t="shared" si="22"/>
        <v>0</v>
      </c>
      <c r="BY41" s="46">
        <v>0</v>
      </c>
      <c r="BZ41" s="46">
        <f t="shared" si="23"/>
        <v>0</v>
      </c>
      <c r="CA41" s="47">
        <v>0</v>
      </c>
      <c r="CB41" s="46">
        <f t="shared" si="24"/>
        <v>0</v>
      </c>
      <c r="CC41" s="48">
        <v>0</v>
      </c>
      <c r="CD41" s="46">
        <f t="shared" si="25"/>
        <v>0</v>
      </c>
      <c r="CE41" s="49">
        <v>40</v>
      </c>
      <c r="CF41" s="50">
        <f t="shared" si="40"/>
        <v>198954.06715105003</v>
      </c>
      <c r="CG41" s="51">
        <v>2483344.0931000006</v>
      </c>
      <c r="CH41" s="52"/>
      <c r="CI41" s="52"/>
      <c r="CJ41" s="52"/>
      <c r="CK41" s="53"/>
      <c r="CL41" s="53"/>
      <c r="CM41" s="53"/>
      <c r="CN41" s="53"/>
      <c r="CO41" s="53"/>
      <c r="CP41" s="53"/>
      <c r="CQ41" s="53"/>
      <c r="CR41" s="53"/>
      <c r="CS41" s="53"/>
      <c r="CT41" s="52">
        <f>$CF41</f>
        <v>198954.06715105003</v>
      </c>
      <c r="CU41" s="52">
        <f t="shared" si="44"/>
        <v>198954.06715105003</v>
      </c>
      <c r="CV41" s="52">
        <f t="shared" si="44"/>
        <v>198954.06715105003</v>
      </c>
      <c r="CW41" s="52">
        <f t="shared" si="44"/>
        <v>198954.06715105003</v>
      </c>
      <c r="CX41" s="52">
        <f t="shared" si="44"/>
        <v>198954.06715105003</v>
      </c>
      <c r="CY41" s="52">
        <f t="shared" si="44"/>
        <v>198954.06715105003</v>
      </c>
      <c r="CZ41" s="52">
        <f t="shared" si="44"/>
        <v>198954.06715105003</v>
      </c>
      <c r="DA41" s="52">
        <f t="shared" si="44"/>
        <v>198954.06715105003</v>
      </c>
      <c r="DB41" s="52">
        <f t="shared" si="44"/>
        <v>198954.06715105003</v>
      </c>
      <c r="DC41" s="52">
        <f t="shared" si="44"/>
        <v>198954.06715105003</v>
      </c>
      <c r="DD41" s="52">
        <f t="shared" si="44"/>
        <v>198954.06715105003</v>
      </c>
      <c r="DE41" s="52">
        <f t="shared" si="44"/>
        <v>198954.06715105003</v>
      </c>
      <c r="DF41" s="52">
        <f t="shared" si="44"/>
        <v>198954.06715105003</v>
      </c>
      <c r="DG41" s="54">
        <v>5157714.6548999995</v>
      </c>
      <c r="DH41" s="55">
        <v>13</v>
      </c>
      <c r="DI41" s="56" t="s">
        <v>539</v>
      </c>
      <c r="DJ41" s="57">
        <v>0</v>
      </c>
      <c r="DK41" s="57">
        <v>0</v>
      </c>
      <c r="DL41" s="57">
        <v>0</v>
      </c>
      <c r="DM41" s="57">
        <v>0</v>
      </c>
      <c r="DN41" s="57">
        <v>0</v>
      </c>
      <c r="DO41" s="57">
        <v>0</v>
      </c>
      <c r="DP41" s="58">
        <v>0</v>
      </c>
      <c r="DQ41" s="58">
        <v>0</v>
      </c>
      <c r="DR41" s="58">
        <v>0</v>
      </c>
      <c r="DS41" s="58">
        <v>0</v>
      </c>
    </row>
    <row r="42" spans="1:123" x14ac:dyDescent="0.25">
      <c r="A42" s="30" t="s">
        <v>595</v>
      </c>
      <c r="B42" s="65">
        <v>202340</v>
      </c>
      <c r="C42" s="66"/>
      <c r="D42" s="67" t="s">
        <v>596</v>
      </c>
      <c r="E42" s="34" t="s">
        <v>478</v>
      </c>
      <c r="F42" s="34">
        <v>0</v>
      </c>
      <c r="G42" s="34" t="s">
        <v>597</v>
      </c>
      <c r="H42" s="34" t="s">
        <v>464</v>
      </c>
      <c r="I42" s="34" t="s">
        <v>465</v>
      </c>
      <c r="J42" s="34" t="s">
        <v>44</v>
      </c>
      <c r="K42" s="34" t="s">
        <v>466</v>
      </c>
      <c r="L42" s="34" t="s">
        <v>467</v>
      </c>
      <c r="M42" s="36">
        <v>1.0415000000000001</v>
      </c>
      <c r="N42" s="69" t="s">
        <v>468</v>
      </c>
      <c r="O42" s="69" t="s">
        <v>58</v>
      </c>
      <c r="P42" s="37" t="s">
        <v>469</v>
      </c>
      <c r="Q42" s="38">
        <v>2022</v>
      </c>
      <c r="R42" s="39" t="s">
        <v>470</v>
      </c>
      <c r="S42" s="37" t="s">
        <v>471</v>
      </c>
      <c r="T42" s="39" t="s">
        <v>481</v>
      </c>
      <c r="U42" s="39" t="s">
        <v>482</v>
      </c>
      <c r="V42" s="39" t="s">
        <v>483</v>
      </c>
      <c r="W42" s="40" t="s">
        <v>484</v>
      </c>
      <c r="X42" s="40" t="s">
        <v>485</v>
      </c>
      <c r="Y42" s="41"/>
      <c r="Z42" s="274">
        <v>0</v>
      </c>
      <c r="AA42" s="42"/>
      <c r="AB42" s="43">
        <v>3251165.04</v>
      </c>
      <c r="AC42" s="43">
        <v>0</v>
      </c>
      <c r="AD42" s="43"/>
      <c r="AE42" s="43">
        <v>0</v>
      </c>
      <c r="AF42" s="44"/>
      <c r="AG42" s="45">
        <f t="shared" si="0"/>
        <v>3251164</v>
      </c>
      <c r="AH42" s="45">
        <f t="shared" si="1"/>
        <v>3386087.3060000003</v>
      </c>
      <c r="AI42" s="45">
        <f t="shared" si="2"/>
        <v>3386087.3060000003</v>
      </c>
      <c r="AJ42" s="46">
        <v>0</v>
      </c>
      <c r="AK42" s="46">
        <v>0</v>
      </c>
      <c r="AL42" s="46">
        <f t="shared" si="37"/>
        <v>0</v>
      </c>
      <c r="AM42" s="46">
        <v>0</v>
      </c>
      <c r="AN42" s="46">
        <f t="shared" si="4"/>
        <v>0</v>
      </c>
      <c r="AO42" s="73">
        <v>0</v>
      </c>
      <c r="AP42" s="46">
        <f t="shared" si="5"/>
        <v>0</v>
      </c>
      <c r="AQ42" s="73">
        <v>0</v>
      </c>
      <c r="AR42" s="46">
        <f t="shared" si="6"/>
        <v>0</v>
      </c>
      <c r="AS42" s="73">
        <v>325070</v>
      </c>
      <c r="AT42" s="46">
        <f t="shared" si="7"/>
        <v>338560.40500000003</v>
      </c>
      <c r="AU42" s="73">
        <v>325070</v>
      </c>
      <c r="AV42" s="46">
        <f t="shared" si="8"/>
        <v>338560.40500000003</v>
      </c>
      <c r="AW42" s="73">
        <v>1300512</v>
      </c>
      <c r="AX42" s="46">
        <f t="shared" si="9"/>
        <v>1354483.2480000001</v>
      </c>
      <c r="AY42" s="73">
        <v>1300512</v>
      </c>
      <c r="AZ42" s="46">
        <f t="shared" si="10"/>
        <v>1354483.2480000001</v>
      </c>
      <c r="BA42" s="46">
        <v>0</v>
      </c>
      <c r="BB42" s="46">
        <f t="shared" si="11"/>
        <v>0</v>
      </c>
      <c r="BC42" s="46">
        <v>0</v>
      </c>
      <c r="BD42" s="46">
        <f t="shared" si="12"/>
        <v>0</v>
      </c>
      <c r="BE42" s="46">
        <v>0</v>
      </c>
      <c r="BF42" s="46">
        <f t="shared" si="13"/>
        <v>0</v>
      </c>
      <c r="BG42" s="46">
        <v>0</v>
      </c>
      <c r="BH42" s="46">
        <f t="shared" si="14"/>
        <v>0</v>
      </c>
      <c r="BI42" s="46">
        <v>0</v>
      </c>
      <c r="BJ42" s="46">
        <f t="shared" si="15"/>
        <v>0</v>
      </c>
      <c r="BK42" s="46">
        <v>0</v>
      </c>
      <c r="BL42" s="46">
        <f t="shared" si="16"/>
        <v>0</v>
      </c>
      <c r="BM42" s="46">
        <v>0</v>
      </c>
      <c r="BN42" s="46">
        <f t="shared" si="17"/>
        <v>0</v>
      </c>
      <c r="BO42" s="46">
        <v>0</v>
      </c>
      <c r="BP42" s="46">
        <f t="shared" si="18"/>
        <v>0</v>
      </c>
      <c r="BQ42" s="46">
        <v>0</v>
      </c>
      <c r="BR42" s="46">
        <f t="shared" si="19"/>
        <v>0</v>
      </c>
      <c r="BS42" s="46">
        <v>0</v>
      </c>
      <c r="BT42" s="46">
        <f t="shared" si="20"/>
        <v>0</v>
      </c>
      <c r="BU42" s="46">
        <v>0</v>
      </c>
      <c r="BV42" s="46">
        <f t="shared" si="21"/>
        <v>0</v>
      </c>
      <c r="BW42" s="46">
        <v>0</v>
      </c>
      <c r="BX42" s="46">
        <f t="shared" si="22"/>
        <v>0</v>
      </c>
      <c r="BY42" s="46">
        <v>0</v>
      </c>
      <c r="BZ42" s="46">
        <f t="shared" si="23"/>
        <v>0</v>
      </c>
      <c r="CA42" s="47">
        <v>0</v>
      </c>
      <c r="CB42" s="46">
        <f t="shared" si="24"/>
        <v>0</v>
      </c>
      <c r="CC42" s="48">
        <v>0</v>
      </c>
      <c r="CD42" s="46">
        <f t="shared" si="25"/>
        <v>0</v>
      </c>
      <c r="CE42" s="49">
        <v>40</v>
      </c>
      <c r="CF42" s="50">
        <f t="shared" si="40"/>
        <v>84652.182650000002</v>
      </c>
      <c r="CG42" s="51">
        <v>1381745.142</v>
      </c>
      <c r="CH42" s="52"/>
      <c r="CI42" s="52"/>
      <c r="CJ42" s="52"/>
      <c r="CK42" s="53"/>
      <c r="CL42" s="53"/>
      <c r="CM42" s="53"/>
      <c r="CN42" s="53"/>
      <c r="CO42" s="53"/>
      <c r="CP42" s="52">
        <f>$CF42</f>
        <v>84652.182650000002</v>
      </c>
      <c r="CQ42" s="52">
        <f>$CF42</f>
        <v>84652.182650000002</v>
      </c>
      <c r="CR42" s="52">
        <f>$CF42</f>
        <v>84652.182650000002</v>
      </c>
      <c r="CS42" s="52">
        <f>$CF42</f>
        <v>84652.182650000002</v>
      </c>
      <c r="CT42" s="52">
        <f>$CF42</f>
        <v>84652.182650000002</v>
      </c>
      <c r="CU42" s="52">
        <f t="shared" si="44"/>
        <v>84652.182650000002</v>
      </c>
      <c r="CV42" s="52">
        <f t="shared" si="44"/>
        <v>84652.182650000002</v>
      </c>
      <c r="CW42" s="52">
        <f t="shared" si="44"/>
        <v>84652.182650000002</v>
      </c>
      <c r="CX42" s="52">
        <f t="shared" si="44"/>
        <v>84652.182650000002</v>
      </c>
      <c r="CY42" s="52">
        <f t="shared" si="44"/>
        <v>84652.182650000002</v>
      </c>
      <c r="CZ42" s="52">
        <f t="shared" si="44"/>
        <v>84652.182650000002</v>
      </c>
      <c r="DA42" s="52">
        <f t="shared" si="44"/>
        <v>84652.182650000002</v>
      </c>
      <c r="DB42" s="52">
        <f t="shared" si="44"/>
        <v>84652.182650000002</v>
      </c>
      <c r="DC42" s="52">
        <f t="shared" si="44"/>
        <v>84652.182650000002</v>
      </c>
      <c r="DD42" s="52">
        <f t="shared" si="44"/>
        <v>84652.182650000002</v>
      </c>
      <c r="DE42" s="52">
        <f t="shared" si="44"/>
        <v>84652.182650000002</v>
      </c>
      <c r="DF42" s="52">
        <f t="shared" si="44"/>
        <v>84652.182650000002</v>
      </c>
      <c r="DG42" s="54">
        <v>1869419.898</v>
      </c>
      <c r="DH42" s="55">
        <v>17</v>
      </c>
      <c r="DI42" s="56" t="s">
        <v>486</v>
      </c>
      <c r="DJ42" s="57">
        <v>0</v>
      </c>
      <c r="DK42" s="57">
        <v>0</v>
      </c>
      <c r="DL42" s="57">
        <v>0</v>
      </c>
      <c r="DM42" s="57">
        <v>0</v>
      </c>
      <c r="DN42" s="57">
        <v>325070.28000000003</v>
      </c>
      <c r="DO42" s="57">
        <v>0</v>
      </c>
      <c r="DP42" s="58">
        <v>0</v>
      </c>
      <c r="DQ42" s="58">
        <v>0</v>
      </c>
      <c r="DR42" s="58">
        <v>0</v>
      </c>
      <c r="DS42" s="58">
        <v>4225.9136399999998</v>
      </c>
    </row>
    <row r="43" spans="1:123" x14ac:dyDescent="0.25">
      <c r="A43" s="30" t="s">
        <v>598</v>
      </c>
      <c r="B43" s="65">
        <v>202343</v>
      </c>
      <c r="C43" s="66"/>
      <c r="D43" s="67" t="s">
        <v>599</v>
      </c>
      <c r="E43" s="34" t="s">
        <v>583</v>
      </c>
      <c r="F43" s="34" t="s">
        <v>461</v>
      </c>
      <c r="G43" s="34" t="s">
        <v>463</v>
      </c>
      <c r="H43" s="34" t="s">
        <v>480</v>
      </c>
      <c r="I43" s="34" t="s">
        <v>584</v>
      </c>
      <c r="J43" s="34" t="s">
        <v>44</v>
      </c>
      <c r="K43" s="34" t="s">
        <v>585</v>
      </c>
      <c r="L43" s="34" t="s">
        <v>467</v>
      </c>
      <c r="M43" s="36">
        <v>1.0415000000000001</v>
      </c>
      <c r="N43" s="69" t="s">
        <v>544</v>
      </c>
      <c r="O43" s="69" t="s">
        <v>58</v>
      </c>
      <c r="P43" s="37" t="s">
        <v>469</v>
      </c>
      <c r="Q43" s="38">
        <v>2023</v>
      </c>
      <c r="R43" s="39" t="s">
        <v>470</v>
      </c>
      <c r="S43" s="37" t="s">
        <v>471</v>
      </c>
      <c r="T43" s="39" t="s">
        <v>481</v>
      </c>
      <c r="U43" s="39" t="s">
        <v>482</v>
      </c>
      <c r="V43" s="39" t="s">
        <v>587</v>
      </c>
      <c r="W43" s="40" t="s">
        <v>587</v>
      </c>
      <c r="X43" s="40" t="s">
        <v>474</v>
      </c>
      <c r="Y43" s="41"/>
      <c r="Z43" s="274">
        <v>0</v>
      </c>
      <c r="AA43" s="42" t="s">
        <v>505</v>
      </c>
      <c r="AB43" s="43">
        <v>26921015.198799998</v>
      </c>
      <c r="AC43" s="43">
        <v>0</v>
      </c>
      <c r="AD43" s="43"/>
      <c r="AE43" s="43">
        <v>0</v>
      </c>
      <c r="AF43" s="44"/>
      <c r="AG43" s="45">
        <f t="shared" si="0"/>
        <v>26921015.600000001</v>
      </c>
      <c r="AH43" s="45">
        <f t="shared" si="1"/>
        <v>28038237.747400001</v>
      </c>
      <c r="AI43" s="45">
        <f t="shared" si="2"/>
        <v>28038237.747400001</v>
      </c>
      <c r="AJ43" s="46">
        <v>0</v>
      </c>
      <c r="AK43" s="46">
        <v>0</v>
      </c>
      <c r="AL43" s="46">
        <f t="shared" si="37"/>
        <v>0</v>
      </c>
      <c r="AM43" s="46">
        <v>0</v>
      </c>
      <c r="AN43" s="46">
        <f t="shared" si="4"/>
        <v>0</v>
      </c>
      <c r="AO43" s="46">
        <v>0</v>
      </c>
      <c r="AP43" s="46">
        <f t="shared" si="5"/>
        <v>0</v>
      </c>
      <c r="AQ43" s="46">
        <v>0</v>
      </c>
      <c r="AR43" s="46">
        <f t="shared" si="6"/>
        <v>0</v>
      </c>
      <c r="AS43" s="46">
        <v>0</v>
      </c>
      <c r="AT43" s="46">
        <f t="shared" si="7"/>
        <v>0</v>
      </c>
      <c r="AU43" s="46">
        <v>0</v>
      </c>
      <c r="AV43" s="46">
        <f t="shared" si="8"/>
        <v>0</v>
      </c>
      <c r="AW43" s="46">
        <v>0</v>
      </c>
      <c r="AX43" s="46">
        <f t="shared" si="9"/>
        <v>0</v>
      </c>
      <c r="AY43" s="46">
        <v>0</v>
      </c>
      <c r="AZ43" s="46">
        <f t="shared" si="10"/>
        <v>0</v>
      </c>
      <c r="BA43" s="46">
        <v>0</v>
      </c>
      <c r="BB43" s="46">
        <f t="shared" si="11"/>
        <v>0</v>
      </c>
      <c r="BC43" s="46">
        <v>0</v>
      </c>
      <c r="BD43" s="46">
        <f t="shared" si="12"/>
        <v>0</v>
      </c>
      <c r="BE43" s="46">
        <v>0</v>
      </c>
      <c r="BF43" s="46">
        <f t="shared" si="13"/>
        <v>0</v>
      </c>
      <c r="BG43" s="46">
        <v>1345200</v>
      </c>
      <c r="BH43" s="46">
        <f t="shared" si="14"/>
        <v>1401025.8</v>
      </c>
      <c r="BI43" s="46">
        <v>1345200</v>
      </c>
      <c r="BJ43" s="46">
        <f t="shared" si="15"/>
        <v>1401025.8</v>
      </c>
      <c r="BK43" s="46">
        <v>10768680</v>
      </c>
      <c r="BL43" s="46">
        <f t="shared" si="16"/>
        <v>11215580.220000001</v>
      </c>
      <c r="BM43" s="46">
        <v>10768680</v>
      </c>
      <c r="BN43" s="46">
        <f t="shared" si="17"/>
        <v>11215580.220000001</v>
      </c>
      <c r="BO43" s="46">
        <v>2693255.5999999996</v>
      </c>
      <c r="BP43" s="46">
        <f t="shared" si="18"/>
        <v>2805025.7073999997</v>
      </c>
      <c r="BQ43" s="46">
        <v>0</v>
      </c>
      <c r="BR43" s="46">
        <f t="shared" si="19"/>
        <v>0</v>
      </c>
      <c r="BS43" s="46">
        <v>0</v>
      </c>
      <c r="BT43" s="46">
        <f t="shared" si="20"/>
        <v>0</v>
      </c>
      <c r="BU43" s="46">
        <v>0</v>
      </c>
      <c r="BV43" s="46">
        <f t="shared" si="21"/>
        <v>0</v>
      </c>
      <c r="BW43" s="46">
        <v>0</v>
      </c>
      <c r="BX43" s="46">
        <f t="shared" si="22"/>
        <v>0</v>
      </c>
      <c r="BY43" s="46">
        <v>0</v>
      </c>
      <c r="BZ43" s="46">
        <f t="shared" si="23"/>
        <v>0</v>
      </c>
      <c r="CA43" s="47">
        <v>0</v>
      </c>
      <c r="CB43" s="46">
        <f t="shared" si="24"/>
        <v>0</v>
      </c>
      <c r="CC43" s="48">
        <v>0</v>
      </c>
      <c r="CD43" s="46">
        <f t="shared" si="25"/>
        <v>0</v>
      </c>
      <c r="CE43" s="49">
        <v>40</v>
      </c>
      <c r="CF43" s="50">
        <f t="shared" si="40"/>
        <v>700955.94368500006</v>
      </c>
      <c r="CG43" s="51">
        <v>4711177.7300000004</v>
      </c>
      <c r="CH43" s="52"/>
      <c r="CI43" s="52"/>
      <c r="CJ43" s="52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2">
        <f t="shared" si="44"/>
        <v>700955.94368500006</v>
      </c>
      <c r="DA43" s="52">
        <f t="shared" si="44"/>
        <v>700955.94368500006</v>
      </c>
      <c r="DB43" s="52">
        <f t="shared" si="44"/>
        <v>700955.94368500006</v>
      </c>
      <c r="DC43" s="52">
        <f t="shared" si="44"/>
        <v>700955.94368500006</v>
      </c>
      <c r="DD43" s="52">
        <f t="shared" si="44"/>
        <v>700955.94368500006</v>
      </c>
      <c r="DE43" s="52">
        <f t="shared" si="44"/>
        <v>700955.94368500006</v>
      </c>
      <c r="DF43" s="52">
        <f t="shared" si="44"/>
        <v>700955.94368500006</v>
      </c>
      <c r="DG43" s="54">
        <v>22209837.870000001</v>
      </c>
      <c r="DH43" s="55">
        <v>7</v>
      </c>
      <c r="DI43" s="56" t="s">
        <v>588</v>
      </c>
      <c r="DJ43" s="57">
        <v>0</v>
      </c>
      <c r="DK43" s="57">
        <v>0</v>
      </c>
      <c r="DL43" s="57">
        <v>0</v>
      </c>
      <c r="DM43" s="57">
        <v>0</v>
      </c>
      <c r="DN43" s="57">
        <v>0</v>
      </c>
      <c r="DO43" s="57">
        <v>0</v>
      </c>
      <c r="DP43" s="58">
        <v>0</v>
      </c>
      <c r="DQ43" s="58">
        <v>0</v>
      </c>
      <c r="DR43" s="58">
        <v>0</v>
      </c>
      <c r="DS43" s="58">
        <v>0</v>
      </c>
    </row>
    <row r="44" spans="1:123" x14ac:dyDescent="0.25">
      <c r="A44" s="30" t="s">
        <v>600</v>
      </c>
      <c r="B44" s="65">
        <v>202345</v>
      </c>
      <c r="C44" s="66"/>
      <c r="D44" s="67" t="s">
        <v>601</v>
      </c>
      <c r="E44" s="34" t="s">
        <v>583</v>
      </c>
      <c r="F44" s="34" t="s">
        <v>461</v>
      </c>
      <c r="G44" s="34" t="s">
        <v>463</v>
      </c>
      <c r="H44" s="34" t="s">
        <v>480</v>
      </c>
      <c r="I44" s="34" t="s">
        <v>584</v>
      </c>
      <c r="J44" s="34" t="s">
        <v>44</v>
      </c>
      <c r="K44" s="34" t="s">
        <v>585</v>
      </c>
      <c r="L44" s="34" t="s">
        <v>467</v>
      </c>
      <c r="M44" s="36">
        <v>1.0415000000000001</v>
      </c>
      <c r="N44" s="69" t="s">
        <v>544</v>
      </c>
      <c r="O44" s="69" t="s">
        <v>58</v>
      </c>
      <c r="P44" s="37" t="s">
        <v>469</v>
      </c>
      <c r="Q44" s="38">
        <v>2023</v>
      </c>
      <c r="R44" s="39" t="s">
        <v>470</v>
      </c>
      <c r="S44" s="37" t="s">
        <v>471</v>
      </c>
      <c r="T44" s="39" t="s">
        <v>481</v>
      </c>
      <c r="U44" s="39" t="s">
        <v>482</v>
      </c>
      <c r="V44" s="39" t="s">
        <v>587</v>
      </c>
      <c r="W44" s="40" t="s">
        <v>587</v>
      </c>
      <c r="X44" s="40" t="s">
        <v>474</v>
      </c>
      <c r="Y44" s="41"/>
      <c r="Z44" s="274">
        <v>0</v>
      </c>
      <c r="AA44" s="42" t="s">
        <v>505</v>
      </c>
      <c r="AB44" s="43">
        <v>8776586.7719999999</v>
      </c>
      <c r="AC44" s="43">
        <v>0</v>
      </c>
      <c r="AD44" s="43"/>
      <c r="AE44" s="43">
        <v>0</v>
      </c>
      <c r="AF44" s="44"/>
      <c r="AG44" s="45">
        <f t="shared" si="0"/>
        <v>8776586.3000000007</v>
      </c>
      <c r="AH44" s="45">
        <f t="shared" si="1"/>
        <v>9140814.6314500012</v>
      </c>
      <c r="AI44" s="45">
        <f t="shared" si="2"/>
        <v>9140814.6314500012</v>
      </c>
      <c r="AJ44" s="46">
        <v>0</v>
      </c>
      <c r="AK44" s="46">
        <v>0</v>
      </c>
      <c r="AL44" s="46">
        <f t="shared" si="37"/>
        <v>0</v>
      </c>
      <c r="AM44" s="46">
        <v>0</v>
      </c>
      <c r="AN44" s="46">
        <f t="shared" si="4"/>
        <v>0</v>
      </c>
      <c r="AO44" s="46">
        <v>0</v>
      </c>
      <c r="AP44" s="46">
        <f t="shared" si="5"/>
        <v>0</v>
      </c>
      <c r="AQ44" s="46">
        <v>0</v>
      </c>
      <c r="AR44" s="46">
        <f t="shared" si="6"/>
        <v>0</v>
      </c>
      <c r="AS44" s="46">
        <v>0</v>
      </c>
      <c r="AT44" s="46">
        <f t="shared" si="7"/>
        <v>0</v>
      </c>
      <c r="AU44" s="46">
        <v>0</v>
      </c>
      <c r="AV44" s="46">
        <f t="shared" si="8"/>
        <v>0</v>
      </c>
      <c r="AW44" s="46">
        <v>0</v>
      </c>
      <c r="AX44" s="46">
        <f t="shared" si="9"/>
        <v>0</v>
      </c>
      <c r="AY44" s="46">
        <v>0</v>
      </c>
      <c r="AZ44" s="46">
        <f t="shared" si="10"/>
        <v>0</v>
      </c>
      <c r="BA44" s="46">
        <v>0</v>
      </c>
      <c r="BB44" s="46">
        <f t="shared" si="11"/>
        <v>0</v>
      </c>
      <c r="BC44" s="46">
        <v>0</v>
      </c>
      <c r="BD44" s="46">
        <f t="shared" si="12"/>
        <v>0</v>
      </c>
      <c r="BE44" s="46">
        <v>0</v>
      </c>
      <c r="BF44" s="46">
        <f t="shared" si="13"/>
        <v>0</v>
      </c>
      <c r="BG44" s="46">
        <v>0</v>
      </c>
      <c r="BH44" s="46">
        <f t="shared" si="14"/>
        <v>0</v>
      </c>
      <c r="BI44" s="46">
        <v>0</v>
      </c>
      <c r="BJ44" s="46">
        <f t="shared" si="15"/>
        <v>0</v>
      </c>
      <c r="BK44" s="46">
        <v>0</v>
      </c>
      <c r="BL44" s="46">
        <f t="shared" si="16"/>
        <v>0</v>
      </c>
      <c r="BM44" s="46">
        <v>0</v>
      </c>
      <c r="BN44" s="46">
        <f t="shared" si="17"/>
        <v>0</v>
      </c>
      <c r="BO44" s="46">
        <v>0</v>
      </c>
      <c r="BP44" s="46">
        <f t="shared" si="18"/>
        <v>0</v>
      </c>
      <c r="BQ44" s="46">
        <v>0</v>
      </c>
      <c r="BR44" s="46">
        <f t="shared" si="19"/>
        <v>0</v>
      </c>
      <c r="BS44" s="46">
        <v>0</v>
      </c>
      <c r="BT44" s="46">
        <f t="shared" si="20"/>
        <v>0</v>
      </c>
      <c r="BU44" s="46">
        <v>438960</v>
      </c>
      <c r="BV44" s="46">
        <f t="shared" si="21"/>
        <v>457176.84</v>
      </c>
      <c r="BW44" s="46">
        <v>438960</v>
      </c>
      <c r="BX44" s="46">
        <f t="shared" si="22"/>
        <v>457176.84</v>
      </c>
      <c r="BY44" s="46">
        <v>3510500</v>
      </c>
      <c r="BZ44" s="46">
        <f t="shared" si="23"/>
        <v>3656185.7500000005</v>
      </c>
      <c r="CA44" s="47">
        <v>3510500</v>
      </c>
      <c r="CB44" s="46">
        <f t="shared" si="24"/>
        <v>3656185.7500000005</v>
      </c>
      <c r="CC44" s="48">
        <v>877666.29999999993</v>
      </c>
      <c r="CD44" s="46">
        <f t="shared" si="25"/>
        <v>914089.45145000005</v>
      </c>
      <c r="CE44" s="74">
        <v>40</v>
      </c>
      <c r="CF44" s="50">
        <f t="shared" si="40"/>
        <v>228520.36578625004</v>
      </c>
      <c r="CG44" s="51">
        <v>0</v>
      </c>
      <c r="CH44" s="52"/>
      <c r="CI44" s="52"/>
      <c r="CJ44" s="52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4">
        <v>8776586.3000000007</v>
      </c>
      <c r="DH44" s="55">
        <v>0</v>
      </c>
      <c r="DI44" s="56" t="s">
        <v>588</v>
      </c>
      <c r="DJ44" s="57">
        <v>0</v>
      </c>
      <c r="DK44" s="57">
        <v>0</v>
      </c>
      <c r="DL44" s="57">
        <v>0</v>
      </c>
      <c r="DM44" s="57">
        <v>0</v>
      </c>
      <c r="DN44" s="57">
        <v>0</v>
      </c>
      <c r="DO44" s="57">
        <v>0</v>
      </c>
      <c r="DP44" s="58">
        <v>0</v>
      </c>
      <c r="DQ44" s="58">
        <v>0</v>
      </c>
      <c r="DR44" s="58">
        <v>0</v>
      </c>
      <c r="DS44" s="58">
        <v>0</v>
      </c>
    </row>
    <row r="45" spans="1:123" x14ac:dyDescent="0.25">
      <c r="A45" s="30" t="s">
        <v>602</v>
      </c>
      <c r="B45" s="65">
        <v>202351</v>
      </c>
      <c r="C45" s="66"/>
      <c r="D45" s="67" t="s">
        <v>603</v>
      </c>
      <c r="E45" s="34" t="s">
        <v>583</v>
      </c>
      <c r="F45" s="34" t="s">
        <v>604</v>
      </c>
      <c r="G45" s="34" t="s">
        <v>597</v>
      </c>
      <c r="H45" s="34" t="s">
        <v>480</v>
      </c>
      <c r="I45" s="34" t="s">
        <v>584</v>
      </c>
      <c r="J45" s="34" t="s">
        <v>605</v>
      </c>
      <c r="K45" s="34" t="s">
        <v>491</v>
      </c>
      <c r="L45" s="34" t="s">
        <v>467</v>
      </c>
      <c r="M45" s="36">
        <v>1.04</v>
      </c>
      <c r="N45" s="69" t="s">
        <v>468</v>
      </c>
      <c r="O45" s="69" t="s">
        <v>58</v>
      </c>
      <c r="P45" s="37" t="s">
        <v>469</v>
      </c>
      <c r="Q45" s="38">
        <v>2023</v>
      </c>
      <c r="R45" s="39" t="s">
        <v>470</v>
      </c>
      <c r="S45" s="37" t="s">
        <v>471</v>
      </c>
      <c r="T45" s="39" t="s">
        <v>523</v>
      </c>
      <c r="U45" s="39" t="s">
        <v>524</v>
      </c>
      <c r="V45" s="39" t="s">
        <v>606</v>
      </c>
      <c r="W45" s="40" t="s">
        <v>607</v>
      </c>
      <c r="X45" s="40" t="s">
        <v>530</v>
      </c>
      <c r="Y45" s="41"/>
      <c r="Z45" s="274">
        <v>0</v>
      </c>
      <c r="AA45" s="42"/>
      <c r="AB45" s="43">
        <v>2080000</v>
      </c>
      <c r="AC45" s="43">
        <v>0</v>
      </c>
      <c r="AD45" s="43"/>
      <c r="AE45" s="43">
        <v>0</v>
      </c>
      <c r="AF45" s="44"/>
      <c r="AG45" s="45">
        <f t="shared" si="0"/>
        <v>2080000</v>
      </c>
      <c r="AH45" s="45">
        <f t="shared" si="1"/>
        <v>2163200</v>
      </c>
      <c r="AI45" s="45">
        <f t="shared" si="2"/>
        <v>2163200</v>
      </c>
      <c r="AJ45" s="46">
        <v>0</v>
      </c>
      <c r="AK45" s="46">
        <v>0</v>
      </c>
      <c r="AL45" s="46">
        <f t="shared" si="37"/>
        <v>0</v>
      </c>
      <c r="AM45" s="46">
        <v>0</v>
      </c>
      <c r="AN45" s="46">
        <f t="shared" si="4"/>
        <v>0</v>
      </c>
      <c r="AO45" s="46">
        <v>0</v>
      </c>
      <c r="AP45" s="46">
        <f t="shared" si="5"/>
        <v>0</v>
      </c>
      <c r="AQ45" s="46">
        <v>0</v>
      </c>
      <c r="AR45" s="46">
        <f t="shared" si="6"/>
        <v>0</v>
      </c>
      <c r="AS45" s="46">
        <v>520000</v>
      </c>
      <c r="AT45" s="46">
        <f t="shared" si="7"/>
        <v>540800</v>
      </c>
      <c r="AU45" s="46">
        <v>0</v>
      </c>
      <c r="AV45" s="46">
        <f t="shared" si="8"/>
        <v>0</v>
      </c>
      <c r="AW45" s="46">
        <v>520000</v>
      </c>
      <c r="AX45" s="46">
        <f t="shared" si="9"/>
        <v>540800</v>
      </c>
      <c r="AY45" s="46">
        <v>0</v>
      </c>
      <c r="AZ45" s="46">
        <f t="shared" si="10"/>
        <v>0</v>
      </c>
      <c r="BA45" s="46">
        <v>520000</v>
      </c>
      <c r="BB45" s="46">
        <f t="shared" si="11"/>
        <v>540800</v>
      </c>
      <c r="BC45" s="46">
        <v>0</v>
      </c>
      <c r="BD45" s="46">
        <f t="shared" si="12"/>
        <v>0</v>
      </c>
      <c r="BE45" s="46">
        <v>520000</v>
      </c>
      <c r="BF45" s="46">
        <f t="shared" si="13"/>
        <v>540800</v>
      </c>
      <c r="BG45" s="46">
        <v>0</v>
      </c>
      <c r="BH45" s="46">
        <f t="shared" si="14"/>
        <v>0</v>
      </c>
      <c r="BI45" s="46">
        <v>0</v>
      </c>
      <c r="BJ45" s="46">
        <f t="shared" si="15"/>
        <v>0</v>
      </c>
      <c r="BK45" s="46">
        <v>0</v>
      </c>
      <c r="BL45" s="46">
        <f t="shared" si="16"/>
        <v>0</v>
      </c>
      <c r="BM45" s="46">
        <v>0</v>
      </c>
      <c r="BN45" s="46">
        <f t="shared" si="17"/>
        <v>0</v>
      </c>
      <c r="BO45" s="46">
        <v>0</v>
      </c>
      <c r="BP45" s="46">
        <f t="shared" si="18"/>
        <v>0</v>
      </c>
      <c r="BQ45" s="46">
        <v>0</v>
      </c>
      <c r="BR45" s="46">
        <f t="shared" si="19"/>
        <v>0</v>
      </c>
      <c r="BS45" s="46">
        <v>0</v>
      </c>
      <c r="BT45" s="46">
        <f t="shared" si="20"/>
        <v>0</v>
      </c>
      <c r="BU45" s="46">
        <v>0</v>
      </c>
      <c r="BV45" s="46">
        <f t="shared" si="21"/>
        <v>0</v>
      </c>
      <c r="BW45" s="46">
        <v>0</v>
      </c>
      <c r="BX45" s="46">
        <f t="shared" si="22"/>
        <v>0</v>
      </c>
      <c r="BY45" s="46">
        <v>0</v>
      </c>
      <c r="BZ45" s="46">
        <f t="shared" si="23"/>
        <v>0</v>
      </c>
      <c r="CA45" s="47">
        <v>0</v>
      </c>
      <c r="CB45" s="46">
        <f t="shared" si="24"/>
        <v>0</v>
      </c>
      <c r="CC45" s="48">
        <v>0</v>
      </c>
      <c r="CD45" s="46">
        <f t="shared" si="25"/>
        <v>0</v>
      </c>
      <c r="CE45" s="75">
        <v>40</v>
      </c>
      <c r="CF45" s="50">
        <f t="shared" si="40"/>
        <v>54080</v>
      </c>
      <c r="CG45" s="51">
        <v>780000</v>
      </c>
      <c r="CH45" s="52"/>
      <c r="CI45" s="52"/>
      <c r="CJ45" s="52"/>
      <c r="CK45" s="53"/>
      <c r="CL45" s="53"/>
      <c r="CM45" s="53"/>
      <c r="CN45" s="53"/>
      <c r="CO45" s="53">
        <v>13000</v>
      </c>
      <c r="CP45" s="53">
        <v>13000</v>
      </c>
      <c r="CQ45" s="53">
        <v>26000</v>
      </c>
      <c r="CR45" s="53">
        <v>26000</v>
      </c>
      <c r="CS45" s="53">
        <v>39000</v>
      </c>
      <c r="CT45" s="53">
        <v>39000</v>
      </c>
      <c r="CU45" s="53">
        <f t="shared" ref="CU45:DF60" si="45">$CF45</f>
        <v>54080</v>
      </c>
      <c r="CV45" s="53">
        <f t="shared" si="45"/>
        <v>54080</v>
      </c>
      <c r="CW45" s="53">
        <f t="shared" si="45"/>
        <v>54080</v>
      </c>
      <c r="CX45" s="53">
        <f t="shared" si="45"/>
        <v>54080</v>
      </c>
      <c r="CY45" s="53">
        <f t="shared" si="45"/>
        <v>54080</v>
      </c>
      <c r="CZ45" s="53">
        <f t="shared" si="45"/>
        <v>54080</v>
      </c>
      <c r="DA45" s="53">
        <f t="shared" si="45"/>
        <v>54080</v>
      </c>
      <c r="DB45" s="53">
        <f t="shared" si="45"/>
        <v>54080</v>
      </c>
      <c r="DC45" s="53">
        <f t="shared" si="45"/>
        <v>54080</v>
      </c>
      <c r="DD45" s="53">
        <f t="shared" si="45"/>
        <v>54080</v>
      </c>
      <c r="DE45" s="53">
        <f t="shared" si="45"/>
        <v>54080</v>
      </c>
      <c r="DF45" s="53">
        <f t="shared" si="45"/>
        <v>54080</v>
      </c>
      <c r="DG45" s="54">
        <v>1300000</v>
      </c>
      <c r="DH45" s="55">
        <v>18</v>
      </c>
      <c r="DI45" s="76" t="s">
        <v>608</v>
      </c>
      <c r="DJ45" s="57">
        <v>0</v>
      </c>
      <c r="DK45" s="57">
        <v>0</v>
      </c>
      <c r="DL45" s="57">
        <v>0</v>
      </c>
      <c r="DM45" s="57">
        <v>0</v>
      </c>
      <c r="DN45" s="57">
        <v>0</v>
      </c>
      <c r="DO45" s="57">
        <v>0</v>
      </c>
      <c r="DP45" s="58">
        <v>0</v>
      </c>
      <c r="DQ45" s="58">
        <v>0</v>
      </c>
      <c r="DR45" s="58">
        <v>0</v>
      </c>
      <c r="DS45" s="58">
        <v>0</v>
      </c>
    </row>
    <row r="46" spans="1:123" x14ac:dyDescent="0.25">
      <c r="A46" s="30" t="s">
        <v>609</v>
      </c>
      <c r="B46" s="65">
        <v>202352</v>
      </c>
      <c r="C46" s="66"/>
      <c r="D46" s="67" t="s">
        <v>610</v>
      </c>
      <c r="E46" s="34" t="s">
        <v>583</v>
      </c>
      <c r="F46" s="34" t="s">
        <v>604</v>
      </c>
      <c r="G46" s="34" t="s">
        <v>597</v>
      </c>
      <c r="H46" s="34" t="s">
        <v>480</v>
      </c>
      <c r="I46" s="34" t="s">
        <v>584</v>
      </c>
      <c r="J46" s="34" t="s">
        <v>605</v>
      </c>
      <c r="K46" s="34" t="s">
        <v>491</v>
      </c>
      <c r="L46" s="34" t="s">
        <v>467</v>
      </c>
      <c r="M46" s="36">
        <v>1.04</v>
      </c>
      <c r="N46" s="69" t="s">
        <v>468</v>
      </c>
      <c r="O46" s="69" t="s">
        <v>58</v>
      </c>
      <c r="P46" s="37" t="s">
        <v>469</v>
      </c>
      <c r="Q46" s="38">
        <v>2023</v>
      </c>
      <c r="R46" s="39" t="s">
        <v>470</v>
      </c>
      <c r="S46" s="37" t="s">
        <v>471</v>
      </c>
      <c r="T46" s="39" t="s">
        <v>523</v>
      </c>
      <c r="U46" s="39" t="s">
        <v>524</v>
      </c>
      <c r="V46" s="39" t="s">
        <v>606</v>
      </c>
      <c r="W46" s="40" t="s">
        <v>607</v>
      </c>
      <c r="X46" s="40" t="s">
        <v>530</v>
      </c>
      <c r="Y46" s="41"/>
      <c r="Z46" s="274">
        <v>0</v>
      </c>
      <c r="AA46" s="42"/>
      <c r="AB46" s="43">
        <v>2860000</v>
      </c>
      <c r="AC46" s="43">
        <v>0</v>
      </c>
      <c r="AD46" s="43"/>
      <c r="AE46" s="43">
        <v>0</v>
      </c>
      <c r="AF46" s="44"/>
      <c r="AG46" s="45">
        <f t="shared" si="0"/>
        <v>2860000</v>
      </c>
      <c r="AH46" s="45">
        <f t="shared" si="1"/>
        <v>2974400</v>
      </c>
      <c r="AI46" s="45">
        <f t="shared" si="2"/>
        <v>2974400</v>
      </c>
      <c r="AJ46" s="46">
        <v>0</v>
      </c>
      <c r="AK46" s="46">
        <v>0</v>
      </c>
      <c r="AL46" s="46">
        <f t="shared" si="37"/>
        <v>0</v>
      </c>
      <c r="AM46" s="46">
        <v>0</v>
      </c>
      <c r="AN46" s="46">
        <f t="shared" si="4"/>
        <v>0</v>
      </c>
      <c r="AO46" s="46">
        <v>0</v>
      </c>
      <c r="AP46" s="46">
        <f t="shared" si="5"/>
        <v>0</v>
      </c>
      <c r="AQ46" s="46">
        <v>0</v>
      </c>
      <c r="AR46" s="46">
        <f t="shared" si="6"/>
        <v>0</v>
      </c>
      <c r="AS46" s="46">
        <v>715000</v>
      </c>
      <c r="AT46" s="46">
        <f t="shared" si="7"/>
        <v>743600</v>
      </c>
      <c r="AU46" s="46">
        <v>0</v>
      </c>
      <c r="AV46" s="46">
        <f t="shared" si="8"/>
        <v>0</v>
      </c>
      <c r="AW46" s="46">
        <v>715000</v>
      </c>
      <c r="AX46" s="46">
        <f t="shared" si="9"/>
        <v>743600</v>
      </c>
      <c r="AY46" s="46">
        <v>0</v>
      </c>
      <c r="AZ46" s="46">
        <f t="shared" si="10"/>
        <v>0</v>
      </c>
      <c r="BA46" s="46">
        <v>715000</v>
      </c>
      <c r="BB46" s="46">
        <f t="shared" si="11"/>
        <v>743600</v>
      </c>
      <c r="BC46" s="46">
        <v>0</v>
      </c>
      <c r="BD46" s="46">
        <f t="shared" si="12"/>
        <v>0</v>
      </c>
      <c r="BE46" s="46">
        <v>715000</v>
      </c>
      <c r="BF46" s="46">
        <f t="shared" si="13"/>
        <v>743600</v>
      </c>
      <c r="BG46" s="46">
        <v>0</v>
      </c>
      <c r="BH46" s="46">
        <f t="shared" si="14"/>
        <v>0</v>
      </c>
      <c r="BI46" s="46">
        <v>0</v>
      </c>
      <c r="BJ46" s="46">
        <f t="shared" si="15"/>
        <v>0</v>
      </c>
      <c r="BK46" s="46">
        <v>0</v>
      </c>
      <c r="BL46" s="46">
        <f t="shared" si="16"/>
        <v>0</v>
      </c>
      <c r="BM46" s="46">
        <v>0</v>
      </c>
      <c r="BN46" s="46">
        <f t="shared" si="17"/>
        <v>0</v>
      </c>
      <c r="BO46" s="46">
        <v>0</v>
      </c>
      <c r="BP46" s="46">
        <f t="shared" si="18"/>
        <v>0</v>
      </c>
      <c r="BQ46" s="46">
        <v>0</v>
      </c>
      <c r="BR46" s="46">
        <f t="shared" si="19"/>
        <v>0</v>
      </c>
      <c r="BS46" s="46">
        <v>0</v>
      </c>
      <c r="BT46" s="46">
        <f t="shared" si="20"/>
        <v>0</v>
      </c>
      <c r="BU46" s="46">
        <v>0</v>
      </c>
      <c r="BV46" s="46">
        <f t="shared" si="21"/>
        <v>0</v>
      </c>
      <c r="BW46" s="46">
        <v>0</v>
      </c>
      <c r="BX46" s="46">
        <f t="shared" si="22"/>
        <v>0</v>
      </c>
      <c r="BY46" s="46">
        <v>0</v>
      </c>
      <c r="BZ46" s="46">
        <f t="shared" si="23"/>
        <v>0</v>
      </c>
      <c r="CA46" s="47">
        <v>0</v>
      </c>
      <c r="CB46" s="46">
        <f t="shared" si="24"/>
        <v>0</v>
      </c>
      <c r="CC46" s="48">
        <v>0</v>
      </c>
      <c r="CD46" s="46">
        <f t="shared" si="25"/>
        <v>0</v>
      </c>
      <c r="CE46" s="75">
        <v>40</v>
      </c>
      <c r="CF46" s="50">
        <f t="shared" si="40"/>
        <v>74360</v>
      </c>
      <c r="CG46" s="51">
        <v>1072500</v>
      </c>
      <c r="CH46" s="52"/>
      <c r="CI46" s="52"/>
      <c r="CJ46" s="52"/>
      <c r="CK46" s="53"/>
      <c r="CL46" s="53"/>
      <c r="CM46" s="53"/>
      <c r="CN46" s="53"/>
      <c r="CO46" s="53">
        <v>17875</v>
      </c>
      <c r="CP46" s="53">
        <v>17875</v>
      </c>
      <c r="CQ46" s="53">
        <v>35750</v>
      </c>
      <c r="CR46" s="53">
        <v>35750</v>
      </c>
      <c r="CS46" s="53">
        <v>53625</v>
      </c>
      <c r="CT46" s="53">
        <v>53625</v>
      </c>
      <c r="CU46" s="53">
        <f t="shared" si="45"/>
        <v>74360</v>
      </c>
      <c r="CV46" s="53">
        <v>74360</v>
      </c>
      <c r="CW46" s="53">
        <f t="shared" si="45"/>
        <v>74360</v>
      </c>
      <c r="CX46" s="53">
        <f t="shared" si="45"/>
        <v>74360</v>
      </c>
      <c r="CY46" s="53">
        <f t="shared" si="45"/>
        <v>74360</v>
      </c>
      <c r="CZ46" s="53">
        <f t="shared" si="45"/>
        <v>74360</v>
      </c>
      <c r="DA46" s="53">
        <f t="shared" si="45"/>
        <v>74360</v>
      </c>
      <c r="DB46" s="53">
        <f t="shared" si="45"/>
        <v>74360</v>
      </c>
      <c r="DC46" s="53">
        <f t="shared" si="45"/>
        <v>74360</v>
      </c>
      <c r="DD46" s="53">
        <f t="shared" si="45"/>
        <v>74360</v>
      </c>
      <c r="DE46" s="53">
        <f t="shared" si="45"/>
        <v>74360</v>
      </c>
      <c r="DF46" s="53">
        <f t="shared" si="45"/>
        <v>74360</v>
      </c>
      <c r="DG46" s="54">
        <v>1787500</v>
      </c>
      <c r="DH46" s="55">
        <v>18</v>
      </c>
      <c r="DI46" s="76" t="s">
        <v>611</v>
      </c>
      <c r="DJ46" s="57">
        <v>0</v>
      </c>
      <c r="DK46" s="57">
        <v>0</v>
      </c>
      <c r="DL46" s="57">
        <v>0</v>
      </c>
      <c r="DM46" s="57">
        <v>0</v>
      </c>
      <c r="DN46" s="57">
        <v>0</v>
      </c>
      <c r="DO46" s="57">
        <v>0</v>
      </c>
      <c r="DP46" s="58">
        <v>0</v>
      </c>
      <c r="DQ46" s="58">
        <v>0</v>
      </c>
      <c r="DR46" s="58">
        <v>0</v>
      </c>
      <c r="DS46" s="58">
        <v>0</v>
      </c>
    </row>
    <row r="47" spans="1:123" x14ac:dyDescent="0.25">
      <c r="A47" s="30" t="s">
        <v>612</v>
      </c>
      <c r="B47" s="65">
        <v>202353</v>
      </c>
      <c r="C47" s="66"/>
      <c r="D47" s="67" t="s">
        <v>613</v>
      </c>
      <c r="E47" s="34" t="s">
        <v>583</v>
      </c>
      <c r="F47" s="34" t="s">
        <v>604</v>
      </c>
      <c r="G47" s="34" t="s">
        <v>597</v>
      </c>
      <c r="H47" s="34" t="s">
        <v>480</v>
      </c>
      <c r="I47" s="34" t="s">
        <v>584</v>
      </c>
      <c r="J47" s="34" t="s">
        <v>605</v>
      </c>
      <c r="K47" s="34" t="s">
        <v>491</v>
      </c>
      <c r="L47" s="34" t="s">
        <v>467</v>
      </c>
      <c r="M47" s="36">
        <v>1.04</v>
      </c>
      <c r="N47" s="69" t="s">
        <v>468</v>
      </c>
      <c r="O47" s="69" t="s">
        <v>58</v>
      </c>
      <c r="P47" s="37" t="s">
        <v>469</v>
      </c>
      <c r="Q47" s="38">
        <v>2023</v>
      </c>
      <c r="R47" s="39" t="s">
        <v>470</v>
      </c>
      <c r="S47" s="37" t="s">
        <v>471</v>
      </c>
      <c r="T47" s="39" t="s">
        <v>523</v>
      </c>
      <c r="U47" s="39" t="s">
        <v>524</v>
      </c>
      <c r="V47" s="39" t="s">
        <v>606</v>
      </c>
      <c r="W47" s="40" t="s">
        <v>607</v>
      </c>
      <c r="X47" s="40" t="s">
        <v>530</v>
      </c>
      <c r="Y47" s="41"/>
      <c r="Z47" s="274">
        <v>0</v>
      </c>
      <c r="AA47" s="42"/>
      <c r="AB47" s="43">
        <v>849642.56</v>
      </c>
      <c r="AC47" s="43">
        <v>0</v>
      </c>
      <c r="AD47" s="43"/>
      <c r="AE47" s="43">
        <v>0</v>
      </c>
      <c r="AF47" s="44"/>
      <c r="AG47" s="45">
        <f t="shared" si="0"/>
        <v>849642.56</v>
      </c>
      <c r="AH47" s="45">
        <f t="shared" si="1"/>
        <v>883628.26240000012</v>
      </c>
      <c r="AI47" s="45">
        <f t="shared" si="2"/>
        <v>883628.26240000012</v>
      </c>
      <c r="AJ47" s="46">
        <v>0</v>
      </c>
      <c r="AK47" s="46">
        <v>0</v>
      </c>
      <c r="AL47" s="46">
        <f t="shared" ref="AL47:AL78" si="46">M47*AK47</f>
        <v>0</v>
      </c>
      <c r="AM47" s="46">
        <v>0</v>
      </c>
      <c r="AN47" s="46">
        <f t="shared" si="4"/>
        <v>0</v>
      </c>
      <c r="AO47" s="46">
        <v>0</v>
      </c>
      <c r="AP47" s="46">
        <f t="shared" si="5"/>
        <v>0</v>
      </c>
      <c r="AQ47" s="46">
        <v>0</v>
      </c>
      <c r="AR47" s="46">
        <f t="shared" si="6"/>
        <v>0</v>
      </c>
      <c r="AS47" s="46">
        <v>212410.64</v>
      </c>
      <c r="AT47" s="46">
        <f t="shared" si="7"/>
        <v>220907.06560000003</v>
      </c>
      <c r="AU47" s="46">
        <v>0</v>
      </c>
      <c r="AV47" s="46">
        <f t="shared" si="8"/>
        <v>0</v>
      </c>
      <c r="AW47" s="46">
        <v>212410.64</v>
      </c>
      <c r="AX47" s="46">
        <f t="shared" si="9"/>
        <v>220907.06560000003</v>
      </c>
      <c r="AY47" s="46">
        <v>0</v>
      </c>
      <c r="AZ47" s="46">
        <f t="shared" si="10"/>
        <v>0</v>
      </c>
      <c r="BA47" s="46">
        <v>212410.64</v>
      </c>
      <c r="BB47" s="46">
        <f t="shared" si="11"/>
        <v>220907.06560000003</v>
      </c>
      <c r="BC47" s="46">
        <v>0</v>
      </c>
      <c r="BD47" s="46">
        <f t="shared" si="12"/>
        <v>0</v>
      </c>
      <c r="BE47" s="46">
        <v>212410.64</v>
      </c>
      <c r="BF47" s="46">
        <f t="shared" si="13"/>
        <v>220907.06560000003</v>
      </c>
      <c r="BG47" s="46">
        <v>0</v>
      </c>
      <c r="BH47" s="46">
        <f t="shared" si="14"/>
        <v>0</v>
      </c>
      <c r="BI47" s="46">
        <v>0</v>
      </c>
      <c r="BJ47" s="46">
        <f t="shared" si="15"/>
        <v>0</v>
      </c>
      <c r="BK47" s="46">
        <v>0</v>
      </c>
      <c r="BL47" s="46">
        <f t="shared" si="16"/>
        <v>0</v>
      </c>
      <c r="BM47" s="46">
        <v>0</v>
      </c>
      <c r="BN47" s="46">
        <f t="shared" si="17"/>
        <v>0</v>
      </c>
      <c r="BO47" s="46">
        <v>0</v>
      </c>
      <c r="BP47" s="46">
        <f t="shared" si="18"/>
        <v>0</v>
      </c>
      <c r="BQ47" s="46">
        <v>0</v>
      </c>
      <c r="BR47" s="46">
        <f t="shared" si="19"/>
        <v>0</v>
      </c>
      <c r="BS47" s="46">
        <v>0</v>
      </c>
      <c r="BT47" s="46">
        <f t="shared" si="20"/>
        <v>0</v>
      </c>
      <c r="BU47" s="46">
        <v>0</v>
      </c>
      <c r="BV47" s="46">
        <f t="shared" si="21"/>
        <v>0</v>
      </c>
      <c r="BW47" s="46">
        <v>0</v>
      </c>
      <c r="BX47" s="46">
        <f t="shared" si="22"/>
        <v>0</v>
      </c>
      <c r="BY47" s="46">
        <v>0</v>
      </c>
      <c r="BZ47" s="46">
        <f t="shared" si="23"/>
        <v>0</v>
      </c>
      <c r="CA47" s="47">
        <v>0</v>
      </c>
      <c r="CB47" s="46">
        <f t="shared" si="24"/>
        <v>0</v>
      </c>
      <c r="CC47" s="48">
        <v>0</v>
      </c>
      <c r="CD47" s="46">
        <f t="shared" si="25"/>
        <v>0</v>
      </c>
      <c r="CE47" s="75">
        <v>30</v>
      </c>
      <c r="CF47" s="50">
        <f t="shared" si="40"/>
        <v>29454.275413333336</v>
      </c>
      <c r="CG47" s="51">
        <v>424821.28</v>
      </c>
      <c r="CH47" s="52"/>
      <c r="CI47" s="52"/>
      <c r="CJ47" s="52"/>
      <c r="CK47" s="53"/>
      <c r="CL47" s="53"/>
      <c r="CM47" s="53"/>
      <c r="CN47" s="53"/>
      <c r="CO47" s="53">
        <v>7080.3546666666671</v>
      </c>
      <c r="CP47" s="53">
        <v>7080.3546666666671</v>
      </c>
      <c r="CQ47" s="53">
        <v>14160.709333333334</v>
      </c>
      <c r="CR47" s="53">
        <v>14160.709333333334</v>
      </c>
      <c r="CS47" s="53">
        <v>21241.064000000002</v>
      </c>
      <c r="CT47" s="53">
        <v>21241.064000000002</v>
      </c>
      <c r="CU47" s="53">
        <f t="shared" si="45"/>
        <v>29454.275413333336</v>
      </c>
      <c r="CV47" s="53">
        <f t="shared" si="45"/>
        <v>29454.275413333336</v>
      </c>
      <c r="CW47" s="53">
        <f t="shared" si="45"/>
        <v>29454.275413333336</v>
      </c>
      <c r="CX47" s="53">
        <f t="shared" si="45"/>
        <v>29454.275413333336</v>
      </c>
      <c r="CY47" s="53">
        <f t="shared" si="45"/>
        <v>29454.275413333336</v>
      </c>
      <c r="CZ47" s="53">
        <f t="shared" si="45"/>
        <v>29454.275413333336</v>
      </c>
      <c r="DA47" s="53">
        <f t="shared" si="45"/>
        <v>29454.275413333336</v>
      </c>
      <c r="DB47" s="53">
        <f t="shared" si="45"/>
        <v>29454.275413333336</v>
      </c>
      <c r="DC47" s="53">
        <f t="shared" si="45"/>
        <v>29454.275413333336</v>
      </c>
      <c r="DD47" s="53">
        <f t="shared" si="45"/>
        <v>29454.275413333336</v>
      </c>
      <c r="DE47" s="53">
        <f t="shared" si="45"/>
        <v>29454.275413333336</v>
      </c>
      <c r="DF47" s="53">
        <f t="shared" si="45"/>
        <v>29454.275413333336</v>
      </c>
      <c r="DG47" s="54">
        <v>424821.28</v>
      </c>
      <c r="DH47" s="55">
        <v>18</v>
      </c>
      <c r="DI47" s="76" t="s">
        <v>611</v>
      </c>
      <c r="DJ47" s="57">
        <v>0</v>
      </c>
      <c r="DK47" s="57">
        <v>0</v>
      </c>
      <c r="DL47" s="57">
        <v>0</v>
      </c>
      <c r="DM47" s="57">
        <v>0</v>
      </c>
      <c r="DN47" s="57">
        <v>0</v>
      </c>
      <c r="DO47" s="57">
        <v>0</v>
      </c>
      <c r="DP47" s="58">
        <v>0</v>
      </c>
      <c r="DQ47" s="58">
        <v>0</v>
      </c>
      <c r="DR47" s="58">
        <v>0</v>
      </c>
      <c r="DS47" s="58">
        <v>0</v>
      </c>
    </row>
    <row r="48" spans="1:123" x14ac:dyDescent="0.25">
      <c r="A48" s="30" t="s">
        <v>614</v>
      </c>
      <c r="B48" s="65">
        <v>202365</v>
      </c>
      <c r="C48" s="66"/>
      <c r="D48" s="64" t="s">
        <v>615</v>
      </c>
      <c r="E48" s="34" t="s">
        <v>616</v>
      </c>
      <c r="F48" s="34" t="s">
        <v>604</v>
      </c>
      <c r="G48" s="34" t="s">
        <v>463</v>
      </c>
      <c r="H48" s="34" t="s">
        <v>54</v>
      </c>
      <c r="I48" s="34" t="s">
        <v>490</v>
      </c>
      <c r="J48" s="34" t="s">
        <v>114</v>
      </c>
      <c r="K48" s="34" t="s">
        <v>491</v>
      </c>
      <c r="L48" s="34" t="s">
        <v>617</v>
      </c>
      <c r="M48" s="36">
        <v>1.04</v>
      </c>
      <c r="N48" s="69" t="s">
        <v>468</v>
      </c>
      <c r="O48" s="69" t="s">
        <v>30</v>
      </c>
      <c r="P48" s="37" t="s">
        <v>493</v>
      </c>
      <c r="Q48" s="38">
        <v>2023</v>
      </c>
      <c r="R48" s="39" t="s">
        <v>470</v>
      </c>
      <c r="S48" s="37" t="s">
        <v>493</v>
      </c>
      <c r="T48" s="39" t="s">
        <v>523</v>
      </c>
      <c r="U48" s="39" t="s">
        <v>524</v>
      </c>
      <c r="V48" s="39" t="s">
        <v>606</v>
      </c>
      <c r="W48" s="40" t="s">
        <v>618</v>
      </c>
      <c r="X48" s="40" t="s">
        <v>619</v>
      </c>
      <c r="Y48" s="41"/>
      <c r="Z48" s="274">
        <v>0</v>
      </c>
      <c r="AA48" s="42"/>
      <c r="AB48" s="43">
        <v>142365.6</v>
      </c>
      <c r="AC48" s="43">
        <v>0</v>
      </c>
      <c r="AD48" s="43"/>
      <c r="AE48" s="43">
        <v>0</v>
      </c>
      <c r="AF48" s="44"/>
      <c r="AG48" s="45">
        <f t="shared" si="0"/>
        <v>142365.6</v>
      </c>
      <c r="AH48" s="45">
        <f t="shared" si="1"/>
        <v>148060.22400000002</v>
      </c>
      <c r="AI48" s="45">
        <f t="shared" si="2"/>
        <v>148060.22400000002</v>
      </c>
      <c r="AJ48" s="46">
        <v>0</v>
      </c>
      <c r="AK48" s="46">
        <v>0</v>
      </c>
      <c r="AL48" s="46">
        <f t="shared" si="46"/>
        <v>0</v>
      </c>
      <c r="AM48" s="46">
        <v>0</v>
      </c>
      <c r="AN48" s="46">
        <f t="shared" si="4"/>
        <v>0</v>
      </c>
      <c r="AO48" s="46">
        <v>142365.6</v>
      </c>
      <c r="AP48" s="46">
        <f t="shared" si="5"/>
        <v>148060.22400000002</v>
      </c>
      <c r="AQ48" s="46">
        <v>0</v>
      </c>
      <c r="AR48" s="46">
        <f t="shared" si="6"/>
        <v>0</v>
      </c>
      <c r="AS48" s="46">
        <v>0</v>
      </c>
      <c r="AT48" s="46">
        <f t="shared" si="7"/>
        <v>0</v>
      </c>
      <c r="AU48" s="46">
        <v>0</v>
      </c>
      <c r="AV48" s="46">
        <f t="shared" si="8"/>
        <v>0</v>
      </c>
      <c r="AW48" s="46">
        <v>0</v>
      </c>
      <c r="AX48" s="46">
        <f t="shared" si="9"/>
        <v>0</v>
      </c>
      <c r="AY48" s="46">
        <v>0</v>
      </c>
      <c r="AZ48" s="46">
        <f t="shared" si="10"/>
        <v>0</v>
      </c>
      <c r="BA48" s="46">
        <v>0</v>
      </c>
      <c r="BB48" s="46">
        <f t="shared" si="11"/>
        <v>0</v>
      </c>
      <c r="BC48" s="46">
        <v>0</v>
      </c>
      <c r="BD48" s="46">
        <f t="shared" si="12"/>
        <v>0</v>
      </c>
      <c r="BE48" s="46">
        <v>0</v>
      </c>
      <c r="BF48" s="46">
        <f t="shared" si="13"/>
        <v>0</v>
      </c>
      <c r="BG48" s="46">
        <v>0</v>
      </c>
      <c r="BH48" s="46">
        <f t="shared" si="14"/>
        <v>0</v>
      </c>
      <c r="BI48" s="46">
        <v>0</v>
      </c>
      <c r="BJ48" s="46">
        <f t="shared" si="15"/>
        <v>0</v>
      </c>
      <c r="BK48" s="46">
        <v>0</v>
      </c>
      <c r="BL48" s="46">
        <f t="shared" si="16"/>
        <v>0</v>
      </c>
      <c r="BM48" s="46">
        <v>0</v>
      </c>
      <c r="BN48" s="46">
        <f t="shared" si="17"/>
        <v>0</v>
      </c>
      <c r="BO48" s="46">
        <v>0</v>
      </c>
      <c r="BP48" s="46">
        <f t="shared" si="18"/>
        <v>0</v>
      </c>
      <c r="BQ48" s="46">
        <v>0</v>
      </c>
      <c r="BR48" s="46">
        <f t="shared" si="19"/>
        <v>0</v>
      </c>
      <c r="BS48" s="46">
        <v>0</v>
      </c>
      <c r="BT48" s="46">
        <f t="shared" si="20"/>
        <v>0</v>
      </c>
      <c r="BU48" s="46">
        <v>0</v>
      </c>
      <c r="BV48" s="46">
        <f t="shared" si="21"/>
        <v>0</v>
      </c>
      <c r="BW48" s="46">
        <v>0</v>
      </c>
      <c r="BX48" s="46">
        <f t="shared" si="22"/>
        <v>0</v>
      </c>
      <c r="BY48" s="46">
        <v>0</v>
      </c>
      <c r="BZ48" s="46">
        <f t="shared" si="23"/>
        <v>0</v>
      </c>
      <c r="CA48" s="47">
        <v>0</v>
      </c>
      <c r="CB48" s="46">
        <f t="shared" si="24"/>
        <v>0</v>
      </c>
      <c r="CC48" s="48">
        <v>0</v>
      </c>
      <c r="CD48" s="46">
        <f t="shared" si="25"/>
        <v>0</v>
      </c>
      <c r="CE48" s="49">
        <v>20</v>
      </c>
      <c r="CF48" s="50">
        <f t="shared" si="40"/>
        <v>7403.0112000000008</v>
      </c>
      <c r="CG48" s="51">
        <v>142365.6</v>
      </c>
      <c r="CH48" s="52"/>
      <c r="CI48" s="52"/>
      <c r="CJ48" s="52"/>
      <c r="CK48" s="53"/>
      <c r="CL48" s="53"/>
      <c r="CM48" s="52">
        <f t="shared" ref="CM48:CT50" si="47">$CF48</f>
        <v>7403.0112000000008</v>
      </c>
      <c r="CN48" s="52">
        <f t="shared" si="47"/>
        <v>7403.0112000000008</v>
      </c>
      <c r="CO48" s="52">
        <f t="shared" si="47"/>
        <v>7403.0112000000008</v>
      </c>
      <c r="CP48" s="52">
        <f t="shared" si="47"/>
        <v>7403.0112000000008</v>
      </c>
      <c r="CQ48" s="52">
        <f t="shared" si="47"/>
        <v>7403.0112000000008</v>
      </c>
      <c r="CR48" s="52">
        <f t="shared" si="47"/>
        <v>7403.0112000000008</v>
      </c>
      <c r="CS48" s="52">
        <f t="shared" si="47"/>
        <v>7403.0112000000008</v>
      </c>
      <c r="CT48" s="52">
        <f t="shared" si="47"/>
        <v>7403.0112000000008</v>
      </c>
      <c r="CU48" s="52">
        <f t="shared" si="45"/>
        <v>7403.0112000000008</v>
      </c>
      <c r="CV48" s="52">
        <f t="shared" si="45"/>
        <v>7403.0112000000008</v>
      </c>
      <c r="CW48" s="52">
        <f t="shared" si="45"/>
        <v>7403.0112000000008</v>
      </c>
      <c r="CX48" s="52">
        <f t="shared" si="45"/>
        <v>7403.0112000000008</v>
      </c>
      <c r="CY48" s="52">
        <f t="shared" si="45"/>
        <v>7403.0112000000008</v>
      </c>
      <c r="CZ48" s="52">
        <f t="shared" si="45"/>
        <v>7403.0112000000008</v>
      </c>
      <c r="DA48" s="52">
        <f t="shared" si="45"/>
        <v>7403.0112000000008</v>
      </c>
      <c r="DB48" s="52">
        <f t="shared" si="45"/>
        <v>7403.0112000000008</v>
      </c>
      <c r="DC48" s="52">
        <f t="shared" si="45"/>
        <v>7403.0112000000008</v>
      </c>
      <c r="DD48" s="52">
        <f t="shared" si="45"/>
        <v>7403.0112000000008</v>
      </c>
      <c r="DE48" s="52">
        <f t="shared" si="45"/>
        <v>7403.0112000000008</v>
      </c>
      <c r="DF48" s="52">
        <f t="shared" si="45"/>
        <v>7403.0112000000008</v>
      </c>
      <c r="DG48" s="54">
        <v>0</v>
      </c>
      <c r="DH48" s="55">
        <v>20</v>
      </c>
      <c r="DI48" s="56" t="s">
        <v>620</v>
      </c>
      <c r="DJ48" s="57">
        <v>0</v>
      </c>
      <c r="DK48" s="57">
        <v>0</v>
      </c>
      <c r="DL48" s="57">
        <v>0</v>
      </c>
      <c r="DM48" s="57">
        <v>0</v>
      </c>
      <c r="DN48" s="57">
        <v>142365.6</v>
      </c>
      <c r="DO48" s="57">
        <v>0</v>
      </c>
      <c r="DP48" s="58">
        <v>0</v>
      </c>
      <c r="DQ48" s="58">
        <v>0</v>
      </c>
      <c r="DR48" s="58">
        <v>0</v>
      </c>
      <c r="DS48" s="58">
        <v>1850.7528</v>
      </c>
    </row>
    <row r="49" spans="1:123" x14ac:dyDescent="0.25">
      <c r="A49" s="30" t="s">
        <v>621</v>
      </c>
      <c r="B49" s="65">
        <v>202366</v>
      </c>
      <c r="C49" s="66"/>
      <c r="D49" s="67" t="s">
        <v>622</v>
      </c>
      <c r="E49" s="34" t="s">
        <v>616</v>
      </c>
      <c r="F49" s="34" t="s">
        <v>604</v>
      </c>
      <c r="G49" s="34" t="s">
        <v>463</v>
      </c>
      <c r="H49" s="34" t="s">
        <v>54</v>
      </c>
      <c r="I49" s="34" t="s">
        <v>490</v>
      </c>
      <c r="J49" s="34" t="s">
        <v>114</v>
      </c>
      <c r="K49" s="34" t="s">
        <v>491</v>
      </c>
      <c r="L49" s="34" t="s">
        <v>617</v>
      </c>
      <c r="M49" s="36">
        <v>1.04</v>
      </c>
      <c r="N49" s="69" t="s">
        <v>468</v>
      </c>
      <c r="O49" s="69" t="s">
        <v>30</v>
      </c>
      <c r="P49" s="37" t="s">
        <v>493</v>
      </c>
      <c r="Q49" s="38">
        <v>2023</v>
      </c>
      <c r="R49" s="39" t="s">
        <v>470</v>
      </c>
      <c r="S49" s="37" t="s">
        <v>493</v>
      </c>
      <c r="T49" s="39" t="s">
        <v>523</v>
      </c>
      <c r="U49" s="39" t="s">
        <v>524</v>
      </c>
      <c r="V49" s="39" t="s">
        <v>606</v>
      </c>
      <c r="W49" s="40" t="s">
        <v>618</v>
      </c>
      <c r="X49" s="40" t="s">
        <v>619</v>
      </c>
      <c r="Y49" s="41"/>
      <c r="Z49" s="274">
        <v>0</v>
      </c>
      <c r="AA49" s="42"/>
      <c r="AB49" s="43">
        <v>142365.6</v>
      </c>
      <c r="AC49" s="43">
        <v>0</v>
      </c>
      <c r="AD49" s="43"/>
      <c r="AE49" s="43">
        <v>0</v>
      </c>
      <c r="AF49" s="44"/>
      <c r="AG49" s="45">
        <f t="shared" si="0"/>
        <v>142365.6</v>
      </c>
      <c r="AH49" s="45">
        <f t="shared" si="1"/>
        <v>148060.22400000002</v>
      </c>
      <c r="AI49" s="45">
        <f t="shared" si="2"/>
        <v>148060.22400000002</v>
      </c>
      <c r="AJ49" s="46">
        <v>0</v>
      </c>
      <c r="AK49" s="46">
        <v>0</v>
      </c>
      <c r="AL49" s="46">
        <f t="shared" si="46"/>
        <v>0</v>
      </c>
      <c r="AM49" s="46">
        <v>0</v>
      </c>
      <c r="AN49" s="46">
        <f t="shared" si="4"/>
        <v>0</v>
      </c>
      <c r="AO49" s="46">
        <v>0</v>
      </c>
      <c r="AP49" s="46">
        <f t="shared" si="5"/>
        <v>0</v>
      </c>
      <c r="AQ49" s="46">
        <v>142365.6</v>
      </c>
      <c r="AR49" s="46">
        <f t="shared" si="6"/>
        <v>148060.22400000002</v>
      </c>
      <c r="AS49" s="46">
        <v>0</v>
      </c>
      <c r="AT49" s="46">
        <f t="shared" si="7"/>
        <v>0</v>
      </c>
      <c r="AU49" s="46">
        <v>0</v>
      </c>
      <c r="AV49" s="46">
        <f t="shared" si="8"/>
        <v>0</v>
      </c>
      <c r="AW49" s="46">
        <v>0</v>
      </c>
      <c r="AX49" s="46">
        <f t="shared" si="9"/>
        <v>0</v>
      </c>
      <c r="AY49" s="46">
        <v>0</v>
      </c>
      <c r="AZ49" s="46">
        <f t="shared" si="10"/>
        <v>0</v>
      </c>
      <c r="BA49" s="46">
        <v>0</v>
      </c>
      <c r="BB49" s="46">
        <f t="shared" si="11"/>
        <v>0</v>
      </c>
      <c r="BC49" s="46">
        <v>0</v>
      </c>
      <c r="BD49" s="46">
        <f t="shared" si="12"/>
        <v>0</v>
      </c>
      <c r="BE49" s="46">
        <v>0</v>
      </c>
      <c r="BF49" s="46">
        <f t="shared" si="13"/>
        <v>0</v>
      </c>
      <c r="BG49" s="46">
        <v>0</v>
      </c>
      <c r="BH49" s="46">
        <f t="shared" si="14"/>
        <v>0</v>
      </c>
      <c r="BI49" s="46">
        <v>0</v>
      </c>
      <c r="BJ49" s="46">
        <f t="shared" si="15"/>
        <v>0</v>
      </c>
      <c r="BK49" s="46">
        <v>0</v>
      </c>
      <c r="BL49" s="46">
        <f t="shared" si="16"/>
        <v>0</v>
      </c>
      <c r="BM49" s="46">
        <v>0</v>
      </c>
      <c r="BN49" s="46">
        <f t="shared" si="17"/>
        <v>0</v>
      </c>
      <c r="BO49" s="46">
        <v>0</v>
      </c>
      <c r="BP49" s="46">
        <f t="shared" si="18"/>
        <v>0</v>
      </c>
      <c r="BQ49" s="46">
        <v>0</v>
      </c>
      <c r="BR49" s="46">
        <f t="shared" si="19"/>
        <v>0</v>
      </c>
      <c r="BS49" s="46">
        <v>0</v>
      </c>
      <c r="BT49" s="46">
        <f t="shared" si="20"/>
        <v>0</v>
      </c>
      <c r="BU49" s="46">
        <v>0</v>
      </c>
      <c r="BV49" s="46">
        <f t="shared" si="21"/>
        <v>0</v>
      </c>
      <c r="BW49" s="46">
        <v>0</v>
      </c>
      <c r="BX49" s="46">
        <f t="shared" si="22"/>
        <v>0</v>
      </c>
      <c r="BY49" s="46">
        <v>0</v>
      </c>
      <c r="BZ49" s="46">
        <f t="shared" si="23"/>
        <v>0</v>
      </c>
      <c r="CA49" s="47">
        <v>0</v>
      </c>
      <c r="CB49" s="46">
        <f t="shared" si="24"/>
        <v>0</v>
      </c>
      <c r="CC49" s="48">
        <v>0</v>
      </c>
      <c r="CD49" s="46">
        <f t="shared" si="25"/>
        <v>0</v>
      </c>
      <c r="CE49" s="49">
        <v>20</v>
      </c>
      <c r="CF49" s="50">
        <f t="shared" si="40"/>
        <v>7403.0112000000008</v>
      </c>
      <c r="CG49" s="51">
        <v>135247.32</v>
      </c>
      <c r="CH49" s="52"/>
      <c r="CI49" s="52"/>
      <c r="CJ49" s="52"/>
      <c r="CK49" s="53"/>
      <c r="CL49" s="53"/>
      <c r="CM49" s="53"/>
      <c r="CN49" s="52">
        <f t="shared" si="47"/>
        <v>7403.0112000000008</v>
      </c>
      <c r="CO49" s="52">
        <f t="shared" si="47"/>
        <v>7403.0112000000008</v>
      </c>
      <c r="CP49" s="52">
        <f t="shared" si="47"/>
        <v>7403.0112000000008</v>
      </c>
      <c r="CQ49" s="52">
        <f t="shared" si="47"/>
        <v>7403.0112000000008</v>
      </c>
      <c r="CR49" s="52">
        <f t="shared" si="47"/>
        <v>7403.0112000000008</v>
      </c>
      <c r="CS49" s="52">
        <f t="shared" si="47"/>
        <v>7403.0112000000008</v>
      </c>
      <c r="CT49" s="52">
        <f t="shared" si="47"/>
        <v>7403.0112000000008</v>
      </c>
      <c r="CU49" s="52">
        <f t="shared" si="45"/>
        <v>7403.0112000000008</v>
      </c>
      <c r="CV49" s="52">
        <f t="shared" si="45"/>
        <v>7403.0112000000008</v>
      </c>
      <c r="CW49" s="52">
        <f t="shared" si="45"/>
        <v>7403.0112000000008</v>
      </c>
      <c r="CX49" s="52">
        <f t="shared" si="45"/>
        <v>7403.0112000000008</v>
      </c>
      <c r="CY49" s="52">
        <f t="shared" si="45"/>
        <v>7403.0112000000008</v>
      </c>
      <c r="CZ49" s="52">
        <f t="shared" si="45"/>
        <v>7403.0112000000008</v>
      </c>
      <c r="DA49" s="52">
        <f t="shared" si="45"/>
        <v>7403.0112000000008</v>
      </c>
      <c r="DB49" s="52">
        <f t="shared" si="45"/>
        <v>7403.0112000000008</v>
      </c>
      <c r="DC49" s="52">
        <f t="shared" si="45"/>
        <v>7403.0112000000008</v>
      </c>
      <c r="DD49" s="52">
        <f t="shared" si="45"/>
        <v>7403.0112000000008</v>
      </c>
      <c r="DE49" s="52">
        <f t="shared" si="45"/>
        <v>7403.0112000000008</v>
      </c>
      <c r="DF49" s="52">
        <f t="shared" si="45"/>
        <v>7403.0112000000008</v>
      </c>
      <c r="DG49" s="54">
        <v>7118.2799999999988</v>
      </c>
      <c r="DH49" s="55">
        <v>19</v>
      </c>
      <c r="DI49" s="56" t="s">
        <v>620</v>
      </c>
      <c r="DJ49" s="57">
        <v>0</v>
      </c>
      <c r="DK49" s="57">
        <v>0</v>
      </c>
      <c r="DL49" s="57">
        <v>0</v>
      </c>
      <c r="DM49" s="57">
        <v>0</v>
      </c>
      <c r="DN49" s="57">
        <v>0</v>
      </c>
      <c r="DO49" s="57">
        <v>0</v>
      </c>
      <c r="DP49" s="58">
        <v>0</v>
      </c>
      <c r="DQ49" s="58">
        <v>0</v>
      </c>
      <c r="DR49" s="58">
        <v>0</v>
      </c>
      <c r="DS49" s="58">
        <v>0</v>
      </c>
    </row>
    <row r="50" spans="1:123" x14ac:dyDescent="0.25">
      <c r="A50" s="30" t="s">
        <v>623</v>
      </c>
      <c r="B50" s="65">
        <v>202367</v>
      </c>
      <c r="C50" s="66"/>
      <c r="D50" s="67" t="s">
        <v>624</v>
      </c>
      <c r="E50" s="34" t="s">
        <v>616</v>
      </c>
      <c r="F50" s="34" t="s">
        <v>604</v>
      </c>
      <c r="G50" s="34" t="s">
        <v>463</v>
      </c>
      <c r="H50" s="34" t="s">
        <v>54</v>
      </c>
      <c r="I50" s="34" t="s">
        <v>490</v>
      </c>
      <c r="J50" s="34" t="s">
        <v>114</v>
      </c>
      <c r="K50" s="34" t="s">
        <v>491</v>
      </c>
      <c r="L50" s="34" t="s">
        <v>617</v>
      </c>
      <c r="M50" s="36">
        <v>1.04</v>
      </c>
      <c r="N50" s="69" t="s">
        <v>468</v>
      </c>
      <c r="O50" s="69" t="s">
        <v>30</v>
      </c>
      <c r="P50" s="37" t="s">
        <v>493</v>
      </c>
      <c r="Q50" s="38">
        <v>2023</v>
      </c>
      <c r="R50" s="39" t="s">
        <v>470</v>
      </c>
      <c r="S50" s="37" t="s">
        <v>493</v>
      </c>
      <c r="T50" s="39" t="s">
        <v>523</v>
      </c>
      <c r="U50" s="39" t="s">
        <v>524</v>
      </c>
      <c r="V50" s="39" t="s">
        <v>606</v>
      </c>
      <c r="W50" s="40" t="s">
        <v>618</v>
      </c>
      <c r="X50" s="40" t="s">
        <v>619</v>
      </c>
      <c r="Y50" s="41"/>
      <c r="Z50" s="274">
        <v>0</v>
      </c>
      <c r="AA50" s="42"/>
      <c r="AB50" s="43">
        <v>142365.6</v>
      </c>
      <c r="AC50" s="43">
        <v>0</v>
      </c>
      <c r="AD50" s="43"/>
      <c r="AE50" s="43">
        <v>0</v>
      </c>
      <c r="AF50" s="44"/>
      <c r="AG50" s="45">
        <f t="shared" si="0"/>
        <v>142365.6</v>
      </c>
      <c r="AH50" s="45">
        <f t="shared" si="1"/>
        <v>148060.22400000002</v>
      </c>
      <c r="AI50" s="45">
        <f t="shared" si="2"/>
        <v>148060.22400000002</v>
      </c>
      <c r="AJ50" s="46">
        <v>0</v>
      </c>
      <c r="AK50" s="46">
        <v>0</v>
      </c>
      <c r="AL50" s="46">
        <f t="shared" si="46"/>
        <v>0</v>
      </c>
      <c r="AM50" s="46">
        <v>0</v>
      </c>
      <c r="AN50" s="46">
        <f t="shared" si="4"/>
        <v>0</v>
      </c>
      <c r="AO50" s="46">
        <v>0</v>
      </c>
      <c r="AP50" s="46">
        <f t="shared" si="5"/>
        <v>0</v>
      </c>
      <c r="AQ50" s="46">
        <v>0</v>
      </c>
      <c r="AR50" s="46">
        <f t="shared" si="6"/>
        <v>0</v>
      </c>
      <c r="AS50" s="46">
        <v>142365.6</v>
      </c>
      <c r="AT50" s="46">
        <f t="shared" si="7"/>
        <v>148060.22400000002</v>
      </c>
      <c r="AU50" s="46">
        <v>0</v>
      </c>
      <c r="AV50" s="46">
        <f t="shared" si="8"/>
        <v>0</v>
      </c>
      <c r="AW50" s="46">
        <v>0</v>
      </c>
      <c r="AX50" s="46">
        <f t="shared" si="9"/>
        <v>0</v>
      </c>
      <c r="AY50" s="46">
        <v>0</v>
      </c>
      <c r="AZ50" s="46">
        <f t="shared" si="10"/>
        <v>0</v>
      </c>
      <c r="BA50" s="46">
        <v>0</v>
      </c>
      <c r="BB50" s="46">
        <f t="shared" si="11"/>
        <v>0</v>
      </c>
      <c r="BC50" s="46">
        <v>0</v>
      </c>
      <c r="BD50" s="46">
        <f t="shared" si="12"/>
        <v>0</v>
      </c>
      <c r="BE50" s="46">
        <v>0</v>
      </c>
      <c r="BF50" s="46">
        <f t="shared" si="13"/>
        <v>0</v>
      </c>
      <c r="BG50" s="46">
        <v>0</v>
      </c>
      <c r="BH50" s="46">
        <f t="shared" si="14"/>
        <v>0</v>
      </c>
      <c r="BI50" s="46">
        <v>0</v>
      </c>
      <c r="BJ50" s="46">
        <f t="shared" si="15"/>
        <v>0</v>
      </c>
      <c r="BK50" s="46">
        <v>0</v>
      </c>
      <c r="BL50" s="46">
        <f t="shared" si="16"/>
        <v>0</v>
      </c>
      <c r="BM50" s="46">
        <v>0</v>
      </c>
      <c r="BN50" s="46">
        <f t="shared" si="17"/>
        <v>0</v>
      </c>
      <c r="BO50" s="46">
        <v>0</v>
      </c>
      <c r="BP50" s="46">
        <f t="shared" si="18"/>
        <v>0</v>
      </c>
      <c r="BQ50" s="46">
        <v>0</v>
      </c>
      <c r="BR50" s="46">
        <f t="shared" si="19"/>
        <v>0</v>
      </c>
      <c r="BS50" s="46">
        <v>0</v>
      </c>
      <c r="BT50" s="46">
        <f t="shared" si="20"/>
        <v>0</v>
      </c>
      <c r="BU50" s="46">
        <v>0</v>
      </c>
      <c r="BV50" s="46">
        <f t="shared" si="21"/>
        <v>0</v>
      </c>
      <c r="BW50" s="46">
        <v>0</v>
      </c>
      <c r="BX50" s="46">
        <f t="shared" si="22"/>
        <v>0</v>
      </c>
      <c r="BY50" s="46">
        <v>0</v>
      </c>
      <c r="BZ50" s="46">
        <f t="shared" si="23"/>
        <v>0</v>
      </c>
      <c r="CA50" s="47">
        <v>0</v>
      </c>
      <c r="CB50" s="46">
        <f t="shared" si="24"/>
        <v>0</v>
      </c>
      <c r="CC50" s="48">
        <v>0</v>
      </c>
      <c r="CD50" s="46">
        <f t="shared" si="25"/>
        <v>0</v>
      </c>
      <c r="CE50" s="49">
        <v>20</v>
      </c>
      <c r="CF50" s="50">
        <f t="shared" si="40"/>
        <v>7403.0112000000008</v>
      </c>
      <c r="CG50" s="51">
        <v>128129.04</v>
      </c>
      <c r="CH50" s="52"/>
      <c r="CI50" s="52"/>
      <c r="CJ50" s="52"/>
      <c r="CK50" s="53"/>
      <c r="CL50" s="53"/>
      <c r="CM50" s="53"/>
      <c r="CN50" s="53"/>
      <c r="CO50" s="52">
        <f t="shared" si="47"/>
        <v>7403.0112000000008</v>
      </c>
      <c r="CP50" s="52">
        <f t="shared" si="47"/>
        <v>7403.0112000000008</v>
      </c>
      <c r="CQ50" s="52">
        <f t="shared" si="47"/>
        <v>7403.0112000000008</v>
      </c>
      <c r="CR50" s="52">
        <f t="shared" si="47"/>
        <v>7403.0112000000008</v>
      </c>
      <c r="CS50" s="52">
        <f t="shared" si="47"/>
        <v>7403.0112000000008</v>
      </c>
      <c r="CT50" s="52">
        <f t="shared" si="47"/>
        <v>7403.0112000000008</v>
      </c>
      <c r="CU50" s="52">
        <f t="shared" si="45"/>
        <v>7403.0112000000008</v>
      </c>
      <c r="CV50" s="52">
        <f t="shared" si="45"/>
        <v>7403.0112000000008</v>
      </c>
      <c r="CW50" s="52">
        <f t="shared" si="45"/>
        <v>7403.0112000000008</v>
      </c>
      <c r="CX50" s="52">
        <f t="shared" si="45"/>
        <v>7403.0112000000008</v>
      </c>
      <c r="CY50" s="52">
        <f t="shared" si="45"/>
        <v>7403.0112000000008</v>
      </c>
      <c r="CZ50" s="52">
        <f t="shared" si="45"/>
        <v>7403.0112000000008</v>
      </c>
      <c r="DA50" s="52">
        <f t="shared" si="45"/>
        <v>7403.0112000000008</v>
      </c>
      <c r="DB50" s="52">
        <f t="shared" si="45"/>
        <v>7403.0112000000008</v>
      </c>
      <c r="DC50" s="52">
        <f t="shared" si="45"/>
        <v>7403.0112000000008</v>
      </c>
      <c r="DD50" s="52">
        <f t="shared" si="45"/>
        <v>7403.0112000000008</v>
      </c>
      <c r="DE50" s="52">
        <f t="shared" si="45"/>
        <v>7403.0112000000008</v>
      </c>
      <c r="DF50" s="52">
        <f t="shared" si="45"/>
        <v>7403.0112000000008</v>
      </c>
      <c r="DG50" s="54">
        <v>14236.560000000012</v>
      </c>
      <c r="DH50" s="55">
        <v>18</v>
      </c>
      <c r="DI50" s="56" t="s">
        <v>620</v>
      </c>
      <c r="DJ50" s="57">
        <v>0</v>
      </c>
      <c r="DK50" s="57">
        <v>0</v>
      </c>
      <c r="DL50" s="57">
        <v>0</v>
      </c>
      <c r="DM50" s="57">
        <v>0</v>
      </c>
      <c r="DN50" s="57">
        <v>0</v>
      </c>
      <c r="DO50" s="57">
        <v>0</v>
      </c>
      <c r="DP50" s="58">
        <v>0</v>
      </c>
      <c r="DQ50" s="58">
        <v>0</v>
      </c>
      <c r="DR50" s="58">
        <v>0</v>
      </c>
      <c r="DS50" s="58">
        <v>0</v>
      </c>
    </row>
    <row r="51" spans="1:123" x14ac:dyDescent="0.25">
      <c r="A51" s="30" t="s">
        <v>625</v>
      </c>
      <c r="B51" s="65">
        <v>202368</v>
      </c>
      <c r="C51" s="66"/>
      <c r="D51" s="67" t="s">
        <v>626</v>
      </c>
      <c r="E51" s="34" t="s">
        <v>616</v>
      </c>
      <c r="F51" s="34" t="s">
        <v>604</v>
      </c>
      <c r="G51" s="34" t="s">
        <v>463</v>
      </c>
      <c r="H51" s="34" t="s">
        <v>54</v>
      </c>
      <c r="I51" s="34" t="s">
        <v>490</v>
      </c>
      <c r="J51" s="34" t="s">
        <v>114</v>
      </c>
      <c r="K51" s="34" t="s">
        <v>491</v>
      </c>
      <c r="L51" s="34" t="s">
        <v>617</v>
      </c>
      <c r="M51" s="36">
        <v>1.04</v>
      </c>
      <c r="N51" s="69" t="s">
        <v>468</v>
      </c>
      <c r="O51" s="69" t="s">
        <v>30</v>
      </c>
      <c r="P51" s="37" t="s">
        <v>493</v>
      </c>
      <c r="Q51" s="38">
        <v>2023</v>
      </c>
      <c r="R51" s="39" t="s">
        <v>470</v>
      </c>
      <c r="S51" s="37" t="s">
        <v>493</v>
      </c>
      <c r="T51" s="39" t="s">
        <v>523</v>
      </c>
      <c r="U51" s="39" t="s">
        <v>524</v>
      </c>
      <c r="V51" s="39" t="s">
        <v>606</v>
      </c>
      <c r="W51" s="40" t="s">
        <v>618</v>
      </c>
      <c r="X51" s="40" t="s">
        <v>619</v>
      </c>
      <c r="Y51" s="41"/>
      <c r="Z51" s="274">
        <v>0</v>
      </c>
      <c r="AA51" s="42"/>
      <c r="AB51" s="43">
        <v>142365.6</v>
      </c>
      <c r="AC51" s="43">
        <v>0</v>
      </c>
      <c r="AD51" s="43"/>
      <c r="AE51" s="43">
        <v>0</v>
      </c>
      <c r="AF51" s="44"/>
      <c r="AG51" s="45">
        <f t="shared" si="0"/>
        <v>142365.6</v>
      </c>
      <c r="AH51" s="45">
        <f t="shared" si="1"/>
        <v>148060.22400000002</v>
      </c>
      <c r="AI51" s="45">
        <f t="shared" si="2"/>
        <v>148060.22400000002</v>
      </c>
      <c r="AJ51" s="46">
        <v>0</v>
      </c>
      <c r="AK51" s="46">
        <v>0</v>
      </c>
      <c r="AL51" s="46">
        <f t="shared" si="46"/>
        <v>0</v>
      </c>
      <c r="AM51" s="46">
        <v>0</v>
      </c>
      <c r="AN51" s="46">
        <f t="shared" si="4"/>
        <v>0</v>
      </c>
      <c r="AO51" s="46">
        <v>0</v>
      </c>
      <c r="AP51" s="46">
        <f t="shared" si="5"/>
        <v>0</v>
      </c>
      <c r="AQ51" s="46">
        <v>0</v>
      </c>
      <c r="AR51" s="46">
        <f t="shared" si="6"/>
        <v>0</v>
      </c>
      <c r="AS51" s="46">
        <v>0</v>
      </c>
      <c r="AT51" s="46">
        <f t="shared" si="7"/>
        <v>0</v>
      </c>
      <c r="AU51" s="46">
        <v>142365.6</v>
      </c>
      <c r="AV51" s="46">
        <f t="shared" si="8"/>
        <v>148060.22400000002</v>
      </c>
      <c r="AW51" s="46">
        <v>0</v>
      </c>
      <c r="AX51" s="46">
        <f t="shared" si="9"/>
        <v>0</v>
      </c>
      <c r="AY51" s="46">
        <v>0</v>
      </c>
      <c r="AZ51" s="46">
        <f t="shared" si="10"/>
        <v>0</v>
      </c>
      <c r="BA51" s="46">
        <v>0</v>
      </c>
      <c r="BB51" s="46">
        <f t="shared" si="11"/>
        <v>0</v>
      </c>
      <c r="BC51" s="46">
        <v>0</v>
      </c>
      <c r="BD51" s="46">
        <f t="shared" si="12"/>
        <v>0</v>
      </c>
      <c r="BE51" s="46">
        <v>0</v>
      </c>
      <c r="BF51" s="46">
        <f t="shared" si="13"/>
        <v>0</v>
      </c>
      <c r="BG51" s="46">
        <v>0</v>
      </c>
      <c r="BH51" s="46">
        <f t="shared" si="14"/>
        <v>0</v>
      </c>
      <c r="BI51" s="46">
        <v>0</v>
      </c>
      <c r="BJ51" s="46">
        <f t="shared" si="15"/>
        <v>0</v>
      </c>
      <c r="BK51" s="46">
        <v>0</v>
      </c>
      <c r="BL51" s="46">
        <f t="shared" si="16"/>
        <v>0</v>
      </c>
      <c r="BM51" s="46">
        <v>0</v>
      </c>
      <c r="BN51" s="46">
        <f t="shared" si="17"/>
        <v>0</v>
      </c>
      <c r="BO51" s="46">
        <v>0</v>
      </c>
      <c r="BP51" s="46">
        <f t="shared" si="18"/>
        <v>0</v>
      </c>
      <c r="BQ51" s="46">
        <v>0</v>
      </c>
      <c r="BR51" s="46">
        <f t="shared" si="19"/>
        <v>0</v>
      </c>
      <c r="BS51" s="46">
        <v>0</v>
      </c>
      <c r="BT51" s="46">
        <f t="shared" si="20"/>
        <v>0</v>
      </c>
      <c r="BU51" s="46">
        <v>0</v>
      </c>
      <c r="BV51" s="46">
        <f t="shared" si="21"/>
        <v>0</v>
      </c>
      <c r="BW51" s="46">
        <v>0</v>
      </c>
      <c r="BX51" s="46">
        <f t="shared" si="22"/>
        <v>0</v>
      </c>
      <c r="BY51" s="46">
        <v>0</v>
      </c>
      <c r="BZ51" s="46">
        <f t="shared" si="23"/>
        <v>0</v>
      </c>
      <c r="CA51" s="47">
        <v>0</v>
      </c>
      <c r="CB51" s="46">
        <f t="shared" si="24"/>
        <v>0</v>
      </c>
      <c r="CC51" s="48">
        <v>0</v>
      </c>
      <c r="CD51" s="46">
        <f t="shared" si="25"/>
        <v>0</v>
      </c>
      <c r="CE51" s="49">
        <v>20</v>
      </c>
      <c r="CF51" s="50">
        <f t="shared" si="40"/>
        <v>7403.0112000000008</v>
      </c>
      <c r="CG51" s="51">
        <v>121010.76</v>
      </c>
      <c r="CH51" s="52"/>
      <c r="CI51" s="52"/>
      <c r="CJ51" s="52"/>
      <c r="CK51" s="53"/>
      <c r="CL51" s="53"/>
      <c r="CM51" s="53"/>
      <c r="CN51" s="53"/>
      <c r="CO51" s="53"/>
      <c r="CP51" s="52">
        <f>$CF51</f>
        <v>7403.0112000000008</v>
      </c>
      <c r="CQ51" s="52">
        <f>$CF51</f>
        <v>7403.0112000000008</v>
      </c>
      <c r="CR51" s="52">
        <f>$CF51</f>
        <v>7403.0112000000008</v>
      </c>
      <c r="CS51" s="52">
        <f>$CF51</f>
        <v>7403.0112000000008</v>
      </c>
      <c r="CT51" s="52">
        <f>$CF51</f>
        <v>7403.0112000000008</v>
      </c>
      <c r="CU51" s="52">
        <f t="shared" si="45"/>
        <v>7403.0112000000008</v>
      </c>
      <c r="CV51" s="52">
        <f t="shared" si="45"/>
        <v>7403.0112000000008</v>
      </c>
      <c r="CW51" s="52">
        <f t="shared" si="45"/>
        <v>7403.0112000000008</v>
      </c>
      <c r="CX51" s="52">
        <f t="shared" si="45"/>
        <v>7403.0112000000008</v>
      </c>
      <c r="CY51" s="52">
        <f t="shared" si="45"/>
        <v>7403.0112000000008</v>
      </c>
      <c r="CZ51" s="52">
        <f t="shared" si="45"/>
        <v>7403.0112000000008</v>
      </c>
      <c r="DA51" s="52">
        <f t="shared" si="45"/>
        <v>7403.0112000000008</v>
      </c>
      <c r="DB51" s="52">
        <f t="shared" si="45"/>
        <v>7403.0112000000008</v>
      </c>
      <c r="DC51" s="52">
        <f t="shared" si="45"/>
        <v>7403.0112000000008</v>
      </c>
      <c r="DD51" s="52">
        <f t="shared" si="45"/>
        <v>7403.0112000000008</v>
      </c>
      <c r="DE51" s="52">
        <f t="shared" si="45"/>
        <v>7403.0112000000008</v>
      </c>
      <c r="DF51" s="52">
        <f t="shared" si="45"/>
        <v>7403.0112000000008</v>
      </c>
      <c r="DG51" s="54">
        <v>21354.840000000011</v>
      </c>
      <c r="DH51" s="55">
        <v>17</v>
      </c>
      <c r="DI51" s="56" t="s">
        <v>620</v>
      </c>
      <c r="DJ51" s="57">
        <v>0</v>
      </c>
      <c r="DK51" s="57">
        <v>0</v>
      </c>
      <c r="DL51" s="57">
        <v>0</v>
      </c>
      <c r="DM51" s="57">
        <v>0</v>
      </c>
      <c r="DN51" s="57">
        <v>0</v>
      </c>
      <c r="DO51" s="57">
        <v>0</v>
      </c>
      <c r="DP51" s="58">
        <v>0</v>
      </c>
      <c r="DQ51" s="58">
        <v>0</v>
      </c>
      <c r="DR51" s="58">
        <v>0</v>
      </c>
      <c r="DS51" s="58">
        <v>0</v>
      </c>
    </row>
    <row r="52" spans="1:123" x14ac:dyDescent="0.25">
      <c r="A52" s="30" t="s">
        <v>627</v>
      </c>
      <c r="B52" s="77">
        <v>202369</v>
      </c>
      <c r="C52" s="78"/>
      <c r="D52" s="261" t="s">
        <v>628</v>
      </c>
      <c r="E52" s="34" t="s">
        <v>616</v>
      </c>
      <c r="F52" s="34" t="s">
        <v>604</v>
      </c>
      <c r="G52" s="34" t="s">
        <v>463</v>
      </c>
      <c r="H52" s="34" t="s">
        <v>54</v>
      </c>
      <c r="I52" s="34" t="s">
        <v>490</v>
      </c>
      <c r="J52" s="34" t="s">
        <v>114</v>
      </c>
      <c r="K52" s="34" t="s">
        <v>491</v>
      </c>
      <c r="L52" s="34" t="s">
        <v>617</v>
      </c>
      <c r="M52" s="36">
        <v>1.04</v>
      </c>
      <c r="N52" s="69" t="s">
        <v>544</v>
      </c>
      <c r="O52" s="69" t="s">
        <v>30</v>
      </c>
      <c r="P52" s="37" t="s">
        <v>493</v>
      </c>
      <c r="Q52" s="38">
        <v>2023</v>
      </c>
      <c r="R52" s="39" t="s">
        <v>470</v>
      </c>
      <c r="S52" s="37" t="s">
        <v>493</v>
      </c>
      <c r="T52" s="39" t="s">
        <v>523</v>
      </c>
      <c r="U52" s="39" t="s">
        <v>524</v>
      </c>
      <c r="V52" s="39" t="s">
        <v>606</v>
      </c>
      <c r="W52" s="40" t="s">
        <v>618</v>
      </c>
      <c r="X52" s="40" t="s">
        <v>619</v>
      </c>
      <c r="Y52" s="41"/>
      <c r="Z52" s="274">
        <v>0</v>
      </c>
      <c r="AA52" s="42"/>
      <c r="AB52" s="43">
        <v>142365.6</v>
      </c>
      <c r="AC52" s="43">
        <v>0</v>
      </c>
      <c r="AD52" s="43"/>
      <c r="AE52" s="43">
        <v>0</v>
      </c>
      <c r="AF52" s="44"/>
      <c r="AG52" s="45">
        <f t="shared" si="0"/>
        <v>142365.6</v>
      </c>
      <c r="AH52" s="45">
        <f t="shared" si="1"/>
        <v>148060.22400000002</v>
      </c>
      <c r="AI52" s="45">
        <f t="shared" si="2"/>
        <v>148060.22400000002</v>
      </c>
      <c r="AJ52" s="46">
        <v>0</v>
      </c>
      <c r="AK52" s="46">
        <v>0</v>
      </c>
      <c r="AL52" s="46">
        <f t="shared" si="46"/>
        <v>0</v>
      </c>
      <c r="AM52" s="46">
        <v>0</v>
      </c>
      <c r="AN52" s="46">
        <f t="shared" si="4"/>
        <v>0</v>
      </c>
      <c r="AO52" s="46">
        <v>0</v>
      </c>
      <c r="AP52" s="46">
        <f t="shared" si="5"/>
        <v>0</v>
      </c>
      <c r="AQ52" s="46">
        <v>0</v>
      </c>
      <c r="AR52" s="46">
        <f t="shared" si="6"/>
        <v>0</v>
      </c>
      <c r="AS52" s="46">
        <v>0</v>
      </c>
      <c r="AT52" s="46">
        <f t="shared" si="7"/>
        <v>0</v>
      </c>
      <c r="AU52" s="46">
        <v>0</v>
      </c>
      <c r="AV52" s="46">
        <f t="shared" si="8"/>
        <v>0</v>
      </c>
      <c r="AW52" s="46">
        <v>142365.6</v>
      </c>
      <c r="AX52" s="46">
        <f t="shared" si="9"/>
        <v>148060.22400000002</v>
      </c>
      <c r="AY52" s="46">
        <v>0</v>
      </c>
      <c r="AZ52" s="46">
        <f t="shared" si="10"/>
        <v>0</v>
      </c>
      <c r="BA52" s="46">
        <v>0</v>
      </c>
      <c r="BB52" s="46">
        <f t="shared" si="11"/>
        <v>0</v>
      </c>
      <c r="BC52" s="46">
        <v>0</v>
      </c>
      <c r="BD52" s="46">
        <f t="shared" si="12"/>
        <v>0</v>
      </c>
      <c r="BE52" s="46">
        <v>0</v>
      </c>
      <c r="BF52" s="46">
        <f t="shared" si="13"/>
        <v>0</v>
      </c>
      <c r="BG52" s="46">
        <v>0</v>
      </c>
      <c r="BH52" s="46">
        <f t="shared" si="14"/>
        <v>0</v>
      </c>
      <c r="BI52" s="46">
        <v>0</v>
      </c>
      <c r="BJ52" s="46">
        <f t="shared" si="15"/>
        <v>0</v>
      </c>
      <c r="BK52" s="46">
        <v>0</v>
      </c>
      <c r="BL52" s="46">
        <f t="shared" si="16"/>
        <v>0</v>
      </c>
      <c r="BM52" s="46">
        <v>0</v>
      </c>
      <c r="BN52" s="46">
        <f t="shared" si="17"/>
        <v>0</v>
      </c>
      <c r="BO52" s="46">
        <v>0</v>
      </c>
      <c r="BP52" s="46">
        <f t="shared" si="18"/>
        <v>0</v>
      </c>
      <c r="BQ52" s="46">
        <v>0</v>
      </c>
      <c r="BR52" s="46">
        <f t="shared" si="19"/>
        <v>0</v>
      </c>
      <c r="BS52" s="46">
        <v>0</v>
      </c>
      <c r="BT52" s="46">
        <f t="shared" si="20"/>
        <v>0</v>
      </c>
      <c r="BU52" s="46">
        <v>0</v>
      </c>
      <c r="BV52" s="46">
        <f t="shared" si="21"/>
        <v>0</v>
      </c>
      <c r="BW52" s="46">
        <v>0</v>
      </c>
      <c r="BX52" s="46">
        <f t="shared" si="22"/>
        <v>0</v>
      </c>
      <c r="BY52" s="46">
        <v>0</v>
      </c>
      <c r="BZ52" s="46">
        <f t="shared" si="23"/>
        <v>0</v>
      </c>
      <c r="CA52" s="47">
        <v>0</v>
      </c>
      <c r="CB52" s="46">
        <f t="shared" si="24"/>
        <v>0</v>
      </c>
      <c r="CC52" s="48">
        <v>0</v>
      </c>
      <c r="CD52" s="46">
        <f t="shared" si="25"/>
        <v>0</v>
      </c>
      <c r="CE52" s="49">
        <v>20</v>
      </c>
      <c r="CF52" s="50">
        <f t="shared" si="40"/>
        <v>7403.0112000000008</v>
      </c>
      <c r="CG52" s="51">
        <v>113892.48</v>
      </c>
      <c r="CH52" s="52"/>
      <c r="CI52" s="52"/>
      <c r="CJ52" s="52"/>
      <c r="CK52" s="53"/>
      <c r="CL52" s="53"/>
      <c r="CM52" s="53"/>
      <c r="CN52" s="53"/>
      <c r="CO52" s="53"/>
      <c r="CP52" s="53"/>
      <c r="CQ52" s="52">
        <f>$CF52</f>
        <v>7403.0112000000008</v>
      </c>
      <c r="CR52" s="52">
        <f>$CF52</f>
        <v>7403.0112000000008</v>
      </c>
      <c r="CS52" s="52">
        <f>$CF52</f>
        <v>7403.0112000000008</v>
      </c>
      <c r="CT52" s="52">
        <f>$CF52</f>
        <v>7403.0112000000008</v>
      </c>
      <c r="CU52" s="52">
        <f t="shared" si="45"/>
        <v>7403.0112000000008</v>
      </c>
      <c r="CV52" s="52">
        <f t="shared" si="45"/>
        <v>7403.0112000000008</v>
      </c>
      <c r="CW52" s="52">
        <f t="shared" si="45"/>
        <v>7403.0112000000008</v>
      </c>
      <c r="CX52" s="52">
        <f t="shared" si="45"/>
        <v>7403.0112000000008</v>
      </c>
      <c r="CY52" s="52">
        <f t="shared" si="45"/>
        <v>7403.0112000000008</v>
      </c>
      <c r="CZ52" s="52">
        <f t="shared" si="45"/>
        <v>7403.0112000000008</v>
      </c>
      <c r="DA52" s="52">
        <f t="shared" si="45"/>
        <v>7403.0112000000008</v>
      </c>
      <c r="DB52" s="52">
        <f t="shared" si="45"/>
        <v>7403.0112000000008</v>
      </c>
      <c r="DC52" s="52">
        <f t="shared" si="45"/>
        <v>7403.0112000000008</v>
      </c>
      <c r="DD52" s="52">
        <f t="shared" si="45"/>
        <v>7403.0112000000008</v>
      </c>
      <c r="DE52" s="52">
        <f t="shared" si="45"/>
        <v>7403.0112000000008</v>
      </c>
      <c r="DF52" s="52">
        <f t="shared" si="45"/>
        <v>7403.0112000000008</v>
      </c>
      <c r="DG52" s="54">
        <v>28473.12000000001</v>
      </c>
      <c r="DH52" s="55">
        <v>16</v>
      </c>
      <c r="DI52" s="56" t="s">
        <v>620</v>
      </c>
      <c r="DJ52" s="57">
        <v>0</v>
      </c>
      <c r="DK52" s="57">
        <v>0</v>
      </c>
      <c r="DL52" s="57">
        <v>0</v>
      </c>
      <c r="DM52" s="57">
        <v>0</v>
      </c>
      <c r="DN52" s="57">
        <v>0</v>
      </c>
      <c r="DO52" s="57">
        <v>0</v>
      </c>
      <c r="DP52" s="58">
        <v>0</v>
      </c>
      <c r="DQ52" s="58">
        <v>0</v>
      </c>
      <c r="DR52" s="58">
        <v>0</v>
      </c>
      <c r="DS52" s="58">
        <v>0</v>
      </c>
    </row>
    <row r="53" spans="1:123" x14ac:dyDescent="0.25">
      <c r="A53" s="30" t="s">
        <v>629</v>
      </c>
      <c r="B53" s="65">
        <v>202370</v>
      </c>
      <c r="C53" s="66"/>
      <c r="D53" s="67" t="s">
        <v>630</v>
      </c>
      <c r="E53" s="34" t="s">
        <v>616</v>
      </c>
      <c r="F53" s="34" t="s">
        <v>604</v>
      </c>
      <c r="G53" s="34" t="s">
        <v>463</v>
      </c>
      <c r="H53" s="34" t="s">
        <v>54</v>
      </c>
      <c r="I53" s="34" t="s">
        <v>490</v>
      </c>
      <c r="J53" s="34" t="s">
        <v>114</v>
      </c>
      <c r="K53" s="34" t="s">
        <v>491</v>
      </c>
      <c r="L53" s="34" t="s">
        <v>617</v>
      </c>
      <c r="M53" s="36">
        <v>1.04</v>
      </c>
      <c r="N53" s="69" t="s">
        <v>544</v>
      </c>
      <c r="O53" s="69" t="s">
        <v>30</v>
      </c>
      <c r="P53" s="37" t="s">
        <v>493</v>
      </c>
      <c r="Q53" s="38">
        <v>2023</v>
      </c>
      <c r="R53" s="39" t="s">
        <v>470</v>
      </c>
      <c r="S53" s="37" t="s">
        <v>493</v>
      </c>
      <c r="T53" s="39" t="s">
        <v>523</v>
      </c>
      <c r="U53" s="39" t="s">
        <v>524</v>
      </c>
      <c r="V53" s="39" t="s">
        <v>606</v>
      </c>
      <c r="W53" s="40" t="s">
        <v>618</v>
      </c>
      <c r="X53" s="40" t="s">
        <v>619</v>
      </c>
      <c r="Y53" s="41"/>
      <c r="Z53" s="274">
        <v>0</v>
      </c>
      <c r="AA53" s="42"/>
      <c r="AB53" s="43">
        <v>142365.6</v>
      </c>
      <c r="AC53" s="43">
        <v>0</v>
      </c>
      <c r="AD53" s="43"/>
      <c r="AE53" s="43">
        <v>0</v>
      </c>
      <c r="AF53" s="44"/>
      <c r="AG53" s="45">
        <f t="shared" si="0"/>
        <v>142365.6</v>
      </c>
      <c r="AH53" s="45">
        <f t="shared" si="1"/>
        <v>148060.22400000002</v>
      </c>
      <c r="AI53" s="45">
        <f t="shared" si="2"/>
        <v>148060.22400000002</v>
      </c>
      <c r="AJ53" s="46">
        <v>0</v>
      </c>
      <c r="AK53" s="46">
        <v>0</v>
      </c>
      <c r="AL53" s="46">
        <f t="shared" si="46"/>
        <v>0</v>
      </c>
      <c r="AM53" s="46">
        <v>0</v>
      </c>
      <c r="AN53" s="46">
        <f t="shared" si="4"/>
        <v>0</v>
      </c>
      <c r="AO53" s="46">
        <v>0</v>
      </c>
      <c r="AP53" s="46">
        <f t="shared" si="5"/>
        <v>0</v>
      </c>
      <c r="AQ53" s="46">
        <v>0</v>
      </c>
      <c r="AR53" s="46">
        <f t="shared" si="6"/>
        <v>0</v>
      </c>
      <c r="AS53" s="46">
        <v>0</v>
      </c>
      <c r="AT53" s="46">
        <f t="shared" si="7"/>
        <v>0</v>
      </c>
      <c r="AU53" s="46">
        <v>0</v>
      </c>
      <c r="AV53" s="46">
        <f t="shared" si="8"/>
        <v>0</v>
      </c>
      <c r="AW53" s="46">
        <v>0</v>
      </c>
      <c r="AX53" s="46">
        <f t="shared" si="9"/>
        <v>0</v>
      </c>
      <c r="AY53" s="46">
        <v>142365.6</v>
      </c>
      <c r="AZ53" s="46">
        <f t="shared" si="10"/>
        <v>148060.22400000002</v>
      </c>
      <c r="BA53" s="46">
        <v>0</v>
      </c>
      <c r="BB53" s="46">
        <f t="shared" si="11"/>
        <v>0</v>
      </c>
      <c r="BC53" s="46">
        <v>0</v>
      </c>
      <c r="BD53" s="46">
        <f t="shared" si="12"/>
        <v>0</v>
      </c>
      <c r="BE53" s="46">
        <v>0</v>
      </c>
      <c r="BF53" s="46">
        <f t="shared" si="13"/>
        <v>0</v>
      </c>
      <c r="BG53" s="46">
        <v>0</v>
      </c>
      <c r="BH53" s="46">
        <f t="shared" si="14"/>
        <v>0</v>
      </c>
      <c r="BI53" s="46">
        <v>0</v>
      </c>
      <c r="BJ53" s="46">
        <f t="shared" si="15"/>
        <v>0</v>
      </c>
      <c r="BK53" s="46">
        <v>0</v>
      </c>
      <c r="BL53" s="46">
        <f t="shared" si="16"/>
        <v>0</v>
      </c>
      <c r="BM53" s="46">
        <v>0</v>
      </c>
      <c r="BN53" s="46">
        <f t="shared" si="17"/>
        <v>0</v>
      </c>
      <c r="BO53" s="46">
        <v>0</v>
      </c>
      <c r="BP53" s="46">
        <f t="shared" si="18"/>
        <v>0</v>
      </c>
      <c r="BQ53" s="46">
        <v>0</v>
      </c>
      <c r="BR53" s="46">
        <f t="shared" si="19"/>
        <v>0</v>
      </c>
      <c r="BS53" s="46">
        <v>0</v>
      </c>
      <c r="BT53" s="46">
        <f t="shared" si="20"/>
        <v>0</v>
      </c>
      <c r="BU53" s="46">
        <v>0</v>
      </c>
      <c r="BV53" s="46">
        <f t="shared" si="21"/>
        <v>0</v>
      </c>
      <c r="BW53" s="46">
        <v>0</v>
      </c>
      <c r="BX53" s="46">
        <f t="shared" si="22"/>
        <v>0</v>
      </c>
      <c r="BY53" s="46">
        <v>0</v>
      </c>
      <c r="BZ53" s="46">
        <f t="shared" si="23"/>
        <v>0</v>
      </c>
      <c r="CA53" s="47">
        <v>0</v>
      </c>
      <c r="CB53" s="46">
        <f t="shared" si="24"/>
        <v>0</v>
      </c>
      <c r="CC53" s="48">
        <v>0</v>
      </c>
      <c r="CD53" s="46">
        <f t="shared" si="25"/>
        <v>0</v>
      </c>
      <c r="CE53" s="49">
        <v>20</v>
      </c>
      <c r="CF53" s="50">
        <f t="shared" si="40"/>
        <v>7403.0112000000008</v>
      </c>
      <c r="CG53" s="51">
        <v>106774.2</v>
      </c>
      <c r="CH53" s="52"/>
      <c r="CI53" s="52"/>
      <c r="CJ53" s="52"/>
      <c r="CK53" s="53"/>
      <c r="CL53" s="53"/>
      <c r="CM53" s="53"/>
      <c r="CN53" s="53"/>
      <c r="CO53" s="53"/>
      <c r="CP53" s="53"/>
      <c r="CQ53" s="53"/>
      <c r="CR53" s="52">
        <f>$CF53</f>
        <v>7403.0112000000008</v>
      </c>
      <c r="CS53" s="52">
        <f>$CF53</f>
        <v>7403.0112000000008</v>
      </c>
      <c r="CT53" s="52">
        <f>$CF53</f>
        <v>7403.0112000000008</v>
      </c>
      <c r="CU53" s="52">
        <f t="shared" si="45"/>
        <v>7403.0112000000008</v>
      </c>
      <c r="CV53" s="52">
        <f t="shared" si="45"/>
        <v>7403.0112000000008</v>
      </c>
      <c r="CW53" s="52">
        <f t="shared" si="45"/>
        <v>7403.0112000000008</v>
      </c>
      <c r="CX53" s="52">
        <f t="shared" si="45"/>
        <v>7403.0112000000008</v>
      </c>
      <c r="CY53" s="52">
        <f t="shared" si="45"/>
        <v>7403.0112000000008</v>
      </c>
      <c r="CZ53" s="52">
        <f t="shared" si="45"/>
        <v>7403.0112000000008</v>
      </c>
      <c r="DA53" s="52">
        <f t="shared" si="45"/>
        <v>7403.0112000000008</v>
      </c>
      <c r="DB53" s="52">
        <f t="shared" si="45"/>
        <v>7403.0112000000008</v>
      </c>
      <c r="DC53" s="52">
        <f t="shared" si="45"/>
        <v>7403.0112000000008</v>
      </c>
      <c r="DD53" s="52">
        <f t="shared" si="45"/>
        <v>7403.0112000000008</v>
      </c>
      <c r="DE53" s="52">
        <f t="shared" si="45"/>
        <v>7403.0112000000008</v>
      </c>
      <c r="DF53" s="52">
        <f t="shared" si="45"/>
        <v>7403.0112000000008</v>
      </c>
      <c r="DG53" s="54">
        <v>35591.400000000009</v>
      </c>
      <c r="DH53" s="55">
        <v>15</v>
      </c>
      <c r="DI53" s="56" t="s">
        <v>620</v>
      </c>
      <c r="DJ53" s="57">
        <v>0</v>
      </c>
      <c r="DK53" s="57">
        <v>0</v>
      </c>
      <c r="DL53" s="57">
        <v>0</v>
      </c>
      <c r="DM53" s="57">
        <v>0</v>
      </c>
      <c r="DN53" s="57">
        <v>0</v>
      </c>
      <c r="DO53" s="57">
        <v>0</v>
      </c>
      <c r="DP53" s="58">
        <v>0</v>
      </c>
      <c r="DQ53" s="58">
        <v>0</v>
      </c>
      <c r="DR53" s="58">
        <v>0</v>
      </c>
      <c r="DS53" s="58">
        <v>0</v>
      </c>
    </row>
    <row r="54" spans="1:123" x14ac:dyDescent="0.25">
      <c r="A54" s="30" t="s">
        <v>631</v>
      </c>
      <c r="B54" s="65">
        <v>202371</v>
      </c>
      <c r="C54" s="66"/>
      <c r="D54" s="67" t="s">
        <v>632</v>
      </c>
      <c r="E54" s="34" t="s">
        <v>616</v>
      </c>
      <c r="F54" s="34" t="s">
        <v>604</v>
      </c>
      <c r="G54" s="34" t="s">
        <v>463</v>
      </c>
      <c r="H54" s="34" t="s">
        <v>54</v>
      </c>
      <c r="I54" s="34" t="s">
        <v>490</v>
      </c>
      <c r="J54" s="34" t="s">
        <v>114</v>
      </c>
      <c r="K54" s="34" t="s">
        <v>491</v>
      </c>
      <c r="L54" s="34" t="s">
        <v>617</v>
      </c>
      <c r="M54" s="36">
        <v>1.04</v>
      </c>
      <c r="N54" s="69" t="s">
        <v>544</v>
      </c>
      <c r="O54" s="69" t="s">
        <v>30</v>
      </c>
      <c r="P54" s="37" t="s">
        <v>493</v>
      </c>
      <c r="Q54" s="38">
        <v>2023</v>
      </c>
      <c r="R54" s="39" t="s">
        <v>470</v>
      </c>
      <c r="S54" s="37" t="s">
        <v>493</v>
      </c>
      <c r="T54" s="39" t="s">
        <v>523</v>
      </c>
      <c r="U54" s="39" t="s">
        <v>524</v>
      </c>
      <c r="V54" s="39" t="s">
        <v>606</v>
      </c>
      <c r="W54" s="40" t="s">
        <v>618</v>
      </c>
      <c r="X54" s="40" t="s">
        <v>619</v>
      </c>
      <c r="Y54" s="41"/>
      <c r="Z54" s="274">
        <v>0</v>
      </c>
      <c r="AA54" s="42"/>
      <c r="AB54" s="43">
        <v>142365.6</v>
      </c>
      <c r="AC54" s="43">
        <v>0</v>
      </c>
      <c r="AD54" s="43"/>
      <c r="AE54" s="43">
        <v>0</v>
      </c>
      <c r="AF54" s="44"/>
      <c r="AG54" s="45">
        <f t="shared" si="0"/>
        <v>142365.6</v>
      </c>
      <c r="AH54" s="45">
        <f t="shared" si="1"/>
        <v>148060.22400000002</v>
      </c>
      <c r="AI54" s="45">
        <f t="shared" si="2"/>
        <v>148060.22400000002</v>
      </c>
      <c r="AJ54" s="46">
        <v>0</v>
      </c>
      <c r="AK54" s="46">
        <v>0</v>
      </c>
      <c r="AL54" s="46">
        <f t="shared" si="46"/>
        <v>0</v>
      </c>
      <c r="AM54" s="46">
        <v>0</v>
      </c>
      <c r="AN54" s="46">
        <f t="shared" si="4"/>
        <v>0</v>
      </c>
      <c r="AO54" s="46">
        <v>0</v>
      </c>
      <c r="AP54" s="46">
        <f t="shared" si="5"/>
        <v>0</v>
      </c>
      <c r="AQ54" s="46">
        <v>0</v>
      </c>
      <c r="AR54" s="46">
        <f t="shared" si="6"/>
        <v>0</v>
      </c>
      <c r="AS54" s="46">
        <v>0</v>
      </c>
      <c r="AT54" s="46">
        <f t="shared" si="7"/>
        <v>0</v>
      </c>
      <c r="AU54" s="46">
        <v>0</v>
      </c>
      <c r="AV54" s="46">
        <f t="shared" si="8"/>
        <v>0</v>
      </c>
      <c r="AW54" s="46">
        <v>0</v>
      </c>
      <c r="AX54" s="46">
        <f t="shared" si="9"/>
        <v>0</v>
      </c>
      <c r="AY54" s="46">
        <v>0</v>
      </c>
      <c r="AZ54" s="46">
        <f t="shared" si="10"/>
        <v>0</v>
      </c>
      <c r="BA54" s="46">
        <v>142365.6</v>
      </c>
      <c r="BB54" s="46">
        <f t="shared" si="11"/>
        <v>148060.22400000002</v>
      </c>
      <c r="BC54" s="46">
        <v>0</v>
      </c>
      <c r="BD54" s="46">
        <f t="shared" si="12"/>
        <v>0</v>
      </c>
      <c r="BE54" s="46">
        <v>0</v>
      </c>
      <c r="BF54" s="46">
        <f t="shared" si="13"/>
        <v>0</v>
      </c>
      <c r="BG54" s="46">
        <v>0</v>
      </c>
      <c r="BH54" s="46">
        <f t="shared" si="14"/>
        <v>0</v>
      </c>
      <c r="BI54" s="46">
        <v>0</v>
      </c>
      <c r="BJ54" s="46">
        <f t="shared" si="15"/>
        <v>0</v>
      </c>
      <c r="BK54" s="46">
        <v>0</v>
      </c>
      <c r="BL54" s="46">
        <f t="shared" si="16"/>
        <v>0</v>
      </c>
      <c r="BM54" s="46">
        <v>0</v>
      </c>
      <c r="BN54" s="46">
        <f t="shared" si="17"/>
        <v>0</v>
      </c>
      <c r="BO54" s="46">
        <v>0</v>
      </c>
      <c r="BP54" s="46">
        <f t="shared" si="18"/>
        <v>0</v>
      </c>
      <c r="BQ54" s="46">
        <v>0</v>
      </c>
      <c r="BR54" s="46">
        <f t="shared" si="19"/>
        <v>0</v>
      </c>
      <c r="BS54" s="46">
        <v>0</v>
      </c>
      <c r="BT54" s="46">
        <f t="shared" si="20"/>
        <v>0</v>
      </c>
      <c r="BU54" s="46">
        <v>0</v>
      </c>
      <c r="BV54" s="46">
        <f t="shared" si="21"/>
        <v>0</v>
      </c>
      <c r="BW54" s="46">
        <v>0</v>
      </c>
      <c r="BX54" s="46">
        <f t="shared" si="22"/>
        <v>0</v>
      </c>
      <c r="BY54" s="46">
        <v>0</v>
      </c>
      <c r="BZ54" s="46">
        <f t="shared" si="23"/>
        <v>0</v>
      </c>
      <c r="CA54" s="47">
        <v>0</v>
      </c>
      <c r="CB54" s="46">
        <f t="shared" si="24"/>
        <v>0</v>
      </c>
      <c r="CC54" s="48">
        <v>0</v>
      </c>
      <c r="CD54" s="46">
        <f t="shared" si="25"/>
        <v>0</v>
      </c>
      <c r="CE54" s="49">
        <v>20</v>
      </c>
      <c r="CF54" s="50">
        <f t="shared" si="40"/>
        <v>7403.0112000000008</v>
      </c>
      <c r="CG54" s="51">
        <v>99655.92</v>
      </c>
      <c r="CH54" s="52"/>
      <c r="CI54" s="52"/>
      <c r="CJ54" s="52"/>
      <c r="CK54" s="53"/>
      <c r="CL54" s="53"/>
      <c r="CM54" s="53"/>
      <c r="CN54" s="53"/>
      <c r="CO54" s="53"/>
      <c r="CP54" s="53"/>
      <c r="CQ54" s="53"/>
      <c r="CR54" s="53"/>
      <c r="CS54" s="52">
        <f>$CF54</f>
        <v>7403.0112000000008</v>
      </c>
      <c r="CT54" s="52">
        <f>$CF54</f>
        <v>7403.0112000000008</v>
      </c>
      <c r="CU54" s="52">
        <f t="shared" si="45"/>
        <v>7403.0112000000008</v>
      </c>
      <c r="CV54" s="52">
        <f t="shared" si="45"/>
        <v>7403.0112000000008</v>
      </c>
      <c r="CW54" s="52">
        <f t="shared" si="45"/>
        <v>7403.0112000000008</v>
      </c>
      <c r="CX54" s="52">
        <f t="shared" si="45"/>
        <v>7403.0112000000008</v>
      </c>
      <c r="CY54" s="52">
        <f t="shared" si="45"/>
        <v>7403.0112000000008</v>
      </c>
      <c r="CZ54" s="52">
        <f t="shared" si="45"/>
        <v>7403.0112000000008</v>
      </c>
      <c r="DA54" s="52">
        <f t="shared" si="45"/>
        <v>7403.0112000000008</v>
      </c>
      <c r="DB54" s="52">
        <f t="shared" si="45"/>
        <v>7403.0112000000008</v>
      </c>
      <c r="DC54" s="52">
        <f t="shared" si="45"/>
        <v>7403.0112000000008</v>
      </c>
      <c r="DD54" s="52">
        <f t="shared" si="45"/>
        <v>7403.0112000000008</v>
      </c>
      <c r="DE54" s="52">
        <f t="shared" si="45"/>
        <v>7403.0112000000008</v>
      </c>
      <c r="DF54" s="52">
        <f t="shared" si="45"/>
        <v>7403.0112000000008</v>
      </c>
      <c r="DG54" s="54">
        <v>42709.680000000008</v>
      </c>
      <c r="DH54" s="55">
        <v>14</v>
      </c>
      <c r="DI54" s="56" t="s">
        <v>620</v>
      </c>
      <c r="DJ54" s="57">
        <v>0</v>
      </c>
      <c r="DK54" s="57">
        <v>0</v>
      </c>
      <c r="DL54" s="57">
        <v>0</v>
      </c>
      <c r="DM54" s="57">
        <v>0</v>
      </c>
      <c r="DN54" s="57">
        <v>0</v>
      </c>
      <c r="DO54" s="57">
        <v>0</v>
      </c>
      <c r="DP54" s="58">
        <v>0</v>
      </c>
      <c r="DQ54" s="58">
        <v>0</v>
      </c>
      <c r="DR54" s="58">
        <v>0</v>
      </c>
      <c r="DS54" s="58">
        <v>0</v>
      </c>
    </row>
    <row r="55" spans="1:123" x14ac:dyDescent="0.25">
      <c r="A55" s="30" t="s">
        <v>633</v>
      </c>
      <c r="B55" s="65">
        <v>202372</v>
      </c>
      <c r="C55" s="66"/>
      <c r="D55" s="67" t="s">
        <v>634</v>
      </c>
      <c r="E55" s="34" t="s">
        <v>616</v>
      </c>
      <c r="F55" s="34" t="s">
        <v>604</v>
      </c>
      <c r="G55" s="34" t="s">
        <v>463</v>
      </c>
      <c r="H55" s="34" t="s">
        <v>54</v>
      </c>
      <c r="I55" s="34" t="s">
        <v>490</v>
      </c>
      <c r="J55" s="34" t="s">
        <v>114</v>
      </c>
      <c r="K55" s="34" t="s">
        <v>491</v>
      </c>
      <c r="L55" s="34" t="s">
        <v>617</v>
      </c>
      <c r="M55" s="36">
        <v>1.04</v>
      </c>
      <c r="N55" s="69" t="s">
        <v>544</v>
      </c>
      <c r="O55" s="69" t="s">
        <v>30</v>
      </c>
      <c r="P55" s="37" t="s">
        <v>493</v>
      </c>
      <c r="Q55" s="38">
        <v>2023</v>
      </c>
      <c r="R55" s="39" t="s">
        <v>470</v>
      </c>
      <c r="S55" s="37" t="s">
        <v>493</v>
      </c>
      <c r="T55" s="39" t="s">
        <v>523</v>
      </c>
      <c r="U55" s="39" t="s">
        <v>524</v>
      </c>
      <c r="V55" s="39" t="s">
        <v>606</v>
      </c>
      <c r="W55" s="40" t="s">
        <v>618</v>
      </c>
      <c r="X55" s="40" t="s">
        <v>619</v>
      </c>
      <c r="Y55" s="41"/>
      <c r="Z55" s="274">
        <v>0</v>
      </c>
      <c r="AA55" s="42"/>
      <c r="AB55" s="43">
        <v>142365.6</v>
      </c>
      <c r="AC55" s="43">
        <v>0</v>
      </c>
      <c r="AD55" s="43"/>
      <c r="AE55" s="43">
        <v>0</v>
      </c>
      <c r="AF55" s="44"/>
      <c r="AG55" s="45">
        <f t="shared" si="0"/>
        <v>142365.6</v>
      </c>
      <c r="AH55" s="45">
        <f t="shared" si="1"/>
        <v>148060.22400000002</v>
      </c>
      <c r="AI55" s="45">
        <f t="shared" si="2"/>
        <v>148060.22400000002</v>
      </c>
      <c r="AJ55" s="46">
        <v>0</v>
      </c>
      <c r="AK55" s="46">
        <v>0</v>
      </c>
      <c r="AL55" s="46">
        <f t="shared" si="46"/>
        <v>0</v>
      </c>
      <c r="AM55" s="46">
        <v>0</v>
      </c>
      <c r="AN55" s="46">
        <f t="shared" si="4"/>
        <v>0</v>
      </c>
      <c r="AO55" s="46">
        <v>0</v>
      </c>
      <c r="AP55" s="46">
        <f t="shared" si="5"/>
        <v>0</v>
      </c>
      <c r="AQ55" s="46">
        <v>0</v>
      </c>
      <c r="AR55" s="46">
        <f t="shared" si="6"/>
        <v>0</v>
      </c>
      <c r="AS55" s="46">
        <v>0</v>
      </c>
      <c r="AT55" s="46">
        <f t="shared" si="7"/>
        <v>0</v>
      </c>
      <c r="AU55" s="46">
        <v>0</v>
      </c>
      <c r="AV55" s="46">
        <f t="shared" si="8"/>
        <v>0</v>
      </c>
      <c r="AW55" s="46">
        <v>0</v>
      </c>
      <c r="AX55" s="46">
        <f t="shared" si="9"/>
        <v>0</v>
      </c>
      <c r="AY55" s="46">
        <v>0</v>
      </c>
      <c r="AZ55" s="46">
        <f t="shared" si="10"/>
        <v>0</v>
      </c>
      <c r="BA55" s="46">
        <v>0</v>
      </c>
      <c r="BB55" s="46">
        <f t="shared" si="11"/>
        <v>0</v>
      </c>
      <c r="BC55" s="46">
        <v>142365.6</v>
      </c>
      <c r="BD55" s="46">
        <f t="shared" si="12"/>
        <v>148060.22400000002</v>
      </c>
      <c r="BE55" s="46">
        <v>0</v>
      </c>
      <c r="BF55" s="46">
        <f t="shared" si="13"/>
        <v>0</v>
      </c>
      <c r="BG55" s="46">
        <v>0</v>
      </c>
      <c r="BH55" s="46">
        <f t="shared" si="14"/>
        <v>0</v>
      </c>
      <c r="BI55" s="46">
        <v>0</v>
      </c>
      <c r="BJ55" s="46">
        <f t="shared" si="15"/>
        <v>0</v>
      </c>
      <c r="BK55" s="46">
        <v>0</v>
      </c>
      <c r="BL55" s="46">
        <f t="shared" si="16"/>
        <v>0</v>
      </c>
      <c r="BM55" s="46">
        <v>0</v>
      </c>
      <c r="BN55" s="46">
        <f t="shared" si="17"/>
        <v>0</v>
      </c>
      <c r="BO55" s="46">
        <v>0</v>
      </c>
      <c r="BP55" s="46">
        <f t="shared" si="18"/>
        <v>0</v>
      </c>
      <c r="BQ55" s="46">
        <v>0</v>
      </c>
      <c r="BR55" s="46">
        <f t="shared" si="19"/>
        <v>0</v>
      </c>
      <c r="BS55" s="46">
        <v>0</v>
      </c>
      <c r="BT55" s="46">
        <f t="shared" si="20"/>
        <v>0</v>
      </c>
      <c r="BU55" s="46">
        <v>0</v>
      </c>
      <c r="BV55" s="46">
        <f t="shared" si="21"/>
        <v>0</v>
      </c>
      <c r="BW55" s="46">
        <v>0</v>
      </c>
      <c r="BX55" s="46">
        <f t="shared" si="22"/>
        <v>0</v>
      </c>
      <c r="BY55" s="46">
        <v>0</v>
      </c>
      <c r="BZ55" s="46">
        <f t="shared" si="23"/>
        <v>0</v>
      </c>
      <c r="CA55" s="47">
        <v>0</v>
      </c>
      <c r="CB55" s="46">
        <f t="shared" si="24"/>
        <v>0</v>
      </c>
      <c r="CC55" s="48">
        <v>0</v>
      </c>
      <c r="CD55" s="46">
        <f t="shared" si="25"/>
        <v>0</v>
      </c>
      <c r="CE55" s="49">
        <v>20</v>
      </c>
      <c r="CF55" s="50">
        <f t="shared" si="40"/>
        <v>7403.0112000000008</v>
      </c>
      <c r="CG55" s="51">
        <v>92537.64</v>
      </c>
      <c r="CH55" s="52"/>
      <c r="CI55" s="52"/>
      <c r="CJ55" s="52"/>
      <c r="CK55" s="53"/>
      <c r="CL55" s="53"/>
      <c r="CM55" s="53"/>
      <c r="CN55" s="53"/>
      <c r="CO55" s="53"/>
      <c r="CP55" s="53"/>
      <c r="CQ55" s="53"/>
      <c r="CR55" s="53"/>
      <c r="CS55" s="53"/>
      <c r="CT55" s="52">
        <f>$CF55</f>
        <v>7403.0112000000008</v>
      </c>
      <c r="CU55" s="52">
        <f t="shared" si="45"/>
        <v>7403.0112000000008</v>
      </c>
      <c r="CV55" s="52">
        <f t="shared" si="45"/>
        <v>7403.0112000000008</v>
      </c>
      <c r="CW55" s="52">
        <f t="shared" si="45"/>
        <v>7403.0112000000008</v>
      </c>
      <c r="CX55" s="52">
        <f t="shared" si="45"/>
        <v>7403.0112000000008</v>
      </c>
      <c r="CY55" s="52">
        <f t="shared" si="45"/>
        <v>7403.0112000000008</v>
      </c>
      <c r="CZ55" s="52">
        <f t="shared" si="45"/>
        <v>7403.0112000000008</v>
      </c>
      <c r="DA55" s="52">
        <f t="shared" si="45"/>
        <v>7403.0112000000008</v>
      </c>
      <c r="DB55" s="52">
        <f t="shared" si="45"/>
        <v>7403.0112000000008</v>
      </c>
      <c r="DC55" s="52">
        <f t="shared" si="45"/>
        <v>7403.0112000000008</v>
      </c>
      <c r="DD55" s="52">
        <f t="shared" si="45"/>
        <v>7403.0112000000008</v>
      </c>
      <c r="DE55" s="52">
        <f t="shared" si="45"/>
        <v>7403.0112000000008</v>
      </c>
      <c r="DF55" s="52">
        <f t="shared" si="45"/>
        <v>7403.0112000000008</v>
      </c>
      <c r="DG55" s="54">
        <v>49827.960000000006</v>
      </c>
      <c r="DH55" s="55">
        <v>13</v>
      </c>
      <c r="DI55" s="56" t="s">
        <v>620</v>
      </c>
      <c r="DJ55" s="57">
        <v>0</v>
      </c>
      <c r="DK55" s="57">
        <v>0</v>
      </c>
      <c r="DL55" s="57">
        <v>0</v>
      </c>
      <c r="DM55" s="57">
        <v>0</v>
      </c>
      <c r="DN55" s="57">
        <v>0</v>
      </c>
      <c r="DO55" s="57">
        <v>0</v>
      </c>
      <c r="DP55" s="58">
        <v>0</v>
      </c>
      <c r="DQ55" s="58">
        <v>0</v>
      </c>
      <c r="DR55" s="58">
        <v>0</v>
      </c>
      <c r="DS55" s="58">
        <v>0</v>
      </c>
    </row>
    <row r="56" spans="1:123" x14ac:dyDescent="0.25">
      <c r="A56" s="30" t="s">
        <v>635</v>
      </c>
      <c r="B56" s="65">
        <v>202373</v>
      </c>
      <c r="C56" s="66"/>
      <c r="D56" s="67" t="s">
        <v>636</v>
      </c>
      <c r="E56" s="34" t="s">
        <v>616</v>
      </c>
      <c r="F56" s="34" t="s">
        <v>604</v>
      </c>
      <c r="G56" s="34" t="s">
        <v>463</v>
      </c>
      <c r="H56" s="34" t="s">
        <v>54</v>
      </c>
      <c r="I56" s="34" t="s">
        <v>490</v>
      </c>
      <c r="J56" s="34" t="s">
        <v>114</v>
      </c>
      <c r="K56" s="34" t="s">
        <v>491</v>
      </c>
      <c r="L56" s="34" t="s">
        <v>617</v>
      </c>
      <c r="M56" s="36">
        <v>1.04</v>
      </c>
      <c r="N56" s="69" t="s">
        <v>544</v>
      </c>
      <c r="O56" s="69" t="s">
        <v>30</v>
      </c>
      <c r="P56" s="37" t="s">
        <v>493</v>
      </c>
      <c r="Q56" s="38">
        <v>2023</v>
      </c>
      <c r="R56" s="39" t="s">
        <v>470</v>
      </c>
      <c r="S56" s="37" t="s">
        <v>493</v>
      </c>
      <c r="T56" s="39" t="s">
        <v>523</v>
      </c>
      <c r="U56" s="39" t="s">
        <v>524</v>
      </c>
      <c r="V56" s="39" t="s">
        <v>606</v>
      </c>
      <c r="W56" s="40" t="s">
        <v>618</v>
      </c>
      <c r="X56" s="40" t="s">
        <v>619</v>
      </c>
      <c r="Y56" s="41"/>
      <c r="Z56" s="274">
        <v>0</v>
      </c>
      <c r="AA56" s="42"/>
      <c r="AB56" s="43">
        <v>142365.6</v>
      </c>
      <c r="AC56" s="43">
        <v>0</v>
      </c>
      <c r="AD56" s="43"/>
      <c r="AE56" s="43">
        <v>0</v>
      </c>
      <c r="AF56" s="44"/>
      <c r="AG56" s="45">
        <f t="shared" si="0"/>
        <v>142365.6</v>
      </c>
      <c r="AH56" s="45">
        <f t="shared" si="1"/>
        <v>148060.22400000002</v>
      </c>
      <c r="AI56" s="45">
        <f t="shared" si="2"/>
        <v>148060.22400000002</v>
      </c>
      <c r="AJ56" s="46">
        <v>0</v>
      </c>
      <c r="AK56" s="46">
        <v>0</v>
      </c>
      <c r="AL56" s="46">
        <f t="shared" si="46"/>
        <v>0</v>
      </c>
      <c r="AM56" s="46">
        <v>0</v>
      </c>
      <c r="AN56" s="46">
        <f t="shared" si="4"/>
        <v>0</v>
      </c>
      <c r="AO56" s="46">
        <v>0</v>
      </c>
      <c r="AP56" s="46">
        <f t="shared" si="5"/>
        <v>0</v>
      </c>
      <c r="AQ56" s="46">
        <v>0</v>
      </c>
      <c r="AR56" s="46">
        <f t="shared" si="6"/>
        <v>0</v>
      </c>
      <c r="AS56" s="46">
        <v>0</v>
      </c>
      <c r="AT56" s="46">
        <f t="shared" si="7"/>
        <v>0</v>
      </c>
      <c r="AU56" s="46">
        <v>0</v>
      </c>
      <c r="AV56" s="46">
        <f t="shared" si="8"/>
        <v>0</v>
      </c>
      <c r="AW56" s="46">
        <v>0</v>
      </c>
      <c r="AX56" s="46">
        <f t="shared" si="9"/>
        <v>0</v>
      </c>
      <c r="AY56" s="46">
        <v>0</v>
      </c>
      <c r="AZ56" s="46">
        <f t="shared" si="10"/>
        <v>0</v>
      </c>
      <c r="BA56" s="46">
        <v>0</v>
      </c>
      <c r="BB56" s="46">
        <f t="shared" si="11"/>
        <v>0</v>
      </c>
      <c r="BC56" s="46">
        <v>0</v>
      </c>
      <c r="BD56" s="46">
        <f t="shared" si="12"/>
        <v>0</v>
      </c>
      <c r="BE56" s="46">
        <v>142365.6</v>
      </c>
      <c r="BF56" s="46">
        <f t="shared" si="13"/>
        <v>148060.22400000002</v>
      </c>
      <c r="BG56" s="46">
        <v>0</v>
      </c>
      <c r="BH56" s="46">
        <f t="shared" si="14"/>
        <v>0</v>
      </c>
      <c r="BI56" s="46">
        <v>0</v>
      </c>
      <c r="BJ56" s="46">
        <f t="shared" si="15"/>
        <v>0</v>
      </c>
      <c r="BK56" s="46">
        <v>0</v>
      </c>
      <c r="BL56" s="46">
        <f t="shared" si="16"/>
        <v>0</v>
      </c>
      <c r="BM56" s="46">
        <v>0</v>
      </c>
      <c r="BN56" s="46">
        <f t="shared" si="17"/>
        <v>0</v>
      </c>
      <c r="BO56" s="46">
        <v>0</v>
      </c>
      <c r="BP56" s="46">
        <f t="shared" si="18"/>
        <v>0</v>
      </c>
      <c r="BQ56" s="46">
        <v>0</v>
      </c>
      <c r="BR56" s="46">
        <f t="shared" si="19"/>
        <v>0</v>
      </c>
      <c r="BS56" s="46">
        <v>0</v>
      </c>
      <c r="BT56" s="46">
        <f t="shared" si="20"/>
        <v>0</v>
      </c>
      <c r="BU56" s="46">
        <v>0</v>
      </c>
      <c r="BV56" s="46">
        <f t="shared" si="21"/>
        <v>0</v>
      </c>
      <c r="BW56" s="46">
        <v>0</v>
      </c>
      <c r="BX56" s="46">
        <f t="shared" si="22"/>
        <v>0</v>
      </c>
      <c r="BY56" s="46">
        <v>0</v>
      </c>
      <c r="BZ56" s="46">
        <f t="shared" si="23"/>
        <v>0</v>
      </c>
      <c r="CA56" s="47">
        <v>0</v>
      </c>
      <c r="CB56" s="46">
        <f t="shared" si="24"/>
        <v>0</v>
      </c>
      <c r="CC56" s="48">
        <v>0</v>
      </c>
      <c r="CD56" s="46">
        <f t="shared" si="25"/>
        <v>0</v>
      </c>
      <c r="CE56" s="49">
        <v>20</v>
      </c>
      <c r="CF56" s="50">
        <f t="shared" si="40"/>
        <v>7403.0112000000008</v>
      </c>
      <c r="CG56" s="51">
        <v>85419.36</v>
      </c>
      <c r="CH56" s="52"/>
      <c r="CI56" s="52"/>
      <c r="CJ56" s="52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2">
        <f t="shared" si="45"/>
        <v>7403.0112000000008</v>
      </c>
      <c r="CV56" s="52">
        <f t="shared" si="45"/>
        <v>7403.0112000000008</v>
      </c>
      <c r="CW56" s="52">
        <f t="shared" si="45"/>
        <v>7403.0112000000008</v>
      </c>
      <c r="CX56" s="52">
        <f t="shared" si="45"/>
        <v>7403.0112000000008</v>
      </c>
      <c r="CY56" s="52">
        <f t="shared" si="45"/>
        <v>7403.0112000000008</v>
      </c>
      <c r="CZ56" s="52">
        <f t="shared" si="45"/>
        <v>7403.0112000000008</v>
      </c>
      <c r="DA56" s="52">
        <f t="shared" si="45"/>
        <v>7403.0112000000008</v>
      </c>
      <c r="DB56" s="52">
        <f t="shared" si="45"/>
        <v>7403.0112000000008</v>
      </c>
      <c r="DC56" s="52">
        <f t="shared" si="45"/>
        <v>7403.0112000000008</v>
      </c>
      <c r="DD56" s="52">
        <f t="shared" si="45"/>
        <v>7403.0112000000008</v>
      </c>
      <c r="DE56" s="52">
        <f t="shared" si="45"/>
        <v>7403.0112000000008</v>
      </c>
      <c r="DF56" s="52">
        <f t="shared" si="45"/>
        <v>7403.0112000000008</v>
      </c>
      <c r="DG56" s="54">
        <v>56946.240000000005</v>
      </c>
      <c r="DH56" s="55">
        <v>12</v>
      </c>
      <c r="DI56" s="56" t="s">
        <v>620</v>
      </c>
      <c r="DJ56" s="57">
        <v>0</v>
      </c>
      <c r="DK56" s="57">
        <v>0</v>
      </c>
      <c r="DL56" s="57">
        <v>0</v>
      </c>
      <c r="DM56" s="57">
        <v>0</v>
      </c>
      <c r="DN56" s="57">
        <v>0</v>
      </c>
      <c r="DO56" s="57">
        <v>0</v>
      </c>
      <c r="DP56" s="58">
        <v>0</v>
      </c>
      <c r="DQ56" s="58">
        <v>0</v>
      </c>
      <c r="DR56" s="58">
        <v>0</v>
      </c>
      <c r="DS56" s="58">
        <v>0</v>
      </c>
    </row>
    <row r="57" spans="1:123" x14ac:dyDescent="0.25">
      <c r="A57" s="30" t="s">
        <v>637</v>
      </c>
      <c r="B57" s="65">
        <v>202374</v>
      </c>
      <c r="C57" s="66"/>
      <c r="D57" s="67" t="s">
        <v>638</v>
      </c>
      <c r="E57" s="34" t="s">
        <v>616</v>
      </c>
      <c r="F57" s="34" t="s">
        <v>604</v>
      </c>
      <c r="G57" s="34" t="s">
        <v>463</v>
      </c>
      <c r="H57" s="34" t="s">
        <v>54</v>
      </c>
      <c r="I57" s="34" t="s">
        <v>490</v>
      </c>
      <c r="J57" s="34" t="s">
        <v>114</v>
      </c>
      <c r="K57" s="34" t="s">
        <v>491</v>
      </c>
      <c r="L57" s="34" t="s">
        <v>617</v>
      </c>
      <c r="M57" s="36">
        <v>1.04</v>
      </c>
      <c r="N57" s="69" t="s">
        <v>544</v>
      </c>
      <c r="O57" s="69" t="s">
        <v>30</v>
      </c>
      <c r="P57" s="37" t="s">
        <v>493</v>
      </c>
      <c r="Q57" s="38">
        <v>2023</v>
      </c>
      <c r="R57" s="39" t="s">
        <v>470</v>
      </c>
      <c r="S57" s="37" t="s">
        <v>493</v>
      </c>
      <c r="T57" s="39" t="s">
        <v>523</v>
      </c>
      <c r="U57" s="39" t="s">
        <v>524</v>
      </c>
      <c r="V57" s="39" t="s">
        <v>606</v>
      </c>
      <c r="W57" s="40" t="s">
        <v>618</v>
      </c>
      <c r="X57" s="40" t="s">
        <v>619</v>
      </c>
      <c r="Y57" s="41"/>
      <c r="Z57" s="274">
        <v>0</v>
      </c>
      <c r="AA57" s="42"/>
      <c r="AB57" s="43">
        <v>142365.6</v>
      </c>
      <c r="AC57" s="43">
        <v>0</v>
      </c>
      <c r="AD57" s="43"/>
      <c r="AE57" s="43">
        <v>0</v>
      </c>
      <c r="AF57" s="44"/>
      <c r="AG57" s="45">
        <f t="shared" si="0"/>
        <v>142365.6</v>
      </c>
      <c r="AH57" s="45">
        <f t="shared" si="1"/>
        <v>148060.22400000002</v>
      </c>
      <c r="AI57" s="45">
        <f t="shared" si="2"/>
        <v>148060.22400000002</v>
      </c>
      <c r="AJ57" s="46">
        <v>0</v>
      </c>
      <c r="AK57" s="46">
        <v>0</v>
      </c>
      <c r="AL57" s="46">
        <f t="shared" si="46"/>
        <v>0</v>
      </c>
      <c r="AM57" s="46">
        <v>0</v>
      </c>
      <c r="AN57" s="46">
        <f t="shared" si="4"/>
        <v>0</v>
      </c>
      <c r="AO57" s="46">
        <v>0</v>
      </c>
      <c r="AP57" s="46">
        <f t="shared" si="5"/>
        <v>0</v>
      </c>
      <c r="AQ57" s="46">
        <v>0</v>
      </c>
      <c r="AR57" s="46">
        <f t="shared" si="6"/>
        <v>0</v>
      </c>
      <c r="AS57" s="46">
        <v>0</v>
      </c>
      <c r="AT57" s="46">
        <f t="shared" si="7"/>
        <v>0</v>
      </c>
      <c r="AU57" s="46">
        <v>0</v>
      </c>
      <c r="AV57" s="46">
        <f t="shared" si="8"/>
        <v>0</v>
      </c>
      <c r="AW57" s="46">
        <v>0</v>
      </c>
      <c r="AX57" s="46">
        <f t="shared" si="9"/>
        <v>0</v>
      </c>
      <c r="AY57" s="46">
        <v>0</v>
      </c>
      <c r="AZ57" s="46">
        <f t="shared" si="10"/>
        <v>0</v>
      </c>
      <c r="BA57" s="46">
        <v>0</v>
      </c>
      <c r="BB57" s="46">
        <f t="shared" si="11"/>
        <v>0</v>
      </c>
      <c r="BC57" s="46">
        <v>0</v>
      </c>
      <c r="BD57" s="46">
        <f t="shared" si="12"/>
        <v>0</v>
      </c>
      <c r="BE57" s="46">
        <v>0</v>
      </c>
      <c r="BF57" s="46">
        <f t="shared" si="13"/>
        <v>0</v>
      </c>
      <c r="BG57" s="46">
        <v>142365.6</v>
      </c>
      <c r="BH57" s="46">
        <f t="shared" si="14"/>
        <v>148060.22400000002</v>
      </c>
      <c r="BI57" s="46">
        <v>0</v>
      </c>
      <c r="BJ57" s="46">
        <f t="shared" si="15"/>
        <v>0</v>
      </c>
      <c r="BK57" s="46">
        <v>0</v>
      </c>
      <c r="BL57" s="46">
        <f t="shared" si="16"/>
        <v>0</v>
      </c>
      <c r="BM57" s="46">
        <v>0</v>
      </c>
      <c r="BN57" s="46">
        <f t="shared" si="17"/>
        <v>0</v>
      </c>
      <c r="BO57" s="46">
        <v>0</v>
      </c>
      <c r="BP57" s="46">
        <f t="shared" si="18"/>
        <v>0</v>
      </c>
      <c r="BQ57" s="46">
        <v>0</v>
      </c>
      <c r="BR57" s="46">
        <f t="shared" si="19"/>
        <v>0</v>
      </c>
      <c r="BS57" s="46">
        <v>0</v>
      </c>
      <c r="BT57" s="46">
        <f t="shared" si="20"/>
        <v>0</v>
      </c>
      <c r="BU57" s="46">
        <v>0</v>
      </c>
      <c r="BV57" s="46">
        <f t="shared" si="21"/>
        <v>0</v>
      </c>
      <c r="BW57" s="46">
        <v>0</v>
      </c>
      <c r="BX57" s="46">
        <f t="shared" si="22"/>
        <v>0</v>
      </c>
      <c r="BY57" s="46">
        <v>0</v>
      </c>
      <c r="BZ57" s="46">
        <f t="shared" si="23"/>
        <v>0</v>
      </c>
      <c r="CA57" s="47">
        <v>0</v>
      </c>
      <c r="CB57" s="46">
        <f t="shared" si="24"/>
        <v>0</v>
      </c>
      <c r="CC57" s="48">
        <v>0</v>
      </c>
      <c r="CD57" s="46">
        <f t="shared" si="25"/>
        <v>0</v>
      </c>
      <c r="CE57" s="49">
        <v>20</v>
      </c>
      <c r="CF57" s="50">
        <f t="shared" si="40"/>
        <v>7403.0112000000008</v>
      </c>
      <c r="CG57" s="51">
        <v>78301.08</v>
      </c>
      <c r="CH57" s="52"/>
      <c r="CI57" s="52"/>
      <c r="CJ57" s="52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2">
        <f t="shared" si="45"/>
        <v>7403.0112000000008</v>
      </c>
      <c r="CW57" s="52">
        <f t="shared" si="45"/>
        <v>7403.0112000000008</v>
      </c>
      <c r="CX57" s="52">
        <f t="shared" si="45"/>
        <v>7403.0112000000008</v>
      </c>
      <c r="CY57" s="52">
        <f t="shared" si="45"/>
        <v>7403.0112000000008</v>
      </c>
      <c r="CZ57" s="52">
        <f t="shared" si="45"/>
        <v>7403.0112000000008</v>
      </c>
      <c r="DA57" s="52">
        <f t="shared" si="45"/>
        <v>7403.0112000000008</v>
      </c>
      <c r="DB57" s="52">
        <f t="shared" si="45"/>
        <v>7403.0112000000008</v>
      </c>
      <c r="DC57" s="52">
        <f t="shared" si="45"/>
        <v>7403.0112000000008</v>
      </c>
      <c r="DD57" s="52">
        <f t="shared" si="45"/>
        <v>7403.0112000000008</v>
      </c>
      <c r="DE57" s="52">
        <f t="shared" si="45"/>
        <v>7403.0112000000008</v>
      </c>
      <c r="DF57" s="52">
        <f t="shared" si="45"/>
        <v>7403.0112000000008</v>
      </c>
      <c r="DG57" s="54">
        <v>64064.520000000004</v>
      </c>
      <c r="DH57" s="55">
        <v>11</v>
      </c>
      <c r="DI57" s="56" t="s">
        <v>620</v>
      </c>
      <c r="DJ57" s="57">
        <v>0</v>
      </c>
      <c r="DK57" s="57">
        <v>0</v>
      </c>
      <c r="DL57" s="57">
        <v>0</v>
      </c>
      <c r="DM57" s="57">
        <v>0</v>
      </c>
      <c r="DN57" s="57">
        <v>0</v>
      </c>
      <c r="DO57" s="57">
        <v>0</v>
      </c>
      <c r="DP57" s="58">
        <v>0</v>
      </c>
      <c r="DQ57" s="58">
        <v>0</v>
      </c>
      <c r="DR57" s="58">
        <v>0</v>
      </c>
      <c r="DS57" s="58">
        <v>0</v>
      </c>
    </row>
    <row r="58" spans="1:123" x14ac:dyDescent="0.25">
      <c r="A58" s="30" t="s">
        <v>639</v>
      </c>
      <c r="B58" s="65">
        <v>202375</v>
      </c>
      <c r="C58" s="66"/>
      <c r="D58" s="67" t="s">
        <v>640</v>
      </c>
      <c r="E58" s="34" t="s">
        <v>616</v>
      </c>
      <c r="F58" s="34" t="s">
        <v>604</v>
      </c>
      <c r="G58" s="34" t="s">
        <v>463</v>
      </c>
      <c r="H58" s="34" t="s">
        <v>54</v>
      </c>
      <c r="I58" s="34" t="s">
        <v>490</v>
      </c>
      <c r="J58" s="34" t="s">
        <v>114</v>
      </c>
      <c r="K58" s="34" t="s">
        <v>491</v>
      </c>
      <c r="L58" s="34" t="s">
        <v>617</v>
      </c>
      <c r="M58" s="36">
        <v>1.04</v>
      </c>
      <c r="N58" s="69" t="s">
        <v>544</v>
      </c>
      <c r="O58" s="69" t="s">
        <v>30</v>
      </c>
      <c r="P58" s="37" t="s">
        <v>493</v>
      </c>
      <c r="Q58" s="38">
        <v>2023</v>
      </c>
      <c r="R58" s="39" t="s">
        <v>470</v>
      </c>
      <c r="S58" s="37" t="s">
        <v>493</v>
      </c>
      <c r="T58" s="39" t="s">
        <v>523</v>
      </c>
      <c r="U58" s="39" t="s">
        <v>524</v>
      </c>
      <c r="V58" s="39" t="s">
        <v>606</v>
      </c>
      <c r="W58" s="40" t="s">
        <v>618</v>
      </c>
      <c r="X58" s="40" t="s">
        <v>619</v>
      </c>
      <c r="Y58" s="41"/>
      <c r="Z58" s="274">
        <v>0</v>
      </c>
      <c r="AA58" s="42"/>
      <c r="AB58" s="43">
        <v>142365.6</v>
      </c>
      <c r="AC58" s="43">
        <v>0</v>
      </c>
      <c r="AD58" s="43"/>
      <c r="AE58" s="43">
        <v>0</v>
      </c>
      <c r="AF58" s="44"/>
      <c r="AG58" s="45">
        <f t="shared" si="0"/>
        <v>142365.6</v>
      </c>
      <c r="AH58" s="45">
        <f t="shared" si="1"/>
        <v>148060.22400000002</v>
      </c>
      <c r="AI58" s="45">
        <f t="shared" si="2"/>
        <v>148060.22400000002</v>
      </c>
      <c r="AJ58" s="46">
        <v>0</v>
      </c>
      <c r="AK58" s="46">
        <v>0</v>
      </c>
      <c r="AL58" s="46">
        <f t="shared" si="46"/>
        <v>0</v>
      </c>
      <c r="AM58" s="46">
        <v>0</v>
      </c>
      <c r="AN58" s="46">
        <f t="shared" si="4"/>
        <v>0</v>
      </c>
      <c r="AO58" s="46">
        <v>0</v>
      </c>
      <c r="AP58" s="46">
        <f t="shared" si="5"/>
        <v>0</v>
      </c>
      <c r="AQ58" s="46">
        <v>0</v>
      </c>
      <c r="AR58" s="46">
        <f t="shared" si="6"/>
        <v>0</v>
      </c>
      <c r="AS58" s="46">
        <v>0</v>
      </c>
      <c r="AT58" s="46">
        <f t="shared" si="7"/>
        <v>0</v>
      </c>
      <c r="AU58" s="46">
        <v>0</v>
      </c>
      <c r="AV58" s="46">
        <f t="shared" si="8"/>
        <v>0</v>
      </c>
      <c r="AW58" s="46">
        <v>0</v>
      </c>
      <c r="AX58" s="46">
        <f t="shared" si="9"/>
        <v>0</v>
      </c>
      <c r="AY58" s="46">
        <v>0</v>
      </c>
      <c r="AZ58" s="46">
        <f t="shared" si="10"/>
        <v>0</v>
      </c>
      <c r="BA58" s="46">
        <v>0</v>
      </c>
      <c r="BB58" s="46">
        <f t="shared" si="11"/>
        <v>0</v>
      </c>
      <c r="BC58" s="46">
        <v>0</v>
      </c>
      <c r="BD58" s="46">
        <f t="shared" si="12"/>
        <v>0</v>
      </c>
      <c r="BE58" s="46">
        <v>0</v>
      </c>
      <c r="BF58" s="46">
        <f t="shared" si="13"/>
        <v>0</v>
      </c>
      <c r="BG58" s="46">
        <v>0</v>
      </c>
      <c r="BH58" s="46">
        <f t="shared" si="14"/>
        <v>0</v>
      </c>
      <c r="BI58" s="46">
        <v>142365.6</v>
      </c>
      <c r="BJ58" s="46">
        <f t="shared" si="15"/>
        <v>148060.22400000002</v>
      </c>
      <c r="BK58" s="46">
        <v>0</v>
      </c>
      <c r="BL58" s="46">
        <f t="shared" si="16"/>
        <v>0</v>
      </c>
      <c r="BM58" s="46">
        <v>0</v>
      </c>
      <c r="BN58" s="46">
        <f t="shared" si="17"/>
        <v>0</v>
      </c>
      <c r="BO58" s="46">
        <v>0</v>
      </c>
      <c r="BP58" s="46">
        <f t="shared" si="18"/>
        <v>0</v>
      </c>
      <c r="BQ58" s="46">
        <v>0</v>
      </c>
      <c r="BR58" s="46">
        <f t="shared" si="19"/>
        <v>0</v>
      </c>
      <c r="BS58" s="46">
        <v>0</v>
      </c>
      <c r="BT58" s="46">
        <f t="shared" si="20"/>
        <v>0</v>
      </c>
      <c r="BU58" s="46">
        <v>0</v>
      </c>
      <c r="BV58" s="46">
        <f t="shared" si="21"/>
        <v>0</v>
      </c>
      <c r="BW58" s="46">
        <v>0</v>
      </c>
      <c r="BX58" s="46">
        <f t="shared" si="22"/>
        <v>0</v>
      </c>
      <c r="BY58" s="46">
        <v>0</v>
      </c>
      <c r="BZ58" s="46">
        <f t="shared" si="23"/>
        <v>0</v>
      </c>
      <c r="CA58" s="47">
        <v>0</v>
      </c>
      <c r="CB58" s="46">
        <f t="shared" si="24"/>
        <v>0</v>
      </c>
      <c r="CC58" s="48">
        <v>0</v>
      </c>
      <c r="CD58" s="46">
        <f t="shared" si="25"/>
        <v>0</v>
      </c>
      <c r="CE58" s="49">
        <v>20</v>
      </c>
      <c r="CF58" s="50">
        <f t="shared" si="40"/>
        <v>7403.0112000000008</v>
      </c>
      <c r="CG58" s="51">
        <v>71182.8</v>
      </c>
      <c r="CH58" s="52"/>
      <c r="CI58" s="52"/>
      <c r="CJ58" s="52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2">
        <f t="shared" si="45"/>
        <v>7403.0112000000008</v>
      </c>
      <c r="CX58" s="52">
        <f t="shared" si="45"/>
        <v>7403.0112000000008</v>
      </c>
      <c r="CY58" s="52">
        <f t="shared" si="45"/>
        <v>7403.0112000000008</v>
      </c>
      <c r="CZ58" s="52">
        <f t="shared" si="45"/>
        <v>7403.0112000000008</v>
      </c>
      <c r="DA58" s="52">
        <f t="shared" si="45"/>
        <v>7403.0112000000008</v>
      </c>
      <c r="DB58" s="52">
        <f t="shared" si="45"/>
        <v>7403.0112000000008</v>
      </c>
      <c r="DC58" s="52">
        <f t="shared" si="45"/>
        <v>7403.0112000000008</v>
      </c>
      <c r="DD58" s="52">
        <f t="shared" si="45"/>
        <v>7403.0112000000008</v>
      </c>
      <c r="DE58" s="52">
        <f t="shared" si="45"/>
        <v>7403.0112000000008</v>
      </c>
      <c r="DF58" s="52">
        <f t="shared" si="45"/>
        <v>7403.0112000000008</v>
      </c>
      <c r="DG58" s="54">
        <v>71182.8</v>
      </c>
      <c r="DH58" s="55">
        <v>10</v>
      </c>
      <c r="DI58" s="56" t="s">
        <v>620</v>
      </c>
      <c r="DJ58" s="57">
        <v>0</v>
      </c>
      <c r="DK58" s="57">
        <v>0</v>
      </c>
      <c r="DL58" s="57">
        <v>0</v>
      </c>
      <c r="DM58" s="57">
        <v>0</v>
      </c>
      <c r="DN58" s="57">
        <v>0</v>
      </c>
      <c r="DO58" s="57">
        <v>0</v>
      </c>
      <c r="DP58" s="58">
        <v>0</v>
      </c>
      <c r="DQ58" s="58">
        <v>0</v>
      </c>
      <c r="DR58" s="58">
        <v>0</v>
      </c>
      <c r="DS58" s="58">
        <v>0</v>
      </c>
    </row>
    <row r="59" spans="1:123" x14ac:dyDescent="0.25">
      <c r="A59" s="30" t="s">
        <v>641</v>
      </c>
      <c r="B59" s="65">
        <v>202376</v>
      </c>
      <c r="C59" s="66"/>
      <c r="D59" s="67" t="s">
        <v>642</v>
      </c>
      <c r="E59" s="34" t="s">
        <v>616</v>
      </c>
      <c r="F59" s="34" t="s">
        <v>604</v>
      </c>
      <c r="G59" s="34" t="s">
        <v>463</v>
      </c>
      <c r="H59" s="34" t="s">
        <v>54</v>
      </c>
      <c r="I59" s="34" t="s">
        <v>490</v>
      </c>
      <c r="J59" s="34" t="s">
        <v>114</v>
      </c>
      <c r="K59" s="34" t="s">
        <v>491</v>
      </c>
      <c r="L59" s="34" t="s">
        <v>617</v>
      </c>
      <c r="M59" s="36">
        <v>1.04</v>
      </c>
      <c r="N59" s="69" t="s">
        <v>544</v>
      </c>
      <c r="O59" s="69" t="s">
        <v>30</v>
      </c>
      <c r="P59" s="37" t="s">
        <v>493</v>
      </c>
      <c r="Q59" s="38">
        <v>2023</v>
      </c>
      <c r="R59" s="39" t="s">
        <v>470</v>
      </c>
      <c r="S59" s="37" t="s">
        <v>493</v>
      </c>
      <c r="T59" s="39" t="s">
        <v>523</v>
      </c>
      <c r="U59" s="39" t="s">
        <v>524</v>
      </c>
      <c r="V59" s="39" t="s">
        <v>606</v>
      </c>
      <c r="W59" s="40" t="s">
        <v>618</v>
      </c>
      <c r="X59" s="40" t="s">
        <v>619</v>
      </c>
      <c r="Y59" s="41"/>
      <c r="Z59" s="274">
        <v>0</v>
      </c>
      <c r="AA59" s="42"/>
      <c r="AB59" s="43">
        <v>142365.6</v>
      </c>
      <c r="AC59" s="43">
        <v>0</v>
      </c>
      <c r="AD59" s="43"/>
      <c r="AE59" s="43">
        <v>0</v>
      </c>
      <c r="AF59" s="44"/>
      <c r="AG59" s="45">
        <f t="shared" si="0"/>
        <v>142365.6</v>
      </c>
      <c r="AH59" s="45">
        <f t="shared" si="1"/>
        <v>148060.22400000002</v>
      </c>
      <c r="AI59" s="45">
        <f t="shared" si="2"/>
        <v>148060.22400000002</v>
      </c>
      <c r="AJ59" s="46">
        <v>0</v>
      </c>
      <c r="AK59" s="46">
        <v>0</v>
      </c>
      <c r="AL59" s="46">
        <f t="shared" si="46"/>
        <v>0</v>
      </c>
      <c r="AM59" s="46">
        <v>0</v>
      </c>
      <c r="AN59" s="46">
        <f t="shared" si="4"/>
        <v>0</v>
      </c>
      <c r="AO59" s="46">
        <v>0</v>
      </c>
      <c r="AP59" s="46">
        <f t="shared" si="5"/>
        <v>0</v>
      </c>
      <c r="AQ59" s="46">
        <v>0</v>
      </c>
      <c r="AR59" s="46">
        <f t="shared" si="6"/>
        <v>0</v>
      </c>
      <c r="AS59" s="46">
        <v>0</v>
      </c>
      <c r="AT59" s="46">
        <f t="shared" si="7"/>
        <v>0</v>
      </c>
      <c r="AU59" s="46">
        <v>0</v>
      </c>
      <c r="AV59" s="46">
        <f t="shared" si="8"/>
        <v>0</v>
      </c>
      <c r="AW59" s="46">
        <v>0</v>
      </c>
      <c r="AX59" s="46">
        <f t="shared" si="9"/>
        <v>0</v>
      </c>
      <c r="AY59" s="46">
        <v>0</v>
      </c>
      <c r="AZ59" s="46">
        <f t="shared" si="10"/>
        <v>0</v>
      </c>
      <c r="BA59" s="46">
        <v>0</v>
      </c>
      <c r="BB59" s="46">
        <f t="shared" si="11"/>
        <v>0</v>
      </c>
      <c r="BC59" s="46">
        <v>0</v>
      </c>
      <c r="BD59" s="46">
        <f t="shared" si="12"/>
        <v>0</v>
      </c>
      <c r="BE59" s="46">
        <v>0</v>
      </c>
      <c r="BF59" s="46">
        <f t="shared" si="13"/>
        <v>0</v>
      </c>
      <c r="BG59" s="46">
        <v>0</v>
      </c>
      <c r="BH59" s="46">
        <f t="shared" si="14"/>
        <v>0</v>
      </c>
      <c r="BI59" s="46">
        <v>0</v>
      </c>
      <c r="BJ59" s="46">
        <f t="shared" si="15"/>
        <v>0</v>
      </c>
      <c r="BK59" s="46">
        <v>142365.6</v>
      </c>
      <c r="BL59" s="46">
        <f t="shared" si="16"/>
        <v>148060.22400000002</v>
      </c>
      <c r="BM59" s="46">
        <v>0</v>
      </c>
      <c r="BN59" s="46">
        <f t="shared" si="17"/>
        <v>0</v>
      </c>
      <c r="BO59" s="46">
        <v>0</v>
      </c>
      <c r="BP59" s="46">
        <f t="shared" si="18"/>
        <v>0</v>
      </c>
      <c r="BQ59" s="46">
        <v>0</v>
      </c>
      <c r="BR59" s="46">
        <f t="shared" si="19"/>
        <v>0</v>
      </c>
      <c r="BS59" s="46">
        <v>0</v>
      </c>
      <c r="BT59" s="46">
        <f t="shared" si="20"/>
        <v>0</v>
      </c>
      <c r="BU59" s="46">
        <v>0</v>
      </c>
      <c r="BV59" s="46">
        <f t="shared" si="21"/>
        <v>0</v>
      </c>
      <c r="BW59" s="46">
        <v>0</v>
      </c>
      <c r="BX59" s="46">
        <f t="shared" si="22"/>
        <v>0</v>
      </c>
      <c r="BY59" s="46">
        <v>0</v>
      </c>
      <c r="BZ59" s="46">
        <f t="shared" si="23"/>
        <v>0</v>
      </c>
      <c r="CA59" s="47">
        <v>0</v>
      </c>
      <c r="CB59" s="46">
        <f t="shared" si="24"/>
        <v>0</v>
      </c>
      <c r="CC59" s="48">
        <v>0</v>
      </c>
      <c r="CD59" s="46">
        <f t="shared" si="25"/>
        <v>0</v>
      </c>
      <c r="CE59" s="49">
        <v>20</v>
      </c>
      <c r="CF59" s="50">
        <f t="shared" si="40"/>
        <v>7403.0112000000008</v>
      </c>
      <c r="CG59" s="51">
        <v>64064.52</v>
      </c>
      <c r="CH59" s="52"/>
      <c r="CI59" s="52"/>
      <c r="CJ59" s="52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2">
        <f t="shared" si="45"/>
        <v>7403.0112000000008</v>
      </c>
      <c r="CY59" s="52">
        <f t="shared" si="45"/>
        <v>7403.0112000000008</v>
      </c>
      <c r="CZ59" s="52">
        <f t="shared" si="45"/>
        <v>7403.0112000000008</v>
      </c>
      <c r="DA59" s="52">
        <f t="shared" si="45"/>
        <v>7403.0112000000008</v>
      </c>
      <c r="DB59" s="52">
        <f t="shared" si="45"/>
        <v>7403.0112000000008</v>
      </c>
      <c r="DC59" s="52">
        <f t="shared" si="45"/>
        <v>7403.0112000000008</v>
      </c>
      <c r="DD59" s="52">
        <f t="shared" si="45"/>
        <v>7403.0112000000008</v>
      </c>
      <c r="DE59" s="52">
        <f t="shared" si="45"/>
        <v>7403.0112000000008</v>
      </c>
      <c r="DF59" s="52">
        <f t="shared" si="45"/>
        <v>7403.0112000000008</v>
      </c>
      <c r="DG59" s="54">
        <v>78301.080000000016</v>
      </c>
      <c r="DH59" s="55">
        <v>9</v>
      </c>
      <c r="DI59" s="56" t="s">
        <v>620</v>
      </c>
      <c r="DJ59" s="57">
        <v>0</v>
      </c>
      <c r="DK59" s="57">
        <v>0</v>
      </c>
      <c r="DL59" s="57">
        <v>0</v>
      </c>
      <c r="DM59" s="57">
        <v>0</v>
      </c>
      <c r="DN59" s="57">
        <v>0</v>
      </c>
      <c r="DO59" s="57">
        <v>0</v>
      </c>
      <c r="DP59" s="58">
        <v>0</v>
      </c>
      <c r="DQ59" s="58">
        <v>0</v>
      </c>
      <c r="DR59" s="58">
        <v>0</v>
      </c>
      <c r="DS59" s="58">
        <v>0</v>
      </c>
    </row>
    <row r="60" spans="1:123" x14ac:dyDescent="0.25">
      <c r="A60" s="30" t="s">
        <v>643</v>
      </c>
      <c r="B60" s="65">
        <v>202377</v>
      </c>
      <c r="C60" s="66"/>
      <c r="D60" s="67" t="s">
        <v>644</v>
      </c>
      <c r="E60" s="34" t="s">
        <v>616</v>
      </c>
      <c r="F60" s="34" t="s">
        <v>604</v>
      </c>
      <c r="G60" s="34" t="s">
        <v>463</v>
      </c>
      <c r="H60" s="34" t="s">
        <v>54</v>
      </c>
      <c r="I60" s="34" t="s">
        <v>490</v>
      </c>
      <c r="J60" s="34" t="s">
        <v>114</v>
      </c>
      <c r="K60" s="34" t="s">
        <v>491</v>
      </c>
      <c r="L60" s="34" t="s">
        <v>617</v>
      </c>
      <c r="M60" s="36">
        <v>1.04</v>
      </c>
      <c r="N60" s="69" t="s">
        <v>544</v>
      </c>
      <c r="O60" s="69" t="s">
        <v>30</v>
      </c>
      <c r="P60" s="37" t="s">
        <v>493</v>
      </c>
      <c r="Q60" s="38">
        <v>2023</v>
      </c>
      <c r="R60" s="39" t="s">
        <v>470</v>
      </c>
      <c r="S60" s="37" t="s">
        <v>493</v>
      </c>
      <c r="T60" s="39" t="s">
        <v>523</v>
      </c>
      <c r="U60" s="39" t="s">
        <v>524</v>
      </c>
      <c r="V60" s="39" t="s">
        <v>606</v>
      </c>
      <c r="W60" s="40" t="s">
        <v>618</v>
      </c>
      <c r="X60" s="40" t="s">
        <v>619</v>
      </c>
      <c r="Y60" s="41"/>
      <c r="Z60" s="274">
        <v>0</v>
      </c>
      <c r="AA60" s="42"/>
      <c r="AB60" s="43">
        <v>142365.6</v>
      </c>
      <c r="AC60" s="43">
        <v>0</v>
      </c>
      <c r="AD60" s="43"/>
      <c r="AE60" s="43">
        <v>0</v>
      </c>
      <c r="AF60" s="44"/>
      <c r="AG60" s="45">
        <f t="shared" si="0"/>
        <v>142365.6</v>
      </c>
      <c r="AH60" s="45">
        <f t="shared" si="1"/>
        <v>148060.22400000002</v>
      </c>
      <c r="AI60" s="45">
        <f t="shared" si="2"/>
        <v>148060.22400000002</v>
      </c>
      <c r="AJ60" s="46">
        <v>0</v>
      </c>
      <c r="AK60" s="46">
        <v>0</v>
      </c>
      <c r="AL60" s="46">
        <f t="shared" si="46"/>
        <v>0</v>
      </c>
      <c r="AM60" s="46">
        <v>0</v>
      </c>
      <c r="AN60" s="46">
        <f t="shared" si="4"/>
        <v>0</v>
      </c>
      <c r="AO60" s="46">
        <v>0</v>
      </c>
      <c r="AP60" s="46">
        <f t="shared" si="5"/>
        <v>0</v>
      </c>
      <c r="AQ60" s="46">
        <v>0</v>
      </c>
      <c r="AR60" s="46">
        <f t="shared" si="6"/>
        <v>0</v>
      </c>
      <c r="AS60" s="46">
        <v>0</v>
      </c>
      <c r="AT60" s="46">
        <f t="shared" si="7"/>
        <v>0</v>
      </c>
      <c r="AU60" s="46">
        <v>0</v>
      </c>
      <c r="AV60" s="46">
        <f t="shared" si="8"/>
        <v>0</v>
      </c>
      <c r="AW60" s="46">
        <v>0</v>
      </c>
      <c r="AX60" s="46">
        <f t="shared" si="9"/>
        <v>0</v>
      </c>
      <c r="AY60" s="46">
        <v>0</v>
      </c>
      <c r="AZ60" s="46">
        <f t="shared" si="10"/>
        <v>0</v>
      </c>
      <c r="BA60" s="46">
        <v>0</v>
      </c>
      <c r="BB60" s="46">
        <f t="shared" si="11"/>
        <v>0</v>
      </c>
      <c r="BC60" s="46">
        <v>0</v>
      </c>
      <c r="BD60" s="46">
        <f t="shared" si="12"/>
        <v>0</v>
      </c>
      <c r="BE60" s="46">
        <v>0</v>
      </c>
      <c r="BF60" s="46">
        <f t="shared" si="13"/>
        <v>0</v>
      </c>
      <c r="BG60" s="46">
        <v>0</v>
      </c>
      <c r="BH60" s="46">
        <f t="shared" si="14"/>
        <v>0</v>
      </c>
      <c r="BI60" s="46">
        <v>0</v>
      </c>
      <c r="BJ60" s="46">
        <f t="shared" si="15"/>
        <v>0</v>
      </c>
      <c r="BK60" s="46">
        <v>0</v>
      </c>
      <c r="BL60" s="46">
        <f t="shared" si="16"/>
        <v>0</v>
      </c>
      <c r="BM60" s="46">
        <v>142365.6</v>
      </c>
      <c r="BN60" s="46">
        <f t="shared" si="17"/>
        <v>148060.22400000002</v>
      </c>
      <c r="BO60" s="46">
        <v>0</v>
      </c>
      <c r="BP60" s="46">
        <f t="shared" si="18"/>
        <v>0</v>
      </c>
      <c r="BQ60" s="46">
        <v>0</v>
      </c>
      <c r="BR60" s="46">
        <f t="shared" si="19"/>
        <v>0</v>
      </c>
      <c r="BS60" s="46">
        <v>0</v>
      </c>
      <c r="BT60" s="46">
        <f t="shared" si="20"/>
        <v>0</v>
      </c>
      <c r="BU60" s="46">
        <v>0</v>
      </c>
      <c r="BV60" s="46">
        <f t="shared" si="21"/>
        <v>0</v>
      </c>
      <c r="BW60" s="46">
        <v>0</v>
      </c>
      <c r="BX60" s="46">
        <f t="shared" si="22"/>
        <v>0</v>
      </c>
      <c r="BY60" s="46">
        <v>0</v>
      </c>
      <c r="BZ60" s="46">
        <f t="shared" si="23"/>
        <v>0</v>
      </c>
      <c r="CA60" s="47">
        <v>0</v>
      </c>
      <c r="CB60" s="46">
        <f t="shared" si="24"/>
        <v>0</v>
      </c>
      <c r="CC60" s="48">
        <v>0</v>
      </c>
      <c r="CD60" s="46">
        <f t="shared" si="25"/>
        <v>0</v>
      </c>
      <c r="CE60" s="49">
        <v>20</v>
      </c>
      <c r="CF60" s="50">
        <f t="shared" si="40"/>
        <v>7403.0112000000008</v>
      </c>
      <c r="CG60" s="51">
        <v>56946.239999999998</v>
      </c>
      <c r="CH60" s="52"/>
      <c r="CI60" s="52"/>
      <c r="CJ60" s="52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2">
        <f t="shared" si="45"/>
        <v>7403.0112000000008</v>
      </c>
      <c r="CZ60" s="52">
        <f t="shared" si="45"/>
        <v>7403.0112000000008</v>
      </c>
      <c r="DA60" s="52">
        <f t="shared" si="45"/>
        <v>7403.0112000000008</v>
      </c>
      <c r="DB60" s="52">
        <f t="shared" si="45"/>
        <v>7403.0112000000008</v>
      </c>
      <c r="DC60" s="52">
        <f t="shared" si="45"/>
        <v>7403.0112000000008</v>
      </c>
      <c r="DD60" s="52">
        <f t="shared" si="45"/>
        <v>7403.0112000000008</v>
      </c>
      <c r="DE60" s="52">
        <f t="shared" si="45"/>
        <v>7403.0112000000008</v>
      </c>
      <c r="DF60" s="52">
        <f t="shared" si="45"/>
        <v>7403.0112000000008</v>
      </c>
      <c r="DG60" s="54">
        <v>85419.360000000015</v>
      </c>
      <c r="DH60" s="55">
        <v>8</v>
      </c>
      <c r="DI60" s="56" t="s">
        <v>620</v>
      </c>
      <c r="DJ60" s="57">
        <v>0</v>
      </c>
      <c r="DK60" s="57">
        <v>0</v>
      </c>
      <c r="DL60" s="57">
        <v>0</v>
      </c>
      <c r="DM60" s="57">
        <v>0</v>
      </c>
      <c r="DN60" s="57">
        <v>0</v>
      </c>
      <c r="DO60" s="57">
        <v>0</v>
      </c>
      <c r="DP60" s="58">
        <v>0</v>
      </c>
      <c r="DQ60" s="58">
        <v>0</v>
      </c>
      <c r="DR60" s="58">
        <v>0</v>
      </c>
      <c r="DS60" s="58">
        <v>0</v>
      </c>
    </row>
    <row r="61" spans="1:123" x14ac:dyDescent="0.25">
      <c r="A61" s="30" t="s">
        <v>645</v>
      </c>
      <c r="B61" s="65">
        <v>202378</v>
      </c>
      <c r="C61" s="66"/>
      <c r="D61" s="67" t="s">
        <v>646</v>
      </c>
      <c r="E61" s="34" t="s">
        <v>616</v>
      </c>
      <c r="F61" s="34" t="s">
        <v>604</v>
      </c>
      <c r="G61" s="34" t="s">
        <v>463</v>
      </c>
      <c r="H61" s="34" t="s">
        <v>54</v>
      </c>
      <c r="I61" s="34" t="s">
        <v>490</v>
      </c>
      <c r="J61" s="34" t="s">
        <v>114</v>
      </c>
      <c r="K61" s="34" t="s">
        <v>491</v>
      </c>
      <c r="L61" s="34" t="s">
        <v>617</v>
      </c>
      <c r="M61" s="36">
        <v>1.04</v>
      </c>
      <c r="N61" s="69" t="s">
        <v>544</v>
      </c>
      <c r="O61" s="69" t="s">
        <v>30</v>
      </c>
      <c r="P61" s="37" t="s">
        <v>493</v>
      </c>
      <c r="Q61" s="38">
        <v>2023</v>
      </c>
      <c r="R61" s="39" t="s">
        <v>470</v>
      </c>
      <c r="S61" s="37" t="s">
        <v>493</v>
      </c>
      <c r="T61" s="39" t="s">
        <v>523</v>
      </c>
      <c r="U61" s="39" t="s">
        <v>524</v>
      </c>
      <c r="V61" s="39" t="s">
        <v>606</v>
      </c>
      <c r="W61" s="40" t="s">
        <v>618</v>
      </c>
      <c r="X61" s="40" t="s">
        <v>619</v>
      </c>
      <c r="Y61" s="41"/>
      <c r="Z61" s="274">
        <v>0</v>
      </c>
      <c r="AA61" s="42"/>
      <c r="AB61" s="43">
        <v>142365.6</v>
      </c>
      <c r="AC61" s="43">
        <v>0</v>
      </c>
      <c r="AD61" s="43"/>
      <c r="AE61" s="43">
        <v>0</v>
      </c>
      <c r="AF61" s="44"/>
      <c r="AG61" s="45">
        <f t="shared" si="0"/>
        <v>142365.6</v>
      </c>
      <c r="AH61" s="45">
        <f t="shared" si="1"/>
        <v>148060.22400000002</v>
      </c>
      <c r="AI61" s="45">
        <f t="shared" si="2"/>
        <v>148060.22400000002</v>
      </c>
      <c r="AJ61" s="46">
        <v>0</v>
      </c>
      <c r="AK61" s="46">
        <v>0</v>
      </c>
      <c r="AL61" s="46">
        <f t="shared" si="46"/>
        <v>0</v>
      </c>
      <c r="AM61" s="46">
        <v>0</v>
      </c>
      <c r="AN61" s="46">
        <f t="shared" si="4"/>
        <v>0</v>
      </c>
      <c r="AO61" s="46">
        <v>0</v>
      </c>
      <c r="AP61" s="46">
        <f t="shared" si="5"/>
        <v>0</v>
      </c>
      <c r="AQ61" s="46">
        <v>0</v>
      </c>
      <c r="AR61" s="46">
        <f t="shared" si="6"/>
        <v>0</v>
      </c>
      <c r="AS61" s="46">
        <v>0</v>
      </c>
      <c r="AT61" s="46">
        <f t="shared" si="7"/>
        <v>0</v>
      </c>
      <c r="AU61" s="46">
        <v>0</v>
      </c>
      <c r="AV61" s="46">
        <f t="shared" si="8"/>
        <v>0</v>
      </c>
      <c r="AW61" s="46">
        <v>0</v>
      </c>
      <c r="AX61" s="46">
        <f t="shared" si="9"/>
        <v>0</v>
      </c>
      <c r="AY61" s="46">
        <v>0</v>
      </c>
      <c r="AZ61" s="46">
        <f t="shared" si="10"/>
        <v>0</v>
      </c>
      <c r="BA61" s="46">
        <v>0</v>
      </c>
      <c r="BB61" s="46">
        <f t="shared" si="11"/>
        <v>0</v>
      </c>
      <c r="BC61" s="46">
        <v>0</v>
      </c>
      <c r="BD61" s="46">
        <f t="shared" si="12"/>
        <v>0</v>
      </c>
      <c r="BE61" s="46">
        <v>0</v>
      </c>
      <c r="BF61" s="46">
        <f t="shared" si="13"/>
        <v>0</v>
      </c>
      <c r="BG61" s="46">
        <v>0</v>
      </c>
      <c r="BH61" s="46">
        <f t="shared" si="14"/>
        <v>0</v>
      </c>
      <c r="BI61" s="46">
        <v>0</v>
      </c>
      <c r="BJ61" s="46">
        <f t="shared" si="15"/>
        <v>0</v>
      </c>
      <c r="BK61" s="46">
        <v>0</v>
      </c>
      <c r="BL61" s="46">
        <f t="shared" si="16"/>
        <v>0</v>
      </c>
      <c r="BM61" s="46">
        <v>0</v>
      </c>
      <c r="BN61" s="46">
        <f t="shared" si="17"/>
        <v>0</v>
      </c>
      <c r="BO61" s="46">
        <v>142365.6</v>
      </c>
      <c r="BP61" s="46">
        <f t="shared" si="18"/>
        <v>148060.22400000002</v>
      </c>
      <c r="BQ61" s="46">
        <v>0</v>
      </c>
      <c r="BR61" s="46">
        <f t="shared" si="19"/>
        <v>0</v>
      </c>
      <c r="BS61" s="46">
        <v>0</v>
      </c>
      <c r="BT61" s="46">
        <f t="shared" si="20"/>
        <v>0</v>
      </c>
      <c r="BU61" s="46">
        <v>0</v>
      </c>
      <c r="BV61" s="46">
        <f t="shared" si="21"/>
        <v>0</v>
      </c>
      <c r="BW61" s="46">
        <v>0</v>
      </c>
      <c r="BX61" s="46">
        <f t="shared" si="22"/>
        <v>0</v>
      </c>
      <c r="BY61" s="46">
        <v>0</v>
      </c>
      <c r="BZ61" s="46">
        <f t="shared" si="23"/>
        <v>0</v>
      </c>
      <c r="CA61" s="47">
        <v>0</v>
      </c>
      <c r="CB61" s="46">
        <f t="shared" si="24"/>
        <v>0</v>
      </c>
      <c r="CC61" s="48">
        <v>0</v>
      </c>
      <c r="CD61" s="46">
        <f t="shared" si="25"/>
        <v>0</v>
      </c>
      <c r="CE61" s="49">
        <v>20</v>
      </c>
      <c r="CF61" s="50">
        <f t="shared" si="40"/>
        <v>7403.0112000000008</v>
      </c>
      <c r="CG61" s="51">
        <v>49827.96</v>
      </c>
      <c r="CH61" s="52"/>
      <c r="CI61" s="52"/>
      <c r="CJ61" s="52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2">
        <f t="shared" ref="CZ61:DF73" si="48">$CF61</f>
        <v>7403.0112000000008</v>
      </c>
      <c r="DA61" s="52">
        <f t="shared" si="48"/>
        <v>7403.0112000000008</v>
      </c>
      <c r="DB61" s="52">
        <f t="shared" si="48"/>
        <v>7403.0112000000008</v>
      </c>
      <c r="DC61" s="52">
        <f t="shared" si="48"/>
        <v>7403.0112000000008</v>
      </c>
      <c r="DD61" s="52">
        <f t="shared" si="48"/>
        <v>7403.0112000000008</v>
      </c>
      <c r="DE61" s="52">
        <f t="shared" si="48"/>
        <v>7403.0112000000008</v>
      </c>
      <c r="DF61" s="52">
        <f t="shared" si="48"/>
        <v>7403.0112000000008</v>
      </c>
      <c r="DG61" s="54">
        <v>92537.640000000014</v>
      </c>
      <c r="DH61" s="55">
        <v>7</v>
      </c>
      <c r="DI61" s="56" t="s">
        <v>620</v>
      </c>
      <c r="DJ61" s="57">
        <v>0</v>
      </c>
      <c r="DK61" s="57">
        <v>0</v>
      </c>
      <c r="DL61" s="57">
        <v>0</v>
      </c>
      <c r="DM61" s="57">
        <v>0</v>
      </c>
      <c r="DN61" s="57">
        <v>0</v>
      </c>
      <c r="DO61" s="57">
        <v>0</v>
      </c>
      <c r="DP61" s="58">
        <v>0</v>
      </c>
      <c r="DQ61" s="58">
        <v>0</v>
      </c>
      <c r="DR61" s="58">
        <v>0</v>
      </c>
      <c r="DS61" s="58">
        <v>0</v>
      </c>
    </row>
    <row r="62" spans="1:123" x14ac:dyDescent="0.25">
      <c r="A62" s="30" t="s">
        <v>647</v>
      </c>
      <c r="B62" s="65">
        <v>202388</v>
      </c>
      <c r="C62" s="66"/>
      <c r="D62" s="67" t="s">
        <v>648</v>
      </c>
      <c r="E62" s="34" t="s">
        <v>616</v>
      </c>
      <c r="F62" s="34" t="s">
        <v>489</v>
      </c>
      <c r="G62" s="34" t="s">
        <v>463</v>
      </c>
      <c r="H62" s="34" t="s">
        <v>54</v>
      </c>
      <c r="I62" s="34" t="s">
        <v>490</v>
      </c>
      <c r="J62" s="34" t="s">
        <v>114</v>
      </c>
      <c r="K62" s="34" t="s">
        <v>491</v>
      </c>
      <c r="L62" s="34" t="s">
        <v>649</v>
      </c>
      <c r="M62" s="36">
        <v>1.04</v>
      </c>
      <c r="N62" s="69" t="s">
        <v>468</v>
      </c>
      <c r="O62" s="69" t="s">
        <v>30</v>
      </c>
      <c r="P62" s="37" t="s">
        <v>493</v>
      </c>
      <c r="Q62" s="38">
        <v>2023</v>
      </c>
      <c r="R62" s="39" t="s">
        <v>58</v>
      </c>
      <c r="S62" s="37" t="s">
        <v>471</v>
      </c>
      <c r="T62" s="39" t="s">
        <v>523</v>
      </c>
      <c r="U62" s="39" t="s">
        <v>524</v>
      </c>
      <c r="V62" s="39" t="s">
        <v>606</v>
      </c>
      <c r="W62" s="40" t="s">
        <v>650</v>
      </c>
      <c r="X62" s="40" t="s">
        <v>619</v>
      </c>
      <c r="Y62" s="41"/>
      <c r="Z62" s="274">
        <v>0</v>
      </c>
      <c r="AA62" s="42"/>
      <c r="AB62" s="43">
        <v>187200</v>
      </c>
      <c r="AC62" s="43">
        <v>0</v>
      </c>
      <c r="AD62" s="43"/>
      <c r="AE62" s="43">
        <v>0</v>
      </c>
      <c r="AF62" s="44"/>
      <c r="AG62" s="45">
        <f t="shared" si="0"/>
        <v>187200</v>
      </c>
      <c r="AH62" s="45">
        <f t="shared" si="1"/>
        <v>194688</v>
      </c>
      <c r="AI62" s="45">
        <f t="shared" si="2"/>
        <v>194688</v>
      </c>
      <c r="AJ62" s="46">
        <v>0</v>
      </c>
      <c r="AK62" s="46">
        <v>0</v>
      </c>
      <c r="AL62" s="46">
        <f t="shared" si="46"/>
        <v>0</v>
      </c>
      <c r="AM62" s="46">
        <v>0</v>
      </c>
      <c r="AN62" s="46">
        <f t="shared" si="4"/>
        <v>0</v>
      </c>
      <c r="AO62" s="46">
        <v>187200</v>
      </c>
      <c r="AP62" s="46">
        <f t="shared" si="5"/>
        <v>194688</v>
      </c>
      <c r="AQ62" s="46">
        <v>0</v>
      </c>
      <c r="AR62" s="46">
        <f t="shared" si="6"/>
        <v>0</v>
      </c>
      <c r="AS62" s="46">
        <v>0</v>
      </c>
      <c r="AT62" s="46">
        <f t="shared" si="7"/>
        <v>0</v>
      </c>
      <c r="AU62" s="46">
        <v>0</v>
      </c>
      <c r="AV62" s="46">
        <f t="shared" si="8"/>
        <v>0</v>
      </c>
      <c r="AW62" s="46">
        <v>0</v>
      </c>
      <c r="AX62" s="46">
        <f t="shared" si="9"/>
        <v>0</v>
      </c>
      <c r="AY62" s="46">
        <v>0</v>
      </c>
      <c r="AZ62" s="46">
        <f t="shared" si="10"/>
        <v>0</v>
      </c>
      <c r="BA62" s="46">
        <v>0</v>
      </c>
      <c r="BB62" s="46">
        <f t="shared" si="11"/>
        <v>0</v>
      </c>
      <c r="BC62" s="46">
        <v>0</v>
      </c>
      <c r="BD62" s="46">
        <f t="shared" si="12"/>
        <v>0</v>
      </c>
      <c r="BE62" s="46">
        <v>0</v>
      </c>
      <c r="BF62" s="46">
        <f t="shared" si="13"/>
        <v>0</v>
      </c>
      <c r="BG62" s="46">
        <v>0</v>
      </c>
      <c r="BH62" s="46">
        <f t="shared" si="14"/>
        <v>0</v>
      </c>
      <c r="BI62" s="46">
        <v>0</v>
      </c>
      <c r="BJ62" s="46">
        <f t="shared" si="15"/>
        <v>0</v>
      </c>
      <c r="BK62" s="46">
        <v>0</v>
      </c>
      <c r="BL62" s="46">
        <f t="shared" si="16"/>
        <v>0</v>
      </c>
      <c r="BM62" s="46">
        <v>0</v>
      </c>
      <c r="BN62" s="46">
        <f t="shared" si="17"/>
        <v>0</v>
      </c>
      <c r="BO62" s="46">
        <v>0</v>
      </c>
      <c r="BP62" s="46">
        <f t="shared" si="18"/>
        <v>0</v>
      </c>
      <c r="BQ62" s="46">
        <v>0</v>
      </c>
      <c r="BR62" s="46">
        <f t="shared" si="19"/>
        <v>0</v>
      </c>
      <c r="BS62" s="46">
        <v>0</v>
      </c>
      <c r="BT62" s="46">
        <f t="shared" si="20"/>
        <v>0</v>
      </c>
      <c r="BU62" s="46">
        <v>0</v>
      </c>
      <c r="BV62" s="46">
        <f t="shared" si="21"/>
        <v>0</v>
      </c>
      <c r="BW62" s="46">
        <v>0</v>
      </c>
      <c r="BX62" s="46">
        <f t="shared" si="22"/>
        <v>0</v>
      </c>
      <c r="BY62" s="46">
        <v>0</v>
      </c>
      <c r="BZ62" s="46">
        <f t="shared" si="23"/>
        <v>0</v>
      </c>
      <c r="CA62" s="47">
        <v>0</v>
      </c>
      <c r="CB62" s="46">
        <f t="shared" si="24"/>
        <v>0</v>
      </c>
      <c r="CC62" s="48">
        <v>0</v>
      </c>
      <c r="CD62" s="46">
        <f t="shared" si="25"/>
        <v>0</v>
      </c>
      <c r="CE62" s="49">
        <v>20</v>
      </c>
      <c r="CF62" s="50">
        <f t="shared" si="40"/>
        <v>9734.4</v>
      </c>
      <c r="CG62" s="51">
        <v>187200</v>
      </c>
      <c r="CH62" s="52"/>
      <c r="CI62" s="52"/>
      <c r="CJ62" s="52"/>
      <c r="CK62" s="53"/>
      <c r="CL62" s="53"/>
      <c r="CM62" s="52">
        <f t="shared" ref="CM62:CY69" si="49">$CF62</f>
        <v>9734.4</v>
      </c>
      <c r="CN62" s="52">
        <f t="shared" si="49"/>
        <v>9734.4</v>
      </c>
      <c r="CO62" s="52">
        <f t="shared" si="49"/>
        <v>9734.4</v>
      </c>
      <c r="CP62" s="52">
        <f t="shared" si="49"/>
        <v>9734.4</v>
      </c>
      <c r="CQ62" s="52">
        <f t="shared" si="49"/>
        <v>9734.4</v>
      </c>
      <c r="CR62" s="52">
        <f t="shared" si="49"/>
        <v>9734.4</v>
      </c>
      <c r="CS62" s="52">
        <f t="shared" si="49"/>
        <v>9734.4</v>
      </c>
      <c r="CT62" s="52">
        <f t="shared" si="49"/>
        <v>9734.4</v>
      </c>
      <c r="CU62" s="52">
        <f t="shared" si="49"/>
        <v>9734.4</v>
      </c>
      <c r="CV62" s="52">
        <f t="shared" si="49"/>
        <v>9734.4</v>
      </c>
      <c r="CW62" s="52">
        <f t="shared" si="49"/>
        <v>9734.4</v>
      </c>
      <c r="CX62" s="52">
        <f t="shared" si="49"/>
        <v>9734.4</v>
      </c>
      <c r="CY62" s="52">
        <f t="shared" si="49"/>
        <v>9734.4</v>
      </c>
      <c r="CZ62" s="52">
        <f t="shared" si="48"/>
        <v>9734.4</v>
      </c>
      <c r="DA62" s="52">
        <f t="shared" si="48"/>
        <v>9734.4</v>
      </c>
      <c r="DB62" s="52">
        <f t="shared" si="48"/>
        <v>9734.4</v>
      </c>
      <c r="DC62" s="52">
        <f t="shared" si="48"/>
        <v>9734.4</v>
      </c>
      <c r="DD62" s="52">
        <f t="shared" si="48"/>
        <v>9734.4</v>
      </c>
      <c r="DE62" s="52">
        <f t="shared" si="48"/>
        <v>9734.4</v>
      </c>
      <c r="DF62" s="52">
        <f t="shared" si="48"/>
        <v>9734.4</v>
      </c>
      <c r="DG62" s="54">
        <v>0</v>
      </c>
      <c r="DH62" s="55">
        <v>20</v>
      </c>
      <c r="DI62" s="56" t="s">
        <v>620</v>
      </c>
      <c r="DJ62" s="57">
        <v>0</v>
      </c>
      <c r="DK62" s="57">
        <v>0</v>
      </c>
      <c r="DL62" s="57">
        <v>0</v>
      </c>
      <c r="DM62" s="57">
        <v>0</v>
      </c>
      <c r="DN62" s="57">
        <v>187200</v>
      </c>
      <c r="DO62" s="57">
        <v>0</v>
      </c>
      <c r="DP62" s="58">
        <v>0</v>
      </c>
      <c r="DQ62" s="58">
        <v>0</v>
      </c>
      <c r="DR62" s="58">
        <v>0</v>
      </c>
      <c r="DS62" s="58">
        <v>2433.6</v>
      </c>
    </row>
    <row r="63" spans="1:123" x14ac:dyDescent="0.25">
      <c r="A63" s="30" t="s">
        <v>651</v>
      </c>
      <c r="B63" s="65">
        <v>202389</v>
      </c>
      <c r="C63" s="66"/>
      <c r="D63" s="67" t="s">
        <v>652</v>
      </c>
      <c r="E63" s="34" t="s">
        <v>616</v>
      </c>
      <c r="F63" s="34" t="s">
        <v>489</v>
      </c>
      <c r="G63" s="34" t="s">
        <v>463</v>
      </c>
      <c r="H63" s="34" t="s">
        <v>54</v>
      </c>
      <c r="I63" s="34" t="s">
        <v>490</v>
      </c>
      <c r="J63" s="34" t="s">
        <v>114</v>
      </c>
      <c r="K63" s="34" t="s">
        <v>491</v>
      </c>
      <c r="L63" s="34" t="s">
        <v>649</v>
      </c>
      <c r="M63" s="36">
        <v>1.04</v>
      </c>
      <c r="N63" s="69" t="s">
        <v>468</v>
      </c>
      <c r="O63" s="69" t="s">
        <v>30</v>
      </c>
      <c r="P63" s="37" t="s">
        <v>493</v>
      </c>
      <c r="Q63" s="38">
        <v>2023</v>
      </c>
      <c r="R63" s="39" t="s">
        <v>58</v>
      </c>
      <c r="S63" s="37" t="s">
        <v>471</v>
      </c>
      <c r="T63" s="39" t="s">
        <v>523</v>
      </c>
      <c r="U63" s="39" t="s">
        <v>524</v>
      </c>
      <c r="V63" s="39" t="s">
        <v>606</v>
      </c>
      <c r="W63" s="40" t="s">
        <v>650</v>
      </c>
      <c r="X63" s="40" t="s">
        <v>619</v>
      </c>
      <c r="Y63" s="41"/>
      <c r="Z63" s="274">
        <v>0</v>
      </c>
      <c r="AA63" s="42"/>
      <c r="AB63" s="43">
        <v>187200</v>
      </c>
      <c r="AC63" s="43">
        <v>0</v>
      </c>
      <c r="AD63" s="43"/>
      <c r="AE63" s="43">
        <v>0</v>
      </c>
      <c r="AF63" s="44"/>
      <c r="AG63" s="45">
        <f t="shared" si="0"/>
        <v>187200</v>
      </c>
      <c r="AH63" s="45">
        <f t="shared" si="1"/>
        <v>194688</v>
      </c>
      <c r="AI63" s="45">
        <f t="shared" si="2"/>
        <v>194688</v>
      </c>
      <c r="AJ63" s="46">
        <v>0</v>
      </c>
      <c r="AK63" s="46">
        <v>0</v>
      </c>
      <c r="AL63" s="46">
        <f t="shared" si="46"/>
        <v>0</v>
      </c>
      <c r="AM63" s="46">
        <v>0</v>
      </c>
      <c r="AN63" s="46">
        <f t="shared" si="4"/>
        <v>0</v>
      </c>
      <c r="AO63" s="46">
        <v>0</v>
      </c>
      <c r="AP63" s="46">
        <f t="shared" si="5"/>
        <v>0</v>
      </c>
      <c r="AQ63" s="46">
        <v>187200</v>
      </c>
      <c r="AR63" s="46">
        <f t="shared" si="6"/>
        <v>194688</v>
      </c>
      <c r="AS63" s="46">
        <v>0</v>
      </c>
      <c r="AT63" s="46">
        <f t="shared" si="7"/>
        <v>0</v>
      </c>
      <c r="AU63" s="46">
        <v>0</v>
      </c>
      <c r="AV63" s="46">
        <f t="shared" si="8"/>
        <v>0</v>
      </c>
      <c r="AW63" s="46">
        <v>0</v>
      </c>
      <c r="AX63" s="46">
        <f t="shared" si="9"/>
        <v>0</v>
      </c>
      <c r="AY63" s="46">
        <v>0</v>
      </c>
      <c r="AZ63" s="46">
        <f t="shared" si="10"/>
        <v>0</v>
      </c>
      <c r="BA63" s="46">
        <v>0</v>
      </c>
      <c r="BB63" s="46">
        <f t="shared" si="11"/>
        <v>0</v>
      </c>
      <c r="BC63" s="46">
        <v>0</v>
      </c>
      <c r="BD63" s="46">
        <f t="shared" si="12"/>
        <v>0</v>
      </c>
      <c r="BE63" s="46">
        <v>0</v>
      </c>
      <c r="BF63" s="46">
        <f t="shared" si="13"/>
        <v>0</v>
      </c>
      <c r="BG63" s="46">
        <v>0</v>
      </c>
      <c r="BH63" s="46">
        <f t="shared" si="14"/>
        <v>0</v>
      </c>
      <c r="BI63" s="46">
        <v>0</v>
      </c>
      <c r="BJ63" s="46">
        <f t="shared" si="15"/>
        <v>0</v>
      </c>
      <c r="BK63" s="46">
        <v>0</v>
      </c>
      <c r="BL63" s="46">
        <f t="shared" si="16"/>
        <v>0</v>
      </c>
      <c r="BM63" s="46">
        <v>0</v>
      </c>
      <c r="BN63" s="46">
        <f t="shared" si="17"/>
        <v>0</v>
      </c>
      <c r="BO63" s="46">
        <v>0</v>
      </c>
      <c r="BP63" s="46">
        <f t="shared" si="18"/>
        <v>0</v>
      </c>
      <c r="BQ63" s="46">
        <v>0</v>
      </c>
      <c r="BR63" s="46">
        <f t="shared" si="19"/>
        <v>0</v>
      </c>
      <c r="BS63" s="46">
        <v>0</v>
      </c>
      <c r="BT63" s="46">
        <f t="shared" si="20"/>
        <v>0</v>
      </c>
      <c r="BU63" s="46">
        <v>0</v>
      </c>
      <c r="BV63" s="46">
        <f t="shared" si="21"/>
        <v>0</v>
      </c>
      <c r="BW63" s="46">
        <v>0</v>
      </c>
      <c r="BX63" s="46">
        <f t="shared" si="22"/>
        <v>0</v>
      </c>
      <c r="BY63" s="46">
        <v>0</v>
      </c>
      <c r="BZ63" s="46">
        <f t="shared" si="23"/>
        <v>0</v>
      </c>
      <c r="CA63" s="47">
        <v>0</v>
      </c>
      <c r="CB63" s="46">
        <f t="shared" si="24"/>
        <v>0</v>
      </c>
      <c r="CC63" s="48">
        <v>0</v>
      </c>
      <c r="CD63" s="46">
        <f t="shared" si="25"/>
        <v>0</v>
      </c>
      <c r="CE63" s="49">
        <v>20</v>
      </c>
      <c r="CF63" s="50">
        <f t="shared" si="40"/>
        <v>9734.4</v>
      </c>
      <c r="CG63" s="51">
        <v>177840</v>
      </c>
      <c r="CH63" s="52"/>
      <c r="CI63" s="52"/>
      <c r="CJ63" s="52"/>
      <c r="CK63" s="53"/>
      <c r="CL63" s="53"/>
      <c r="CM63" s="53"/>
      <c r="CN63" s="52">
        <f t="shared" si="49"/>
        <v>9734.4</v>
      </c>
      <c r="CO63" s="52">
        <f t="shared" si="49"/>
        <v>9734.4</v>
      </c>
      <c r="CP63" s="52">
        <f t="shared" si="49"/>
        <v>9734.4</v>
      </c>
      <c r="CQ63" s="52">
        <f t="shared" si="49"/>
        <v>9734.4</v>
      </c>
      <c r="CR63" s="52">
        <f t="shared" si="49"/>
        <v>9734.4</v>
      </c>
      <c r="CS63" s="52">
        <f t="shared" si="49"/>
        <v>9734.4</v>
      </c>
      <c r="CT63" s="52">
        <f t="shared" si="49"/>
        <v>9734.4</v>
      </c>
      <c r="CU63" s="52">
        <f t="shared" si="49"/>
        <v>9734.4</v>
      </c>
      <c r="CV63" s="52">
        <f t="shared" si="49"/>
        <v>9734.4</v>
      </c>
      <c r="CW63" s="52">
        <f t="shared" si="49"/>
        <v>9734.4</v>
      </c>
      <c r="CX63" s="52">
        <f t="shared" si="49"/>
        <v>9734.4</v>
      </c>
      <c r="CY63" s="52">
        <f t="shared" si="49"/>
        <v>9734.4</v>
      </c>
      <c r="CZ63" s="52">
        <f t="shared" si="48"/>
        <v>9734.4</v>
      </c>
      <c r="DA63" s="52">
        <f t="shared" si="48"/>
        <v>9734.4</v>
      </c>
      <c r="DB63" s="52">
        <f t="shared" si="48"/>
        <v>9734.4</v>
      </c>
      <c r="DC63" s="52">
        <f t="shared" si="48"/>
        <v>9734.4</v>
      </c>
      <c r="DD63" s="52">
        <f t="shared" si="48"/>
        <v>9734.4</v>
      </c>
      <c r="DE63" s="52">
        <f t="shared" si="48"/>
        <v>9734.4</v>
      </c>
      <c r="DF63" s="52">
        <f t="shared" si="48"/>
        <v>9734.4</v>
      </c>
      <c r="DG63" s="54">
        <v>9360</v>
      </c>
      <c r="DH63" s="55">
        <v>19</v>
      </c>
      <c r="DI63" s="56" t="s">
        <v>620</v>
      </c>
      <c r="DJ63" s="57">
        <v>0</v>
      </c>
      <c r="DK63" s="57">
        <v>0</v>
      </c>
      <c r="DL63" s="57">
        <v>0</v>
      </c>
      <c r="DM63" s="57">
        <v>0</v>
      </c>
      <c r="DN63" s="57">
        <v>0</v>
      </c>
      <c r="DO63" s="57">
        <v>0</v>
      </c>
      <c r="DP63" s="58">
        <v>0</v>
      </c>
      <c r="DQ63" s="58">
        <v>0</v>
      </c>
      <c r="DR63" s="58">
        <v>0</v>
      </c>
      <c r="DS63" s="58">
        <v>0</v>
      </c>
    </row>
    <row r="64" spans="1:123" x14ac:dyDescent="0.25">
      <c r="A64" s="30" t="s">
        <v>653</v>
      </c>
      <c r="B64" s="65">
        <v>202390</v>
      </c>
      <c r="C64" s="66"/>
      <c r="D64" s="67" t="s">
        <v>654</v>
      </c>
      <c r="E64" s="34" t="s">
        <v>616</v>
      </c>
      <c r="F64" s="34" t="s">
        <v>489</v>
      </c>
      <c r="G64" s="34" t="s">
        <v>463</v>
      </c>
      <c r="H64" s="34" t="s">
        <v>54</v>
      </c>
      <c r="I64" s="34" t="s">
        <v>490</v>
      </c>
      <c r="J64" s="34" t="s">
        <v>114</v>
      </c>
      <c r="K64" s="34" t="s">
        <v>491</v>
      </c>
      <c r="L64" s="34" t="s">
        <v>649</v>
      </c>
      <c r="M64" s="36">
        <v>1.04</v>
      </c>
      <c r="N64" s="69" t="s">
        <v>468</v>
      </c>
      <c r="O64" s="69" t="s">
        <v>30</v>
      </c>
      <c r="P64" s="37" t="s">
        <v>493</v>
      </c>
      <c r="Q64" s="38">
        <v>2023</v>
      </c>
      <c r="R64" s="39" t="s">
        <v>58</v>
      </c>
      <c r="S64" s="37" t="s">
        <v>471</v>
      </c>
      <c r="T64" s="39" t="s">
        <v>523</v>
      </c>
      <c r="U64" s="39" t="s">
        <v>524</v>
      </c>
      <c r="V64" s="39" t="s">
        <v>606</v>
      </c>
      <c r="W64" s="40" t="s">
        <v>650</v>
      </c>
      <c r="X64" s="40" t="s">
        <v>619</v>
      </c>
      <c r="Y64" s="41"/>
      <c r="Z64" s="274">
        <v>0</v>
      </c>
      <c r="AA64" s="42"/>
      <c r="AB64" s="43">
        <v>187200</v>
      </c>
      <c r="AC64" s="43">
        <v>0</v>
      </c>
      <c r="AD64" s="43"/>
      <c r="AE64" s="43">
        <v>0</v>
      </c>
      <c r="AF64" s="44"/>
      <c r="AG64" s="45">
        <f t="shared" si="0"/>
        <v>187200</v>
      </c>
      <c r="AH64" s="45">
        <f t="shared" si="1"/>
        <v>194688</v>
      </c>
      <c r="AI64" s="45">
        <f t="shared" si="2"/>
        <v>194688</v>
      </c>
      <c r="AJ64" s="46">
        <v>0</v>
      </c>
      <c r="AK64" s="46">
        <v>0</v>
      </c>
      <c r="AL64" s="46">
        <f t="shared" si="46"/>
        <v>0</v>
      </c>
      <c r="AM64" s="46">
        <v>0</v>
      </c>
      <c r="AN64" s="46">
        <f t="shared" si="4"/>
        <v>0</v>
      </c>
      <c r="AO64" s="46">
        <v>0</v>
      </c>
      <c r="AP64" s="46">
        <f t="shared" si="5"/>
        <v>0</v>
      </c>
      <c r="AQ64" s="46">
        <v>0</v>
      </c>
      <c r="AR64" s="46">
        <f t="shared" si="6"/>
        <v>0</v>
      </c>
      <c r="AS64" s="46">
        <v>187200</v>
      </c>
      <c r="AT64" s="46">
        <f t="shared" si="7"/>
        <v>194688</v>
      </c>
      <c r="AU64" s="46">
        <v>0</v>
      </c>
      <c r="AV64" s="46">
        <f t="shared" si="8"/>
        <v>0</v>
      </c>
      <c r="AW64" s="46">
        <v>0</v>
      </c>
      <c r="AX64" s="46">
        <f t="shared" si="9"/>
        <v>0</v>
      </c>
      <c r="AY64" s="46">
        <v>0</v>
      </c>
      <c r="AZ64" s="46">
        <f t="shared" si="10"/>
        <v>0</v>
      </c>
      <c r="BA64" s="46">
        <v>0</v>
      </c>
      <c r="BB64" s="46">
        <f t="shared" si="11"/>
        <v>0</v>
      </c>
      <c r="BC64" s="46">
        <v>0</v>
      </c>
      <c r="BD64" s="46">
        <f t="shared" si="12"/>
        <v>0</v>
      </c>
      <c r="BE64" s="46">
        <v>0</v>
      </c>
      <c r="BF64" s="46">
        <f t="shared" si="13"/>
        <v>0</v>
      </c>
      <c r="BG64" s="46">
        <v>0</v>
      </c>
      <c r="BH64" s="46">
        <f t="shared" si="14"/>
        <v>0</v>
      </c>
      <c r="BI64" s="46">
        <v>0</v>
      </c>
      <c r="BJ64" s="46">
        <f t="shared" si="15"/>
        <v>0</v>
      </c>
      <c r="BK64" s="46">
        <v>0</v>
      </c>
      <c r="BL64" s="46">
        <f t="shared" si="16"/>
        <v>0</v>
      </c>
      <c r="BM64" s="46">
        <v>0</v>
      </c>
      <c r="BN64" s="46">
        <f t="shared" si="17"/>
        <v>0</v>
      </c>
      <c r="BO64" s="46">
        <v>0</v>
      </c>
      <c r="BP64" s="46">
        <f t="shared" si="18"/>
        <v>0</v>
      </c>
      <c r="BQ64" s="46">
        <v>0</v>
      </c>
      <c r="BR64" s="46">
        <f t="shared" si="19"/>
        <v>0</v>
      </c>
      <c r="BS64" s="46">
        <v>0</v>
      </c>
      <c r="BT64" s="46">
        <f t="shared" si="20"/>
        <v>0</v>
      </c>
      <c r="BU64" s="46">
        <v>0</v>
      </c>
      <c r="BV64" s="46">
        <f t="shared" si="21"/>
        <v>0</v>
      </c>
      <c r="BW64" s="46">
        <v>0</v>
      </c>
      <c r="BX64" s="46">
        <f t="shared" si="22"/>
        <v>0</v>
      </c>
      <c r="BY64" s="46">
        <v>0</v>
      </c>
      <c r="BZ64" s="46">
        <f t="shared" si="23"/>
        <v>0</v>
      </c>
      <c r="CA64" s="47">
        <v>0</v>
      </c>
      <c r="CB64" s="46">
        <f t="shared" si="24"/>
        <v>0</v>
      </c>
      <c r="CC64" s="48">
        <v>0</v>
      </c>
      <c r="CD64" s="46">
        <f t="shared" si="25"/>
        <v>0</v>
      </c>
      <c r="CE64" s="49">
        <v>20</v>
      </c>
      <c r="CF64" s="50">
        <f t="shared" si="40"/>
        <v>9734.4</v>
      </c>
      <c r="CG64" s="51">
        <v>168480</v>
      </c>
      <c r="CH64" s="52"/>
      <c r="CI64" s="52"/>
      <c r="CJ64" s="52"/>
      <c r="CK64" s="53"/>
      <c r="CL64" s="53"/>
      <c r="CM64" s="53"/>
      <c r="CN64" s="53"/>
      <c r="CO64" s="52">
        <f t="shared" si="49"/>
        <v>9734.4</v>
      </c>
      <c r="CP64" s="52">
        <f t="shared" si="49"/>
        <v>9734.4</v>
      </c>
      <c r="CQ64" s="52">
        <f t="shared" si="49"/>
        <v>9734.4</v>
      </c>
      <c r="CR64" s="52">
        <f t="shared" si="49"/>
        <v>9734.4</v>
      </c>
      <c r="CS64" s="52">
        <f t="shared" si="49"/>
        <v>9734.4</v>
      </c>
      <c r="CT64" s="52">
        <f t="shared" si="49"/>
        <v>9734.4</v>
      </c>
      <c r="CU64" s="52">
        <f t="shared" si="49"/>
        <v>9734.4</v>
      </c>
      <c r="CV64" s="52">
        <f t="shared" si="49"/>
        <v>9734.4</v>
      </c>
      <c r="CW64" s="52">
        <f t="shared" si="49"/>
        <v>9734.4</v>
      </c>
      <c r="CX64" s="52">
        <f t="shared" si="49"/>
        <v>9734.4</v>
      </c>
      <c r="CY64" s="52">
        <f t="shared" si="49"/>
        <v>9734.4</v>
      </c>
      <c r="CZ64" s="52">
        <f t="shared" si="48"/>
        <v>9734.4</v>
      </c>
      <c r="DA64" s="52">
        <f t="shared" si="48"/>
        <v>9734.4</v>
      </c>
      <c r="DB64" s="52">
        <f t="shared" si="48"/>
        <v>9734.4</v>
      </c>
      <c r="DC64" s="52">
        <f t="shared" si="48"/>
        <v>9734.4</v>
      </c>
      <c r="DD64" s="52">
        <f t="shared" si="48"/>
        <v>9734.4</v>
      </c>
      <c r="DE64" s="52">
        <f t="shared" si="48"/>
        <v>9734.4</v>
      </c>
      <c r="DF64" s="52">
        <f t="shared" si="48"/>
        <v>9734.4</v>
      </c>
      <c r="DG64" s="54">
        <v>18720</v>
      </c>
      <c r="DH64" s="55">
        <v>18</v>
      </c>
      <c r="DI64" s="56" t="s">
        <v>620</v>
      </c>
      <c r="DJ64" s="57">
        <v>0</v>
      </c>
      <c r="DK64" s="57">
        <v>0</v>
      </c>
      <c r="DL64" s="57">
        <v>0</v>
      </c>
      <c r="DM64" s="57">
        <v>0</v>
      </c>
      <c r="DN64" s="57">
        <v>0</v>
      </c>
      <c r="DO64" s="57">
        <v>0</v>
      </c>
      <c r="DP64" s="58">
        <v>0</v>
      </c>
      <c r="DQ64" s="58">
        <v>0</v>
      </c>
      <c r="DR64" s="58">
        <v>0</v>
      </c>
      <c r="DS64" s="58">
        <v>0</v>
      </c>
    </row>
    <row r="65" spans="1:123" x14ac:dyDescent="0.25">
      <c r="A65" s="30" t="s">
        <v>655</v>
      </c>
      <c r="B65" s="65">
        <v>202391</v>
      </c>
      <c r="C65" s="66"/>
      <c r="D65" s="67" t="s">
        <v>656</v>
      </c>
      <c r="E65" s="34" t="s">
        <v>616</v>
      </c>
      <c r="F65" s="34" t="s">
        <v>489</v>
      </c>
      <c r="G65" s="34" t="s">
        <v>463</v>
      </c>
      <c r="H65" s="34" t="s">
        <v>54</v>
      </c>
      <c r="I65" s="34" t="s">
        <v>490</v>
      </c>
      <c r="J65" s="34" t="s">
        <v>114</v>
      </c>
      <c r="K65" s="34" t="s">
        <v>491</v>
      </c>
      <c r="L65" s="34" t="s">
        <v>649</v>
      </c>
      <c r="M65" s="36">
        <v>1.04</v>
      </c>
      <c r="N65" s="69" t="s">
        <v>544</v>
      </c>
      <c r="O65" s="69" t="s">
        <v>30</v>
      </c>
      <c r="P65" s="37" t="s">
        <v>493</v>
      </c>
      <c r="Q65" s="38">
        <v>2023</v>
      </c>
      <c r="R65" s="39" t="s">
        <v>58</v>
      </c>
      <c r="S65" s="37" t="s">
        <v>471</v>
      </c>
      <c r="T65" s="39" t="s">
        <v>523</v>
      </c>
      <c r="U65" s="39" t="s">
        <v>524</v>
      </c>
      <c r="V65" s="39" t="s">
        <v>606</v>
      </c>
      <c r="W65" s="40" t="s">
        <v>650</v>
      </c>
      <c r="X65" s="40" t="s">
        <v>619</v>
      </c>
      <c r="Y65" s="41"/>
      <c r="Z65" s="274">
        <v>0</v>
      </c>
      <c r="AA65" s="42"/>
      <c r="AB65" s="43">
        <v>187200</v>
      </c>
      <c r="AC65" s="43">
        <v>0</v>
      </c>
      <c r="AD65" s="43"/>
      <c r="AE65" s="43">
        <v>0</v>
      </c>
      <c r="AF65" s="44"/>
      <c r="AG65" s="45">
        <f t="shared" si="0"/>
        <v>187200</v>
      </c>
      <c r="AH65" s="45">
        <f t="shared" si="1"/>
        <v>194688</v>
      </c>
      <c r="AI65" s="45">
        <f t="shared" si="2"/>
        <v>194688</v>
      </c>
      <c r="AJ65" s="46">
        <v>0</v>
      </c>
      <c r="AK65" s="46">
        <v>0</v>
      </c>
      <c r="AL65" s="46">
        <f t="shared" si="46"/>
        <v>0</v>
      </c>
      <c r="AM65" s="46">
        <v>0</v>
      </c>
      <c r="AN65" s="46">
        <f t="shared" si="4"/>
        <v>0</v>
      </c>
      <c r="AO65" s="46">
        <v>0</v>
      </c>
      <c r="AP65" s="46">
        <f t="shared" si="5"/>
        <v>0</v>
      </c>
      <c r="AQ65" s="46">
        <v>0</v>
      </c>
      <c r="AR65" s="46">
        <f t="shared" si="6"/>
        <v>0</v>
      </c>
      <c r="AS65" s="46">
        <v>0</v>
      </c>
      <c r="AT65" s="46">
        <f t="shared" si="7"/>
        <v>0</v>
      </c>
      <c r="AU65" s="46">
        <v>187200</v>
      </c>
      <c r="AV65" s="46">
        <f t="shared" si="8"/>
        <v>194688</v>
      </c>
      <c r="AW65" s="46">
        <v>0</v>
      </c>
      <c r="AX65" s="46">
        <f t="shared" si="9"/>
        <v>0</v>
      </c>
      <c r="AY65" s="46">
        <v>0</v>
      </c>
      <c r="AZ65" s="46">
        <f t="shared" si="10"/>
        <v>0</v>
      </c>
      <c r="BA65" s="46">
        <v>0</v>
      </c>
      <c r="BB65" s="46">
        <f t="shared" si="11"/>
        <v>0</v>
      </c>
      <c r="BC65" s="46">
        <v>0</v>
      </c>
      <c r="BD65" s="46">
        <f t="shared" si="12"/>
        <v>0</v>
      </c>
      <c r="BE65" s="46">
        <v>0</v>
      </c>
      <c r="BF65" s="46">
        <f t="shared" si="13"/>
        <v>0</v>
      </c>
      <c r="BG65" s="46">
        <v>0</v>
      </c>
      <c r="BH65" s="46">
        <f t="shared" si="14"/>
        <v>0</v>
      </c>
      <c r="BI65" s="46">
        <v>0</v>
      </c>
      <c r="BJ65" s="46">
        <f t="shared" si="15"/>
        <v>0</v>
      </c>
      <c r="BK65" s="46">
        <v>0</v>
      </c>
      <c r="BL65" s="46">
        <f t="shared" si="16"/>
        <v>0</v>
      </c>
      <c r="BM65" s="46">
        <v>0</v>
      </c>
      <c r="BN65" s="46">
        <f t="shared" si="17"/>
        <v>0</v>
      </c>
      <c r="BO65" s="46">
        <v>0</v>
      </c>
      <c r="BP65" s="46">
        <f t="shared" si="18"/>
        <v>0</v>
      </c>
      <c r="BQ65" s="46">
        <v>0</v>
      </c>
      <c r="BR65" s="46">
        <f t="shared" si="19"/>
        <v>0</v>
      </c>
      <c r="BS65" s="46">
        <v>0</v>
      </c>
      <c r="BT65" s="46">
        <f t="shared" si="20"/>
        <v>0</v>
      </c>
      <c r="BU65" s="46">
        <v>0</v>
      </c>
      <c r="BV65" s="46">
        <f t="shared" si="21"/>
        <v>0</v>
      </c>
      <c r="BW65" s="46">
        <v>0</v>
      </c>
      <c r="BX65" s="46">
        <f t="shared" si="22"/>
        <v>0</v>
      </c>
      <c r="BY65" s="46">
        <v>0</v>
      </c>
      <c r="BZ65" s="46">
        <f t="shared" si="23"/>
        <v>0</v>
      </c>
      <c r="CA65" s="47">
        <v>0</v>
      </c>
      <c r="CB65" s="46">
        <f t="shared" si="24"/>
        <v>0</v>
      </c>
      <c r="CC65" s="48">
        <v>0</v>
      </c>
      <c r="CD65" s="46">
        <f t="shared" si="25"/>
        <v>0</v>
      </c>
      <c r="CE65" s="49">
        <v>20</v>
      </c>
      <c r="CF65" s="50">
        <f t="shared" si="40"/>
        <v>9734.4</v>
      </c>
      <c r="CG65" s="51">
        <v>159120</v>
      </c>
      <c r="CH65" s="52"/>
      <c r="CI65" s="52"/>
      <c r="CJ65" s="52"/>
      <c r="CK65" s="53"/>
      <c r="CL65" s="53"/>
      <c r="CM65" s="53"/>
      <c r="CN65" s="53"/>
      <c r="CO65" s="53"/>
      <c r="CP65" s="52">
        <f t="shared" si="49"/>
        <v>9734.4</v>
      </c>
      <c r="CQ65" s="52">
        <f t="shared" si="49"/>
        <v>9734.4</v>
      </c>
      <c r="CR65" s="52">
        <f t="shared" si="49"/>
        <v>9734.4</v>
      </c>
      <c r="CS65" s="52">
        <f t="shared" si="49"/>
        <v>9734.4</v>
      </c>
      <c r="CT65" s="52">
        <f t="shared" si="49"/>
        <v>9734.4</v>
      </c>
      <c r="CU65" s="52">
        <f t="shared" si="49"/>
        <v>9734.4</v>
      </c>
      <c r="CV65" s="52">
        <f t="shared" si="49"/>
        <v>9734.4</v>
      </c>
      <c r="CW65" s="52">
        <f t="shared" si="49"/>
        <v>9734.4</v>
      </c>
      <c r="CX65" s="52">
        <f t="shared" si="49"/>
        <v>9734.4</v>
      </c>
      <c r="CY65" s="52">
        <f t="shared" si="49"/>
        <v>9734.4</v>
      </c>
      <c r="CZ65" s="52">
        <f t="shared" si="48"/>
        <v>9734.4</v>
      </c>
      <c r="DA65" s="52">
        <f t="shared" si="48"/>
        <v>9734.4</v>
      </c>
      <c r="DB65" s="52">
        <f t="shared" si="48"/>
        <v>9734.4</v>
      </c>
      <c r="DC65" s="52">
        <f t="shared" si="48"/>
        <v>9734.4</v>
      </c>
      <c r="DD65" s="52">
        <f t="shared" si="48"/>
        <v>9734.4</v>
      </c>
      <c r="DE65" s="52">
        <f t="shared" si="48"/>
        <v>9734.4</v>
      </c>
      <c r="DF65" s="52">
        <f t="shared" si="48"/>
        <v>9734.4</v>
      </c>
      <c r="DG65" s="54">
        <v>28080</v>
      </c>
      <c r="DH65" s="55">
        <v>17</v>
      </c>
      <c r="DI65" s="56" t="s">
        <v>620</v>
      </c>
      <c r="DJ65" s="57">
        <v>0</v>
      </c>
      <c r="DK65" s="57">
        <v>0</v>
      </c>
      <c r="DL65" s="57">
        <v>0</v>
      </c>
      <c r="DM65" s="57">
        <v>0</v>
      </c>
      <c r="DN65" s="57">
        <v>0</v>
      </c>
      <c r="DO65" s="57">
        <v>0</v>
      </c>
      <c r="DP65" s="58">
        <v>0</v>
      </c>
      <c r="DQ65" s="58">
        <v>0</v>
      </c>
      <c r="DR65" s="58">
        <v>0</v>
      </c>
      <c r="DS65" s="58">
        <v>0</v>
      </c>
    </row>
    <row r="66" spans="1:123" x14ac:dyDescent="0.25">
      <c r="A66" s="30" t="s">
        <v>657</v>
      </c>
      <c r="B66" s="65">
        <v>202392</v>
      </c>
      <c r="C66" s="66"/>
      <c r="D66" s="67" t="s">
        <v>658</v>
      </c>
      <c r="E66" s="34" t="s">
        <v>616</v>
      </c>
      <c r="F66" s="34" t="s">
        <v>489</v>
      </c>
      <c r="G66" s="34" t="s">
        <v>463</v>
      </c>
      <c r="H66" s="34" t="s">
        <v>54</v>
      </c>
      <c r="I66" s="34" t="s">
        <v>490</v>
      </c>
      <c r="J66" s="34" t="s">
        <v>114</v>
      </c>
      <c r="K66" s="34" t="s">
        <v>491</v>
      </c>
      <c r="L66" s="34" t="s">
        <v>649</v>
      </c>
      <c r="M66" s="36">
        <v>1.04</v>
      </c>
      <c r="N66" s="69" t="s">
        <v>544</v>
      </c>
      <c r="O66" s="69" t="s">
        <v>30</v>
      </c>
      <c r="P66" s="37" t="s">
        <v>493</v>
      </c>
      <c r="Q66" s="38">
        <v>2023</v>
      </c>
      <c r="R66" s="39" t="s">
        <v>58</v>
      </c>
      <c r="S66" s="37" t="s">
        <v>471</v>
      </c>
      <c r="T66" s="39" t="s">
        <v>523</v>
      </c>
      <c r="U66" s="39" t="s">
        <v>524</v>
      </c>
      <c r="V66" s="39" t="s">
        <v>606</v>
      </c>
      <c r="W66" s="40" t="s">
        <v>650</v>
      </c>
      <c r="X66" s="40" t="s">
        <v>619</v>
      </c>
      <c r="Y66" s="41"/>
      <c r="Z66" s="274">
        <v>0</v>
      </c>
      <c r="AA66" s="42"/>
      <c r="AB66" s="43">
        <v>187200</v>
      </c>
      <c r="AC66" s="43">
        <v>0</v>
      </c>
      <c r="AD66" s="43"/>
      <c r="AE66" s="43">
        <v>0</v>
      </c>
      <c r="AF66" s="44"/>
      <c r="AG66" s="45">
        <f t="shared" ref="AG66:AG80" si="50">AJ66+AK66+AM66+AO66+AQ66+AS66+AU66+AW66+AY66+BA66+BC66+BI66+BE66+BG66+BK66+BM66+BO66+BQ66+BS66+BU66+BW66+BY66+CA66+CC66</f>
        <v>187200</v>
      </c>
      <c r="AH66" s="45">
        <f t="shared" ref="AH66:AH113" si="51">AJ66+AL66+AN66+AP66+AR66+AT66+AV66+AX66+AZ66+BB66+BD66+BJ66+BF66+BH66+BL66+BN66+BP66+BR66+BT66+BV66+BX66+BZ66+CB66+CD66</f>
        <v>194688</v>
      </c>
      <c r="AI66" s="45">
        <f t="shared" ref="AI66:AI129" si="52">AH66+Z66</f>
        <v>194688</v>
      </c>
      <c r="AJ66" s="46">
        <v>0</v>
      </c>
      <c r="AK66" s="46">
        <v>0</v>
      </c>
      <c r="AL66" s="46">
        <f t="shared" si="46"/>
        <v>0</v>
      </c>
      <c r="AM66" s="46">
        <v>0</v>
      </c>
      <c r="AN66" s="46">
        <f t="shared" ref="AN66:AN129" si="53">$M66*AM66</f>
        <v>0</v>
      </c>
      <c r="AO66" s="46">
        <v>0</v>
      </c>
      <c r="AP66" s="46">
        <f t="shared" ref="AP66:AP129" si="54">$M66*AO66</f>
        <v>0</v>
      </c>
      <c r="AQ66" s="46">
        <v>0</v>
      </c>
      <c r="AR66" s="46">
        <f t="shared" ref="AR66:AR129" si="55">$M66*AQ66</f>
        <v>0</v>
      </c>
      <c r="AS66" s="46">
        <v>0</v>
      </c>
      <c r="AT66" s="46">
        <f t="shared" ref="AT66:AT129" si="56">$M66*AS66</f>
        <v>0</v>
      </c>
      <c r="AU66" s="46">
        <v>0</v>
      </c>
      <c r="AV66" s="46">
        <f t="shared" ref="AV66:AV129" si="57">$M66*AU66</f>
        <v>0</v>
      </c>
      <c r="AW66" s="46">
        <v>187200</v>
      </c>
      <c r="AX66" s="46">
        <f t="shared" ref="AX66:AX129" si="58">$M66*AW66</f>
        <v>194688</v>
      </c>
      <c r="AY66" s="46">
        <v>0</v>
      </c>
      <c r="AZ66" s="46">
        <f t="shared" ref="AZ66:AZ129" si="59">$M66*AY66</f>
        <v>0</v>
      </c>
      <c r="BA66" s="46">
        <v>0</v>
      </c>
      <c r="BB66" s="46">
        <f t="shared" ref="BB66:BB129" si="60">$M66*BA66</f>
        <v>0</v>
      </c>
      <c r="BC66" s="46">
        <v>0</v>
      </c>
      <c r="BD66" s="46">
        <f t="shared" ref="BD66:BD129" si="61">$M66*BC66</f>
        <v>0</v>
      </c>
      <c r="BE66" s="46">
        <v>0</v>
      </c>
      <c r="BF66" s="46">
        <f t="shared" ref="BF66:BF129" si="62">$M66*BE66</f>
        <v>0</v>
      </c>
      <c r="BG66" s="46">
        <v>0</v>
      </c>
      <c r="BH66" s="46">
        <f t="shared" ref="BH66:BH129" si="63">$M66*BG66</f>
        <v>0</v>
      </c>
      <c r="BI66" s="46">
        <v>0</v>
      </c>
      <c r="BJ66" s="46">
        <f t="shared" ref="BJ66:BJ129" si="64">$M66*BI66</f>
        <v>0</v>
      </c>
      <c r="BK66" s="46">
        <v>0</v>
      </c>
      <c r="BL66" s="46">
        <f t="shared" ref="BL66:BL129" si="65">$M66*BK66</f>
        <v>0</v>
      </c>
      <c r="BM66" s="46">
        <v>0</v>
      </c>
      <c r="BN66" s="46">
        <f t="shared" ref="BN66:BN129" si="66">$M66*BM66</f>
        <v>0</v>
      </c>
      <c r="BO66" s="46">
        <v>0</v>
      </c>
      <c r="BP66" s="46">
        <f t="shared" ref="BP66:BP129" si="67">$M66*BO66</f>
        <v>0</v>
      </c>
      <c r="BQ66" s="46">
        <v>0</v>
      </c>
      <c r="BR66" s="46">
        <f t="shared" ref="BR66:BR129" si="68">$M66*BQ66</f>
        <v>0</v>
      </c>
      <c r="BS66" s="46">
        <v>0</v>
      </c>
      <c r="BT66" s="46">
        <f t="shared" ref="BT66:BT129" si="69">$M66*BS66</f>
        <v>0</v>
      </c>
      <c r="BU66" s="46">
        <v>0</v>
      </c>
      <c r="BV66" s="46">
        <f t="shared" ref="BV66:BV129" si="70">$M66*BU66</f>
        <v>0</v>
      </c>
      <c r="BW66" s="46">
        <v>0</v>
      </c>
      <c r="BX66" s="46">
        <f t="shared" ref="BX66:BX129" si="71">$M66*BW66</f>
        <v>0</v>
      </c>
      <c r="BY66" s="46">
        <v>0</v>
      </c>
      <c r="BZ66" s="46">
        <f t="shared" ref="BZ66:BZ129" si="72">$M66*BY66</f>
        <v>0</v>
      </c>
      <c r="CA66" s="47">
        <v>0</v>
      </c>
      <c r="CB66" s="46">
        <f t="shared" ref="CB66:CB129" si="73">$M66*CA66</f>
        <v>0</v>
      </c>
      <c r="CC66" s="48">
        <v>0</v>
      </c>
      <c r="CD66" s="46">
        <f t="shared" ref="CD66:CD129" si="74">$M66*CC66</f>
        <v>0</v>
      </c>
      <c r="CE66" s="49">
        <v>20</v>
      </c>
      <c r="CF66" s="50">
        <f t="shared" si="40"/>
        <v>9734.4</v>
      </c>
      <c r="CG66" s="51">
        <v>149760</v>
      </c>
      <c r="CH66" s="52"/>
      <c r="CI66" s="52"/>
      <c r="CJ66" s="52"/>
      <c r="CK66" s="53"/>
      <c r="CL66" s="53"/>
      <c r="CM66" s="53"/>
      <c r="CN66" s="53"/>
      <c r="CO66" s="53"/>
      <c r="CP66" s="53"/>
      <c r="CQ66" s="52">
        <f t="shared" si="49"/>
        <v>9734.4</v>
      </c>
      <c r="CR66" s="52">
        <f t="shared" si="49"/>
        <v>9734.4</v>
      </c>
      <c r="CS66" s="52">
        <f t="shared" si="49"/>
        <v>9734.4</v>
      </c>
      <c r="CT66" s="52">
        <f t="shared" si="49"/>
        <v>9734.4</v>
      </c>
      <c r="CU66" s="52">
        <f t="shared" si="49"/>
        <v>9734.4</v>
      </c>
      <c r="CV66" s="52">
        <f t="shared" si="49"/>
        <v>9734.4</v>
      </c>
      <c r="CW66" s="52">
        <f t="shared" si="49"/>
        <v>9734.4</v>
      </c>
      <c r="CX66" s="52">
        <f t="shared" si="49"/>
        <v>9734.4</v>
      </c>
      <c r="CY66" s="52">
        <f t="shared" si="49"/>
        <v>9734.4</v>
      </c>
      <c r="CZ66" s="52">
        <f t="shared" si="48"/>
        <v>9734.4</v>
      </c>
      <c r="DA66" s="52">
        <f t="shared" si="48"/>
        <v>9734.4</v>
      </c>
      <c r="DB66" s="52">
        <f t="shared" si="48"/>
        <v>9734.4</v>
      </c>
      <c r="DC66" s="52">
        <f t="shared" si="48"/>
        <v>9734.4</v>
      </c>
      <c r="DD66" s="52">
        <f t="shared" si="48"/>
        <v>9734.4</v>
      </c>
      <c r="DE66" s="52">
        <f t="shared" si="48"/>
        <v>9734.4</v>
      </c>
      <c r="DF66" s="52">
        <f t="shared" si="48"/>
        <v>9734.4</v>
      </c>
      <c r="DG66" s="54">
        <v>37440</v>
      </c>
      <c r="DH66" s="55">
        <v>16</v>
      </c>
      <c r="DI66" s="56" t="s">
        <v>620</v>
      </c>
      <c r="DJ66" s="57">
        <v>0</v>
      </c>
      <c r="DK66" s="57">
        <v>0</v>
      </c>
      <c r="DL66" s="57">
        <v>0</v>
      </c>
      <c r="DM66" s="57">
        <v>0</v>
      </c>
      <c r="DN66" s="57">
        <v>0</v>
      </c>
      <c r="DO66" s="57">
        <v>0</v>
      </c>
      <c r="DP66" s="58">
        <v>0</v>
      </c>
      <c r="DQ66" s="58">
        <v>0</v>
      </c>
      <c r="DR66" s="58">
        <v>0</v>
      </c>
      <c r="DS66" s="58">
        <v>0</v>
      </c>
    </row>
    <row r="67" spans="1:123" x14ac:dyDescent="0.25">
      <c r="A67" s="30" t="s">
        <v>659</v>
      </c>
      <c r="B67" s="65">
        <v>202393</v>
      </c>
      <c r="C67" s="66"/>
      <c r="D67" s="67" t="s">
        <v>660</v>
      </c>
      <c r="E67" s="34" t="s">
        <v>616</v>
      </c>
      <c r="F67" s="34" t="s">
        <v>489</v>
      </c>
      <c r="G67" s="34" t="s">
        <v>463</v>
      </c>
      <c r="H67" s="34" t="s">
        <v>54</v>
      </c>
      <c r="I67" s="34" t="s">
        <v>490</v>
      </c>
      <c r="J67" s="34" t="s">
        <v>114</v>
      </c>
      <c r="K67" s="34" t="s">
        <v>491</v>
      </c>
      <c r="L67" s="34" t="s">
        <v>649</v>
      </c>
      <c r="M67" s="36">
        <v>1.04</v>
      </c>
      <c r="N67" s="69" t="s">
        <v>544</v>
      </c>
      <c r="O67" s="69" t="s">
        <v>30</v>
      </c>
      <c r="P67" s="37" t="s">
        <v>493</v>
      </c>
      <c r="Q67" s="38">
        <v>2023</v>
      </c>
      <c r="R67" s="39" t="s">
        <v>58</v>
      </c>
      <c r="S67" s="37" t="s">
        <v>471</v>
      </c>
      <c r="T67" s="39" t="s">
        <v>523</v>
      </c>
      <c r="U67" s="39" t="s">
        <v>524</v>
      </c>
      <c r="V67" s="39" t="s">
        <v>606</v>
      </c>
      <c r="W67" s="40" t="s">
        <v>650</v>
      </c>
      <c r="X67" s="40" t="s">
        <v>619</v>
      </c>
      <c r="Y67" s="41"/>
      <c r="Z67" s="274">
        <v>0</v>
      </c>
      <c r="AA67" s="42"/>
      <c r="AB67" s="43">
        <v>187200</v>
      </c>
      <c r="AC67" s="43">
        <v>0</v>
      </c>
      <c r="AD67" s="43"/>
      <c r="AE67" s="43">
        <v>0</v>
      </c>
      <c r="AF67" s="44"/>
      <c r="AG67" s="45">
        <f t="shared" si="50"/>
        <v>187200</v>
      </c>
      <c r="AH67" s="45">
        <f t="shared" si="51"/>
        <v>194688</v>
      </c>
      <c r="AI67" s="45">
        <f t="shared" si="52"/>
        <v>194688</v>
      </c>
      <c r="AJ67" s="46">
        <v>0</v>
      </c>
      <c r="AK67" s="46">
        <v>0</v>
      </c>
      <c r="AL67" s="46">
        <f t="shared" si="46"/>
        <v>0</v>
      </c>
      <c r="AM67" s="46">
        <v>0</v>
      </c>
      <c r="AN67" s="46">
        <f t="shared" si="53"/>
        <v>0</v>
      </c>
      <c r="AO67" s="46">
        <v>0</v>
      </c>
      <c r="AP67" s="46">
        <f t="shared" si="54"/>
        <v>0</v>
      </c>
      <c r="AQ67" s="46">
        <v>0</v>
      </c>
      <c r="AR67" s="46">
        <f t="shared" si="55"/>
        <v>0</v>
      </c>
      <c r="AS67" s="46">
        <v>0</v>
      </c>
      <c r="AT67" s="46">
        <f t="shared" si="56"/>
        <v>0</v>
      </c>
      <c r="AU67" s="46">
        <v>0</v>
      </c>
      <c r="AV67" s="46">
        <f t="shared" si="57"/>
        <v>0</v>
      </c>
      <c r="AW67" s="46">
        <v>0</v>
      </c>
      <c r="AX67" s="46">
        <f t="shared" si="58"/>
        <v>0</v>
      </c>
      <c r="AY67" s="46">
        <v>187200</v>
      </c>
      <c r="AZ67" s="46">
        <f t="shared" si="59"/>
        <v>194688</v>
      </c>
      <c r="BA67" s="46">
        <v>0</v>
      </c>
      <c r="BB67" s="46">
        <f t="shared" si="60"/>
        <v>0</v>
      </c>
      <c r="BC67" s="46">
        <v>0</v>
      </c>
      <c r="BD67" s="46">
        <f t="shared" si="61"/>
        <v>0</v>
      </c>
      <c r="BE67" s="46">
        <v>0</v>
      </c>
      <c r="BF67" s="46">
        <f t="shared" si="62"/>
        <v>0</v>
      </c>
      <c r="BG67" s="46">
        <v>0</v>
      </c>
      <c r="BH67" s="46">
        <f t="shared" si="63"/>
        <v>0</v>
      </c>
      <c r="BI67" s="46">
        <v>0</v>
      </c>
      <c r="BJ67" s="46">
        <f t="shared" si="64"/>
        <v>0</v>
      </c>
      <c r="BK67" s="46">
        <v>0</v>
      </c>
      <c r="BL67" s="46">
        <f t="shared" si="65"/>
        <v>0</v>
      </c>
      <c r="BM67" s="46">
        <v>0</v>
      </c>
      <c r="BN67" s="46">
        <f t="shared" si="66"/>
        <v>0</v>
      </c>
      <c r="BO67" s="46">
        <v>0</v>
      </c>
      <c r="BP67" s="46">
        <f t="shared" si="67"/>
        <v>0</v>
      </c>
      <c r="BQ67" s="46">
        <v>0</v>
      </c>
      <c r="BR67" s="46">
        <f t="shared" si="68"/>
        <v>0</v>
      </c>
      <c r="BS67" s="46">
        <v>0</v>
      </c>
      <c r="BT67" s="46">
        <f t="shared" si="69"/>
        <v>0</v>
      </c>
      <c r="BU67" s="46">
        <v>0</v>
      </c>
      <c r="BV67" s="46">
        <f t="shared" si="70"/>
        <v>0</v>
      </c>
      <c r="BW67" s="46">
        <v>0</v>
      </c>
      <c r="BX67" s="46">
        <f t="shared" si="71"/>
        <v>0</v>
      </c>
      <c r="BY67" s="46">
        <v>0</v>
      </c>
      <c r="BZ67" s="46">
        <f t="shared" si="72"/>
        <v>0</v>
      </c>
      <c r="CA67" s="47">
        <v>0</v>
      </c>
      <c r="CB67" s="46">
        <f t="shared" si="73"/>
        <v>0</v>
      </c>
      <c r="CC67" s="48">
        <v>0</v>
      </c>
      <c r="CD67" s="46">
        <f t="shared" si="74"/>
        <v>0</v>
      </c>
      <c r="CE67" s="49">
        <v>20</v>
      </c>
      <c r="CF67" s="50">
        <f t="shared" si="40"/>
        <v>9734.4</v>
      </c>
      <c r="CG67" s="51">
        <v>140400</v>
      </c>
      <c r="CH67" s="52"/>
      <c r="CI67" s="52"/>
      <c r="CJ67" s="52"/>
      <c r="CK67" s="53"/>
      <c r="CL67" s="53"/>
      <c r="CM67" s="53"/>
      <c r="CN67" s="53"/>
      <c r="CO67" s="53"/>
      <c r="CP67" s="53"/>
      <c r="CQ67" s="53"/>
      <c r="CR67" s="52">
        <f t="shared" si="49"/>
        <v>9734.4</v>
      </c>
      <c r="CS67" s="52">
        <f t="shared" si="49"/>
        <v>9734.4</v>
      </c>
      <c r="CT67" s="52">
        <f t="shared" si="49"/>
        <v>9734.4</v>
      </c>
      <c r="CU67" s="52">
        <f t="shared" si="49"/>
        <v>9734.4</v>
      </c>
      <c r="CV67" s="52">
        <f t="shared" si="49"/>
        <v>9734.4</v>
      </c>
      <c r="CW67" s="52">
        <f t="shared" si="49"/>
        <v>9734.4</v>
      </c>
      <c r="CX67" s="52">
        <f t="shared" si="49"/>
        <v>9734.4</v>
      </c>
      <c r="CY67" s="52">
        <f t="shared" si="49"/>
        <v>9734.4</v>
      </c>
      <c r="CZ67" s="52">
        <f t="shared" si="48"/>
        <v>9734.4</v>
      </c>
      <c r="DA67" s="52">
        <f t="shared" si="48"/>
        <v>9734.4</v>
      </c>
      <c r="DB67" s="52">
        <f t="shared" si="48"/>
        <v>9734.4</v>
      </c>
      <c r="DC67" s="52">
        <f t="shared" si="48"/>
        <v>9734.4</v>
      </c>
      <c r="DD67" s="52">
        <f t="shared" si="48"/>
        <v>9734.4</v>
      </c>
      <c r="DE67" s="52">
        <f t="shared" si="48"/>
        <v>9734.4</v>
      </c>
      <c r="DF67" s="52">
        <f t="shared" si="48"/>
        <v>9734.4</v>
      </c>
      <c r="DG67" s="54">
        <v>46800</v>
      </c>
      <c r="DH67" s="55">
        <v>15</v>
      </c>
      <c r="DI67" s="56" t="s">
        <v>620</v>
      </c>
      <c r="DJ67" s="57">
        <v>0</v>
      </c>
      <c r="DK67" s="57">
        <v>0</v>
      </c>
      <c r="DL67" s="57">
        <v>0</v>
      </c>
      <c r="DM67" s="57">
        <v>0</v>
      </c>
      <c r="DN67" s="57">
        <v>0</v>
      </c>
      <c r="DO67" s="57">
        <v>0</v>
      </c>
      <c r="DP67" s="58">
        <v>0</v>
      </c>
      <c r="DQ67" s="58">
        <v>0</v>
      </c>
      <c r="DR67" s="58">
        <v>0</v>
      </c>
      <c r="DS67" s="58">
        <v>0</v>
      </c>
    </row>
    <row r="68" spans="1:123" x14ac:dyDescent="0.25">
      <c r="A68" s="30" t="s">
        <v>661</v>
      </c>
      <c r="B68" s="65">
        <v>202394</v>
      </c>
      <c r="C68" s="66"/>
      <c r="D68" s="67" t="s">
        <v>662</v>
      </c>
      <c r="E68" s="34" t="s">
        <v>616</v>
      </c>
      <c r="F68" s="34" t="s">
        <v>489</v>
      </c>
      <c r="G68" s="34" t="s">
        <v>463</v>
      </c>
      <c r="H68" s="34" t="s">
        <v>54</v>
      </c>
      <c r="I68" s="34" t="s">
        <v>490</v>
      </c>
      <c r="J68" s="34" t="s">
        <v>114</v>
      </c>
      <c r="K68" s="34" t="s">
        <v>491</v>
      </c>
      <c r="L68" s="34" t="s">
        <v>649</v>
      </c>
      <c r="M68" s="36">
        <v>1.04</v>
      </c>
      <c r="N68" s="69" t="s">
        <v>544</v>
      </c>
      <c r="O68" s="69" t="s">
        <v>30</v>
      </c>
      <c r="P68" s="37" t="s">
        <v>493</v>
      </c>
      <c r="Q68" s="38">
        <v>2023</v>
      </c>
      <c r="R68" s="39" t="s">
        <v>58</v>
      </c>
      <c r="S68" s="37" t="s">
        <v>471</v>
      </c>
      <c r="T68" s="39" t="s">
        <v>523</v>
      </c>
      <c r="U68" s="39" t="s">
        <v>524</v>
      </c>
      <c r="V68" s="39" t="s">
        <v>606</v>
      </c>
      <c r="W68" s="40" t="s">
        <v>650</v>
      </c>
      <c r="X68" s="40" t="s">
        <v>619</v>
      </c>
      <c r="Y68" s="41"/>
      <c r="Z68" s="274">
        <v>0</v>
      </c>
      <c r="AA68" s="42"/>
      <c r="AB68" s="43">
        <v>187200</v>
      </c>
      <c r="AC68" s="43">
        <v>0</v>
      </c>
      <c r="AD68" s="43"/>
      <c r="AE68" s="43">
        <v>0</v>
      </c>
      <c r="AF68" s="44"/>
      <c r="AG68" s="45">
        <f t="shared" si="50"/>
        <v>187200</v>
      </c>
      <c r="AH68" s="45">
        <f t="shared" si="51"/>
        <v>194688</v>
      </c>
      <c r="AI68" s="45">
        <f t="shared" si="52"/>
        <v>194688</v>
      </c>
      <c r="AJ68" s="46">
        <v>0</v>
      </c>
      <c r="AK68" s="46">
        <v>0</v>
      </c>
      <c r="AL68" s="46">
        <f t="shared" si="46"/>
        <v>0</v>
      </c>
      <c r="AM68" s="46">
        <v>0</v>
      </c>
      <c r="AN68" s="46">
        <f t="shared" si="53"/>
        <v>0</v>
      </c>
      <c r="AO68" s="46">
        <v>0</v>
      </c>
      <c r="AP68" s="46">
        <f t="shared" si="54"/>
        <v>0</v>
      </c>
      <c r="AQ68" s="46">
        <v>0</v>
      </c>
      <c r="AR68" s="46">
        <f t="shared" si="55"/>
        <v>0</v>
      </c>
      <c r="AS68" s="46">
        <v>0</v>
      </c>
      <c r="AT68" s="46">
        <f t="shared" si="56"/>
        <v>0</v>
      </c>
      <c r="AU68" s="46">
        <v>0</v>
      </c>
      <c r="AV68" s="46">
        <f t="shared" si="57"/>
        <v>0</v>
      </c>
      <c r="AW68" s="46">
        <v>0</v>
      </c>
      <c r="AX68" s="46">
        <f t="shared" si="58"/>
        <v>0</v>
      </c>
      <c r="AY68" s="46">
        <v>0</v>
      </c>
      <c r="AZ68" s="46">
        <f t="shared" si="59"/>
        <v>0</v>
      </c>
      <c r="BA68" s="46">
        <v>187200</v>
      </c>
      <c r="BB68" s="46">
        <f t="shared" si="60"/>
        <v>194688</v>
      </c>
      <c r="BC68" s="46">
        <v>0</v>
      </c>
      <c r="BD68" s="46">
        <f t="shared" si="61"/>
        <v>0</v>
      </c>
      <c r="BE68" s="46">
        <v>0</v>
      </c>
      <c r="BF68" s="46">
        <f t="shared" si="62"/>
        <v>0</v>
      </c>
      <c r="BG68" s="46">
        <v>0</v>
      </c>
      <c r="BH68" s="46">
        <f t="shared" si="63"/>
        <v>0</v>
      </c>
      <c r="BI68" s="46">
        <v>0</v>
      </c>
      <c r="BJ68" s="46">
        <f t="shared" si="64"/>
        <v>0</v>
      </c>
      <c r="BK68" s="46">
        <v>0</v>
      </c>
      <c r="BL68" s="46">
        <f t="shared" si="65"/>
        <v>0</v>
      </c>
      <c r="BM68" s="46">
        <v>0</v>
      </c>
      <c r="BN68" s="46">
        <f t="shared" si="66"/>
        <v>0</v>
      </c>
      <c r="BO68" s="46">
        <v>0</v>
      </c>
      <c r="BP68" s="46">
        <f t="shared" si="67"/>
        <v>0</v>
      </c>
      <c r="BQ68" s="46">
        <v>0</v>
      </c>
      <c r="BR68" s="46">
        <f t="shared" si="68"/>
        <v>0</v>
      </c>
      <c r="BS68" s="46">
        <v>0</v>
      </c>
      <c r="BT68" s="46">
        <f t="shared" si="69"/>
        <v>0</v>
      </c>
      <c r="BU68" s="46">
        <v>0</v>
      </c>
      <c r="BV68" s="46">
        <f t="shared" si="70"/>
        <v>0</v>
      </c>
      <c r="BW68" s="46">
        <v>0</v>
      </c>
      <c r="BX68" s="46">
        <f t="shared" si="71"/>
        <v>0</v>
      </c>
      <c r="BY68" s="46">
        <v>0</v>
      </c>
      <c r="BZ68" s="46">
        <f t="shared" si="72"/>
        <v>0</v>
      </c>
      <c r="CA68" s="47">
        <v>0</v>
      </c>
      <c r="CB68" s="46">
        <f t="shared" si="73"/>
        <v>0</v>
      </c>
      <c r="CC68" s="48">
        <v>0</v>
      </c>
      <c r="CD68" s="46">
        <f t="shared" si="74"/>
        <v>0</v>
      </c>
      <c r="CE68" s="49">
        <v>20</v>
      </c>
      <c r="CF68" s="50">
        <f t="shared" si="40"/>
        <v>9734.4</v>
      </c>
      <c r="CG68" s="51">
        <v>131040</v>
      </c>
      <c r="CH68" s="52"/>
      <c r="CI68" s="52"/>
      <c r="CJ68" s="52"/>
      <c r="CK68" s="53"/>
      <c r="CL68" s="53"/>
      <c r="CM68" s="53"/>
      <c r="CN68" s="53"/>
      <c r="CO68" s="53"/>
      <c r="CP68" s="53"/>
      <c r="CQ68" s="53"/>
      <c r="CR68" s="53"/>
      <c r="CS68" s="52">
        <f t="shared" si="49"/>
        <v>9734.4</v>
      </c>
      <c r="CT68" s="52">
        <f t="shared" si="49"/>
        <v>9734.4</v>
      </c>
      <c r="CU68" s="52">
        <f t="shared" si="49"/>
        <v>9734.4</v>
      </c>
      <c r="CV68" s="52">
        <f t="shared" si="49"/>
        <v>9734.4</v>
      </c>
      <c r="CW68" s="52">
        <f t="shared" si="49"/>
        <v>9734.4</v>
      </c>
      <c r="CX68" s="52">
        <f t="shared" si="49"/>
        <v>9734.4</v>
      </c>
      <c r="CY68" s="52">
        <f t="shared" si="49"/>
        <v>9734.4</v>
      </c>
      <c r="CZ68" s="52">
        <f t="shared" si="48"/>
        <v>9734.4</v>
      </c>
      <c r="DA68" s="52">
        <f t="shared" si="48"/>
        <v>9734.4</v>
      </c>
      <c r="DB68" s="52">
        <f t="shared" si="48"/>
        <v>9734.4</v>
      </c>
      <c r="DC68" s="52">
        <f t="shared" si="48"/>
        <v>9734.4</v>
      </c>
      <c r="DD68" s="52">
        <f t="shared" si="48"/>
        <v>9734.4</v>
      </c>
      <c r="DE68" s="52">
        <f t="shared" si="48"/>
        <v>9734.4</v>
      </c>
      <c r="DF68" s="52">
        <f t="shared" si="48"/>
        <v>9734.4</v>
      </c>
      <c r="DG68" s="54">
        <v>56160</v>
      </c>
      <c r="DH68" s="55">
        <v>14</v>
      </c>
      <c r="DI68" s="56" t="s">
        <v>620</v>
      </c>
      <c r="DJ68" s="57">
        <v>0</v>
      </c>
      <c r="DK68" s="57">
        <v>0</v>
      </c>
      <c r="DL68" s="57">
        <v>0</v>
      </c>
      <c r="DM68" s="57">
        <v>0</v>
      </c>
      <c r="DN68" s="57">
        <v>0</v>
      </c>
      <c r="DO68" s="57">
        <v>0</v>
      </c>
      <c r="DP68" s="58">
        <v>0</v>
      </c>
      <c r="DQ68" s="58">
        <v>0</v>
      </c>
      <c r="DR68" s="58">
        <v>0</v>
      </c>
      <c r="DS68" s="58">
        <v>0</v>
      </c>
    </row>
    <row r="69" spans="1:123" x14ac:dyDescent="0.25">
      <c r="A69" s="30" t="s">
        <v>663</v>
      </c>
      <c r="B69" s="65">
        <v>202395</v>
      </c>
      <c r="C69" s="66"/>
      <c r="D69" s="67" t="s">
        <v>664</v>
      </c>
      <c r="E69" s="34" t="s">
        <v>616</v>
      </c>
      <c r="F69" s="34" t="s">
        <v>489</v>
      </c>
      <c r="G69" s="34" t="s">
        <v>463</v>
      </c>
      <c r="H69" s="34" t="s">
        <v>54</v>
      </c>
      <c r="I69" s="34" t="s">
        <v>490</v>
      </c>
      <c r="J69" s="34" t="s">
        <v>114</v>
      </c>
      <c r="K69" s="34" t="s">
        <v>491</v>
      </c>
      <c r="L69" s="34" t="s">
        <v>649</v>
      </c>
      <c r="M69" s="36">
        <v>1.04</v>
      </c>
      <c r="N69" s="69" t="s">
        <v>544</v>
      </c>
      <c r="O69" s="69" t="s">
        <v>30</v>
      </c>
      <c r="P69" s="37" t="s">
        <v>493</v>
      </c>
      <c r="Q69" s="38">
        <v>2023</v>
      </c>
      <c r="R69" s="39" t="s">
        <v>58</v>
      </c>
      <c r="S69" s="37" t="s">
        <v>471</v>
      </c>
      <c r="T69" s="39" t="s">
        <v>523</v>
      </c>
      <c r="U69" s="39" t="s">
        <v>524</v>
      </c>
      <c r="V69" s="39" t="s">
        <v>606</v>
      </c>
      <c r="W69" s="40" t="s">
        <v>650</v>
      </c>
      <c r="X69" s="40" t="s">
        <v>619</v>
      </c>
      <c r="Y69" s="41"/>
      <c r="Z69" s="274">
        <v>0</v>
      </c>
      <c r="AA69" s="42"/>
      <c r="AB69" s="43">
        <v>187200</v>
      </c>
      <c r="AC69" s="43">
        <v>0</v>
      </c>
      <c r="AD69" s="43"/>
      <c r="AE69" s="43">
        <v>0</v>
      </c>
      <c r="AF69" s="44"/>
      <c r="AG69" s="45">
        <f t="shared" si="50"/>
        <v>187200</v>
      </c>
      <c r="AH69" s="45">
        <f t="shared" si="51"/>
        <v>194688</v>
      </c>
      <c r="AI69" s="45">
        <f t="shared" si="52"/>
        <v>194688</v>
      </c>
      <c r="AJ69" s="46">
        <v>0</v>
      </c>
      <c r="AK69" s="46">
        <v>0</v>
      </c>
      <c r="AL69" s="46">
        <f t="shared" si="46"/>
        <v>0</v>
      </c>
      <c r="AM69" s="46">
        <v>0</v>
      </c>
      <c r="AN69" s="46">
        <f t="shared" si="53"/>
        <v>0</v>
      </c>
      <c r="AO69" s="46">
        <v>0</v>
      </c>
      <c r="AP69" s="46">
        <f t="shared" si="54"/>
        <v>0</v>
      </c>
      <c r="AQ69" s="46">
        <v>0</v>
      </c>
      <c r="AR69" s="46">
        <f t="shared" si="55"/>
        <v>0</v>
      </c>
      <c r="AS69" s="46">
        <v>0</v>
      </c>
      <c r="AT69" s="46">
        <f t="shared" si="56"/>
        <v>0</v>
      </c>
      <c r="AU69" s="46">
        <v>0</v>
      </c>
      <c r="AV69" s="46">
        <f t="shared" si="57"/>
        <v>0</v>
      </c>
      <c r="AW69" s="46">
        <v>0</v>
      </c>
      <c r="AX69" s="46">
        <f t="shared" si="58"/>
        <v>0</v>
      </c>
      <c r="AY69" s="46">
        <v>0</v>
      </c>
      <c r="AZ69" s="46">
        <f t="shared" si="59"/>
        <v>0</v>
      </c>
      <c r="BA69" s="46">
        <v>0</v>
      </c>
      <c r="BB69" s="46">
        <f t="shared" si="60"/>
        <v>0</v>
      </c>
      <c r="BC69" s="46">
        <v>187200</v>
      </c>
      <c r="BD69" s="46">
        <f t="shared" si="61"/>
        <v>194688</v>
      </c>
      <c r="BE69" s="46">
        <v>0</v>
      </c>
      <c r="BF69" s="46">
        <f t="shared" si="62"/>
        <v>0</v>
      </c>
      <c r="BG69" s="46">
        <v>0</v>
      </c>
      <c r="BH69" s="46">
        <f t="shared" si="63"/>
        <v>0</v>
      </c>
      <c r="BI69" s="46">
        <v>0</v>
      </c>
      <c r="BJ69" s="46">
        <f t="shared" si="64"/>
        <v>0</v>
      </c>
      <c r="BK69" s="46">
        <v>0</v>
      </c>
      <c r="BL69" s="46">
        <f t="shared" si="65"/>
        <v>0</v>
      </c>
      <c r="BM69" s="46">
        <v>0</v>
      </c>
      <c r="BN69" s="46">
        <f t="shared" si="66"/>
        <v>0</v>
      </c>
      <c r="BO69" s="46">
        <v>0</v>
      </c>
      <c r="BP69" s="46">
        <f t="shared" si="67"/>
        <v>0</v>
      </c>
      <c r="BQ69" s="46">
        <v>0</v>
      </c>
      <c r="BR69" s="46">
        <f t="shared" si="68"/>
        <v>0</v>
      </c>
      <c r="BS69" s="46">
        <v>0</v>
      </c>
      <c r="BT69" s="46">
        <f t="shared" si="69"/>
        <v>0</v>
      </c>
      <c r="BU69" s="46">
        <v>0</v>
      </c>
      <c r="BV69" s="46">
        <f t="shared" si="70"/>
        <v>0</v>
      </c>
      <c r="BW69" s="46">
        <v>0</v>
      </c>
      <c r="BX69" s="46">
        <f t="shared" si="71"/>
        <v>0</v>
      </c>
      <c r="BY69" s="46">
        <v>0</v>
      </c>
      <c r="BZ69" s="46">
        <f t="shared" si="72"/>
        <v>0</v>
      </c>
      <c r="CA69" s="47">
        <v>0</v>
      </c>
      <c r="CB69" s="46">
        <f t="shared" si="73"/>
        <v>0</v>
      </c>
      <c r="CC69" s="48">
        <v>0</v>
      </c>
      <c r="CD69" s="46">
        <f t="shared" si="74"/>
        <v>0</v>
      </c>
      <c r="CE69" s="49">
        <v>20</v>
      </c>
      <c r="CF69" s="50">
        <f t="shared" si="40"/>
        <v>9734.4</v>
      </c>
      <c r="CG69" s="51">
        <v>121680</v>
      </c>
      <c r="CH69" s="52"/>
      <c r="CI69" s="52"/>
      <c r="CJ69" s="52"/>
      <c r="CK69" s="53"/>
      <c r="CL69" s="53"/>
      <c r="CM69" s="53"/>
      <c r="CN69" s="53"/>
      <c r="CO69" s="53"/>
      <c r="CP69" s="53"/>
      <c r="CQ69" s="53"/>
      <c r="CR69" s="53"/>
      <c r="CS69" s="53"/>
      <c r="CT69" s="52">
        <f t="shared" si="49"/>
        <v>9734.4</v>
      </c>
      <c r="CU69" s="52">
        <f t="shared" si="49"/>
        <v>9734.4</v>
      </c>
      <c r="CV69" s="52">
        <f t="shared" si="49"/>
        <v>9734.4</v>
      </c>
      <c r="CW69" s="52">
        <f t="shared" si="49"/>
        <v>9734.4</v>
      </c>
      <c r="CX69" s="52">
        <f t="shared" si="49"/>
        <v>9734.4</v>
      </c>
      <c r="CY69" s="52">
        <f t="shared" si="49"/>
        <v>9734.4</v>
      </c>
      <c r="CZ69" s="52">
        <f t="shared" si="48"/>
        <v>9734.4</v>
      </c>
      <c r="DA69" s="52">
        <f t="shared" si="48"/>
        <v>9734.4</v>
      </c>
      <c r="DB69" s="52">
        <f t="shared" si="48"/>
        <v>9734.4</v>
      </c>
      <c r="DC69" s="52">
        <f t="shared" si="48"/>
        <v>9734.4</v>
      </c>
      <c r="DD69" s="52">
        <f t="shared" si="48"/>
        <v>9734.4</v>
      </c>
      <c r="DE69" s="52">
        <f t="shared" si="48"/>
        <v>9734.4</v>
      </c>
      <c r="DF69" s="52">
        <f t="shared" si="48"/>
        <v>9734.4</v>
      </c>
      <c r="DG69" s="54">
        <v>65520</v>
      </c>
      <c r="DH69" s="55">
        <v>13</v>
      </c>
      <c r="DI69" s="56" t="s">
        <v>620</v>
      </c>
      <c r="DJ69" s="57">
        <v>0</v>
      </c>
      <c r="DK69" s="57">
        <v>0</v>
      </c>
      <c r="DL69" s="57">
        <v>0</v>
      </c>
      <c r="DM69" s="57">
        <v>0</v>
      </c>
      <c r="DN69" s="57">
        <v>0</v>
      </c>
      <c r="DO69" s="57">
        <v>0</v>
      </c>
      <c r="DP69" s="58">
        <v>0</v>
      </c>
      <c r="DQ69" s="58">
        <v>0</v>
      </c>
      <c r="DR69" s="58">
        <v>0</v>
      </c>
      <c r="DS69" s="58">
        <v>0</v>
      </c>
    </row>
    <row r="70" spans="1:123" x14ac:dyDescent="0.25">
      <c r="A70" s="30" t="s">
        <v>665</v>
      </c>
      <c r="B70" s="65">
        <v>202396</v>
      </c>
      <c r="C70" s="66"/>
      <c r="D70" s="67" t="s">
        <v>666</v>
      </c>
      <c r="E70" s="34" t="s">
        <v>616</v>
      </c>
      <c r="F70" s="34" t="s">
        <v>489</v>
      </c>
      <c r="G70" s="34" t="s">
        <v>463</v>
      </c>
      <c r="H70" s="34" t="s">
        <v>54</v>
      </c>
      <c r="I70" s="34" t="s">
        <v>490</v>
      </c>
      <c r="J70" s="34" t="s">
        <v>114</v>
      </c>
      <c r="K70" s="34" t="s">
        <v>491</v>
      </c>
      <c r="L70" s="34" t="s">
        <v>649</v>
      </c>
      <c r="M70" s="36">
        <v>1.04</v>
      </c>
      <c r="N70" s="69" t="s">
        <v>544</v>
      </c>
      <c r="O70" s="69" t="s">
        <v>30</v>
      </c>
      <c r="P70" s="37" t="s">
        <v>493</v>
      </c>
      <c r="Q70" s="38">
        <v>2023</v>
      </c>
      <c r="R70" s="39" t="s">
        <v>58</v>
      </c>
      <c r="S70" s="37" t="s">
        <v>471</v>
      </c>
      <c r="T70" s="39" t="s">
        <v>523</v>
      </c>
      <c r="U70" s="39" t="s">
        <v>524</v>
      </c>
      <c r="V70" s="39" t="s">
        <v>606</v>
      </c>
      <c r="W70" s="40" t="s">
        <v>650</v>
      </c>
      <c r="X70" s="40" t="s">
        <v>619</v>
      </c>
      <c r="Y70" s="41"/>
      <c r="Z70" s="274">
        <v>0</v>
      </c>
      <c r="AA70" s="42"/>
      <c r="AB70" s="43">
        <v>187200</v>
      </c>
      <c r="AC70" s="43">
        <v>0</v>
      </c>
      <c r="AD70" s="43"/>
      <c r="AE70" s="43">
        <v>0</v>
      </c>
      <c r="AF70" s="44"/>
      <c r="AG70" s="45">
        <f t="shared" si="50"/>
        <v>187200</v>
      </c>
      <c r="AH70" s="45">
        <f t="shared" si="51"/>
        <v>194688</v>
      </c>
      <c r="AI70" s="45">
        <f t="shared" si="52"/>
        <v>194688</v>
      </c>
      <c r="AJ70" s="46">
        <v>0</v>
      </c>
      <c r="AK70" s="46">
        <v>0</v>
      </c>
      <c r="AL70" s="46">
        <f t="shared" si="46"/>
        <v>0</v>
      </c>
      <c r="AM70" s="46">
        <v>0</v>
      </c>
      <c r="AN70" s="46">
        <f t="shared" si="53"/>
        <v>0</v>
      </c>
      <c r="AO70" s="46">
        <v>0</v>
      </c>
      <c r="AP70" s="46">
        <f t="shared" si="54"/>
        <v>0</v>
      </c>
      <c r="AQ70" s="46">
        <v>0</v>
      </c>
      <c r="AR70" s="46">
        <f t="shared" si="55"/>
        <v>0</v>
      </c>
      <c r="AS70" s="46">
        <v>0</v>
      </c>
      <c r="AT70" s="46">
        <f t="shared" si="56"/>
        <v>0</v>
      </c>
      <c r="AU70" s="46">
        <v>0</v>
      </c>
      <c r="AV70" s="46">
        <f t="shared" si="57"/>
        <v>0</v>
      </c>
      <c r="AW70" s="46">
        <v>0</v>
      </c>
      <c r="AX70" s="46">
        <f t="shared" si="58"/>
        <v>0</v>
      </c>
      <c r="AY70" s="46">
        <v>0</v>
      </c>
      <c r="AZ70" s="46">
        <f t="shared" si="59"/>
        <v>0</v>
      </c>
      <c r="BA70" s="46">
        <v>0</v>
      </c>
      <c r="BB70" s="46">
        <f t="shared" si="60"/>
        <v>0</v>
      </c>
      <c r="BC70" s="46">
        <v>0</v>
      </c>
      <c r="BD70" s="46">
        <f t="shared" si="61"/>
        <v>0</v>
      </c>
      <c r="BE70" s="46">
        <v>187200</v>
      </c>
      <c r="BF70" s="46">
        <f t="shared" si="62"/>
        <v>194688</v>
      </c>
      <c r="BG70" s="46">
        <v>0</v>
      </c>
      <c r="BH70" s="46">
        <f t="shared" si="63"/>
        <v>0</v>
      </c>
      <c r="BI70" s="46">
        <v>0</v>
      </c>
      <c r="BJ70" s="46">
        <f t="shared" si="64"/>
        <v>0</v>
      </c>
      <c r="BK70" s="46">
        <v>0</v>
      </c>
      <c r="BL70" s="46">
        <f t="shared" si="65"/>
        <v>0</v>
      </c>
      <c r="BM70" s="46">
        <v>0</v>
      </c>
      <c r="BN70" s="46">
        <f t="shared" si="66"/>
        <v>0</v>
      </c>
      <c r="BO70" s="46">
        <v>0</v>
      </c>
      <c r="BP70" s="46">
        <f t="shared" si="67"/>
        <v>0</v>
      </c>
      <c r="BQ70" s="46">
        <v>0</v>
      </c>
      <c r="BR70" s="46">
        <f t="shared" si="68"/>
        <v>0</v>
      </c>
      <c r="BS70" s="46">
        <v>0</v>
      </c>
      <c r="BT70" s="46">
        <f t="shared" si="69"/>
        <v>0</v>
      </c>
      <c r="BU70" s="46">
        <v>0</v>
      </c>
      <c r="BV70" s="46">
        <f t="shared" si="70"/>
        <v>0</v>
      </c>
      <c r="BW70" s="46">
        <v>0</v>
      </c>
      <c r="BX70" s="46">
        <f t="shared" si="71"/>
        <v>0</v>
      </c>
      <c r="BY70" s="46">
        <v>0</v>
      </c>
      <c r="BZ70" s="46">
        <f t="shared" si="72"/>
        <v>0</v>
      </c>
      <c r="CA70" s="47">
        <v>0</v>
      </c>
      <c r="CB70" s="46">
        <f t="shared" si="73"/>
        <v>0</v>
      </c>
      <c r="CC70" s="48">
        <v>0</v>
      </c>
      <c r="CD70" s="46">
        <f t="shared" si="74"/>
        <v>0</v>
      </c>
      <c r="CE70" s="49">
        <v>20</v>
      </c>
      <c r="CF70" s="50">
        <f t="shared" si="40"/>
        <v>9734.4</v>
      </c>
      <c r="CG70" s="51">
        <v>112320</v>
      </c>
      <c r="CH70" s="52"/>
      <c r="CI70" s="52"/>
      <c r="CJ70" s="52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2">
        <f>$CF70</f>
        <v>9734.4</v>
      </c>
      <c r="CV70" s="52">
        <f>$CF70</f>
        <v>9734.4</v>
      </c>
      <c r="CW70" s="52">
        <f>$CF70</f>
        <v>9734.4</v>
      </c>
      <c r="CX70" s="52">
        <f>$CF70</f>
        <v>9734.4</v>
      </c>
      <c r="CY70" s="52">
        <f>$CF70</f>
        <v>9734.4</v>
      </c>
      <c r="CZ70" s="52">
        <f t="shared" si="48"/>
        <v>9734.4</v>
      </c>
      <c r="DA70" s="52">
        <f t="shared" si="48"/>
        <v>9734.4</v>
      </c>
      <c r="DB70" s="52">
        <f t="shared" si="48"/>
        <v>9734.4</v>
      </c>
      <c r="DC70" s="52">
        <f t="shared" si="48"/>
        <v>9734.4</v>
      </c>
      <c r="DD70" s="52">
        <f t="shared" si="48"/>
        <v>9734.4</v>
      </c>
      <c r="DE70" s="52">
        <f t="shared" si="48"/>
        <v>9734.4</v>
      </c>
      <c r="DF70" s="52">
        <f t="shared" si="48"/>
        <v>9734.4</v>
      </c>
      <c r="DG70" s="54">
        <v>74880</v>
      </c>
      <c r="DH70" s="55">
        <v>12</v>
      </c>
      <c r="DI70" s="56" t="s">
        <v>620</v>
      </c>
      <c r="DJ70" s="57">
        <v>0</v>
      </c>
      <c r="DK70" s="57">
        <v>0</v>
      </c>
      <c r="DL70" s="57">
        <v>0</v>
      </c>
      <c r="DM70" s="57">
        <v>0</v>
      </c>
      <c r="DN70" s="57">
        <v>0</v>
      </c>
      <c r="DO70" s="57">
        <v>0</v>
      </c>
      <c r="DP70" s="58">
        <v>0</v>
      </c>
      <c r="DQ70" s="58">
        <v>0</v>
      </c>
      <c r="DR70" s="58">
        <v>0</v>
      </c>
      <c r="DS70" s="58">
        <v>0</v>
      </c>
    </row>
    <row r="71" spans="1:123" x14ac:dyDescent="0.25">
      <c r="A71" s="30" t="s">
        <v>667</v>
      </c>
      <c r="B71" s="65">
        <v>202397</v>
      </c>
      <c r="C71" s="66"/>
      <c r="D71" s="67" t="s">
        <v>668</v>
      </c>
      <c r="E71" s="34" t="s">
        <v>616</v>
      </c>
      <c r="F71" s="34" t="s">
        <v>489</v>
      </c>
      <c r="G71" s="34" t="s">
        <v>463</v>
      </c>
      <c r="H71" s="34" t="s">
        <v>54</v>
      </c>
      <c r="I71" s="34" t="s">
        <v>490</v>
      </c>
      <c r="J71" s="34" t="s">
        <v>114</v>
      </c>
      <c r="K71" s="34" t="s">
        <v>491</v>
      </c>
      <c r="L71" s="34" t="s">
        <v>649</v>
      </c>
      <c r="M71" s="36">
        <v>1.04</v>
      </c>
      <c r="N71" s="69" t="s">
        <v>544</v>
      </c>
      <c r="O71" s="69" t="s">
        <v>30</v>
      </c>
      <c r="P71" s="37" t="s">
        <v>493</v>
      </c>
      <c r="Q71" s="38">
        <v>2023</v>
      </c>
      <c r="R71" s="39" t="s">
        <v>58</v>
      </c>
      <c r="S71" s="37" t="s">
        <v>471</v>
      </c>
      <c r="T71" s="39" t="s">
        <v>523</v>
      </c>
      <c r="U71" s="39" t="s">
        <v>524</v>
      </c>
      <c r="V71" s="39" t="s">
        <v>606</v>
      </c>
      <c r="W71" s="40" t="s">
        <v>650</v>
      </c>
      <c r="X71" s="40" t="s">
        <v>619</v>
      </c>
      <c r="Y71" s="41"/>
      <c r="Z71" s="274">
        <v>0</v>
      </c>
      <c r="AA71" s="42"/>
      <c r="AB71" s="43">
        <v>187200</v>
      </c>
      <c r="AC71" s="43">
        <v>0</v>
      </c>
      <c r="AD71" s="43"/>
      <c r="AE71" s="43">
        <v>0</v>
      </c>
      <c r="AF71" s="44"/>
      <c r="AG71" s="45">
        <f t="shared" si="50"/>
        <v>187200</v>
      </c>
      <c r="AH71" s="45">
        <f t="shared" si="51"/>
        <v>194688</v>
      </c>
      <c r="AI71" s="45">
        <f t="shared" si="52"/>
        <v>194688</v>
      </c>
      <c r="AJ71" s="46">
        <v>0</v>
      </c>
      <c r="AK71" s="46">
        <v>0</v>
      </c>
      <c r="AL71" s="46">
        <f t="shared" si="46"/>
        <v>0</v>
      </c>
      <c r="AM71" s="46">
        <v>0</v>
      </c>
      <c r="AN71" s="46">
        <f t="shared" si="53"/>
        <v>0</v>
      </c>
      <c r="AO71" s="46">
        <v>0</v>
      </c>
      <c r="AP71" s="46">
        <f t="shared" si="54"/>
        <v>0</v>
      </c>
      <c r="AQ71" s="46">
        <v>0</v>
      </c>
      <c r="AR71" s="46">
        <f t="shared" si="55"/>
        <v>0</v>
      </c>
      <c r="AS71" s="46">
        <v>0</v>
      </c>
      <c r="AT71" s="46">
        <f t="shared" si="56"/>
        <v>0</v>
      </c>
      <c r="AU71" s="46">
        <v>0</v>
      </c>
      <c r="AV71" s="46">
        <f t="shared" si="57"/>
        <v>0</v>
      </c>
      <c r="AW71" s="46">
        <v>0</v>
      </c>
      <c r="AX71" s="46">
        <f t="shared" si="58"/>
        <v>0</v>
      </c>
      <c r="AY71" s="46">
        <v>0</v>
      </c>
      <c r="AZ71" s="46">
        <f t="shared" si="59"/>
        <v>0</v>
      </c>
      <c r="BA71" s="46">
        <v>0</v>
      </c>
      <c r="BB71" s="46">
        <f t="shared" si="60"/>
        <v>0</v>
      </c>
      <c r="BC71" s="46">
        <v>0</v>
      </c>
      <c r="BD71" s="46">
        <f t="shared" si="61"/>
        <v>0</v>
      </c>
      <c r="BE71" s="46">
        <v>0</v>
      </c>
      <c r="BF71" s="46">
        <f t="shared" si="62"/>
        <v>0</v>
      </c>
      <c r="BG71" s="46">
        <v>187200</v>
      </c>
      <c r="BH71" s="46">
        <f t="shared" si="63"/>
        <v>194688</v>
      </c>
      <c r="BI71" s="46">
        <v>0</v>
      </c>
      <c r="BJ71" s="46">
        <f t="shared" si="64"/>
        <v>0</v>
      </c>
      <c r="BK71" s="46">
        <v>0</v>
      </c>
      <c r="BL71" s="46">
        <f t="shared" si="65"/>
        <v>0</v>
      </c>
      <c r="BM71" s="46">
        <v>0</v>
      </c>
      <c r="BN71" s="46">
        <f t="shared" si="66"/>
        <v>0</v>
      </c>
      <c r="BO71" s="46">
        <v>0</v>
      </c>
      <c r="BP71" s="46">
        <f t="shared" si="67"/>
        <v>0</v>
      </c>
      <c r="BQ71" s="46">
        <v>0</v>
      </c>
      <c r="BR71" s="46">
        <f t="shared" si="68"/>
        <v>0</v>
      </c>
      <c r="BS71" s="46">
        <v>0</v>
      </c>
      <c r="BT71" s="46">
        <f t="shared" si="69"/>
        <v>0</v>
      </c>
      <c r="BU71" s="46">
        <v>0</v>
      </c>
      <c r="BV71" s="46">
        <f t="shared" si="70"/>
        <v>0</v>
      </c>
      <c r="BW71" s="46">
        <v>0</v>
      </c>
      <c r="BX71" s="46">
        <f t="shared" si="71"/>
        <v>0</v>
      </c>
      <c r="BY71" s="46">
        <v>0</v>
      </c>
      <c r="BZ71" s="46">
        <f t="shared" si="72"/>
        <v>0</v>
      </c>
      <c r="CA71" s="47">
        <v>0</v>
      </c>
      <c r="CB71" s="46">
        <f t="shared" si="73"/>
        <v>0</v>
      </c>
      <c r="CC71" s="48">
        <v>0</v>
      </c>
      <c r="CD71" s="46">
        <f t="shared" si="74"/>
        <v>0</v>
      </c>
      <c r="CE71" s="49">
        <v>20</v>
      </c>
      <c r="CF71" s="50">
        <f t="shared" si="40"/>
        <v>9734.4</v>
      </c>
      <c r="CG71" s="51">
        <v>102960</v>
      </c>
      <c r="CH71" s="52"/>
      <c r="CI71" s="52"/>
      <c r="CJ71" s="52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2">
        <f>$CF71</f>
        <v>9734.4</v>
      </c>
      <c r="CW71" s="52">
        <f>$CF71</f>
        <v>9734.4</v>
      </c>
      <c r="CX71" s="52">
        <f>$CF71</f>
        <v>9734.4</v>
      </c>
      <c r="CY71" s="52">
        <f>$CF71</f>
        <v>9734.4</v>
      </c>
      <c r="CZ71" s="52">
        <f t="shared" si="48"/>
        <v>9734.4</v>
      </c>
      <c r="DA71" s="52">
        <f t="shared" si="48"/>
        <v>9734.4</v>
      </c>
      <c r="DB71" s="52">
        <f t="shared" si="48"/>
        <v>9734.4</v>
      </c>
      <c r="DC71" s="52">
        <f t="shared" si="48"/>
        <v>9734.4</v>
      </c>
      <c r="DD71" s="52">
        <f t="shared" si="48"/>
        <v>9734.4</v>
      </c>
      <c r="DE71" s="52">
        <f t="shared" si="48"/>
        <v>9734.4</v>
      </c>
      <c r="DF71" s="52">
        <f t="shared" si="48"/>
        <v>9734.4</v>
      </c>
      <c r="DG71" s="54">
        <v>84240</v>
      </c>
      <c r="DH71" s="55">
        <v>11</v>
      </c>
      <c r="DI71" s="56" t="s">
        <v>620</v>
      </c>
      <c r="DJ71" s="57">
        <v>0</v>
      </c>
      <c r="DK71" s="57">
        <v>0</v>
      </c>
      <c r="DL71" s="57">
        <v>0</v>
      </c>
      <c r="DM71" s="57">
        <v>0</v>
      </c>
      <c r="DN71" s="57">
        <v>0</v>
      </c>
      <c r="DO71" s="57">
        <v>0</v>
      </c>
      <c r="DP71" s="58">
        <v>0</v>
      </c>
      <c r="DQ71" s="58">
        <v>0</v>
      </c>
      <c r="DR71" s="58">
        <v>0</v>
      </c>
      <c r="DS71" s="58">
        <v>0</v>
      </c>
    </row>
    <row r="72" spans="1:123" x14ac:dyDescent="0.25">
      <c r="A72" s="30" t="s">
        <v>669</v>
      </c>
      <c r="B72" s="65">
        <v>202398</v>
      </c>
      <c r="C72" s="66"/>
      <c r="D72" s="67" t="s">
        <v>670</v>
      </c>
      <c r="E72" s="34" t="s">
        <v>616</v>
      </c>
      <c r="F72" s="34" t="s">
        <v>489</v>
      </c>
      <c r="G72" s="34" t="s">
        <v>463</v>
      </c>
      <c r="H72" s="34" t="s">
        <v>54</v>
      </c>
      <c r="I72" s="34" t="s">
        <v>490</v>
      </c>
      <c r="J72" s="34" t="s">
        <v>114</v>
      </c>
      <c r="K72" s="34" t="s">
        <v>491</v>
      </c>
      <c r="L72" s="34" t="s">
        <v>649</v>
      </c>
      <c r="M72" s="36">
        <v>1.04</v>
      </c>
      <c r="N72" s="69" t="s">
        <v>544</v>
      </c>
      <c r="O72" s="69" t="s">
        <v>30</v>
      </c>
      <c r="P72" s="37" t="s">
        <v>493</v>
      </c>
      <c r="Q72" s="38">
        <v>2023</v>
      </c>
      <c r="R72" s="39" t="s">
        <v>58</v>
      </c>
      <c r="S72" s="37" t="s">
        <v>471</v>
      </c>
      <c r="T72" s="39" t="s">
        <v>523</v>
      </c>
      <c r="U72" s="39" t="s">
        <v>524</v>
      </c>
      <c r="V72" s="39" t="s">
        <v>606</v>
      </c>
      <c r="W72" s="40" t="s">
        <v>650</v>
      </c>
      <c r="X72" s="40" t="s">
        <v>619</v>
      </c>
      <c r="Y72" s="41"/>
      <c r="Z72" s="274">
        <v>0</v>
      </c>
      <c r="AA72" s="42"/>
      <c r="AB72" s="43">
        <v>187200</v>
      </c>
      <c r="AC72" s="43">
        <v>0</v>
      </c>
      <c r="AD72" s="43"/>
      <c r="AE72" s="43">
        <v>0</v>
      </c>
      <c r="AF72" s="44"/>
      <c r="AG72" s="45">
        <f t="shared" si="50"/>
        <v>187200</v>
      </c>
      <c r="AH72" s="45">
        <f t="shared" si="51"/>
        <v>194688</v>
      </c>
      <c r="AI72" s="45">
        <f t="shared" si="52"/>
        <v>194688</v>
      </c>
      <c r="AJ72" s="46">
        <v>0</v>
      </c>
      <c r="AK72" s="46">
        <v>0</v>
      </c>
      <c r="AL72" s="46">
        <f t="shared" si="46"/>
        <v>0</v>
      </c>
      <c r="AM72" s="46">
        <v>0</v>
      </c>
      <c r="AN72" s="46">
        <f t="shared" si="53"/>
        <v>0</v>
      </c>
      <c r="AO72" s="46">
        <v>0</v>
      </c>
      <c r="AP72" s="46">
        <f t="shared" si="54"/>
        <v>0</v>
      </c>
      <c r="AQ72" s="46">
        <v>0</v>
      </c>
      <c r="AR72" s="46">
        <f t="shared" si="55"/>
        <v>0</v>
      </c>
      <c r="AS72" s="46">
        <v>0</v>
      </c>
      <c r="AT72" s="46">
        <f t="shared" si="56"/>
        <v>0</v>
      </c>
      <c r="AU72" s="46">
        <v>0</v>
      </c>
      <c r="AV72" s="46">
        <f t="shared" si="57"/>
        <v>0</v>
      </c>
      <c r="AW72" s="46">
        <v>0</v>
      </c>
      <c r="AX72" s="46">
        <f t="shared" si="58"/>
        <v>0</v>
      </c>
      <c r="AY72" s="46">
        <v>0</v>
      </c>
      <c r="AZ72" s="46">
        <f t="shared" si="59"/>
        <v>0</v>
      </c>
      <c r="BA72" s="46">
        <v>0</v>
      </c>
      <c r="BB72" s="46">
        <f t="shared" si="60"/>
        <v>0</v>
      </c>
      <c r="BC72" s="46">
        <v>0</v>
      </c>
      <c r="BD72" s="46">
        <f t="shared" si="61"/>
        <v>0</v>
      </c>
      <c r="BE72" s="46">
        <v>0</v>
      </c>
      <c r="BF72" s="46">
        <f t="shared" si="62"/>
        <v>0</v>
      </c>
      <c r="BG72" s="46">
        <v>0</v>
      </c>
      <c r="BH72" s="46">
        <f t="shared" si="63"/>
        <v>0</v>
      </c>
      <c r="BI72" s="46">
        <v>187200</v>
      </c>
      <c r="BJ72" s="46">
        <f t="shared" si="64"/>
        <v>194688</v>
      </c>
      <c r="BK72" s="46">
        <v>0</v>
      </c>
      <c r="BL72" s="46">
        <f t="shared" si="65"/>
        <v>0</v>
      </c>
      <c r="BM72" s="46">
        <v>0</v>
      </c>
      <c r="BN72" s="46">
        <f t="shared" si="66"/>
        <v>0</v>
      </c>
      <c r="BO72" s="46">
        <v>0</v>
      </c>
      <c r="BP72" s="46">
        <f t="shared" si="67"/>
        <v>0</v>
      </c>
      <c r="BQ72" s="46">
        <v>0</v>
      </c>
      <c r="BR72" s="46">
        <f t="shared" si="68"/>
        <v>0</v>
      </c>
      <c r="BS72" s="46">
        <v>0</v>
      </c>
      <c r="BT72" s="46">
        <f t="shared" si="69"/>
        <v>0</v>
      </c>
      <c r="BU72" s="46">
        <v>0</v>
      </c>
      <c r="BV72" s="46">
        <f t="shared" si="70"/>
        <v>0</v>
      </c>
      <c r="BW72" s="46">
        <v>0</v>
      </c>
      <c r="BX72" s="46">
        <f t="shared" si="71"/>
        <v>0</v>
      </c>
      <c r="BY72" s="46">
        <v>0</v>
      </c>
      <c r="BZ72" s="46">
        <f t="shared" si="72"/>
        <v>0</v>
      </c>
      <c r="CA72" s="47">
        <v>0</v>
      </c>
      <c r="CB72" s="46">
        <f t="shared" si="73"/>
        <v>0</v>
      </c>
      <c r="CC72" s="48">
        <v>0</v>
      </c>
      <c r="CD72" s="46">
        <f t="shared" si="74"/>
        <v>0</v>
      </c>
      <c r="CE72" s="49">
        <v>20</v>
      </c>
      <c r="CF72" s="50">
        <f t="shared" si="40"/>
        <v>9734.4</v>
      </c>
      <c r="CG72" s="51">
        <v>93600</v>
      </c>
      <c r="CH72" s="52"/>
      <c r="CI72" s="52"/>
      <c r="CJ72" s="52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2">
        <f>$CF72</f>
        <v>9734.4</v>
      </c>
      <c r="CX72" s="52">
        <f>$CF72</f>
        <v>9734.4</v>
      </c>
      <c r="CY72" s="52">
        <f>$CF72</f>
        <v>9734.4</v>
      </c>
      <c r="CZ72" s="52">
        <f t="shared" si="48"/>
        <v>9734.4</v>
      </c>
      <c r="DA72" s="52">
        <f t="shared" si="48"/>
        <v>9734.4</v>
      </c>
      <c r="DB72" s="52">
        <f t="shared" si="48"/>
        <v>9734.4</v>
      </c>
      <c r="DC72" s="52">
        <f t="shared" si="48"/>
        <v>9734.4</v>
      </c>
      <c r="DD72" s="52">
        <f t="shared" si="48"/>
        <v>9734.4</v>
      </c>
      <c r="DE72" s="52">
        <f t="shared" si="48"/>
        <v>9734.4</v>
      </c>
      <c r="DF72" s="52">
        <f t="shared" si="48"/>
        <v>9734.4</v>
      </c>
      <c r="DG72" s="54">
        <v>93600</v>
      </c>
      <c r="DH72" s="55">
        <v>10</v>
      </c>
      <c r="DI72" s="56" t="s">
        <v>620</v>
      </c>
      <c r="DJ72" s="57">
        <v>0</v>
      </c>
      <c r="DK72" s="57">
        <v>0</v>
      </c>
      <c r="DL72" s="57">
        <v>0</v>
      </c>
      <c r="DM72" s="57">
        <v>0</v>
      </c>
      <c r="DN72" s="57">
        <v>0</v>
      </c>
      <c r="DO72" s="57">
        <v>0</v>
      </c>
      <c r="DP72" s="58">
        <v>0</v>
      </c>
      <c r="DQ72" s="58">
        <v>0</v>
      </c>
      <c r="DR72" s="58">
        <v>0</v>
      </c>
      <c r="DS72" s="58">
        <v>0</v>
      </c>
    </row>
    <row r="73" spans="1:123" x14ac:dyDescent="0.25">
      <c r="A73" s="30" t="s">
        <v>671</v>
      </c>
      <c r="B73" s="65">
        <v>202399</v>
      </c>
      <c r="C73" s="66"/>
      <c r="D73" s="64" t="s">
        <v>672</v>
      </c>
      <c r="E73" s="34" t="s">
        <v>616</v>
      </c>
      <c r="F73" s="34" t="s">
        <v>489</v>
      </c>
      <c r="G73" s="34" t="s">
        <v>463</v>
      </c>
      <c r="H73" s="34" t="s">
        <v>54</v>
      </c>
      <c r="I73" s="34" t="s">
        <v>490</v>
      </c>
      <c r="J73" s="34" t="s">
        <v>114</v>
      </c>
      <c r="K73" s="34" t="s">
        <v>491</v>
      </c>
      <c r="L73" s="34" t="s">
        <v>649</v>
      </c>
      <c r="M73" s="36">
        <v>1.04</v>
      </c>
      <c r="N73" s="69" t="s">
        <v>544</v>
      </c>
      <c r="O73" s="69" t="s">
        <v>30</v>
      </c>
      <c r="P73" s="37" t="s">
        <v>493</v>
      </c>
      <c r="Q73" s="38">
        <v>2023</v>
      </c>
      <c r="R73" s="39" t="s">
        <v>58</v>
      </c>
      <c r="S73" s="37" t="s">
        <v>471</v>
      </c>
      <c r="T73" s="39" t="s">
        <v>523</v>
      </c>
      <c r="U73" s="39" t="s">
        <v>524</v>
      </c>
      <c r="V73" s="39" t="s">
        <v>606</v>
      </c>
      <c r="W73" s="40" t="s">
        <v>650</v>
      </c>
      <c r="X73" s="40" t="s">
        <v>619</v>
      </c>
      <c r="Y73" s="41"/>
      <c r="Z73" s="274">
        <v>0</v>
      </c>
      <c r="AA73" s="42"/>
      <c r="AB73" s="43">
        <v>187200</v>
      </c>
      <c r="AC73" s="43">
        <v>0</v>
      </c>
      <c r="AD73" s="43"/>
      <c r="AE73" s="43">
        <v>0</v>
      </c>
      <c r="AF73" s="44"/>
      <c r="AG73" s="45">
        <f t="shared" si="50"/>
        <v>187200</v>
      </c>
      <c r="AH73" s="45">
        <f t="shared" si="51"/>
        <v>194688</v>
      </c>
      <c r="AI73" s="45">
        <f t="shared" si="52"/>
        <v>194688</v>
      </c>
      <c r="AJ73" s="46">
        <v>0</v>
      </c>
      <c r="AK73" s="46">
        <v>0</v>
      </c>
      <c r="AL73" s="46">
        <f t="shared" si="46"/>
        <v>0</v>
      </c>
      <c r="AM73" s="46">
        <v>0</v>
      </c>
      <c r="AN73" s="46">
        <f t="shared" si="53"/>
        <v>0</v>
      </c>
      <c r="AO73" s="46">
        <v>0</v>
      </c>
      <c r="AP73" s="46">
        <f t="shared" si="54"/>
        <v>0</v>
      </c>
      <c r="AQ73" s="46">
        <v>0</v>
      </c>
      <c r="AR73" s="46">
        <f t="shared" si="55"/>
        <v>0</v>
      </c>
      <c r="AS73" s="46">
        <v>0</v>
      </c>
      <c r="AT73" s="46">
        <f t="shared" si="56"/>
        <v>0</v>
      </c>
      <c r="AU73" s="46">
        <v>0</v>
      </c>
      <c r="AV73" s="46">
        <f t="shared" si="57"/>
        <v>0</v>
      </c>
      <c r="AW73" s="46">
        <v>0</v>
      </c>
      <c r="AX73" s="46">
        <f t="shared" si="58"/>
        <v>0</v>
      </c>
      <c r="AY73" s="46">
        <v>0</v>
      </c>
      <c r="AZ73" s="46">
        <f t="shared" si="59"/>
        <v>0</v>
      </c>
      <c r="BA73" s="46">
        <v>0</v>
      </c>
      <c r="BB73" s="46">
        <f t="shared" si="60"/>
        <v>0</v>
      </c>
      <c r="BC73" s="46">
        <v>0</v>
      </c>
      <c r="BD73" s="46">
        <f t="shared" si="61"/>
        <v>0</v>
      </c>
      <c r="BE73" s="46">
        <v>0</v>
      </c>
      <c r="BF73" s="46">
        <f t="shared" si="62"/>
        <v>0</v>
      </c>
      <c r="BG73" s="46">
        <v>0</v>
      </c>
      <c r="BH73" s="46">
        <f t="shared" si="63"/>
        <v>0</v>
      </c>
      <c r="BI73" s="46">
        <v>0</v>
      </c>
      <c r="BJ73" s="46">
        <f t="shared" si="64"/>
        <v>0</v>
      </c>
      <c r="BK73" s="46">
        <v>187200</v>
      </c>
      <c r="BL73" s="46">
        <f t="shared" si="65"/>
        <v>194688</v>
      </c>
      <c r="BM73" s="46">
        <v>0</v>
      </c>
      <c r="BN73" s="46">
        <f t="shared" si="66"/>
        <v>0</v>
      </c>
      <c r="BO73" s="46">
        <v>0</v>
      </c>
      <c r="BP73" s="46">
        <f t="shared" si="67"/>
        <v>0</v>
      </c>
      <c r="BQ73" s="46">
        <v>0</v>
      </c>
      <c r="BR73" s="46">
        <f t="shared" si="68"/>
        <v>0</v>
      </c>
      <c r="BS73" s="46">
        <v>0</v>
      </c>
      <c r="BT73" s="46">
        <f t="shared" si="69"/>
        <v>0</v>
      </c>
      <c r="BU73" s="46">
        <v>0</v>
      </c>
      <c r="BV73" s="46">
        <f t="shared" si="70"/>
        <v>0</v>
      </c>
      <c r="BW73" s="46">
        <v>0</v>
      </c>
      <c r="BX73" s="46">
        <f t="shared" si="71"/>
        <v>0</v>
      </c>
      <c r="BY73" s="46">
        <v>0</v>
      </c>
      <c r="BZ73" s="46">
        <f t="shared" si="72"/>
        <v>0</v>
      </c>
      <c r="CA73" s="47">
        <v>0</v>
      </c>
      <c r="CB73" s="46">
        <f t="shared" si="73"/>
        <v>0</v>
      </c>
      <c r="CC73" s="48">
        <v>0</v>
      </c>
      <c r="CD73" s="46">
        <f t="shared" si="74"/>
        <v>0</v>
      </c>
      <c r="CE73" s="49">
        <v>20</v>
      </c>
      <c r="CF73" s="50">
        <f t="shared" si="40"/>
        <v>9734.4</v>
      </c>
      <c r="CG73" s="51">
        <v>84240</v>
      </c>
      <c r="CH73" s="52"/>
      <c r="CI73" s="52"/>
      <c r="CJ73" s="52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2">
        <f>$CF73</f>
        <v>9734.4</v>
      </c>
      <c r="CY73" s="52">
        <f>$CF73</f>
        <v>9734.4</v>
      </c>
      <c r="CZ73" s="52">
        <f t="shared" si="48"/>
        <v>9734.4</v>
      </c>
      <c r="DA73" s="52">
        <f t="shared" si="48"/>
        <v>9734.4</v>
      </c>
      <c r="DB73" s="52">
        <f t="shared" si="48"/>
        <v>9734.4</v>
      </c>
      <c r="DC73" s="52">
        <f t="shared" si="48"/>
        <v>9734.4</v>
      </c>
      <c r="DD73" s="52">
        <f t="shared" si="48"/>
        <v>9734.4</v>
      </c>
      <c r="DE73" s="52">
        <f t="shared" si="48"/>
        <v>9734.4</v>
      </c>
      <c r="DF73" s="52">
        <f t="shared" si="48"/>
        <v>9734.4</v>
      </c>
      <c r="DG73" s="54">
        <v>102960</v>
      </c>
      <c r="DH73" s="55">
        <v>9</v>
      </c>
      <c r="DI73" s="56" t="s">
        <v>620</v>
      </c>
      <c r="DJ73" s="57">
        <v>0</v>
      </c>
      <c r="DK73" s="57">
        <v>0</v>
      </c>
      <c r="DL73" s="57">
        <v>0</v>
      </c>
      <c r="DM73" s="57">
        <v>0</v>
      </c>
      <c r="DN73" s="57">
        <v>0</v>
      </c>
      <c r="DO73" s="57">
        <v>0</v>
      </c>
      <c r="DP73" s="58">
        <v>0</v>
      </c>
      <c r="DQ73" s="58">
        <v>0</v>
      </c>
      <c r="DR73" s="58">
        <v>0</v>
      </c>
      <c r="DS73" s="58">
        <v>0</v>
      </c>
    </row>
    <row r="74" spans="1:123" x14ac:dyDescent="0.25">
      <c r="A74" s="30" t="s">
        <v>673</v>
      </c>
      <c r="B74" s="65">
        <v>1003017</v>
      </c>
      <c r="C74" s="66"/>
      <c r="D74" s="67" t="s">
        <v>674</v>
      </c>
      <c r="E74" s="34" t="s">
        <v>675</v>
      </c>
      <c r="F74" s="34">
        <v>0</v>
      </c>
      <c r="G74" s="34" t="s">
        <v>676</v>
      </c>
      <c r="H74" s="34" t="s">
        <v>677</v>
      </c>
      <c r="I74" s="34" t="s">
        <v>678</v>
      </c>
      <c r="J74" s="34" t="s">
        <v>133</v>
      </c>
      <c r="K74" s="34" t="s">
        <v>529</v>
      </c>
      <c r="L74" s="34" t="s">
        <v>679</v>
      </c>
      <c r="M74" s="36">
        <v>1.04</v>
      </c>
      <c r="N74" s="69" t="s">
        <v>680</v>
      </c>
      <c r="O74" s="69" t="s">
        <v>30</v>
      </c>
      <c r="P74" s="37" t="s">
        <v>471</v>
      </c>
      <c r="Q74" s="38">
        <v>2017</v>
      </c>
      <c r="R74" s="39" t="s">
        <v>470</v>
      </c>
      <c r="S74" s="37" t="s">
        <v>469</v>
      </c>
      <c r="T74" s="39" t="s">
        <v>494</v>
      </c>
      <c r="U74" s="39" t="s">
        <v>495</v>
      </c>
      <c r="V74" s="39" t="s">
        <v>496</v>
      </c>
      <c r="W74" s="79" t="s">
        <v>681</v>
      </c>
      <c r="X74" s="40" t="s">
        <v>680</v>
      </c>
      <c r="Y74" s="41"/>
      <c r="Z74" s="274">
        <v>0</v>
      </c>
      <c r="AA74" s="42"/>
      <c r="AB74" s="43">
        <v>93980</v>
      </c>
      <c r="AC74" s="43">
        <v>0</v>
      </c>
      <c r="AD74" s="43"/>
      <c r="AE74" s="43">
        <v>0</v>
      </c>
      <c r="AF74" s="44"/>
      <c r="AG74" s="45">
        <f t="shared" si="50"/>
        <v>0</v>
      </c>
      <c r="AH74" s="45">
        <f t="shared" si="51"/>
        <v>0</v>
      </c>
      <c r="AI74" s="45">
        <f t="shared" si="52"/>
        <v>0</v>
      </c>
      <c r="AJ74" s="80">
        <v>0</v>
      </c>
      <c r="AK74" s="46">
        <v>0</v>
      </c>
      <c r="AL74" s="46">
        <f t="shared" si="46"/>
        <v>0</v>
      </c>
      <c r="AM74" s="46">
        <v>0</v>
      </c>
      <c r="AN74" s="46">
        <f t="shared" si="53"/>
        <v>0</v>
      </c>
      <c r="AO74" s="46">
        <v>0</v>
      </c>
      <c r="AP74" s="46">
        <f t="shared" si="54"/>
        <v>0</v>
      </c>
      <c r="AQ74" s="46">
        <v>0</v>
      </c>
      <c r="AR74" s="46">
        <f t="shared" si="55"/>
        <v>0</v>
      </c>
      <c r="AS74" s="46">
        <v>0</v>
      </c>
      <c r="AT74" s="46">
        <f t="shared" si="56"/>
        <v>0</v>
      </c>
      <c r="AU74" s="46">
        <v>0</v>
      </c>
      <c r="AV74" s="46">
        <f t="shared" si="57"/>
        <v>0</v>
      </c>
      <c r="AW74" s="46">
        <v>0</v>
      </c>
      <c r="AX74" s="46">
        <f t="shared" si="58"/>
        <v>0</v>
      </c>
      <c r="AY74" s="46">
        <v>0</v>
      </c>
      <c r="AZ74" s="46">
        <f t="shared" si="59"/>
        <v>0</v>
      </c>
      <c r="BA74" s="46">
        <v>0</v>
      </c>
      <c r="BB74" s="46">
        <f t="shared" si="60"/>
        <v>0</v>
      </c>
      <c r="BC74" s="46">
        <v>0</v>
      </c>
      <c r="BD74" s="46">
        <f t="shared" si="61"/>
        <v>0</v>
      </c>
      <c r="BE74" s="46">
        <v>0</v>
      </c>
      <c r="BF74" s="46">
        <f t="shared" si="62"/>
        <v>0</v>
      </c>
      <c r="BG74" s="46">
        <v>0</v>
      </c>
      <c r="BH74" s="46">
        <f t="shared" si="63"/>
        <v>0</v>
      </c>
      <c r="BI74" s="46">
        <v>0</v>
      </c>
      <c r="BJ74" s="46">
        <f t="shared" si="64"/>
        <v>0</v>
      </c>
      <c r="BK74" s="46">
        <v>0</v>
      </c>
      <c r="BL74" s="46">
        <f t="shared" si="65"/>
        <v>0</v>
      </c>
      <c r="BM74" s="46">
        <v>0</v>
      </c>
      <c r="BN74" s="46">
        <f t="shared" si="66"/>
        <v>0</v>
      </c>
      <c r="BO74" s="46">
        <v>0</v>
      </c>
      <c r="BP74" s="46">
        <f t="shared" si="67"/>
        <v>0</v>
      </c>
      <c r="BQ74" s="46">
        <v>0</v>
      </c>
      <c r="BR74" s="46">
        <f t="shared" si="68"/>
        <v>0</v>
      </c>
      <c r="BS74" s="46">
        <v>0</v>
      </c>
      <c r="BT74" s="46">
        <f t="shared" si="69"/>
        <v>0</v>
      </c>
      <c r="BU74" s="46">
        <v>0</v>
      </c>
      <c r="BV74" s="46">
        <f t="shared" si="70"/>
        <v>0</v>
      </c>
      <c r="BW74" s="46">
        <v>0</v>
      </c>
      <c r="BX74" s="46">
        <f t="shared" si="71"/>
        <v>0</v>
      </c>
      <c r="BY74" s="46">
        <v>0</v>
      </c>
      <c r="BZ74" s="46">
        <f t="shared" si="72"/>
        <v>0</v>
      </c>
      <c r="CA74" s="47">
        <v>0</v>
      </c>
      <c r="CB74" s="46">
        <f t="shared" si="73"/>
        <v>0</v>
      </c>
      <c r="CC74" s="48">
        <v>0</v>
      </c>
      <c r="CD74" s="46">
        <f t="shared" si="74"/>
        <v>0</v>
      </c>
      <c r="CE74" s="81">
        <v>4</v>
      </c>
      <c r="CF74" s="50">
        <f t="shared" si="40"/>
        <v>0</v>
      </c>
      <c r="CG74" s="82">
        <v>93980</v>
      </c>
      <c r="CH74" s="83"/>
      <c r="CI74" s="83"/>
      <c r="CJ74" s="83"/>
      <c r="CK74" s="83"/>
      <c r="CL74" s="83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2">
        <v>0</v>
      </c>
      <c r="DH74" s="55">
        <v>4</v>
      </c>
      <c r="DI74" s="56" t="s">
        <v>682</v>
      </c>
      <c r="DJ74" s="57">
        <v>93980</v>
      </c>
      <c r="DK74" s="57">
        <v>70485</v>
      </c>
      <c r="DL74" s="57">
        <v>46990</v>
      </c>
      <c r="DM74" s="57">
        <v>23495</v>
      </c>
      <c r="DN74" s="57">
        <v>0</v>
      </c>
      <c r="DO74" s="57">
        <v>1127.76</v>
      </c>
      <c r="DP74" s="58">
        <v>916.30499999999995</v>
      </c>
      <c r="DQ74" s="58">
        <v>610.87</v>
      </c>
      <c r="DR74" s="58">
        <v>305.435</v>
      </c>
      <c r="DS74" s="58">
        <v>0</v>
      </c>
    </row>
    <row r="75" spans="1:123" x14ac:dyDescent="0.25">
      <c r="A75" s="30" t="s">
        <v>683</v>
      </c>
      <c r="B75" s="65">
        <v>1030006</v>
      </c>
      <c r="C75" s="66"/>
      <c r="D75" s="67" t="s">
        <v>684</v>
      </c>
      <c r="E75" s="34" t="s">
        <v>685</v>
      </c>
      <c r="F75" s="34">
        <v>0</v>
      </c>
      <c r="G75" s="34" t="s">
        <v>479</v>
      </c>
      <c r="H75" s="34" t="s">
        <v>54</v>
      </c>
      <c r="I75" s="34" t="s">
        <v>490</v>
      </c>
      <c r="J75" s="34" t="s">
        <v>86</v>
      </c>
      <c r="K75" s="34" t="s">
        <v>529</v>
      </c>
      <c r="L75" s="34" t="s">
        <v>467</v>
      </c>
      <c r="M75" s="36">
        <v>1.04</v>
      </c>
      <c r="N75" s="69" t="s">
        <v>586</v>
      </c>
      <c r="O75" s="69" t="s">
        <v>58</v>
      </c>
      <c r="P75" s="37" t="s">
        <v>471</v>
      </c>
      <c r="Q75" s="38">
        <v>2018</v>
      </c>
      <c r="R75" s="39" t="s">
        <v>470</v>
      </c>
      <c r="S75" s="37" t="s">
        <v>686</v>
      </c>
      <c r="T75" s="39" t="s">
        <v>494</v>
      </c>
      <c r="U75" s="39" t="s">
        <v>495</v>
      </c>
      <c r="V75" s="39" t="s">
        <v>687</v>
      </c>
      <c r="W75" s="40" t="s">
        <v>688</v>
      </c>
      <c r="X75" s="40" t="s">
        <v>474</v>
      </c>
      <c r="Y75" s="41"/>
      <c r="Z75" s="274">
        <v>0</v>
      </c>
      <c r="AA75" s="42"/>
      <c r="AB75" s="35">
        <v>229450</v>
      </c>
      <c r="AC75" s="43">
        <v>59595</v>
      </c>
      <c r="AD75" s="43"/>
      <c r="AE75" s="43">
        <v>0</v>
      </c>
      <c r="AF75" s="44"/>
      <c r="AG75" s="45">
        <f t="shared" si="50"/>
        <v>169854.75</v>
      </c>
      <c r="AH75" s="45">
        <f t="shared" si="51"/>
        <v>174950.39</v>
      </c>
      <c r="AI75" s="45">
        <f t="shared" si="52"/>
        <v>174950.39</v>
      </c>
      <c r="AJ75" s="73">
        <f>0.25*169855</f>
        <v>42463.75</v>
      </c>
      <c r="AK75" s="73">
        <v>127391</v>
      </c>
      <c r="AL75" s="46">
        <f t="shared" si="46"/>
        <v>132486.64000000001</v>
      </c>
      <c r="AM75" s="46">
        <v>0</v>
      </c>
      <c r="AN75" s="46">
        <f t="shared" si="53"/>
        <v>0</v>
      </c>
      <c r="AO75" s="46">
        <v>0</v>
      </c>
      <c r="AP75" s="46">
        <f t="shared" si="54"/>
        <v>0</v>
      </c>
      <c r="AQ75" s="46">
        <v>0</v>
      </c>
      <c r="AR75" s="46">
        <f t="shared" si="55"/>
        <v>0</v>
      </c>
      <c r="AS75" s="46">
        <v>0</v>
      </c>
      <c r="AT75" s="46">
        <f t="shared" si="56"/>
        <v>0</v>
      </c>
      <c r="AU75" s="46">
        <v>0</v>
      </c>
      <c r="AV75" s="46">
        <f t="shared" si="57"/>
        <v>0</v>
      </c>
      <c r="AW75" s="46">
        <v>0</v>
      </c>
      <c r="AX75" s="46">
        <f t="shared" si="58"/>
        <v>0</v>
      </c>
      <c r="AY75" s="46">
        <v>0</v>
      </c>
      <c r="AZ75" s="46">
        <f t="shared" si="59"/>
        <v>0</v>
      </c>
      <c r="BA75" s="46">
        <v>0</v>
      </c>
      <c r="BB75" s="46">
        <f t="shared" si="60"/>
        <v>0</v>
      </c>
      <c r="BC75" s="46">
        <v>0</v>
      </c>
      <c r="BD75" s="46">
        <f t="shared" si="61"/>
        <v>0</v>
      </c>
      <c r="BE75" s="46">
        <v>0</v>
      </c>
      <c r="BF75" s="46">
        <f t="shared" si="62"/>
        <v>0</v>
      </c>
      <c r="BG75" s="46">
        <v>0</v>
      </c>
      <c r="BH75" s="46">
        <f t="shared" si="63"/>
        <v>0</v>
      </c>
      <c r="BI75" s="46">
        <v>0</v>
      </c>
      <c r="BJ75" s="46">
        <f t="shared" si="64"/>
        <v>0</v>
      </c>
      <c r="BK75" s="46">
        <v>0</v>
      </c>
      <c r="BL75" s="46">
        <f t="shared" si="65"/>
        <v>0</v>
      </c>
      <c r="BM75" s="46">
        <v>0</v>
      </c>
      <c r="BN75" s="46">
        <f t="shared" si="66"/>
        <v>0</v>
      </c>
      <c r="BO75" s="46">
        <v>0</v>
      </c>
      <c r="BP75" s="46">
        <f t="shared" si="67"/>
        <v>0</v>
      </c>
      <c r="BQ75" s="46">
        <v>0</v>
      </c>
      <c r="BR75" s="46">
        <f t="shared" si="68"/>
        <v>0</v>
      </c>
      <c r="BS75" s="46">
        <v>0</v>
      </c>
      <c r="BT75" s="46">
        <f t="shared" si="69"/>
        <v>0</v>
      </c>
      <c r="BU75" s="46">
        <v>0</v>
      </c>
      <c r="BV75" s="46">
        <f t="shared" si="70"/>
        <v>0</v>
      </c>
      <c r="BW75" s="46">
        <v>0</v>
      </c>
      <c r="BX75" s="46">
        <f t="shared" si="71"/>
        <v>0</v>
      </c>
      <c r="BY75" s="46">
        <v>0</v>
      </c>
      <c r="BZ75" s="46">
        <f t="shared" si="72"/>
        <v>0</v>
      </c>
      <c r="CA75" s="47">
        <v>0</v>
      </c>
      <c r="CB75" s="46">
        <f t="shared" si="73"/>
        <v>0</v>
      </c>
      <c r="CC75" s="48">
        <v>0</v>
      </c>
      <c r="CD75" s="46">
        <f t="shared" si="74"/>
        <v>0</v>
      </c>
      <c r="CE75" s="49">
        <v>20</v>
      </c>
      <c r="CF75" s="50">
        <f t="shared" si="40"/>
        <v>5767.7695000000003</v>
      </c>
      <c r="CG75" s="71"/>
      <c r="CH75" s="52"/>
      <c r="CI75" s="52"/>
      <c r="CJ75" s="52"/>
      <c r="CK75" s="52">
        <f t="shared" ref="CK75:CZ80" si="75">$CF75</f>
        <v>5767.7695000000003</v>
      </c>
      <c r="CL75" s="52">
        <f t="shared" si="75"/>
        <v>5767.7695000000003</v>
      </c>
      <c r="CM75" s="52">
        <f t="shared" si="75"/>
        <v>5767.7695000000003</v>
      </c>
      <c r="CN75" s="52">
        <f t="shared" si="75"/>
        <v>5767.7695000000003</v>
      </c>
      <c r="CO75" s="52">
        <f t="shared" si="75"/>
        <v>5767.7695000000003</v>
      </c>
      <c r="CP75" s="52">
        <f t="shared" si="75"/>
        <v>5767.7695000000003</v>
      </c>
      <c r="CQ75" s="52">
        <f t="shared" si="75"/>
        <v>5767.7695000000003</v>
      </c>
      <c r="CR75" s="52">
        <f t="shared" si="75"/>
        <v>5767.7695000000003</v>
      </c>
      <c r="CS75" s="52">
        <f t="shared" si="75"/>
        <v>5767.7695000000003</v>
      </c>
      <c r="CT75" s="52">
        <f t="shared" si="75"/>
        <v>5767.7695000000003</v>
      </c>
      <c r="CU75" s="52">
        <f t="shared" si="75"/>
        <v>5767.7695000000003</v>
      </c>
      <c r="CV75" s="52">
        <f t="shared" si="75"/>
        <v>5767.7695000000003</v>
      </c>
      <c r="CW75" s="52">
        <f t="shared" si="75"/>
        <v>5767.7695000000003</v>
      </c>
      <c r="CX75" s="52">
        <f t="shared" si="75"/>
        <v>5767.7695000000003</v>
      </c>
      <c r="CY75" s="52">
        <f t="shared" si="75"/>
        <v>5767.7695000000003</v>
      </c>
      <c r="CZ75" s="52">
        <f t="shared" si="75"/>
        <v>5767.7695000000003</v>
      </c>
      <c r="DA75" s="52">
        <f t="shared" ref="CU75:DD80" si="76">$CF75</f>
        <v>5767.7695000000003</v>
      </c>
      <c r="DB75" s="52">
        <f t="shared" si="76"/>
        <v>5767.7695000000003</v>
      </c>
      <c r="DC75" s="52">
        <f t="shared" si="76"/>
        <v>5767.7695000000003</v>
      </c>
      <c r="DD75" s="52">
        <f t="shared" si="76"/>
        <v>5767.7695000000003</v>
      </c>
      <c r="DE75" s="53"/>
      <c r="DF75" s="53"/>
      <c r="DG75" s="54">
        <v>0</v>
      </c>
      <c r="DH75" s="55">
        <v>20</v>
      </c>
      <c r="DI75" s="56" t="s">
        <v>689</v>
      </c>
      <c r="DJ75" s="57">
        <v>65724.320000000007</v>
      </c>
      <c r="DK75" s="57">
        <v>695577.44</v>
      </c>
      <c r="DL75" s="57">
        <v>1262445.2480000001</v>
      </c>
      <c r="DM75" s="57">
        <v>1199322.9856000002</v>
      </c>
      <c r="DN75" s="57">
        <v>1136200.7232000004</v>
      </c>
      <c r="DO75" s="57">
        <v>788.69184000000007</v>
      </c>
      <c r="DP75" s="58">
        <v>9042.5067199999994</v>
      </c>
      <c r="DQ75" s="58">
        <v>16411.788224</v>
      </c>
      <c r="DR75" s="58">
        <v>15591.198812800003</v>
      </c>
      <c r="DS75" s="58">
        <v>14770.609401600004</v>
      </c>
    </row>
    <row r="76" spans="1:123" x14ac:dyDescent="0.25">
      <c r="A76" s="30" t="s">
        <v>690</v>
      </c>
      <c r="B76" s="65">
        <v>1030007</v>
      </c>
      <c r="C76" s="66"/>
      <c r="D76" s="67" t="s">
        <v>691</v>
      </c>
      <c r="E76" s="34" t="s">
        <v>583</v>
      </c>
      <c r="F76" s="34" t="s">
        <v>604</v>
      </c>
      <c r="G76" s="34" t="s">
        <v>479</v>
      </c>
      <c r="H76" s="34" t="s">
        <v>54</v>
      </c>
      <c r="I76" s="34" t="s">
        <v>490</v>
      </c>
      <c r="J76" s="34" t="s">
        <v>86</v>
      </c>
      <c r="K76" s="34" t="s">
        <v>692</v>
      </c>
      <c r="L76" s="34" t="s">
        <v>467</v>
      </c>
      <c r="M76" s="36">
        <v>1.04</v>
      </c>
      <c r="N76" s="69" t="s">
        <v>586</v>
      </c>
      <c r="O76" s="69" t="s">
        <v>30</v>
      </c>
      <c r="P76" s="37" t="s">
        <v>471</v>
      </c>
      <c r="Q76" s="38">
        <v>2024</v>
      </c>
      <c r="R76" s="39" t="s">
        <v>470</v>
      </c>
      <c r="S76" s="37" t="s">
        <v>471</v>
      </c>
      <c r="T76" s="39" t="s">
        <v>494</v>
      </c>
      <c r="U76" s="39" t="s">
        <v>524</v>
      </c>
      <c r="V76" s="39" t="s">
        <v>550</v>
      </c>
      <c r="W76" s="40" t="s">
        <v>467</v>
      </c>
      <c r="X76" s="40" t="s">
        <v>619</v>
      </c>
      <c r="Y76" s="41"/>
      <c r="Z76" s="274"/>
      <c r="AA76" s="42"/>
      <c r="AB76" s="43">
        <v>50000</v>
      </c>
      <c r="AC76" s="43"/>
      <c r="AD76" s="43"/>
      <c r="AE76" s="43"/>
      <c r="AF76" s="44"/>
      <c r="AG76" s="45">
        <f t="shared" si="50"/>
        <v>50000</v>
      </c>
      <c r="AH76" s="45">
        <f t="shared" si="51"/>
        <v>50000</v>
      </c>
      <c r="AI76" s="45">
        <f t="shared" si="52"/>
        <v>50000</v>
      </c>
      <c r="AJ76" s="138">
        <v>50000</v>
      </c>
      <c r="AK76" s="46">
        <v>0</v>
      </c>
      <c r="AL76" s="46">
        <f t="shared" si="46"/>
        <v>0</v>
      </c>
      <c r="AM76" s="46">
        <v>0</v>
      </c>
      <c r="AN76" s="46">
        <f t="shared" si="53"/>
        <v>0</v>
      </c>
      <c r="AO76" s="46">
        <v>0</v>
      </c>
      <c r="AP76" s="46">
        <f t="shared" si="54"/>
        <v>0</v>
      </c>
      <c r="AQ76" s="46">
        <v>0</v>
      </c>
      <c r="AR76" s="46">
        <f t="shared" si="55"/>
        <v>0</v>
      </c>
      <c r="AS76" s="46">
        <v>0</v>
      </c>
      <c r="AT76" s="46">
        <f t="shared" si="56"/>
        <v>0</v>
      </c>
      <c r="AU76" s="46">
        <v>0</v>
      </c>
      <c r="AV76" s="46">
        <f t="shared" si="57"/>
        <v>0</v>
      </c>
      <c r="AW76" s="46">
        <v>0</v>
      </c>
      <c r="AX76" s="46">
        <f t="shared" si="58"/>
        <v>0</v>
      </c>
      <c r="AY76" s="46">
        <v>0</v>
      </c>
      <c r="AZ76" s="46">
        <f t="shared" si="59"/>
        <v>0</v>
      </c>
      <c r="BA76" s="46">
        <v>0</v>
      </c>
      <c r="BB76" s="46">
        <f t="shared" si="60"/>
        <v>0</v>
      </c>
      <c r="BC76" s="46">
        <v>0</v>
      </c>
      <c r="BD76" s="46">
        <f t="shared" si="61"/>
        <v>0</v>
      </c>
      <c r="BE76" s="46">
        <v>0</v>
      </c>
      <c r="BF76" s="46">
        <f t="shared" si="62"/>
        <v>0</v>
      </c>
      <c r="BG76" s="46">
        <v>0</v>
      </c>
      <c r="BH76" s="46">
        <f t="shared" si="63"/>
        <v>0</v>
      </c>
      <c r="BI76" s="46">
        <v>0</v>
      </c>
      <c r="BJ76" s="46">
        <f t="shared" si="64"/>
        <v>0</v>
      </c>
      <c r="BK76" s="46">
        <v>0</v>
      </c>
      <c r="BL76" s="46">
        <f t="shared" si="65"/>
        <v>0</v>
      </c>
      <c r="BM76" s="46">
        <v>0</v>
      </c>
      <c r="BN76" s="46">
        <f t="shared" si="66"/>
        <v>0</v>
      </c>
      <c r="BO76" s="46">
        <v>0</v>
      </c>
      <c r="BP76" s="46">
        <f t="shared" si="67"/>
        <v>0</v>
      </c>
      <c r="BQ76" s="46">
        <v>0</v>
      </c>
      <c r="BR76" s="46">
        <f t="shared" si="68"/>
        <v>0</v>
      </c>
      <c r="BS76" s="46">
        <v>0</v>
      </c>
      <c r="BT76" s="46">
        <f t="shared" si="69"/>
        <v>0</v>
      </c>
      <c r="BU76" s="46">
        <v>0</v>
      </c>
      <c r="BV76" s="46">
        <f t="shared" si="70"/>
        <v>0</v>
      </c>
      <c r="BW76" s="46">
        <v>0</v>
      </c>
      <c r="BX76" s="46">
        <f t="shared" si="71"/>
        <v>0</v>
      </c>
      <c r="BY76" s="46">
        <v>0</v>
      </c>
      <c r="BZ76" s="46">
        <f t="shared" si="72"/>
        <v>0</v>
      </c>
      <c r="CA76" s="47">
        <v>0</v>
      </c>
      <c r="CB76" s="46">
        <f t="shared" si="73"/>
        <v>0</v>
      </c>
      <c r="CC76" s="48">
        <v>0</v>
      </c>
      <c r="CD76" s="46">
        <f t="shared" si="74"/>
        <v>0</v>
      </c>
      <c r="CE76" s="49">
        <v>20</v>
      </c>
      <c r="CF76" s="50">
        <f t="shared" si="40"/>
        <v>2500</v>
      </c>
      <c r="CG76" s="71"/>
      <c r="CH76" s="52"/>
      <c r="CI76" s="52"/>
      <c r="CJ76" s="53">
        <f>$CF76</f>
        <v>2500</v>
      </c>
      <c r="CK76" s="53">
        <f t="shared" si="75"/>
        <v>2500</v>
      </c>
      <c r="CL76" s="53">
        <f t="shared" si="75"/>
        <v>2500</v>
      </c>
      <c r="CM76" s="53">
        <f t="shared" si="75"/>
        <v>2500</v>
      </c>
      <c r="CN76" s="53">
        <f t="shared" si="75"/>
        <v>2500</v>
      </c>
      <c r="CO76" s="53">
        <f t="shared" si="75"/>
        <v>2500</v>
      </c>
      <c r="CP76" s="53">
        <f t="shared" si="75"/>
        <v>2500</v>
      </c>
      <c r="CQ76" s="53">
        <f t="shared" si="75"/>
        <v>2500</v>
      </c>
      <c r="CR76" s="53">
        <f t="shared" si="75"/>
        <v>2500</v>
      </c>
      <c r="CS76" s="53">
        <f t="shared" si="75"/>
        <v>2500</v>
      </c>
      <c r="CT76" s="53">
        <f t="shared" si="75"/>
        <v>2500</v>
      </c>
      <c r="CU76" s="53">
        <f t="shared" si="76"/>
        <v>2500</v>
      </c>
      <c r="CV76" s="53">
        <f t="shared" si="76"/>
        <v>2500</v>
      </c>
      <c r="CW76" s="53">
        <f t="shared" si="76"/>
        <v>2500</v>
      </c>
      <c r="CX76" s="53">
        <f t="shared" si="76"/>
        <v>2500</v>
      </c>
      <c r="CY76" s="53">
        <f t="shared" si="76"/>
        <v>2500</v>
      </c>
      <c r="CZ76" s="53">
        <f t="shared" si="76"/>
        <v>2500</v>
      </c>
      <c r="DA76" s="53">
        <f t="shared" si="76"/>
        <v>2500</v>
      </c>
      <c r="DB76" s="53">
        <f t="shared" si="76"/>
        <v>2500</v>
      </c>
      <c r="DC76" s="53">
        <f t="shared" si="76"/>
        <v>2500</v>
      </c>
      <c r="DD76" s="53">
        <f t="shared" si="76"/>
        <v>2500</v>
      </c>
      <c r="DE76" s="53"/>
      <c r="DF76" s="53"/>
      <c r="DG76" s="54"/>
      <c r="DH76" s="55"/>
      <c r="DI76" s="56"/>
      <c r="DJ76" s="57"/>
      <c r="DK76" s="57"/>
      <c r="DL76" s="57"/>
      <c r="DM76" s="57"/>
      <c r="DN76" s="57"/>
      <c r="DO76" s="57"/>
      <c r="DP76" s="58"/>
      <c r="DQ76" s="58"/>
      <c r="DR76" s="58"/>
      <c r="DS76" s="58"/>
    </row>
    <row r="77" spans="1:123" x14ac:dyDescent="0.25">
      <c r="A77" s="30" t="s">
        <v>690</v>
      </c>
      <c r="B77" s="65">
        <v>1030008</v>
      </c>
      <c r="C77" s="66"/>
      <c r="D77" s="67" t="s">
        <v>694</v>
      </c>
      <c r="E77" s="34" t="s">
        <v>583</v>
      </c>
      <c r="F77" s="34" t="s">
        <v>604</v>
      </c>
      <c r="G77" s="34" t="s">
        <v>479</v>
      </c>
      <c r="H77" s="34" t="s">
        <v>54</v>
      </c>
      <c r="I77" s="34" t="s">
        <v>490</v>
      </c>
      <c r="J77" s="34" t="s">
        <v>86</v>
      </c>
      <c r="K77" s="34" t="s">
        <v>695</v>
      </c>
      <c r="L77" s="34" t="s">
        <v>467</v>
      </c>
      <c r="M77" s="36">
        <v>1.04</v>
      </c>
      <c r="N77" s="69" t="s">
        <v>586</v>
      </c>
      <c r="O77" s="69" t="s">
        <v>30</v>
      </c>
      <c r="P77" s="37" t="s">
        <v>471</v>
      </c>
      <c r="Q77" s="38">
        <v>2024</v>
      </c>
      <c r="R77" s="39" t="s">
        <v>470</v>
      </c>
      <c r="S77" s="37" t="s">
        <v>471</v>
      </c>
      <c r="T77" s="39" t="s">
        <v>494</v>
      </c>
      <c r="U77" s="39" t="s">
        <v>524</v>
      </c>
      <c r="V77" s="39" t="s">
        <v>550</v>
      </c>
      <c r="W77" s="40" t="s">
        <v>467</v>
      </c>
      <c r="X77" s="40" t="s">
        <v>619</v>
      </c>
      <c r="Y77" s="41"/>
      <c r="Z77" s="274"/>
      <c r="AA77" s="42"/>
      <c r="AB77" s="43">
        <v>85000</v>
      </c>
      <c r="AC77" s="43"/>
      <c r="AD77" s="43"/>
      <c r="AE77" s="43"/>
      <c r="AF77" s="44"/>
      <c r="AG77" s="45">
        <f t="shared" si="50"/>
        <v>85000</v>
      </c>
      <c r="AH77" s="45">
        <f t="shared" si="51"/>
        <v>85000</v>
      </c>
      <c r="AI77" s="45">
        <f t="shared" si="52"/>
        <v>85000</v>
      </c>
      <c r="AJ77" s="138">
        <v>85000</v>
      </c>
      <c r="AK77" s="46">
        <v>0</v>
      </c>
      <c r="AL77" s="46">
        <f t="shared" si="46"/>
        <v>0</v>
      </c>
      <c r="AM77" s="46">
        <v>0</v>
      </c>
      <c r="AN77" s="46">
        <f t="shared" si="53"/>
        <v>0</v>
      </c>
      <c r="AO77" s="46">
        <v>0</v>
      </c>
      <c r="AP77" s="46">
        <f t="shared" si="54"/>
        <v>0</v>
      </c>
      <c r="AQ77" s="46">
        <v>0</v>
      </c>
      <c r="AR77" s="46">
        <f t="shared" si="55"/>
        <v>0</v>
      </c>
      <c r="AS77" s="46">
        <v>0</v>
      </c>
      <c r="AT77" s="46">
        <f t="shared" si="56"/>
        <v>0</v>
      </c>
      <c r="AU77" s="46">
        <v>0</v>
      </c>
      <c r="AV77" s="46">
        <f t="shared" si="57"/>
        <v>0</v>
      </c>
      <c r="AW77" s="46">
        <v>0</v>
      </c>
      <c r="AX77" s="46">
        <f t="shared" si="58"/>
        <v>0</v>
      </c>
      <c r="AY77" s="46">
        <v>0</v>
      </c>
      <c r="AZ77" s="46">
        <f t="shared" si="59"/>
        <v>0</v>
      </c>
      <c r="BA77" s="46">
        <v>0</v>
      </c>
      <c r="BB77" s="46">
        <f t="shared" si="60"/>
        <v>0</v>
      </c>
      <c r="BC77" s="46">
        <v>0</v>
      </c>
      <c r="BD77" s="46">
        <f t="shared" si="61"/>
        <v>0</v>
      </c>
      <c r="BE77" s="46">
        <v>0</v>
      </c>
      <c r="BF77" s="46">
        <f t="shared" si="62"/>
        <v>0</v>
      </c>
      <c r="BG77" s="46">
        <v>0</v>
      </c>
      <c r="BH77" s="46">
        <f t="shared" si="63"/>
        <v>0</v>
      </c>
      <c r="BI77" s="46">
        <v>0</v>
      </c>
      <c r="BJ77" s="46">
        <f t="shared" si="64"/>
        <v>0</v>
      </c>
      <c r="BK77" s="46">
        <v>0</v>
      </c>
      <c r="BL77" s="46">
        <f t="shared" si="65"/>
        <v>0</v>
      </c>
      <c r="BM77" s="46">
        <v>0</v>
      </c>
      <c r="BN77" s="46">
        <f t="shared" si="66"/>
        <v>0</v>
      </c>
      <c r="BO77" s="46">
        <v>0</v>
      </c>
      <c r="BP77" s="46">
        <f t="shared" si="67"/>
        <v>0</v>
      </c>
      <c r="BQ77" s="46">
        <v>0</v>
      </c>
      <c r="BR77" s="46">
        <f t="shared" si="68"/>
        <v>0</v>
      </c>
      <c r="BS77" s="46">
        <v>0</v>
      </c>
      <c r="BT77" s="46">
        <f t="shared" si="69"/>
        <v>0</v>
      </c>
      <c r="BU77" s="46">
        <v>0</v>
      </c>
      <c r="BV77" s="46">
        <f t="shared" si="70"/>
        <v>0</v>
      </c>
      <c r="BW77" s="46">
        <v>0</v>
      </c>
      <c r="BX77" s="46">
        <f t="shared" si="71"/>
        <v>0</v>
      </c>
      <c r="BY77" s="46">
        <v>0</v>
      </c>
      <c r="BZ77" s="46">
        <f t="shared" si="72"/>
        <v>0</v>
      </c>
      <c r="CA77" s="47">
        <v>0</v>
      </c>
      <c r="CB77" s="46">
        <f t="shared" si="73"/>
        <v>0</v>
      </c>
      <c r="CC77" s="48">
        <v>0</v>
      </c>
      <c r="CD77" s="46">
        <f t="shared" si="74"/>
        <v>0</v>
      </c>
      <c r="CE77" s="49">
        <v>20</v>
      </c>
      <c r="CF77" s="50">
        <f t="shared" si="40"/>
        <v>4250</v>
      </c>
      <c r="CG77" s="71"/>
      <c r="CH77" s="52"/>
      <c r="CI77" s="52"/>
      <c r="CJ77" s="53">
        <f>$CF77</f>
        <v>4250</v>
      </c>
      <c r="CK77" s="53">
        <f t="shared" si="75"/>
        <v>4250</v>
      </c>
      <c r="CL77" s="53">
        <f t="shared" si="75"/>
        <v>4250</v>
      </c>
      <c r="CM77" s="53">
        <f t="shared" si="75"/>
        <v>4250</v>
      </c>
      <c r="CN77" s="53">
        <f t="shared" si="75"/>
        <v>4250</v>
      </c>
      <c r="CO77" s="53">
        <f t="shared" si="75"/>
        <v>4250</v>
      </c>
      <c r="CP77" s="53">
        <f t="shared" si="75"/>
        <v>4250</v>
      </c>
      <c r="CQ77" s="53">
        <f t="shared" si="75"/>
        <v>4250</v>
      </c>
      <c r="CR77" s="53">
        <f t="shared" si="75"/>
        <v>4250</v>
      </c>
      <c r="CS77" s="53">
        <f t="shared" si="75"/>
        <v>4250</v>
      </c>
      <c r="CT77" s="53">
        <f t="shared" si="75"/>
        <v>4250</v>
      </c>
      <c r="CU77" s="53">
        <f t="shared" si="76"/>
        <v>4250</v>
      </c>
      <c r="CV77" s="53">
        <f t="shared" si="76"/>
        <v>4250</v>
      </c>
      <c r="CW77" s="53">
        <f t="shared" si="76"/>
        <v>4250</v>
      </c>
      <c r="CX77" s="53">
        <f t="shared" si="76"/>
        <v>4250</v>
      </c>
      <c r="CY77" s="53">
        <f t="shared" si="76"/>
        <v>4250</v>
      </c>
      <c r="CZ77" s="53">
        <f t="shared" si="76"/>
        <v>4250</v>
      </c>
      <c r="DA77" s="53">
        <f t="shared" si="76"/>
        <v>4250</v>
      </c>
      <c r="DB77" s="53">
        <f t="shared" si="76"/>
        <v>4250</v>
      </c>
      <c r="DC77" s="53">
        <f t="shared" si="76"/>
        <v>4250</v>
      </c>
      <c r="DD77" s="53">
        <f t="shared" si="76"/>
        <v>4250</v>
      </c>
      <c r="DE77" s="53"/>
      <c r="DF77" s="53"/>
      <c r="DG77" s="54"/>
      <c r="DH77" s="55"/>
      <c r="DI77" s="56"/>
      <c r="DJ77" s="57"/>
      <c r="DK77" s="57"/>
      <c r="DL77" s="57"/>
      <c r="DM77" s="57"/>
      <c r="DN77" s="57"/>
      <c r="DO77" s="57"/>
      <c r="DP77" s="58"/>
      <c r="DQ77" s="58"/>
      <c r="DR77" s="58"/>
      <c r="DS77" s="58"/>
    </row>
    <row r="78" spans="1:123" x14ac:dyDescent="0.25">
      <c r="A78" s="30" t="s">
        <v>683</v>
      </c>
      <c r="B78" s="65">
        <v>1110001</v>
      </c>
      <c r="C78" s="66"/>
      <c r="D78" s="67" t="s">
        <v>697</v>
      </c>
      <c r="E78" s="34" t="s">
        <v>685</v>
      </c>
      <c r="F78" s="34">
        <v>0</v>
      </c>
      <c r="G78" s="34" t="s">
        <v>479</v>
      </c>
      <c r="H78" s="34" t="s">
        <v>54</v>
      </c>
      <c r="I78" s="34" t="s">
        <v>490</v>
      </c>
      <c r="J78" s="34" t="s">
        <v>86</v>
      </c>
      <c r="K78" s="34" t="s">
        <v>529</v>
      </c>
      <c r="L78" s="34" t="s">
        <v>467</v>
      </c>
      <c r="M78" s="36">
        <v>1.04</v>
      </c>
      <c r="N78" s="69" t="s">
        <v>586</v>
      </c>
      <c r="O78" s="69" t="s">
        <v>58</v>
      </c>
      <c r="P78" s="37" t="s">
        <v>471</v>
      </c>
      <c r="Q78" s="38">
        <v>2018</v>
      </c>
      <c r="R78" s="39" t="s">
        <v>470</v>
      </c>
      <c r="S78" s="37" t="s">
        <v>686</v>
      </c>
      <c r="T78" s="39" t="s">
        <v>494</v>
      </c>
      <c r="U78" s="39" t="s">
        <v>495</v>
      </c>
      <c r="V78" s="39" t="s">
        <v>687</v>
      </c>
      <c r="W78" s="40" t="s">
        <v>688</v>
      </c>
      <c r="X78" s="40" t="s">
        <v>474</v>
      </c>
      <c r="Y78" s="41"/>
      <c r="Z78" s="274">
        <v>0</v>
      </c>
      <c r="AA78" s="42"/>
      <c r="AB78" s="35">
        <v>117111</v>
      </c>
      <c r="AC78" s="43"/>
      <c r="AD78" s="43"/>
      <c r="AE78" s="43">
        <v>0</v>
      </c>
      <c r="AF78" s="44"/>
      <c r="AG78" s="45">
        <f t="shared" si="50"/>
        <v>117111.2</v>
      </c>
      <c r="AH78" s="45">
        <f t="shared" si="51"/>
        <v>120858.76</v>
      </c>
      <c r="AI78" s="45">
        <f t="shared" si="52"/>
        <v>120858.76</v>
      </c>
      <c r="AJ78" s="73">
        <f>117111*0.2</f>
        <v>23422.2</v>
      </c>
      <c r="AK78" s="73">
        <v>93689</v>
      </c>
      <c r="AL78" s="46">
        <f t="shared" si="46"/>
        <v>97436.56</v>
      </c>
      <c r="AM78" s="46">
        <v>0</v>
      </c>
      <c r="AN78" s="46">
        <f t="shared" si="53"/>
        <v>0</v>
      </c>
      <c r="AO78" s="46">
        <v>0</v>
      </c>
      <c r="AP78" s="46">
        <f t="shared" si="54"/>
        <v>0</v>
      </c>
      <c r="AQ78" s="46">
        <v>0</v>
      </c>
      <c r="AR78" s="46">
        <f t="shared" si="55"/>
        <v>0</v>
      </c>
      <c r="AS78" s="46">
        <v>0</v>
      </c>
      <c r="AT78" s="46">
        <f t="shared" si="56"/>
        <v>0</v>
      </c>
      <c r="AU78" s="46">
        <v>0</v>
      </c>
      <c r="AV78" s="46">
        <f t="shared" si="57"/>
        <v>0</v>
      </c>
      <c r="AW78" s="46">
        <v>0</v>
      </c>
      <c r="AX78" s="46">
        <f t="shared" si="58"/>
        <v>0</v>
      </c>
      <c r="AY78" s="46">
        <v>0</v>
      </c>
      <c r="AZ78" s="46">
        <f t="shared" si="59"/>
        <v>0</v>
      </c>
      <c r="BA78" s="46">
        <v>0</v>
      </c>
      <c r="BB78" s="46">
        <f t="shared" si="60"/>
        <v>0</v>
      </c>
      <c r="BC78" s="46">
        <v>0</v>
      </c>
      <c r="BD78" s="46">
        <f t="shared" si="61"/>
        <v>0</v>
      </c>
      <c r="BE78" s="46">
        <v>0</v>
      </c>
      <c r="BF78" s="46">
        <f t="shared" si="62"/>
        <v>0</v>
      </c>
      <c r="BG78" s="46">
        <v>0</v>
      </c>
      <c r="BH78" s="46">
        <f t="shared" si="63"/>
        <v>0</v>
      </c>
      <c r="BI78" s="46">
        <v>0</v>
      </c>
      <c r="BJ78" s="46">
        <f t="shared" si="64"/>
        <v>0</v>
      </c>
      <c r="BK78" s="46">
        <v>0</v>
      </c>
      <c r="BL78" s="46">
        <f t="shared" si="65"/>
        <v>0</v>
      </c>
      <c r="BM78" s="46">
        <v>0</v>
      </c>
      <c r="BN78" s="46">
        <f t="shared" si="66"/>
        <v>0</v>
      </c>
      <c r="BO78" s="46">
        <v>0</v>
      </c>
      <c r="BP78" s="46">
        <f t="shared" si="67"/>
        <v>0</v>
      </c>
      <c r="BQ78" s="46">
        <v>0</v>
      </c>
      <c r="BR78" s="46">
        <f t="shared" si="68"/>
        <v>0</v>
      </c>
      <c r="BS78" s="46">
        <v>0</v>
      </c>
      <c r="BT78" s="46">
        <f t="shared" si="69"/>
        <v>0</v>
      </c>
      <c r="BU78" s="46">
        <v>0</v>
      </c>
      <c r="BV78" s="46">
        <f t="shared" si="70"/>
        <v>0</v>
      </c>
      <c r="BW78" s="46">
        <v>0</v>
      </c>
      <c r="BX78" s="46">
        <f t="shared" si="71"/>
        <v>0</v>
      </c>
      <c r="BY78" s="46">
        <v>0</v>
      </c>
      <c r="BZ78" s="46">
        <f t="shared" si="72"/>
        <v>0</v>
      </c>
      <c r="CA78" s="47">
        <v>0</v>
      </c>
      <c r="CB78" s="46">
        <f t="shared" si="73"/>
        <v>0</v>
      </c>
      <c r="CC78" s="48">
        <v>0</v>
      </c>
      <c r="CD78" s="46">
        <f t="shared" si="74"/>
        <v>0</v>
      </c>
      <c r="CE78" s="49">
        <v>20</v>
      </c>
      <c r="CF78" s="50">
        <f t="shared" si="40"/>
        <v>6042.9380000000001</v>
      </c>
      <c r="CG78" s="71"/>
      <c r="CH78" s="52"/>
      <c r="CI78" s="52"/>
      <c r="CJ78" s="52"/>
      <c r="CK78" s="52">
        <f t="shared" si="75"/>
        <v>6042.9380000000001</v>
      </c>
      <c r="CL78" s="52">
        <f t="shared" si="75"/>
        <v>6042.9380000000001</v>
      </c>
      <c r="CM78" s="52">
        <f t="shared" si="75"/>
        <v>6042.9380000000001</v>
      </c>
      <c r="CN78" s="52">
        <f t="shared" si="75"/>
        <v>6042.9380000000001</v>
      </c>
      <c r="CO78" s="52">
        <f t="shared" si="75"/>
        <v>6042.9380000000001</v>
      </c>
      <c r="CP78" s="52">
        <f t="shared" si="75"/>
        <v>6042.9380000000001</v>
      </c>
      <c r="CQ78" s="52">
        <f t="shared" si="75"/>
        <v>6042.9380000000001</v>
      </c>
      <c r="CR78" s="52">
        <f t="shared" si="75"/>
        <v>6042.9380000000001</v>
      </c>
      <c r="CS78" s="52">
        <f t="shared" si="75"/>
        <v>6042.9380000000001</v>
      </c>
      <c r="CT78" s="52">
        <f t="shared" si="75"/>
        <v>6042.9380000000001</v>
      </c>
      <c r="CU78" s="52">
        <f t="shared" si="76"/>
        <v>6042.9380000000001</v>
      </c>
      <c r="CV78" s="52">
        <f t="shared" si="76"/>
        <v>6042.9380000000001</v>
      </c>
      <c r="CW78" s="52">
        <f t="shared" si="76"/>
        <v>6042.9380000000001</v>
      </c>
      <c r="CX78" s="52">
        <f t="shared" si="76"/>
        <v>6042.9380000000001</v>
      </c>
      <c r="CY78" s="52">
        <f t="shared" si="76"/>
        <v>6042.9380000000001</v>
      </c>
      <c r="CZ78" s="52">
        <f t="shared" si="76"/>
        <v>6042.9380000000001</v>
      </c>
      <c r="DA78" s="52">
        <f t="shared" si="76"/>
        <v>6042.9380000000001</v>
      </c>
      <c r="DB78" s="52">
        <f t="shared" si="76"/>
        <v>6042.9380000000001</v>
      </c>
      <c r="DC78" s="52">
        <f t="shared" si="76"/>
        <v>6042.9380000000001</v>
      </c>
      <c r="DD78" s="52">
        <f t="shared" si="76"/>
        <v>6042.9380000000001</v>
      </c>
      <c r="DE78" s="53"/>
      <c r="DF78" s="53"/>
      <c r="DG78" s="54">
        <v>0</v>
      </c>
      <c r="DH78" s="55">
        <v>20</v>
      </c>
      <c r="DI78" s="56" t="s">
        <v>689</v>
      </c>
      <c r="DJ78" s="57">
        <v>65724.320000000007</v>
      </c>
      <c r="DK78" s="57">
        <v>695577.44</v>
      </c>
      <c r="DL78" s="57">
        <v>1262445.2480000001</v>
      </c>
      <c r="DM78" s="57">
        <v>1199322.9856000002</v>
      </c>
      <c r="DN78" s="57">
        <v>1136200.7232000004</v>
      </c>
      <c r="DO78" s="57">
        <v>788.69184000000007</v>
      </c>
      <c r="DP78" s="58">
        <v>9042.5067199999994</v>
      </c>
      <c r="DQ78" s="58">
        <v>16411.788224</v>
      </c>
      <c r="DR78" s="58">
        <v>15591.198812800003</v>
      </c>
      <c r="DS78" s="58">
        <v>14770.609401600004</v>
      </c>
    </row>
    <row r="79" spans="1:123" x14ac:dyDescent="0.25">
      <c r="A79" s="30" t="s">
        <v>683</v>
      </c>
      <c r="B79" s="65">
        <v>1110002</v>
      </c>
      <c r="C79" s="66"/>
      <c r="D79" s="67" t="s">
        <v>698</v>
      </c>
      <c r="E79" s="34" t="s">
        <v>685</v>
      </c>
      <c r="F79" s="34">
        <v>0</v>
      </c>
      <c r="G79" s="34" t="s">
        <v>479</v>
      </c>
      <c r="H79" s="34" t="s">
        <v>54</v>
      </c>
      <c r="I79" s="34" t="s">
        <v>490</v>
      </c>
      <c r="J79" s="34" t="s">
        <v>86</v>
      </c>
      <c r="K79" s="34" t="s">
        <v>529</v>
      </c>
      <c r="L79" s="34" t="s">
        <v>467</v>
      </c>
      <c r="M79" s="36">
        <v>1.04</v>
      </c>
      <c r="N79" s="69" t="s">
        <v>586</v>
      </c>
      <c r="O79" s="69" t="s">
        <v>58</v>
      </c>
      <c r="P79" s="37" t="s">
        <v>471</v>
      </c>
      <c r="Q79" s="38">
        <v>2018</v>
      </c>
      <c r="R79" s="39" t="s">
        <v>470</v>
      </c>
      <c r="S79" s="37" t="s">
        <v>686</v>
      </c>
      <c r="T79" s="39" t="s">
        <v>494</v>
      </c>
      <c r="U79" s="39" t="s">
        <v>495</v>
      </c>
      <c r="V79" s="39" t="s">
        <v>687</v>
      </c>
      <c r="W79" s="40" t="s">
        <v>688</v>
      </c>
      <c r="X79" s="40" t="s">
        <v>474</v>
      </c>
      <c r="Y79" s="41"/>
      <c r="Z79" s="274">
        <v>0</v>
      </c>
      <c r="AA79" s="42"/>
      <c r="AB79" s="35">
        <v>383737</v>
      </c>
      <c r="AC79" s="43">
        <v>0</v>
      </c>
      <c r="AD79" s="43"/>
      <c r="AE79" s="43">
        <v>0</v>
      </c>
      <c r="AF79" s="44"/>
      <c r="AG79" s="45">
        <f t="shared" si="50"/>
        <v>383737.4</v>
      </c>
      <c r="AH79" s="45">
        <f t="shared" si="51"/>
        <v>396017.00000000006</v>
      </c>
      <c r="AI79" s="45">
        <f t="shared" si="52"/>
        <v>396017.00000000006</v>
      </c>
      <c r="AJ79" s="73">
        <f>383737*0.2</f>
        <v>76747.400000000009</v>
      </c>
      <c r="AK79" s="73">
        <v>306990</v>
      </c>
      <c r="AL79" s="46">
        <f t="shared" ref="AL79:AL110" si="77">M79*AK79</f>
        <v>319269.60000000003</v>
      </c>
      <c r="AM79" s="46">
        <v>0</v>
      </c>
      <c r="AN79" s="46">
        <f t="shared" si="53"/>
        <v>0</v>
      </c>
      <c r="AO79" s="46">
        <v>0</v>
      </c>
      <c r="AP79" s="46">
        <f t="shared" si="54"/>
        <v>0</v>
      </c>
      <c r="AQ79" s="46">
        <v>0</v>
      </c>
      <c r="AR79" s="46">
        <f t="shared" si="55"/>
        <v>0</v>
      </c>
      <c r="AS79" s="46">
        <v>0</v>
      </c>
      <c r="AT79" s="46">
        <f t="shared" si="56"/>
        <v>0</v>
      </c>
      <c r="AU79" s="46">
        <v>0</v>
      </c>
      <c r="AV79" s="46">
        <f t="shared" si="57"/>
        <v>0</v>
      </c>
      <c r="AW79" s="46">
        <v>0</v>
      </c>
      <c r="AX79" s="46">
        <f t="shared" si="58"/>
        <v>0</v>
      </c>
      <c r="AY79" s="46">
        <v>0</v>
      </c>
      <c r="AZ79" s="46">
        <f t="shared" si="59"/>
        <v>0</v>
      </c>
      <c r="BA79" s="46">
        <v>0</v>
      </c>
      <c r="BB79" s="46">
        <f t="shared" si="60"/>
        <v>0</v>
      </c>
      <c r="BC79" s="46">
        <v>0</v>
      </c>
      <c r="BD79" s="46">
        <f t="shared" si="61"/>
        <v>0</v>
      </c>
      <c r="BE79" s="46">
        <v>0</v>
      </c>
      <c r="BF79" s="46">
        <f t="shared" si="62"/>
        <v>0</v>
      </c>
      <c r="BG79" s="46">
        <v>0</v>
      </c>
      <c r="BH79" s="46">
        <f t="shared" si="63"/>
        <v>0</v>
      </c>
      <c r="BI79" s="46">
        <v>0</v>
      </c>
      <c r="BJ79" s="46">
        <f t="shared" si="64"/>
        <v>0</v>
      </c>
      <c r="BK79" s="46">
        <v>0</v>
      </c>
      <c r="BL79" s="46">
        <f t="shared" si="65"/>
        <v>0</v>
      </c>
      <c r="BM79" s="46">
        <v>0</v>
      </c>
      <c r="BN79" s="46">
        <f t="shared" si="66"/>
        <v>0</v>
      </c>
      <c r="BO79" s="46">
        <v>0</v>
      </c>
      <c r="BP79" s="46">
        <f t="shared" si="67"/>
        <v>0</v>
      </c>
      <c r="BQ79" s="46">
        <v>0</v>
      </c>
      <c r="BR79" s="46">
        <f t="shared" si="68"/>
        <v>0</v>
      </c>
      <c r="BS79" s="46">
        <v>0</v>
      </c>
      <c r="BT79" s="46">
        <f t="shared" si="69"/>
        <v>0</v>
      </c>
      <c r="BU79" s="46">
        <v>0</v>
      </c>
      <c r="BV79" s="46">
        <f t="shared" si="70"/>
        <v>0</v>
      </c>
      <c r="BW79" s="46">
        <v>0</v>
      </c>
      <c r="BX79" s="46">
        <f t="shared" si="71"/>
        <v>0</v>
      </c>
      <c r="BY79" s="46">
        <v>0</v>
      </c>
      <c r="BZ79" s="46">
        <f t="shared" si="72"/>
        <v>0</v>
      </c>
      <c r="CA79" s="47">
        <v>0</v>
      </c>
      <c r="CB79" s="46">
        <f t="shared" si="73"/>
        <v>0</v>
      </c>
      <c r="CC79" s="48">
        <v>0</v>
      </c>
      <c r="CD79" s="46">
        <f t="shared" si="74"/>
        <v>0</v>
      </c>
      <c r="CE79" s="49">
        <v>20</v>
      </c>
      <c r="CF79" s="50">
        <f t="shared" si="40"/>
        <v>19800.850000000002</v>
      </c>
      <c r="CG79" s="71"/>
      <c r="CH79" s="52"/>
      <c r="CI79" s="52"/>
      <c r="CJ79" s="52"/>
      <c r="CK79" s="52">
        <f t="shared" si="75"/>
        <v>19800.850000000002</v>
      </c>
      <c r="CL79" s="52">
        <f t="shared" si="75"/>
        <v>19800.850000000002</v>
      </c>
      <c r="CM79" s="52">
        <f t="shared" si="75"/>
        <v>19800.850000000002</v>
      </c>
      <c r="CN79" s="52">
        <f t="shared" si="75"/>
        <v>19800.850000000002</v>
      </c>
      <c r="CO79" s="52">
        <f t="shared" si="75"/>
        <v>19800.850000000002</v>
      </c>
      <c r="CP79" s="52">
        <f t="shared" si="75"/>
        <v>19800.850000000002</v>
      </c>
      <c r="CQ79" s="52">
        <f t="shared" si="75"/>
        <v>19800.850000000002</v>
      </c>
      <c r="CR79" s="52">
        <f t="shared" si="75"/>
        <v>19800.850000000002</v>
      </c>
      <c r="CS79" s="52">
        <f t="shared" si="75"/>
        <v>19800.850000000002</v>
      </c>
      <c r="CT79" s="52">
        <f t="shared" si="75"/>
        <v>19800.850000000002</v>
      </c>
      <c r="CU79" s="52">
        <f t="shared" si="76"/>
        <v>19800.850000000002</v>
      </c>
      <c r="CV79" s="52">
        <f t="shared" si="76"/>
        <v>19800.850000000002</v>
      </c>
      <c r="CW79" s="52">
        <f t="shared" si="76"/>
        <v>19800.850000000002</v>
      </c>
      <c r="CX79" s="52">
        <f t="shared" si="76"/>
        <v>19800.850000000002</v>
      </c>
      <c r="CY79" s="52">
        <f t="shared" si="76"/>
        <v>19800.850000000002</v>
      </c>
      <c r="CZ79" s="52">
        <f t="shared" si="76"/>
        <v>19800.850000000002</v>
      </c>
      <c r="DA79" s="52">
        <f t="shared" si="76"/>
        <v>19800.850000000002</v>
      </c>
      <c r="DB79" s="52">
        <f t="shared" si="76"/>
        <v>19800.850000000002</v>
      </c>
      <c r="DC79" s="52">
        <f t="shared" si="76"/>
        <v>19800.850000000002</v>
      </c>
      <c r="DD79" s="52">
        <f t="shared" si="76"/>
        <v>19800.850000000002</v>
      </c>
      <c r="DE79" s="53"/>
      <c r="DF79" s="53"/>
      <c r="DG79" s="54">
        <v>0</v>
      </c>
      <c r="DH79" s="55">
        <v>20</v>
      </c>
      <c r="DI79" s="56" t="s">
        <v>689</v>
      </c>
      <c r="DJ79" s="57">
        <v>65724.320000000007</v>
      </c>
      <c r="DK79" s="57">
        <v>695577.44</v>
      </c>
      <c r="DL79" s="57">
        <v>1262445.2480000001</v>
      </c>
      <c r="DM79" s="57">
        <v>1199322.9856000002</v>
      </c>
      <c r="DN79" s="57">
        <v>1136200.7232000004</v>
      </c>
      <c r="DO79" s="57">
        <v>788.69184000000007</v>
      </c>
      <c r="DP79" s="58">
        <v>9042.5067199999994</v>
      </c>
      <c r="DQ79" s="58">
        <v>16411.788224</v>
      </c>
      <c r="DR79" s="58">
        <v>15591.198812800003</v>
      </c>
      <c r="DS79" s="58">
        <v>14770.609401600004</v>
      </c>
    </row>
    <row r="80" spans="1:123" x14ac:dyDescent="0.25">
      <c r="A80" s="30" t="s">
        <v>683</v>
      </c>
      <c r="B80" s="65">
        <v>1110003</v>
      </c>
      <c r="C80" s="66"/>
      <c r="D80" s="67" t="s">
        <v>699</v>
      </c>
      <c r="E80" s="34" t="s">
        <v>685</v>
      </c>
      <c r="F80" s="34">
        <v>0</v>
      </c>
      <c r="G80" s="34" t="s">
        <v>479</v>
      </c>
      <c r="H80" s="34" t="s">
        <v>54</v>
      </c>
      <c r="I80" s="34" t="s">
        <v>490</v>
      </c>
      <c r="J80" s="34" t="s">
        <v>86</v>
      </c>
      <c r="K80" s="34" t="s">
        <v>529</v>
      </c>
      <c r="L80" s="34" t="s">
        <v>467</v>
      </c>
      <c r="M80" s="36">
        <v>1.04</v>
      </c>
      <c r="N80" s="69" t="s">
        <v>586</v>
      </c>
      <c r="O80" s="69" t="s">
        <v>58</v>
      </c>
      <c r="P80" s="37" t="s">
        <v>471</v>
      </c>
      <c r="Q80" s="38">
        <v>2018</v>
      </c>
      <c r="R80" s="39" t="s">
        <v>470</v>
      </c>
      <c r="S80" s="37" t="s">
        <v>686</v>
      </c>
      <c r="T80" s="39" t="s">
        <v>494</v>
      </c>
      <c r="U80" s="39" t="s">
        <v>495</v>
      </c>
      <c r="V80" s="39" t="s">
        <v>687</v>
      </c>
      <c r="W80" s="40" t="s">
        <v>688</v>
      </c>
      <c r="X80" s="40" t="s">
        <v>474</v>
      </c>
      <c r="Y80" s="41"/>
      <c r="Z80" s="274">
        <v>0</v>
      </c>
      <c r="AA80" s="42"/>
      <c r="AB80" s="35">
        <v>135330</v>
      </c>
      <c r="AC80" s="43">
        <v>0</v>
      </c>
      <c r="AD80" s="43"/>
      <c r="AE80" s="43">
        <v>0</v>
      </c>
      <c r="AF80" s="44"/>
      <c r="AG80" s="45">
        <f t="shared" si="50"/>
        <v>135330</v>
      </c>
      <c r="AH80" s="45">
        <f t="shared" si="51"/>
        <v>139660.56</v>
      </c>
      <c r="AI80" s="45">
        <f t="shared" si="52"/>
        <v>139660.56</v>
      </c>
      <c r="AJ80" s="73">
        <f>135330*0.2</f>
        <v>27066</v>
      </c>
      <c r="AK80" s="73">
        <v>108264</v>
      </c>
      <c r="AL80" s="46">
        <f t="shared" si="77"/>
        <v>112594.56</v>
      </c>
      <c r="AM80" s="46">
        <v>0</v>
      </c>
      <c r="AN80" s="46">
        <f t="shared" si="53"/>
        <v>0</v>
      </c>
      <c r="AO80" s="46">
        <v>0</v>
      </c>
      <c r="AP80" s="46">
        <f t="shared" si="54"/>
        <v>0</v>
      </c>
      <c r="AQ80" s="46">
        <v>0</v>
      </c>
      <c r="AR80" s="46">
        <f t="shared" si="55"/>
        <v>0</v>
      </c>
      <c r="AS80" s="46">
        <v>0</v>
      </c>
      <c r="AT80" s="46">
        <f t="shared" si="56"/>
        <v>0</v>
      </c>
      <c r="AU80" s="46">
        <v>0</v>
      </c>
      <c r="AV80" s="46">
        <f t="shared" si="57"/>
        <v>0</v>
      </c>
      <c r="AW80" s="46">
        <v>0</v>
      </c>
      <c r="AX80" s="46">
        <f t="shared" si="58"/>
        <v>0</v>
      </c>
      <c r="AY80" s="46">
        <v>0</v>
      </c>
      <c r="AZ80" s="46">
        <f t="shared" si="59"/>
        <v>0</v>
      </c>
      <c r="BA80" s="46">
        <v>0</v>
      </c>
      <c r="BB80" s="46">
        <f t="shared" si="60"/>
        <v>0</v>
      </c>
      <c r="BC80" s="46">
        <v>0</v>
      </c>
      <c r="BD80" s="46">
        <f t="shared" si="61"/>
        <v>0</v>
      </c>
      <c r="BE80" s="46">
        <v>0</v>
      </c>
      <c r="BF80" s="46">
        <f t="shared" si="62"/>
        <v>0</v>
      </c>
      <c r="BG80" s="46">
        <v>0</v>
      </c>
      <c r="BH80" s="46">
        <f t="shared" si="63"/>
        <v>0</v>
      </c>
      <c r="BI80" s="46">
        <v>0</v>
      </c>
      <c r="BJ80" s="46">
        <f t="shared" si="64"/>
        <v>0</v>
      </c>
      <c r="BK80" s="46">
        <v>0</v>
      </c>
      <c r="BL80" s="46">
        <f t="shared" si="65"/>
        <v>0</v>
      </c>
      <c r="BM80" s="46">
        <v>0</v>
      </c>
      <c r="BN80" s="46">
        <f t="shared" si="66"/>
        <v>0</v>
      </c>
      <c r="BO80" s="46">
        <v>0</v>
      </c>
      <c r="BP80" s="46">
        <f t="shared" si="67"/>
        <v>0</v>
      </c>
      <c r="BQ80" s="46">
        <v>0</v>
      </c>
      <c r="BR80" s="46">
        <f t="shared" si="68"/>
        <v>0</v>
      </c>
      <c r="BS80" s="46">
        <v>0</v>
      </c>
      <c r="BT80" s="46">
        <f t="shared" si="69"/>
        <v>0</v>
      </c>
      <c r="BU80" s="46">
        <v>0</v>
      </c>
      <c r="BV80" s="46">
        <f t="shared" si="70"/>
        <v>0</v>
      </c>
      <c r="BW80" s="46">
        <v>0</v>
      </c>
      <c r="BX80" s="46">
        <f t="shared" si="71"/>
        <v>0</v>
      </c>
      <c r="BY80" s="46">
        <v>0</v>
      </c>
      <c r="BZ80" s="46">
        <f t="shared" si="72"/>
        <v>0</v>
      </c>
      <c r="CA80" s="47">
        <v>0</v>
      </c>
      <c r="CB80" s="46">
        <f t="shared" si="73"/>
        <v>0</v>
      </c>
      <c r="CC80" s="48">
        <v>0</v>
      </c>
      <c r="CD80" s="46">
        <f t="shared" si="74"/>
        <v>0</v>
      </c>
      <c r="CE80" s="49">
        <v>20</v>
      </c>
      <c r="CF80" s="50">
        <f t="shared" si="40"/>
        <v>6983.0280000000002</v>
      </c>
      <c r="CG80" s="71"/>
      <c r="CH80" s="52"/>
      <c r="CI80" s="52"/>
      <c r="CJ80" s="52"/>
      <c r="CK80" s="52">
        <f t="shared" si="75"/>
        <v>6983.0280000000002</v>
      </c>
      <c r="CL80" s="52">
        <f t="shared" si="75"/>
        <v>6983.0280000000002</v>
      </c>
      <c r="CM80" s="52">
        <f t="shared" si="75"/>
        <v>6983.0280000000002</v>
      </c>
      <c r="CN80" s="52">
        <f t="shared" si="75"/>
        <v>6983.0280000000002</v>
      </c>
      <c r="CO80" s="52">
        <f t="shared" si="75"/>
        <v>6983.0280000000002</v>
      </c>
      <c r="CP80" s="52">
        <f t="shared" si="75"/>
        <v>6983.0280000000002</v>
      </c>
      <c r="CQ80" s="52">
        <f t="shared" si="75"/>
        <v>6983.0280000000002</v>
      </c>
      <c r="CR80" s="52">
        <f t="shared" si="75"/>
        <v>6983.0280000000002</v>
      </c>
      <c r="CS80" s="52">
        <f t="shared" si="75"/>
        <v>6983.0280000000002</v>
      </c>
      <c r="CT80" s="52">
        <f t="shared" si="75"/>
        <v>6983.0280000000002</v>
      </c>
      <c r="CU80" s="52">
        <f t="shared" si="76"/>
        <v>6983.0280000000002</v>
      </c>
      <c r="CV80" s="52">
        <f t="shared" si="76"/>
        <v>6983.0280000000002</v>
      </c>
      <c r="CW80" s="52">
        <f t="shared" si="76"/>
        <v>6983.0280000000002</v>
      </c>
      <c r="CX80" s="52">
        <f t="shared" si="76"/>
        <v>6983.0280000000002</v>
      </c>
      <c r="CY80" s="52">
        <f t="shared" si="76"/>
        <v>6983.0280000000002</v>
      </c>
      <c r="CZ80" s="52">
        <f t="shared" si="76"/>
        <v>6983.0280000000002</v>
      </c>
      <c r="DA80" s="52">
        <f t="shared" si="76"/>
        <v>6983.0280000000002</v>
      </c>
      <c r="DB80" s="52">
        <f t="shared" si="76"/>
        <v>6983.0280000000002</v>
      </c>
      <c r="DC80" s="52">
        <f t="shared" si="76"/>
        <v>6983.0280000000002</v>
      </c>
      <c r="DD80" s="52">
        <f t="shared" si="76"/>
        <v>6983.0280000000002</v>
      </c>
      <c r="DE80" s="53"/>
      <c r="DF80" s="53"/>
      <c r="DG80" s="54">
        <v>0</v>
      </c>
      <c r="DH80" s="55">
        <v>20</v>
      </c>
      <c r="DI80" s="56" t="s">
        <v>689</v>
      </c>
      <c r="DJ80" s="57">
        <v>65724.320000000007</v>
      </c>
      <c r="DK80" s="57">
        <v>695577.44</v>
      </c>
      <c r="DL80" s="57">
        <v>1262445.2480000001</v>
      </c>
      <c r="DM80" s="57">
        <v>1199322.9856000002</v>
      </c>
      <c r="DN80" s="57">
        <v>1136200.7232000004</v>
      </c>
      <c r="DO80" s="57">
        <v>788.69184000000007</v>
      </c>
      <c r="DP80" s="58">
        <v>9042.5067199999994</v>
      </c>
      <c r="DQ80" s="58">
        <v>16411.788224</v>
      </c>
      <c r="DR80" s="58">
        <v>15591.198812800003</v>
      </c>
      <c r="DS80" s="58">
        <v>14770.609401600004</v>
      </c>
    </row>
    <row r="81" spans="1:123" x14ac:dyDescent="0.25">
      <c r="A81" s="30" t="s">
        <v>690</v>
      </c>
      <c r="B81" s="65">
        <v>1140016</v>
      </c>
      <c r="C81" s="66"/>
      <c r="D81" s="67" t="s">
        <v>137</v>
      </c>
      <c r="E81" s="34"/>
      <c r="F81" s="34"/>
      <c r="G81" s="34"/>
      <c r="H81" s="34"/>
      <c r="I81" s="34"/>
      <c r="J81" s="34" t="s">
        <v>138</v>
      </c>
      <c r="K81" s="34"/>
      <c r="L81" s="34"/>
      <c r="M81" s="36">
        <v>1.04</v>
      </c>
      <c r="N81" s="69"/>
      <c r="O81" s="69"/>
      <c r="P81" s="37"/>
      <c r="Q81" s="38"/>
      <c r="R81" s="39"/>
      <c r="S81" s="37"/>
      <c r="T81" s="39"/>
      <c r="U81" s="39"/>
      <c r="V81" s="39"/>
      <c r="W81" s="40"/>
      <c r="X81" s="40" t="s">
        <v>619</v>
      </c>
      <c r="Y81" s="41"/>
      <c r="Z81" s="274"/>
      <c r="AA81" s="42"/>
      <c r="AB81" s="43">
        <v>45000</v>
      </c>
      <c r="AC81" s="43"/>
      <c r="AD81" s="43"/>
      <c r="AE81" s="43"/>
      <c r="AF81" s="44"/>
      <c r="AG81" s="45">
        <v>45000</v>
      </c>
      <c r="AH81" s="45">
        <f t="shared" si="51"/>
        <v>45000</v>
      </c>
      <c r="AI81" s="45">
        <f t="shared" si="52"/>
        <v>45000</v>
      </c>
      <c r="AJ81" s="138">
        <v>45000</v>
      </c>
      <c r="AK81" s="46">
        <v>0</v>
      </c>
      <c r="AL81" s="46">
        <f t="shared" si="77"/>
        <v>0</v>
      </c>
      <c r="AM81" s="46">
        <v>0</v>
      </c>
      <c r="AN81" s="46">
        <f t="shared" si="53"/>
        <v>0</v>
      </c>
      <c r="AO81" s="46">
        <v>0</v>
      </c>
      <c r="AP81" s="46">
        <f t="shared" si="54"/>
        <v>0</v>
      </c>
      <c r="AQ81" s="46">
        <v>0</v>
      </c>
      <c r="AR81" s="46">
        <f t="shared" si="55"/>
        <v>0</v>
      </c>
      <c r="AS81" s="46">
        <v>0</v>
      </c>
      <c r="AT81" s="46">
        <f t="shared" si="56"/>
        <v>0</v>
      </c>
      <c r="AU81" s="46">
        <v>0</v>
      </c>
      <c r="AV81" s="46">
        <f t="shared" si="57"/>
        <v>0</v>
      </c>
      <c r="AW81" s="46">
        <v>0</v>
      </c>
      <c r="AX81" s="46">
        <f t="shared" si="58"/>
        <v>0</v>
      </c>
      <c r="AY81" s="46">
        <v>0</v>
      </c>
      <c r="AZ81" s="46">
        <f t="shared" si="59"/>
        <v>0</v>
      </c>
      <c r="BA81" s="46">
        <v>0</v>
      </c>
      <c r="BB81" s="46">
        <f t="shared" si="60"/>
        <v>0</v>
      </c>
      <c r="BC81" s="46">
        <v>0</v>
      </c>
      <c r="BD81" s="46">
        <f t="shared" si="61"/>
        <v>0</v>
      </c>
      <c r="BE81" s="46">
        <v>0</v>
      </c>
      <c r="BF81" s="46">
        <f t="shared" si="62"/>
        <v>0</v>
      </c>
      <c r="BG81" s="46">
        <v>0</v>
      </c>
      <c r="BH81" s="46">
        <f t="shared" si="63"/>
        <v>0</v>
      </c>
      <c r="BI81" s="46">
        <v>0</v>
      </c>
      <c r="BJ81" s="46">
        <f t="shared" si="64"/>
        <v>0</v>
      </c>
      <c r="BK81" s="46">
        <v>0</v>
      </c>
      <c r="BL81" s="46">
        <f t="shared" si="65"/>
        <v>0</v>
      </c>
      <c r="BM81" s="46">
        <v>0</v>
      </c>
      <c r="BN81" s="46">
        <f t="shared" si="66"/>
        <v>0</v>
      </c>
      <c r="BO81" s="46">
        <v>0</v>
      </c>
      <c r="BP81" s="46">
        <f t="shared" si="67"/>
        <v>0</v>
      </c>
      <c r="BQ81" s="46">
        <v>0</v>
      </c>
      <c r="BR81" s="46">
        <f t="shared" si="68"/>
        <v>0</v>
      </c>
      <c r="BS81" s="46">
        <v>0</v>
      </c>
      <c r="BT81" s="46">
        <f t="shared" si="69"/>
        <v>0</v>
      </c>
      <c r="BU81" s="46">
        <v>0</v>
      </c>
      <c r="BV81" s="46">
        <f t="shared" si="70"/>
        <v>0</v>
      </c>
      <c r="BW81" s="46">
        <v>0</v>
      </c>
      <c r="BX81" s="46">
        <f t="shared" si="71"/>
        <v>0</v>
      </c>
      <c r="BY81" s="46">
        <v>0</v>
      </c>
      <c r="BZ81" s="46">
        <f t="shared" si="72"/>
        <v>0</v>
      </c>
      <c r="CA81" s="47">
        <v>0</v>
      </c>
      <c r="CB81" s="46">
        <f t="shared" si="73"/>
        <v>0</v>
      </c>
      <c r="CC81" s="48">
        <v>0</v>
      </c>
      <c r="CD81" s="46">
        <f t="shared" si="74"/>
        <v>0</v>
      </c>
      <c r="CE81" s="49">
        <v>10</v>
      </c>
      <c r="CF81" s="50">
        <f t="shared" si="40"/>
        <v>4500</v>
      </c>
      <c r="CG81" s="71"/>
      <c r="CH81" s="52"/>
      <c r="CI81" s="52"/>
      <c r="CJ81" s="53">
        <f t="shared" ref="CJ81:CY90" si="78">$CF81</f>
        <v>4500</v>
      </c>
      <c r="CK81" s="53">
        <f t="shared" si="78"/>
        <v>4500</v>
      </c>
      <c r="CL81" s="53">
        <f t="shared" si="78"/>
        <v>4500</v>
      </c>
      <c r="CM81" s="53">
        <f t="shared" si="78"/>
        <v>4500</v>
      </c>
      <c r="CN81" s="53">
        <f t="shared" si="78"/>
        <v>4500</v>
      </c>
      <c r="CO81" s="53">
        <f t="shared" si="78"/>
        <v>4500</v>
      </c>
      <c r="CP81" s="53">
        <f t="shared" si="78"/>
        <v>4500</v>
      </c>
      <c r="CQ81" s="53">
        <f t="shared" si="78"/>
        <v>4500</v>
      </c>
      <c r="CR81" s="53">
        <f t="shared" si="78"/>
        <v>4500</v>
      </c>
      <c r="CS81" s="53">
        <f t="shared" si="78"/>
        <v>4500</v>
      </c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4"/>
      <c r="DH81" s="55"/>
      <c r="DI81" s="56"/>
      <c r="DJ81" s="57"/>
      <c r="DK81" s="57"/>
      <c r="DL81" s="57"/>
      <c r="DM81" s="57"/>
      <c r="DN81" s="57"/>
      <c r="DO81" s="57"/>
      <c r="DP81" s="58"/>
      <c r="DQ81" s="58"/>
      <c r="DR81" s="58"/>
      <c r="DS81" s="58"/>
    </row>
    <row r="82" spans="1:123" x14ac:dyDescent="0.25">
      <c r="A82" s="30" t="s">
        <v>690</v>
      </c>
      <c r="B82" s="65">
        <v>1140017</v>
      </c>
      <c r="C82" s="66"/>
      <c r="D82" s="67" t="s">
        <v>139</v>
      </c>
      <c r="E82" s="34"/>
      <c r="F82" s="34"/>
      <c r="G82" s="34"/>
      <c r="H82" s="34"/>
      <c r="I82" s="34"/>
      <c r="J82" s="34" t="s">
        <v>138</v>
      </c>
      <c r="K82" s="34"/>
      <c r="L82" s="34"/>
      <c r="M82" s="36">
        <v>1.04</v>
      </c>
      <c r="N82" s="69"/>
      <c r="O82" s="69"/>
      <c r="P82" s="37"/>
      <c r="Q82" s="38"/>
      <c r="R82" s="39"/>
      <c r="S82" s="37"/>
      <c r="T82" s="39"/>
      <c r="U82" s="39"/>
      <c r="V82" s="39"/>
      <c r="W82" s="40"/>
      <c r="X82" s="40" t="s">
        <v>619</v>
      </c>
      <c r="Y82" s="41"/>
      <c r="Z82" s="274"/>
      <c r="AA82" s="42"/>
      <c r="AB82" s="43">
        <v>45000</v>
      </c>
      <c r="AC82" s="43"/>
      <c r="AD82" s="43"/>
      <c r="AE82" s="43"/>
      <c r="AF82" s="44"/>
      <c r="AG82" s="45">
        <v>45000</v>
      </c>
      <c r="AH82" s="45">
        <f t="shared" si="51"/>
        <v>45000</v>
      </c>
      <c r="AI82" s="45">
        <f t="shared" si="52"/>
        <v>45000</v>
      </c>
      <c r="AJ82" s="138">
        <v>45000</v>
      </c>
      <c r="AK82" s="46">
        <v>0</v>
      </c>
      <c r="AL82" s="46">
        <f t="shared" si="77"/>
        <v>0</v>
      </c>
      <c r="AM82" s="46">
        <v>0</v>
      </c>
      <c r="AN82" s="46">
        <f t="shared" si="53"/>
        <v>0</v>
      </c>
      <c r="AO82" s="46">
        <v>0</v>
      </c>
      <c r="AP82" s="46">
        <f t="shared" si="54"/>
        <v>0</v>
      </c>
      <c r="AQ82" s="46">
        <v>0</v>
      </c>
      <c r="AR82" s="46">
        <f t="shared" si="55"/>
        <v>0</v>
      </c>
      <c r="AS82" s="46">
        <v>0</v>
      </c>
      <c r="AT82" s="46">
        <f t="shared" si="56"/>
        <v>0</v>
      </c>
      <c r="AU82" s="46">
        <v>0</v>
      </c>
      <c r="AV82" s="46">
        <f t="shared" si="57"/>
        <v>0</v>
      </c>
      <c r="AW82" s="46">
        <v>0</v>
      </c>
      <c r="AX82" s="46">
        <f t="shared" si="58"/>
        <v>0</v>
      </c>
      <c r="AY82" s="46">
        <v>0</v>
      </c>
      <c r="AZ82" s="46">
        <f t="shared" si="59"/>
        <v>0</v>
      </c>
      <c r="BA82" s="46">
        <v>0</v>
      </c>
      <c r="BB82" s="46">
        <f t="shared" si="60"/>
        <v>0</v>
      </c>
      <c r="BC82" s="46">
        <v>0</v>
      </c>
      <c r="BD82" s="46">
        <f t="shared" si="61"/>
        <v>0</v>
      </c>
      <c r="BE82" s="46">
        <v>0</v>
      </c>
      <c r="BF82" s="46">
        <f t="shared" si="62"/>
        <v>0</v>
      </c>
      <c r="BG82" s="46">
        <v>0</v>
      </c>
      <c r="BH82" s="46">
        <f t="shared" si="63"/>
        <v>0</v>
      </c>
      <c r="BI82" s="46">
        <v>0</v>
      </c>
      <c r="BJ82" s="46">
        <f t="shared" si="64"/>
        <v>0</v>
      </c>
      <c r="BK82" s="46">
        <v>0</v>
      </c>
      <c r="BL82" s="46">
        <f t="shared" si="65"/>
        <v>0</v>
      </c>
      <c r="BM82" s="46">
        <v>0</v>
      </c>
      <c r="BN82" s="46">
        <f t="shared" si="66"/>
        <v>0</v>
      </c>
      <c r="BO82" s="46">
        <v>0</v>
      </c>
      <c r="BP82" s="46">
        <f t="shared" si="67"/>
        <v>0</v>
      </c>
      <c r="BQ82" s="46">
        <v>0</v>
      </c>
      <c r="BR82" s="46">
        <f t="shared" si="68"/>
        <v>0</v>
      </c>
      <c r="BS82" s="46">
        <v>0</v>
      </c>
      <c r="BT82" s="46">
        <f t="shared" si="69"/>
        <v>0</v>
      </c>
      <c r="BU82" s="46">
        <v>0</v>
      </c>
      <c r="BV82" s="46">
        <f t="shared" si="70"/>
        <v>0</v>
      </c>
      <c r="BW82" s="46">
        <v>0</v>
      </c>
      <c r="BX82" s="46">
        <f t="shared" si="71"/>
        <v>0</v>
      </c>
      <c r="BY82" s="46">
        <v>0</v>
      </c>
      <c r="BZ82" s="46">
        <f t="shared" si="72"/>
        <v>0</v>
      </c>
      <c r="CA82" s="47">
        <v>0</v>
      </c>
      <c r="CB82" s="46">
        <f t="shared" si="73"/>
        <v>0</v>
      </c>
      <c r="CC82" s="48">
        <v>0</v>
      </c>
      <c r="CD82" s="46">
        <f t="shared" si="74"/>
        <v>0</v>
      </c>
      <c r="CE82" s="49">
        <v>10</v>
      </c>
      <c r="CF82" s="50">
        <f t="shared" si="40"/>
        <v>4500</v>
      </c>
      <c r="CG82" s="71"/>
      <c r="CH82" s="52"/>
      <c r="CI82" s="52"/>
      <c r="CJ82" s="53">
        <f t="shared" si="78"/>
        <v>4500</v>
      </c>
      <c r="CK82" s="53">
        <f t="shared" si="78"/>
        <v>4500</v>
      </c>
      <c r="CL82" s="53">
        <f t="shared" si="78"/>
        <v>4500</v>
      </c>
      <c r="CM82" s="53">
        <f t="shared" si="78"/>
        <v>4500</v>
      </c>
      <c r="CN82" s="53">
        <f t="shared" si="78"/>
        <v>4500</v>
      </c>
      <c r="CO82" s="53">
        <f t="shared" si="78"/>
        <v>4500</v>
      </c>
      <c r="CP82" s="53">
        <f t="shared" si="78"/>
        <v>4500</v>
      </c>
      <c r="CQ82" s="53">
        <f t="shared" si="78"/>
        <v>4500</v>
      </c>
      <c r="CR82" s="53">
        <f t="shared" si="78"/>
        <v>4500</v>
      </c>
      <c r="CS82" s="53">
        <f t="shared" si="78"/>
        <v>4500</v>
      </c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4"/>
      <c r="DH82" s="55"/>
      <c r="DI82" s="56"/>
      <c r="DJ82" s="57"/>
      <c r="DK82" s="57"/>
      <c r="DL82" s="57"/>
      <c r="DM82" s="57"/>
      <c r="DN82" s="57"/>
      <c r="DO82" s="57"/>
      <c r="DP82" s="58"/>
      <c r="DQ82" s="58"/>
      <c r="DR82" s="58"/>
      <c r="DS82" s="58"/>
    </row>
    <row r="83" spans="1:123" x14ac:dyDescent="0.25">
      <c r="A83" s="30" t="s">
        <v>702</v>
      </c>
      <c r="B83" s="65">
        <v>1210286</v>
      </c>
      <c r="C83" s="66"/>
      <c r="D83" s="67" t="s">
        <v>703</v>
      </c>
      <c r="E83" s="34" t="s">
        <v>548</v>
      </c>
      <c r="F83" s="34">
        <v>0</v>
      </c>
      <c r="G83" s="34" t="s">
        <v>463</v>
      </c>
      <c r="H83" s="34" t="s">
        <v>54</v>
      </c>
      <c r="I83" s="34" t="s">
        <v>704</v>
      </c>
      <c r="J83" s="34" t="s">
        <v>94</v>
      </c>
      <c r="K83" s="34" t="s">
        <v>529</v>
      </c>
      <c r="L83" s="34" t="s">
        <v>492</v>
      </c>
      <c r="M83" s="36">
        <v>1.04</v>
      </c>
      <c r="N83" s="69" t="s">
        <v>680</v>
      </c>
      <c r="O83" s="69" t="s">
        <v>30</v>
      </c>
      <c r="P83" s="37" t="s">
        <v>493</v>
      </c>
      <c r="Q83" s="38">
        <v>2019</v>
      </c>
      <c r="R83" s="39" t="s">
        <v>470</v>
      </c>
      <c r="S83" s="37" t="s">
        <v>469</v>
      </c>
      <c r="T83" s="39" t="s">
        <v>494</v>
      </c>
      <c r="U83" s="39" t="s">
        <v>495</v>
      </c>
      <c r="V83" s="39" t="s">
        <v>496</v>
      </c>
      <c r="W83" s="40" t="s">
        <v>705</v>
      </c>
      <c r="X83" s="40" t="s">
        <v>680</v>
      </c>
      <c r="Y83" s="41"/>
      <c r="Z83" s="274">
        <v>0</v>
      </c>
      <c r="AA83" s="42"/>
      <c r="AB83" s="43">
        <f>84002.88+60256+120748</f>
        <v>265006.88</v>
      </c>
      <c r="AC83" s="43">
        <v>0</v>
      </c>
      <c r="AD83" s="43"/>
      <c r="AE83" s="43">
        <v>0</v>
      </c>
      <c r="AF83" s="44"/>
      <c r="AG83" s="45">
        <f t="shared" ref="AG83:AG113" si="79">AJ83+AK83+AM83+AO83+AQ83+AS83+AU83+AW83+AY83+BA83+BC83+BI83+BE83+BG83+BK83+BM83+BO83+BQ83+BS83+BU83+BW83+BY83+CA83+CC83</f>
        <v>309107</v>
      </c>
      <c r="AH83" s="45">
        <f t="shared" si="51"/>
        <v>309107</v>
      </c>
      <c r="AI83" s="45">
        <f t="shared" si="52"/>
        <v>309107</v>
      </c>
      <c r="AJ83" s="85">
        <f>84003+60256+120748+44100</f>
        <v>309107</v>
      </c>
      <c r="AK83" s="46">
        <v>0</v>
      </c>
      <c r="AL83" s="46">
        <f t="shared" si="77"/>
        <v>0</v>
      </c>
      <c r="AM83" s="46">
        <v>0</v>
      </c>
      <c r="AN83" s="46">
        <f t="shared" si="53"/>
        <v>0</v>
      </c>
      <c r="AO83" s="46">
        <v>0</v>
      </c>
      <c r="AP83" s="46">
        <f t="shared" si="54"/>
        <v>0</v>
      </c>
      <c r="AQ83" s="46">
        <v>0</v>
      </c>
      <c r="AR83" s="46">
        <f t="shared" si="55"/>
        <v>0</v>
      </c>
      <c r="AS83" s="46">
        <v>0</v>
      </c>
      <c r="AT83" s="46">
        <f t="shared" si="56"/>
        <v>0</v>
      </c>
      <c r="AU83" s="46">
        <v>0</v>
      </c>
      <c r="AV83" s="46">
        <f t="shared" si="57"/>
        <v>0</v>
      </c>
      <c r="AW83" s="46">
        <v>0</v>
      </c>
      <c r="AX83" s="46">
        <f t="shared" si="58"/>
        <v>0</v>
      </c>
      <c r="AY83" s="46">
        <v>0</v>
      </c>
      <c r="AZ83" s="46">
        <f t="shared" si="59"/>
        <v>0</v>
      </c>
      <c r="BA83" s="46">
        <v>0</v>
      </c>
      <c r="BB83" s="46">
        <f t="shared" si="60"/>
        <v>0</v>
      </c>
      <c r="BC83" s="46">
        <v>0</v>
      </c>
      <c r="BD83" s="46">
        <f t="shared" si="61"/>
        <v>0</v>
      </c>
      <c r="BE83" s="46">
        <v>0</v>
      </c>
      <c r="BF83" s="46">
        <f t="shared" si="62"/>
        <v>0</v>
      </c>
      <c r="BG83" s="46">
        <v>0</v>
      </c>
      <c r="BH83" s="46">
        <f t="shared" si="63"/>
        <v>0</v>
      </c>
      <c r="BI83" s="46">
        <v>0</v>
      </c>
      <c r="BJ83" s="46">
        <f t="shared" si="64"/>
        <v>0</v>
      </c>
      <c r="BK83" s="46">
        <v>0</v>
      </c>
      <c r="BL83" s="46">
        <f t="shared" si="65"/>
        <v>0</v>
      </c>
      <c r="BM83" s="46">
        <v>0</v>
      </c>
      <c r="BN83" s="46">
        <f t="shared" si="66"/>
        <v>0</v>
      </c>
      <c r="BO83" s="46">
        <v>0</v>
      </c>
      <c r="BP83" s="46">
        <f t="shared" si="67"/>
        <v>0</v>
      </c>
      <c r="BQ83" s="46">
        <v>0</v>
      </c>
      <c r="BR83" s="46">
        <f t="shared" si="68"/>
        <v>0</v>
      </c>
      <c r="BS83" s="46">
        <v>0</v>
      </c>
      <c r="BT83" s="46">
        <f t="shared" si="69"/>
        <v>0</v>
      </c>
      <c r="BU83" s="46">
        <v>0</v>
      </c>
      <c r="BV83" s="46">
        <f t="shared" si="70"/>
        <v>0</v>
      </c>
      <c r="BW83" s="46">
        <v>0</v>
      </c>
      <c r="BX83" s="46">
        <f t="shared" si="71"/>
        <v>0</v>
      </c>
      <c r="BY83" s="46">
        <v>0</v>
      </c>
      <c r="BZ83" s="46">
        <f t="shared" si="72"/>
        <v>0</v>
      </c>
      <c r="CA83" s="47">
        <v>0</v>
      </c>
      <c r="CB83" s="46">
        <f t="shared" si="73"/>
        <v>0</v>
      </c>
      <c r="CC83" s="48">
        <v>0</v>
      </c>
      <c r="CD83" s="46">
        <f t="shared" si="74"/>
        <v>0</v>
      </c>
      <c r="CE83" s="49">
        <v>10</v>
      </c>
      <c r="CF83" s="50">
        <f t="shared" si="40"/>
        <v>30910.7</v>
      </c>
      <c r="CG83" s="71">
        <v>84002.880000000005</v>
      </c>
      <c r="CH83" s="52"/>
      <c r="CI83" s="52"/>
      <c r="CJ83" s="52"/>
      <c r="CK83" s="52">
        <f t="shared" si="78"/>
        <v>30910.7</v>
      </c>
      <c r="CL83" s="52">
        <f t="shared" si="78"/>
        <v>30910.7</v>
      </c>
      <c r="CM83" s="52">
        <f t="shared" si="78"/>
        <v>30910.7</v>
      </c>
      <c r="CN83" s="52">
        <f t="shared" si="78"/>
        <v>30910.7</v>
      </c>
      <c r="CO83" s="52">
        <f t="shared" si="78"/>
        <v>30910.7</v>
      </c>
      <c r="CP83" s="52">
        <f t="shared" si="78"/>
        <v>30910.7</v>
      </c>
      <c r="CQ83" s="52">
        <f t="shared" si="78"/>
        <v>30910.7</v>
      </c>
      <c r="CR83" s="52">
        <f t="shared" si="78"/>
        <v>30910.7</v>
      </c>
      <c r="CS83" s="52">
        <f t="shared" si="78"/>
        <v>30910.7</v>
      </c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4">
        <v>0</v>
      </c>
      <c r="DH83" s="55">
        <v>10</v>
      </c>
      <c r="DI83" s="56" t="s">
        <v>706</v>
      </c>
      <c r="DJ83" s="57">
        <v>0</v>
      </c>
      <c r="DK83" s="57">
        <v>84002.880000000005</v>
      </c>
      <c r="DL83" s="57">
        <v>75602.592000000004</v>
      </c>
      <c r="DM83" s="57">
        <v>67202.304000000004</v>
      </c>
      <c r="DN83" s="57">
        <v>58802.016000000003</v>
      </c>
      <c r="DO83" s="57">
        <v>0</v>
      </c>
      <c r="DP83" s="58">
        <v>1092.0374400000001</v>
      </c>
      <c r="DQ83" s="58">
        <v>982.83369600000003</v>
      </c>
      <c r="DR83" s="58">
        <v>873.629952</v>
      </c>
      <c r="DS83" s="58">
        <v>764.42620799999997</v>
      </c>
    </row>
    <row r="84" spans="1:123" x14ac:dyDescent="0.25">
      <c r="A84" s="30" t="s">
        <v>707</v>
      </c>
      <c r="B84" s="65">
        <v>1210388</v>
      </c>
      <c r="C84" s="66"/>
      <c r="D84" s="67" t="s">
        <v>708</v>
      </c>
      <c r="E84" s="34" t="s">
        <v>548</v>
      </c>
      <c r="F84" s="34" t="s">
        <v>489</v>
      </c>
      <c r="G84" s="34" t="s">
        <v>463</v>
      </c>
      <c r="H84" s="34" t="s">
        <v>54</v>
      </c>
      <c r="I84" s="34" t="s">
        <v>490</v>
      </c>
      <c r="J84" s="34" t="s">
        <v>66</v>
      </c>
      <c r="K84" s="34" t="s">
        <v>709</v>
      </c>
      <c r="L84" s="34" t="s">
        <v>617</v>
      </c>
      <c r="M84" s="36">
        <v>1.04</v>
      </c>
      <c r="N84" s="69" t="s">
        <v>680</v>
      </c>
      <c r="O84" s="69" t="s">
        <v>58</v>
      </c>
      <c r="P84" s="37" t="s">
        <v>471</v>
      </c>
      <c r="Q84" s="38">
        <v>2020</v>
      </c>
      <c r="R84" s="39" t="s">
        <v>470</v>
      </c>
      <c r="S84" s="37" t="s">
        <v>686</v>
      </c>
      <c r="T84" s="39" t="s">
        <v>494</v>
      </c>
      <c r="U84" s="39" t="s">
        <v>495</v>
      </c>
      <c r="V84" s="39" t="s">
        <v>687</v>
      </c>
      <c r="W84" s="40" t="s">
        <v>710</v>
      </c>
      <c r="X84" s="40" t="s">
        <v>711</v>
      </c>
      <c r="Y84" s="86"/>
      <c r="Z84" s="274">
        <v>145398.14000000001</v>
      </c>
      <c r="AA84" s="42" t="s">
        <v>505</v>
      </c>
      <c r="AB84" s="43">
        <v>1800861</v>
      </c>
      <c r="AC84" s="43"/>
      <c r="AD84" s="43">
        <v>100000</v>
      </c>
      <c r="AE84" s="43">
        <v>100000</v>
      </c>
      <c r="AF84" s="44">
        <v>1655462</v>
      </c>
      <c r="AG84" s="45">
        <f t="shared" si="79"/>
        <v>1707406</v>
      </c>
      <c r="AH84" s="45">
        <f t="shared" si="51"/>
        <v>1765702.24</v>
      </c>
      <c r="AI84" s="45">
        <f t="shared" si="52"/>
        <v>1911100.38</v>
      </c>
      <c r="AJ84" s="87">
        <v>250000</v>
      </c>
      <c r="AK84" s="87">
        <v>1257406</v>
      </c>
      <c r="AL84" s="46">
        <f t="shared" si="77"/>
        <v>1307702.24</v>
      </c>
      <c r="AM84" s="46">
        <v>200000</v>
      </c>
      <c r="AN84" s="46">
        <f t="shared" si="53"/>
        <v>208000</v>
      </c>
      <c r="AO84" s="46">
        <v>0</v>
      </c>
      <c r="AP84" s="46">
        <f t="shared" si="54"/>
        <v>0</v>
      </c>
      <c r="AQ84" s="46">
        <v>0</v>
      </c>
      <c r="AR84" s="46">
        <f t="shared" si="55"/>
        <v>0</v>
      </c>
      <c r="AS84" s="46">
        <v>0</v>
      </c>
      <c r="AT84" s="46">
        <f t="shared" si="56"/>
        <v>0</v>
      </c>
      <c r="AU84" s="46">
        <v>0</v>
      </c>
      <c r="AV84" s="46">
        <f t="shared" si="57"/>
        <v>0</v>
      </c>
      <c r="AW84" s="46">
        <v>0</v>
      </c>
      <c r="AX84" s="46">
        <f t="shared" si="58"/>
        <v>0</v>
      </c>
      <c r="AY84" s="46">
        <v>0</v>
      </c>
      <c r="AZ84" s="46">
        <f t="shared" si="59"/>
        <v>0</v>
      </c>
      <c r="BA84" s="46">
        <v>0</v>
      </c>
      <c r="BB84" s="46">
        <f t="shared" si="60"/>
        <v>0</v>
      </c>
      <c r="BC84" s="46">
        <v>0</v>
      </c>
      <c r="BD84" s="46">
        <f t="shared" si="61"/>
        <v>0</v>
      </c>
      <c r="BE84" s="46">
        <v>0</v>
      </c>
      <c r="BF84" s="46">
        <f t="shared" si="62"/>
        <v>0</v>
      </c>
      <c r="BG84" s="46">
        <v>0</v>
      </c>
      <c r="BH84" s="46">
        <f t="shared" si="63"/>
        <v>0</v>
      </c>
      <c r="BI84" s="46">
        <v>0</v>
      </c>
      <c r="BJ84" s="46">
        <f t="shared" si="64"/>
        <v>0</v>
      </c>
      <c r="BK84" s="46">
        <v>0</v>
      </c>
      <c r="BL84" s="46">
        <f t="shared" si="65"/>
        <v>0</v>
      </c>
      <c r="BM84" s="46">
        <v>0</v>
      </c>
      <c r="BN84" s="46">
        <f t="shared" si="66"/>
        <v>0</v>
      </c>
      <c r="BO84" s="46">
        <v>0</v>
      </c>
      <c r="BP84" s="46">
        <f t="shared" si="67"/>
        <v>0</v>
      </c>
      <c r="BQ84" s="46">
        <v>0</v>
      </c>
      <c r="BR84" s="46">
        <f t="shared" si="68"/>
        <v>0</v>
      </c>
      <c r="BS84" s="46">
        <v>0</v>
      </c>
      <c r="BT84" s="46">
        <f t="shared" si="69"/>
        <v>0</v>
      </c>
      <c r="BU84" s="46">
        <v>0</v>
      </c>
      <c r="BV84" s="46">
        <f t="shared" si="70"/>
        <v>0</v>
      </c>
      <c r="BW84" s="46">
        <v>0</v>
      </c>
      <c r="BX84" s="46">
        <f t="shared" si="71"/>
        <v>0</v>
      </c>
      <c r="BY84" s="46">
        <v>0</v>
      </c>
      <c r="BZ84" s="46">
        <f t="shared" si="72"/>
        <v>0</v>
      </c>
      <c r="CA84" s="47">
        <v>0</v>
      </c>
      <c r="CB84" s="46">
        <f t="shared" si="73"/>
        <v>0</v>
      </c>
      <c r="CC84" s="48">
        <v>0</v>
      </c>
      <c r="CD84" s="46">
        <f t="shared" si="74"/>
        <v>0</v>
      </c>
      <c r="CE84" s="49">
        <v>45</v>
      </c>
      <c r="CF84" s="50">
        <f t="shared" si="40"/>
        <v>42468.897333333334</v>
      </c>
      <c r="CG84" s="71">
        <v>840401.81399999978</v>
      </c>
      <c r="CH84" s="52"/>
      <c r="CI84" s="52"/>
      <c r="CJ84" s="52"/>
      <c r="CK84" s="53"/>
      <c r="CL84" s="52">
        <f t="shared" si="78"/>
        <v>42468.897333333334</v>
      </c>
      <c r="CM84" s="52">
        <f t="shared" si="78"/>
        <v>42468.897333333334</v>
      </c>
      <c r="CN84" s="52">
        <f t="shared" si="78"/>
        <v>42468.897333333334</v>
      </c>
      <c r="CO84" s="52">
        <f t="shared" si="78"/>
        <v>42468.897333333334</v>
      </c>
      <c r="CP84" s="52">
        <f t="shared" si="78"/>
        <v>42468.897333333334</v>
      </c>
      <c r="CQ84" s="52">
        <f t="shared" si="78"/>
        <v>42468.897333333334</v>
      </c>
      <c r="CR84" s="52">
        <f t="shared" si="78"/>
        <v>42468.897333333334</v>
      </c>
      <c r="CS84" s="52">
        <f t="shared" si="78"/>
        <v>42468.897333333334</v>
      </c>
      <c r="CT84" s="52">
        <f t="shared" si="78"/>
        <v>42468.897333333334</v>
      </c>
      <c r="CU84" s="52">
        <f t="shared" si="78"/>
        <v>42468.897333333334</v>
      </c>
      <c r="CV84" s="52">
        <f t="shared" si="78"/>
        <v>42468.897333333334</v>
      </c>
      <c r="CW84" s="52">
        <f t="shared" si="78"/>
        <v>42468.897333333334</v>
      </c>
      <c r="CX84" s="52">
        <f t="shared" si="78"/>
        <v>42468.897333333334</v>
      </c>
      <c r="CY84" s="52">
        <f t="shared" si="78"/>
        <v>42468.897333333334</v>
      </c>
      <c r="CZ84" s="52">
        <f t="shared" ref="CZ84:DF86" si="80">$CF84</f>
        <v>42468.897333333334</v>
      </c>
      <c r="DA84" s="52">
        <f t="shared" si="80"/>
        <v>42468.897333333334</v>
      </c>
      <c r="DB84" s="52">
        <f t="shared" si="80"/>
        <v>42468.897333333334</v>
      </c>
      <c r="DC84" s="52">
        <f t="shared" si="80"/>
        <v>42468.897333333334</v>
      </c>
      <c r="DD84" s="52">
        <f t="shared" si="80"/>
        <v>42468.897333333334</v>
      </c>
      <c r="DE84" s="52">
        <f t="shared" si="80"/>
        <v>42468.897333333334</v>
      </c>
      <c r="DF84" s="52">
        <f t="shared" si="80"/>
        <v>42468.897333333334</v>
      </c>
      <c r="DG84" s="54">
        <v>860459.21600000025</v>
      </c>
      <c r="DH84" s="55">
        <v>21</v>
      </c>
      <c r="DI84" s="56" t="s">
        <v>545</v>
      </c>
      <c r="DJ84" s="88">
        <v>170861.03000000003</v>
      </c>
      <c r="DK84" s="57">
        <v>500861.03</v>
      </c>
      <c r="DL84" s="57">
        <v>1500861.03</v>
      </c>
      <c r="DM84" s="57">
        <v>1700861.03</v>
      </c>
      <c r="DN84" s="57">
        <v>1660841.8959999999</v>
      </c>
      <c r="DO84" s="57">
        <v>2050.3323600000003</v>
      </c>
      <c r="DP84" s="58">
        <v>6511.1933900000004</v>
      </c>
      <c r="DQ84" s="58">
        <v>19511.19339</v>
      </c>
      <c r="DR84" s="58">
        <v>22111.19339</v>
      </c>
      <c r="DS84" s="58">
        <v>21590.944647999997</v>
      </c>
    </row>
    <row r="85" spans="1:123" x14ac:dyDescent="0.25">
      <c r="A85" s="30" t="s">
        <v>712</v>
      </c>
      <c r="B85" s="65">
        <v>1210394</v>
      </c>
      <c r="C85" s="66"/>
      <c r="D85" s="67" t="s">
        <v>713</v>
      </c>
      <c r="E85" s="34" t="s">
        <v>548</v>
      </c>
      <c r="F85" s="34" t="s">
        <v>489</v>
      </c>
      <c r="G85" s="34" t="s">
        <v>463</v>
      </c>
      <c r="H85" s="34" t="s">
        <v>54</v>
      </c>
      <c r="I85" s="34" t="s">
        <v>490</v>
      </c>
      <c r="J85" s="34" t="s">
        <v>35</v>
      </c>
      <c r="K85" s="34" t="s">
        <v>714</v>
      </c>
      <c r="L85" s="34" t="s">
        <v>617</v>
      </c>
      <c r="M85" s="36">
        <v>1.04</v>
      </c>
      <c r="N85" s="69">
        <v>2022</v>
      </c>
      <c r="O85" s="69" t="s">
        <v>58</v>
      </c>
      <c r="P85" s="37" t="s">
        <v>471</v>
      </c>
      <c r="Q85" s="38">
        <v>2021</v>
      </c>
      <c r="R85" s="39" t="s">
        <v>470</v>
      </c>
      <c r="S85" s="37" t="s">
        <v>686</v>
      </c>
      <c r="T85" s="39" t="s">
        <v>494</v>
      </c>
      <c r="U85" s="39" t="s">
        <v>495</v>
      </c>
      <c r="V85" s="39" t="s">
        <v>687</v>
      </c>
      <c r="W85" s="40" t="s">
        <v>715</v>
      </c>
      <c r="X85" s="40">
        <v>2022</v>
      </c>
      <c r="Y85" s="86"/>
      <c r="Z85" s="274">
        <v>305455.73</v>
      </c>
      <c r="AA85" s="42" t="s">
        <v>505</v>
      </c>
      <c r="AB85" s="43">
        <f>1639697+1262500</f>
        <v>2902197</v>
      </c>
      <c r="AC85" s="43">
        <v>0</v>
      </c>
      <c r="AD85" s="43"/>
      <c r="AE85" s="43">
        <v>0</v>
      </c>
      <c r="AF85" s="44" t="s">
        <v>716</v>
      </c>
      <c r="AG85" s="45">
        <f t="shared" si="79"/>
        <v>2622232.5</v>
      </c>
      <c r="AH85" s="45">
        <f t="shared" si="51"/>
        <v>2710366.64</v>
      </c>
      <c r="AI85" s="45">
        <f t="shared" si="52"/>
        <v>3015822.37</v>
      </c>
      <c r="AJ85" s="87">
        <v>418879</v>
      </c>
      <c r="AK85" s="256">
        <f>3022233-1237759</f>
        <v>1784474</v>
      </c>
      <c r="AL85" s="46">
        <f t="shared" si="77"/>
        <v>1855852.96</v>
      </c>
      <c r="AM85" s="46">
        <v>209439.5</v>
      </c>
      <c r="AN85" s="46">
        <f t="shared" si="53"/>
        <v>217817.08000000002</v>
      </c>
      <c r="AO85" s="46">
        <v>209440</v>
      </c>
      <c r="AP85" s="46">
        <f t="shared" si="54"/>
        <v>217817.60000000001</v>
      </c>
      <c r="AQ85" s="46">
        <v>0</v>
      </c>
      <c r="AR85" s="46">
        <f t="shared" si="55"/>
        <v>0</v>
      </c>
      <c r="AS85" s="46">
        <v>0</v>
      </c>
      <c r="AT85" s="46">
        <f t="shared" si="56"/>
        <v>0</v>
      </c>
      <c r="AU85" s="46">
        <v>0</v>
      </c>
      <c r="AV85" s="46">
        <f t="shared" si="57"/>
        <v>0</v>
      </c>
      <c r="AW85" s="46">
        <v>0</v>
      </c>
      <c r="AX85" s="46">
        <f t="shared" si="58"/>
        <v>0</v>
      </c>
      <c r="AY85" s="46">
        <v>0</v>
      </c>
      <c r="AZ85" s="46">
        <f t="shared" si="59"/>
        <v>0</v>
      </c>
      <c r="BA85" s="46">
        <v>0</v>
      </c>
      <c r="BB85" s="46">
        <f t="shared" si="60"/>
        <v>0</v>
      </c>
      <c r="BC85" s="46">
        <v>0</v>
      </c>
      <c r="BD85" s="46">
        <f t="shared" si="61"/>
        <v>0</v>
      </c>
      <c r="BE85" s="46">
        <v>0</v>
      </c>
      <c r="BF85" s="46">
        <f t="shared" si="62"/>
        <v>0</v>
      </c>
      <c r="BG85" s="46">
        <v>0</v>
      </c>
      <c r="BH85" s="46">
        <f t="shared" si="63"/>
        <v>0</v>
      </c>
      <c r="BI85" s="46">
        <v>0</v>
      </c>
      <c r="BJ85" s="46">
        <f t="shared" si="64"/>
        <v>0</v>
      </c>
      <c r="BK85" s="46">
        <v>0</v>
      </c>
      <c r="BL85" s="46">
        <f t="shared" si="65"/>
        <v>0</v>
      </c>
      <c r="BM85" s="46">
        <v>0</v>
      </c>
      <c r="BN85" s="46">
        <f t="shared" si="66"/>
        <v>0</v>
      </c>
      <c r="BO85" s="46">
        <v>0</v>
      </c>
      <c r="BP85" s="46">
        <f t="shared" si="67"/>
        <v>0</v>
      </c>
      <c r="BQ85" s="46">
        <v>0</v>
      </c>
      <c r="BR85" s="46">
        <f t="shared" si="68"/>
        <v>0</v>
      </c>
      <c r="BS85" s="46">
        <v>0</v>
      </c>
      <c r="BT85" s="46">
        <f t="shared" si="69"/>
        <v>0</v>
      </c>
      <c r="BU85" s="46">
        <v>0</v>
      </c>
      <c r="BV85" s="46">
        <f t="shared" si="70"/>
        <v>0</v>
      </c>
      <c r="BW85" s="46">
        <v>0</v>
      </c>
      <c r="BX85" s="46">
        <f t="shared" si="71"/>
        <v>0</v>
      </c>
      <c r="BY85" s="46">
        <v>0</v>
      </c>
      <c r="BZ85" s="46">
        <f t="shared" si="72"/>
        <v>0</v>
      </c>
      <c r="CA85" s="47">
        <v>0</v>
      </c>
      <c r="CB85" s="46">
        <f t="shared" si="73"/>
        <v>0</v>
      </c>
      <c r="CC85" s="48">
        <v>0</v>
      </c>
      <c r="CD85" s="46">
        <f t="shared" si="74"/>
        <v>0</v>
      </c>
      <c r="CE85" s="49">
        <v>45</v>
      </c>
      <c r="CF85" s="50">
        <f t="shared" si="40"/>
        <v>67018.274888888889</v>
      </c>
      <c r="CG85" s="71">
        <v>728754.34666666668</v>
      </c>
      <c r="CH85" s="52"/>
      <c r="CI85" s="52"/>
      <c r="CJ85" s="52"/>
      <c r="CK85" s="53"/>
      <c r="CL85" s="53"/>
      <c r="CM85" s="52">
        <f t="shared" si="78"/>
        <v>67018.274888888889</v>
      </c>
      <c r="CN85" s="52">
        <f t="shared" si="78"/>
        <v>67018.274888888889</v>
      </c>
      <c r="CO85" s="52">
        <f t="shared" si="78"/>
        <v>67018.274888888889</v>
      </c>
      <c r="CP85" s="52">
        <f t="shared" si="78"/>
        <v>67018.274888888889</v>
      </c>
      <c r="CQ85" s="52">
        <f t="shared" si="78"/>
        <v>67018.274888888889</v>
      </c>
      <c r="CR85" s="52">
        <f t="shared" si="78"/>
        <v>67018.274888888889</v>
      </c>
      <c r="CS85" s="52">
        <f t="shared" si="78"/>
        <v>67018.274888888889</v>
      </c>
      <c r="CT85" s="52">
        <f t="shared" si="78"/>
        <v>67018.274888888889</v>
      </c>
      <c r="CU85" s="52">
        <f t="shared" si="78"/>
        <v>67018.274888888889</v>
      </c>
      <c r="CV85" s="52">
        <f t="shared" si="78"/>
        <v>67018.274888888889</v>
      </c>
      <c r="CW85" s="52">
        <f t="shared" si="78"/>
        <v>67018.274888888889</v>
      </c>
      <c r="CX85" s="52">
        <f t="shared" si="78"/>
        <v>67018.274888888889</v>
      </c>
      <c r="CY85" s="52">
        <f t="shared" si="78"/>
        <v>67018.274888888889</v>
      </c>
      <c r="CZ85" s="52">
        <f t="shared" si="80"/>
        <v>67018.274888888889</v>
      </c>
      <c r="DA85" s="52">
        <f t="shared" si="80"/>
        <v>67018.274888888889</v>
      </c>
      <c r="DB85" s="52">
        <f t="shared" si="80"/>
        <v>67018.274888888889</v>
      </c>
      <c r="DC85" s="52">
        <f t="shared" si="80"/>
        <v>67018.274888888889</v>
      </c>
      <c r="DD85" s="52">
        <f t="shared" si="80"/>
        <v>67018.274888888889</v>
      </c>
      <c r="DE85" s="52">
        <f t="shared" si="80"/>
        <v>67018.274888888889</v>
      </c>
      <c r="DF85" s="52">
        <f t="shared" si="80"/>
        <v>67018.274888888889</v>
      </c>
      <c r="DG85" s="54">
        <v>910942.93333333335</v>
      </c>
      <c r="DH85" s="55">
        <v>20</v>
      </c>
      <c r="DI85" s="56" t="s">
        <v>545</v>
      </c>
      <c r="DJ85" s="57">
        <v>401938.78</v>
      </c>
      <c r="DK85" s="57">
        <v>801938.78</v>
      </c>
      <c r="DL85" s="57">
        <v>1220817.78</v>
      </c>
      <c r="DM85" s="57">
        <v>1430257.28</v>
      </c>
      <c r="DN85" s="57">
        <v>1639697.28</v>
      </c>
      <c r="DO85" s="57">
        <v>4823.2653600000003</v>
      </c>
      <c r="DP85" s="58">
        <v>10425.20414</v>
      </c>
      <c r="DQ85" s="58">
        <v>15870.63114</v>
      </c>
      <c r="DR85" s="58">
        <v>18593.344639999999</v>
      </c>
      <c r="DS85" s="58">
        <v>21316.064640000001</v>
      </c>
    </row>
    <row r="86" spans="1:123" x14ac:dyDescent="0.25">
      <c r="A86" s="30" t="s">
        <v>717</v>
      </c>
      <c r="B86" s="65">
        <v>1210421</v>
      </c>
      <c r="C86" s="66"/>
      <c r="D86" s="67" t="s">
        <v>718</v>
      </c>
      <c r="E86" s="34" t="s">
        <v>548</v>
      </c>
      <c r="F86" s="34" t="s">
        <v>489</v>
      </c>
      <c r="G86" s="34" t="s">
        <v>463</v>
      </c>
      <c r="H86" s="34" t="s">
        <v>54</v>
      </c>
      <c r="I86" s="34" t="s">
        <v>490</v>
      </c>
      <c r="J86" s="34" t="s">
        <v>78</v>
      </c>
      <c r="K86" s="34" t="s">
        <v>692</v>
      </c>
      <c r="L86" s="34" t="s">
        <v>617</v>
      </c>
      <c r="M86" s="36">
        <v>1.04</v>
      </c>
      <c r="N86" s="69" t="s">
        <v>680</v>
      </c>
      <c r="O86" s="69" t="s">
        <v>58</v>
      </c>
      <c r="P86" s="37" t="s">
        <v>493</v>
      </c>
      <c r="Q86" s="38">
        <v>2019</v>
      </c>
      <c r="R86" s="39" t="s">
        <v>470</v>
      </c>
      <c r="S86" s="37" t="s">
        <v>686</v>
      </c>
      <c r="T86" s="39" t="s">
        <v>494</v>
      </c>
      <c r="U86" s="39" t="s">
        <v>495</v>
      </c>
      <c r="V86" s="39" t="s">
        <v>687</v>
      </c>
      <c r="W86" s="40" t="s">
        <v>719</v>
      </c>
      <c r="X86" s="40" t="s">
        <v>680</v>
      </c>
      <c r="Y86" s="86"/>
      <c r="Z86" s="274">
        <v>1133937.1399999999</v>
      </c>
      <c r="AA86" s="42" t="s">
        <v>505</v>
      </c>
      <c r="AB86" s="43">
        <v>2145318</v>
      </c>
      <c r="AC86" s="43">
        <v>0</v>
      </c>
      <c r="AD86" s="43"/>
      <c r="AE86" s="43">
        <v>0</v>
      </c>
      <c r="AF86" s="44"/>
      <c r="AG86" s="45">
        <f t="shared" si="79"/>
        <v>1011380</v>
      </c>
      <c r="AH86" s="45">
        <f t="shared" si="51"/>
        <v>1019779.48</v>
      </c>
      <c r="AI86" s="45">
        <f t="shared" si="52"/>
        <v>2153716.62</v>
      </c>
      <c r="AJ86" s="256">
        <f>550000+1029737-1029737+207393+44000</f>
        <v>801393</v>
      </c>
      <c r="AK86" s="46">
        <v>209987</v>
      </c>
      <c r="AL86" s="46">
        <f t="shared" si="77"/>
        <v>218386.48</v>
      </c>
      <c r="AM86" s="46">
        <v>0</v>
      </c>
      <c r="AN86" s="46">
        <f t="shared" si="53"/>
        <v>0</v>
      </c>
      <c r="AO86" s="46">
        <v>0</v>
      </c>
      <c r="AP86" s="46">
        <f t="shared" si="54"/>
        <v>0</v>
      </c>
      <c r="AQ86" s="46">
        <v>0</v>
      </c>
      <c r="AR86" s="46">
        <f t="shared" si="55"/>
        <v>0</v>
      </c>
      <c r="AS86" s="46">
        <v>0</v>
      </c>
      <c r="AT86" s="46">
        <f t="shared" si="56"/>
        <v>0</v>
      </c>
      <c r="AU86" s="46">
        <v>0</v>
      </c>
      <c r="AV86" s="46">
        <f t="shared" si="57"/>
        <v>0</v>
      </c>
      <c r="AW86" s="46">
        <v>0</v>
      </c>
      <c r="AX86" s="46">
        <f t="shared" si="58"/>
        <v>0</v>
      </c>
      <c r="AY86" s="46">
        <v>0</v>
      </c>
      <c r="AZ86" s="46">
        <f t="shared" si="59"/>
        <v>0</v>
      </c>
      <c r="BA86" s="46">
        <v>0</v>
      </c>
      <c r="BB86" s="46">
        <f t="shared" si="60"/>
        <v>0</v>
      </c>
      <c r="BC86" s="46">
        <v>0</v>
      </c>
      <c r="BD86" s="46">
        <f t="shared" si="61"/>
        <v>0</v>
      </c>
      <c r="BE86" s="46">
        <v>0</v>
      </c>
      <c r="BF86" s="46">
        <f t="shared" si="62"/>
        <v>0</v>
      </c>
      <c r="BG86" s="46">
        <v>0</v>
      </c>
      <c r="BH86" s="46">
        <f t="shared" si="63"/>
        <v>0</v>
      </c>
      <c r="BI86" s="46">
        <v>0</v>
      </c>
      <c r="BJ86" s="46">
        <f t="shared" si="64"/>
        <v>0</v>
      </c>
      <c r="BK86" s="46">
        <v>0</v>
      </c>
      <c r="BL86" s="46">
        <f t="shared" si="65"/>
        <v>0</v>
      </c>
      <c r="BM86" s="46">
        <v>0</v>
      </c>
      <c r="BN86" s="46">
        <f t="shared" si="66"/>
        <v>0</v>
      </c>
      <c r="BO86" s="46">
        <v>0</v>
      </c>
      <c r="BP86" s="46">
        <f t="shared" si="67"/>
        <v>0</v>
      </c>
      <c r="BQ86" s="46">
        <v>0</v>
      </c>
      <c r="BR86" s="46">
        <f t="shared" si="68"/>
        <v>0</v>
      </c>
      <c r="BS86" s="46">
        <v>0</v>
      </c>
      <c r="BT86" s="46">
        <f t="shared" si="69"/>
        <v>0</v>
      </c>
      <c r="BU86" s="46">
        <v>0</v>
      </c>
      <c r="BV86" s="46">
        <f t="shared" si="70"/>
        <v>0</v>
      </c>
      <c r="BW86" s="46">
        <v>0</v>
      </c>
      <c r="BX86" s="46">
        <f t="shared" si="71"/>
        <v>0</v>
      </c>
      <c r="BY86" s="46">
        <v>0</v>
      </c>
      <c r="BZ86" s="46">
        <f t="shared" si="72"/>
        <v>0</v>
      </c>
      <c r="CA86" s="47">
        <v>0</v>
      </c>
      <c r="CB86" s="46">
        <f t="shared" si="73"/>
        <v>0</v>
      </c>
      <c r="CC86" s="48">
        <v>0</v>
      </c>
      <c r="CD86" s="46">
        <f t="shared" si="74"/>
        <v>0</v>
      </c>
      <c r="CE86" s="49">
        <v>60</v>
      </c>
      <c r="CF86" s="50">
        <f t="shared" ref="CF86:CF149" si="81">(AI86-AC86)/CE86</f>
        <v>35895.277000000002</v>
      </c>
      <c r="CG86" s="89">
        <v>786616.66966666642</v>
      </c>
      <c r="CH86" s="52"/>
      <c r="CI86" s="52"/>
      <c r="CJ86" s="52"/>
      <c r="CK86" s="52">
        <f t="shared" ref="CK86:CL88" si="82">$CF86</f>
        <v>35895.277000000002</v>
      </c>
      <c r="CL86" s="52">
        <f t="shared" si="82"/>
        <v>35895.277000000002</v>
      </c>
      <c r="CM86" s="52">
        <f t="shared" si="78"/>
        <v>35895.277000000002</v>
      </c>
      <c r="CN86" s="52">
        <f t="shared" si="78"/>
        <v>35895.277000000002</v>
      </c>
      <c r="CO86" s="52">
        <f t="shared" si="78"/>
        <v>35895.277000000002</v>
      </c>
      <c r="CP86" s="52">
        <f t="shared" si="78"/>
        <v>35895.277000000002</v>
      </c>
      <c r="CQ86" s="52">
        <f t="shared" si="78"/>
        <v>35895.277000000002</v>
      </c>
      <c r="CR86" s="52">
        <f t="shared" si="78"/>
        <v>35895.277000000002</v>
      </c>
      <c r="CS86" s="52">
        <f t="shared" si="78"/>
        <v>35895.277000000002</v>
      </c>
      <c r="CT86" s="52">
        <f t="shared" si="78"/>
        <v>35895.277000000002</v>
      </c>
      <c r="CU86" s="52">
        <f t="shared" si="78"/>
        <v>35895.277000000002</v>
      </c>
      <c r="CV86" s="52">
        <f t="shared" si="78"/>
        <v>35895.277000000002</v>
      </c>
      <c r="CW86" s="52">
        <f t="shared" si="78"/>
        <v>35895.277000000002</v>
      </c>
      <c r="CX86" s="52">
        <f t="shared" si="78"/>
        <v>35895.277000000002</v>
      </c>
      <c r="CY86" s="52">
        <f t="shared" si="78"/>
        <v>35895.277000000002</v>
      </c>
      <c r="CZ86" s="52">
        <f t="shared" si="80"/>
        <v>35895.277000000002</v>
      </c>
      <c r="DA86" s="52">
        <f t="shared" si="80"/>
        <v>35895.277000000002</v>
      </c>
      <c r="DB86" s="52">
        <f t="shared" si="80"/>
        <v>35895.277000000002</v>
      </c>
      <c r="DC86" s="52">
        <f t="shared" si="80"/>
        <v>35895.277000000002</v>
      </c>
      <c r="DD86" s="52">
        <f t="shared" si="80"/>
        <v>35895.277000000002</v>
      </c>
      <c r="DE86" s="52">
        <f t="shared" si="80"/>
        <v>35895.277000000002</v>
      </c>
      <c r="DF86" s="52">
        <f t="shared" si="80"/>
        <v>35895.277000000002</v>
      </c>
      <c r="DG86" s="54">
        <v>1358701.5203333334</v>
      </c>
      <c r="DH86" s="55">
        <v>22</v>
      </c>
      <c r="DI86" s="56" t="s">
        <v>545</v>
      </c>
      <c r="DJ86" s="57">
        <v>1385331.19</v>
      </c>
      <c r="DK86" s="57">
        <v>1935331.19</v>
      </c>
      <c r="DL86" s="57">
        <v>2145318.19</v>
      </c>
      <c r="DM86" s="57">
        <v>2109562.8868333334</v>
      </c>
      <c r="DN86" s="57">
        <v>2073807.5836666666</v>
      </c>
      <c r="DO86" s="57">
        <v>16623.974279999999</v>
      </c>
      <c r="DP86" s="58">
        <v>25159.305469999999</v>
      </c>
      <c r="DQ86" s="58">
        <v>27889.136469999998</v>
      </c>
      <c r="DR86" s="58">
        <v>27424.317528833333</v>
      </c>
      <c r="DS86" s="58">
        <v>26959.498587666665</v>
      </c>
    </row>
    <row r="87" spans="1:123" x14ac:dyDescent="0.25">
      <c r="A87" s="30" t="s">
        <v>720</v>
      </c>
      <c r="B87" s="65">
        <v>1210437</v>
      </c>
      <c r="C87" s="66"/>
      <c r="D87" s="67" t="s">
        <v>721</v>
      </c>
      <c r="E87" s="34" t="s">
        <v>675</v>
      </c>
      <c r="F87" s="34">
        <v>0</v>
      </c>
      <c r="G87" s="34" t="s">
        <v>463</v>
      </c>
      <c r="H87" s="34" t="s">
        <v>722</v>
      </c>
      <c r="I87" s="34" t="s">
        <v>704</v>
      </c>
      <c r="J87" s="34" t="s">
        <v>94</v>
      </c>
      <c r="K87" s="34" t="s">
        <v>529</v>
      </c>
      <c r="L87" s="34" t="s">
        <v>492</v>
      </c>
      <c r="M87" s="36">
        <v>1.04</v>
      </c>
      <c r="N87" s="69" t="s">
        <v>680</v>
      </c>
      <c r="O87" s="69" t="s">
        <v>30</v>
      </c>
      <c r="P87" s="37" t="s">
        <v>493</v>
      </c>
      <c r="Q87" s="38">
        <v>2019</v>
      </c>
      <c r="R87" s="39" t="s">
        <v>470</v>
      </c>
      <c r="S87" s="37" t="s">
        <v>469</v>
      </c>
      <c r="T87" s="39" t="s">
        <v>494</v>
      </c>
      <c r="U87" s="39" t="s">
        <v>495</v>
      </c>
      <c r="V87" s="39" t="s">
        <v>496</v>
      </c>
      <c r="W87" s="40" t="s">
        <v>705</v>
      </c>
      <c r="X87" s="40" t="s">
        <v>680</v>
      </c>
      <c r="Y87" s="41"/>
      <c r="Z87" s="274">
        <v>0</v>
      </c>
      <c r="AA87" s="42"/>
      <c r="AB87" s="43">
        <v>84335.680000000008</v>
      </c>
      <c r="AC87" s="43">
        <v>0</v>
      </c>
      <c r="AD87" s="43"/>
      <c r="AE87" s="43">
        <v>0</v>
      </c>
      <c r="AF87" s="44"/>
      <c r="AG87" s="45">
        <f t="shared" si="79"/>
        <v>84335.680000000008</v>
      </c>
      <c r="AH87" s="45">
        <f t="shared" si="51"/>
        <v>84335.680000000008</v>
      </c>
      <c r="AI87" s="45">
        <f t="shared" si="52"/>
        <v>84335.680000000008</v>
      </c>
      <c r="AJ87" s="46">
        <v>84335.680000000008</v>
      </c>
      <c r="AK87" s="46">
        <v>0</v>
      </c>
      <c r="AL87" s="46">
        <f t="shared" si="77"/>
        <v>0</v>
      </c>
      <c r="AM87" s="46">
        <v>0</v>
      </c>
      <c r="AN87" s="46">
        <f t="shared" si="53"/>
        <v>0</v>
      </c>
      <c r="AO87" s="46">
        <v>0</v>
      </c>
      <c r="AP87" s="46">
        <f t="shared" si="54"/>
        <v>0</v>
      </c>
      <c r="AQ87" s="46">
        <v>0</v>
      </c>
      <c r="AR87" s="46">
        <f t="shared" si="55"/>
        <v>0</v>
      </c>
      <c r="AS87" s="46">
        <v>0</v>
      </c>
      <c r="AT87" s="46">
        <f t="shared" si="56"/>
        <v>0</v>
      </c>
      <c r="AU87" s="46">
        <v>0</v>
      </c>
      <c r="AV87" s="46">
        <f t="shared" si="57"/>
        <v>0</v>
      </c>
      <c r="AW87" s="46">
        <v>0</v>
      </c>
      <c r="AX87" s="46">
        <f t="shared" si="58"/>
        <v>0</v>
      </c>
      <c r="AY87" s="46">
        <v>0</v>
      </c>
      <c r="AZ87" s="46">
        <f t="shared" si="59"/>
        <v>0</v>
      </c>
      <c r="BA87" s="46">
        <v>0</v>
      </c>
      <c r="BB87" s="46">
        <f t="shared" si="60"/>
        <v>0</v>
      </c>
      <c r="BC87" s="46">
        <v>0</v>
      </c>
      <c r="BD87" s="46">
        <f t="shared" si="61"/>
        <v>0</v>
      </c>
      <c r="BE87" s="46">
        <v>0</v>
      </c>
      <c r="BF87" s="46">
        <f t="shared" si="62"/>
        <v>0</v>
      </c>
      <c r="BG87" s="46">
        <v>0</v>
      </c>
      <c r="BH87" s="46">
        <f t="shared" si="63"/>
        <v>0</v>
      </c>
      <c r="BI87" s="46">
        <v>0</v>
      </c>
      <c r="BJ87" s="46">
        <f t="shared" si="64"/>
        <v>0</v>
      </c>
      <c r="BK87" s="46">
        <v>0</v>
      </c>
      <c r="BL87" s="46">
        <f t="shared" si="65"/>
        <v>0</v>
      </c>
      <c r="BM87" s="46">
        <v>0</v>
      </c>
      <c r="BN87" s="46">
        <f t="shared" si="66"/>
        <v>0</v>
      </c>
      <c r="BO87" s="46">
        <v>0</v>
      </c>
      <c r="BP87" s="46">
        <f t="shared" si="67"/>
        <v>0</v>
      </c>
      <c r="BQ87" s="46">
        <v>0</v>
      </c>
      <c r="BR87" s="46">
        <f t="shared" si="68"/>
        <v>0</v>
      </c>
      <c r="BS87" s="46">
        <v>0</v>
      </c>
      <c r="BT87" s="46">
        <f t="shared" si="69"/>
        <v>0</v>
      </c>
      <c r="BU87" s="46">
        <v>0</v>
      </c>
      <c r="BV87" s="46">
        <f t="shared" si="70"/>
        <v>0</v>
      </c>
      <c r="BW87" s="46">
        <v>0</v>
      </c>
      <c r="BX87" s="46">
        <f t="shared" si="71"/>
        <v>0</v>
      </c>
      <c r="BY87" s="46">
        <v>0</v>
      </c>
      <c r="BZ87" s="46">
        <f t="shared" si="72"/>
        <v>0</v>
      </c>
      <c r="CA87" s="47">
        <v>0</v>
      </c>
      <c r="CB87" s="46">
        <f t="shared" si="73"/>
        <v>0</v>
      </c>
      <c r="CC87" s="48">
        <v>0</v>
      </c>
      <c r="CD87" s="46">
        <f t="shared" si="74"/>
        <v>0</v>
      </c>
      <c r="CE87" s="49">
        <v>10</v>
      </c>
      <c r="CF87" s="50">
        <f t="shared" si="81"/>
        <v>8433.5680000000011</v>
      </c>
      <c r="CG87" s="51">
        <v>84335.680000000008</v>
      </c>
      <c r="CH87" s="52"/>
      <c r="CI87" s="52"/>
      <c r="CJ87" s="52">
        <f>$CF87</f>
        <v>8433.5680000000011</v>
      </c>
      <c r="CK87" s="52">
        <f t="shared" si="82"/>
        <v>8433.5680000000011</v>
      </c>
      <c r="CL87" s="52">
        <f t="shared" si="82"/>
        <v>8433.5680000000011</v>
      </c>
      <c r="CM87" s="52">
        <f t="shared" si="78"/>
        <v>8433.5680000000011</v>
      </c>
      <c r="CN87" s="52">
        <f t="shared" si="78"/>
        <v>8433.5680000000011</v>
      </c>
      <c r="CO87" s="52">
        <f t="shared" si="78"/>
        <v>8433.5680000000011</v>
      </c>
      <c r="CP87" s="52">
        <f t="shared" si="78"/>
        <v>8433.5680000000011</v>
      </c>
      <c r="CQ87" s="52">
        <f t="shared" si="78"/>
        <v>8433.5680000000011</v>
      </c>
      <c r="CR87" s="52">
        <f t="shared" si="78"/>
        <v>8433.5680000000011</v>
      </c>
      <c r="CS87" s="52">
        <f t="shared" si="78"/>
        <v>8433.5680000000011</v>
      </c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4">
        <v>0</v>
      </c>
      <c r="DH87" s="55">
        <v>10</v>
      </c>
      <c r="DI87" s="56" t="s">
        <v>723</v>
      </c>
      <c r="DJ87" s="57">
        <v>0</v>
      </c>
      <c r="DK87" s="57">
        <v>84335.680000000008</v>
      </c>
      <c r="DL87" s="57">
        <v>75902.112000000008</v>
      </c>
      <c r="DM87" s="57">
        <v>67468.544000000009</v>
      </c>
      <c r="DN87" s="57">
        <v>59034.97600000001</v>
      </c>
      <c r="DO87" s="57">
        <v>0</v>
      </c>
      <c r="DP87" s="58">
        <v>1096.36384</v>
      </c>
      <c r="DQ87" s="58">
        <v>986.72745600000007</v>
      </c>
      <c r="DR87" s="58">
        <v>877.09107200000005</v>
      </c>
      <c r="DS87" s="58">
        <v>767.45468800000015</v>
      </c>
    </row>
    <row r="88" spans="1:123" x14ac:dyDescent="0.25">
      <c r="A88" s="30" t="s">
        <v>724</v>
      </c>
      <c r="B88" s="65">
        <v>1210438</v>
      </c>
      <c r="C88" s="66"/>
      <c r="D88" s="67" t="s">
        <v>725</v>
      </c>
      <c r="E88" s="34" t="s">
        <v>675</v>
      </c>
      <c r="F88" s="34">
        <v>0</v>
      </c>
      <c r="G88" s="34" t="s">
        <v>463</v>
      </c>
      <c r="H88" s="34" t="s">
        <v>722</v>
      </c>
      <c r="I88" s="34" t="s">
        <v>704</v>
      </c>
      <c r="J88" s="34" t="s">
        <v>94</v>
      </c>
      <c r="K88" s="34" t="s">
        <v>529</v>
      </c>
      <c r="L88" s="34" t="s">
        <v>492</v>
      </c>
      <c r="M88" s="36">
        <v>1.04</v>
      </c>
      <c r="N88" s="69" t="s">
        <v>680</v>
      </c>
      <c r="O88" s="69" t="s">
        <v>30</v>
      </c>
      <c r="P88" s="37" t="s">
        <v>493</v>
      </c>
      <c r="Q88" s="38">
        <v>2019</v>
      </c>
      <c r="R88" s="39" t="s">
        <v>470</v>
      </c>
      <c r="S88" s="37" t="s">
        <v>469</v>
      </c>
      <c r="T88" s="39" t="s">
        <v>494</v>
      </c>
      <c r="U88" s="39" t="s">
        <v>495</v>
      </c>
      <c r="V88" s="39" t="s">
        <v>496</v>
      </c>
      <c r="W88" s="40" t="s">
        <v>705</v>
      </c>
      <c r="X88" s="40" t="s">
        <v>680</v>
      </c>
      <c r="Y88" s="41"/>
      <c r="Z88" s="274">
        <v>595</v>
      </c>
      <c r="AA88" s="42" t="s">
        <v>505</v>
      </c>
      <c r="AB88" s="43">
        <v>240709</v>
      </c>
      <c r="AC88" s="43">
        <v>0</v>
      </c>
      <c r="AD88" s="43"/>
      <c r="AE88" s="43">
        <v>0</v>
      </c>
      <c r="AF88" s="44"/>
      <c r="AG88" s="45">
        <f t="shared" si="79"/>
        <v>240114</v>
      </c>
      <c r="AH88" s="45">
        <f t="shared" si="51"/>
        <v>240114</v>
      </c>
      <c r="AI88" s="45">
        <f t="shared" si="52"/>
        <v>240709</v>
      </c>
      <c r="AJ88" s="256">
        <f>240709-595</f>
        <v>240114</v>
      </c>
      <c r="AK88" s="46">
        <v>0</v>
      </c>
      <c r="AL88" s="46">
        <f t="shared" si="77"/>
        <v>0</v>
      </c>
      <c r="AM88" s="46">
        <v>0</v>
      </c>
      <c r="AN88" s="46">
        <f t="shared" si="53"/>
        <v>0</v>
      </c>
      <c r="AO88" s="46">
        <v>0</v>
      </c>
      <c r="AP88" s="46">
        <f t="shared" si="54"/>
        <v>0</v>
      </c>
      <c r="AQ88" s="46">
        <v>0</v>
      </c>
      <c r="AR88" s="46">
        <f t="shared" si="55"/>
        <v>0</v>
      </c>
      <c r="AS88" s="46">
        <v>0</v>
      </c>
      <c r="AT88" s="46">
        <f t="shared" si="56"/>
        <v>0</v>
      </c>
      <c r="AU88" s="46">
        <v>0</v>
      </c>
      <c r="AV88" s="46">
        <f t="shared" si="57"/>
        <v>0</v>
      </c>
      <c r="AW88" s="46">
        <v>0</v>
      </c>
      <c r="AX88" s="46">
        <f t="shared" si="58"/>
        <v>0</v>
      </c>
      <c r="AY88" s="46">
        <v>0</v>
      </c>
      <c r="AZ88" s="46">
        <f t="shared" si="59"/>
        <v>0</v>
      </c>
      <c r="BA88" s="46">
        <v>0</v>
      </c>
      <c r="BB88" s="46">
        <f t="shared" si="60"/>
        <v>0</v>
      </c>
      <c r="BC88" s="46">
        <v>0</v>
      </c>
      <c r="BD88" s="46">
        <f t="shared" si="61"/>
        <v>0</v>
      </c>
      <c r="BE88" s="46">
        <v>0</v>
      </c>
      <c r="BF88" s="46">
        <f t="shared" si="62"/>
        <v>0</v>
      </c>
      <c r="BG88" s="46">
        <v>0</v>
      </c>
      <c r="BH88" s="46">
        <f t="shared" si="63"/>
        <v>0</v>
      </c>
      <c r="BI88" s="46">
        <v>0</v>
      </c>
      <c r="BJ88" s="46">
        <f t="shared" si="64"/>
        <v>0</v>
      </c>
      <c r="BK88" s="46">
        <v>0</v>
      </c>
      <c r="BL88" s="46">
        <f t="shared" si="65"/>
        <v>0</v>
      </c>
      <c r="BM88" s="46">
        <v>0</v>
      </c>
      <c r="BN88" s="46">
        <f t="shared" si="66"/>
        <v>0</v>
      </c>
      <c r="BO88" s="46">
        <v>0</v>
      </c>
      <c r="BP88" s="46">
        <f t="shared" si="67"/>
        <v>0</v>
      </c>
      <c r="BQ88" s="46">
        <v>0</v>
      </c>
      <c r="BR88" s="46">
        <f t="shared" si="68"/>
        <v>0</v>
      </c>
      <c r="BS88" s="46">
        <v>0</v>
      </c>
      <c r="BT88" s="46">
        <f t="shared" si="69"/>
        <v>0</v>
      </c>
      <c r="BU88" s="46">
        <v>0</v>
      </c>
      <c r="BV88" s="46">
        <f t="shared" si="70"/>
        <v>0</v>
      </c>
      <c r="BW88" s="46">
        <v>0</v>
      </c>
      <c r="BX88" s="46">
        <f t="shared" si="71"/>
        <v>0</v>
      </c>
      <c r="BY88" s="46">
        <v>0</v>
      </c>
      <c r="BZ88" s="46">
        <f t="shared" si="72"/>
        <v>0</v>
      </c>
      <c r="CA88" s="47">
        <v>0</v>
      </c>
      <c r="CB88" s="46">
        <f t="shared" si="73"/>
        <v>0</v>
      </c>
      <c r="CC88" s="48">
        <v>0</v>
      </c>
      <c r="CD88" s="46">
        <f t="shared" si="74"/>
        <v>0</v>
      </c>
      <c r="CE88" s="49">
        <v>10</v>
      </c>
      <c r="CF88" s="50">
        <f t="shared" si="81"/>
        <v>24070.9</v>
      </c>
      <c r="CG88" s="51">
        <v>240708.99999999997</v>
      </c>
      <c r="CH88" s="52"/>
      <c r="CI88" s="90"/>
      <c r="CJ88" s="53">
        <f>$CF88</f>
        <v>24070.9</v>
      </c>
      <c r="CK88" s="53">
        <f t="shared" si="82"/>
        <v>24070.9</v>
      </c>
      <c r="CL88" s="53">
        <f t="shared" si="82"/>
        <v>24070.9</v>
      </c>
      <c r="CM88" s="53">
        <f t="shared" si="78"/>
        <v>24070.9</v>
      </c>
      <c r="CN88" s="53">
        <f t="shared" si="78"/>
        <v>24070.9</v>
      </c>
      <c r="CO88" s="53">
        <f t="shared" si="78"/>
        <v>24070.9</v>
      </c>
      <c r="CP88" s="53">
        <f t="shared" si="78"/>
        <v>24070.9</v>
      </c>
      <c r="CQ88" s="53">
        <f t="shared" si="78"/>
        <v>24070.9</v>
      </c>
      <c r="CR88" s="53">
        <f t="shared" si="78"/>
        <v>24070.9</v>
      </c>
      <c r="CS88" s="53">
        <f t="shared" si="78"/>
        <v>24070.9</v>
      </c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4">
        <v>0</v>
      </c>
      <c r="DH88" s="55">
        <v>10</v>
      </c>
      <c r="DI88" s="56" t="s">
        <v>723</v>
      </c>
      <c r="DJ88" s="57">
        <v>240709</v>
      </c>
      <c r="DK88" s="57">
        <v>216638.1</v>
      </c>
      <c r="DL88" s="57">
        <v>192567.2</v>
      </c>
      <c r="DM88" s="57">
        <v>168496.30000000002</v>
      </c>
      <c r="DN88" s="57">
        <v>144425.40000000002</v>
      </c>
      <c r="DO88" s="57">
        <v>2888.5080000000003</v>
      </c>
      <c r="DP88" s="58">
        <v>2816.2952999999998</v>
      </c>
      <c r="DQ88" s="58">
        <v>2503.3735999999999</v>
      </c>
      <c r="DR88" s="58">
        <v>2190.4519</v>
      </c>
      <c r="DS88" s="58">
        <v>1877.5302000000001</v>
      </c>
    </row>
    <row r="89" spans="1:123" x14ac:dyDescent="0.25">
      <c r="A89" s="30" t="s">
        <v>726</v>
      </c>
      <c r="B89" s="65">
        <v>1210445</v>
      </c>
      <c r="C89" s="66"/>
      <c r="D89" s="67" t="s">
        <v>727</v>
      </c>
      <c r="E89" s="34" t="s">
        <v>548</v>
      </c>
      <c r="F89" s="34" t="s">
        <v>489</v>
      </c>
      <c r="G89" s="34" t="s">
        <v>463</v>
      </c>
      <c r="H89" s="34" t="s">
        <v>54</v>
      </c>
      <c r="I89" s="34" t="s">
        <v>490</v>
      </c>
      <c r="J89" s="34" t="s">
        <v>2088</v>
      </c>
      <c r="K89" s="34" t="s">
        <v>728</v>
      </c>
      <c r="L89" s="34" t="s">
        <v>617</v>
      </c>
      <c r="M89" s="36">
        <v>1.04</v>
      </c>
      <c r="N89" s="69" t="s">
        <v>586</v>
      </c>
      <c r="O89" s="69" t="s">
        <v>30</v>
      </c>
      <c r="P89" s="37" t="s">
        <v>469</v>
      </c>
      <c r="Q89" s="38">
        <v>2021</v>
      </c>
      <c r="R89" s="39" t="s">
        <v>470</v>
      </c>
      <c r="S89" s="37" t="s">
        <v>471</v>
      </c>
      <c r="T89" s="39" t="s">
        <v>523</v>
      </c>
      <c r="U89" s="39" t="s">
        <v>524</v>
      </c>
      <c r="V89" s="39" t="s">
        <v>729</v>
      </c>
      <c r="W89" s="40" t="s">
        <v>730</v>
      </c>
      <c r="X89" s="40" t="s">
        <v>474</v>
      </c>
      <c r="Y89" s="41"/>
      <c r="Z89" s="274">
        <v>0</v>
      </c>
      <c r="AA89" s="42"/>
      <c r="AB89" s="43">
        <v>2971762.56</v>
      </c>
      <c r="AC89" s="43">
        <v>0</v>
      </c>
      <c r="AD89" s="43"/>
      <c r="AE89" s="43">
        <v>0</v>
      </c>
      <c r="AF89" s="44"/>
      <c r="AG89" s="45">
        <f t="shared" si="79"/>
        <v>2971762.56</v>
      </c>
      <c r="AH89" s="45">
        <f t="shared" si="51"/>
        <v>3090633.0624000002</v>
      </c>
      <c r="AI89" s="45">
        <f t="shared" si="52"/>
        <v>3090633.0624000002</v>
      </c>
      <c r="AJ89" s="46">
        <v>0</v>
      </c>
      <c r="AK89" s="46">
        <v>140400</v>
      </c>
      <c r="AL89" s="46">
        <f t="shared" si="77"/>
        <v>146016</v>
      </c>
      <c r="AM89" s="46">
        <v>341677.44</v>
      </c>
      <c r="AN89" s="46">
        <f t="shared" si="53"/>
        <v>355344.53760000004</v>
      </c>
      <c r="AO89" s="46">
        <v>1467460.8</v>
      </c>
      <c r="AP89" s="46">
        <f t="shared" si="54"/>
        <v>1526159.2320000001</v>
      </c>
      <c r="AQ89" s="46">
        <v>797472</v>
      </c>
      <c r="AR89" s="46">
        <f t="shared" si="55"/>
        <v>829370.88</v>
      </c>
      <c r="AS89" s="46">
        <v>224752.32</v>
      </c>
      <c r="AT89" s="46">
        <f t="shared" si="56"/>
        <v>233742.41280000002</v>
      </c>
      <c r="AU89" s="46">
        <v>0</v>
      </c>
      <c r="AV89" s="46">
        <f t="shared" si="57"/>
        <v>0</v>
      </c>
      <c r="AW89" s="46">
        <v>0</v>
      </c>
      <c r="AX89" s="46">
        <f t="shared" si="58"/>
        <v>0</v>
      </c>
      <c r="AY89" s="46">
        <v>0</v>
      </c>
      <c r="AZ89" s="46">
        <f t="shared" si="59"/>
        <v>0</v>
      </c>
      <c r="BA89" s="46">
        <v>0</v>
      </c>
      <c r="BB89" s="46">
        <f t="shared" si="60"/>
        <v>0</v>
      </c>
      <c r="BC89" s="46">
        <v>0</v>
      </c>
      <c r="BD89" s="46">
        <f t="shared" si="61"/>
        <v>0</v>
      </c>
      <c r="BE89" s="46">
        <v>0</v>
      </c>
      <c r="BF89" s="46">
        <f t="shared" si="62"/>
        <v>0</v>
      </c>
      <c r="BG89" s="46">
        <v>0</v>
      </c>
      <c r="BH89" s="46">
        <f t="shared" si="63"/>
        <v>0</v>
      </c>
      <c r="BI89" s="46">
        <v>0</v>
      </c>
      <c r="BJ89" s="46">
        <f t="shared" si="64"/>
        <v>0</v>
      </c>
      <c r="BK89" s="46">
        <v>0</v>
      </c>
      <c r="BL89" s="46">
        <f t="shared" si="65"/>
        <v>0</v>
      </c>
      <c r="BM89" s="46">
        <v>0</v>
      </c>
      <c r="BN89" s="46">
        <f t="shared" si="66"/>
        <v>0</v>
      </c>
      <c r="BO89" s="46">
        <v>0</v>
      </c>
      <c r="BP89" s="46">
        <f t="shared" si="67"/>
        <v>0</v>
      </c>
      <c r="BQ89" s="46">
        <v>0</v>
      </c>
      <c r="BR89" s="46">
        <f t="shared" si="68"/>
        <v>0</v>
      </c>
      <c r="BS89" s="46">
        <v>0</v>
      </c>
      <c r="BT89" s="46">
        <f t="shared" si="69"/>
        <v>0</v>
      </c>
      <c r="BU89" s="46">
        <v>0</v>
      </c>
      <c r="BV89" s="46">
        <f t="shared" si="70"/>
        <v>0</v>
      </c>
      <c r="BW89" s="46">
        <v>0</v>
      </c>
      <c r="BX89" s="46">
        <f t="shared" si="71"/>
        <v>0</v>
      </c>
      <c r="BY89" s="46">
        <v>0</v>
      </c>
      <c r="BZ89" s="46">
        <f t="shared" si="72"/>
        <v>0</v>
      </c>
      <c r="CA89" s="47">
        <v>0</v>
      </c>
      <c r="CB89" s="46">
        <f t="shared" si="73"/>
        <v>0</v>
      </c>
      <c r="CC89" s="48">
        <v>0</v>
      </c>
      <c r="CD89" s="46">
        <f t="shared" si="74"/>
        <v>0</v>
      </c>
      <c r="CE89" s="49">
        <v>60</v>
      </c>
      <c r="CF89" s="50">
        <f t="shared" si="81"/>
        <v>51510.551040000006</v>
      </c>
      <c r="CG89" s="51">
        <v>891528.76800000027</v>
      </c>
      <c r="CH89" s="52"/>
      <c r="CI89" s="52"/>
      <c r="CJ89" s="52"/>
      <c r="CK89" s="53"/>
      <c r="CL89" s="53"/>
      <c r="CM89" s="53"/>
      <c r="CN89" s="53"/>
      <c r="CO89" s="52">
        <f t="shared" si="78"/>
        <v>51510.551040000006</v>
      </c>
      <c r="CP89" s="52">
        <f t="shared" si="78"/>
        <v>51510.551040000006</v>
      </c>
      <c r="CQ89" s="52">
        <f t="shared" si="78"/>
        <v>51510.551040000006</v>
      </c>
      <c r="CR89" s="52">
        <f t="shared" si="78"/>
        <v>51510.551040000006</v>
      </c>
      <c r="CS89" s="52">
        <f t="shared" si="78"/>
        <v>51510.551040000006</v>
      </c>
      <c r="CT89" s="52">
        <f t="shared" si="78"/>
        <v>51510.551040000006</v>
      </c>
      <c r="CU89" s="52">
        <f t="shared" si="78"/>
        <v>51510.551040000006</v>
      </c>
      <c r="CV89" s="52">
        <f t="shared" si="78"/>
        <v>51510.551040000006</v>
      </c>
      <c r="CW89" s="52">
        <f t="shared" si="78"/>
        <v>51510.551040000006</v>
      </c>
      <c r="CX89" s="52">
        <f t="shared" si="78"/>
        <v>51510.551040000006</v>
      </c>
      <c r="CY89" s="52">
        <f t="shared" si="78"/>
        <v>51510.551040000006</v>
      </c>
      <c r="CZ89" s="52">
        <f t="shared" ref="CY89:DF90" si="83">$CF89</f>
        <v>51510.551040000006</v>
      </c>
      <c r="DA89" s="52">
        <f t="shared" si="83"/>
        <v>51510.551040000006</v>
      </c>
      <c r="DB89" s="52">
        <f t="shared" si="83"/>
        <v>51510.551040000006</v>
      </c>
      <c r="DC89" s="52">
        <f t="shared" si="83"/>
        <v>51510.551040000006</v>
      </c>
      <c r="DD89" s="52">
        <f t="shared" si="83"/>
        <v>51510.551040000006</v>
      </c>
      <c r="DE89" s="52">
        <f t="shared" si="83"/>
        <v>51510.551040000006</v>
      </c>
      <c r="DF89" s="52">
        <f t="shared" si="83"/>
        <v>51510.551040000006</v>
      </c>
      <c r="DG89" s="54">
        <v>2080233.7919999999</v>
      </c>
      <c r="DH89" s="55">
        <v>18</v>
      </c>
      <c r="DI89" s="56" t="s">
        <v>545</v>
      </c>
      <c r="DJ89" s="57">
        <v>0</v>
      </c>
      <c r="DK89" s="57">
        <v>0</v>
      </c>
      <c r="DL89" s="57">
        <v>140400</v>
      </c>
      <c r="DM89" s="57">
        <v>482077.44</v>
      </c>
      <c r="DN89" s="57">
        <v>1949538.24</v>
      </c>
      <c r="DO89" s="57">
        <v>0</v>
      </c>
      <c r="DP89" s="58">
        <v>0</v>
      </c>
      <c r="DQ89" s="58">
        <v>1825.1999999999998</v>
      </c>
      <c r="DR89" s="58">
        <v>6267.0067199999994</v>
      </c>
      <c r="DS89" s="58">
        <v>25343.99712</v>
      </c>
    </row>
    <row r="90" spans="1:123" x14ac:dyDescent="0.25">
      <c r="A90" s="30" t="s">
        <v>731</v>
      </c>
      <c r="B90" s="65">
        <v>1210446</v>
      </c>
      <c r="C90" s="66"/>
      <c r="D90" s="67" t="s">
        <v>732</v>
      </c>
      <c r="E90" s="34" t="s">
        <v>548</v>
      </c>
      <c r="F90" s="34" t="s">
        <v>489</v>
      </c>
      <c r="G90" s="34" t="s">
        <v>597</v>
      </c>
      <c r="H90" s="34" t="s">
        <v>733</v>
      </c>
      <c r="I90" s="34" t="s">
        <v>734</v>
      </c>
      <c r="J90" s="34" t="s">
        <v>60</v>
      </c>
      <c r="K90" s="34" t="s">
        <v>692</v>
      </c>
      <c r="L90" s="34" t="s">
        <v>617</v>
      </c>
      <c r="M90" s="36">
        <v>1.04</v>
      </c>
      <c r="N90" s="69" t="s">
        <v>586</v>
      </c>
      <c r="O90" s="69" t="s">
        <v>30</v>
      </c>
      <c r="P90" s="37" t="s">
        <v>469</v>
      </c>
      <c r="Q90" s="38">
        <v>2021</v>
      </c>
      <c r="R90" s="39" t="s">
        <v>470</v>
      </c>
      <c r="S90" s="37" t="s">
        <v>471</v>
      </c>
      <c r="T90" s="39" t="s">
        <v>523</v>
      </c>
      <c r="U90" s="39" t="s">
        <v>524</v>
      </c>
      <c r="V90" s="39" t="s">
        <v>735</v>
      </c>
      <c r="W90" s="40" t="s">
        <v>736</v>
      </c>
      <c r="X90" s="40" t="s">
        <v>737</v>
      </c>
      <c r="Y90" s="41"/>
      <c r="Z90" s="274">
        <v>0</v>
      </c>
      <c r="AA90" s="42"/>
      <c r="AB90" s="43">
        <f>648965-130041</f>
        <v>518924</v>
      </c>
      <c r="AC90" s="43">
        <v>0</v>
      </c>
      <c r="AD90" s="43"/>
      <c r="AE90" s="43">
        <v>0</v>
      </c>
      <c r="AF90" s="44"/>
      <c r="AG90" s="45">
        <f t="shared" si="79"/>
        <v>518923.60000000003</v>
      </c>
      <c r="AH90" s="45">
        <f t="shared" si="51"/>
        <v>538016.54399999999</v>
      </c>
      <c r="AI90" s="45">
        <f t="shared" si="52"/>
        <v>538016.54399999999</v>
      </c>
      <c r="AJ90" s="46">
        <v>41600</v>
      </c>
      <c r="AK90" s="46">
        <v>435723.60000000003</v>
      </c>
      <c r="AL90" s="46">
        <f t="shared" si="77"/>
        <v>453152.54400000005</v>
      </c>
      <c r="AM90" s="46">
        <v>41600</v>
      </c>
      <c r="AN90" s="46">
        <f t="shared" si="53"/>
        <v>43264</v>
      </c>
      <c r="AO90" s="46">
        <v>0</v>
      </c>
      <c r="AP90" s="46">
        <f t="shared" si="54"/>
        <v>0</v>
      </c>
      <c r="AQ90" s="46">
        <v>0</v>
      </c>
      <c r="AR90" s="46">
        <f t="shared" si="55"/>
        <v>0</v>
      </c>
      <c r="AS90" s="46">
        <v>0</v>
      </c>
      <c r="AT90" s="46">
        <f t="shared" si="56"/>
        <v>0</v>
      </c>
      <c r="AU90" s="46">
        <v>0</v>
      </c>
      <c r="AV90" s="46">
        <f t="shared" si="57"/>
        <v>0</v>
      </c>
      <c r="AW90" s="46">
        <v>0</v>
      </c>
      <c r="AX90" s="46">
        <f t="shared" si="58"/>
        <v>0</v>
      </c>
      <c r="AY90" s="46">
        <v>0</v>
      </c>
      <c r="AZ90" s="46">
        <f t="shared" si="59"/>
        <v>0</v>
      </c>
      <c r="BA90" s="46">
        <v>0</v>
      </c>
      <c r="BB90" s="46">
        <f t="shared" si="60"/>
        <v>0</v>
      </c>
      <c r="BC90" s="46">
        <v>0</v>
      </c>
      <c r="BD90" s="46">
        <f t="shared" si="61"/>
        <v>0</v>
      </c>
      <c r="BE90" s="46">
        <v>0</v>
      </c>
      <c r="BF90" s="46">
        <f t="shared" si="62"/>
        <v>0</v>
      </c>
      <c r="BG90" s="46">
        <v>0</v>
      </c>
      <c r="BH90" s="46">
        <f t="shared" si="63"/>
        <v>0</v>
      </c>
      <c r="BI90" s="46">
        <v>0</v>
      </c>
      <c r="BJ90" s="46">
        <f t="shared" si="64"/>
        <v>0</v>
      </c>
      <c r="BK90" s="46">
        <v>0</v>
      </c>
      <c r="BL90" s="46">
        <f t="shared" si="65"/>
        <v>0</v>
      </c>
      <c r="BM90" s="46">
        <v>0</v>
      </c>
      <c r="BN90" s="46">
        <f t="shared" si="66"/>
        <v>0</v>
      </c>
      <c r="BO90" s="46">
        <v>0</v>
      </c>
      <c r="BP90" s="46">
        <f t="shared" si="67"/>
        <v>0</v>
      </c>
      <c r="BQ90" s="46">
        <v>0</v>
      </c>
      <c r="BR90" s="46">
        <f t="shared" si="68"/>
        <v>0</v>
      </c>
      <c r="BS90" s="46">
        <v>0</v>
      </c>
      <c r="BT90" s="46">
        <f t="shared" si="69"/>
        <v>0</v>
      </c>
      <c r="BU90" s="46">
        <v>0</v>
      </c>
      <c r="BV90" s="46">
        <f t="shared" si="70"/>
        <v>0</v>
      </c>
      <c r="BW90" s="46">
        <v>0</v>
      </c>
      <c r="BX90" s="46">
        <f t="shared" si="71"/>
        <v>0</v>
      </c>
      <c r="BY90" s="46">
        <v>0</v>
      </c>
      <c r="BZ90" s="46">
        <f t="shared" si="72"/>
        <v>0</v>
      </c>
      <c r="CA90" s="47">
        <v>0</v>
      </c>
      <c r="CB90" s="46">
        <f t="shared" si="73"/>
        <v>0</v>
      </c>
      <c r="CC90" s="48">
        <v>0</v>
      </c>
      <c r="CD90" s="46">
        <f t="shared" si="74"/>
        <v>0</v>
      </c>
      <c r="CE90" s="49">
        <v>60</v>
      </c>
      <c r="CF90" s="50">
        <f t="shared" si="81"/>
        <v>8966.9423999999999</v>
      </c>
      <c r="CG90" s="51">
        <v>181623.25999999995</v>
      </c>
      <c r="CH90" s="52"/>
      <c r="CI90" s="52"/>
      <c r="CJ90" s="52"/>
      <c r="CK90" s="53"/>
      <c r="CL90" s="53">
        <f>$CF90</f>
        <v>8966.9423999999999</v>
      </c>
      <c r="CM90" s="53">
        <f>$CF90</f>
        <v>8966.9423999999999</v>
      </c>
      <c r="CN90" s="53">
        <f>$CF90</f>
        <v>8966.9423999999999</v>
      </c>
      <c r="CO90" s="53">
        <f t="shared" si="78"/>
        <v>8966.9423999999999</v>
      </c>
      <c r="CP90" s="53">
        <f t="shared" si="78"/>
        <v>8966.9423999999999</v>
      </c>
      <c r="CQ90" s="53">
        <f t="shared" si="78"/>
        <v>8966.9423999999999</v>
      </c>
      <c r="CR90" s="53">
        <f t="shared" si="78"/>
        <v>8966.9423999999999</v>
      </c>
      <c r="CS90" s="53">
        <f t="shared" si="78"/>
        <v>8966.9423999999999</v>
      </c>
      <c r="CT90" s="53">
        <f t="shared" si="78"/>
        <v>8966.9423999999999</v>
      </c>
      <c r="CU90" s="53">
        <f t="shared" si="78"/>
        <v>8966.9423999999999</v>
      </c>
      <c r="CV90" s="53">
        <f t="shared" si="78"/>
        <v>8966.9423999999999</v>
      </c>
      <c r="CW90" s="53">
        <f t="shared" si="78"/>
        <v>8966.9423999999999</v>
      </c>
      <c r="CX90" s="53">
        <f t="shared" si="78"/>
        <v>8966.9423999999999</v>
      </c>
      <c r="CY90" s="53">
        <f t="shared" si="83"/>
        <v>8966.9423999999999</v>
      </c>
      <c r="CZ90" s="53">
        <f t="shared" si="83"/>
        <v>8966.9423999999999</v>
      </c>
      <c r="DA90" s="53">
        <f t="shared" si="83"/>
        <v>8966.9423999999999</v>
      </c>
      <c r="DB90" s="53">
        <f t="shared" si="83"/>
        <v>8966.9423999999999</v>
      </c>
      <c r="DC90" s="53">
        <f t="shared" si="83"/>
        <v>8966.9423999999999</v>
      </c>
      <c r="DD90" s="53">
        <f t="shared" si="83"/>
        <v>8966.9423999999999</v>
      </c>
      <c r="DE90" s="53">
        <f t="shared" si="83"/>
        <v>8966.9423999999999</v>
      </c>
      <c r="DF90" s="53">
        <f t="shared" si="83"/>
        <v>8966.9423999999999</v>
      </c>
      <c r="DG90" s="54">
        <v>337300.34000000008</v>
      </c>
      <c r="DH90" s="55">
        <v>21</v>
      </c>
      <c r="DI90" s="56" t="s">
        <v>545</v>
      </c>
      <c r="DJ90" s="57">
        <v>0</v>
      </c>
      <c r="DK90" s="57">
        <v>41600</v>
      </c>
      <c r="DL90" s="57">
        <v>477323.60000000003</v>
      </c>
      <c r="DM90" s="57">
        <v>518923.60000000003</v>
      </c>
      <c r="DN90" s="57">
        <v>510274.87333333335</v>
      </c>
      <c r="DO90" s="57">
        <v>0</v>
      </c>
      <c r="DP90" s="58">
        <v>540.79999999999995</v>
      </c>
      <c r="DQ90" s="58">
        <v>6205.2067999999999</v>
      </c>
      <c r="DR90" s="58">
        <v>6746.0068000000001</v>
      </c>
      <c r="DS90" s="58">
        <v>6633.5733533333332</v>
      </c>
    </row>
    <row r="91" spans="1:123" x14ac:dyDescent="0.25">
      <c r="A91" s="30" t="s">
        <v>738</v>
      </c>
      <c r="B91" s="65">
        <v>1210449</v>
      </c>
      <c r="C91" s="66"/>
      <c r="D91" s="67" t="s">
        <v>739</v>
      </c>
      <c r="E91" s="34" t="s">
        <v>548</v>
      </c>
      <c r="F91" s="34" t="s">
        <v>489</v>
      </c>
      <c r="G91" s="34" t="s">
        <v>597</v>
      </c>
      <c r="H91" s="34" t="s">
        <v>733</v>
      </c>
      <c r="I91" s="34" t="s">
        <v>740</v>
      </c>
      <c r="J91" s="34" t="s">
        <v>90</v>
      </c>
      <c r="K91" s="34" t="s">
        <v>728</v>
      </c>
      <c r="L91" s="34" t="s">
        <v>617</v>
      </c>
      <c r="M91" s="36">
        <v>1.04</v>
      </c>
      <c r="N91" s="69" t="s">
        <v>586</v>
      </c>
      <c r="O91" s="69" t="s">
        <v>58</v>
      </c>
      <c r="P91" s="37" t="s">
        <v>469</v>
      </c>
      <c r="Q91" s="38">
        <v>2022</v>
      </c>
      <c r="R91" s="39" t="s">
        <v>470</v>
      </c>
      <c r="S91" s="37" t="s">
        <v>686</v>
      </c>
      <c r="T91" s="39" t="s">
        <v>494</v>
      </c>
      <c r="U91" s="39" t="s">
        <v>495</v>
      </c>
      <c r="V91" s="39" t="s">
        <v>687</v>
      </c>
      <c r="W91" s="40" t="s">
        <v>741</v>
      </c>
      <c r="X91" s="40" t="s">
        <v>485</v>
      </c>
      <c r="Y91" s="86"/>
      <c r="Z91" s="274">
        <v>822182.97</v>
      </c>
      <c r="AA91" s="42"/>
      <c r="AB91" s="43">
        <v>773600</v>
      </c>
      <c r="AC91" s="43">
        <v>773600</v>
      </c>
      <c r="AD91" s="43"/>
      <c r="AE91" s="43">
        <v>773600</v>
      </c>
      <c r="AF91" s="44"/>
      <c r="AG91" s="45">
        <f t="shared" si="79"/>
        <v>-3583</v>
      </c>
      <c r="AH91" s="45">
        <f t="shared" si="51"/>
        <v>-3583</v>
      </c>
      <c r="AI91" s="45">
        <f t="shared" si="52"/>
        <v>818599.97</v>
      </c>
      <c r="AJ91" s="256">
        <v>-3583</v>
      </c>
      <c r="AK91" s="46">
        <v>0</v>
      </c>
      <c r="AL91" s="46">
        <f t="shared" si="77"/>
        <v>0</v>
      </c>
      <c r="AM91" s="46">
        <v>0</v>
      </c>
      <c r="AN91" s="46">
        <f t="shared" si="53"/>
        <v>0</v>
      </c>
      <c r="AO91" s="46">
        <v>0</v>
      </c>
      <c r="AP91" s="46">
        <f t="shared" si="54"/>
        <v>0</v>
      </c>
      <c r="AQ91" s="46">
        <v>0</v>
      </c>
      <c r="AR91" s="46">
        <f t="shared" si="55"/>
        <v>0</v>
      </c>
      <c r="AS91" s="46">
        <v>0</v>
      </c>
      <c r="AT91" s="46">
        <f t="shared" si="56"/>
        <v>0</v>
      </c>
      <c r="AU91" s="46">
        <v>0</v>
      </c>
      <c r="AV91" s="46">
        <f t="shared" si="57"/>
        <v>0</v>
      </c>
      <c r="AW91" s="46">
        <v>0</v>
      </c>
      <c r="AX91" s="46">
        <f t="shared" si="58"/>
        <v>0</v>
      </c>
      <c r="AY91" s="46">
        <v>0</v>
      </c>
      <c r="AZ91" s="46">
        <f t="shared" si="59"/>
        <v>0</v>
      </c>
      <c r="BA91" s="46">
        <v>0</v>
      </c>
      <c r="BB91" s="46">
        <f t="shared" si="60"/>
        <v>0</v>
      </c>
      <c r="BC91" s="46">
        <v>0</v>
      </c>
      <c r="BD91" s="46">
        <f t="shared" si="61"/>
        <v>0</v>
      </c>
      <c r="BE91" s="46">
        <v>0</v>
      </c>
      <c r="BF91" s="46">
        <f t="shared" si="62"/>
        <v>0</v>
      </c>
      <c r="BG91" s="46">
        <v>0</v>
      </c>
      <c r="BH91" s="46">
        <f t="shared" si="63"/>
        <v>0</v>
      </c>
      <c r="BI91" s="46">
        <v>0</v>
      </c>
      <c r="BJ91" s="46">
        <f t="shared" si="64"/>
        <v>0</v>
      </c>
      <c r="BK91" s="46">
        <v>0</v>
      </c>
      <c r="BL91" s="46">
        <f t="shared" si="65"/>
        <v>0</v>
      </c>
      <c r="BM91" s="46">
        <v>0</v>
      </c>
      <c r="BN91" s="46">
        <f t="shared" si="66"/>
        <v>0</v>
      </c>
      <c r="BO91" s="46">
        <v>0</v>
      </c>
      <c r="BP91" s="46">
        <f t="shared" si="67"/>
        <v>0</v>
      </c>
      <c r="BQ91" s="46">
        <v>0</v>
      </c>
      <c r="BR91" s="46">
        <f t="shared" si="68"/>
        <v>0</v>
      </c>
      <c r="BS91" s="46">
        <v>0</v>
      </c>
      <c r="BT91" s="46">
        <f t="shared" si="69"/>
        <v>0</v>
      </c>
      <c r="BU91" s="46">
        <v>0</v>
      </c>
      <c r="BV91" s="46">
        <f t="shared" si="70"/>
        <v>0</v>
      </c>
      <c r="BW91" s="46">
        <v>0</v>
      </c>
      <c r="BX91" s="46">
        <f t="shared" si="71"/>
        <v>0</v>
      </c>
      <c r="BY91" s="46">
        <v>0</v>
      </c>
      <c r="BZ91" s="46">
        <f t="shared" si="72"/>
        <v>0</v>
      </c>
      <c r="CA91" s="47">
        <v>0</v>
      </c>
      <c r="CB91" s="46">
        <f t="shared" si="73"/>
        <v>0</v>
      </c>
      <c r="CC91" s="48">
        <v>0</v>
      </c>
      <c r="CD91" s="46">
        <f t="shared" si="74"/>
        <v>0</v>
      </c>
      <c r="CE91" s="49">
        <v>5</v>
      </c>
      <c r="CF91" s="50">
        <f t="shared" si="81"/>
        <v>8999.9939999999951</v>
      </c>
      <c r="CG91" s="89">
        <v>0</v>
      </c>
      <c r="CH91" s="52"/>
      <c r="CI91" s="52"/>
      <c r="CJ91" s="52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4">
        <v>3.0000000027939677E-2</v>
      </c>
      <c r="DH91" s="55">
        <v>0</v>
      </c>
      <c r="DI91" s="56" t="s">
        <v>545</v>
      </c>
      <c r="DJ91" s="88">
        <v>3.0000000027939677E-2</v>
      </c>
      <c r="DK91" s="57">
        <v>3.0000000027939677E-2</v>
      </c>
      <c r="DL91" s="57">
        <v>3.0000000027939677E-2</v>
      </c>
      <c r="DM91" s="57">
        <v>3.0000000027939677E-2</v>
      </c>
      <c r="DN91" s="57">
        <v>3.0000000027939677E-2</v>
      </c>
      <c r="DO91" s="57">
        <v>3.6000000033527615E-4</v>
      </c>
      <c r="DP91" s="58">
        <v>3.900000003632158E-4</v>
      </c>
      <c r="DQ91" s="58">
        <v>3.900000003632158E-4</v>
      </c>
      <c r="DR91" s="58">
        <v>3.900000003632158E-4</v>
      </c>
      <c r="DS91" s="58">
        <v>3.900000003632158E-4</v>
      </c>
    </row>
    <row r="92" spans="1:123" x14ac:dyDescent="0.25">
      <c r="A92" s="30" t="s">
        <v>690</v>
      </c>
      <c r="B92" s="65">
        <v>1210509</v>
      </c>
      <c r="C92" s="66"/>
      <c r="D92" s="67" t="s">
        <v>742</v>
      </c>
      <c r="E92" s="34" t="s">
        <v>548</v>
      </c>
      <c r="F92" s="34" t="s">
        <v>489</v>
      </c>
      <c r="G92" s="34" t="s">
        <v>463</v>
      </c>
      <c r="H92" s="34" t="s">
        <v>54</v>
      </c>
      <c r="I92" s="34" t="s">
        <v>490</v>
      </c>
      <c r="J92" s="34" t="s">
        <v>743</v>
      </c>
      <c r="K92" s="34" t="s">
        <v>714</v>
      </c>
      <c r="L92" s="34" t="s">
        <v>744</v>
      </c>
      <c r="M92" s="36">
        <v>1.04</v>
      </c>
      <c r="N92" s="69" t="s">
        <v>586</v>
      </c>
      <c r="O92" s="69" t="s">
        <v>30</v>
      </c>
      <c r="P92" s="37" t="s">
        <v>471</v>
      </c>
      <c r="Q92" s="38">
        <v>2024</v>
      </c>
      <c r="R92" s="39" t="s">
        <v>470</v>
      </c>
      <c r="S92" s="37" t="s">
        <v>493</v>
      </c>
      <c r="T92" s="39" t="s">
        <v>494</v>
      </c>
      <c r="U92" s="39" t="s">
        <v>524</v>
      </c>
      <c r="V92" s="39" t="s">
        <v>687</v>
      </c>
      <c r="W92" s="40"/>
      <c r="X92" s="40" t="s">
        <v>619</v>
      </c>
      <c r="Y92" s="41"/>
      <c r="Z92" s="274"/>
      <c r="AA92" s="42"/>
      <c r="AB92" s="43">
        <v>125000</v>
      </c>
      <c r="AC92" s="43"/>
      <c r="AD92" s="43"/>
      <c r="AE92" s="43"/>
      <c r="AF92" s="44"/>
      <c r="AG92" s="45">
        <f t="shared" si="79"/>
        <v>125000</v>
      </c>
      <c r="AH92" s="45">
        <f t="shared" si="51"/>
        <v>125000</v>
      </c>
      <c r="AI92" s="45">
        <f t="shared" si="52"/>
        <v>125000</v>
      </c>
      <c r="AJ92" s="138">
        <v>125000</v>
      </c>
      <c r="AK92" s="46">
        <v>0</v>
      </c>
      <c r="AL92" s="46">
        <f t="shared" si="77"/>
        <v>0</v>
      </c>
      <c r="AM92" s="46">
        <v>0</v>
      </c>
      <c r="AN92" s="46">
        <f t="shared" si="53"/>
        <v>0</v>
      </c>
      <c r="AO92" s="46">
        <v>0</v>
      </c>
      <c r="AP92" s="46">
        <f t="shared" si="54"/>
        <v>0</v>
      </c>
      <c r="AQ92" s="46">
        <v>0</v>
      </c>
      <c r="AR92" s="46">
        <f t="shared" si="55"/>
        <v>0</v>
      </c>
      <c r="AS92" s="46">
        <v>0</v>
      </c>
      <c r="AT92" s="46">
        <f t="shared" si="56"/>
        <v>0</v>
      </c>
      <c r="AU92" s="46">
        <v>0</v>
      </c>
      <c r="AV92" s="46">
        <f t="shared" si="57"/>
        <v>0</v>
      </c>
      <c r="AW92" s="46">
        <v>0</v>
      </c>
      <c r="AX92" s="46">
        <f t="shared" si="58"/>
        <v>0</v>
      </c>
      <c r="AY92" s="46">
        <v>0</v>
      </c>
      <c r="AZ92" s="46">
        <f t="shared" si="59"/>
        <v>0</v>
      </c>
      <c r="BA92" s="46">
        <v>0</v>
      </c>
      <c r="BB92" s="46">
        <f t="shared" si="60"/>
        <v>0</v>
      </c>
      <c r="BC92" s="46">
        <v>0</v>
      </c>
      <c r="BD92" s="46">
        <f t="shared" si="61"/>
        <v>0</v>
      </c>
      <c r="BE92" s="46">
        <v>0</v>
      </c>
      <c r="BF92" s="46">
        <f t="shared" si="62"/>
        <v>0</v>
      </c>
      <c r="BG92" s="46">
        <v>0</v>
      </c>
      <c r="BH92" s="46">
        <f t="shared" si="63"/>
        <v>0</v>
      </c>
      <c r="BI92" s="46">
        <v>0</v>
      </c>
      <c r="BJ92" s="46">
        <f t="shared" si="64"/>
        <v>0</v>
      </c>
      <c r="BK92" s="46">
        <v>0</v>
      </c>
      <c r="BL92" s="46">
        <f t="shared" si="65"/>
        <v>0</v>
      </c>
      <c r="BM92" s="46">
        <v>0</v>
      </c>
      <c r="BN92" s="46">
        <f t="shared" si="66"/>
        <v>0</v>
      </c>
      <c r="BO92" s="46">
        <v>0</v>
      </c>
      <c r="BP92" s="46">
        <f t="shared" si="67"/>
        <v>0</v>
      </c>
      <c r="BQ92" s="46">
        <v>0</v>
      </c>
      <c r="BR92" s="46">
        <f t="shared" si="68"/>
        <v>0</v>
      </c>
      <c r="BS92" s="46">
        <v>0</v>
      </c>
      <c r="BT92" s="46">
        <f t="shared" si="69"/>
        <v>0</v>
      </c>
      <c r="BU92" s="46">
        <v>0</v>
      </c>
      <c r="BV92" s="46">
        <f t="shared" si="70"/>
        <v>0</v>
      </c>
      <c r="BW92" s="46">
        <v>0</v>
      </c>
      <c r="BX92" s="46">
        <f t="shared" si="71"/>
        <v>0</v>
      </c>
      <c r="BY92" s="46">
        <v>0</v>
      </c>
      <c r="BZ92" s="46">
        <f t="shared" si="72"/>
        <v>0</v>
      </c>
      <c r="CA92" s="47">
        <v>0</v>
      </c>
      <c r="CB92" s="46">
        <f t="shared" si="73"/>
        <v>0</v>
      </c>
      <c r="CC92" s="48">
        <v>0</v>
      </c>
      <c r="CD92" s="46">
        <f t="shared" si="74"/>
        <v>0</v>
      </c>
      <c r="CE92" s="49">
        <v>40</v>
      </c>
      <c r="CF92" s="50">
        <f t="shared" si="81"/>
        <v>3125</v>
      </c>
      <c r="CG92" s="71"/>
      <c r="CH92" s="52"/>
      <c r="CI92" s="52"/>
      <c r="CJ92" s="53">
        <f t="shared" ref="CJ92:DF94" si="84">$CF92</f>
        <v>3125</v>
      </c>
      <c r="CK92" s="53">
        <f t="shared" si="84"/>
        <v>3125</v>
      </c>
      <c r="CL92" s="53">
        <f t="shared" si="84"/>
        <v>3125</v>
      </c>
      <c r="CM92" s="53">
        <f t="shared" si="84"/>
        <v>3125</v>
      </c>
      <c r="CN92" s="53">
        <f t="shared" si="84"/>
        <v>3125</v>
      </c>
      <c r="CO92" s="53">
        <f t="shared" si="84"/>
        <v>3125</v>
      </c>
      <c r="CP92" s="53">
        <f t="shared" si="84"/>
        <v>3125</v>
      </c>
      <c r="CQ92" s="53">
        <f t="shared" si="84"/>
        <v>3125</v>
      </c>
      <c r="CR92" s="53">
        <f t="shared" si="84"/>
        <v>3125</v>
      </c>
      <c r="CS92" s="53">
        <f t="shared" si="84"/>
        <v>3125</v>
      </c>
      <c r="CT92" s="53">
        <f t="shared" si="84"/>
        <v>3125</v>
      </c>
      <c r="CU92" s="53">
        <f t="shared" si="84"/>
        <v>3125</v>
      </c>
      <c r="CV92" s="53">
        <f t="shared" si="84"/>
        <v>3125</v>
      </c>
      <c r="CW92" s="53">
        <f t="shared" si="84"/>
        <v>3125</v>
      </c>
      <c r="CX92" s="53">
        <f t="shared" si="84"/>
        <v>3125</v>
      </c>
      <c r="CY92" s="53">
        <f t="shared" si="84"/>
        <v>3125</v>
      </c>
      <c r="CZ92" s="53">
        <f t="shared" si="84"/>
        <v>3125</v>
      </c>
      <c r="DA92" s="53">
        <f t="shared" si="84"/>
        <v>3125</v>
      </c>
      <c r="DB92" s="53">
        <f t="shared" si="84"/>
        <v>3125</v>
      </c>
      <c r="DC92" s="53">
        <f t="shared" si="84"/>
        <v>3125</v>
      </c>
      <c r="DD92" s="53">
        <f t="shared" si="84"/>
        <v>3125</v>
      </c>
      <c r="DE92" s="53">
        <f t="shared" si="84"/>
        <v>3125</v>
      </c>
      <c r="DF92" s="53">
        <f t="shared" si="84"/>
        <v>3125</v>
      </c>
      <c r="DG92" s="54"/>
      <c r="DH92" s="55"/>
      <c r="DI92" s="56"/>
      <c r="DJ92" s="57"/>
      <c r="DK92" s="57"/>
      <c r="DL92" s="57"/>
      <c r="DM92" s="57"/>
      <c r="DN92" s="57"/>
      <c r="DO92" s="57"/>
      <c r="DP92" s="58"/>
      <c r="DQ92" s="58"/>
      <c r="DR92" s="58"/>
      <c r="DS92" s="58"/>
    </row>
    <row r="93" spans="1:123" x14ac:dyDescent="0.25">
      <c r="A93" s="30" t="s">
        <v>746</v>
      </c>
      <c r="B93" s="65">
        <v>1210558</v>
      </c>
      <c r="C93" s="66"/>
      <c r="D93" s="67" t="s">
        <v>747</v>
      </c>
      <c r="E93" s="34" t="s">
        <v>548</v>
      </c>
      <c r="F93" s="34" t="s">
        <v>489</v>
      </c>
      <c r="G93" s="34" t="s">
        <v>463</v>
      </c>
      <c r="H93" s="34" t="s">
        <v>54</v>
      </c>
      <c r="I93" s="34" t="s">
        <v>490</v>
      </c>
      <c r="J93" s="34" t="s">
        <v>66</v>
      </c>
      <c r="K93" s="34" t="s">
        <v>709</v>
      </c>
      <c r="L93" s="34" t="s">
        <v>744</v>
      </c>
      <c r="M93" s="36">
        <v>1.04</v>
      </c>
      <c r="N93" s="69" t="s">
        <v>586</v>
      </c>
      <c r="O93" s="69" t="s">
        <v>30</v>
      </c>
      <c r="P93" s="37" t="s">
        <v>493</v>
      </c>
      <c r="Q93" s="38">
        <v>2020</v>
      </c>
      <c r="R93" s="39" t="s">
        <v>470</v>
      </c>
      <c r="S93" s="37" t="s">
        <v>686</v>
      </c>
      <c r="T93" s="39" t="s">
        <v>494</v>
      </c>
      <c r="U93" s="39" t="s">
        <v>495</v>
      </c>
      <c r="V93" s="39" t="s">
        <v>687</v>
      </c>
      <c r="W93" s="40" t="s">
        <v>551</v>
      </c>
      <c r="X93" s="40" t="s">
        <v>504</v>
      </c>
      <c r="Y93" s="86"/>
      <c r="Z93" s="274">
        <v>38707.71</v>
      </c>
      <c r="AA93" s="42"/>
      <c r="AB93" s="43">
        <f>385472+12515</f>
        <v>397987</v>
      </c>
      <c r="AC93" s="43">
        <v>0</v>
      </c>
      <c r="AD93" s="43"/>
      <c r="AE93" s="43">
        <v>0</v>
      </c>
      <c r="AF93" s="44"/>
      <c r="AG93" s="45">
        <f t="shared" si="79"/>
        <v>359279</v>
      </c>
      <c r="AH93" s="45">
        <f t="shared" si="51"/>
        <v>369786.68</v>
      </c>
      <c r="AI93" s="45">
        <f t="shared" si="52"/>
        <v>408494.39</v>
      </c>
      <c r="AJ93" s="256">
        <f>62692+33895</f>
        <v>96587</v>
      </c>
      <c r="AK93" s="87">
        <v>262692</v>
      </c>
      <c r="AL93" s="46">
        <f t="shared" si="77"/>
        <v>273199.68</v>
      </c>
      <c r="AM93" s="46">
        <v>0</v>
      </c>
      <c r="AN93" s="46">
        <f t="shared" si="53"/>
        <v>0</v>
      </c>
      <c r="AO93" s="46">
        <v>0</v>
      </c>
      <c r="AP93" s="46">
        <f t="shared" si="54"/>
        <v>0</v>
      </c>
      <c r="AQ93" s="46">
        <v>0</v>
      </c>
      <c r="AR93" s="46">
        <f t="shared" si="55"/>
        <v>0</v>
      </c>
      <c r="AS93" s="46">
        <v>0</v>
      </c>
      <c r="AT93" s="46">
        <f t="shared" si="56"/>
        <v>0</v>
      </c>
      <c r="AU93" s="46">
        <v>0</v>
      </c>
      <c r="AV93" s="46">
        <f t="shared" si="57"/>
        <v>0</v>
      </c>
      <c r="AW93" s="46">
        <v>0</v>
      </c>
      <c r="AX93" s="46">
        <f t="shared" si="58"/>
        <v>0</v>
      </c>
      <c r="AY93" s="46">
        <v>0</v>
      </c>
      <c r="AZ93" s="46">
        <f t="shared" si="59"/>
        <v>0</v>
      </c>
      <c r="BA93" s="46">
        <v>0</v>
      </c>
      <c r="BB93" s="46">
        <f t="shared" si="60"/>
        <v>0</v>
      </c>
      <c r="BC93" s="46">
        <v>0</v>
      </c>
      <c r="BD93" s="46">
        <f t="shared" si="61"/>
        <v>0</v>
      </c>
      <c r="BE93" s="46">
        <v>0</v>
      </c>
      <c r="BF93" s="46">
        <f t="shared" si="62"/>
        <v>0</v>
      </c>
      <c r="BG93" s="46">
        <v>0</v>
      </c>
      <c r="BH93" s="46">
        <f t="shared" si="63"/>
        <v>0</v>
      </c>
      <c r="BI93" s="46">
        <v>0</v>
      </c>
      <c r="BJ93" s="46">
        <f t="shared" si="64"/>
        <v>0</v>
      </c>
      <c r="BK93" s="46">
        <v>0</v>
      </c>
      <c r="BL93" s="46">
        <f t="shared" si="65"/>
        <v>0</v>
      </c>
      <c r="BM93" s="46">
        <v>0</v>
      </c>
      <c r="BN93" s="46">
        <f t="shared" si="66"/>
        <v>0</v>
      </c>
      <c r="BO93" s="46">
        <v>0</v>
      </c>
      <c r="BP93" s="46">
        <f t="shared" si="67"/>
        <v>0</v>
      </c>
      <c r="BQ93" s="46">
        <v>0</v>
      </c>
      <c r="BR93" s="46">
        <f t="shared" si="68"/>
        <v>0</v>
      </c>
      <c r="BS93" s="46">
        <v>0</v>
      </c>
      <c r="BT93" s="46">
        <f t="shared" si="69"/>
        <v>0</v>
      </c>
      <c r="BU93" s="46">
        <v>0</v>
      </c>
      <c r="BV93" s="46">
        <f t="shared" si="70"/>
        <v>0</v>
      </c>
      <c r="BW93" s="46">
        <v>0</v>
      </c>
      <c r="BX93" s="46">
        <f t="shared" si="71"/>
        <v>0</v>
      </c>
      <c r="BY93" s="46">
        <v>0</v>
      </c>
      <c r="BZ93" s="46">
        <f t="shared" si="72"/>
        <v>0</v>
      </c>
      <c r="CA93" s="47">
        <v>0</v>
      </c>
      <c r="CB93" s="46">
        <f t="shared" si="73"/>
        <v>0</v>
      </c>
      <c r="CC93" s="48">
        <v>0</v>
      </c>
      <c r="CD93" s="46">
        <f t="shared" si="74"/>
        <v>0</v>
      </c>
      <c r="CE93" s="49">
        <v>12</v>
      </c>
      <c r="CF93" s="50">
        <f t="shared" si="81"/>
        <v>34041.199166666665</v>
      </c>
      <c r="CG93" s="71">
        <v>397986.99999999994</v>
      </c>
      <c r="CH93" s="52"/>
      <c r="CI93" s="52"/>
      <c r="CJ93" s="52"/>
      <c r="CK93" s="52">
        <f t="shared" si="84"/>
        <v>34041.199166666665</v>
      </c>
      <c r="CL93" s="52">
        <f t="shared" si="84"/>
        <v>34041.199166666665</v>
      </c>
      <c r="CM93" s="52">
        <f t="shared" si="84"/>
        <v>34041.199166666665</v>
      </c>
      <c r="CN93" s="52">
        <f t="shared" si="84"/>
        <v>34041.199166666665</v>
      </c>
      <c r="CO93" s="52">
        <f t="shared" si="84"/>
        <v>34041.199166666665</v>
      </c>
      <c r="CP93" s="52">
        <f t="shared" si="84"/>
        <v>34041.199166666665</v>
      </c>
      <c r="CQ93" s="52">
        <f t="shared" si="84"/>
        <v>34041.199166666665</v>
      </c>
      <c r="CR93" s="52">
        <f t="shared" si="84"/>
        <v>34041.199166666665</v>
      </c>
      <c r="CS93" s="52">
        <f t="shared" si="84"/>
        <v>34041.199166666665</v>
      </c>
      <c r="CT93" s="52">
        <f t="shared" si="84"/>
        <v>34041.199166666665</v>
      </c>
      <c r="CU93" s="52">
        <f t="shared" si="84"/>
        <v>34041.199166666665</v>
      </c>
      <c r="CV93" s="52">
        <f t="shared" si="84"/>
        <v>34041.199166666665</v>
      </c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4">
        <v>0</v>
      </c>
      <c r="DH93" s="55">
        <v>12</v>
      </c>
      <c r="DI93" s="56" t="s">
        <v>748</v>
      </c>
      <c r="DJ93" s="57">
        <v>72602.2</v>
      </c>
      <c r="DK93" s="57">
        <v>235294.59999999998</v>
      </c>
      <c r="DL93" s="57">
        <v>397987</v>
      </c>
      <c r="DM93" s="57">
        <v>364821.41666666669</v>
      </c>
      <c r="DN93" s="57">
        <v>331655.83333333337</v>
      </c>
      <c r="DO93" s="57">
        <v>871.22640000000001</v>
      </c>
      <c r="DP93" s="58">
        <v>3058.8297999999995</v>
      </c>
      <c r="DQ93" s="58">
        <v>5173.8310000000001</v>
      </c>
      <c r="DR93" s="58">
        <v>4742.6784166666666</v>
      </c>
      <c r="DS93" s="58">
        <v>4311.525833333334</v>
      </c>
    </row>
    <row r="94" spans="1:123" x14ac:dyDescent="0.25">
      <c r="A94" s="30" t="s">
        <v>749</v>
      </c>
      <c r="B94" s="65">
        <v>1210563</v>
      </c>
      <c r="C94" s="66"/>
      <c r="D94" s="67" t="s">
        <v>750</v>
      </c>
      <c r="E94" s="34" t="s">
        <v>548</v>
      </c>
      <c r="F94" s="34" t="s">
        <v>489</v>
      </c>
      <c r="G94" s="34" t="s">
        <v>463</v>
      </c>
      <c r="H94" s="34" t="s">
        <v>54</v>
      </c>
      <c r="I94" s="34" t="s">
        <v>490</v>
      </c>
      <c r="J94" s="34" t="s">
        <v>66</v>
      </c>
      <c r="K94" s="34" t="s">
        <v>728</v>
      </c>
      <c r="L94" s="34" t="s">
        <v>617</v>
      </c>
      <c r="M94" s="36">
        <v>1.04</v>
      </c>
      <c r="N94" s="69">
        <v>2022</v>
      </c>
      <c r="O94" s="69" t="s">
        <v>58</v>
      </c>
      <c r="P94" s="37" t="s">
        <v>471</v>
      </c>
      <c r="Q94" s="38">
        <v>2020</v>
      </c>
      <c r="R94" s="39" t="s">
        <v>470</v>
      </c>
      <c r="S94" s="37" t="s">
        <v>686</v>
      </c>
      <c r="T94" s="39" t="s">
        <v>494</v>
      </c>
      <c r="U94" s="39" t="s">
        <v>495</v>
      </c>
      <c r="V94" s="39" t="s">
        <v>687</v>
      </c>
      <c r="W94" s="40" t="s">
        <v>751</v>
      </c>
      <c r="X94" s="40" t="s">
        <v>737</v>
      </c>
      <c r="Y94" s="86"/>
      <c r="Z94" s="274">
        <v>261662.59</v>
      </c>
      <c r="AA94" s="42"/>
      <c r="AB94" s="43">
        <v>3347365.0949999997</v>
      </c>
      <c r="AC94" s="43">
        <v>0</v>
      </c>
      <c r="AD94" s="43"/>
      <c r="AE94" s="43">
        <v>0</v>
      </c>
      <c r="AF94" s="44"/>
      <c r="AG94" s="45">
        <f t="shared" si="79"/>
        <v>3085702.02</v>
      </c>
      <c r="AH94" s="45">
        <f t="shared" si="51"/>
        <v>3186948.1008000006</v>
      </c>
      <c r="AI94" s="45">
        <f t="shared" si="52"/>
        <v>3448610.6908000004</v>
      </c>
      <c r="AJ94" s="256">
        <f>350000+204550</f>
        <v>554550</v>
      </c>
      <c r="AK94" s="46">
        <v>915663.58000000007</v>
      </c>
      <c r="AL94" s="46">
        <f t="shared" si="77"/>
        <v>952290.12320000015</v>
      </c>
      <c r="AM94" s="87">
        <v>786792</v>
      </c>
      <c r="AN94" s="46">
        <f t="shared" si="53"/>
        <v>818263.68</v>
      </c>
      <c r="AO94" s="87">
        <v>535301</v>
      </c>
      <c r="AP94" s="46">
        <f t="shared" si="54"/>
        <v>556713.04</v>
      </c>
      <c r="AQ94" s="46">
        <v>293395.44</v>
      </c>
      <c r="AR94" s="46">
        <f t="shared" si="55"/>
        <v>305131.25760000001</v>
      </c>
      <c r="AS94" s="46">
        <v>0</v>
      </c>
      <c r="AT94" s="46">
        <f t="shared" si="56"/>
        <v>0</v>
      </c>
      <c r="AU94" s="46">
        <v>0</v>
      </c>
      <c r="AV94" s="46">
        <f t="shared" si="57"/>
        <v>0</v>
      </c>
      <c r="AW94" s="46">
        <v>0</v>
      </c>
      <c r="AX94" s="46">
        <f t="shared" si="58"/>
        <v>0</v>
      </c>
      <c r="AY94" s="46">
        <v>0</v>
      </c>
      <c r="AZ94" s="46">
        <f t="shared" si="59"/>
        <v>0</v>
      </c>
      <c r="BA94" s="46">
        <v>0</v>
      </c>
      <c r="BB94" s="46">
        <f t="shared" si="60"/>
        <v>0</v>
      </c>
      <c r="BC94" s="46">
        <v>0</v>
      </c>
      <c r="BD94" s="46">
        <f t="shared" si="61"/>
        <v>0</v>
      </c>
      <c r="BE94" s="46">
        <v>0</v>
      </c>
      <c r="BF94" s="46">
        <f t="shared" si="62"/>
        <v>0</v>
      </c>
      <c r="BG94" s="46">
        <v>0</v>
      </c>
      <c r="BH94" s="46">
        <f t="shared" si="63"/>
        <v>0</v>
      </c>
      <c r="BI94" s="46">
        <v>0</v>
      </c>
      <c r="BJ94" s="46">
        <f t="shared" si="64"/>
        <v>0</v>
      </c>
      <c r="BK94" s="46">
        <v>0</v>
      </c>
      <c r="BL94" s="46">
        <f t="shared" si="65"/>
        <v>0</v>
      </c>
      <c r="BM94" s="46">
        <v>0</v>
      </c>
      <c r="BN94" s="46">
        <f t="shared" si="66"/>
        <v>0</v>
      </c>
      <c r="BO94" s="46">
        <v>0</v>
      </c>
      <c r="BP94" s="46">
        <f t="shared" si="67"/>
        <v>0</v>
      </c>
      <c r="BQ94" s="46">
        <v>0</v>
      </c>
      <c r="BR94" s="46">
        <f t="shared" si="68"/>
        <v>0</v>
      </c>
      <c r="BS94" s="46">
        <v>0</v>
      </c>
      <c r="BT94" s="46">
        <f t="shared" si="69"/>
        <v>0</v>
      </c>
      <c r="BU94" s="46">
        <v>0</v>
      </c>
      <c r="BV94" s="46">
        <f t="shared" si="70"/>
        <v>0</v>
      </c>
      <c r="BW94" s="46">
        <v>0</v>
      </c>
      <c r="BX94" s="46">
        <f t="shared" si="71"/>
        <v>0</v>
      </c>
      <c r="BY94" s="46">
        <v>0</v>
      </c>
      <c r="BZ94" s="46">
        <f t="shared" si="72"/>
        <v>0</v>
      </c>
      <c r="CA94" s="47">
        <v>0</v>
      </c>
      <c r="CB94" s="46">
        <f t="shared" si="73"/>
        <v>0</v>
      </c>
      <c r="CC94" s="48">
        <v>0</v>
      </c>
      <c r="CD94" s="46">
        <f t="shared" si="74"/>
        <v>0</v>
      </c>
      <c r="CE94" s="49">
        <v>60</v>
      </c>
      <c r="CF94" s="50">
        <f t="shared" si="81"/>
        <v>57476.844846666674</v>
      </c>
      <c r="CG94" s="71">
        <v>1059998.9467499999</v>
      </c>
      <c r="CH94" s="52"/>
      <c r="CI94" s="52"/>
      <c r="CJ94" s="52"/>
      <c r="CK94" s="53"/>
      <c r="CL94" s="53"/>
      <c r="CM94" s="53"/>
      <c r="CN94" s="52">
        <f t="shared" si="84"/>
        <v>57476.844846666674</v>
      </c>
      <c r="CO94" s="52">
        <f t="shared" si="84"/>
        <v>57476.844846666674</v>
      </c>
      <c r="CP94" s="52">
        <f t="shared" si="84"/>
        <v>57476.844846666674</v>
      </c>
      <c r="CQ94" s="52">
        <f t="shared" si="84"/>
        <v>57476.844846666674</v>
      </c>
      <c r="CR94" s="52">
        <f t="shared" si="84"/>
        <v>57476.844846666674</v>
      </c>
      <c r="CS94" s="52">
        <f t="shared" si="84"/>
        <v>57476.844846666674</v>
      </c>
      <c r="CT94" s="52">
        <f t="shared" si="84"/>
        <v>57476.844846666674</v>
      </c>
      <c r="CU94" s="52">
        <f t="shared" si="84"/>
        <v>57476.844846666674</v>
      </c>
      <c r="CV94" s="52">
        <f t="shared" si="84"/>
        <v>57476.844846666674</v>
      </c>
      <c r="CW94" s="52">
        <f t="shared" si="84"/>
        <v>57476.844846666674</v>
      </c>
      <c r="CX94" s="52">
        <f t="shared" si="84"/>
        <v>57476.844846666674</v>
      </c>
      <c r="CY94" s="52">
        <f t="shared" si="84"/>
        <v>57476.844846666674</v>
      </c>
      <c r="CZ94" s="52">
        <f t="shared" si="84"/>
        <v>57476.844846666674</v>
      </c>
      <c r="DA94" s="52">
        <f t="shared" si="84"/>
        <v>57476.844846666674</v>
      </c>
      <c r="DB94" s="52">
        <f t="shared" si="84"/>
        <v>57476.844846666674</v>
      </c>
      <c r="DC94" s="52">
        <f t="shared" si="84"/>
        <v>57476.844846666674</v>
      </c>
      <c r="DD94" s="52">
        <f t="shared" si="84"/>
        <v>57476.844846666674</v>
      </c>
      <c r="DE94" s="52">
        <f t="shared" si="84"/>
        <v>57476.844846666674</v>
      </c>
      <c r="DF94" s="52">
        <f t="shared" si="84"/>
        <v>57476.844846666674</v>
      </c>
      <c r="DG94" s="54">
        <v>2287366.1482499996</v>
      </c>
      <c r="DH94" s="55">
        <v>19</v>
      </c>
      <c r="DI94" s="56" t="s">
        <v>545</v>
      </c>
      <c r="DJ94" s="57">
        <v>466212.99</v>
      </c>
      <c r="DK94" s="57">
        <v>1258118.3900000001</v>
      </c>
      <c r="DL94" s="57">
        <v>2173781.9700000002</v>
      </c>
      <c r="DM94" s="57">
        <v>2760573.7600000002</v>
      </c>
      <c r="DN94" s="57">
        <v>3053969.6550000003</v>
      </c>
      <c r="DO94" s="57">
        <v>5594.5558799999999</v>
      </c>
      <c r="DP94" s="58">
        <v>16355.539070000001</v>
      </c>
      <c r="DQ94" s="58">
        <v>28259.16561</v>
      </c>
      <c r="DR94" s="58">
        <v>35887.458879999998</v>
      </c>
      <c r="DS94" s="58">
        <v>39701.605515000003</v>
      </c>
    </row>
    <row r="95" spans="1:123" x14ac:dyDescent="0.25">
      <c r="A95" s="30" t="s">
        <v>752</v>
      </c>
      <c r="B95" s="65">
        <v>1210579</v>
      </c>
      <c r="C95" s="66"/>
      <c r="D95" s="67" t="s">
        <v>753</v>
      </c>
      <c r="E95" s="34" t="s">
        <v>548</v>
      </c>
      <c r="F95" s="34" t="s">
        <v>489</v>
      </c>
      <c r="G95" s="34" t="s">
        <v>463</v>
      </c>
      <c r="H95" s="34" t="s">
        <v>54</v>
      </c>
      <c r="I95" s="34" t="s">
        <v>490</v>
      </c>
      <c r="J95" s="34" t="s">
        <v>78</v>
      </c>
      <c r="K95" s="34" t="s">
        <v>692</v>
      </c>
      <c r="L95" s="34" t="s">
        <v>744</v>
      </c>
      <c r="M95" s="36">
        <v>1.04</v>
      </c>
      <c r="N95" s="69" t="s">
        <v>586</v>
      </c>
      <c r="O95" s="69" t="s">
        <v>30</v>
      </c>
      <c r="P95" s="37" t="s">
        <v>493</v>
      </c>
      <c r="Q95" s="38">
        <v>2018</v>
      </c>
      <c r="R95" s="39" t="s">
        <v>470</v>
      </c>
      <c r="S95" s="37" t="s">
        <v>686</v>
      </c>
      <c r="T95" s="39" t="s">
        <v>494</v>
      </c>
      <c r="U95" s="39" t="s">
        <v>495</v>
      </c>
      <c r="V95" s="39" t="s">
        <v>687</v>
      </c>
      <c r="W95" s="40" t="s">
        <v>551</v>
      </c>
      <c r="X95" s="40" t="s">
        <v>504</v>
      </c>
      <c r="Y95" s="86"/>
      <c r="Z95" s="274">
        <v>39414.74</v>
      </c>
      <c r="AA95" s="42"/>
      <c r="AB95" s="43">
        <v>314444.75</v>
      </c>
      <c r="AC95" s="43">
        <v>0</v>
      </c>
      <c r="AD95" s="43"/>
      <c r="AE95" s="43">
        <v>0</v>
      </c>
      <c r="AF95" s="44"/>
      <c r="AG95" s="45">
        <f t="shared" si="79"/>
        <v>150000</v>
      </c>
      <c r="AH95" s="45">
        <f t="shared" si="51"/>
        <v>150000</v>
      </c>
      <c r="AI95" s="45">
        <f t="shared" si="52"/>
        <v>189414.74</v>
      </c>
      <c r="AJ95" s="91">
        <v>150000</v>
      </c>
      <c r="AK95" s="46">
        <v>0</v>
      </c>
      <c r="AL95" s="46">
        <f t="shared" si="77"/>
        <v>0</v>
      </c>
      <c r="AM95" s="46">
        <v>0</v>
      </c>
      <c r="AN95" s="46">
        <f t="shared" si="53"/>
        <v>0</v>
      </c>
      <c r="AO95" s="46">
        <v>0</v>
      </c>
      <c r="AP95" s="46">
        <f t="shared" si="54"/>
        <v>0</v>
      </c>
      <c r="AQ95" s="46">
        <v>0</v>
      </c>
      <c r="AR95" s="46">
        <f t="shared" si="55"/>
        <v>0</v>
      </c>
      <c r="AS95" s="46">
        <v>0</v>
      </c>
      <c r="AT95" s="46">
        <f t="shared" si="56"/>
        <v>0</v>
      </c>
      <c r="AU95" s="46">
        <v>0</v>
      </c>
      <c r="AV95" s="46">
        <f t="shared" si="57"/>
        <v>0</v>
      </c>
      <c r="AW95" s="46">
        <v>0</v>
      </c>
      <c r="AX95" s="46">
        <f t="shared" si="58"/>
        <v>0</v>
      </c>
      <c r="AY95" s="46">
        <v>0</v>
      </c>
      <c r="AZ95" s="46">
        <f t="shared" si="59"/>
        <v>0</v>
      </c>
      <c r="BA95" s="46">
        <v>0</v>
      </c>
      <c r="BB95" s="46">
        <f t="shared" si="60"/>
        <v>0</v>
      </c>
      <c r="BC95" s="46">
        <v>0</v>
      </c>
      <c r="BD95" s="46">
        <f t="shared" si="61"/>
        <v>0</v>
      </c>
      <c r="BE95" s="46">
        <v>0</v>
      </c>
      <c r="BF95" s="46">
        <f t="shared" si="62"/>
        <v>0</v>
      </c>
      <c r="BG95" s="46">
        <v>0</v>
      </c>
      <c r="BH95" s="46">
        <f t="shared" si="63"/>
        <v>0</v>
      </c>
      <c r="BI95" s="46">
        <v>0</v>
      </c>
      <c r="BJ95" s="46">
        <f t="shared" si="64"/>
        <v>0</v>
      </c>
      <c r="BK95" s="46">
        <v>0</v>
      </c>
      <c r="BL95" s="46">
        <f t="shared" si="65"/>
        <v>0</v>
      </c>
      <c r="BM95" s="46">
        <v>0</v>
      </c>
      <c r="BN95" s="46">
        <f t="shared" si="66"/>
        <v>0</v>
      </c>
      <c r="BO95" s="46">
        <v>0</v>
      </c>
      <c r="BP95" s="46">
        <f t="shared" si="67"/>
        <v>0</v>
      </c>
      <c r="BQ95" s="46">
        <v>0</v>
      </c>
      <c r="BR95" s="46">
        <f t="shared" si="68"/>
        <v>0</v>
      </c>
      <c r="BS95" s="46">
        <v>0</v>
      </c>
      <c r="BT95" s="46">
        <f t="shared" si="69"/>
        <v>0</v>
      </c>
      <c r="BU95" s="46">
        <v>0</v>
      </c>
      <c r="BV95" s="46">
        <f t="shared" si="70"/>
        <v>0</v>
      </c>
      <c r="BW95" s="46">
        <v>0</v>
      </c>
      <c r="BX95" s="46">
        <f t="shared" si="71"/>
        <v>0</v>
      </c>
      <c r="BY95" s="46">
        <v>0</v>
      </c>
      <c r="BZ95" s="46">
        <f t="shared" si="72"/>
        <v>0</v>
      </c>
      <c r="CA95" s="47">
        <v>0</v>
      </c>
      <c r="CB95" s="46">
        <f t="shared" si="73"/>
        <v>0</v>
      </c>
      <c r="CC95" s="48">
        <v>0</v>
      </c>
      <c r="CD95" s="46">
        <f t="shared" si="74"/>
        <v>0</v>
      </c>
      <c r="CE95" s="49">
        <v>12</v>
      </c>
      <c r="CF95" s="50">
        <f t="shared" si="81"/>
        <v>15784.561666666666</v>
      </c>
      <c r="CG95" s="71">
        <v>314444.75</v>
      </c>
      <c r="CH95" s="52"/>
      <c r="CI95" s="52"/>
      <c r="CJ95" s="52">
        <f t="shared" ref="CJ95:CY110" si="85">$CF95</f>
        <v>15784.561666666666</v>
      </c>
      <c r="CK95" s="52">
        <f t="shared" si="85"/>
        <v>15784.561666666666</v>
      </c>
      <c r="CL95" s="52">
        <f t="shared" si="85"/>
        <v>15784.561666666666</v>
      </c>
      <c r="CM95" s="52">
        <f t="shared" si="85"/>
        <v>15784.561666666666</v>
      </c>
      <c r="CN95" s="52">
        <f t="shared" si="85"/>
        <v>15784.561666666666</v>
      </c>
      <c r="CO95" s="52">
        <f t="shared" si="85"/>
        <v>15784.561666666666</v>
      </c>
      <c r="CP95" s="52">
        <f t="shared" si="85"/>
        <v>15784.561666666666</v>
      </c>
      <c r="CQ95" s="52">
        <f t="shared" si="85"/>
        <v>15784.561666666666</v>
      </c>
      <c r="CR95" s="52">
        <f t="shared" si="85"/>
        <v>15784.561666666666</v>
      </c>
      <c r="CS95" s="52">
        <f t="shared" si="85"/>
        <v>15784.561666666666</v>
      </c>
      <c r="CT95" s="52">
        <f t="shared" si="85"/>
        <v>15784.561666666666</v>
      </c>
      <c r="CU95" s="52">
        <f t="shared" si="85"/>
        <v>15784.561666666666</v>
      </c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4">
        <v>0</v>
      </c>
      <c r="DH95" s="55">
        <v>12</v>
      </c>
      <c r="DI95" s="56" t="s">
        <v>748</v>
      </c>
      <c r="DJ95" s="57">
        <v>64844.75</v>
      </c>
      <c r="DK95" s="57">
        <v>314444.75</v>
      </c>
      <c r="DL95" s="57">
        <v>288241.02083333331</v>
      </c>
      <c r="DM95" s="57">
        <v>262037.29166666666</v>
      </c>
      <c r="DN95" s="57">
        <v>235833.5625</v>
      </c>
      <c r="DO95" s="57">
        <v>778.13700000000006</v>
      </c>
      <c r="DP95" s="58">
        <v>4087.7817499999996</v>
      </c>
      <c r="DQ95" s="58">
        <v>3747.133270833333</v>
      </c>
      <c r="DR95" s="58">
        <v>3406.4847916666663</v>
      </c>
      <c r="DS95" s="58">
        <v>3065.8363125000001</v>
      </c>
    </row>
    <row r="96" spans="1:123" x14ac:dyDescent="0.25">
      <c r="A96" s="30" t="s">
        <v>754</v>
      </c>
      <c r="B96" s="65">
        <v>1210587</v>
      </c>
      <c r="C96" s="66"/>
      <c r="D96" s="67" t="s">
        <v>755</v>
      </c>
      <c r="E96" s="34" t="s">
        <v>675</v>
      </c>
      <c r="F96" s="34" t="s">
        <v>489</v>
      </c>
      <c r="G96" s="34" t="s">
        <v>463</v>
      </c>
      <c r="H96" s="34" t="s">
        <v>722</v>
      </c>
      <c r="I96" s="34" t="s">
        <v>704</v>
      </c>
      <c r="J96" s="34" t="s">
        <v>94</v>
      </c>
      <c r="K96" s="34" t="s">
        <v>529</v>
      </c>
      <c r="L96" s="34" t="s">
        <v>492</v>
      </c>
      <c r="M96" s="36">
        <v>1.04</v>
      </c>
      <c r="N96" s="69" t="s">
        <v>680</v>
      </c>
      <c r="O96" s="69" t="s">
        <v>30</v>
      </c>
      <c r="P96" s="37" t="s">
        <v>493</v>
      </c>
      <c r="Q96" s="38">
        <v>2020</v>
      </c>
      <c r="R96" s="39" t="s">
        <v>470</v>
      </c>
      <c r="S96" s="37" t="s">
        <v>469</v>
      </c>
      <c r="T96" s="39" t="s">
        <v>494</v>
      </c>
      <c r="U96" s="39" t="s">
        <v>495</v>
      </c>
      <c r="V96" s="39" t="s">
        <v>496</v>
      </c>
      <c r="W96" s="40" t="s">
        <v>705</v>
      </c>
      <c r="X96" s="40" t="s">
        <v>680</v>
      </c>
      <c r="Y96" s="41"/>
      <c r="Z96" s="274">
        <v>0</v>
      </c>
      <c r="AA96" s="42"/>
      <c r="AB96" s="43">
        <v>61032.4</v>
      </c>
      <c r="AC96" s="43">
        <v>0</v>
      </c>
      <c r="AD96" s="43"/>
      <c r="AE96" s="43">
        <v>0</v>
      </c>
      <c r="AF96" s="44"/>
      <c r="AG96" s="45">
        <f t="shared" si="79"/>
        <v>61032.4</v>
      </c>
      <c r="AH96" s="45">
        <f t="shared" si="51"/>
        <v>61032.4</v>
      </c>
      <c r="AI96" s="45">
        <f t="shared" si="52"/>
        <v>61032.4</v>
      </c>
      <c r="AJ96" s="46">
        <v>61032.4</v>
      </c>
      <c r="AK96" s="46">
        <v>0</v>
      </c>
      <c r="AL96" s="46">
        <f t="shared" si="77"/>
        <v>0</v>
      </c>
      <c r="AM96" s="46">
        <v>0</v>
      </c>
      <c r="AN96" s="46">
        <f t="shared" si="53"/>
        <v>0</v>
      </c>
      <c r="AO96" s="46">
        <v>0</v>
      </c>
      <c r="AP96" s="46">
        <f t="shared" si="54"/>
        <v>0</v>
      </c>
      <c r="AQ96" s="46">
        <v>0</v>
      </c>
      <c r="AR96" s="46">
        <f t="shared" si="55"/>
        <v>0</v>
      </c>
      <c r="AS96" s="46">
        <v>0</v>
      </c>
      <c r="AT96" s="46">
        <f t="shared" si="56"/>
        <v>0</v>
      </c>
      <c r="AU96" s="46">
        <v>0</v>
      </c>
      <c r="AV96" s="46">
        <f t="shared" si="57"/>
        <v>0</v>
      </c>
      <c r="AW96" s="46">
        <v>0</v>
      </c>
      <c r="AX96" s="46">
        <f t="shared" si="58"/>
        <v>0</v>
      </c>
      <c r="AY96" s="46">
        <v>0</v>
      </c>
      <c r="AZ96" s="46">
        <f t="shared" si="59"/>
        <v>0</v>
      </c>
      <c r="BA96" s="46">
        <v>0</v>
      </c>
      <c r="BB96" s="46">
        <f t="shared" si="60"/>
        <v>0</v>
      </c>
      <c r="BC96" s="46">
        <v>0</v>
      </c>
      <c r="BD96" s="46">
        <f t="shared" si="61"/>
        <v>0</v>
      </c>
      <c r="BE96" s="46">
        <v>0</v>
      </c>
      <c r="BF96" s="46">
        <f t="shared" si="62"/>
        <v>0</v>
      </c>
      <c r="BG96" s="46">
        <v>0</v>
      </c>
      <c r="BH96" s="46">
        <f t="shared" si="63"/>
        <v>0</v>
      </c>
      <c r="BI96" s="46">
        <v>0</v>
      </c>
      <c r="BJ96" s="46">
        <f t="shared" si="64"/>
        <v>0</v>
      </c>
      <c r="BK96" s="46">
        <v>0</v>
      </c>
      <c r="BL96" s="46">
        <f t="shared" si="65"/>
        <v>0</v>
      </c>
      <c r="BM96" s="46">
        <v>0</v>
      </c>
      <c r="BN96" s="46">
        <f t="shared" si="66"/>
        <v>0</v>
      </c>
      <c r="BO96" s="46">
        <v>0</v>
      </c>
      <c r="BP96" s="46">
        <f t="shared" si="67"/>
        <v>0</v>
      </c>
      <c r="BQ96" s="46">
        <v>0</v>
      </c>
      <c r="BR96" s="46">
        <f t="shared" si="68"/>
        <v>0</v>
      </c>
      <c r="BS96" s="46">
        <v>0</v>
      </c>
      <c r="BT96" s="46">
        <f t="shared" si="69"/>
        <v>0</v>
      </c>
      <c r="BU96" s="46">
        <v>0</v>
      </c>
      <c r="BV96" s="46">
        <f t="shared" si="70"/>
        <v>0</v>
      </c>
      <c r="BW96" s="46">
        <v>0</v>
      </c>
      <c r="BX96" s="46">
        <f t="shared" si="71"/>
        <v>0</v>
      </c>
      <c r="BY96" s="46">
        <v>0</v>
      </c>
      <c r="BZ96" s="46">
        <f t="shared" si="72"/>
        <v>0</v>
      </c>
      <c r="CA96" s="47">
        <v>0</v>
      </c>
      <c r="CB96" s="46">
        <f t="shared" si="73"/>
        <v>0</v>
      </c>
      <c r="CC96" s="48">
        <v>0</v>
      </c>
      <c r="CD96" s="46">
        <f t="shared" si="74"/>
        <v>0</v>
      </c>
      <c r="CE96" s="49">
        <v>10</v>
      </c>
      <c r="CF96" s="50">
        <f t="shared" si="81"/>
        <v>6103.24</v>
      </c>
      <c r="CG96" s="51">
        <v>61032.399999999987</v>
      </c>
      <c r="CH96" s="52"/>
      <c r="CI96" s="52"/>
      <c r="CJ96" s="52">
        <f t="shared" si="85"/>
        <v>6103.24</v>
      </c>
      <c r="CK96" s="52">
        <f t="shared" si="85"/>
        <v>6103.24</v>
      </c>
      <c r="CL96" s="52">
        <f t="shared" si="85"/>
        <v>6103.24</v>
      </c>
      <c r="CM96" s="52">
        <f t="shared" si="85"/>
        <v>6103.24</v>
      </c>
      <c r="CN96" s="52">
        <f t="shared" si="85"/>
        <v>6103.24</v>
      </c>
      <c r="CO96" s="52">
        <f t="shared" si="85"/>
        <v>6103.24</v>
      </c>
      <c r="CP96" s="52">
        <f t="shared" si="85"/>
        <v>6103.24</v>
      </c>
      <c r="CQ96" s="52">
        <f t="shared" si="85"/>
        <v>6103.24</v>
      </c>
      <c r="CR96" s="52">
        <f t="shared" si="85"/>
        <v>6103.24</v>
      </c>
      <c r="CS96" s="52">
        <f t="shared" si="85"/>
        <v>6103.24</v>
      </c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4">
        <v>0</v>
      </c>
      <c r="DH96" s="55">
        <v>10</v>
      </c>
      <c r="DI96" s="56" t="s">
        <v>756</v>
      </c>
      <c r="DJ96" s="57">
        <v>0</v>
      </c>
      <c r="DK96" s="57">
        <v>61032.4</v>
      </c>
      <c r="DL96" s="57">
        <v>54929.16</v>
      </c>
      <c r="DM96" s="57">
        <v>48825.920000000006</v>
      </c>
      <c r="DN96" s="57">
        <v>42722.680000000008</v>
      </c>
      <c r="DO96" s="57">
        <v>0</v>
      </c>
      <c r="DP96" s="58">
        <v>793.4212</v>
      </c>
      <c r="DQ96" s="58">
        <v>714.07907999999998</v>
      </c>
      <c r="DR96" s="58">
        <v>634.73696000000007</v>
      </c>
      <c r="DS96" s="58">
        <v>555.39484000000004</v>
      </c>
    </row>
    <row r="97" spans="1:123" x14ac:dyDescent="0.25">
      <c r="A97" s="30" t="s">
        <v>757</v>
      </c>
      <c r="B97" s="65">
        <v>1210590</v>
      </c>
      <c r="C97" s="66"/>
      <c r="D97" s="67" t="s">
        <v>758</v>
      </c>
      <c r="E97" s="34" t="s">
        <v>548</v>
      </c>
      <c r="F97" s="34" t="s">
        <v>489</v>
      </c>
      <c r="G97" s="34" t="s">
        <v>463</v>
      </c>
      <c r="H97" s="34" t="s">
        <v>733</v>
      </c>
      <c r="I97" s="34" t="s">
        <v>490</v>
      </c>
      <c r="J97" s="34" t="s">
        <v>54</v>
      </c>
      <c r="K97" s="34" t="s">
        <v>692</v>
      </c>
      <c r="L97" s="34" t="s">
        <v>617</v>
      </c>
      <c r="M97" s="36">
        <v>1.04</v>
      </c>
      <c r="N97" s="69" t="s">
        <v>586</v>
      </c>
      <c r="O97" s="69" t="s">
        <v>30</v>
      </c>
      <c r="P97" s="37" t="s">
        <v>493</v>
      </c>
      <c r="Q97" s="38">
        <v>2020</v>
      </c>
      <c r="R97" s="39" t="s">
        <v>470</v>
      </c>
      <c r="S97" s="37" t="s">
        <v>471</v>
      </c>
      <c r="T97" s="39" t="s">
        <v>523</v>
      </c>
      <c r="U97" s="39" t="s">
        <v>524</v>
      </c>
      <c r="V97" s="39" t="s">
        <v>729</v>
      </c>
      <c r="W97" s="40" t="s">
        <v>759</v>
      </c>
      <c r="X97" s="40" t="s">
        <v>474</v>
      </c>
      <c r="Y97" s="41"/>
      <c r="Z97" s="274">
        <v>0</v>
      </c>
      <c r="AA97" s="42"/>
      <c r="AB97" s="35">
        <v>4007037.7600000002</v>
      </c>
      <c r="AC97" s="43">
        <v>0</v>
      </c>
      <c r="AD97" s="43"/>
      <c r="AE97" s="43">
        <v>0</v>
      </c>
      <c r="AF97" s="44"/>
      <c r="AG97" s="45">
        <f t="shared" si="79"/>
        <v>3957037.7600000002</v>
      </c>
      <c r="AH97" s="45">
        <f t="shared" si="51"/>
        <v>4115319.2704000003</v>
      </c>
      <c r="AI97" s="45">
        <f t="shared" si="52"/>
        <v>4115319.2704000003</v>
      </c>
      <c r="AJ97" s="46">
        <v>0</v>
      </c>
      <c r="AK97" s="46">
        <v>0</v>
      </c>
      <c r="AL97" s="46">
        <f t="shared" si="77"/>
        <v>0</v>
      </c>
      <c r="AM97" s="46">
        <v>0</v>
      </c>
      <c r="AN97" s="46">
        <f t="shared" si="53"/>
        <v>0</v>
      </c>
      <c r="AO97" s="46">
        <v>300572.48</v>
      </c>
      <c r="AP97" s="46">
        <f t="shared" si="54"/>
        <v>312595.37919999997</v>
      </c>
      <c r="AQ97" s="46">
        <v>449280</v>
      </c>
      <c r="AR97" s="46">
        <f t="shared" si="55"/>
        <v>467251.20000000001</v>
      </c>
      <c r="AS97" s="46">
        <v>2196305.2800000003</v>
      </c>
      <c r="AT97" s="46">
        <f t="shared" si="56"/>
        <v>2284157.4912000005</v>
      </c>
      <c r="AU97" s="46">
        <v>673920</v>
      </c>
      <c r="AV97" s="46">
        <f t="shared" si="57"/>
        <v>700876.80000000005</v>
      </c>
      <c r="AW97" s="46">
        <v>336960</v>
      </c>
      <c r="AX97" s="46">
        <f t="shared" si="58"/>
        <v>350438.40000000002</v>
      </c>
      <c r="AY97" s="46">
        <v>0</v>
      </c>
      <c r="AZ97" s="46">
        <f t="shared" si="59"/>
        <v>0</v>
      </c>
      <c r="BA97" s="46">
        <v>0</v>
      </c>
      <c r="BB97" s="46">
        <f t="shared" si="60"/>
        <v>0</v>
      </c>
      <c r="BC97" s="46">
        <v>0</v>
      </c>
      <c r="BD97" s="46">
        <f t="shared" si="61"/>
        <v>0</v>
      </c>
      <c r="BE97" s="46">
        <v>0</v>
      </c>
      <c r="BF97" s="46">
        <f t="shared" si="62"/>
        <v>0</v>
      </c>
      <c r="BG97" s="46">
        <v>0</v>
      </c>
      <c r="BH97" s="46">
        <f t="shared" si="63"/>
        <v>0</v>
      </c>
      <c r="BI97" s="46">
        <v>0</v>
      </c>
      <c r="BJ97" s="46">
        <f t="shared" si="64"/>
        <v>0</v>
      </c>
      <c r="BK97" s="46">
        <v>0</v>
      </c>
      <c r="BL97" s="46">
        <f t="shared" si="65"/>
        <v>0</v>
      </c>
      <c r="BM97" s="46">
        <v>0</v>
      </c>
      <c r="BN97" s="46">
        <f t="shared" si="66"/>
        <v>0</v>
      </c>
      <c r="BO97" s="46">
        <v>0</v>
      </c>
      <c r="BP97" s="46">
        <f t="shared" si="67"/>
        <v>0</v>
      </c>
      <c r="BQ97" s="46">
        <v>0</v>
      </c>
      <c r="BR97" s="46">
        <f t="shared" si="68"/>
        <v>0</v>
      </c>
      <c r="BS97" s="46">
        <v>0</v>
      </c>
      <c r="BT97" s="46">
        <f t="shared" si="69"/>
        <v>0</v>
      </c>
      <c r="BU97" s="46">
        <v>0</v>
      </c>
      <c r="BV97" s="46">
        <f t="shared" si="70"/>
        <v>0</v>
      </c>
      <c r="BW97" s="46">
        <v>0</v>
      </c>
      <c r="BX97" s="46">
        <f t="shared" si="71"/>
        <v>0</v>
      </c>
      <c r="BY97" s="46">
        <v>0</v>
      </c>
      <c r="BZ97" s="46">
        <f t="shared" si="72"/>
        <v>0</v>
      </c>
      <c r="CA97" s="47">
        <v>0</v>
      </c>
      <c r="CB97" s="46">
        <f t="shared" si="73"/>
        <v>0</v>
      </c>
      <c r="CC97" s="48">
        <v>0</v>
      </c>
      <c r="CD97" s="46">
        <f t="shared" si="74"/>
        <v>0</v>
      </c>
      <c r="CE97" s="49">
        <v>45</v>
      </c>
      <c r="CF97" s="50">
        <f t="shared" si="81"/>
        <v>91451.539342222226</v>
      </c>
      <c r="CG97" s="51">
        <v>1424724.5368888895</v>
      </c>
      <c r="CH97" s="52"/>
      <c r="CI97" s="52"/>
      <c r="CJ97" s="52"/>
      <c r="CK97" s="53"/>
      <c r="CL97" s="53"/>
      <c r="CM97" s="53"/>
      <c r="CN97" s="53"/>
      <c r="CO97" s="53"/>
      <c r="CP97" s="53"/>
      <c r="CQ97" s="52">
        <f t="shared" si="85"/>
        <v>91451.539342222226</v>
      </c>
      <c r="CR97" s="52">
        <f t="shared" si="85"/>
        <v>91451.539342222226</v>
      </c>
      <c r="CS97" s="52">
        <f t="shared" si="85"/>
        <v>91451.539342222226</v>
      </c>
      <c r="CT97" s="52">
        <f t="shared" si="85"/>
        <v>91451.539342222226</v>
      </c>
      <c r="CU97" s="52">
        <f t="shared" si="85"/>
        <v>91451.539342222226</v>
      </c>
      <c r="CV97" s="52">
        <f t="shared" si="85"/>
        <v>91451.539342222226</v>
      </c>
      <c r="CW97" s="52">
        <f t="shared" si="85"/>
        <v>91451.539342222226</v>
      </c>
      <c r="CX97" s="52">
        <f t="shared" si="85"/>
        <v>91451.539342222226</v>
      </c>
      <c r="CY97" s="52">
        <f t="shared" si="85"/>
        <v>91451.539342222226</v>
      </c>
      <c r="CZ97" s="52">
        <f t="shared" ref="CZ97:DF98" si="86">$CF97</f>
        <v>91451.539342222226</v>
      </c>
      <c r="DA97" s="52">
        <f t="shared" si="86"/>
        <v>91451.539342222226</v>
      </c>
      <c r="DB97" s="52">
        <f t="shared" si="86"/>
        <v>91451.539342222226</v>
      </c>
      <c r="DC97" s="52">
        <f t="shared" si="86"/>
        <v>91451.539342222226</v>
      </c>
      <c r="DD97" s="52">
        <f t="shared" si="86"/>
        <v>91451.539342222226</v>
      </c>
      <c r="DE97" s="52">
        <f t="shared" si="86"/>
        <v>91451.539342222226</v>
      </c>
      <c r="DF97" s="52">
        <f t="shared" si="86"/>
        <v>91451.539342222226</v>
      </c>
      <c r="DG97" s="54">
        <v>2582313.2231111107</v>
      </c>
      <c r="DH97" s="55">
        <v>16</v>
      </c>
      <c r="DI97" s="56" t="s">
        <v>545</v>
      </c>
      <c r="DJ97" s="57">
        <v>50000</v>
      </c>
      <c r="DK97" s="57">
        <v>50000</v>
      </c>
      <c r="DL97" s="57">
        <v>50000</v>
      </c>
      <c r="DM97" s="57">
        <v>50000</v>
      </c>
      <c r="DN97" s="57">
        <v>350572.48</v>
      </c>
      <c r="DO97" s="57">
        <v>600</v>
      </c>
      <c r="DP97" s="58">
        <v>650</v>
      </c>
      <c r="DQ97" s="58">
        <v>650</v>
      </c>
      <c r="DR97" s="58">
        <v>650</v>
      </c>
      <c r="DS97" s="58">
        <v>4557.4422399999994</v>
      </c>
    </row>
    <row r="98" spans="1:123" x14ac:dyDescent="0.25">
      <c r="A98" s="30" t="s">
        <v>760</v>
      </c>
      <c r="B98" s="65">
        <v>1210591</v>
      </c>
      <c r="C98" s="66"/>
      <c r="D98" s="67" t="s">
        <v>761</v>
      </c>
      <c r="E98" s="34" t="s">
        <v>548</v>
      </c>
      <c r="F98" s="34" t="s">
        <v>489</v>
      </c>
      <c r="G98" s="34" t="s">
        <v>463</v>
      </c>
      <c r="H98" s="34" t="s">
        <v>54</v>
      </c>
      <c r="I98" s="34" t="s">
        <v>490</v>
      </c>
      <c r="J98" s="34" t="s">
        <v>127</v>
      </c>
      <c r="K98" s="34" t="s">
        <v>714</v>
      </c>
      <c r="L98" s="34" t="s">
        <v>617</v>
      </c>
      <c r="M98" s="36">
        <v>1.04</v>
      </c>
      <c r="N98" s="69" t="s">
        <v>586</v>
      </c>
      <c r="O98" s="69" t="s">
        <v>30</v>
      </c>
      <c r="P98" s="37" t="s">
        <v>493</v>
      </c>
      <c r="Q98" s="38">
        <v>2020</v>
      </c>
      <c r="R98" s="39" t="s">
        <v>470</v>
      </c>
      <c r="S98" s="37" t="s">
        <v>471</v>
      </c>
      <c r="T98" s="39" t="s">
        <v>523</v>
      </c>
      <c r="U98" s="39" t="s">
        <v>524</v>
      </c>
      <c r="V98" s="39" t="s">
        <v>729</v>
      </c>
      <c r="W98" s="40" t="s">
        <v>762</v>
      </c>
      <c r="X98" s="40" t="s">
        <v>474</v>
      </c>
      <c r="Y98" s="41"/>
      <c r="Z98" s="274">
        <v>0</v>
      </c>
      <c r="AA98" s="42"/>
      <c r="AB98" s="43">
        <v>956089.6</v>
      </c>
      <c r="AC98" s="43">
        <v>0</v>
      </c>
      <c r="AD98" s="43"/>
      <c r="AE98" s="43">
        <v>0</v>
      </c>
      <c r="AF98" s="44"/>
      <c r="AG98" s="45">
        <f t="shared" si="79"/>
        <v>956089.6</v>
      </c>
      <c r="AH98" s="45">
        <f t="shared" si="51"/>
        <v>986717.18400000001</v>
      </c>
      <c r="AI98" s="45">
        <f t="shared" si="52"/>
        <v>986717.18400000001</v>
      </c>
      <c r="AJ98" s="256">
        <f>140400+50000</f>
        <v>190400</v>
      </c>
      <c r="AK98" s="46">
        <v>765689.6</v>
      </c>
      <c r="AL98" s="46">
        <f t="shared" si="77"/>
        <v>796317.18400000001</v>
      </c>
      <c r="AM98" s="46">
        <v>0</v>
      </c>
      <c r="AN98" s="46">
        <f t="shared" si="53"/>
        <v>0</v>
      </c>
      <c r="AO98" s="46">
        <v>0</v>
      </c>
      <c r="AP98" s="46">
        <f t="shared" si="54"/>
        <v>0</v>
      </c>
      <c r="AQ98" s="46">
        <v>0</v>
      </c>
      <c r="AR98" s="46">
        <f t="shared" si="55"/>
        <v>0</v>
      </c>
      <c r="AS98" s="46">
        <v>0</v>
      </c>
      <c r="AT98" s="46">
        <f t="shared" si="56"/>
        <v>0</v>
      </c>
      <c r="AU98" s="46">
        <v>0</v>
      </c>
      <c r="AV98" s="46">
        <f t="shared" si="57"/>
        <v>0</v>
      </c>
      <c r="AW98" s="46">
        <v>0</v>
      </c>
      <c r="AX98" s="46">
        <f t="shared" si="58"/>
        <v>0</v>
      </c>
      <c r="AY98" s="46">
        <v>0</v>
      </c>
      <c r="AZ98" s="46">
        <f t="shared" si="59"/>
        <v>0</v>
      </c>
      <c r="BA98" s="46">
        <v>0</v>
      </c>
      <c r="BB98" s="46">
        <f t="shared" si="60"/>
        <v>0</v>
      </c>
      <c r="BC98" s="46">
        <v>0</v>
      </c>
      <c r="BD98" s="46">
        <f t="shared" si="61"/>
        <v>0</v>
      </c>
      <c r="BE98" s="46">
        <v>0</v>
      </c>
      <c r="BF98" s="46">
        <f t="shared" si="62"/>
        <v>0</v>
      </c>
      <c r="BG98" s="46">
        <v>0</v>
      </c>
      <c r="BH98" s="46">
        <f t="shared" si="63"/>
        <v>0</v>
      </c>
      <c r="BI98" s="46">
        <v>0</v>
      </c>
      <c r="BJ98" s="46">
        <f t="shared" si="64"/>
        <v>0</v>
      </c>
      <c r="BK98" s="46">
        <v>0</v>
      </c>
      <c r="BL98" s="46">
        <f t="shared" si="65"/>
        <v>0</v>
      </c>
      <c r="BM98" s="46">
        <v>0</v>
      </c>
      <c r="BN98" s="46">
        <f t="shared" si="66"/>
        <v>0</v>
      </c>
      <c r="BO98" s="46">
        <v>0</v>
      </c>
      <c r="BP98" s="46">
        <f t="shared" si="67"/>
        <v>0</v>
      </c>
      <c r="BQ98" s="46">
        <v>0</v>
      </c>
      <c r="BR98" s="46">
        <f t="shared" si="68"/>
        <v>0</v>
      </c>
      <c r="BS98" s="46">
        <v>0</v>
      </c>
      <c r="BT98" s="46">
        <f t="shared" si="69"/>
        <v>0</v>
      </c>
      <c r="BU98" s="46">
        <v>0</v>
      </c>
      <c r="BV98" s="46">
        <f t="shared" si="70"/>
        <v>0</v>
      </c>
      <c r="BW98" s="46">
        <v>0</v>
      </c>
      <c r="BX98" s="46">
        <f t="shared" si="71"/>
        <v>0</v>
      </c>
      <c r="BY98" s="46">
        <v>0</v>
      </c>
      <c r="BZ98" s="46">
        <f t="shared" si="72"/>
        <v>0</v>
      </c>
      <c r="CA98" s="47">
        <v>0</v>
      </c>
      <c r="CB98" s="46">
        <f t="shared" si="73"/>
        <v>0</v>
      </c>
      <c r="CC98" s="48">
        <v>0</v>
      </c>
      <c r="CD98" s="46">
        <f t="shared" si="74"/>
        <v>0</v>
      </c>
      <c r="CE98" s="49">
        <v>60</v>
      </c>
      <c r="CF98" s="50">
        <f t="shared" si="81"/>
        <v>16445.286400000001</v>
      </c>
      <c r="CG98" s="51">
        <v>350566.18666666659</v>
      </c>
      <c r="CH98" s="52"/>
      <c r="CI98" s="52"/>
      <c r="CJ98" s="52"/>
      <c r="CK98" s="52">
        <f t="shared" ref="CK98:CS113" si="87">$CF98</f>
        <v>16445.286400000001</v>
      </c>
      <c r="CL98" s="52">
        <f t="shared" si="87"/>
        <v>16445.286400000001</v>
      </c>
      <c r="CM98" s="52">
        <f t="shared" si="87"/>
        <v>16445.286400000001</v>
      </c>
      <c r="CN98" s="52">
        <f t="shared" si="87"/>
        <v>16445.286400000001</v>
      </c>
      <c r="CO98" s="52">
        <f t="shared" si="87"/>
        <v>16445.286400000001</v>
      </c>
      <c r="CP98" s="52">
        <f t="shared" si="87"/>
        <v>16445.286400000001</v>
      </c>
      <c r="CQ98" s="52">
        <f t="shared" si="85"/>
        <v>16445.286400000001</v>
      </c>
      <c r="CR98" s="52">
        <f t="shared" si="85"/>
        <v>16445.286400000001</v>
      </c>
      <c r="CS98" s="52">
        <f t="shared" si="85"/>
        <v>16445.286400000001</v>
      </c>
      <c r="CT98" s="52">
        <f t="shared" si="85"/>
        <v>16445.286400000001</v>
      </c>
      <c r="CU98" s="52">
        <f t="shared" si="85"/>
        <v>16445.286400000001</v>
      </c>
      <c r="CV98" s="52">
        <f t="shared" si="85"/>
        <v>16445.286400000001</v>
      </c>
      <c r="CW98" s="52">
        <f t="shared" si="85"/>
        <v>16445.286400000001</v>
      </c>
      <c r="CX98" s="52">
        <f t="shared" si="85"/>
        <v>16445.286400000001</v>
      </c>
      <c r="CY98" s="52">
        <f t="shared" si="85"/>
        <v>16445.286400000001</v>
      </c>
      <c r="CZ98" s="52">
        <f t="shared" si="86"/>
        <v>16445.286400000001</v>
      </c>
      <c r="DA98" s="52">
        <f t="shared" si="86"/>
        <v>16445.286400000001</v>
      </c>
      <c r="DB98" s="52">
        <f t="shared" si="86"/>
        <v>16445.286400000001</v>
      </c>
      <c r="DC98" s="52">
        <f t="shared" si="86"/>
        <v>16445.286400000001</v>
      </c>
      <c r="DD98" s="52">
        <f t="shared" si="86"/>
        <v>16445.286400000001</v>
      </c>
      <c r="DE98" s="52">
        <f t="shared" si="86"/>
        <v>16445.286400000001</v>
      </c>
      <c r="DF98" s="52">
        <f t="shared" si="86"/>
        <v>16445.286400000001</v>
      </c>
      <c r="DG98" s="54">
        <v>605523.41333333333</v>
      </c>
      <c r="DH98" s="55">
        <v>22</v>
      </c>
      <c r="DI98" s="56" t="s">
        <v>545</v>
      </c>
      <c r="DJ98" s="57">
        <v>50000</v>
      </c>
      <c r="DK98" s="57">
        <v>190400</v>
      </c>
      <c r="DL98" s="57">
        <v>956089.6</v>
      </c>
      <c r="DM98" s="57">
        <v>940154.77333333332</v>
      </c>
      <c r="DN98" s="57">
        <v>924219.94666666666</v>
      </c>
      <c r="DO98" s="57">
        <v>600</v>
      </c>
      <c r="DP98" s="58">
        <v>2475.1999999999998</v>
      </c>
      <c r="DQ98" s="58">
        <v>12429.164799999999</v>
      </c>
      <c r="DR98" s="58">
        <v>12222.012053333332</v>
      </c>
      <c r="DS98" s="58">
        <v>12014.859306666665</v>
      </c>
    </row>
    <row r="99" spans="1:123" x14ac:dyDescent="0.25">
      <c r="A99" s="30" t="s">
        <v>763</v>
      </c>
      <c r="B99" s="65">
        <v>1210592</v>
      </c>
      <c r="C99" s="66"/>
      <c r="D99" s="67" t="s">
        <v>764</v>
      </c>
      <c r="E99" s="34" t="s">
        <v>675</v>
      </c>
      <c r="F99" s="34" t="s">
        <v>489</v>
      </c>
      <c r="G99" s="34" t="s">
        <v>463</v>
      </c>
      <c r="H99" s="34" t="s">
        <v>722</v>
      </c>
      <c r="I99" s="34" t="s">
        <v>704</v>
      </c>
      <c r="J99" s="34" t="s">
        <v>94</v>
      </c>
      <c r="K99" s="34" t="s">
        <v>529</v>
      </c>
      <c r="L99" s="34" t="s">
        <v>492</v>
      </c>
      <c r="M99" s="36">
        <v>1.04</v>
      </c>
      <c r="N99" s="69" t="s">
        <v>680</v>
      </c>
      <c r="O99" s="69" t="s">
        <v>30</v>
      </c>
      <c r="P99" s="37" t="s">
        <v>493</v>
      </c>
      <c r="Q99" s="38">
        <v>2020</v>
      </c>
      <c r="R99" s="39" t="s">
        <v>470</v>
      </c>
      <c r="S99" s="37" t="s">
        <v>469</v>
      </c>
      <c r="T99" s="39" t="s">
        <v>494</v>
      </c>
      <c r="U99" s="39" t="s">
        <v>495</v>
      </c>
      <c r="V99" s="39" t="s">
        <v>496</v>
      </c>
      <c r="W99" s="40" t="s">
        <v>705</v>
      </c>
      <c r="X99" s="40" t="s">
        <v>680</v>
      </c>
      <c r="Y99" s="41"/>
      <c r="Z99" s="274">
        <v>0</v>
      </c>
      <c r="AA99" s="42"/>
      <c r="AB99" s="43">
        <v>60255.520000000004</v>
      </c>
      <c r="AC99" s="43">
        <v>0</v>
      </c>
      <c r="AD99" s="43"/>
      <c r="AE99" s="43">
        <v>0</v>
      </c>
      <c r="AF99" s="44"/>
      <c r="AG99" s="45">
        <f t="shared" si="79"/>
        <v>60255.520000000004</v>
      </c>
      <c r="AH99" s="45">
        <f t="shared" si="51"/>
        <v>60255.520000000004</v>
      </c>
      <c r="AI99" s="45">
        <f t="shared" si="52"/>
        <v>60255.520000000004</v>
      </c>
      <c r="AJ99" s="46">
        <v>60255.520000000004</v>
      </c>
      <c r="AK99" s="46">
        <v>0</v>
      </c>
      <c r="AL99" s="46">
        <f t="shared" si="77"/>
        <v>0</v>
      </c>
      <c r="AM99" s="46">
        <v>0</v>
      </c>
      <c r="AN99" s="46">
        <f t="shared" si="53"/>
        <v>0</v>
      </c>
      <c r="AO99" s="46">
        <v>0</v>
      </c>
      <c r="AP99" s="46">
        <f t="shared" si="54"/>
        <v>0</v>
      </c>
      <c r="AQ99" s="46">
        <v>0</v>
      </c>
      <c r="AR99" s="46">
        <f t="shared" si="55"/>
        <v>0</v>
      </c>
      <c r="AS99" s="46">
        <v>0</v>
      </c>
      <c r="AT99" s="46">
        <f t="shared" si="56"/>
        <v>0</v>
      </c>
      <c r="AU99" s="46">
        <v>0</v>
      </c>
      <c r="AV99" s="46">
        <f t="shared" si="57"/>
        <v>0</v>
      </c>
      <c r="AW99" s="46">
        <v>0</v>
      </c>
      <c r="AX99" s="46">
        <f t="shared" si="58"/>
        <v>0</v>
      </c>
      <c r="AY99" s="46">
        <v>0</v>
      </c>
      <c r="AZ99" s="46">
        <f t="shared" si="59"/>
        <v>0</v>
      </c>
      <c r="BA99" s="46">
        <v>0</v>
      </c>
      <c r="BB99" s="46">
        <f t="shared" si="60"/>
        <v>0</v>
      </c>
      <c r="BC99" s="46">
        <v>0</v>
      </c>
      <c r="BD99" s="46">
        <f t="shared" si="61"/>
        <v>0</v>
      </c>
      <c r="BE99" s="46">
        <v>0</v>
      </c>
      <c r="BF99" s="46">
        <f t="shared" si="62"/>
        <v>0</v>
      </c>
      <c r="BG99" s="46">
        <v>0</v>
      </c>
      <c r="BH99" s="46">
        <f t="shared" si="63"/>
        <v>0</v>
      </c>
      <c r="BI99" s="46">
        <v>0</v>
      </c>
      <c r="BJ99" s="46">
        <f t="shared" si="64"/>
        <v>0</v>
      </c>
      <c r="BK99" s="46">
        <v>0</v>
      </c>
      <c r="BL99" s="46">
        <f t="shared" si="65"/>
        <v>0</v>
      </c>
      <c r="BM99" s="46">
        <v>0</v>
      </c>
      <c r="BN99" s="46">
        <f t="shared" si="66"/>
        <v>0</v>
      </c>
      <c r="BO99" s="46">
        <v>0</v>
      </c>
      <c r="BP99" s="46">
        <f t="shared" si="67"/>
        <v>0</v>
      </c>
      <c r="BQ99" s="46">
        <v>0</v>
      </c>
      <c r="BR99" s="46">
        <f t="shared" si="68"/>
        <v>0</v>
      </c>
      <c r="BS99" s="46">
        <v>0</v>
      </c>
      <c r="BT99" s="46">
        <f t="shared" si="69"/>
        <v>0</v>
      </c>
      <c r="BU99" s="46">
        <v>0</v>
      </c>
      <c r="BV99" s="46">
        <f t="shared" si="70"/>
        <v>0</v>
      </c>
      <c r="BW99" s="46">
        <v>0</v>
      </c>
      <c r="BX99" s="46">
        <f t="shared" si="71"/>
        <v>0</v>
      </c>
      <c r="BY99" s="46">
        <v>0</v>
      </c>
      <c r="BZ99" s="46">
        <f t="shared" si="72"/>
        <v>0</v>
      </c>
      <c r="CA99" s="47">
        <v>0</v>
      </c>
      <c r="CB99" s="46">
        <f t="shared" si="73"/>
        <v>0</v>
      </c>
      <c r="CC99" s="48">
        <v>0</v>
      </c>
      <c r="CD99" s="46">
        <f t="shared" si="74"/>
        <v>0</v>
      </c>
      <c r="CE99" s="49">
        <v>10</v>
      </c>
      <c r="CF99" s="50">
        <f t="shared" si="81"/>
        <v>6025.5520000000006</v>
      </c>
      <c r="CG99" s="51">
        <v>60255.520000000019</v>
      </c>
      <c r="CH99" s="52"/>
      <c r="CI99" s="52"/>
      <c r="CJ99" s="52">
        <f>$CF99</f>
        <v>6025.5520000000006</v>
      </c>
      <c r="CK99" s="52">
        <f t="shared" si="87"/>
        <v>6025.5520000000006</v>
      </c>
      <c r="CL99" s="52">
        <f t="shared" si="87"/>
        <v>6025.5520000000006</v>
      </c>
      <c r="CM99" s="52">
        <f t="shared" si="87"/>
        <v>6025.5520000000006</v>
      </c>
      <c r="CN99" s="52">
        <f t="shared" si="87"/>
        <v>6025.5520000000006</v>
      </c>
      <c r="CO99" s="52">
        <f t="shared" si="87"/>
        <v>6025.5520000000006</v>
      </c>
      <c r="CP99" s="52">
        <f t="shared" si="87"/>
        <v>6025.5520000000006</v>
      </c>
      <c r="CQ99" s="52">
        <f t="shared" si="85"/>
        <v>6025.5520000000006</v>
      </c>
      <c r="CR99" s="52">
        <f t="shared" si="85"/>
        <v>6025.5520000000006</v>
      </c>
      <c r="CS99" s="52">
        <f t="shared" si="85"/>
        <v>6025.5520000000006</v>
      </c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4">
        <v>0</v>
      </c>
      <c r="DH99" s="55">
        <v>10</v>
      </c>
      <c r="DI99" s="56" t="s">
        <v>723</v>
      </c>
      <c r="DJ99" s="57">
        <v>0</v>
      </c>
      <c r="DK99" s="57">
        <v>60255.520000000004</v>
      </c>
      <c r="DL99" s="57">
        <v>54229.968000000001</v>
      </c>
      <c r="DM99" s="57">
        <v>48204.415999999997</v>
      </c>
      <c r="DN99" s="57">
        <v>42178.863999999994</v>
      </c>
      <c r="DO99" s="57">
        <v>0</v>
      </c>
      <c r="DP99" s="58">
        <v>783.32176000000004</v>
      </c>
      <c r="DQ99" s="58">
        <v>704.98958399999992</v>
      </c>
      <c r="DR99" s="58">
        <v>626.65740799999992</v>
      </c>
      <c r="DS99" s="58">
        <v>548.32523199999991</v>
      </c>
    </row>
    <row r="100" spans="1:123" x14ac:dyDescent="0.25">
      <c r="A100" s="30" t="s">
        <v>765</v>
      </c>
      <c r="B100" s="65">
        <v>1210593</v>
      </c>
      <c r="C100" s="66"/>
      <c r="D100" s="67" t="s">
        <v>766</v>
      </c>
      <c r="E100" s="34" t="s">
        <v>548</v>
      </c>
      <c r="F100" s="34" t="s">
        <v>489</v>
      </c>
      <c r="G100" s="34" t="s">
        <v>463</v>
      </c>
      <c r="H100" s="34" t="s">
        <v>54</v>
      </c>
      <c r="I100" s="34" t="s">
        <v>490</v>
      </c>
      <c r="J100" s="34" t="s">
        <v>767</v>
      </c>
      <c r="K100" s="34" t="s">
        <v>491</v>
      </c>
      <c r="L100" s="34" t="s">
        <v>744</v>
      </c>
      <c r="M100" s="36">
        <v>1.04</v>
      </c>
      <c r="N100" s="69" t="s">
        <v>680</v>
      </c>
      <c r="O100" s="69" t="s">
        <v>30</v>
      </c>
      <c r="P100" s="37" t="s">
        <v>493</v>
      </c>
      <c r="Q100" s="38">
        <v>2020</v>
      </c>
      <c r="R100" s="39" t="s">
        <v>470</v>
      </c>
      <c r="S100" s="37" t="s">
        <v>686</v>
      </c>
      <c r="T100" s="39" t="s">
        <v>494</v>
      </c>
      <c r="U100" s="39" t="s">
        <v>495</v>
      </c>
      <c r="V100" s="39" t="s">
        <v>687</v>
      </c>
      <c r="W100" s="40" t="s">
        <v>768</v>
      </c>
      <c r="X100" s="40" t="s">
        <v>680</v>
      </c>
      <c r="Y100" s="86"/>
      <c r="Z100" s="274">
        <v>287354.19</v>
      </c>
      <c r="AA100" s="42"/>
      <c r="AB100" s="43">
        <v>414712.38</v>
      </c>
      <c r="AC100" s="43">
        <v>0</v>
      </c>
      <c r="AD100" s="43"/>
      <c r="AE100" s="43">
        <v>0</v>
      </c>
      <c r="AF100" s="44"/>
      <c r="AG100" s="45">
        <f t="shared" si="79"/>
        <v>127358</v>
      </c>
      <c r="AH100" s="45">
        <f t="shared" si="51"/>
        <v>127358</v>
      </c>
      <c r="AI100" s="45">
        <f t="shared" si="52"/>
        <v>414712.19</v>
      </c>
      <c r="AJ100" s="256">
        <v>127358</v>
      </c>
      <c r="AK100" s="46">
        <v>0</v>
      </c>
      <c r="AL100" s="46">
        <f t="shared" si="77"/>
        <v>0</v>
      </c>
      <c r="AM100" s="46">
        <v>0</v>
      </c>
      <c r="AN100" s="46">
        <f t="shared" si="53"/>
        <v>0</v>
      </c>
      <c r="AO100" s="46">
        <v>0</v>
      </c>
      <c r="AP100" s="46">
        <f t="shared" si="54"/>
        <v>0</v>
      </c>
      <c r="AQ100" s="46">
        <v>0</v>
      </c>
      <c r="AR100" s="46">
        <f t="shared" si="55"/>
        <v>0</v>
      </c>
      <c r="AS100" s="46">
        <v>0</v>
      </c>
      <c r="AT100" s="46">
        <f t="shared" si="56"/>
        <v>0</v>
      </c>
      <c r="AU100" s="46">
        <v>0</v>
      </c>
      <c r="AV100" s="46">
        <f t="shared" si="57"/>
        <v>0</v>
      </c>
      <c r="AW100" s="46">
        <v>0</v>
      </c>
      <c r="AX100" s="46">
        <f t="shared" si="58"/>
        <v>0</v>
      </c>
      <c r="AY100" s="46">
        <v>0</v>
      </c>
      <c r="AZ100" s="46">
        <f t="shared" si="59"/>
        <v>0</v>
      </c>
      <c r="BA100" s="46">
        <v>0</v>
      </c>
      <c r="BB100" s="46">
        <f t="shared" si="60"/>
        <v>0</v>
      </c>
      <c r="BC100" s="46">
        <v>0</v>
      </c>
      <c r="BD100" s="46">
        <f t="shared" si="61"/>
        <v>0</v>
      </c>
      <c r="BE100" s="46">
        <v>0</v>
      </c>
      <c r="BF100" s="46">
        <f t="shared" si="62"/>
        <v>0</v>
      </c>
      <c r="BG100" s="46">
        <v>0</v>
      </c>
      <c r="BH100" s="46">
        <f t="shared" si="63"/>
        <v>0</v>
      </c>
      <c r="BI100" s="46">
        <v>0</v>
      </c>
      <c r="BJ100" s="46">
        <f t="shared" si="64"/>
        <v>0</v>
      </c>
      <c r="BK100" s="46">
        <v>0</v>
      </c>
      <c r="BL100" s="46">
        <f t="shared" si="65"/>
        <v>0</v>
      </c>
      <c r="BM100" s="46">
        <v>0</v>
      </c>
      <c r="BN100" s="46">
        <f t="shared" si="66"/>
        <v>0</v>
      </c>
      <c r="BO100" s="46">
        <v>0</v>
      </c>
      <c r="BP100" s="46">
        <f t="shared" si="67"/>
        <v>0</v>
      </c>
      <c r="BQ100" s="46">
        <v>0</v>
      </c>
      <c r="BR100" s="46">
        <f t="shared" si="68"/>
        <v>0</v>
      </c>
      <c r="BS100" s="46">
        <v>0</v>
      </c>
      <c r="BT100" s="46">
        <f t="shared" si="69"/>
        <v>0</v>
      </c>
      <c r="BU100" s="46">
        <v>0</v>
      </c>
      <c r="BV100" s="46">
        <f t="shared" si="70"/>
        <v>0</v>
      </c>
      <c r="BW100" s="46">
        <v>0</v>
      </c>
      <c r="BX100" s="46">
        <f t="shared" si="71"/>
        <v>0</v>
      </c>
      <c r="BY100" s="46">
        <v>0</v>
      </c>
      <c r="BZ100" s="46">
        <f t="shared" si="72"/>
        <v>0</v>
      </c>
      <c r="CA100" s="47">
        <v>0</v>
      </c>
      <c r="CB100" s="46">
        <f t="shared" si="73"/>
        <v>0</v>
      </c>
      <c r="CC100" s="48">
        <v>0</v>
      </c>
      <c r="CD100" s="46">
        <f t="shared" si="74"/>
        <v>0</v>
      </c>
      <c r="CE100" s="49">
        <v>20</v>
      </c>
      <c r="CF100" s="50">
        <f t="shared" si="81"/>
        <v>20735.609499999999</v>
      </c>
      <c r="CG100" s="51">
        <v>414712.38000000006</v>
      </c>
      <c r="CH100" s="52"/>
      <c r="CI100" s="90"/>
      <c r="CJ100" s="53">
        <f>$CF100</f>
        <v>20735.609499999999</v>
      </c>
      <c r="CK100" s="53">
        <f t="shared" si="87"/>
        <v>20735.609499999999</v>
      </c>
      <c r="CL100" s="53">
        <f t="shared" si="87"/>
        <v>20735.609499999999</v>
      </c>
      <c r="CM100" s="53">
        <f t="shared" si="87"/>
        <v>20735.609499999999</v>
      </c>
      <c r="CN100" s="53">
        <f t="shared" si="87"/>
        <v>20735.609499999999</v>
      </c>
      <c r="CO100" s="53">
        <f t="shared" si="87"/>
        <v>20735.609499999999</v>
      </c>
      <c r="CP100" s="53">
        <f t="shared" si="87"/>
        <v>20735.609499999999</v>
      </c>
      <c r="CQ100" s="53">
        <f t="shared" si="85"/>
        <v>20735.609499999999</v>
      </c>
      <c r="CR100" s="53">
        <f t="shared" si="85"/>
        <v>20735.609499999999</v>
      </c>
      <c r="CS100" s="53">
        <f t="shared" si="85"/>
        <v>20735.609499999999</v>
      </c>
      <c r="CT100" s="53">
        <f t="shared" si="85"/>
        <v>20735.609499999999</v>
      </c>
      <c r="CU100" s="53">
        <f t="shared" si="85"/>
        <v>20735.609499999999</v>
      </c>
      <c r="CV100" s="53">
        <f t="shared" si="85"/>
        <v>20735.609499999999</v>
      </c>
      <c r="CW100" s="53">
        <f t="shared" si="85"/>
        <v>20735.609499999999</v>
      </c>
      <c r="CX100" s="53">
        <f t="shared" si="85"/>
        <v>20735.609499999999</v>
      </c>
      <c r="CY100" s="53">
        <f t="shared" si="85"/>
        <v>20735.609499999999</v>
      </c>
      <c r="CZ100" s="53">
        <f t="shared" ref="CT100:DF115" si="88">$CF100</f>
        <v>20735.609499999999</v>
      </c>
      <c r="DA100" s="53">
        <f t="shared" si="88"/>
        <v>20735.609499999999</v>
      </c>
      <c r="DB100" s="53">
        <f t="shared" si="88"/>
        <v>20735.609499999999</v>
      </c>
      <c r="DC100" s="53">
        <f t="shared" si="88"/>
        <v>20735.609499999999</v>
      </c>
      <c r="DD100" s="53"/>
      <c r="DE100" s="53"/>
      <c r="DF100" s="53"/>
      <c r="DG100" s="54">
        <v>0</v>
      </c>
      <c r="DH100" s="55">
        <v>20</v>
      </c>
      <c r="DI100" s="56" t="s">
        <v>745</v>
      </c>
      <c r="DJ100" s="57">
        <v>414712.38</v>
      </c>
      <c r="DK100" s="57">
        <v>393976.761</v>
      </c>
      <c r="DL100" s="57">
        <v>373241.14199999999</v>
      </c>
      <c r="DM100" s="57">
        <v>352505.52299999999</v>
      </c>
      <c r="DN100" s="57">
        <v>331769.90399999998</v>
      </c>
      <c r="DO100" s="57">
        <v>4976.5485600000002</v>
      </c>
      <c r="DP100" s="58">
        <v>5121.6978929999996</v>
      </c>
      <c r="DQ100" s="58">
        <v>4852.1348459999999</v>
      </c>
      <c r="DR100" s="58">
        <v>4582.5717989999994</v>
      </c>
      <c r="DS100" s="58">
        <v>4313.0087519999997</v>
      </c>
    </row>
    <row r="101" spans="1:123" x14ac:dyDescent="0.25">
      <c r="A101" s="30" t="s">
        <v>769</v>
      </c>
      <c r="B101" s="65">
        <v>1210595</v>
      </c>
      <c r="C101" s="66"/>
      <c r="D101" s="67" t="s">
        <v>770</v>
      </c>
      <c r="E101" s="34" t="s">
        <v>548</v>
      </c>
      <c r="F101" s="34" t="s">
        <v>489</v>
      </c>
      <c r="G101" s="34" t="s">
        <v>463</v>
      </c>
      <c r="H101" s="34" t="s">
        <v>54</v>
      </c>
      <c r="I101" s="34" t="s">
        <v>490</v>
      </c>
      <c r="J101" s="34" t="s">
        <v>35</v>
      </c>
      <c r="K101" s="34" t="s">
        <v>695</v>
      </c>
      <c r="L101" s="34" t="s">
        <v>617</v>
      </c>
      <c r="M101" s="36">
        <v>1.04</v>
      </c>
      <c r="N101" s="69">
        <v>2022</v>
      </c>
      <c r="O101" s="69" t="s">
        <v>58</v>
      </c>
      <c r="P101" s="37" t="s">
        <v>471</v>
      </c>
      <c r="Q101" s="38">
        <v>2019</v>
      </c>
      <c r="R101" s="39" t="s">
        <v>470</v>
      </c>
      <c r="S101" s="37" t="s">
        <v>686</v>
      </c>
      <c r="T101" s="39" t="s">
        <v>494</v>
      </c>
      <c r="U101" s="39" t="s">
        <v>495</v>
      </c>
      <c r="V101" s="39" t="s">
        <v>687</v>
      </c>
      <c r="W101" s="40" t="s">
        <v>770</v>
      </c>
      <c r="X101" s="40" t="s">
        <v>737</v>
      </c>
      <c r="Y101" s="86"/>
      <c r="Z101" s="274">
        <v>340164.53</v>
      </c>
      <c r="AA101" s="42"/>
      <c r="AB101" s="43">
        <f>5442534-2025014+204708</f>
        <v>3622228</v>
      </c>
      <c r="AC101" s="43">
        <v>0</v>
      </c>
      <c r="AD101" s="43"/>
      <c r="AE101" s="43">
        <v>0</v>
      </c>
      <c r="AF101" s="44"/>
      <c r="AG101" s="45">
        <f t="shared" si="79"/>
        <v>5322393.4725000001</v>
      </c>
      <c r="AH101" s="45">
        <f t="shared" si="51"/>
        <v>5529049.2114000004</v>
      </c>
      <c r="AI101" s="45">
        <f t="shared" si="52"/>
        <v>5869213.7414000006</v>
      </c>
      <c r="AJ101" s="46">
        <v>156000</v>
      </c>
      <c r="AK101" s="73">
        <v>523858</v>
      </c>
      <c r="AL101" s="46">
        <f t="shared" si="77"/>
        <v>544812.32000000007</v>
      </c>
      <c r="AM101" s="46">
        <v>1269583.3800000001</v>
      </c>
      <c r="AN101" s="46">
        <f t="shared" si="53"/>
        <v>1320366.7152000002</v>
      </c>
      <c r="AO101" s="46">
        <v>1278666.0900000001</v>
      </c>
      <c r="AP101" s="46">
        <f t="shared" si="54"/>
        <v>1329812.7336000002</v>
      </c>
      <c r="AQ101" s="73">
        <v>1297143</v>
      </c>
      <c r="AR101" s="46">
        <f t="shared" si="55"/>
        <v>1349028.72</v>
      </c>
      <c r="AS101" s="46">
        <v>398571.32250000001</v>
      </c>
      <c r="AT101" s="46">
        <f t="shared" si="56"/>
        <v>414514.17540000001</v>
      </c>
      <c r="AU101" s="46">
        <v>398571.68</v>
      </c>
      <c r="AV101" s="46">
        <f t="shared" si="57"/>
        <v>414514.54720000003</v>
      </c>
      <c r="AW101" s="46">
        <v>0</v>
      </c>
      <c r="AX101" s="46">
        <f t="shared" si="58"/>
        <v>0</v>
      </c>
      <c r="AY101" s="46">
        <v>0</v>
      </c>
      <c r="AZ101" s="46">
        <f t="shared" si="59"/>
        <v>0</v>
      </c>
      <c r="BA101" s="46">
        <v>0</v>
      </c>
      <c r="BB101" s="46">
        <f t="shared" si="60"/>
        <v>0</v>
      </c>
      <c r="BC101" s="46">
        <v>0</v>
      </c>
      <c r="BD101" s="46">
        <f t="shared" si="61"/>
        <v>0</v>
      </c>
      <c r="BE101" s="46">
        <v>0</v>
      </c>
      <c r="BF101" s="46">
        <f t="shared" si="62"/>
        <v>0</v>
      </c>
      <c r="BG101" s="46">
        <v>0</v>
      </c>
      <c r="BH101" s="46">
        <f t="shared" si="63"/>
        <v>0</v>
      </c>
      <c r="BI101" s="46">
        <v>0</v>
      </c>
      <c r="BJ101" s="46">
        <f t="shared" si="64"/>
        <v>0</v>
      </c>
      <c r="BK101" s="46">
        <v>0</v>
      </c>
      <c r="BL101" s="46">
        <f t="shared" si="65"/>
        <v>0</v>
      </c>
      <c r="BM101" s="46">
        <v>0</v>
      </c>
      <c r="BN101" s="46">
        <f t="shared" si="66"/>
        <v>0</v>
      </c>
      <c r="BO101" s="46">
        <v>0</v>
      </c>
      <c r="BP101" s="46">
        <f t="shared" si="67"/>
        <v>0</v>
      </c>
      <c r="BQ101" s="46">
        <v>0</v>
      </c>
      <c r="BR101" s="46">
        <f t="shared" si="68"/>
        <v>0</v>
      </c>
      <c r="BS101" s="46">
        <v>0</v>
      </c>
      <c r="BT101" s="46">
        <f t="shared" si="69"/>
        <v>0</v>
      </c>
      <c r="BU101" s="46">
        <v>0</v>
      </c>
      <c r="BV101" s="46">
        <f t="shared" si="70"/>
        <v>0</v>
      </c>
      <c r="BW101" s="46">
        <v>0</v>
      </c>
      <c r="BX101" s="46">
        <f t="shared" si="71"/>
        <v>0</v>
      </c>
      <c r="BY101" s="46">
        <v>0</v>
      </c>
      <c r="BZ101" s="46">
        <f t="shared" si="72"/>
        <v>0</v>
      </c>
      <c r="CA101" s="47">
        <v>0</v>
      </c>
      <c r="CB101" s="46">
        <f t="shared" si="73"/>
        <v>0</v>
      </c>
      <c r="CC101" s="48">
        <v>0</v>
      </c>
      <c r="CD101" s="46">
        <f t="shared" si="74"/>
        <v>0</v>
      </c>
      <c r="CE101" s="49">
        <v>60</v>
      </c>
      <c r="CF101" s="50">
        <f t="shared" si="81"/>
        <v>97820.229023333348</v>
      </c>
      <c r="CG101" s="71">
        <v>1600051.8596250003</v>
      </c>
      <c r="CH101" s="52"/>
      <c r="CI101" s="52"/>
      <c r="CJ101" s="52"/>
      <c r="CK101" s="53"/>
      <c r="CL101" s="53"/>
      <c r="CM101" s="53"/>
      <c r="CN101" s="53"/>
      <c r="CO101" s="53"/>
      <c r="CP101" s="52">
        <f t="shared" si="87"/>
        <v>97820.229023333348</v>
      </c>
      <c r="CQ101" s="52">
        <f t="shared" si="85"/>
        <v>97820.229023333348</v>
      </c>
      <c r="CR101" s="52">
        <f t="shared" si="85"/>
        <v>97820.229023333348</v>
      </c>
      <c r="CS101" s="52">
        <f t="shared" si="85"/>
        <v>97820.229023333348</v>
      </c>
      <c r="CT101" s="52">
        <f t="shared" si="88"/>
        <v>97820.229023333348</v>
      </c>
      <c r="CU101" s="52">
        <f t="shared" si="88"/>
        <v>97820.229023333348</v>
      </c>
      <c r="CV101" s="52">
        <f t="shared" si="88"/>
        <v>97820.229023333348</v>
      </c>
      <c r="CW101" s="52">
        <f t="shared" si="88"/>
        <v>97820.229023333348</v>
      </c>
      <c r="CX101" s="52">
        <f t="shared" si="88"/>
        <v>97820.229023333348</v>
      </c>
      <c r="CY101" s="52">
        <f t="shared" si="88"/>
        <v>97820.229023333348</v>
      </c>
      <c r="CZ101" s="52">
        <f t="shared" si="88"/>
        <v>97820.229023333348</v>
      </c>
      <c r="DA101" s="52">
        <f t="shared" si="88"/>
        <v>97820.229023333348</v>
      </c>
      <c r="DB101" s="52">
        <f t="shared" si="88"/>
        <v>97820.229023333348</v>
      </c>
      <c r="DC101" s="52">
        <f t="shared" si="88"/>
        <v>97820.229023333348</v>
      </c>
      <c r="DD101" s="52">
        <f t="shared" si="88"/>
        <v>97820.229023333348</v>
      </c>
      <c r="DE101" s="52">
        <f t="shared" si="88"/>
        <v>97820.229023333348</v>
      </c>
      <c r="DF101" s="52">
        <f t="shared" si="88"/>
        <v>97820.229023333348</v>
      </c>
      <c r="DG101" s="54">
        <v>4047189.9978749994</v>
      </c>
      <c r="DH101" s="55">
        <v>17</v>
      </c>
      <c r="DI101" s="56" t="s">
        <v>545</v>
      </c>
      <c r="DJ101" s="57">
        <v>324849.09999999998</v>
      </c>
      <c r="DK101" s="57">
        <v>480849.1</v>
      </c>
      <c r="DL101" s="57">
        <v>1504706.74</v>
      </c>
      <c r="DM101" s="57">
        <v>2774290.12</v>
      </c>
      <c r="DN101" s="57">
        <v>4052956.21</v>
      </c>
      <c r="DO101" s="57">
        <v>3898.1891999999998</v>
      </c>
      <c r="DP101" s="58">
        <v>6251.0382999999993</v>
      </c>
      <c r="DQ101" s="58">
        <v>19561.187620000001</v>
      </c>
      <c r="DR101" s="58">
        <v>36065.771560000001</v>
      </c>
      <c r="DS101" s="58">
        <v>52688.43073</v>
      </c>
    </row>
    <row r="102" spans="1:123" x14ac:dyDescent="0.25">
      <c r="A102" s="30" t="s">
        <v>771</v>
      </c>
      <c r="B102" s="65">
        <v>1210596</v>
      </c>
      <c r="C102" s="66"/>
      <c r="D102" s="67" t="s">
        <v>772</v>
      </c>
      <c r="E102" s="34" t="s">
        <v>548</v>
      </c>
      <c r="F102" s="34" t="s">
        <v>489</v>
      </c>
      <c r="G102" s="34" t="s">
        <v>463</v>
      </c>
      <c r="H102" s="34" t="s">
        <v>54</v>
      </c>
      <c r="I102" s="34" t="s">
        <v>490</v>
      </c>
      <c r="J102" s="34" t="s">
        <v>107</v>
      </c>
      <c r="K102" s="34" t="s">
        <v>709</v>
      </c>
      <c r="L102" s="34" t="s">
        <v>617</v>
      </c>
      <c r="M102" s="36">
        <v>1.04</v>
      </c>
      <c r="N102" s="69">
        <v>2022</v>
      </c>
      <c r="O102" s="69" t="s">
        <v>58</v>
      </c>
      <c r="P102" s="37" t="s">
        <v>471</v>
      </c>
      <c r="Q102" s="38">
        <v>2019</v>
      </c>
      <c r="R102" s="39" t="s">
        <v>470</v>
      </c>
      <c r="S102" s="37" t="s">
        <v>686</v>
      </c>
      <c r="T102" s="39" t="s">
        <v>494</v>
      </c>
      <c r="U102" s="39" t="s">
        <v>495</v>
      </c>
      <c r="V102" s="39" t="s">
        <v>687</v>
      </c>
      <c r="W102" s="40" t="s">
        <v>772</v>
      </c>
      <c r="X102" s="40" t="s">
        <v>737</v>
      </c>
      <c r="Y102" s="86"/>
      <c r="Z102" s="274">
        <v>616828.54</v>
      </c>
      <c r="AA102" s="42"/>
      <c r="AB102" s="43">
        <v>6648809.3925000001</v>
      </c>
      <c r="AC102" s="43">
        <v>0</v>
      </c>
      <c r="AD102" s="43"/>
      <c r="AE102" s="43">
        <v>0</v>
      </c>
      <c r="AF102" s="44"/>
      <c r="AG102" s="45">
        <f t="shared" si="79"/>
        <v>6031980.3825000003</v>
      </c>
      <c r="AH102" s="45">
        <f t="shared" si="51"/>
        <v>6226424.5193999996</v>
      </c>
      <c r="AI102" s="45">
        <f t="shared" si="52"/>
        <v>6843253.0593999997</v>
      </c>
      <c r="AJ102" s="46">
        <f>1065101.96+105775</f>
        <v>1170876.96</v>
      </c>
      <c r="AK102" s="46">
        <v>1364551.5</v>
      </c>
      <c r="AL102" s="46">
        <f t="shared" si="77"/>
        <v>1419133.56</v>
      </c>
      <c r="AM102" s="46">
        <v>1358275.75</v>
      </c>
      <c r="AN102" s="46">
        <f t="shared" si="53"/>
        <v>1412606.78</v>
      </c>
      <c r="AO102" s="46">
        <v>991137.875</v>
      </c>
      <c r="AP102" s="46">
        <f t="shared" si="54"/>
        <v>1030783.39</v>
      </c>
      <c r="AQ102" s="46">
        <v>573568.9375</v>
      </c>
      <c r="AR102" s="46">
        <f t="shared" si="55"/>
        <v>596511.69500000007</v>
      </c>
      <c r="AS102" s="46">
        <v>573569.36</v>
      </c>
      <c r="AT102" s="46">
        <f t="shared" si="56"/>
        <v>596512.13439999998</v>
      </c>
      <c r="AU102" s="46">
        <v>0</v>
      </c>
      <c r="AV102" s="46">
        <f t="shared" si="57"/>
        <v>0</v>
      </c>
      <c r="AW102" s="46">
        <v>0</v>
      </c>
      <c r="AX102" s="46">
        <f t="shared" si="58"/>
        <v>0</v>
      </c>
      <c r="AY102" s="46">
        <v>0</v>
      </c>
      <c r="AZ102" s="46">
        <f t="shared" si="59"/>
        <v>0</v>
      </c>
      <c r="BA102" s="46">
        <v>0</v>
      </c>
      <c r="BB102" s="46">
        <f t="shared" si="60"/>
        <v>0</v>
      </c>
      <c r="BC102" s="46">
        <v>0</v>
      </c>
      <c r="BD102" s="46">
        <f t="shared" si="61"/>
        <v>0</v>
      </c>
      <c r="BE102" s="46">
        <v>0</v>
      </c>
      <c r="BF102" s="46">
        <f t="shared" si="62"/>
        <v>0</v>
      </c>
      <c r="BG102" s="46">
        <v>0</v>
      </c>
      <c r="BH102" s="46">
        <f t="shared" si="63"/>
        <v>0</v>
      </c>
      <c r="BI102" s="46">
        <v>0</v>
      </c>
      <c r="BJ102" s="46">
        <f t="shared" si="64"/>
        <v>0</v>
      </c>
      <c r="BK102" s="46">
        <v>0</v>
      </c>
      <c r="BL102" s="46">
        <f t="shared" si="65"/>
        <v>0</v>
      </c>
      <c r="BM102" s="46">
        <v>0</v>
      </c>
      <c r="BN102" s="46">
        <f t="shared" si="66"/>
        <v>0</v>
      </c>
      <c r="BO102" s="46">
        <v>0</v>
      </c>
      <c r="BP102" s="46">
        <f t="shared" si="67"/>
        <v>0</v>
      </c>
      <c r="BQ102" s="46">
        <v>0</v>
      </c>
      <c r="BR102" s="46">
        <f t="shared" si="68"/>
        <v>0</v>
      </c>
      <c r="BS102" s="46">
        <v>0</v>
      </c>
      <c r="BT102" s="46">
        <f t="shared" si="69"/>
        <v>0</v>
      </c>
      <c r="BU102" s="46">
        <v>0</v>
      </c>
      <c r="BV102" s="46">
        <f t="shared" si="70"/>
        <v>0</v>
      </c>
      <c r="BW102" s="46">
        <v>0</v>
      </c>
      <c r="BX102" s="46">
        <f t="shared" si="71"/>
        <v>0</v>
      </c>
      <c r="BY102" s="46">
        <v>0</v>
      </c>
      <c r="BZ102" s="46">
        <f t="shared" si="72"/>
        <v>0</v>
      </c>
      <c r="CA102" s="47">
        <v>0</v>
      </c>
      <c r="CB102" s="46">
        <f t="shared" si="73"/>
        <v>0</v>
      </c>
      <c r="CC102" s="48">
        <v>0</v>
      </c>
      <c r="CD102" s="46">
        <f t="shared" si="74"/>
        <v>0</v>
      </c>
      <c r="CE102" s="49">
        <v>60</v>
      </c>
      <c r="CF102" s="50">
        <f t="shared" si="81"/>
        <v>114054.21765666666</v>
      </c>
      <c r="CG102" s="51">
        <v>1994642.8177499997</v>
      </c>
      <c r="CH102" s="52"/>
      <c r="CI102" s="52"/>
      <c r="CJ102" s="52"/>
      <c r="CK102" s="53"/>
      <c r="CL102" s="53"/>
      <c r="CM102" s="53"/>
      <c r="CN102" s="53"/>
      <c r="CO102" s="52">
        <f t="shared" ref="CO102:CO113" si="89">$CF102</f>
        <v>114054.21765666666</v>
      </c>
      <c r="CP102" s="52">
        <f t="shared" si="87"/>
        <v>114054.21765666666</v>
      </c>
      <c r="CQ102" s="52">
        <f t="shared" si="85"/>
        <v>114054.21765666666</v>
      </c>
      <c r="CR102" s="52">
        <f t="shared" si="85"/>
        <v>114054.21765666666</v>
      </c>
      <c r="CS102" s="52">
        <f t="shared" si="85"/>
        <v>114054.21765666666</v>
      </c>
      <c r="CT102" s="52">
        <f t="shared" si="88"/>
        <v>114054.21765666666</v>
      </c>
      <c r="CU102" s="52">
        <f t="shared" si="88"/>
        <v>114054.21765666666</v>
      </c>
      <c r="CV102" s="52">
        <f t="shared" si="88"/>
        <v>114054.21765666666</v>
      </c>
      <c r="CW102" s="52">
        <f t="shared" si="88"/>
        <v>114054.21765666666</v>
      </c>
      <c r="CX102" s="52">
        <f t="shared" si="88"/>
        <v>114054.21765666666</v>
      </c>
      <c r="CY102" s="52">
        <f t="shared" si="88"/>
        <v>114054.21765666666</v>
      </c>
      <c r="CZ102" s="52">
        <f t="shared" si="88"/>
        <v>114054.21765666666</v>
      </c>
      <c r="DA102" s="52">
        <f t="shared" si="88"/>
        <v>114054.21765666666</v>
      </c>
      <c r="DB102" s="52">
        <f t="shared" si="88"/>
        <v>114054.21765666666</v>
      </c>
      <c r="DC102" s="52">
        <f t="shared" si="88"/>
        <v>114054.21765666666</v>
      </c>
      <c r="DD102" s="52">
        <f t="shared" si="88"/>
        <v>114054.21765666666</v>
      </c>
      <c r="DE102" s="52">
        <f t="shared" si="88"/>
        <v>114054.21765666666</v>
      </c>
      <c r="DF102" s="52">
        <f t="shared" si="88"/>
        <v>114054.21765666666</v>
      </c>
      <c r="DG102" s="54">
        <v>4654166.5747500006</v>
      </c>
      <c r="DH102" s="55">
        <v>18</v>
      </c>
      <c r="DI102" s="56" t="s">
        <v>545</v>
      </c>
      <c r="DJ102" s="57">
        <v>722604.01</v>
      </c>
      <c r="DK102" s="57">
        <v>1787705.97</v>
      </c>
      <c r="DL102" s="57">
        <v>3152257.4699999997</v>
      </c>
      <c r="DM102" s="57">
        <v>4510533.22</v>
      </c>
      <c r="DN102" s="57">
        <v>5501671.0949999997</v>
      </c>
      <c r="DO102" s="57">
        <v>8671.2481200000002</v>
      </c>
      <c r="DP102" s="58">
        <v>23240.177609999999</v>
      </c>
      <c r="DQ102" s="58">
        <v>40979.347109999995</v>
      </c>
      <c r="DR102" s="58">
        <v>58636.931859999997</v>
      </c>
      <c r="DS102" s="58">
        <v>71521.724234999987</v>
      </c>
    </row>
    <row r="103" spans="1:123" x14ac:dyDescent="0.25">
      <c r="A103" s="30" t="s">
        <v>773</v>
      </c>
      <c r="B103" s="65">
        <v>1210602</v>
      </c>
      <c r="C103" s="66"/>
      <c r="D103" s="67" t="s">
        <v>774</v>
      </c>
      <c r="E103" s="34" t="s">
        <v>548</v>
      </c>
      <c r="F103" s="34" t="s">
        <v>489</v>
      </c>
      <c r="G103" s="34" t="s">
        <v>463</v>
      </c>
      <c r="H103" s="34" t="s">
        <v>54</v>
      </c>
      <c r="I103" s="34" t="s">
        <v>490</v>
      </c>
      <c r="J103" s="34" t="s">
        <v>82</v>
      </c>
      <c r="K103" s="34" t="s">
        <v>491</v>
      </c>
      <c r="L103" s="34" t="s">
        <v>617</v>
      </c>
      <c r="M103" s="36">
        <v>1.04</v>
      </c>
      <c r="N103" s="69">
        <v>2022</v>
      </c>
      <c r="O103" s="69" t="s">
        <v>58</v>
      </c>
      <c r="P103" s="37" t="s">
        <v>471</v>
      </c>
      <c r="Q103" s="38">
        <v>2020</v>
      </c>
      <c r="R103" s="39" t="s">
        <v>470</v>
      </c>
      <c r="S103" s="37" t="s">
        <v>686</v>
      </c>
      <c r="T103" s="39" t="s">
        <v>494</v>
      </c>
      <c r="U103" s="39" t="s">
        <v>495</v>
      </c>
      <c r="V103" s="39" t="s">
        <v>687</v>
      </c>
      <c r="W103" s="40" t="s">
        <v>775</v>
      </c>
      <c r="X103" s="40">
        <v>2022</v>
      </c>
      <c r="Y103" s="86"/>
      <c r="Z103" s="274">
        <v>1709315.15</v>
      </c>
      <c r="AA103" s="42"/>
      <c r="AB103" s="43">
        <v>2576439.5</v>
      </c>
      <c r="AC103" s="43"/>
      <c r="AD103" s="43">
        <v>56000</v>
      </c>
      <c r="AE103" s="43">
        <v>56000</v>
      </c>
      <c r="AF103" s="44"/>
      <c r="AG103" s="45">
        <f t="shared" si="79"/>
        <v>867125</v>
      </c>
      <c r="AH103" s="45">
        <f t="shared" si="51"/>
        <v>867125</v>
      </c>
      <c r="AI103" s="45">
        <f t="shared" si="52"/>
        <v>2576440.15</v>
      </c>
      <c r="AJ103" s="256">
        <v>867125</v>
      </c>
      <c r="AK103" s="46">
        <v>0</v>
      </c>
      <c r="AL103" s="46">
        <f t="shared" si="77"/>
        <v>0</v>
      </c>
      <c r="AM103" s="46">
        <v>0</v>
      </c>
      <c r="AN103" s="46">
        <f t="shared" si="53"/>
        <v>0</v>
      </c>
      <c r="AO103" s="46">
        <v>0</v>
      </c>
      <c r="AP103" s="46">
        <f t="shared" si="54"/>
        <v>0</v>
      </c>
      <c r="AQ103" s="46">
        <v>0</v>
      </c>
      <c r="AR103" s="46">
        <f t="shared" si="55"/>
        <v>0</v>
      </c>
      <c r="AS103" s="46">
        <v>0</v>
      </c>
      <c r="AT103" s="46">
        <f t="shared" si="56"/>
        <v>0</v>
      </c>
      <c r="AU103" s="46">
        <v>0</v>
      </c>
      <c r="AV103" s="46">
        <f t="shared" si="57"/>
        <v>0</v>
      </c>
      <c r="AW103" s="46">
        <v>0</v>
      </c>
      <c r="AX103" s="46">
        <f t="shared" si="58"/>
        <v>0</v>
      </c>
      <c r="AY103" s="46">
        <v>0</v>
      </c>
      <c r="AZ103" s="46">
        <f t="shared" si="59"/>
        <v>0</v>
      </c>
      <c r="BA103" s="46">
        <v>0</v>
      </c>
      <c r="BB103" s="46">
        <f t="shared" si="60"/>
        <v>0</v>
      </c>
      <c r="BC103" s="46">
        <v>0</v>
      </c>
      <c r="BD103" s="46">
        <f t="shared" si="61"/>
        <v>0</v>
      </c>
      <c r="BE103" s="46">
        <v>0</v>
      </c>
      <c r="BF103" s="46">
        <f t="shared" si="62"/>
        <v>0</v>
      </c>
      <c r="BG103" s="46">
        <v>0</v>
      </c>
      <c r="BH103" s="46">
        <f t="shared" si="63"/>
        <v>0</v>
      </c>
      <c r="BI103" s="46">
        <v>0</v>
      </c>
      <c r="BJ103" s="46">
        <f t="shared" si="64"/>
        <v>0</v>
      </c>
      <c r="BK103" s="46">
        <v>0</v>
      </c>
      <c r="BL103" s="46">
        <f t="shared" si="65"/>
        <v>0</v>
      </c>
      <c r="BM103" s="46">
        <v>0</v>
      </c>
      <c r="BN103" s="46">
        <f t="shared" si="66"/>
        <v>0</v>
      </c>
      <c r="BO103" s="46">
        <v>0</v>
      </c>
      <c r="BP103" s="46">
        <f t="shared" si="67"/>
        <v>0</v>
      </c>
      <c r="BQ103" s="46">
        <v>0</v>
      </c>
      <c r="BR103" s="46">
        <f t="shared" si="68"/>
        <v>0</v>
      </c>
      <c r="BS103" s="46">
        <v>0</v>
      </c>
      <c r="BT103" s="46">
        <f t="shared" si="69"/>
        <v>0</v>
      </c>
      <c r="BU103" s="46">
        <v>0</v>
      </c>
      <c r="BV103" s="46">
        <f t="shared" si="70"/>
        <v>0</v>
      </c>
      <c r="BW103" s="46">
        <v>0</v>
      </c>
      <c r="BX103" s="46">
        <f t="shared" si="71"/>
        <v>0</v>
      </c>
      <c r="BY103" s="46">
        <v>0</v>
      </c>
      <c r="BZ103" s="46">
        <f t="shared" si="72"/>
        <v>0</v>
      </c>
      <c r="CA103" s="47">
        <v>0</v>
      </c>
      <c r="CB103" s="46">
        <f t="shared" si="73"/>
        <v>0</v>
      </c>
      <c r="CC103" s="48">
        <v>0</v>
      </c>
      <c r="CD103" s="46">
        <f t="shared" si="74"/>
        <v>0</v>
      </c>
      <c r="CE103" s="49">
        <v>60</v>
      </c>
      <c r="CF103" s="50">
        <f t="shared" si="81"/>
        <v>42940.669166666667</v>
      </c>
      <c r="CG103" s="51">
        <v>987635.1416666666</v>
      </c>
      <c r="CH103" s="52"/>
      <c r="CI103" s="52"/>
      <c r="CJ103" s="52">
        <f t="shared" ref="CJ103:CN113" si="90">$CF103</f>
        <v>42940.669166666667</v>
      </c>
      <c r="CK103" s="52">
        <f t="shared" si="90"/>
        <v>42940.669166666667</v>
      </c>
      <c r="CL103" s="52">
        <f t="shared" si="90"/>
        <v>42940.669166666667</v>
      </c>
      <c r="CM103" s="52">
        <f t="shared" si="90"/>
        <v>42940.669166666667</v>
      </c>
      <c r="CN103" s="52">
        <f t="shared" si="90"/>
        <v>42940.669166666667</v>
      </c>
      <c r="CO103" s="52">
        <f t="shared" si="89"/>
        <v>42940.669166666667</v>
      </c>
      <c r="CP103" s="52">
        <f t="shared" si="87"/>
        <v>42940.669166666667</v>
      </c>
      <c r="CQ103" s="52">
        <f t="shared" si="85"/>
        <v>42940.669166666667</v>
      </c>
      <c r="CR103" s="52">
        <f t="shared" si="85"/>
        <v>42940.669166666667</v>
      </c>
      <c r="CS103" s="52">
        <f t="shared" si="85"/>
        <v>42940.669166666667</v>
      </c>
      <c r="CT103" s="52">
        <f t="shared" si="88"/>
        <v>42940.669166666667</v>
      </c>
      <c r="CU103" s="52">
        <f t="shared" si="88"/>
        <v>42940.669166666667</v>
      </c>
      <c r="CV103" s="52">
        <f t="shared" si="88"/>
        <v>42940.669166666667</v>
      </c>
      <c r="CW103" s="52">
        <f t="shared" si="88"/>
        <v>42940.669166666667</v>
      </c>
      <c r="CX103" s="52">
        <f t="shared" si="88"/>
        <v>42940.669166666667</v>
      </c>
      <c r="CY103" s="52">
        <f t="shared" si="88"/>
        <v>42940.669166666667</v>
      </c>
      <c r="CZ103" s="52">
        <f t="shared" si="88"/>
        <v>42940.669166666667</v>
      </c>
      <c r="DA103" s="52">
        <f t="shared" si="88"/>
        <v>42940.669166666667</v>
      </c>
      <c r="DB103" s="52">
        <f t="shared" si="88"/>
        <v>42940.669166666667</v>
      </c>
      <c r="DC103" s="52">
        <f t="shared" si="88"/>
        <v>42940.669166666667</v>
      </c>
      <c r="DD103" s="52">
        <f t="shared" si="88"/>
        <v>42940.669166666667</v>
      </c>
      <c r="DE103" s="52">
        <f t="shared" si="88"/>
        <v>42940.669166666667</v>
      </c>
      <c r="DF103" s="52">
        <f t="shared" si="88"/>
        <v>42940.669166666667</v>
      </c>
      <c r="DG103" s="54">
        <v>1532804.3583333334</v>
      </c>
      <c r="DH103" s="55">
        <v>23</v>
      </c>
      <c r="DI103" s="56" t="s">
        <v>723</v>
      </c>
      <c r="DJ103" s="88">
        <v>1553853.1</v>
      </c>
      <c r="DK103" s="57">
        <v>2520439.5</v>
      </c>
      <c r="DL103" s="57">
        <v>2477498.8416666668</v>
      </c>
      <c r="DM103" s="57">
        <v>2434558.1833333336</v>
      </c>
      <c r="DN103" s="57">
        <v>2391617.5250000004</v>
      </c>
      <c r="DO103" s="57">
        <v>18646.237200000003</v>
      </c>
      <c r="DP103" s="58">
        <v>32765.713499999998</v>
      </c>
      <c r="DQ103" s="58">
        <v>32207.484941666666</v>
      </c>
      <c r="DR103" s="58">
        <v>31649.256383333333</v>
      </c>
      <c r="DS103" s="58">
        <v>31091.027825000005</v>
      </c>
    </row>
    <row r="104" spans="1:123" x14ac:dyDescent="0.25">
      <c r="A104" s="30" t="s">
        <v>776</v>
      </c>
      <c r="B104" s="65">
        <v>1210603</v>
      </c>
      <c r="C104" s="66"/>
      <c r="D104" s="67" t="s">
        <v>777</v>
      </c>
      <c r="E104" s="34" t="s">
        <v>548</v>
      </c>
      <c r="F104" s="34" t="s">
        <v>489</v>
      </c>
      <c r="G104" s="34" t="s">
        <v>463</v>
      </c>
      <c r="H104" s="34" t="s">
        <v>54</v>
      </c>
      <c r="I104" s="34" t="s">
        <v>490</v>
      </c>
      <c r="J104" s="34" t="s">
        <v>82</v>
      </c>
      <c r="K104" s="34" t="s">
        <v>491</v>
      </c>
      <c r="L104" s="34" t="s">
        <v>617</v>
      </c>
      <c r="M104" s="36">
        <v>1.04</v>
      </c>
      <c r="N104" s="69" t="s">
        <v>586</v>
      </c>
      <c r="O104" s="69" t="s">
        <v>58</v>
      </c>
      <c r="P104" s="37" t="s">
        <v>471</v>
      </c>
      <c r="Q104" s="38">
        <v>2020</v>
      </c>
      <c r="R104" s="39" t="s">
        <v>470</v>
      </c>
      <c r="S104" s="37" t="s">
        <v>686</v>
      </c>
      <c r="T104" s="39" t="s">
        <v>494</v>
      </c>
      <c r="U104" s="39" t="s">
        <v>495</v>
      </c>
      <c r="V104" s="39" t="s">
        <v>687</v>
      </c>
      <c r="W104" s="40" t="s">
        <v>775</v>
      </c>
      <c r="X104" s="40" t="s">
        <v>504</v>
      </c>
      <c r="Y104" s="86"/>
      <c r="Z104" s="274">
        <v>726334.21</v>
      </c>
      <c r="AA104" s="42"/>
      <c r="AB104" s="43">
        <v>2359632.1300000004</v>
      </c>
      <c r="AC104" s="43">
        <v>0</v>
      </c>
      <c r="AD104" s="43"/>
      <c r="AE104" s="43">
        <v>0</v>
      </c>
      <c r="AF104" s="44"/>
      <c r="AG104" s="45">
        <f t="shared" si="79"/>
        <v>1633298.16</v>
      </c>
      <c r="AH104" s="45">
        <f t="shared" si="51"/>
        <v>1633298.16</v>
      </c>
      <c r="AI104" s="45">
        <f t="shared" si="52"/>
        <v>2359632.37</v>
      </c>
      <c r="AJ104" s="256">
        <f>1526100.16+107198</f>
        <v>1633298.16</v>
      </c>
      <c r="AK104" s="46">
        <v>0</v>
      </c>
      <c r="AL104" s="46">
        <f t="shared" si="77"/>
        <v>0</v>
      </c>
      <c r="AM104" s="46">
        <v>0</v>
      </c>
      <c r="AN104" s="46">
        <f t="shared" si="53"/>
        <v>0</v>
      </c>
      <c r="AO104" s="46">
        <v>0</v>
      </c>
      <c r="AP104" s="46">
        <f t="shared" si="54"/>
        <v>0</v>
      </c>
      <c r="AQ104" s="46">
        <v>0</v>
      </c>
      <c r="AR104" s="46">
        <f t="shared" si="55"/>
        <v>0</v>
      </c>
      <c r="AS104" s="46">
        <v>0</v>
      </c>
      <c r="AT104" s="46">
        <f t="shared" si="56"/>
        <v>0</v>
      </c>
      <c r="AU104" s="46">
        <v>0</v>
      </c>
      <c r="AV104" s="46">
        <f t="shared" si="57"/>
        <v>0</v>
      </c>
      <c r="AW104" s="46">
        <v>0</v>
      </c>
      <c r="AX104" s="46">
        <f t="shared" si="58"/>
        <v>0</v>
      </c>
      <c r="AY104" s="46">
        <v>0</v>
      </c>
      <c r="AZ104" s="46">
        <f t="shared" si="59"/>
        <v>0</v>
      </c>
      <c r="BA104" s="46">
        <v>0</v>
      </c>
      <c r="BB104" s="46">
        <f t="shared" si="60"/>
        <v>0</v>
      </c>
      <c r="BC104" s="46">
        <v>0</v>
      </c>
      <c r="BD104" s="46">
        <f t="shared" si="61"/>
        <v>0</v>
      </c>
      <c r="BE104" s="46">
        <v>0</v>
      </c>
      <c r="BF104" s="46">
        <f t="shared" si="62"/>
        <v>0</v>
      </c>
      <c r="BG104" s="46">
        <v>0</v>
      </c>
      <c r="BH104" s="46">
        <f t="shared" si="63"/>
        <v>0</v>
      </c>
      <c r="BI104" s="46">
        <v>0</v>
      </c>
      <c r="BJ104" s="46">
        <f t="shared" si="64"/>
        <v>0</v>
      </c>
      <c r="BK104" s="46">
        <v>0</v>
      </c>
      <c r="BL104" s="46">
        <f t="shared" si="65"/>
        <v>0</v>
      </c>
      <c r="BM104" s="46">
        <v>0</v>
      </c>
      <c r="BN104" s="46">
        <f t="shared" si="66"/>
        <v>0</v>
      </c>
      <c r="BO104" s="46">
        <v>0</v>
      </c>
      <c r="BP104" s="46">
        <f t="shared" si="67"/>
        <v>0</v>
      </c>
      <c r="BQ104" s="46">
        <v>0</v>
      </c>
      <c r="BR104" s="46">
        <f t="shared" si="68"/>
        <v>0</v>
      </c>
      <c r="BS104" s="46">
        <v>0</v>
      </c>
      <c r="BT104" s="46">
        <f t="shared" si="69"/>
        <v>0</v>
      </c>
      <c r="BU104" s="46">
        <v>0</v>
      </c>
      <c r="BV104" s="46">
        <f t="shared" si="70"/>
        <v>0</v>
      </c>
      <c r="BW104" s="46">
        <v>0</v>
      </c>
      <c r="BX104" s="46">
        <f t="shared" si="71"/>
        <v>0</v>
      </c>
      <c r="BY104" s="46">
        <v>0</v>
      </c>
      <c r="BZ104" s="46">
        <f t="shared" si="72"/>
        <v>0</v>
      </c>
      <c r="CA104" s="47">
        <v>0</v>
      </c>
      <c r="CB104" s="46">
        <f t="shared" si="73"/>
        <v>0</v>
      </c>
      <c r="CC104" s="48">
        <v>0</v>
      </c>
      <c r="CD104" s="46">
        <f t="shared" si="74"/>
        <v>0</v>
      </c>
      <c r="CE104" s="49">
        <v>60</v>
      </c>
      <c r="CF104" s="50">
        <f t="shared" si="81"/>
        <v>39327.20616666667</v>
      </c>
      <c r="CG104" s="51">
        <v>904525.6498333331</v>
      </c>
      <c r="CH104" s="52"/>
      <c r="CI104" s="52"/>
      <c r="CJ104" s="52">
        <f t="shared" si="90"/>
        <v>39327.20616666667</v>
      </c>
      <c r="CK104" s="52">
        <f t="shared" si="90"/>
        <v>39327.20616666667</v>
      </c>
      <c r="CL104" s="52">
        <f t="shared" si="90"/>
        <v>39327.20616666667</v>
      </c>
      <c r="CM104" s="52">
        <f t="shared" si="90"/>
        <v>39327.20616666667</v>
      </c>
      <c r="CN104" s="52">
        <f t="shared" si="90"/>
        <v>39327.20616666667</v>
      </c>
      <c r="CO104" s="52">
        <f t="shared" si="89"/>
        <v>39327.20616666667</v>
      </c>
      <c r="CP104" s="52">
        <f t="shared" si="87"/>
        <v>39327.20616666667</v>
      </c>
      <c r="CQ104" s="52">
        <f t="shared" si="85"/>
        <v>39327.20616666667</v>
      </c>
      <c r="CR104" s="52">
        <f t="shared" si="85"/>
        <v>39327.20616666667</v>
      </c>
      <c r="CS104" s="52">
        <f t="shared" si="85"/>
        <v>39327.20616666667</v>
      </c>
      <c r="CT104" s="52">
        <f t="shared" si="88"/>
        <v>39327.20616666667</v>
      </c>
      <c r="CU104" s="52">
        <f t="shared" si="88"/>
        <v>39327.20616666667</v>
      </c>
      <c r="CV104" s="52">
        <f t="shared" si="88"/>
        <v>39327.20616666667</v>
      </c>
      <c r="CW104" s="52">
        <f t="shared" si="88"/>
        <v>39327.20616666667</v>
      </c>
      <c r="CX104" s="52">
        <f t="shared" si="88"/>
        <v>39327.20616666667</v>
      </c>
      <c r="CY104" s="52">
        <f t="shared" si="88"/>
        <v>39327.20616666667</v>
      </c>
      <c r="CZ104" s="52">
        <f t="shared" si="88"/>
        <v>39327.20616666667</v>
      </c>
      <c r="DA104" s="52">
        <f t="shared" si="88"/>
        <v>39327.20616666667</v>
      </c>
      <c r="DB104" s="52">
        <f t="shared" si="88"/>
        <v>39327.20616666667</v>
      </c>
      <c r="DC104" s="52">
        <f t="shared" si="88"/>
        <v>39327.20616666667</v>
      </c>
      <c r="DD104" s="52">
        <f t="shared" si="88"/>
        <v>39327.20616666667</v>
      </c>
      <c r="DE104" s="52">
        <f t="shared" si="88"/>
        <v>39327.20616666667</v>
      </c>
      <c r="DF104" s="52">
        <f t="shared" si="88"/>
        <v>39327.20616666667</v>
      </c>
      <c r="DG104" s="54">
        <v>1455106.4801666671</v>
      </c>
      <c r="DH104" s="55">
        <v>23</v>
      </c>
      <c r="DI104" s="56" t="s">
        <v>723</v>
      </c>
      <c r="DJ104" s="57">
        <v>833531.97</v>
      </c>
      <c r="DK104" s="57">
        <v>2359632.13</v>
      </c>
      <c r="DL104" s="57">
        <v>2320304.9278333331</v>
      </c>
      <c r="DM104" s="57">
        <v>2280977.7256666664</v>
      </c>
      <c r="DN104" s="57">
        <v>2241650.5234999997</v>
      </c>
      <c r="DO104" s="57">
        <v>10002.38364</v>
      </c>
      <c r="DP104" s="58">
        <v>30675.217689999998</v>
      </c>
      <c r="DQ104" s="58">
        <v>30163.964061833329</v>
      </c>
      <c r="DR104" s="58">
        <v>29652.710433666663</v>
      </c>
      <c r="DS104" s="58">
        <v>29141.456805499995</v>
      </c>
    </row>
    <row r="105" spans="1:123" x14ac:dyDescent="0.25">
      <c r="A105" s="30" t="s">
        <v>778</v>
      </c>
      <c r="B105" s="65">
        <v>1210606</v>
      </c>
      <c r="C105" s="66"/>
      <c r="D105" s="67" t="s">
        <v>779</v>
      </c>
      <c r="E105" s="34" t="s">
        <v>616</v>
      </c>
      <c r="F105" s="34">
        <v>0</v>
      </c>
      <c r="G105" s="34" t="s">
        <v>463</v>
      </c>
      <c r="H105" s="34" t="s">
        <v>464</v>
      </c>
      <c r="I105" s="34" t="s">
        <v>740</v>
      </c>
      <c r="J105" s="34" t="s">
        <v>48</v>
      </c>
      <c r="K105" s="34" t="s">
        <v>695</v>
      </c>
      <c r="L105" s="34" t="s">
        <v>467</v>
      </c>
      <c r="M105" s="36">
        <v>1.04</v>
      </c>
      <c r="N105" s="69" t="s">
        <v>680</v>
      </c>
      <c r="O105" s="69" t="s">
        <v>58</v>
      </c>
      <c r="P105" s="37" t="s">
        <v>471</v>
      </c>
      <c r="Q105" s="38">
        <v>2019</v>
      </c>
      <c r="R105" s="39" t="s">
        <v>470</v>
      </c>
      <c r="S105" s="37" t="s">
        <v>686</v>
      </c>
      <c r="T105" s="39" t="s">
        <v>494</v>
      </c>
      <c r="U105" s="39" t="s">
        <v>495</v>
      </c>
      <c r="V105" s="39" t="s">
        <v>687</v>
      </c>
      <c r="W105" s="40" t="s">
        <v>780</v>
      </c>
      <c r="X105" s="40" t="s">
        <v>680</v>
      </c>
      <c r="Y105" s="86"/>
      <c r="Z105" s="274">
        <v>298958.34000000003</v>
      </c>
      <c r="AA105" s="42"/>
      <c r="AB105" s="43">
        <v>436378</v>
      </c>
      <c r="AC105" s="43">
        <v>0</v>
      </c>
      <c r="AD105" s="43"/>
      <c r="AE105" s="43">
        <v>0</v>
      </c>
      <c r="AF105" s="44"/>
      <c r="AG105" s="45">
        <f t="shared" si="79"/>
        <v>137420</v>
      </c>
      <c r="AH105" s="45">
        <f t="shared" si="51"/>
        <v>137420</v>
      </c>
      <c r="AI105" s="45">
        <f t="shared" si="52"/>
        <v>436378.34</v>
      </c>
      <c r="AJ105" s="46">
        <v>137420</v>
      </c>
      <c r="AK105" s="46">
        <v>0</v>
      </c>
      <c r="AL105" s="46">
        <f t="shared" si="77"/>
        <v>0</v>
      </c>
      <c r="AM105" s="46">
        <v>0</v>
      </c>
      <c r="AN105" s="46">
        <f t="shared" si="53"/>
        <v>0</v>
      </c>
      <c r="AO105" s="46">
        <v>0</v>
      </c>
      <c r="AP105" s="46">
        <f t="shared" si="54"/>
        <v>0</v>
      </c>
      <c r="AQ105" s="46">
        <v>0</v>
      </c>
      <c r="AR105" s="46">
        <f t="shared" si="55"/>
        <v>0</v>
      </c>
      <c r="AS105" s="46">
        <v>0</v>
      </c>
      <c r="AT105" s="46">
        <f t="shared" si="56"/>
        <v>0</v>
      </c>
      <c r="AU105" s="46">
        <v>0</v>
      </c>
      <c r="AV105" s="46">
        <f t="shared" si="57"/>
        <v>0</v>
      </c>
      <c r="AW105" s="46">
        <v>0</v>
      </c>
      <c r="AX105" s="46">
        <f t="shared" si="58"/>
        <v>0</v>
      </c>
      <c r="AY105" s="46">
        <v>0</v>
      </c>
      <c r="AZ105" s="46">
        <f t="shared" si="59"/>
        <v>0</v>
      </c>
      <c r="BA105" s="46">
        <v>0</v>
      </c>
      <c r="BB105" s="46">
        <f t="shared" si="60"/>
        <v>0</v>
      </c>
      <c r="BC105" s="46">
        <v>0</v>
      </c>
      <c r="BD105" s="46">
        <f t="shared" si="61"/>
        <v>0</v>
      </c>
      <c r="BE105" s="46">
        <v>0</v>
      </c>
      <c r="BF105" s="46">
        <f t="shared" si="62"/>
        <v>0</v>
      </c>
      <c r="BG105" s="46">
        <v>0</v>
      </c>
      <c r="BH105" s="46">
        <f t="shared" si="63"/>
        <v>0</v>
      </c>
      <c r="BI105" s="46">
        <v>0</v>
      </c>
      <c r="BJ105" s="46">
        <f t="shared" si="64"/>
        <v>0</v>
      </c>
      <c r="BK105" s="46">
        <v>0</v>
      </c>
      <c r="BL105" s="46">
        <f t="shared" si="65"/>
        <v>0</v>
      </c>
      <c r="BM105" s="46">
        <v>0</v>
      </c>
      <c r="BN105" s="46">
        <f t="shared" si="66"/>
        <v>0</v>
      </c>
      <c r="BO105" s="46">
        <v>0</v>
      </c>
      <c r="BP105" s="46">
        <f t="shared" si="67"/>
        <v>0</v>
      </c>
      <c r="BQ105" s="46">
        <v>0</v>
      </c>
      <c r="BR105" s="46">
        <f t="shared" si="68"/>
        <v>0</v>
      </c>
      <c r="BS105" s="46">
        <v>0</v>
      </c>
      <c r="BT105" s="46">
        <f t="shared" si="69"/>
        <v>0</v>
      </c>
      <c r="BU105" s="46">
        <v>0</v>
      </c>
      <c r="BV105" s="46">
        <f t="shared" si="70"/>
        <v>0</v>
      </c>
      <c r="BW105" s="46">
        <v>0</v>
      </c>
      <c r="BX105" s="46">
        <f t="shared" si="71"/>
        <v>0</v>
      </c>
      <c r="BY105" s="46">
        <v>0</v>
      </c>
      <c r="BZ105" s="46">
        <f t="shared" si="72"/>
        <v>0</v>
      </c>
      <c r="CA105" s="47">
        <v>0</v>
      </c>
      <c r="CB105" s="46">
        <f t="shared" si="73"/>
        <v>0</v>
      </c>
      <c r="CC105" s="48">
        <v>0</v>
      </c>
      <c r="CD105" s="46">
        <f t="shared" si="74"/>
        <v>0</v>
      </c>
      <c r="CE105" s="49">
        <v>45</v>
      </c>
      <c r="CF105" s="50">
        <f t="shared" si="81"/>
        <v>9697.2964444444442</v>
      </c>
      <c r="CG105" s="51">
        <v>232734.93333333341</v>
      </c>
      <c r="CH105" s="52"/>
      <c r="CI105" s="90"/>
      <c r="CJ105" s="53">
        <f t="shared" si="90"/>
        <v>9697.2964444444442</v>
      </c>
      <c r="CK105" s="53">
        <f t="shared" si="90"/>
        <v>9697.2964444444442</v>
      </c>
      <c r="CL105" s="53">
        <f t="shared" si="90"/>
        <v>9697.2964444444442</v>
      </c>
      <c r="CM105" s="53">
        <f t="shared" si="90"/>
        <v>9697.2964444444442</v>
      </c>
      <c r="CN105" s="53">
        <f t="shared" si="90"/>
        <v>9697.2964444444442</v>
      </c>
      <c r="CO105" s="53">
        <f t="shared" si="89"/>
        <v>9697.2964444444442</v>
      </c>
      <c r="CP105" s="53">
        <f t="shared" si="87"/>
        <v>9697.2964444444442</v>
      </c>
      <c r="CQ105" s="53">
        <f t="shared" si="85"/>
        <v>9697.2964444444442</v>
      </c>
      <c r="CR105" s="53">
        <f t="shared" si="85"/>
        <v>9697.2964444444442</v>
      </c>
      <c r="CS105" s="53">
        <f t="shared" si="85"/>
        <v>9697.2964444444442</v>
      </c>
      <c r="CT105" s="53">
        <f t="shared" si="88"/>
        <v>9697.2964444444442</v>
      </c>
      <c r="CU105" s="53">
        <f t="shared" si="88"/>
        <v>9697.2964444444442</v>
      </c>
      <c r="CV105" s="53">
        <f t="shared" si="88"/>
        <v>9697.2964444444442</v>
      </c>
      <c r="CW105" s="53">
        <f t="shared" si="88"/>
        <v>9697.2964444444442</v>
      </c>
      <c r="CX105" s="53">
        <f t="shared" si="88"/>
        <v>9697.2964444444442</v>
      </c>
      <c r="CY105" s="53">
        <f t="shared" si="88"/>
        <v>9697.2964444444442</v>
      </c>
      <c r="CZ105" s="53">
        <f t="shared" si="88"/>
        <v>9697.2964444444442</v>
      </c>
      <c r="DA105" s="53">
        <f t="shared" si="88"/>
        <v>9697.2964444444442</v>
      </c>
      <c r="DB105" s="53">
        <f t="shared" si="88"/>
        <v>9697.2964444444442</v>
      </c>
      <c r="DC105" s="53">
        <f t="shared" si="88"/>
        <v>9697.2964444444442</v>
      </c>
      <c r="DD105" s="53">
        <f t="shared" si="88"/>
        <v>9697.2964444444442</v>
      </c>
      <c r="DE105" s="53">
        <f t="shared" si="88"/>
        <v>9697.2964444444442</v>
      </c>
      <c r="DF105" s="53">
        <f t="shared" si="88"/>
        <v>9697.2964444444442</v>
      </c>
      <c r="DG105" s="54">
        <v>203643.06666666659</v>
      </c>
      <c r="DH105" s="55">
        <v>24</v>
      </c>
      <c r="DI105" s="56" t="s">
        <v>723</v>
      </c>
      <c r="DJ105" s="57">
        <v>436378</v>
      </c>
      <c r="DK105" s="57">
        <v>426680.7111111111</v>
      </c>
      <c r="DL105" s="57">
        <v>416983.4222222222</v>
      </c>
      <c r="DM105" s="57">
        <v>407286.1333333333</v>
      </c>
      <c r="DN105" s="57">
        <v>397588.8444444444</v>
      </c>
      <c r="DO105" s="57">
        <v>5236.5360000000001</v>
      </c>
      <c r="DP105" s="58">
        <v>5546.8492444444437</v>
      </c>
      <c r="DQ105" s="58">
        <v>5420.7844888888885</v>
      </c>
      <c r="DR105" s="58">
        <v>5294.7197333333324</v>
      </c>
      <c r="DS105" s="58">
        <v>5168.6549777777773</v>
      </c>
    </row>
    <row r="106" spans="1:123" x14ac:dyDescent="0.25">
      <c r="A106" s="30" t="s">
        <v>781</v>
      </c>
      <c r="B106" s="65">
        <v>1210608</v>
      </c>
      <c r="C106" s="66"/>
      <c r="D106" s="67" t="s">
        <v>782</v>
      </c>
      <c r="E106" s="34" t="s">
        <v>548</v>
      </c>
      <c r="F106" s="34" t="s">
        <v>604</v>
      </c>
      <c r="G106" s="34" t="s">
        <v>463</v>
      </c>
      <c r="H106" s="34" t="s">
        <v>54</v>
      </c>
      <c r="I106" s="34" t="s">
        <v>490</v>
      </c>
      <c r="J106" s="34" t="s">
        <v>767</v>
      </c>
      <c r="K106" s="34" t="s">
        <v>491</v>
      </c>
      <c r="L106" s="34" t="s">
        <v>744</v>
      </c>
      <c r="M106" s="36">
        <v>1.04</v>
      </c>
      <c r="N106" s="69" t="s">
        <v>680</v>
      </c>
      <c r="O106" s="69" t="s">
        <v>30</v>
      </c>
      <c r="P106" s="37" t="s">
        <v>493</v>
      </c>
      <c r="Q106" s="38">
        <v>2021</v>
      </c>
      <c r="R106" s="39" t="s">
        <v>470</v>
      </c>
      <c r="S106" s="37" t="s">
        <v>469</v>
      </c>
      <c r="T106" s="39" t="s">
        <v>494</v>
      </c>
      <c r="U106" s="39" t="s">
        <v>495</v>
      </c>
      <c r="V106" s="39" t="s">
        <v>496</v>
      </c>
      <c r="W106" s="40" t="s">
        <v>768</v>
      </c>
      <c r="X106" s="40" t="s">
        <v>680</v>
      </c>
      <c r="Y106" s="41"/>
      <c r="Z106" s="274">
        <v>0</v>
      </c>
      <c r="AA106" s="42"/>
      <c r="AB106" s="43">
        <v>183984.94399999999</v>
      </c>
      <c r="AC106" s="43">
        <v>0</v>
      </c>
      <c r="AD106" s="43"/>
      <c r="AE106" s="43">
        <v>0</v>
      </c>
      <c r="AF106" s="44"/>
      <c r="AG106" s="45">
        <f t="shared" si="79"/>
        <v>183984.94399999999</v>
      </c>
      <c r="AH106" s="45">
        <f t="shared" si="51"/>
        <v>183984.94399999999</v>
      </c>
      <c r="AI106" s="45">
        <f t="shared" si="52"/>
        <v>183984.94399999999</v>
      </c>
      <c r="AJ106" s="46">
        <v>183984.94399999999</v>
      </c>
      <c r="AK106" s="46">
        <v>0</v>
      </c>
      <c r="AL106" s="46">
        <f t="shared" si="77"/>
        <v>0</v>
      </c>
      <c r="AM106" s="46">
        <v>0</v>
      </c>
      <c r="AN106" s="46">
        <f t="shared" si="53"/>
        <v>0</v>
      </c>
      <c r="AO106" s="46">
        <v>0</v>
      </c>
      <c r="AP106" s="46">
        <f t="shared" si="54"/>
        <v>0</v>
      </c>
      <c r="AQ106" s="46">
        <v>0</v>
      </c>
      <c r="AR106" s="46">
        <f t="shared" si="55"/>
        <v>0</v>
      </c>
      <c r="AS106" s="46">
        <v>0</v>
      </c>
      <c r="AT106" s="46">
        <f t="shared" si="56"/>
        <v>0</v>
      </c>
      <c r="AU106" s="46">
        <v>0</v>
      </c>
      <c r="AV106" s="46">
        <f t="shared" si="57"/>
        <v>0</v>
      </c>
      <c r="AW106" s="46">
        <v>0</v>
      </c>
      <c r="AX106" s="46">
        <f t="shared" si="58"/>
        <v>0</v>
      </c>
      <c r="AY106" s="46">
        <v>0</v>
      </c>
      <c r="AZ106" s="46">
        <f t="shared" si="59"/>
        <v>0</v>
      </c>
      <c r="BA106" s="46">
        <v>0</v>
      </c>
      <c r="BB106" s="46">
        <f t="shared" si="60"/>
        <v>0</v>
      </c>
      <c r="BC106" s="46">
        <v>0</v>
      </c>
      <c r="BD106" s="46">
        <f t="shared" si="61"/>
        <v>0</v>
      </c>
      <c r="BE106" s="46">
        <v>0</v>
      </c>
      <c r="BF106" s="46">
        <f t="shared" si="62"/>
        <v>0</v>
      </c>
      <c r="BG106" s="46">
        <v>0</v>
      </c>
      <c r="BH106" s="46">
        <f t="shared" si="63"/>
        <v>0</v>
      </c>
      <c r="BI106" s="46">
        <v>0</v>
      </c>
      <c r="BJ106" s="46">
        <f t="shared" si="64"/>
        <v>0</v>
      </c>
      <c r="BK106" s="46">
        <v>0</v>
      </c>
      <c r="BL106" s="46">
        <f t="shared" si="65"/>
        <v>0</v>
      </c>
      <c r="BM106" s="46">
        <v>0</v>
      </c>
      <c r="BN106" s="46">
        <f t="shared" si="66"/>
        <v>0</v>
      </c>
      <c r="BO106" s="46">
        <v>0</v>
      </c>
      <c r="BP106" s="46">
        <f t="shared" si="67"/>
        <v>0</v>
      </c>
      <c r="BQ106" s="46">
        <v>0</v>
      </c>
      <c r="BR106" s="46">
        <f t="shared" si="68"/>
        <v>0</v>
      </c>
      <c r="BS106" s="46">
        <v>0</v>
      </c>
      <c r="BT106" s="46">
        <f t="shared" si="69"/>
        <v>0</v>
      </c>
      <c r="BU106" s="46">
        <v>0</v>
      </c>
      <c r="BV106" s="46">
        <f t="shared" si="70"/>
        <v>0</v>
      </c>
      <c r="BW106" s="46">
        <v>0</v>
      </c>
      <c r="BX106" s="46">
        <f t="shared" si="71"/>
        <v>0</v>
      </c>
      <c r="BY106" s="46">
        <v>0</v>
      </c>
      <c r="BZ106" s="46">
        <f t="shared" si="72"/>
        <v>0</v>
      </c>
      <c r="CA106" s="47">
        <v>0</v>
      </c>
      <c r="CB106" s="46">
        <f t="shared" si="73"/>
        <v>0</v>
      </c>
      <c r="CC106" s="48">
        <v>0</v>
      </c>
      <c r="CD106" s="46">
        <f t="shared" si="74"/>
        <v>0</v>
      </c>
      <c r="CE106" s="49">
        <v>20</v>
      </c>
      <c r="CF106" s="50">
        <f t="shared" si="81"/>
        <v>9199.2471999999998</v>
      </c>
      <c r="CG106" s="51">
        <v>183984.94400000005</v>
      </c>
      <c r="CH106" s="52"/>
      <c r="CI106" s="52"/>
      <c r="CJ106" s="52">
        <f t="shared" si="90"/>
        <v>9199.2471999999998</v>
      </c>
      <c r="CK106" s="52">
        <f t="shared" si="90"/>
        <v>9199.2471999999998</v>
      </c>
      <c r="CL106" s="52">
        <f t="shared" si="90"/>
        <v>9199.2471999999998</v>
      </c>
      <c r="CM106" s="52">
        <f t="shared" si="90"/>
        <v>9199.2471999999998</v>
      </c>
      <c r="CN106" s="52">
        <f t="shared" si="90"/>
        <v>9199.2471999999998</v>
      </c>
      <c r="CO106" s="52">
        <f t="shared" si="89"/>
        <v>9199.2471999999998</v>
      </c>
      <c r="CP106" s="52">
        <f t="shared" si="87"/>
        <v>9199.2471999999998</v>
      </c>
      <c r="CQ106" s="52">
        <f t="shared" si="85"/>
        <v>9199.2471999999998</v>
      </c>
      <c r="CR106" s="52">
        <f t="shared" si="85"/>
        <v>9199.2471999999998</v>
      </c>
      <c r="CS106" s="52">
        <f t="shared" si="85"/>
        <v>9199.2471999999998</v>
      </c>
      <c r="CT106" s="52">
        <f t="shared" si="88"/>
        <v>9199.2471999999998</v>
      </c>
      <c r="CU106" s="52">
        <f t="shared" si="88"/>
        <v>9199.2471999999998</v>
      </c>
      <c r="CV106" s="52">
        <f t="shared" si="88"/>
        <v>9199.2471999999998</v>
      </c>
      <c r="CW106" s="52">
        <f t="shared" si="88"/>
        <v>9199.2471999999998</v>
      </c>
      <c r="CX106" s="52">
        <f t="shared" si="88"/>
        <v>9199.2471999999998</v>
      </c>
      <c r="CY106" s="52">
        <f t="shared" si="88"/>
        <v>9199.2471999999998</v>
      </c>
      <c r="CZ106" s="52">
        <f t="shared" si="88"/>
        <v>9199.2471999999998</v>
      </c>
      <c r="DA106" s="52">
        <f t="shared" si="88"/>
        <v>9199.2471999999998</v>
      </c>
      <c r="DB106" s="52">
        <f t="shared" si="88"/>
        <v>9199.2471999999998</v>
      </c>
      <c r="DC106" s="52">
        <f t="shared" si="88"/>
        <v>9199.2471999999998</v>
      </c>
      <c r="DD106" s="53"/>
      <c r="DE106" s="53"/>
      <c r="DF106" s="53"/>
      <c r="DG106" s="54">
        <v>0</v>
      </c>
      <c r="DH106" s="55">
        <v>20</v>
      </c>
      <c r="DI106" s="56" t="s">
        <v>745</v>
      </c>
      <c r="DJ106" s="57">
        <v>0</v>
      </c>
      <c r="DK106" s="57">
        <v>183984.94399999999</v>
      </c>
      <c r="DL106" s="57">
        <v>174785.69679999998</v>
      </c>
      <c r="DM106" s="57">
        <v>165586.44959999996</v>
      </c>
      <c r="DN106" s="57">
        <v>156387.20239999995</v>
      </c>
      <c r="DO106" s="57">
        <v>0</v>
      </c>
      <c r="DP106" s="58">
        <v>2391.8042719999999</v>
      </c>
      <c r="DQ106" s="58">
        <v>2272.2140583999994</v>
      </c>
      <c r="DR106" s="58">
        <v>2152.6238447999995</v>
      </c>
      <c r="DS106" s="58">
        <v>2033.0336311999993</v>
      </c>
    </row>
    <row r="107" spans="1:123" x14ac:dyDescent="0.25">
      <c r="A107" s="30" t="s">
        <v>783</v>
      </c>
      <c r="B107" s="65">
        <v>1210609</v>
      </c>
      <c r="C107" s="66"/>
      <c r="D107" s="67" t="s">
        <v>784</v>
      </c>
      <c r="E107" s="34" t="s">
        <v>548</v>
      </c>
      <c r="F107" s="34" t="s">
        <v>489</v>
      </c>
      <c r="G107" s="34" t="s">
        <v>463</v>
      </c>
      <c r="H107" s="34" t="s">
        <v>54</v>
      </c>
      <c r="I107" s="34" t="s">
        <v>490</v>
      </c>
      <c r="J107" s="34" t="s">
        <v>82</v>
      </c>
      <c r="K107" s="34" t="s">
        <v>491</v>
      </c>
      <c r="L107" s="34" t="s">
        <v>617</v>
      </c>
      <c r="M107" s="36">
        <v>1.04</v>
      </c>
      <c r="N107" s="69" t="s">
        <v>586</v>
      </c>
      <c r="O107" s="69" t="s">
        <v>58</v>
      </c>
      <c r="P107" s="37" t="s">
        <v>469</v>
      </c>
      <c r="Q107" s="38">
        <v>2021</v>
      </c>
      <c r="R107" s="39" t="s">
        <v>470</v>
      </c>
      <c r="S107" s="37" t="s">
        <v>471</v>
      </c>
      <c r="T107" s="39" t="s">
        <v>494</v>
      </c>
      <c r="U107" s="39" t="s">
        <v>495</v>
      </c>
      <c r="V107" s="39" t="s">
        <v>550</v>
      </c>
      <c r="W107" s="40" t="s">
        <v>775</v>
      </c>
      <c r="X107" s="40" t="s">
        <v>504</v>
      </c>
      <c r="Y107" s="41"/>
      <c r="Z107" s="274">
        <v>0</v>
      </c>
      <c r="AA107" s="42"/>
      <c r="AB107" s="43">
        <v>2397133.44</v>
      </c>
      <c r="AC107" s="43">
        <v>0</v>
      </c>
      <c r="AD107" s="43"/>
      <c r="AE107" s="43">
        <v>0</v>
      </c>
      <c r="AF107" s="44"/>
      <c r="AG107" s="45">
        <f t="shared" si="79"/>
        <v>1521446</v>
      </c>
      <c r="AH107" s="45">
        <f t="shared" si="51"/>
        <v>1574303.84</v>
      </c>
      <c r="AI107" s="45">
        <f t="shared" si="52"/>
        <v>1574303.84</v>
      </c>
      <c r="AJ107" s="91">
        <v>200000</v>
      </c>
      <c r="AK107" s="91">
        <v>319000</v>
      </c>
      <c r="AL107" s="46">
        <f t="shared" si="77"/>
        <v>331760</v>
      </c>
      <c r="AM107" s="91">
        <v>1002446</v>
      </c>
      <c r="AN107" s="46">
        <f t="shared" si="53"/>
        <v>1042543.8400000001</v>
      </c>
      <c r="AO107" s="46">
        <v>0</v>
      </c>
      <c r="AP107" s="46">
        <f t="shared" si="54"/>
        <v>0</v>
      </c>
      <c r="AQ107" s="46">
        <v>0</v>
      </c>
      <c r="AR107" s="46">
        <f t="shared" si="55"/>
        <v>0</v>
      </c>
      <c r="AS107" s="46">
        <v>0</v>
      </c>
      <c r="AT107" s="46">
        <f t="shared" si="56"/>
        <v>0</v>
      </c>
      <c r="AU107" s="46">
        <v>0</v>
      </c>
      <c r="AV107" s="46">
        <f t="shared" si="57"/>
        <v>0</v>
      </c>
      <c r="AW107" s="46">
        <v>0</v>
      </c>
      <c r="AX107" s="46">
        <f t="shared" si="58"/>
        <v>0</v>
      </c>
      <c r="AY107" s="46">
        <v>0</v>
      </c>
      <c r="AZ107" s="46">
        <f t="shared" si="59"/>
        <v>0</v>
      </c>
      <c r="BA107" s="46">
        <v>0</v>
      </c>
      <c r="BB107" s="46">
        <f t="shared" si="60"/>
        <v>0</v>
      </c>
      <c r="BC107" s="46">
        <v>0</v>
      </c>
      <c r="BD107" s="46">
        <f t="shared" si="61"/>
        <v>0</v>
      </c>
      <c r="BE107" s="46">
        <v>0</v>
      </c>
      <c r="BF107" s="46">
        <f t="shared" si="62"/>
        <v>0</v>
      </c>
      <c r="BG107" s="46">
        <v>0</v>
      </c>
      <c r="BH107" s="46">
        <f t="shared" si="63"/>
        <v>0</v>
      </c>
      <c r="BI107" s="46">
        <v>0</v>
      </c>
      <c r="BJ107" s="46">
        <f t="shared" si="64"/>
        <v>0</v>
      </c>
      <c r="BK107" s="46">
        <v>0</v>
      </c>
      <c r="BL107" s="46">
        <f t="shared" si="65"/>
        <v>0</v>
      </c>
      <c r="BM107" s="46">
        <v>0</v>
      </c>
      <c r="BN107" s="46">
        <f t="shared" si="66"/>
        <v>0</v>
      </c>
      <c r="BO107" s="46">
        <v>0</v>
      </c>
      <c r="BP107" s="46">
        <f t="shared" si="67"/>
        <v>0</v>
      </c>
      <c r="BQ107" s="46">
        <v>0</v>
      </c>
      <c r="BR107" s="46">
        <f t="shared" si="68"/>
        <v>0</v>
      </c>
      <c r="BS107" s="46">
        <v>0</v>
      </c>
      <c r="BT107" s="46">
        <f t="shared" si="69"/>
        <v>0</v>
      </c>
      <c r="BU107" s="46">
        <v>0</v>
      </c>
      <c r="BV107" s="46">
        <f t="shared" si="70"/>
        <v>0</v>
      </c>
      <c r="BW107" s="46">
        <v>0</v>
      </c>
      <c r="BX107" s="46">
        <f t="shared" si="71"/>
        <v>0</v>
      </c>
      <c r="BY107" s="46">
        <v>0</v>
      </c>
      <c r="BZ107" s="46">
        <f t="shared" si="72"/>
        <v>0</v>
      </c>
      <c r="CA107" s="47">
        <v>0</v>
      </c>
      <c r="CB107" s="46">
        <f t="shared" si="73"/>
        <v>0</v>
      </c>
      <c r="CC107" s="48">
        <v>0</v>
      </c>
      <c r="CD107" s="46">
        <f t="shared" si="74"/>
        <v>0</v>
      </c>
      <c r="CE107" s="49">
        <v>60</v>
      </c>
      <c r="CF107" s="50">
        <f t="shared" si="81"/>
        <v>26238.397333333334</v>
      </c>
      <c r="CG107" s="71">
        <v>838996.70400000026</v>
      </c>
      <c r="CH107" s="52"/>
      <c r="CI107" s="52"/>
      <c r="CJ107" s="52"/>
      <c r="CK107" s="52"/>
      <c r="CL107" s="52">
        <f t="shared" si="90"/>
        <v>26238.397333333334</v>
      </c>
      <c r="CM107" s="52">
        <f t="shared" si="90"/>
        <v>26238.397333333334</v>
      </c>
      <c r="CN107" s="52">
        <f t="shared" si="90"/>
        <v>26238.397333333334</v>
      </c>
      <c r="CO107" s="52">
        <f t="shared" si="89"/>
        <v>26238.397333333334</v>
      </c>
      <c r="CP107" s="52">
        <f t="shared" si="87"/>
        <v>26238.397333333334</v>
      </c>
      <c r="CQ107" s="52">
        <f t="shared" si="85"/>
        <v>26238.397333333334</v>
      </c>
      <c r="CR107" s="52">
        <f t="shared" si="85"/>
        <v>26238.397333333334</v>
      </c>
      <c r="CS107" s="52">
        <f t="shared" si="85"/>
        <v>26238.397333333334</v>
      </c>
      <c r="CT107" s="52">
        <f t="shared" si="88"/>
        <v>26238.397333333334</v>
      </c>
      <c r="CU107" s="52">
        <f t="shared" si="88"/>
        <v>26238.397333333334</v>
      </c>
      <c r="CV107" s="52">
        <f t="shared" si="88"/>
        <v>26238.397333333334</v>
      </c>
      <c r="CW107" s="52">
        <f t="shared" si="88"/>
        <v>26238.397333333334</v>
      </c>
      <c r="CX107" s="52">
        <f t="shared" si="88"/>
        <v>26238.397333333334</v>
      </c>
      <c r="CY107" s="52">
        <f t="shared" si="88"/>
        <v>26238.397333333334</v>
      </c>
      <c r="CZ107" s="52">
        <f t="shared" si="88"/>
        <v>26238.397333333334</v>
      </c>
      <c r="DA107" s="52">
        <f t="shared" si="88"/>
        <v>26238.397333333334</v>
      </c>
      <c r="DB107" s="52">
        <f t="shared" si="88"/>
        <v>26238.397333333334</v>
      </c>
      <c r="DC107" s="52">
        <f t="shared" si="88"/>
        <v>26238.397333333334</v>
      </c>
      <c r="DD107" s="52">
        <f t="shared" si="88"/>
        <v>26238.397333333334</v>
      </c>
      <c r="DE107" s="52">
        <f t="shared" si="88"/>
        <v>26238.397333333334</v>
      </c>
      <c r="DF107" s="52">
        <f t="shared" si="88"/>
        <v>26238.397333333334</v>
      </c>
      <c r="DG107" s="54">
        <v>1558136.7359999996</v>
      </c>
      <c r="DH107" s="55">
        <v>21</v>
      </c>
      <c r="DI107" s="56" t="s">
        <v>723</v>
      </c>
      <c r="DJ107" s="57">
        <v>0</v>
      </c>
      <c r="DK107" s="57">
        <v>0</v>
      </c>
      <c r="DL107" s="57">
        <v>1040000</v>
      </c>
      <c r="DM107" s="57">
        <v>2397133.44</v>
      </c>
      <c r="DN107" s="57">
        <v>2357181.216</v>
      </c>
      <c r="DO107" s="57">
        <v>0</v>
      </c>
      <c r="DP107" s="58">
        <v>0</v>
      </c>
      <c r="DQ107" s="58">
        <v>13520</v>
      </c>
      <c r="DR107" s="58">
        <v>31162.734719999997</v>
      </c>
      <c r="DS107" s="58">
        <v>30643.355808</v>
      </c>
    </row>
    <row r="108" spans="1:123" x14ac:dyDescent="0.25">
      <c r="A108" s="30" t="s">
        <v>785</v>
      </c>
      <c r="B108" s="65">
        <v>1210610</v>
      </c>
      <c r="C108" s="66"/>
      <c r="D108" s="67" t="s">
        <v>786</v>
      </c>
      <c r="E108" s="34" t="s">
        <v>548</v>
      </c>
      <c r="F108" s="34" t="s">
        <v>489</v>
      </c>
      <c r="G108" s="34" t="s">
        <v>463</v>
      </c>
      <c r="H108" s="34" t="s">
        <v>54</v>
      </c>
      <c r="I108" s="34" t="s">
        <v>490</v>
      </c>
      <c r="J108" s="34" t="s">
        <v>170</v>
      </c>
      <c r="K108" s="34" t="s">
        <v>491</v>
      </c>
      <c r="L108" s="34" t="s">
        <v>617</v>
      </c>
      <c r="M108" s="36">
        <v>1.04</v>
      </c>
      <c r="N108" s="69" t="s">
        <v>586</v>
      </c>
      <c r="O108" s="69" t="s">
        <v>30</v>
      </c>
      <c r="P108" s="37" t="s">
        <v>493</v>
      </c>
      <c r="Q108" s="38">
        <v>2022</v>
      </c>
      <c r="R108" s="39" t="s">
        <v>470</v>
      </c>
      <c r="S108" s="37" t="s">
        <v>471</v>
      </c>
      <c r="T108" s="39" t="s">
        <v>494</v>
      </c>
      <c r="U108" s="39" t="s">
        <v>495</v>
      </c>
      <c r="V108" s="39" t="s">
        <v>550</v>
      </c>
      <c r="W108" s="40" t="s">
        <v>787</v>
      </c>
      <c r="X108" s="40" t="s">
        <v>504</v>
      </c>
      <c r="Y108" s="41"/>
      <c r="Z108" s="274">
        <v>0</v>
      </c>
      <c r="AA108" s="42"/>
      <c r="AB108" s="43">
        <v>262491.84000000003</v>
      </c>
      <c r="AC108" s="43">
        <v>0</v>
      </c>
      <c r="AD108" s="43"/>
      <c r="AE108" s="43">
        <v>0</v>
      </c>
      <c r="AF108" s="44"/>
      <c r="AG108" s="45">
        <f t="shared" si="79"/>
        <v>262491.84000000003</v>
      </c>
      <c r="AH108" s="45">
        <f t="shared" si="51"/>
        <v>272991.51360000006</v>
      </c>
      <c r="AI108" s="45">
        <f t="shared" si="52"/>
        <v>272991.51360000006</v>
      </c>
      <c r="AJ108" s="46">
        <v>0</v>
      </c>
      <c r="AK108" s="46">
        <v>262491.84000000003</v>
      </c>
      <c r="AL108" s="46">
        <f t="shared" si="77"/>
        <v>272991.51360000006</v>
      </c>
      <c r="AM108" s="46">
        <v>0</v>
      </c>
      <c r="AN108" s="46">
        <f t="shared" si="53"/>
        <v>0</v>
      </c>
      <c r="AO108" s="46">
        <v>0</v>
      </c>
      <c r="AP108" s="46">
        <f t="shared" si="54"/>
        <v>0</v>
      </c>
      <c r="AQ108" s="46">
        <v>0</v>
      </c>
      <c r="AR108" s="46">
        <f t="shared" si="55"/>
        <v>0</v>
      </c>
      <c r="AS108" s="46">
        <v>0</v>
      </c>
      <c r="AT108" s="46">
        <f t="shared" si="56"/>
        <v>0</v>
      </c>
      <c r="AU108" s="46">
        <v>0</v>
      </c>
      <c r="AV108" s="46">
        <f t="shared" si="57"/>
        <v>0</v>
      </c>
      <c r="AW108" s="46">
        <v>0</v>
      </c>
      <c r="AX108" s="46">
        <f t="shared" si="58"/>
        <v>0</v>
      </c>
      <c r="AY108" s="46">
        <v>0</v>
      </c>
      <c r="AZ108" s="46">
        <f t="shared" si="59"/>
        <v>0</v>
      </c>
      <c r="BA108" s="46">
        <v>0</v>
      </c>
      <c r="BB108" s="46">
        <f t="shared" si="60"/>
        <v>0</v>
      </c>
      <c r="BC108" s="46">
        <v>0</v>
      </c>
      <c r="BD108" s="46">
        <f t="shared" si="61"/>
        <v>0</v>
      </c>
      <c r="BE108" s="46">
        <v>0</v>
      </c>
      <c r="BF108" s="46">
        <f t="shared" si="62"/>
        <v>0</v>
      </c>
      <c r="BG108" s="46">
        <v>0</v>
      </c>
      <c r="BH108" s="46">
        <f t="shared" si="63"/>
        <v>0</v>
      </c>
      <c r="BI108" s="46">
        <v>0</v>
      </c>
      <c r="BJ108" s="46">
        <f t="shared" si="64"/>
        <v>0</v>
      </c>
      <c r="BK108" s="46">
        <v>0</v>
      </c>
      <c r="BL108" s="46">
        <f t="shared" si="65"/>
        <v>0</v>
      </c>
      <c r="BM108" s="46">
        <v>0</v>
      </c>
      <c r="BN108" s="46">
        <f t="shared" si="66"/>
        <v>0</v>
      </c>
      <c r="BO108" s="46">
        <v>0</v>
      </c>
      <c r="BP108" s="46">
        <f t="shared" si="67"/>
        <v>0</v>
      </c>
      <c r="BQ108" s="46">
        <v>0</v>
      </c>
      <c r="BR108" s="46">
        <f t="shared" si="68"/>
        <v>0</v>
      </c>
      <c r="BS108" s="46">
        <v>0</v>
      </c>
      <c r="BT108" s="46">
        <f t="shared" si="69"/>
        <v>0</v>
      </c>
      <c r="BU108" s="46">
        <v>0</v>
      </c>
      <c r="BV108" s="46">
        <f t="shared" si="70"/>
        <v>0</v>
      </c>
      <c r="BW108" s="46">
        <v>0</v>
      </c>
      <c r="BX108" s="46">
        <f t="shared" si="71"/>
        <v>0</v>
      </c>
      <c r="BY108" s="46">
        <v>0</v>
      </c>
      <c r="BZ108" s="46">
        <f t="shared" si="72"/>
        <v>0</v>
      </c>
      <c r="CA108" s="47">
        <v>0</v>
      </c>
      <c r="CB108" s="46">
        <f t="shared" si="73"/>
        <v>0</v>
      </c>
      <c r="CC108" s="48">
        <v>0</v>
      </c>
      <c r="CD108" s="46">
        <f t="shared" si="74"/>
        <v>0</v>
      </c>
      <c r="CE108" s="49">
        <v>60</v>
      </c>
      <c r="CF108" s="50">
        <f t="shared" si="81"/>
        <v>4549.8585600000015</v>
      </c>
      <c r="CG108" s="51">
        <v>96247.008000000016</v>
      </c>
      <c r="CH108" s="52"/>
      <c r="CI108" s="52"/>
      <c r="CJ108" s="52"/>
      <c r="CK108" s="52">
        <f>$CF108</f>
        <v>4549.8585600000015</v>
      </c>
      <c r="CL108" s="52">
        <f t="shared" si="90"/>
        <v>4549.8585600000015</v>
      </c>
      <c r="CM108" s="52">
        <f t="shared" si="90"/>
        <v>4549.8585600000015</v>
      </c>
      <c r="CN108" s="52">
        <f t="shared" si="90"/>
        <v>4549.8585600000015</v>
      </c>
      <c r="CO108" s="52">
        <f t="shared" si="89"/>
        <v>4549.8585600000015</v>
      </c>
      <c r="CP108" s="52">
        <f t="shared" si="87"/>
        <v>4549.8585600000015</v>
      </c>
      <c r="CQ108" s="52">
        <f t="shared" si="85"/>
        <v>4549.8585600000015</v>
      </c>
      <c r="CR108" s="52">
        <f t="shared" si="85"/>
        <v>4549.8585600000015</v>
      </c>
      <c r="CS108" s="52">
        <f t="shared" si="85"/>
        <v>4549.8585600000015</v>
      </c>
      <c r="CT108" s="52">
        <f t="shared" si="88"/>
        <v>4549.8585600000015</v>
      </c>
      <c r="CU108" s="52">
        <f t="shared" si="88"/>
        <v>4549.8585600000015</v>
      </c>
      <c r="CV108" s="52">
        <f t="shared" si="88"/>
        <v>4549.8585600000015</v>
      </c>
      <c r="CW108" s="52">
        <f t="shared" si="88"/>
        <v>4549.8585600000015</v>
      </c>
      <c r="CX108" s="52">
        <f t="shared" si="88"/>
        <v>4549.8585600000015</v>
      </c>
      <c r="CY108" s="52">
        <f t="shared" si="88"/>
        <v>4549.8585600000015</v>
      </c>
      <c r="CZ108" s="52">
        <f t="shared" si="88"/>
        <v>4549.8585600000015</v>
      </c>
      <c r="DA108" s="52">
        <f t="shared" si="88"/>
        <v>4549.8585600000015</v>
      </c>
      <c r="DB108" s="52">
        <f t="shared" si="88"/>
        <v>4549.8585600000015</v>
      </c>
      <c r="DC108" s="52">
        <f t="shared" si="88"/>
        <v>4549.8585600000015</v>
      </c>
      <c r="DD108" s="52">
        <f t="shared" si="88"/>
        <v>4549.8585600000015</v>
      </c>
      <c r="DE108" s="52">
        <f t="shared" si="88"/>
        <v>4549.8585600000015</v>
      </c>
      <c r="DF108" s="52">
        <f t="shared" si="88"/>
        <v>4549.8585600000015</v>
      </c>
      <c r="DG108" s="54">
        <v>166244.83199999999</v>
      </c>
      <c r="DH108" s="55">
        <v>22</v>
      </c>
      <c r="DI108" s="56" t="s">
        <v>788</v>
      </c>
      <c r="DJ108" s="57">
        <v>0</v>
      </c>
      <c r="DK108" s="57">
        <v>0</v>
      </c>
      <c r="DL108" s="57">
        <v>262491.84000000003</v>
      </c>
      <c r="DM108" s="57">
        <v>258116.97600000002</v>
      </c>
      <c r="DN108" s="57">
        <v>253742.11200000002</v>
      </c>
      <c r="DO108" s="57">
        <v>0</v>
      </c>
      <c r="DP108" s="58">
        <v>0</v>
      </c>
      <c r="DQ108" s="58">
        <v>3412.39392</v>
      </c>
      <c r="DR108" s="58">
        <v>3355.5206880000001</v>
      </c>
      <c r="DS108" s="58">
        <v>3298.6474560000001</v>
      </c>
    </row>
    <row r="109" spans="1:123" x14ac:dyDescent="0.25">
      <c r="A109" s="30" t="s">
        <v>789</v>
      </c>
      <c r="B109" s="65">
        <v>1210611</v>
      </c>
      <c r="C109" s="66"/>
      <c r="D109" s="67" t="s">
        <v>790</v>
      </c>
      <c r="E109" s="34" t="s">
        <v>548</v>
      </c>
      <c r="F109" s="34" t="s">
        <v>489</v>
      </c>
      <c r="G109" s="34" t="s">
        <v>463</v>
      </c>
      <c r="H109" s="34" t="s">
        <v>54</v>
      </c>
      <c r="I109" s="34" t="s">
        <v>490</v>
      </c>
      <c r="J109" s="34" t="s">
        <v>767</v>
      </c>
      <c r="K109" s="34" t="s">
        <v>491</v>
      </c>
      <c r="L109" s="34" t="s">
        <v>744</v>
      </c>
      <c r="M109" s="36">
        <v>1.04</v>
      </c>
      <c r="N109" s="69" t="s">
        <v>586</v>
      </c>
      <c r="O109" s="69" t="s">
        <v>30</v>
      </c>
      <c r="P109" s="37" t="s">
        <v>493</v>
      </c>
      <c r="Q109" s="38">
        <v>2022</v>
      </c>
      <c r="R109" s="39" t="s">
        <v>470</v>
      </c>
      <c r="S109" s="37" t="s">
        <v>493</v>
      </c>
      <c r="T109" s="39" t="s">
        <v>494</v>
      </c>
      <c r="U109" s="39" t="s">
        <v>495</v>
      </c>
      <c r="V109" s="39" t="s">
        <v>791</v>
      </c>
      <c r="W109" s="40" t="s">
        <v>768</v>
      </c>
      <c r="X109" s="40" t="s">
        <v>485</v>
      </c>
      <c r="Y109" s="41"/>
      <c r="Z109" s="274">
        <v>0</v>
      </c>
      <c r="AA109" s="42"/>
      <c r="AB109" s="43">
        <v>295023.96351999999</v>
      </c>
      <c r="AC109" s="43">
        <v>0</v>
      </c>
      <c r="AD109" s="43"/>
      <c r="AE109" s="43">
        <v>0</v>
      </c>
      <c r="AF109" s="44"/>
      <c r="AG109" s="45">
        <f t="shared" si="79"/>
        <v>295023.96351999999</v>
      </c>
      <c r="AH109" s="45">
        <f t="shared" si="51"/>
        <v>306824.92206080002</v>
      </c>
      <c r="AI109" s="45">
        <f t="shared" si="52"/>
        <v>306824.92206080002</v>
      </c>
      <c r="AJ109" s="46">
        <v>0</v>
      </c>
      <c r="AK109" s="46">
        <v>295023.96351999999</v>
      </c>
      <c r="AL109" s="46">
        <f t="shared" si="77"/>
        <v>306824.92206080002</v>
      </c>
      <c r="AM109" s="46">
        <v>0</v>
      </c>
      <c r="AN109" s="46">
        <f t="shared" si="53"/>
        <v>0</v>
      </c>
      <c r="AO109" s="46">
        <v>0</v>
      </c>
      <c r="AP109" s="46">
        <f t="shared" si="54"/>
        <v>0</v>
      </c>
      <c r="AQ109" s="46">
        <v>0</v>
      </c>
      <c r="AR109" s="46">
        <f t="shared" si="55"/>
        <v>0</v>
      </c>
      <c r="AS109" s="46">
        <v>0</v>
      </c>
      <c r="AT109" s="46">
        <f t="shared" si="56"/>
        <v>0</v>
      </c>
      <c r="AU109" s="46">
        <v>0</v>
      </c>
      <c r="AV109" s="46">
        <f t="shared" si="57"/>
        <v>0</v>
      </c>
      <c r="AW109" s="46">
        <v>0</v>
      </c>
      <c r="AX109" s="46">
        <f t="shared" si="58"/>
        <v>0</v>
      </c>
      <c r="AY109" s="46">
        <v>0</v>
      </c>
      <c r="AZ109" s="46">
        <f t="shared" si="59"/>
        <v>0</v>
      </c>
      <c r="BA109" s="46">
        <v>0</v>
      </c>
      <c r="BB109" s="46">
        <f t="shared" si="60"/>
        <v>0</v>
      </c>
      <c r="BC109" s="46">
        <v>0</v>
      </c>
      <c r="BD109" s="46">
        <f t="shared" si="61"/>
        <v>0</v>
      </c>
      <c r="BE109" s="46">
        <v>0</v>
      </c>
      <c r="BF109" s="46">
        <f t="shared" si="62"/>
        <v>0</v>
      </c>
      <c r="BG109" s="46">
        <v>0</v>
      </c>
      <c r="BH109" s="46">
        <f t="shared" si="63"/>
        <v>0</v>
      </c>
      <c r="BI109" s="46">
        <v>0</v>
      </c>
      <c r="BJ109" s="46">
        <f t="shared" si="64"/>
        <v>0</v>
      </c>
      <c r="BK109" s="46">
        <v>0</v>
      </c>
      <c r="BL109" s="46">
        <f t="shared" si="65"/>
        <v>0</v>
      </c>
      <c r="BM109" s="46">
        <v>0</v>
      </c>
      <c r="BN109" s="46">
        <f t="shared" si="66"/>
        <v>0</v>
      </c>
      <c r="BO109" s="46">
        <v>0</v>
      </c>
      <c r="BP109" s="46">
        <f t="shared" si="67"/>
        <v>0</v>
      </c>
      <c r="BQ109" s="46">
        <v>0</v>
      </c>
      <c r="BR109" s="46">
        <f t="shared" si="68"/>
        <v>0</v>
      </c>
      <c r="BS109" s="46">
        <v>0</v>
      </c>
      <c r="BT109" s="46">
        <f t="shared" si="69"/>
        <v>0</v>
      </c>
      <c r="BU109" s="46">
        <v>0</v>
      </c>
      <c r="BV109" s="46">
        <f t="shared" si="70"/>
        <v>0</v>
      </c>
      <c r="BW109" s="46">
        <v>0</v>
      </c>
      <c r="BX109" s="46">
        <f t="shared" si="71"/>
        <v>0</v>
      </c>
      <c r="BY109" s="46">
        <v>0</v>
      </c>
      <c r="BZ109" s="46">
        <f t="shared" si="72"/>
        <v>0</v>
      </c>
      <c r="CA109" s="47">
        <v>0</v>
      </c>
      <c r="CB109" s="46">
        <f t="shared" si="73"/>
        <v>0</v>
      </c>
      <c r="CC109" s="48">
        <v>0</v>
      </c>
      <c r="CD109" s="46">
        <f t="shared" si="74"/>
        <v>0</v>
      </c>
      <c r="CE109" s="49">
        <v>20</v>
      </c>
      <c r="CF109" s="50">
        <f t="shared" si="81"/>
        <v>15341.246103040001</v>
      </c>
      <c r="CG109" s="51">
        <v>295023.96351999999</v>
      </c>
      <c r="CH109" s="52"/>
      <c r="CI109" s="52"/>
      <c r="CJ109" s="52"/>
      <c r="CK109" s="52">
        <f>$CF109</f>
        <v>15341.246103040001</v>
      </c>
      <c r="CL109" s="52">
        <f t="shared" si="90"/>
        <v>15341.246103040001</v>
      </c>
      <c r="CM109" s="52">
        <f t="shared" si="90"/>
        <v>15341.246103040001</v>
      </c>
      <c r="CN109" s="52">
        <f t="shared" si="90"/>
        <v>15341.246103040001</v>
      </c>
      <c r="CO109" s="52">
        <f t="shared" si="89"/>
        <v>15341.246103040001</v>
      </c>
      <c r="CP109" s="52">
        <f t="shared" si="87"/>
        <v>15341.246103040001</v>
      </c>
      <c r="CQ109" s="52">
        <f t="shared" si="85"/>
        <v>15341.246103040001</v>
      </c>
      <c r="CR109" s="52">
        <f t="shared" si="85"/>
        <v>15341.246103040001</v>
      </c>
      <c r="CS109" s="52">
        <f t="shared" si="85"/>
        <v>15341.246103040001</v>
      </c>
      <c r="CT109" s="52">
        <f t="shared" si="88"/>
        <v>15341.246103040001</v>
      </c>
      <c r="CU109" s="52">
        <f t="shared" si="88"/>
        <v>15341.246103040001</v>
      </c>
      <c r="CV109" s="52">
        <f t="shared" si="88"/>
        <v>15341.246103040001</v>
      </c>
      <c r="CW109" s="52">
        <f t="shared" si="88"/>
        <v>15341.246103040001</v>
      </c>
      <c r="CX109" s="52">
        <f t="shared" si="88"/>
        <v>15341.246103040001</v>
      </c>
      <c r="CY109" s="52">
        <f t="shared" si="88"/>
        <v>15341.246103040001</v>
      </c>
      <c r="CZ109" s="52">
        <f t="shared" si="88"/>
        <v>15341.246103040001</v>
      </c>
      <c r="DA109" s="52">
        <f t="shared" si="88"/>
        <v>15341.246103040001</v>
      </c>
      <c r="DB109" s="52">
        <f t="shared" si="88"/>
        <v>15341.246103040001</v>
      </c>
      <c r="DC109" s="52">
        <f t="shared" si="88"/>
        <v>15341.246103040001</v>
      </c>
      <c r="DD109" s="52">
        <f>$CF109</f>
        <v>15341.246103040001</v>
      </c>
      <c r="DE109" s="53"/>
      <c r="DF109" s="53"/>
      <c r="DG109" s="54">
        <v>0</v>
      </c>
      <c r="DH109" s="55">
        <v>20</v>
      </c>
      <c r="DI109" s="56" t="s">
        <v>745</v>
      </c>
      <c r="DJ109" s="57">
        <v>0</v>
      </c>
      <c r="DK109" s="57">
        <v>0</v>
      </c>
      <c r="DL109" s="57">
        <v>295023.96351999999</v>
      </c>
      <c r="DM109" s="57">
        <v>280272.76534400001</v>
      </c>
      <c r="DN109" s="57">
        <v>265521.56716800004</v>
      </c>
      <c r="DO109" s="57">
        <v>0</v>
      </c>
      <c r="DP109" s="58">
        <v>0</v>
      </c>
      <c r="DQ109" s="58">
        <v>3835.3115257599998</v>
      </c>
      <c r="DR109" s="58">
        <v>3643.5459494719998</v>
      </c>
      <c r="DS109" s="58">
        <v>3451.7803731840004</v>
      </c>
    </row>
    <row r="110" spans="1:123" x14ac:dyDescent="0.25">
      <c r="A110" s="30" t="s">
        <v>792</v>
      </c>
      <c r="B110" s="65">
        <v>1210612</v>
      </c>
      <c r="C110" s="66"/>
      <c r="D110" s="67" t="s">
        <v>793</v>
      </c>
      <c r="E110" s="34" t="s">
        <v>548</v>
      </c>
      <c r="F110" s="34" t="s">
        <v>489</v>
      </c>
      <c r="G110" s="34" t="s">
        <v>463</v>
      </c>
      <c r="H110" s="34" t="s">
        <v>54</v>
      </c>
      <c r="I110" s="34" t="s">
        <v>490</v>
      </c>
      <c r="J110" s="34" t="s">
        <v>549</v>
      </c>
      <c r="K110" s="34" t="s">
        <v>491</v>
      </c>
      <c r="L110" s="34" t="s">
        <v>492</v>
      </c>
      <c r="M110" s="36">
        <v>1.04</v>
      </c>
      <c r="N110" s="69" t="s">
        <v>586</v>
      </c>
      <c r="O110" s="69" t="s">
        <v>30</v>
      </c>
      <c r="P110" s="37" t="s">
        <v>493</v>
      </c>
      <c r="Q110" s="38">
        <v>2022</v>
      </c>
      <c r="R110" s="39" t="s">
        <v>470</v>
      </c>
      <c r="S110" s="37" t="s">
        <v>493</v>
      </c>
      <c r="T110" s="39" t="s">
        <v>494</v>
      </c>
      <c r="U110" s="39" t="s">
        <v>495</v>
      </c>
      <c r="V110" s="39" t="s">
        <v>550</v>
      </c>
      <c r="W110" s="40" t="s">
        <v>551</v>
      </c>
      <c r="X110" s="40" t="s">
        <v>504</v>
      </c>
      <c r="Y110" s="41"/>
      <c r="Z110" s="274">
        <v>0</v>
      </c>
      <c r="AA110" s="42"/>
      <c r="AB110" s="43">
        <v>55484</v>
      </c>
      <c r="AC110" s="43">
        <v>0</v>
      </c>
      <c r="AD110" s="43"/>
      <c r="AE110" s="43">
        <v>0</v>
      </c>
      <c r="AF110" s="44"/>
      <c r="AG110" s="45">
        <f t="shared" si="79"/>
        <v>55484</v>
      </c>
      <c r="AH110" s="45">
        <f t="shared" si="51"/>
        <v>57703.360000000001</v>
      </c>
      <c r="AI110" s="45">
        <f t="shared" si="52"/>
        <v>57703.360000000001</v>
      </c>
      <c r="AJ110" s="46">
        <v>0</v>
      </c>
      <c r="AK110" s="46">
        <v>55484</v>
      </c>
      <c r="AL110" s="46">
        <f t="shared" si="77"/>
        <v>57703.360000000001</v>
      </c>
      <c r="AM110" s="46">
        <v>0</v>
      </c>
      <c r="AN110" s="46">
        <f t="shared" si="53"/>
        <v>0</v>
      </c>
      <c r="AO110" s="46">
        <v>0</v>
      </c>
      <c r="AP110" s="46">
        <f t="shared" si="54"/>
        <v>0</v>
      </c>
      <c r="AQ110" s="46">
        <v>0</v>
      </c>
      <c r="AR110" s="46">
        <f t="shared" si="55"/>
        <v>0</v>
      </c>
      <c r="AS110" s="46">
        <v>0</v>
      </c>
      <c r="AT110" s="46">
        <f t="shared" si="56"/>
        <v>0</v>
      </c>
      <c r="AU110" s="46">
        <v>0</v>
      </c>
      <c r="AV110" s="46">
        <f t="shared" si="57"/>
        <v>0</v>
      </c>
      <c r="AW110" s="46">
        <v>0</v>
      </c>
      <c r="AX110" s="46">
        <f t="shared" si="58"/>
        <v>0</v>
      </c>
      <c r="AY110" s="46">
        <v>0</v>
      </c>
      <c r="AZ110" s="46">
        <f t="shared" si="59"/>
        <v>0</v>
      </c>
      <c r="BA110" s="46">
        <v>0</v>
      </c>
      <c r="BB110" s="46">
        <f t="shared" si="60"/>
        <v>0</v>
      </c>
      <c r="BC110" s="46">
        <v>0</v>
      </c>
      <c r="BD110" s="46">
        <f t="shared" si="61"/>
        <v>0</v>
      </c>
      <c r="BE110" s="46">
        <v>0</v>
      </c>
      <c r="BF110" s="46">
        <f t="shared" si="62"/>
        <v>0</v>
      </c>
      <c r="BG110" s="46">
        <v>0</v>
      </c>
      <c r="BH110" s="46">
        <f t="shared" si="63"/>
        <v>0</v>
      </c>
      <c r="BI110" s="46">
        <v>0</v>
      </c>
      <c r="BJ110" s="46">
        <f t="shared" si="64"/>
        <v>0</v>
      </c>
      <c r="BK110" s="46">
        <v>0</v>
      </c>
      <c r="BL110" s="46">
        <f t="shared" si="65"/>
        <v>0</v>
      </c>
      <c r="BM110" s="46">
        <v>0</v>
      </c>
      <c r="BN110" s="46">
        <f t="shared" si="66"/>
        <v>0</v>
      </c>
      <c r="BO110" s="46">
        <v>0</v>
      </c>
      <c r="BP110" s="46">
        <f t="shared" si="67"/>
        <v>0</v>
      </c>
      <c r="BQ110" s="46">
        <v>0</v>
      </c>
      <c r="BR110" s="46">
        <f t="shared" si="68"/>
        <v>0</v>
      </c>
      <c r="BS110" s="46">
        <v>0</v>
      </c>
      <c r="BT110" s="46">
        <f t="shared" si="69"/>
        <v>0</v>
      </c>
      <c r="BU110" s="46">
        <v>0</v>
      </c>
      <c r="BV110" s="46">
        <f t="shared" si="70"/>
        <v>0</v>
      </c>
      <c r="BW110" s="46">
        <v>0</v>
      </c>
      <c r="BX110" s="46">
        <f t="shared" si="71"/>
        <v>0</v>
      </c>
      <c r="BY110" s="46">
        <v>0</v>
      </c>
      <c r="BZ110" s="46">
        <f t="shared" si="72"/>
        <v>0</v>
      </c>
      <c r="CA110" s="47">
        <v>0</v>
      </c>
      <c r="CB110" s="46">
        <f t="shared" si="73"/>
        <v>0</v>
      </c>
      <c r="CC110" s="48">
        <v>0</v>
      </c>
      <c r="CD110" s="46">
        <f t="shared" si="74"/>
        <v>0</v>
      </c>
      <c r="CE110" s="49">
        <v>15</v>
      </c>
      <c r="CF110" s="50">
        <f t="shared" si="81"/>
        <v>3846.8906666666667</v>
      </c>
      <c r="CG110" s="51">
        <v>55484.000000000007</v>
      </c>
      <c r="CH110" s="52"/>
      <c r="CI110" s="52"/>
      <c r="CJ110" s="52"/>
      <c r="CK110" s="52">
        <f>$CF110</f>
        <v>3846.8906666666667</v>
      </c>
      <c r="CL110" s="52">
        <f t="shared" si="90"/>
        <v>3846.8906666666667</v>
      </c>
      <c r="CM110" s="52">
        <f t="shared" si="90"/>
        <v>3846.8906666666667</v>
      </c>
      <c r="CN110" s="52">
        <f t="shared" si="90"/>
        <v>3846.8906666666667</v>
      </c>
      <c r="CO110" s="52">
        <f t="shared" si="89"/>
        <v>3846.8906666666667</v>
      </c>
      <c r="CP110" s="52">
        <f t="shared" si="87"/>
        <v>3846.8906666666667</v>
      </c>
      <c r="CQ110" s="52">
        <f t="shared" si="85"/>
        <v>3846.8906666666667</v>
      </c>
      <c r="CR110" s="52">
        <f t="shared" si="85"/>
        <v>3846.8906666666667</v>
      </c>
      <c r="CS110" s="52">
        <f t="shared" si="85"/>
        <v>3846.8906666666667</v>
      </c>
      <c r="CT110" s="52">
        <f t="shared" si="88"/>
        <v>3846.8906666666667</v>
      </c>
      <c r="CU110" s="52">
        <f t="shared" si="88"/>
        <v>3846.8906666666667</v>
      </c>
      <c r="CV110" s="52">
        <f t="shared" si="88"/>
        <v>3846.8906666666667</v>
      </c>
      <c r="CW110" s="52">
        <f t="shared" si="88"/>
        <v>3846.8906666666667</v>
      </c>
      <c r="CX110" s="52">
        <f t="shared" si="88"/>
        <v>3846.8906666666667</v>
      </c>
      <c r="CY110" s="52">
        <f t="shared" si="88"/>
        <v>3846.8906666666667</v>
      </c>
      <c r="CZ110" s="53"/>
      <c r="DA110" s="53"/>
      <c r="DB110" s="53"/>
      <c r="DC110" s="53"/>
      <c r="DD110" s="53"/>
      <c r="DE110" s="53"/>
      <c r="DF110" s="53"/>
      <c r="DG110" s="54">
        <v>0</v>
      </c>
      <c r="DH110" s="55">
        <v>15</v>
      </c>
      <c r="DI110" s="56" t="s">
        <v>552</v>
      </c>
      <c r="DJ110" s="57">
        <v>0</v>
      </c>
      <c r="DK110" s="57">
        <v>0</v>
      </c>
      <c r="DL110" s="57">
        <v>55484</v>
      </c>
      <c r="DM110" s="57">
        <v>51785.066666666666</v>
      </c>
      <c r="DN110" s="57">
        <v>48086.133333333331</v>
      </c>
      <c r="DO110" s="57">
        <v>0</v>
      </c>
      <c r="DP110" s="58">
        <v>0</v>
      </c>
      <c r="DQ110" s="58">
        <v>721.29199999999992</v>
      </c>
      <c r="DR110" s="58">
        <v>673.20586666666668</v>
      </c>
      <c r="DS110" s="58">
        <v>625.11973333333333</v>
      </c>
    </row>
    <row r="111" spans="1:123" x14ac:dyDescent="0.25">
      <c r="A111" s="30" t="s">
        <v>794</v>
      </c>
      <c r="B111" s="65">
        <v>1210613</v>
      </c>
      <c r="C111" s="66"/>
      <c r="D111" s="67" t="s">
        <v>795</v>
      </c>
      <c r="E111" s="34" t="s">
        <v>616</v>
      </c>
      <c r="F111" s="34" t="s">
        <v>489</v>
      </c>
      <c r="G111" s="34" t="s">
        <v>463</v>
      </c>
      <c r="H111" s="34" t="s">
        <v>54</v>
      </c>
      <c r="I111" s="34" t="s">
        <v>490</v>
      </c>
      <c r="J111" s="34" t="s">
        <v>82</v>
      </c>
      <c r="K111" s="34" t="s">
        <v>491</v>
      </c>
      <c r="L111" s="34" t="s">
        <v>617</v>
      </c>
      <c r="M111" s="36">
        <v>1.04</v>
      </c>
      <c r="N111" s="69" t="s">
        <v>586</v>
      </c>
      <c r="O111" s="69" t="s">
        <v>58</v>
      </c>
      <c r="P111" s="37" t="s">
        <v>469</v>
      </c>
      <c r="Q111" s="38">
        <v>2022</v>
      </c>
      <c r="R111" s="39" t="s">
        <v>470</v>
      </c>
      <c r="S111" s="37" t="s">
        <v>471</v>
      </c>
      <c r="T111" s="39" t="s">
        <v>494</v>
      </c>
      <c r="U111" s="39" t="s">
        <v>495</v>
      </c>
      <c r="V111" s="39" t="s">
        <v>550</v>
      </c>
      <c r="W111" s="40" t="s">
        <v>775</v>
      </c>
      <c r="X111" s="40" t="s">
        <v>504</v>
      </c>
      <c r="Y111" s="41"/>
      <c r="Z111" s="274">
        <v>0</v>
      </c>
      <c r="AA111" s="42"/>
      <c r="AB111" s="43">
        <v>2397133.44</v>
      </c>
      <c r="AC111" s="43">
        <v>0</v>
      </c>
      <c r="AD111" s="43"/>
      <c r="AE111" s="43">
        <v>0</v>
      </c>
      <c r="AF111" s="44"/>
      <c r="AG111" s="45">
        <f t="shared" si="79"/>
        <v>1372995</v>
      </c>
      <c r="AH111" s="45">
        <f t="shared" si="51"/>
        <v>1427914.8</v>
      </c>
      <c r="AI111" s="45">
        <f t="shared" si="52"/>
        <v>1427914.8</v>
      </c>
      <c r="AJ111" s="46">
        <v>0</v>
      </c>
      <c r="AK111" s="91">
        <v>957133</v>
      </c>
      <c r="AL111" s="46">
        <f t="shared" ref="AL111:AL142" si="91">M111*AK111</f>
        <v>995418.32000000007</v>
      </c>
      <c r="AM111" s="91">
        <v>415862</v>
      </c>
      <c r="AN111" s="46">
        <f t="shared" si="53"/>
        <v>432496.48000000004</v>
      </c>
      <c r="AO111" s="46">
        <v>0</v>
      </c>
      <c r="AP111" s="46">
        <f t="shared" si="54"/>
        <v>0</v>
      </c>
      <c r="AQ111" s="46">
        <v>0</v>
      </c>
      <c r="AR111" s="46">
        <f t="shared" si="55"/>
        <v>0</v>
      </c>
      <c r="AS111" s="46">
        <v>0</v>
      </c>
      <c r="AT111" s="46">
        <f t="shared" si="56"/>
        <v>0</v>
      </c>
      <c r="AU111" s="46">
        <v>0</v>
      </c>
      <c r="AV111" s="46">
        <f t="shared" si="57"/>
        <v>0</v>
      </c>
      <c r="AW111" s="46">
        <v>0</v>
      </c>
      <c r="AX111" s="46">
        <f t="shared" si="58"/>
        <v>0</v>
      </c>
      <c r="AY111" s="46">
        <v>0</v>
      </c>
      <c r="AZ111" s="46">
        <f t="shared" si="59"/>
        <v>0</v>
      </c>
      <c r="BA111" s="46">
        <v>0</v>
      </c>
      <c r="BB111" s="46">
        <f t="shared" si="60"/>
        <v>0</v>
      </c>
      <c r="BC111" s="46">
        <v>0</v>
      </c>
      <c r="BD111" s="46">
        <f t="shared" si="61"/>
        <v>0</v>
      </c>
      <c r="BE111" s="46">
        <v>0</v>
      </c>
      <c r="BF111" s="46">
        <f t="shared" si="62"/>
        <v>0</v>
      </c>
      <c r="BG111" s="46">
        <v>0</v>
      </c>
      <c r="BH111" s="46">
        <f t="shared" si="63"/>
        <v>0</v>
      </c>
      <c r="BI111" s="46">
        <v>0</v>
      </c>
      <c r="BJ111" s="46">
        <f t="shared" si="64"/>
        <v>0</v>
      </c>
      <c r="BK111" s="46">
        <v>0</v>
      </c>
      <c r="BL111" s="46">
        <f t="shared" si="65"/>
        <v>0</v>
      </c>
      <c r="BM111" s="46">
        <v>0</v>
      </c>
      <c r="BN111" s="46">
        <f t="shared" si="66"/>
        <v>0</v>
      </c>
      <c r="BO111" s="46">
        <v>0</v>
      </c>
      <c r="BP111" s="46">
        <f t="shared" si="67"/>
        <v>0</v>
      </c>
      <c r="BQ111" s="46">
        <v>0</v>
      </c>
      <c r="BR111" s="46">
        <f t="shared" si="68"/>
        <v>0</v>
      </c>
      <c r="BS111" s="46">
        <v>0</v>
      </c>
      <c r="BT111" s="46">
        <f t="shared" si="69"/>
        <v>0</v>
      </c>
      <c r="BU111" s="46">
        <v>0</v>
      </c>
      <c r="BV111" s="46">
        <f t="shared" si="70"/>
        <v>0</v>
      </c>
      <c r="BW111" s="46">
        <v>0</v>
      </c>
      <c r="BX111" s="46">
        <f t="shared" si="71"/>
        <v>0</v>
      </c>
      <c r="BY111" s="46">
        <v>0</v>
      </c>
      <c r="BZ111" s="46">
        <f t="shared" si="72"/>
        <v>0</v>
      </c>
      <c r="CA111" s="47">
        <v>0</v>
      </c>
      <c r="CB111" s="46">
        <f t="shared" si="73"/>
        <v>0</v>
      </c>
      <c r="CC111" s="48">
        <v>0</v>
      </c>
      <c r="CD111" s="46">
        <f t="shared" si="74"/>
        <v>0</v>
      </c>
      <c r="CE111" s="49">
        <v>60</v>
      </c>
      <c r="CF111" s="50">
        <f t="shared" si="81"/>
        <v>23798.58</v>
      </c>
      <c r="CG111" s="71">
        <v>838996.70400000026</v>
      </c>
      <c r="CH111" s="52"/>
      <c r="CI111" s="52"/>
      <c r="CJ111" s="52"/>
      <c r="CK111" s="53"/>
      <c r="CL111" s="52">
        <f t="shared" si="90"/>
        <v>23798.58</v>
      </c>
      <c r="CM111" s="52">
        <f t="shared" si="90"/>
        <v>23798.58</v>
      </c>
      <c r="CN111" s="52">
        <f t="shared" si="90"/>
        <v>23798.58</v>
      </c>
      <c r="CO111" s="52">
        <f t="shared" si="89"/>
        <v>23798.58</v>
      </c>
      <c r="CP111" s="52">
        <f t="shared" si="87"/>
        <v>23798.58</v>
      </c>
      <c r="CQ111" s="52">
        <f t="shared" si="87"/>
        <v>23798.58</v>
      </c>
      <c r="CR111" s="52">
        <f t="shared" si="87"/>
        <v>23798.58</v>
      </c>
      <c r="CS111" s="52">
        <f t="shared" si="87"/>
        <v>23798.58</v>
      </c>
      <c r="CT111" s="52">
        <f t="shared" si="88"/>
        <v>23798.58</v>
      </c>
      <c r="CU111" s="52">
        <f t="shared" si="88"/>
        <v>23798.58</v>
      </c>
      <c r="CV111" s="52">
        <f t="shared" si="88"/>
        <v>23798.58</v>
      </c>
      <c r="CW111" s="52">
        <f t="shared" si="88"/>
        <v>23798.58</v>
      </c>
      <c r="CX111" s="52">
        <f t="shared" si="88"/>
        <v>23798.58</v>
      </c>
      <c r="CY111" s="52">
        <f t="shared" si="88"/>
        <v>23798.58</v>
      </c>
      <c r="CZ111" s="52">
        <f t="shared" si="88"/>
        <v>23798.58</v>
      </c>
      <c r="DA111" s="52">
        <f t="shared" si="88"/>
        <v>23798.58</v>
      </c>
      <c r="DB111" s="52">
        <f t="shared" si="88"/>
        <v>23798.58</v>
      </c>
      <c r="DC111" s="52">
        <f t="shared" si="88"/>
        <v>23798.58</v>
      </c>
      <c r="DD111" s="52">
        <f t="shared" si="88"/>
        <v>23798.58</v>
      </c>
      <c r="DE111" s="52">
        <f t="shared" si="88"/>
        <v>23798.58</v>
      </c>
      <c r="DF111" s="52">
        <f t="shared" si="88"/>
        <v>23798.58</v>
      </c>
      <c r="DG111" s="54">
        <v>1558136.7359999996</v>
      </c>
      <c r="DH111" s="55">
        <v>21</v>
      </c>
      <c r="DI111" s="56" t="s">
        <v>723</v>
      </c>
      <c r="DJ111" s="57">
        <v>0</v>
      </c>
      <c r="DK111" s="57">
        <v>0</v>
      </c>
      <c r="DL111" s="57">
        <v>1357133.44</v>
      </c>
      <c r="DM111" s="57">
        <v>2397133.44</v>
      </c>
      <c r="DN111" s="57">
        <v>2357181.216</v>
      </c>
      <c r="DO111" s="57">
        <v>0</v>
      </c>
      <c r="DP111" s="58">
        <v>0</v>
      </c>
      <c r="DQ111" s="58">
        <v>17642.734719999997</v>
      </c>
      <c r="DR111" s="58">
        <v>31162.734719999997</v>
      </c>
      <c r="DS111" s="58">
        <v>30643.355808</v>
      </c>
    </row>
    <row r="112" spans="1:123" x14ac:dyDescent="0.25">
      <c r="A112" s="92" t="s">
        <v>796</v>
      </c>
      <c r="B112" s="65">
        <v>1210614</v>
      </c>
      <c r="C112" s="66"/>
      <c r="D112" s="67" t="s">
        <v>797</v>
      </c>
      <c r="E112" s="34" t="s">
        <v>548</v>
      </c>
      <c r="F112" s="34" t="s">
        <v>489</v>
      </c>
      <c r="G112" s="34" t="s">
        <v>597</v>
      </c>
      <c r="H112" s="34" t="s">
        <v>177</v>
      </c>
      <c r="I112" s="34" t="s">
        <v>490</v>
      </c>
      <c r="J112" s="34" t="s">
        <v>35</v>
      </c>
      <c r="K112" s="34" t="s">
        <v>692</v>
      </c>
      <c r="L112" s="34" t="s">
        <v>744</v>
      </c>
      <c r="M112" s="36">
        <v>1.04</v>
      </c>
      <c r="N112" s="69">
        <v>2022</v>
      </c>
      <c r="O112" s="69" t="s">
        <v>58</v>
      </c>
      <c r="P112" s="37" t="s">
        <v>471</v>
      </c>
      <c r="Q112" s="38">
        <v>2021</v>
      </c>
      <c r="R112" s="39" t="s">
        <v>470</v>
      </c>
      <c r="S112" s="37" t="s">
        <v>686</v>
      </c>
      <c r="T112" s="39" t="s">
        <v>494</v>
      </c>
      <c r="U112" s="39" t="s">
        <v>495</v>
      </c>
      <c r="V112" s="39" t="s">
        <v>687</v>
      </c>
      <c r="W112" s="40" t="s">
        <v>551</v>
      </c>
      <c r="X112" s="40" t="s">
        <v>737</v>
      </c>
      <c r="Y112" s="86"/>
      <c r="Z112" s="274">
        <v>473481.68</v>
      </c>
      <c r="AA112" s="42" t="s">
        <v>505</v>
      </c>
      <c r="AB112" s="43">
        <v>598000.24</v>
      </c>
      <c r="AC112" s="43"/>
      <c r="AD112" s="43">
        <v>100000</v>
      </c>
      <c r="AE112" s="43">
        <v>100000</v>
      </c>
      <c r="AF112" s="44"/>
      <c r="AG112" s="45">
        <f t="shared" si="79"/>
        <v>124519</v>
      </c>
      <c r="AH112" s="45">
        <f t="shared" si="51"/>
        <v>124519</v>
      </c>
      <c r="AI112" s="45">
        <f t="shared" si="52"/>
        <v>598000.67999999993</v>
      </c>
      <c r="AJ112" s="256">
        <v>124519</v>
      </c>
      <c r="AK112" s="46">
        <v>0</v>
      </c>
      <c r="AL112" s="46">
        <f t="shared" si="91"/>
        <v>0</v>
      </c>
      <c r="AM112" s="46">
        <v>0</v>
      </c>
      <c r="AN112" s="46">
        <f t="shared" si="53"/>
        <v>0</v>
      </c>
      <c r="AO112" s="46">
        <v>0</v>
      </c>
      <c r="AP112" s="46">
        <f t="shared" si="54"/>
        <v>0</v>
      </c>
      <c r="AQ112" s="46">
        <v>0</v>
      </c>
      <c r="AR112" s="46">
        <f t="shared" si="55"/>
        <v>0</v>
      </c>
      <c r="AS112" s="46">
        <v>0</v>
      </c>
      <c r="AT112" s="46">
        <f t="shared" si="56"/>
        <v>0</v>
      </c>
      <c r="AU112" s="46">
        <v>0</v>
      </c>
      <c r="AV112" s="46">
        <f t="shared" si="57"/>
        <v>0</v>
      </c>
      <c r="AW112" s="46">
        <v>0</v>
      </c>
      <c r="AX112" s="46">
        <f t="shared" si="58"/>
        <v>0</v>
      </c>
      <c r="AY112" s="46">
        <v>0</v>
      </c>
      <c r="AZ112" s="46">
        <f t="shared" si="59"/>
        <v>0</v>
      </c>
      <c r="BA112" s="46">
        <v>0</v>
      </c>
      <c r="BB112" s="46">
        <f t="shared" si="60"/>
        <v>0</v>
      </c>
      <c r="BC112" s="46">
        <v>0</v>
      </c>
      <c r="BD112" s="46">
        <f t="shared" si="61"/>
        <v>0</v>
      </c>
      <c r="BE112" s="46">
        <v>0</v>
      </c>
      <c r="BF112" s="46">
        <f t="shared" si="62"/>
        <v>0</v>
      </c>
      <c r="BG112" s="46">
        <v>0</v>
      </c>
      <c r="BH112" s="46">
        <f t="shared" si="63"/>
        <v>0</v>
      </c>
      <c r="BI112" s="46">
        <v>0</v>
      </c>
      <c r="BJ112" s="46">
        <f t="shared" si="64"/>
        <v>0</v>
      </c>
      <c r="BK112" s="46">
        <v>0</v>
      </c>
      <c r="BL112" s="46">
        <f t="shared" si="65"/>
        <v>0</v>
      </c>
      <c r="BM112" s="46">
        <v>0</v>
      </c>
      <c r="BN112" s="46">
        <f t="shared" si="66"/>
        <v>0</v>
      </c>
      <c r="BO112" s="46">
        <v>0</v>
      </c>
      <c r="BP112" s="46">
        <f t="shared" si="67"/>
        <v>0</v>
      </c>
      <c r="BQ112" s="46">
        <v>0</v>
      </c>
      <c r="BR112" s="46">
        <f t="shared" si="68"/>
        <v>0</v>
      </c>
      <c r="BS112" s="46">
        <v>0</v>
      </c>
      <c r="BT112" s="46">
        <f t="shared" si="69"/>
        <v>0</v>
      </c>
      <c r="BU112" s="46">
        <v>0</v>
      </c>
      <c r="BV112" s="46">
        <f t="shared" si="70"/>
        <v>0</v>
      </c>
      <c r="BW112" s="46">
        <v>0</v>
      </c>
      <c r="BX112" s="46">
        <f t="shared" si="71"/>
        <v>0</v>
      </c>
      <c r="BY112" s="46">
        <v>0</v>
      </c>
      <c r="BZ112" s="46">
        <f t="shared" si="72"/>
        <v>0</v>
      </c>
      <c r="CA112" s="47">
        <v>0</v>
      </c>
      <c r="CB112" s="46">
        <f t="shared" si="73"/>
        <v>0</v>
      </c>
      <c r="CC112" s="48">
        <v>0</v>
      </c>
      <c r="CD112" s="46">
        <f t="shared" si="74"/>
        <v>0</v>
      </c>
      <c r="CE112" s="49">
        <v>12</v>
      </c>
      <c r="CF112" s="50">
        <f t="shared" si="81"/>
        <v>49833.389999999992</v>
      </c>
      <c r="CG112" s="51">
        <v>598000.24</v>
      </c>
      <c r="CH112" s="52"/>
      <c r="CI112" s="90"/>
      <c r="CJ112" s="53">
        <f>$CF112</f>
        <v>49833.389999999992</v>
      </c>
      <c r="CK112" s="53">
        <f>$CF112</f>
        <v>49833.389999999992</v>
      </c>
      <c r="CL112" s="53">
        <f t="shared" si="90"/>
        <v>49833.389999999992</v>
      </c>
      <c r="CM112" s="53">
        <f t="shared" si="90"/>
        <v>49833.389999999992</v>
      </c>
      <c r="CN112" s="53">
        <f t="shared" si="90"/>
        <v>49833.389999999992</v>
      </c>
      <c r="CO112" s="53">
        <f t="shared" si="89"/>
        <v>49833.389999999992</v>
      </c>
      <c r="CP112" s="53">
        <f t="shared" si="87"/>
        <v>49833.389999999992</v>
      </c>
      <c r="CQ112" s="53">
        <f t="shared" si="87"/>
        <v>49833.389999999992</v>
      </c>
      <c r="CR112" s="53">
        <f t="shared" si="87"/>
        <v>49833.389999999992</v>
      </c>
      <c r="CS112" s="53">
        <f t="shared" si="87"/>
        <v>49833.389999999992</v>
      </c>
      <c r="CT112" s="53">
        <f t="shared" si="88"/>
        <v>49833.389999999992</v>
      </c>
      <c r="CU112" s="53">
        <f t="shared" si="88"/>
        <v>49833.389999999992</v>
      </c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4">
        <v>-100000</v>
      </c>
      <c r="DH112" s="55">
        <v>12</v>
      </c>
      <c r="DI112" s="56" t="s">
        <v>748</v>
      </c>
      <c r="DJ112" s="88">
        <v>498000.24</v>
      </c>
      <c r="DK112" s="57">
        <v>448166.88666666666</v>
      </c>
      <c r="DL112" s="57">
        <v>398333.53333333333</v>
      </c>
      <c r="DM112" s="57">
        <v>348500.18</v>
      </c>
      <c r="DN112" s="57">
        <v>298666.82666666666</v>
      </c>
      <c r="DO112" s="57">
        <v>5976.00288</v>
      </c>
      <c r="DP112" s="58">
        <v>5826.1695266666666</v>
      </c>
      <c r="DQ112" s="58">
        <v>5178.3359333333328</v>
      </c>
      <c r="DR112" s="58">
        <v>4530.50234</v>
      </c>
      <c r="DS112" s="58">
        <v>3882.6687466666663</v>
      </c>
    </row>
    <row r="113" spans="1:123" x14ac:dyDescent="0.25">
      <c r="A113" s="30" t="s">
        <v>798</v>
      </c>
      <c r="B113" s="65">
        <v>1210615</v>
      </c>
      <c r="C113" s="66"/>
      <c r="D113" s="67" t="s">
        <v>799</v>
      </c>
      <c r="E113" s="34" t="s">
        <v>548</v>
      </c>
      <c r="F113" s="34" t="s">
        <v>489</v>
      </c>
      <c r="G113" s="34" t="s">
        <v>597</v>
      </c>
      <c r="H113" s="34" t="s">
        <v>177</v>
      </c>
      <c r="I113" s="34" t="s">
        <v>490</v>
      </c>
      <c r="J113" s="34" t="s">
        <v>35</v>
      </c>
      <c r="K113" s="34" t="s">
        <v>692</v>
      </c>
      <c r="L113" s="34" t="s">
        <v>492</v>
      </c>
      <c r="M113" s="36">
        <v>1.04</v>
      </c>
      <c r="N113" s="69" t="s">
        <v>586</v>
      </c>
      <c r="O113" s="69" t="s">
        <v>58</v>
      </c>
      <c r="P113" s="37" t="s">
        <v>471</v>
      </c>
      <c r="Q113" s="38">
        <v>2021</v>
      </c>
      <c r="R113" s="39" t="s">
        <v>470</v>
      </c>
      <c r="S113" s="37" t="s">
        <v>686</v>
      </c>
      <c r="T113" s="39" t="s">
        <v>494</v>
      </c>
      <c r="U113" s="39" t="s">
        <v>495</v>
      </c>
      <c r="V113" s="39" t="s">
        <v>687</v>
      </c>
      <c r="W113" s="40" t="s">
        <v>551</v>
      </c>
      <c r="X113" s="40" t="s">
        <v>504</v>
      </c>
      <c r="Y113" s="41"/>
      <c r="Z113" s="274">
        <v>72121.38</v>
      </c>
      <c r="AA113" s="42"/>
      <c r="AB113" s="43">
        <v>88000.66</v>
      </c>
      <c r="AC113" s="43">
        <v>0</v>
      </c>
      <c r="AD113" s="43"/>
      <c r="AE113" s="43">
        <v>0</v>
      </c>
      <c r="AF113" s="44"/>
      <c r="AG113" s="45">
        <f t="shared" si="79"/>
        <v>15879</v>
      </c>
      <c r="AH113" s="45">
        <f t="shared" si="51"/>
        <v>15879</v>
      </c>
      <c r="AI113" s="45">
        <f t="shared" si="52"/>
        <v>88000.38</v>
      </c>
      <c r="AJ113" s="256">
        <v>15879</v>
      </c>
      <c r="AK113" s="46">
        <v>0</v>
      </c>
      <c r="AL113" s="46">
        <f t="shared" si="91"/>
        <v>0</v>
      </c>
      <c r="AM113" s="46">
        <v>0</v>
      </c>
      <c r="AN113" s="46">
        <f t="shared" si="53"/>
        <v>0</v>
      </c>
      <c r="AO113" s="46">
        <v>0</v>
      </c>
      <c r="AP113" s="46">
        <f t="shared" si="54"/>
        <v>0</v>
      </c>
      <c r="AQ113" s="46">
        <v>0</v>
      </c>
      <c r="AR113" s="46">
        <f t="shared" si="55"/>
        <v>0</v>
      </c>
      <c r="AS113" s="46">
        <v>0</v>
      </c>
      <c r="AT113" s="46">
        <f t="shared" si="56"/>
        <v>0</v>
      </c>
      <c r="AU113" s="46">
        <v>0</v>
      </c>
      <c r="AV113" s="46">
        <f t="shared" si="57"/>
        <v>0</v>
      </c>
      <c r="AW113" s="46">
        <v>0</v>
      </c>
      <c r="AX113" s="46">
        <f t="shared" si="58"/>
        <v>0</v>
      </c>
      <c r="AY113" s="46">
        <v>0</v>
      </c>
      <c r="AZ113" s="46">
        <f t="shared" si="59"/>
        <v>0</v>
      </c>
      <c r="BA113" s="46">
        <v>0</v>
      </c>
      <c r="BB113" s="46">
        <f t="shared" si="60"/>
        <v>0</v>
      </c>
      <c r="BC113" s="46">
        <v>0</v>
      </c>
      <c r="BD113" s="46">
        <f t="shared" si="61"/>
        <v>0</v>
      </c>
      <c r="BE113" s="46">
        <v>0</v>
      </c>
      <c r="BF113" s="46">
        <f t="shared" si="62"/>
        <v>0</v>
      </c>
      <c r="BG113" s="46">
        <v>0</v>
      </c>
      <c r="BH113" s="46">
        <f t="shared" si="63"/>
        <v>0</v>
      </c>
      <c r="BI113" s="46">
        <v>0</v>
      </c>
      <c r="BJ113" s="46">
        <f t="shared" si="64"/>
        <v>0</v>
      </c>
      <c r="BK113" s="46">
        <v>0</v>
      </c>
      <c r="BL113" s="46">
        <f t="shared" si="65"/>
        <v>0</v>
      </c>
      <c r="BM113" s="46">
        <v>0</v>
      </c>
      <c r="BN113" s="46">
        <f t="shared" si="66"/>
        <v>0</v>
      </c>
      <c r="BO113" s="46">
        <v>0</v>
      </c>
      <c r="BP113" s="46">
        <f t="shared" si="67"/>
        <v>0</v>
      </c>
      <c r="BQ113" s="46">
        <v>0</v>
      </c>
      <c r="BR113" s="46">
        <f t="shared" si="68"/>
        <v>0</v>
      </c>
      <c r="BS113" s="46">
        <v>0</v>
      </c>
      <c r="BT113" s="46">
        <f t="shared" si="69"/>
        <v>0</v>
      </c>
      <c r="BU113" s="46">
        <v>0</v>
      </c>
      <c r="BV113" s="46">
        <f t="shared" si="70"/>
        <v>0</v>
      </c>
      <c r="BW113" s="46">
        <v>0</v>
      </c>
      <c r="BX113" s="46">
        <f t="shared" si="71"/>
        <v>0</v>
      </c>
      <c r="BY113" s="46">
        <v>0</v>
      </c>
      <c r="BZ113" s="46">
        <f t="shared" si="72"/>
        <v>0</v>
      </c>
      <c r="CA113" s="47">
        <v>0</v>
      </c>
      <c r="CB113" s="46">
        <f t="shared" si="73"/>
        <v>0</v>
      </c>
      <c r="CC113" s="48">
        <v>0</v>
      </c>
      <c r="CD113" s="46">
        <f t="shared" si="74"/>
        <v>0</v>
      </c>
      <c r="CE113" s="49">
        <v>15</v>
      </c>
      <c r="CF113" s="50">
        <f t="shared" si="81"/>
        <v>5866.692</v>
      </c>
      <c r="CG113" s="51">
        <v>88000.66</v>
      </c>
      <c r="CH113" s="52"/>
      <c r="CI113" s="52"/>
      <c r="CJ113" s="52">
        <f>$CF113</f>
        <v>5866.692</v>
      </c>
      <c r="CK113" s="52">
        <f>$CF113</f>
        <v>5866.692</v>
      </c>
      <c r="CL113" s="52">
        <f t="shared" si="90"/>
        <v>5866.692</v>
      </c>
      <c r="CM113" s="52">
        <f t="shared" si="90"/>
        <v>5866.692</v>
      </c>
      <c r="CN113" s="52">
        <f t="shared" si="90"/>
        <v>5866.692</v>
      </c>
      <c r="CO113" s="52">
        <f t="shared" si="89"/>
        <v>5866.692</v>
      </c>
      <c r="CP113" s="52">
        <f t="shared" si="87"/>
        <v>5866.692</v>
      </c>
      <c r="CQ113" s="52">
        <f t="shared" si="87"/>
        <v>5866.692</v>
      </c>
      <c r="CR113" s="52">
        <f t="shared" si="87"/>
        <v>5866.692</v>
      </c>
      <c r="CS113" s="52">
        <f t="shared" si="87"/>
        <v>5866.692</v>
      </c>
      <c r="CT113" s="52">
        <f t="shared" si="88"/>
        <v>5866.692</v>
      </c>
      <c r="CU113" s="52">
        <f t="shared" si="88"/>
        <v>5866.692</v>
      </c>
      <c r="CV113" s="52">
        <f t="shared" si="88"/>
        <v>5866.692</v>
      </c>
      <c r="CW113" s="52">
        <f t="shared" si="88"/>
        <v>5866.692</v>
      </c>
      <c r="CX113" s="52">
        <f t="shared" si="88"/>
        <v>5866.692</v>
      </c>
      <c r="CY113" s="52"/>
      <c r="CZ113" s="53"/>
      <c r="DA113" s="53"/>
      <c r="DB113" s="53"/>
      <c r="DC113" s="53"/>
      <c r="DD113" s="53"/>
      <c r="DE113" s="53"/>
      <c r="DF113" s="53"/>
      <c r="DG113" s="54">
        <v>0</v>
      </c>
      <c r="DH113" s="55">
        <v>15</v>
      </c>
      <c r="DI113" s="56" t="s">
        <v>748</v>
      </c>
      <c r="DJ113" s="57">
        <v>88000.66</v>
      </c>
      <c r="DK113" s="57">
        <v>82133.949333333338</v>
      </c>
      <c r="DL113" s="57">
        <v>76267.238666666672</v>
      </c>
      <c r="DM113" s="57">
        <v>70400.528000000006</v>
      </c>
      <c r="DN113" s="57">
        <v>64533.81733333334</v>
      </c>
      <c r="DO113" s="57">
        <v>1056.00792</v>
      </c>
      <c r="DP113" s="58">
        <v>1067.7413413333334</v>
      </c>
      <c r="DQ113" s="58">
        <v>991.47410266666668</v>
      </c>
      <c r="DR113" s="58">
        <v>915.206864</v>
      </c>
      <c r="DS113" s="58">
        <v>838.93962533333342</v>
      </c>
    </row>
    <row r="114" spans="1:123" x14ac:dyDescent="0.25">
      <c r="A114" s="30" t="s">
        <v>769</v>
      </c>
      <c r="B114" s="65">
        <v>1210617</v>
      </c>
      <c r="C114" s="66"/>
      <c r="D114" s="67" t="s">
        <v>800</v>
      </c>
      <c r="E114" s="34" t="s">
        <v>548</v>
      </c>
      <c r="F114" s="34" t="s">
        <v>489</v>
      </c>
      <c r="G114" s="34" t="s">
        <v>463</v>
      </c>
      <c r="H114" s="34" t="s">
        <v>54</v>
      </c>
      <c r="I114" s="34" t="s">
        <v>490</v>
      </c>
      <c r="J114" s="34" t="s">
        <v>35</v>
      </c>
      <c r="K114" s="34" t="s">
        <v>695</v>
      </c>
      <c r="L114" s="34" t="s">
        <v>617</v>
      </c>
      <c r="M114" s="36">
        <v>1.04</v>
      </c>
      <c r="N114" s="69">
        <v>2022</v>
      </c>
      <c r="O114" s="69" t="s">
        <v>58</v>
      </c>
      <c r="P114" s="37" t="s">
        <v>471</v>
      </c>
      <c r="Q114" s="38">
        <v>2019</v>
      </c>
      <c r="R114" s="39" t="s">
        <v>470</v>
      </c>
      <c r="S114" s="37" t="s">
        <v>686</v>
      </c>
      <c r="T114" s="39" t="s">
        <v>494</v>
      </c>
      <c r="U114" s="39" t="s">
        <v>495</v>
      </c>
      <c r="V114" s="39" t="s">
        <v>687</v>
      </c>
      <c r="W114" s="40" t="s">
        <v>770</v>
      </c>
      <c r="X114" s="40" t="s">
        <v>737</v>
      </c>
      <c r="Y114" s="86"/>
      <c r="Z114" s="274"/>
      <c r="AA114" s="42"/>
      <c r="AB114" s="43">
        <v>759380</v>
      </c>
      <c r="AC114" s="43">
        <v>0</v>
      </c>
      <c r="AD114" s="43"/>
      <c r="AE114" s="43">
        <v>0</v>
      </c>
      <c r="AF114" s="44"/>
      <c r="AG114" s="45"/>
      <c r="AH114" s="45"/>
      <c r="AI114" s="45">
        <f t="shared" si="52"/>
        <v>0</v>
      </c>
      <c r="AJ114" s="46"/>
      <c r="AK114" s="73"/>
      <c r="AL114" s="46">
        <f t="shared" si="91"/>
        <v>0</v>
      </c>
      <c r="AM114" s="46"/>
      <c r="AN114" s="46">
        <f t="shared" si="53"/>
        <v>0</v>
      </c>
      <c r="AO114" s="46"/>
      <c r="AP114" s="46">
        <f t="shared" si="54"/>
        <v>0</v>
      </c>
      <c r="AQ114" s="73"/>
      <c r="AR114" s="46">
        <f t="shared" si="55"/>
        <v>0</v>
      </c>
      <c r="AS114" s="46"/>
      <c r="AT114" s="46">
        <f t="shared" si="56"/>
        <v>0</v>
      </c>
      <c r="AU114" s="46"/>
      <c r="AV114" s="46">
        <f t="shared" si="57"/>
        <v>0</v>
      </c>
      <c r="AW114" s="46">
        <v>0</v>
      </c>
      <c r="AX114" s="46">
        <f t="shared" si="58"/>
        <v>0</v>
      </c>
      <c r="AY114" s="46">
        <v>0</v>
      </c>
      <c r="AZ114" s="46">
        <f t="shared" si="59"/>
        <v>0</v>
      </c>
      <c r="BA114" s="46">
        <v>0</v>
      </c>
      <c r="BB114" s="46">
        <f t="shared" si="60"/>
        <v>0</v>
      </c>
      <c r="BC114" s="46">
        <v>0</v>
      </c>
      <c r="BD114" s="46">
        <f t="shared" si="61"/>
        <v>0</v>
      </c>
      <c r="BE114" s="46">
        <v>0</v>
      </c>
      <c r="BF114" s="46">
        <f t="shared" si="62"/>
        <v>0</v>
      </c>
      <c r="BG114" s="46">
        <v>0</v>
      </c>
      <c r="BH114" s="46">
        <f t="shared" si="63"/>
        <v>0</v>
      </c>
      <c r="BI114" s="46">
        <v>0</v>
      </c>
      <c r="BJ114" s="46">
        <f t="shared" si="64"/>
        <v>0</v>
      </c>
      <c r="BK114" s="46">
        <v>0</v>
      </c>
      <c r="BL114" s="46">
        <f t="shared" si="65"/>
        <v>0</v>
      </c>
      <c r="BM114" s="46">
        <v>0</v>
      </c>
      <c r="BN114" s="46">
        <f t="shared" si="66"/>
        <v>0</v>
      </c>
      <c r="BO114" s="46">
        <v>0</v>
      </c>
      <c r="BP114" s="46">
        <f t="shared" si="67"/>
        <v>0</v>
      </c>
      <c r="BQ114" s="46">
        <v>0</v>
      </c>
      <c r="BR114" s="46">
        <f t="shared" si="68"/>
        <v>0</v>
      </c>
      <c r="BS114" s="46">
        <v>0</v>
      </c>
      <c r="BT114" s="46">
        <f t="shared" si="69"/>
        <v>0</v>
      </c>
      <c r="BU114" s="46">
        <v>0</v>
      </c>
      <c r="BV114" s="46">
        <f t="shared" si="70"/>
        <v>0</v>
      </c>
      <c r="BW114" s="46">
        <v>0</v>
      </c>
      <c r="BX114" s="46">
        <f t="shared" si="71"/>
        <v>0</v>
      </c>
      <c r="BY114" s="46">
        <v>0</v>
      </c>
      <c r="BZ114" s="46">
        <f t="shared" si="72"/>
        <v>0</v>
      </c>
      <c r="CA114" s="47">
        <v>0</v>
      </c>
      <c r="CB114" s="46">
        <f t="shared" si="73"/>
        <v>0</v>
      </c>
      <c r="CC114" s="48">
        <v>0</v>
      </c>
      <c r="CD114" s="46">
        <f t="shared" si="74"/>
        <v>0</v>
      </c>
      <c r="CE114" s="49">
        <v>60</v>
      </c>
      <c r="CF114" s="50">
        <f t="shared" si="81"/>
        <v>0</v>
      </c>
      <c r="CG114" s="71"/>
      <c r="CH114" s="52"/>
      <c r="CI114" s="52"/>
      <c r="CJ114" s="52"/>
      <c r="CK114" s="53"/>
      <c r="CL114" s="53"/>
      <c r="CM114" s="53"/>
      <c r="CN114" s="53"/>
      <c r="CO114" s="53"/>
      <c r="CP114" s="52">
        <f t="shared" ref="CP114:DE118" si="92">$CF114</f>
        <v>0</v>
      </c>
      <c r="CQ114" s="52">
        <f t="shared" si="92"/>
        <v>0</v>
      </c>
      <c r="CR114" s="52">
        <f t="shared" si="92"/>
        <v>0</v>
      </c>
      <c r="CS114" s="52">
        <f t="shared" si="92"/>
        <v>0</v>
      </c>
      <c r="CT114" s="52">
        <f t="shared" si="88"/>
        <v>0</v>
      </c>
      <c r="CU114" s="52">
        <f t="shared" si="88"/>
        <v>0</v>
      </c>
      <c r="CV114" s="52">
        <f t="shared" si="88"/>
        <v>0</v>
      </c>
      <c r="CW114" s="52">
        <f t="shared" si="88"/>
        <v>0</v>
      </c>
      <c r="CX114" s="52">
        <f t="shared" si="88"/>
        <v>0</v>
      </c>
      <c r="CY114" s="52">
        <f t="shared" si="88"/>
        <v>0</v>
      </c>
      <c r="CZ114" s="52">
        <f t="shared" si="88"/>
        <v>0</v>
      </c>
      <c r="DA114" s="52">
        <f t="shared" si="88"/>
        <v>0</v>
      </c>
      <c r="DB114" s="52">
        <f t="shared" si="88"/>
        <v>0</v>
      </c>
      <c r="DC114" s="52">
        <f t="shared" si="88"/>
        <v>0</v>
      </c>
      <c r="DD114" s="52">
        <f t="shared" si="88"/>
        <v>0</v>
      </c>
      <c r="DE114" s="52">
        <f t="shared" si="88"/>
        <v>0</v>
      </c>
      <c r="DF114" s="52">
        <f t="shared" si="88"/>
        <v>0</v>
      </c>
      <c r="DG114" s="54">
        <v>4047189.9978749994</v>
      </c>
      <c r="DH114" s="55">
        <v>17</v>
      </c>
      <c r="DI114" s="56" t="s">
        <v>545</v>
      </c>
      <c r="DJ114" s="57">
        <v>324849.09999999998</v>
      </c>
      <c r="DK114" s="57">
        <v>480849.1</v>
      </c>
      <c r="DL114" s="57">
        <v>1504706.74</v>
      </c>
      <c r="DM114" s="57">
        <v>2774290.12</v>
      </c>
      <c r="DN114" s="57">
        <v>4052956.21</v>
      </c>
      <c r="DO114" s="57">
        <v>3898.1891999999998</v>
      </c>
      <c r="DP114" s="58">
        <v>6251.0382999999993</v>
      </c>
      <c r="DQ114" s="58">
        <v>19561.187620000001</v>
      </c>
      <c r="DR114" s="58">
        <v>36065.771560000001</v>
      </c>
      <c r="DS114" s="58">
        <v>52688.43073</v>
      </c>
    </row>
    <row r="115" spans="1:123" x14ac:dyDescent="0.25">
      <c r="A115" s="30" t="s">
        <v>769</v>
      </c>
      <c r="B115" s="65">
        <v>1210618</v>
      </c>
      <c r="C115" s="66"/>
      <c r="D115" s="67" t="s">
        <v>801</v>
      </c>
      <c r="E115" s="34" t="s">
        <v>548</v>
      </c>
      <c r="F115" s="34" t="s">
        <v>489</v>
      </c>
      <c r="G115" s="34" t="s">
        <v>463</v>
      </c>
      <c r="H115" s="34" t="s">
        <v>54</v>
      </c>
      <c r="I115" s="34" t="s">
        <v>490</v>
      </c>
      <c r="J115" s="34" t="s">
        <v>35</v>
      </c>
      <c r="K115" s="34" t="s">
        <v>695</v>
      </c>
      <c r="L115" s="34" t="s">
        <v>617</v>
      </c>
      <c r="M115" s="36">
        <v>1.04</v>
      </c>
      <c r="N115" s="69">
        <v>2022</v>
      </c>
      <c r="O115" s="69" t="s">
        <v>58</v>
      </c>
      <c r="P115" s="37" t="s">
        <v>471</v>
      </c>
      <c r="Q115" s="38">
        <v>2019</v>
      </c>
      <c r="R115" s="39" t="s">
        <v>470</v>
      </c>
      <c r="S115" s="37" t="s">
        <v>686</v>
      </c>
      <c r="T115" s="39" t="s">
        <v>494</v>
      </c>
      <c r="U115" s="39" t="s">
        <v>495</v>
      </c>
      <c r="V115" s="39" t="s">
        <v>687</v>
      </c>
      <c r="W115" s="40" t="s">
        <v>770</v>
      </c>
      <c r="X115" s="40" t="s">
        <v>737</v>
      </c>
      <c r="Y115" s="86"/>
      <c r="Z115" s="274"/>
      <c r="AA115" s="42"/>
      <c r="AB115" s="43">
        <f>1265634-750000</f>
        <v>515634</v>
      </c>
      <c r="AC115" s="43">
        <v>0</v>
      </c>
      <c r="AD115" s="43"/>
      <c r="AE115" s="43">
        <v>0</v>
      </c>
      <c r="AF115" s="44"/>
      <c r="AG115" s="45"/>
      <c r="AH115" s="45"/>
      <c r="AI115" s="45">
        <f t="shared" si="52"/>
        <v>0</v>
      </c>
      <c r="AJ115" s="46"/>
      <c r="AK115" s="73"/>
      <c r="AL115" s="46">
        <f t="shared" si="91"/>
        <v>0</v>
      </c>
      <c r="AM115" s="46"/>
      <c r="AN115" s="46">
        <f t="shared" si="53"/>
        <v>0</v>
      </c>
      <c r="AO115" s="46"/>
      <c r="AP115" s="46">
        <f t="shared" si="54"/>
        <v>0</v>
      </c>
      <c r="AQ115" s="73"/>
      <c r="AR115" s="46">
        <f t="shared" si="55"/>
        <v>0</v>
      </c>
      <c r="AS115" s="46"/>
      <c r="AT115" s="46">
        <f t="shared" si="56"/>
        <v>0</v>
      </c>
      <c r="AU115" s="46"/>
      <c r="AV115" s="46">
        <f t="shared" si="57"/>
        <v>0</v>
      </c>
      <c r="AW115" s="46">
        <v>0</v>
      </c>
      <c r="AX115" s="46">
        <f t="shared" si="58"/>
        <v>0</v>
      </c>
      <c r="AY115" s="46">
        <v>0</v>
      </c>
      <c r="AZ115" s="46">
        <f t="shared" si="59"/>
        <v>0</v>
      </c>
      <c r="BA115" s="46">
        <v>0</v>
      </c>
      <c r="BB115" s="46">
        <f t="shared" si="60"/>
        <v>0</v>
      </c>
      <c r="BC115" s="46">
        <v>0</v>
      </c>
      <c r="BD115" s="46">
        <f t="shared" si="61"/>
        <v>0</v>
      </c>
      <c r="BE115" s="46">
        <v>0</v>
      </c>
      <c r="BF115" s="46">
        <f t="shared" si="62"/>
        <v>0</v>
      </c>
      <c r="BG115" s="46">
        <v>0</v>
      </c>
      <c r="BH115" s="46">
        <f t="shared" si="63"/>
        <v>0</v>
      </c>
      <c r="BI115" s="46">
        <v>0</v>
      </c>
      <c r="BJ115" s="46">
        <f t="shared" si="64"/>
        <v>0</v>
      </c>
      <c r="BK115" s="46">
        <v>0</v>
      </c>
      <c r="BL115" s="46">
        <f t="shared" si="65"/>
        <v>0</v>
      </c>
      <c r="BM115" s="46">
        <v>0</v>
      </c>
      <c r="BN115" s="46">
        <f t="shared" si="66"/>
        <v>0</v>
      </c>
      <c r="BO115" s="46">
        <v>0</v>
      </c>
      <c r="BP115" s="46">
        <f t="shared" si="67"/>
        <v>0</v>
      </c>
      <c r="BQ115" s="46">
        <v>0</v>
      </c>
      <c r="BR115" s="46">
        <f t="shared" si="68"/>
        <v>0</v>
      </c>
      <c r="BS115" s="46">
        <v>0</v>
      </c>
      <c r="BT115" s="46">
        <f t="shared" si="69"/>
        <v>0</v>
      </c>
      <c r="BU115" s="46">
        <v>0</v>
      </c>
      <c r="BV115" s="46">
        <f t="shared" si="70"/>
        <v>0</v>
      </c>
      <c r="BW115" s="46">
        <v>0</v>
      </c>
      <c r="BX115" s="46">
        <f t="shared" si="71"/>
        <v>0</v>
      </c>
      <c r="BY115" s="46">
        <v>0</v>
      </c>
      <c r="BZ115" s="46">
        <f t="shared" si="72"/>
        <v>0</v>
      </c>
      <c r="CA115" s="47">
        <v>0</v>
      </c>
      <c r="CB115" s="46">
        <f t="shared" si="73"/>
        <v>0</v>
      </c>
      <c r="CC115" s="48">
        <v>0</v>
      </c>
      <c r="CD115" s="46">
        <f t="shared" si="74"/>
        <v>0</v>
      </c>
      <c r="CE115" s="49">
        <v>60</v>
      </c>
      <c r="CF115" s="50">
        <f t="shared" si="81"/>
        <v>0</v>
      </c>
      <c r="CG115" s="71"/>
      <c r="CH115" s="52"/>
      <c r="CI115" s="52"/>
      <c r="CJ115" s="52"/>
      <c r="CK115" s="53"/>
      <c r="CL115" s="53"/>
      <c r="CM115" s="53"/>
      <c r="CN115" s="53"/>
      <c r="CO115" s="53"/>
      <c r="CP115" s="52">
        <f t="shared" si="92"/>
        <v>0</v>
      </c>
      <c r="CQ115" s="52">
        <f t="shared" si="92"/>
        <v>0</v>
      </c>
      <c r="CR115" s="52">
        <f t="shared" si="92"/>
        <v>0</v>
      </c>
      <c r="CS115" s="52">
        <f t="shared" si="92"/>
        <v>0</v>
      </c>
      <c r="CT115" s="52">
        <f t="shared" si="88"/>
        <v>0</v>
      </c>
      <c r="CU115" s="52">
        <f t="shared" si="88"/>
        <v>0</v>
      </c>
      <c r="CV115" s="52">
        <f t="shared" si="88"/>
        <v>0</v>
      </c>
      <c r="CW115" s="52">
        <f t="shared" si="88"/>
        <v>0</v>
      </c>
      <c r="CX115" s="52">
        <f t="shared" si="88"/>
        <v>0</v>
      </c>
      <c r="CY115" s="52">
        <f t="shared" si="88"/>
        <v>0</v>
      </c>
      <c r="CZ115" s="52">
        <f t="shared" si="88"/>
        <v>0</v>
      </c>
      <c r="DA115" s="52">
        <f t="shared" si="88"/>
        <v>0</v>
      </c>
      <c r="DB115" s="52">
        <f t="shared" si="88"/>
        <v>0</v>
      </c>
      <c r="DC115" s="52">
        <f t="shared" si="88"/>
        <v>0</v>
      </c>
      <c r="DD115" s="52">
        <f t="shared" si="88"/>
        <v>0</v>
      </c>
      <c r="DE115" s="52">
        <f t="shared" si="88"/>
        <v>0</v>
      </c>
      <c r="DF115" s="52">
        <f t="shared" si="88"/>
        <v>0</v>
      </c>
      <c r="DG115" s="54">
        <v>4047189.9978749994</v>
      </c>
      <c r="DH115" s="55">
        <v>17</v>
      </c>
      <c r="DI115" s="56" t="s">
        <v>545</v>
      </c>
      <c r="DJ115" s="57">
        <v>324849.09999999998</v>
      </c>
      <c r="DK115" s="57">
        <v>480849.1</v>
      </c>
      <c r="DL115" s="57">
        <v>1504706.74</v>
      </c>
      <c r="DM115" s="57">
        <v>2774290.12</v>
      </c>
      <c r="DN115" s="57">
        <v>4052956.21</v>
      </c>
      <c r="DO115" s="57">
        <v>3898.1891999999998</v>
      </c>
      <c r="DP115" s="58">
        <v>6251.0382999999993</v>
      </c>
      <c r="DQ115" s="58">
        <v>19561.187620000001</v>
      </c>
      <c r="DR115" s="58">
        <v>36065.771560000001</v>
      </c>
      <c r="DS115" s="58">
        <v>52688.43073</v>
      </c>
    </row>
    <row r="116" spans="1:123" x14ac:dyDescent="0.25">
      <c r="A116" s="30" t="s">
        <v>802</v>
      </c>
      <c r="B116" s="65">
        <v>1210619</v>
      </c>
      <c r="C116" s="66"/>
      <c r="D116" s="67" t="s">
        <v>803</v>
      </c>
      <c r="E116" s="34" t="s">
        <v>548</v>
      </c>
      <c r="F116" s="34" t="s">
        <v>489</v>
      </c>
      <c r="G116" s="34" t="s">
        <v>463</v>
      </c>
      <c r="H116" s="34" t="s">
        <v>54</v>
      </c>
      <c r="I116" s="34" t="s">
        <v>490</v>
      </c>
      <c r="J116" s="34" t="s">
        <v>767</v>
      </c>
      <c r="K116" s="34" t="s">
        <v>491</v>
      </c>
      <c r="L116" s="34" t="s">
        <v>744</v>
      </c>
      <c r="M116" s="36">
        <v>1.04</v>
      </c>
      <c r="N116" s="69" t="s">
        <v>468</v>
      </c>
      <c r="O116" s="69" t="s">
        <v>30</v>
      </c>
      <c r="P116" s="37" t="s">
        <v>493</v>
      </c>
      <c r="Q116" s="38">
        <v>2023</v>
      </c>
      <c r="R116" s="39" t="s">
        <v>470</v>
      </c>
      <c r="S116" s="37" t="s">
        <v>493</v>
      </c>
      <c r="T116" s="39" t="s">
        <v>494</v>
      </c>
      <c r="U116" s="39" t="s">
        <v>495</v>
      </c>
      <c r="V116" s="39" t="s">
        <v>791</v>
      </c>
      <c r="W116" s="40" t="s">
        <v>768</v>
      </c>
      <c r="X116" s="40" t="s">
        <v>485</v>
      </c>
      <c r="Y116" s="41"/>
      <c r="Z116" s="274">
        <v>0</v>
      </c>
      <c r="AA116" s="42"/>
      <c r="AB116" s="43">
        <v>332607.60000000003</v>
      </c>
      <c r="AC116" s="43">
        <v>0</v>
      </c>
      <c r="AD116" s="43"/>
      <c r="AE116" s="43">
        <v>0</v>
      </c>
      <c r="AF116" s="44"/>
      <c r="AG116" s="45">
        <f t="shared" ref="AG116:AG137" si="93">AJ116+AK116+AM116+AO116+AQ116+AS116+AU116+AW116+AY116+BA116+BC116+BI116+BE116+BG116+BK116+BM116+BO116+BQ116+BS116+BU116+BW116+BY116+CA116+CC116</f>
        <v>332607.60000000003</v>
      </c>
      <c r="AH116" s="45">
        <f t="shared" ref="AH116:AH137" si="94">AJ116+AL116+AN116+AP116+AR116+AT116+AV116+AX116+AZ116+BB116+BD116+BJ116+BF116+BH116+BL116+BN116+BP116+BR116+BT116+BV116+BX116+BZ116+CB116+CD116</f>
        <v>345911.90400000004</v>
      </c>
      <c r="AI116" s="45">
        <f t="shared" si="52"/>
        <v>345911.90400000004</v>
      </c>
      <c r="AJ116" s="46">
        <v>0</v>
      </c>
      <c r="AK116" s="46">
        <v>0</v>
      </c>
      <c r="AL116" s="46">
        <f t="shared" si="91"/>
        <v>0</v>
      </c>
      <c r="AM116" s="46">
        <v>332607.60000000003</v>
      </c>
      <c r="AN116" s="46">
        <f t="shared" si="53"/>
        <v>345911.90400000004</v>
      </c>
      <c r="AO116" s="46">
        <v>0</v>
      </c>
      <c r="AP116" s="46">
        <f t="shared" si="54"/>
        <v>0</v>
      </c>
      <c r="AQ116" s="46">
        <v>0</v>
      </c>
      <c r="AR116" s="46">
        <f t="shared" si="55"/>
        <v>0</v>
      </c>
      <c r="AS116" s="46">
        <v>0</v>
      </c>
      <c r="AT116" s="46">
        <f t="shared" si="56"/>
        <v>0</v>
      </c>
      <c r="AU116" s="46">
        <v>0</v>
      </c>
      <c r="AV116" s="46">
        <f t="shared" si="57"/>
        <v>0</v>
      </c>
      <c r="AW116" s="46">
        <v>0</v>
      </c>
      <c r="AX116" s="46">
        <f t="shared" si="58"/>
        <v>0</v>
      </c>
      <c r="AY116" s="46">
        <v>0</v>
      </c>
      <c r="AZ116" s="46">
        <f t="shared" si="59"/>
        <v>0</v>
      </c>
      <c r="BA116" s="46">
        <v>0</v>
      </c>
      <c r="BB116" s="46">
        <f t="shared" si="60"/>
        <v>0</v>
      </c>
      <c r="BC116" s="46">
        <v>0</v>
      </c>
      <c r="BD116" s="46">
        <f t="shared" si="61"/>
        <v>0</v>
      </c>
      <c r="BE116" s="46">
        <v>0</v>
      </c>
      <c r="BF116" s="46">
        <f t="shared" si="62"/>
        <v>0</v>
      </c>
      <c r="BG116" s="46">
        <v>0</v>
      </c>
      <c r="BH116" s="46">
        <f t="shared" si="63"/>
        <v>0</v>
      </c>
      <c r="BI116" s="46">
        <v>0</v>
      </c>
      <c r="BJ116" s="46">
        <f t="shared" si="64"/>
        <v>0</v>
      </c>
      <c r="BK116" s="46">
        <v>0</v>
      </c>
      <c r="BL116" s="46">
        <f t="shared" si="65"/>
        <v>0</v>
      </c>
      <c r="BM116" s="46">
        <v>0</v>
      </c>
      <c r="BN116" s="46">
        <f t="shared" si="66"/>
        <v>0</v>
      </c>
      <c r="BO116" s="46">
        <v>0</v>
      </c>
      <c r="BP116" s="46">
        <f t="shared" si="67"/>
        <v>0</v>
      </c>
      <c r="BQ116" s="46">
        <v>0</v>
      </c>
      <c r="BR116" s="46">
        <f t="shared" si="68"/>
        <v>0</v>
      </c>
      <c r="BS116" s="46">
        <v>0</v>
      </c>
      <c r="BT116" s="46">
        <f t="shared" si="69"/>
        <v>0</v>
      </c>
      <c r="BU116" s="46">
        <v>0</v>
      </c>
      <c r="BV116" s="46">
        <f t="shared" si="70"/>
        <v>0</v>
      </c>
      <c r="BW116" s="46">
        <v>0</v>
      </c>
      <c r="BX116" s="46">
        <f t="shared" si="71"/>
        <v>0</v>
      </c>
      <c r="BY116" s="46">
        <v>0</v>
      </c>
      <c r="BZ116" s="46">
        <f t="shared" si="72"/>
        <v>0</v>
      </c>
      <c r="CA116" s="47">
        <v>0</v>
      </c>
      <c r="CB116" s="46">
        <f t="shared" si="73"/>
        <v>0</v>
      </c>
      <c r="CC116" s="48">
        <v>0</v>
      </c>
      <c r="CD116" s="46">
        <f t="shared" si="74"/>
        <v>0</v>
      </c>
      <c r="CE116" s="49">
        <v>20</v>
      </c>
      <c r="CF116" s="50">
        <f t="shared" si="81"/>
        <v>17295.595200000003</v>
      </c>
      <c r="CG116" s="51">
        <v>332607.60000000003</v>
      </c>
      <c r="CH116" s="52"/>
      <c r="CI116" s="52"/>
      <c r="CJ116" s="52"/>
      <c r="CK116" s="53"/>
      <c r="CL116" s="52">
        <f t="shared" ref="CL116:CO117" si="95">$CF116</f>
        <v>17295.595200000003</v>
      </c>
      <c r="CM116" s="52">
        <f t="shared" si="95"/>
        <v>17295.595200000003</v>
      </c>
      <c r="CN116" s="52">
        <f t="shared" si="95"/>
        <v>17295.595200000003</v>
      </c>
      <c r="CO116" s="52">
        <f t="shared" si="95"/>
        <v>17295.595200000003</v>
      </c>
      <c r="CP116" s="52">
        <f t="shared" si="92"/>
        <v>17295.595200000003</v>
      </c>
      <c r="CQ116" s="52">
        <f t="shared" si="92"/>
        <v>17295.595200000003</v>
      </c>
      <c r="CR116" s="52">
        <f t="shared" si="92"/>
        <v>17295.595200000003</v>
      </c>
      <c r="CS116" s="52">
        <f t="shared" si="92"/>
        <v>17295.595200000003</v>
      </c>
      <c r="CT116" s="52">
        <f t="shared" si="92"/>
        <v>17295.595200000003</v>
      </c>
      <c r="CU116" s="52">
        <f t="shared" si="92"/>
        <v>17295.595200000003</v>
      </c>
      <c r="CV116" s="52">
        <f t="shared" si="92"/>
        <v>17295.595200000003</v>
      </c>
      <c r="CW116" s="52">
        <f t="shared" si="92"/>
        <v>17295.595200000003</v>
      </c>
      <c r="CX116" s="52">
        <f t="shared" si="92"/>
        <v>17295.595200000003</v>
      </c>
      <c r="CY116" s="52">
        <f t="shared" si="92"/>
        <v>17295.595200000003</v>
      </c>
      <c r="CZ116" s="52">
        <f t="shared" si="92"/>
        <v>17295.595200000003</v>
      </c>
      <c r="DA116" s="52">
        <f t="shared" si="92"/>
        <v>17295.595200000003</v>
      </c>
      <c r="DB116" s="52">
        <f t="shared" si="92"/>
        <v>17295.595200000003</v>
      </c>
      <c r="DC116" s="52">
        <f t="shared" si="92"/>
        <v>17295.595200000003</v>
      </c>
      <c r="DD116" s="52">
        <f t="shared" si="92"/>
        <v>17295.595200000003</v>
      </c>
      <c r="DE116" s="52">
        <f t="shared" si="92"/>
        <v>17295.595200000003</v>
      </c>
      <c r="DF116" s="53"/>
      <c r="DG116" s="54">
        <v>0</v>
      </c>
      <c r="DH116" s="55">
        <v>20</v>
      </c>
      <c r="DI116" s="56" t="s">
        <v>745</v>
      </c>
      <c r="DJ116" s="57">
        <v>0</v>
      </c>
      <c r="DK116" s="57">
        <v>0</v>
      </c>
      <c r="DL116" s="57">
        <v>0</v>
      </c>
      <c r="DM116" s="57">
        <v>332607.60000000003</v>
      </c>
      <c r="DN116" s="57">
        <v>315977.22000000003</v>
      </c>
      <c r="DO116" s="57">
        <v>0</v>
      </c>
      <c r="DP116" s="58">
        <v>0</v>
      </c>
      <c r="DQ116" s="58">
        <v>0</v>
      </c>
      <c r="DR116" s="58">
        <v>4323.8987999999999</v>
      </c>
      <c r="DS116" s="58">
        <v>4107.7038600000005</v>
      </c>
    </row>
    <row r="117" spans="1:123" x14ac:dyDescent="0.25">
      <c r="A117" s="30" t="s">
        <v>804</v>
      </c>
      <c r="B117" s="65">
        <v>1210620</v>
      </c>
      <c r="C117" s="66"/>
      <c r="D117" s="67" t="s">
        <v>805</v>
      </c>
      <c r="E117" s="34" t="s">
        <v>548</v>
      </c>
      <c r="F117" s="34" t="s">
        <v>489</v>
      </c>
      <c r="G117" s="34" t="s">
        <v>597</v>
      </c>
      <c r="H117" s="34" t="s">
        <v>129</v>
      </c>
      <c r="I117" s="34" t="s">
        <v>806</v>
      </c>
      <c r="J117" s="34" t="s">
        <v>129</v>
      </c>
      <c r="K117" s="34" t="s">
        <v>466</v>
      </c>
      <c r="L117" s="34" t="s">
        <v>617</v>
      </c>
      <c r="M117" s="36">
        <v>1.04</v>
      </c>
      <c r="N117" s="69" t="s">
        <v>586</v>
      </c>
      <c r="O117" s="69" t="s">
        <v>58</v>
      </c>
      <c r="P117" s="37" t="s">
        <v>469</v>
      </c>
      <c r="Q117" s="38">
        <v>2023</v>
      </c>
      <c r="R117" s="39" t="s">
        <v>470</v>
      </c>
      <c r="S117" s="37" t="s">
        <v>471</v>
      </c>
      <c r="T117" s="39" t="s">
        <v>472</v>
      </c>
      <c r="U117" s="39" t="s">
        <v>472</v>
      </c>
      <c r="V117" s="39" t="s">
        <v>807</v>
      </c>
      <c r="W117" s="40" t="s">
        <v>808</v>
      </c>
      <c r="X117" s="40" t="s">
        <v>485</v>
      </c>
      <c r="Y117" s="41"/>
      <c r="Z117" s="274">
        <v>0</v>
      </c>
      <c r="AA117" s="42"/>
      <c r="AB117" s="43">
        <v>6500000</v>
      </c>
      <c r="AC117" s="43">
        <v>6350000</v>
      </c>
      <c r="AD117" s="43"/>
      <c r="AE117" s="43">
        <v>6350000</v>
      </c>
      <c r="AF117" s="93">
        <v>6750000</v>
      </c>
      <c r="AG117" s="45">
        <f t="shared" si="93"/>
        <v>6500000</v>
      </c>
      <c r="AH117" s="45">
        <f t="shared" si="94"/>
        <v>6630000</v>
      </c>
      <c r="AI117" s="45">
        <f t="shared" si="52"/>
        <v>6630000</v>
      </c>
      <c r="AJ117" s="73">
        <v>3250000</v>
      </c>
      <c r="AK117" s="73">
        <v>0</v>
      </c>
      <c r="AL117" s="46">
        <f t="shared" si="91"/>
        <v>0</v>
      </c>
      <c r="AM117" s="73">
        <v>3250000</v>
      </c>
      <c r="AN117" s="46">
        <f t="shared" si="53"/>
        <v>3380000</v>
      </c>
      <c r="AO117" s="46">
        <v>0</v>
      </c>
      <c r="AP117" s="46">
        <f t="shared" si="54"/>
        <v>0</v>
      </c>
      <c r="AQ117" s="46">
        <v>0</v>
      </c>
      <c r="AR117" s="46">
        <f t="shared" si="55"/>
        <v>0</v>
      </c>
      <c r="AS117" s="46">
        <v>0</v>
      </c>
      <c r="AT117" s="46">
        <f t="shared" si="56"/>
        <v>0</v>
      </c>
      <c r="AU117" s="46">
        <v>0</v>
      </c>
      <c r="AV117" s="46">
        <f t="shared" si="57"/>
        <v>0</v>
      </c>
      <c r="AW117" s="46">
        <v>0</v>
      </c>
      <c r="AX117" s="46">
        <f t="shared" si="58"/>
        <v>0</v>
      </c>
      <c r="AY117" s="46">
        <v>0</v>
      </c>
      <c r="AZ117" s="46">
        <f t="shared" si="59"/>
        <v>0</v>
      </c>
      <c r="BA117" s="46">
        <v>0</v>
      </c>
      <c r="BB117" s="46">
        <f t="shared" si="60"/>
        <v>0</v>
      </c>
      <c r="BC117" s="46">
        <v>0</v>
      </c>
      <c r="BD117" s="46">
        <f t="shared" si="61"/>
        <v>0</v>
      </c>
      <c r="BE117" s="46">
        <v>0</v>
      </c>
      <c r="BF117" s="46">
        <f t="shared" si="62"/>
        <v>0</v>
      </c>
      <c r="BG117" s="46">
        <v>0</v>
      </c>
      <c r="BH117" s="46">
        <f t="shared" si="63"/>
        <v>0</v>
      </c>
      <c r="BI117" s="46">
        <v>0</v>
      </c>
      <c r="BJ117" s="46">
        <f t="shared" si="64"/>
        <v>0</v>
      </c>
      <c r="BK117" s="46">
        <v>0</v>
      </c>
      <c r="BL117" s="46">
        <f t="shared" si="65"/>
        <v>0</v>
      </c>
      <c r="BM117" s="46">
        <v>0</v>
      </c>
      <c r="BN117" s="46">
        <f t="shared" si="66"/>
        <v>0</v>
      </c>
      <c r="BO117" s="46">
        <v>0</v>
      </c>
      <c r="BP117" s="46">
        <f t="shared" si="67"/>
        <v>0</v>
      </c>
      <c r="BQ117" s="46">
        <v>0</v>
      </c>
      <c r="BR117" s="46">
        <f t="shared" si="68"/>
        <v>0</v>
      </c>
      <c r="BS117" s="46">
        <v>0</v>
      </c>
      <c r="BT117" s="46">
        <f t="shared" si="69"/>
        <v>0</v>
      </c>
      <c r="BU117" s="46">
        <v>0</v>
      </c>
      <c r="BV117" s="46">
        <f t="shared" si="70"/>
        <v>0</v>
      </c>
      <c r="BW117" s="46">
        <v>0</v>
      </c>
      <c r="BX117" s="46">
        <f t="shared" si="71"/>
        <v>0</v>
      </c>
      <c r="BY117" s="46">
        <v>0</v>
      </c>
      <c r="BZ117" s="46">
        <f t="shared" si="72"/>
        <v>0</v>
      </c>
      <c r="CA117" s="47">
        <v>0</v>
      </c>
      <c r="CB117" s="46">
        <f t="shared" si="73"/>
        <v>0</v>
      </c>
      <c r="CC117" s="48">
        <v>0</v>
      </c>
      <c r="CD117" s="46">
        <f t="shared" si="74"/>
        <v>0</v>
      </c>
      <c r="CE117" s="49">
        <v>60</v>
      </c>
      <c r="CF117" s="50">
        <f t="shared" si="81"/>
        <v>4666.666666666667</v>
      </c>
      <c r="CG117" s="71">
        <v>146666.66666666669</v>
      </c>
      <c r="CH117" s="52"/>
      <c r="CI117" s="52"/>
      <c r="CJ117" s="52"/>
      <c r="CK117" s="52"/>
      <c r="CL117" s="52">
        <f t="shared" si="95"/>
        <v>4666.666666666667</v>
      </c>
      <c r="CM117" s="52">
        <f t="shared" si="95"/>
        <v>4666.666666666667</v>
      </c>
      <c r="CN117" s="52">
        <f t="shared" si="95"/>
        <v>4666.666666666667</v>
      </c>
      <c r="CO117" s="52">
        <f t="shared" si="95"/>
        <v>4666.666666666667</v>
      </c>
      <c r="CP117" s="52">
        <f t="shared" si="92"/>
        <v>4666.666666666667</v>
      </c>
      <c r="CQ117" s="52">
        <f t="shared" si="92"/>
        <v>4666.666666666667</v>
      </c>
      <c r="CR117" s="52">
        <f t="shared" si="92"/>
        <v>4666.666666666667</v>
      </c>
      <c r="CS117" s="52">
        <f t="shared" si="92"/>
        <v>4666.666666666667</v>
      </c>
      <c r="CT117" s="52">
        <f t="shared" si="92"/>
        <v>4666.666666666667</v>
      </c>
      <c r="CU117" s="52">
        <f t="shared" si="92"/>
        <v>4666.666666666667</v>
      </c>
      <c r="CV117" s="52">
        <f t="shared" si="92"/>
        <v>4666.666666666667</v>
      </c>
      <c r="CW117" s="52">
        <f t="shared" si="92"/>
        <v>4666.666666666667</v>
      </c>
      <c r="CX117" s="52">
        <f t="shared" si="92"/>
        <v>4666.666666666667</v>
      </c>
      <c r="CY117" s="52">
        <f t="shared" si="92"/>
        <v>4666.666666666667</v>
      </c>
      <c r="CZ117" s="52">
        <f t="shared" si="92"/>
        <v>4666.666666666667</v>
      </c>
      <c r="DA117" s="52">
        <f t="shared" si="92"/>
        <v>4666.666666666667</v>
      </c>
      <c r="DB117" s="52">
        <f t="shared" si="92"/>
        <v>4666.666666666667</v>
      </c>
      <c r="DC117" s="52">
        <f t="shared" si="92"/>
        <v>4666.666666666667</v>
      </c>
      <c r="DD117" s="52">
        <f t="shared" si="92"/>
        <v>4666.666666666667</v>
      </c>
      <c r="DE117" s="52">
        <f t="shared" si="92"/>
        <v>4666.666666666667</v>
      </c>
      <c r="DF117" s="52">
        <f>$CF117</f>
        <v>4666.666666666667</v>
      </c>
      <c r="DG117" s="54">
        <v>253333.33333333331</v>
      </c>
      <c r="DH117" s="55">
        <v>22</v>
      </c>
      <c r="DI117" s="56" t="s">
        <v>788</v>
      </c>
      <c r="DJ117" s="88">
        <v>14814.814814814803</v>
      </c>
      <c r="DK117" s="57">
        <v>199703.70370370382</v>
      </c>
      <c r="DL117" s="57">
        <v>400000</v>
      </c>
      <c r="DM117" s="57">
        <v>393333.33333333331</v>
      </c>
      <c r="DN117" s="57">
        <v>386666.66666666663</v>
      </c>
      <c r="DO117" s="57">
        <v>177.77777777777763</v>
      </c>
      <c r="DP117" s="58">
        <v>2596.1481481481496</v>
      </c>
      <c r="DQ117" s="58">
        <v>5200</v>
      </c>
      <c r="DR117" s="58">
        <v>5113.333333333333</v>
      </c>
      <c r="DS117" s="58">
        <v>5026.6666666666661</v>
      </c>
    </row>
    <row r="118" spans="1:123" x14ac:dyDescent="0.25">
      <c r="A118" s="94" t="s">
        <v>809</v>
      </c>
      <c r="B118" s="65">
        <v>1210621</v>
      </c>
      <c r="C118" s="66"/>
      <c r="D118" s="67" t="s">
        <v>2089</v>
      </c>
      <c r="E118" s="34" t="s">
        <v>548</v>
      </c>
      <c r="F118" s="34" t="s">
        <v>811</v>
      </c>
      <c r="G118" s="34" t="s">
        <v>463</v>
      </c>
      <c r="H118" s="34" t="s">
        <v>129</v>
      </c>
      <c r="I118" s="34" t="s">
        <v>812</v>
      </c>
      <c r="J118" s="34" t="s">
        <v>129</v>
      </c>
      <c r="K118" s="34" t="s">
        <v>466</v>
      </c>
      <c r="L118" s="34" t="s">
        <v>617</v>
      </c>
      <c r="M118" s="36">
        <v>1.04</v>
      </c>
      <c r="N118" s="69" t="s">
        <v>468</v>
      </c>
      <c r="O118" s="69" t="s">
        <v>58</v>
      </c>
      <c r="P118" s="96" t="s">
        <v>469</v>
      </c>
      <c r="Q118" s="97">
        <v>2023</v>
      </c>
      <c r="R118" s="68" t="s">
        <v>470</v>
      </c>
      <c r="S118" s="96" t="s">
        <v>471</v>
      </c>
      <c r="T118" s="68" t="s">
        <v>472</v>
      </c>
      <c r="U118" s="68" t="s">
        <v>1263</v>
      </c>
      <c r="V118" s="68" t="s">
        <v>813</v>
      </c>
      <c r="W118" s="95" t="s">
        <v>808</v>
      </c>
      <c r="X118" s="95" t="s">
        <v>485</v>
      </c>
      <c r="Y118" s="41"/>
      <c r="Z118" s="274">
        <v>0</v>
      </c>
      <c r="AA118" s="86"/>
      <c r="AB118" s="98">
        <v>10000000</v>
      </c>
      <c r="AC118" s="43">
        <v>8000000</v>
      </c>
      <c r="AD118" s="43"/>
      <c r="AE118" s="43">
        <v>8000000</v>
      </c>
      <c r="AF118" s="99">
        <v>10000000</v>
      </c>
      <c r="AG118" s="100">
        <f t="shared" si="93"/>
        <v>10000000</v>
      </c>
      <c r="AH118" s="45">
        <f t="shared" si="94"/>
        <v>10386400</v>
      </c>
      <c r="AI118" s="45">
        <f t="shared" si="52"/>
        <v>10386400</v>
      </c>
      <c r="AJ118" s="70">
        <v>340000</v>
      </c>
      <c r="AK118" s="70">
        <v>2160000</v>
      </c>
      <c r="AL118" s="46">
        <f t="shared" si="91"/>
        <v>2246400</v>
      </c>
      <c r="AM118" s="70">
        <v>5500000</v>
      </c>
      <c r="AN118" s="46">
        <f t="shared" si="53"/>
        <v>5720000</v>
      </c>
      <c r="AO118" s="70">
        <v>2000000</v>
      </c>
      <c r="AP118" s="46">
        <f t="shared" si="54"/>
        <v>2080000</v>
      </c>
      <c r="AQ118" s="70">
        <v>0</v>
      </c>
      <c r="AR118" s="46">
        <f t="shared" si="55"/>
        <v>0</v>
      </c>
      <c r="AS118" s="46">
        <v>0</v>
      </c>
      <c r="AT118" s="46">
        <f t="shared" si="56"/>
        <v>0</v>
      </c>
      <c r="AU118" s="46">
        <v>0</v>
      </c>
      <c r="AV118" s="46">
        <f t="shared" si="57"/>
        <v>0</v>
      </c>
      <c r="AW118" s="46">
        <v>0</v>
      </c>
      <c r="AX118" s="46">
        <f t="shared" si="58"/>
        <v>0</v>
      </c>
      <c r="AY118" s="46">
        <v>0</v>
      </c>
      <c r="AZ118" s="46">
        <f t="shared" si="59"/>
        <v>0</v>
      </c>
      <c r="BA118" s="46">
        <v>0</v>
      </c>
      <c r="BB118" s="46">
        <f t="shared" si="60"/>
        <v>0</v>
      </c>
      <c r="BC118" s="46">
        <v>0</v>
      </c>
      <c r="BD118" s="46">
        <f t="shared" si="61"/>
        <v>0</v>
      </c>
      <c r="BE118" s="46">
        <v>0</v>
      </c>
      <c r="BF118" s="46">
        <f t="shared" si="62"/>
        <v>0</v>
      </c>
      <c r="BG118" s="46">
        <v>0</v>
      </c>
      <c r="BH118" s="46">
        <f t="shared" si="63"/>
        <v>0</v>
      </c>
      <c r="BI118" s="46">
        <v>0</v>
      </c>
      <c r="BJ118" s="46">
        <f t="shared" si="64"/>
        <v>0</v>
      </c>
      <c r="BK118" s="46">
        <v>0</v>
      </c>
      <c r="BL118" s="46">
        <f t="shared" si="65"/>
        <v>0</v>
      </c>
      <c r="BM118" s="46">
        <v>0</v>
      </c>
      <c r="BN118" s="46">
        <f t="shared" si="66"/>
        <v>0</v>
      </c>
      <c r="BO118" s="46">
        <v>0</v>
      </c>
      <c r="BP118" s="46">
        <f t="shared" si="67"/>
        <v>0</v>
      </c>
      <c r="BQ118" s="46">
        <v>0</v>
      </c>
      <c r="BR118" s="46">
        <f t="shared" si="68"/>
        <v>0</v>
      </c>
      <c r="BS118" s="46">
        <v>0</v>
      </c>
      <c r="BT118" s="46">
        <f t="shared" si="69"/>
        <v>0</v>
      </c>
      <c r="BU118" s="46">
        <v>0</v>
      </c>
      <c r="BV118" s="46">
        <f t="shared" si="70"/>
        <v>0</v>
      </c>
      <c r="BW118" s="46">
        <v>0</v>
      </c>
      <c r="BX118" s="46">
        <f t="shared" si="71"/>
        <v>0</v>
      </c>
      <c r="BY118" s="46">
        <v>0</v>
      </c>
      <c r="BZ118" s="46">
        <f t="shared" si="72"/>
        <v>0</v>
      </c>
      <c r="CA118" s="47">
        <v>0</v>
      </c>
      <c r="CB118" s="46">
        <f t="shared" si="73"/>
        <v>0</v>
      </c>
      <c r="CC118" s="48">
        <v>0</v>
      </c>
      <c r="CD118" s="46">
        <f t="shared" si="74"/>
        <v>0</v>
      </c>
      <c r="CE118" s="101">
        <v>25</v>
      </c>
      <c r="CF118" s="50">
        <f t="shared" si="81"/>
        <v>95456</v>
      </c>
      <c r="CG118" s="71">
        <v>1520000</v>
      </c>
      <c r="CH118" s="52"/>
      <c r="CI118" s="52"/>
      <c r="CJ118" s="52"/>
      <c r="CK118" s="53"/>
      <c r="CL118" s="53"/>
      <c r="CM118" s="52">
        <f>$CF118</f>
        <v>95456</v>
      </c>
      <c r="CN118" s="52">
        <f>$CF118</f>
        <v>95456</v>
      </c>
      <c r="CO118" s="52">
        <f>$CF118</f>
        <v>95456</v>
      </c>
      <c r="CP118" s="52">
        <f t="shared" si="92"/>
        <v>95456</v>
      </c>
      <c r="CQ118" s="52">
        <f t="shared" si="92"/>
        <v>95456</v>
      </c>
      <c r="CR118" s="52">
        <f t="shared" si="92"/>
        <v>95456</v>
      </c>
      <c r="CS118" s="52">
        <f t="shared" si="92"/>
        <v>95456</v>
      </c>
      <c r="CT118" s="52">
        <f t="shared" si="92"/>
        <v>95456</v>
      </c>
      <c r="CU118" s="52">
        <f t="shared" si="92"/>
        <v>95456</v>
      </c>
      <c r="CV118" s="52">
        <f t="shared" si="92"/>
        <v>95456</v>
      </c>
      <c r="CW118" s="52">
        <f t="shared" si="92"/>
        <v>95456</v>
      </c>
      <c r="CX118" s="52">
        <f t="shared" si="92"/>
        <v>95456</v>
      </c>
      <c r="CY118" s="52">
        <f t="shared" si="92"/>
        <v>95456</v>
      </c>
      <c r="CZ118" s="52">
        <f t="shared" si="92"/>
        <v>95456</v>
      </c>
      <c r="DA118" s="52">
        <f t="shared" si="92"/>
        <v>95456</v>
      </c>
      <c r="DB118" s="52">
        <f t="shared" si="92"/>
        <v>95456</v>
      </c>
      <c r="DC118" s="52">
        <f t="shared" si="92"/>
        <v>95456</v>
      </c>
      <c r="DD118" s="52">
        <f t="shared" si="92"/>
        <v>95456</v>
      </c>
      <c r="DE118" s="52">
        <f t="shared" si="92"/>
        <v>95456</v>
      </c>
      <c r="DF118" s="52">
        <f>$CF118</f>
        <v>95456</v>
      </c>
      <c r="DG118" s="54">
        <v>480000</v>
      </c>
      <c r="DH118" s="102">
        <v>19</v>
      </c>
      <c r="DI118" s="33" t="s">
        <v>545</v>
      </c>
      <c r="DJ118" s="88">
        <v>0</v>
      </c>
      <c r="DK118" s="57">
        <v>250000</v>
      </c>
      <c r="DL118" s="57">
        <v>750000</v>
      </c>
      <c r="DM118" s="57">
        <v>1250000</v>
      </c>
      <c r="DN118" s="57">
        <v>1750000</v>
      </c>
      <c r="DO118" s="57">
        <v>0</v>
      </c>
      <c r="DP118" s="58">
        <v>3250</v>
      </c>
      <c r="DQ118" s="58">
        <v>9750</v>
      </c>
      <c r="DR118" s="58">
        <v>16250</v>
      </c>
      <c r="DS118" s="58">
        <v>22750</v>
      </c>
    </row>
    <row r="119" spans="1:123" x14ac:dyDescent="0.25">
      <c r="A119" s="92" t="s">
        <v>814</v>
      </c>
      <c r="B119" s="65">
        <v>1210623</v>
      </c>
      <c r="C119" s="66"/>
      <c r="D119" s="67" t="s">
        <v>815</v>
      </c>
      <c r="E119" s="34" t="s">
        <v>616</v>
      </c>
      <c r="F119" s="34" t="s">
        <v>489</v>
      </c>
      <c r="G119" s="34" t="s">
        <v>597</v>
      </c>
      <c r="H119" s="34" t="s">
        <v>177</v>
      </c>
      <c r="I119" s="34" t="s">
        <v>490</v>
      </c>
      <c r="J119" s="34" t="s">
        <v>78</v>
      </c>
      <c r="K119" s="34" t="s">
        <v>491</v>
      </c>
      <c r="L119" s="34" t="s">
        <v>617</v>
      </c>
      <c r="M119" s="36">
        <v>1.04</v>
      </c>
      <c r="N119" s="69" t="s">
        <v>472</v>
      </c>
      <c r="O119" s="69" t="s">
        <v>58</v>
      </c>
      <c r="P119" s="37" t="s">
        <v>469</v>
      </c>
      <c r="Q119" s="38">
        <v>2023</v>
      </c>
      <c r="R119" s="39" t="s">
        <v>470</v>
      </c>
      <c r="S119" s="37" t="s">
        <v>471</v>
      </c>
      <c r="T119" s="39" t="s">
        <v>816</v>
      </c>
      <c r="U119" s="39" t="s">
        <v>817</v>
      </c>
      <c r="V119" s="39" t="s">
        <v>815</v>
      </c>
      <c r="W119" s="40" t="s">
        <v>816</v>
      </c>
      <c r="X119" s="40" t="s">
        <v>530</v>
      </c>
      <c r="Y119" s="41"/>
      <c r="Z119" s="274">
        <v>0</v>
      </c>
      <c r="AA119" s="42"/>
      <c r="AB119" s="43">
        <v>0</v>
      </c>
      <c r="AC119" s="43">
        <v>0</v>
      </c>
      <c r="AD119" s="43"/>
      <c r="AE119" s="43">
        <v>0</v>
      </c>
      <c r="AF119" s="44"/>
      <c r="AG119" s="45">
        <f t="shared" si="93"/>
        <v>0</v>
      </c>
      <c r="AH119" s="45">
        <f t="shared" si="94"/>
        <v>0</v>
      </c>
      <c r="AI119" s="45">
        <f t="shared" si="52"/>
        <v>0</v>
      </c>
      <c r="AJ119" s="46">
        <v>0</v>
      </c>
      <c r="AK119" s="46">
        <v>0</v>
      </c>
      <c r="AL119" s="46">
        <f t="shared" si="91"/>
        <v>0</v>
      </c>
      <c r="AM119" s="46">
        <v>0</v>
      </c>
      <c r="AN119" s="46">
        <f t="shared" si="53"/>
        <v>0</v>
      </c>
      <c r="AO119" s="46">
        <v>0</v>
      </c>
      <c r="AP119" s="46">
        <f t="shared" si="54"/>
        <v>0</v>
      </c>
      <c r="AQ119" s="46">
        <v>0</v>
      </c>
      <c r="AR119" s="46">
        <f t="shared" si="55"/>
        <v>0</v>
      </c>
      <c r="AS119" s="46">
        <v>0</v>
      </c>
      <c r="AT119" s="46">
        <f t="shared" si="56"/>
        <v>0</v>
      </c>
      <c r="AU119" s="46">
        <v>0</v>
      </c>
      <c r="AV119" s="46">
        <f t="shared" si="57"/>
        <v>0</v>
      </c>
      <c r="AW119" s="46">
        <v>0</v>
      </c>
      <c r="AX119" s="46">
        <f t="shared" si="58"/>
        <v>0</v>
      </c>
      <c r="AY119" s="46">
        <v>0</v>
      </c>
      <c r="AZ119" s="46">
        <f t="shared" si="59"/>
        <v>0</v>
      </c>
      <c r="BA119" s="46">
        <v>0</v>
      </c>
      <c r="BB119" s="46">
        <f t="shared" si="60"/>
        <v>0</v>
      </c>
      <c r="BC119" s="46">
        <v>0</v>
      </c>
      <c r="BD119" s="46">
        <f t="shared" si="61"/>
        <v>0</v>
      </c>
      <c r="BE119" s="46">
        <v>0</v>
      </c>
      <c r="BF119" s="46">
        <f t="shared" si="62"/>
        <v>0</v>
      </c>
      <c r="BG119" s="46">
        <v>0</v>
      </c>
      <c r="BH119" s="46">
        <f t="shared" si="63"/>
        <v>0</v>
      </c>
      <c r="BI119" s="46">
        <v>0</v>
      </c>
      <c r="BJ119" s="46">
        <f t="shared" si="64"/>
        <v>0</v>
      </c>
      <c r="BK119" s="46">
        <v>0</v>
      </c>
      <c r="BL119" s="46">
        <f t="shared" si="65"/>
        <v>0</v>
      </c>
      <c r="BM119" s="46">
        <v>0</v>
      </c>
      <c r="BN119" s="46">
        <f t="shared" si="66"/>
        <v>0</v>
      </c>
      <c r="BO119" s="46">
        <v>0</v>
      </c>
      <c r="BP119" s="46">
        <f t="shared" si="67"/>
        <v>0</v>
      </c>
      <c r="BQ119" s="46">
        <v>0</v>
      </c>
      <c r="BR119" s="46">
        <f t="shared" si="68"/>
        <v>0</v>
      </c>
      <c r="BS119" s="46">
        <v>0</v>
      </c>
      <c r="BT119" s="46">
        <f t="shared" si="69"/>
        <v>0</v>
      </c>
      <c r="BU119" s="46">
        <v>0</v>
      </c>
      <c r="BV119" s="46">
        <f t="shared" si="70"/>
        <v>0</v>
      </c>
      <c r="BW119" s="46">
        <v>0</v>
      </c>
      <c r="BX119" s="46">
        <f t="shared" si="71"/>
        <v>0</v>
      </c>
      <c r="BY119" s="46">
        <v>0</v>
      </c>
      <c r="BZ119" s="46">
        <f t="shared" si="72"/>
        <v>0</v>
      </c>
      <c r="CA119" s="47">
        <v>0</v>
      </c>
      <c r="CB119" s="46">
        <f t="shared" si="73"/>
        <v>0</v>
      </c>
      <c r="CC119" s="48">
        <v>0</v>
      </c>
      <c r="CD119" s="46">
        <f t="shared" si="74"/>
        <v>0</v>
      </c>
      <c r="CE119" s="49">
        <v>45</v>
      </c>
      <c r="CF119" s="50">
        <f t="shared" si="81"/>
        <v>0</v>
      </c>
      <c r="CG119" s="51">
        <v>0</v>
      </c>
      <c r="CH119" s="52"/>
      <c r="CI119" s="52"/>
      <c r="CJ119" s="52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4">
        <v>0</v>
      </c>
      <c r="DH119" s="55">
        <v>0</v>
      </c>
      <c r="DI119" s="56" t="s">
        <v>545</v>
      </c>
      <c r="DJ119" s="57">
        <v>0</v>
      </c>
      <c r="DK119" s="57">
        <v>0</v>
      </c>
      <c r="DL119" s="57">
        <v>0</v>
      </c>
      <c r="DM119" s="57">
        <v>0</v>
      </c>
      <c r="DN119" s="57">
        <v>0</v>
      </c>
      <c r="DO119" s="57">
        <v>0</v>
      </c>
      <c r="DP119" s="58">
        <v>0</v>
      </c>
      <c r="DQ119" s="58">
        <v>0</v>
      </c>
      <c r="DR119" s="58">
        <v>0</v>
      </c>
      <c r="DS119" s="58">
        <v>0</v>
      </c>
    </row>
    <row r="120" spans="1:123" x14ac:dyDescent="0.25">
      <c r="A120" s="30" t="s">
        <v>818</v>
      </c>
      <c r="B120" s="65">
        <v>1210625</v>
      </c>
      <c r="C120" s="66"/>
      <c r="D120" s="67" t="s">
        <v>819</v>
      </c>
      <c r="E120" s="34" t="s">
        <v>616</v>
      </c>
      <c r="F120" s="34" t="s">
        <v>489</v>
      </c>
      <c r="G120" s="34" t="s">
        <v>597</v>
      </c>
      <c r="H120" s="34" t="s">
        <v>177</v>
      </c>
      <c r="I120" s="34" t="s">
        <v>734</v>
      </c>
      <c r="J120" s="34" t="s">
        <v>60</v>
      </c>
      <c r="K120" s="34" t="s">
        <v>491</v>
      </c>
      <c r="L120" s="34" t="s">
        <v>617</v>
      </c>
      <c r="M120" s="36">
        <v>1.04</v>
      </c>
      <c r="N120" s="69" t="s">
        <v>472</v>
      </c>
      <c r="O120" s="69" t="s">
        <v>58</v>
      </c>
      <c r="P120" s="37" t="s">
        <v>469</v>
      </c>
      <c r="Q120" s="38">
        <v>2023</v>
      </c>
      <c r="R120" s="39" t="s">
        <v>470</v>
      </c>
      <c r="S120" s="37" t="s">
        <v>471</v>
      </c>
      <c r="T120" s="39" t="s">
        <v>816</v>
      </c>
      <c r="U120" s="39" t="s">
        <v>817</v>
      </c>
      <c r="V120" s="39" t="s">
        <v>819</v>
      </c>
      <c r="W120" s="40" t="s">
        <v>816</v>
      </c>
      <c r="X120" s="40" t="s">
        <v>530</v>
      </c>
      <c r="Y120" s="41"/>
      <c r="Z120" s="274">
        <v>16500</v>
      </c>
      <c r="AA120" s="42"/>
      <c r="AB120" s="35">
        <f>10770420-180000-65000</f>
        <v>10525420</v>
      </c>
      <c r="AC120" s="98">
        <v>6963000</v>
      </c>
      <c r="AD120" s="43"/>
      <c r="AE120" s="98">
        <v>6963000</v>
      </c>
      <c r="AF120" s="103"/>
      <c r="AG120" s="45">
        <f t="shared" si="93"/>
        <v>10508740</v>
      </c>
      <c r="AH120" s="45">
        <f t="shared" si="94"/>
        <v>10927221.76</v>
      </c>
      <c r="AI120" s="45">
        <f t="shared" si="52"/>
        <v>10943721.76</v>
      </c>
      <c r="AJ120" s="46">
        <v>46696</v>
      </c>
      <c r="AK120" s="46">
        <f>298688-261500</f>
        <v>37188</v>
      </c>
      <c r="AL120" s="46">
        <f t="shared" si="91"/>
        <v>38675.520000000004</v>
      </c>
      <c r="AM120" s="46">
        <v>142636</v>
      </c>
      <c r="AN120" s="46">
        <f t="shared" si="53"/>
        <v>148341.44</v>
      </c>
      <c r="AO120" s="46">
        <v>772772</v>
      </c>
      <c r="AP120" s="46">
        <f t="shared" si="54"/>
        <v>803682.88</v>
      </c>
      <c r="AQ120" s="46">
        <v>875888</v>
      </c>
      <c r="AR120" s="46">
        <f t="shared" si="55"/>
        <v>910923.52</v>
      </c>
      <c r="AS120" s="46">
        <v>3921840</v>
      </c>
      <c r="AT120" s="46">
        <f t="shared" si="56"/>
        <v>4078713.6</v>
      </c>
      <c r="AU120" s="46">
        <v>3775720</v>
      </c>
      <c r="AV120" s="46">
        <f t="shared" si="57"/>
        <v>3926748.8000000003</v>
      </c>
      <c r="AW120" s="46">
        <v>936000</v>
      </c>
      <c r="AX120" s="46">
        <f t="shared" si="58"/>
        <v>973440</v>
      </c>
      <c r="AY120" s="46">
        <v>0</v>
      </c>
      <c r="AZ120" s="46">
        <f t="shared" si="59"/>
        <v>0</v>
      </c>
      <c r="BA120" s="46">
        <v>0</v>
      </c>
      <c r="BB120" s="46">
        <f t="shared" si="60"/>
        <v>0</v>
      </c>
      <c r="BC120" s="46">
        <v>0</v>
      </c>
      <c r="BD120" s="46">
        <f t="shared" si="61"/>
        <v>0</v>
      </c>
      <c r="BE120" s="46">
        <v>0</v>
      </c>
      <c r="BF120" s="46">
        <f t="shared" si="62"/>
        <v>0</v>
      </c>
      <c r="BG120" s="46">
        <v>0</v>
      </c>
      <c r="BH120" s="46">
        <f t="shared" si="63"/>
        <v>0</v>
      </c>
      <c r="BI120" s="46">
        <v>0</v>
      </c>
      <c r="BJ120" s="46">
        <f t="shared" si="64"/>
        <v>0</v>
      </c>
      <c r="BK120" s="46">
        <v>0</v>
      </c>
      <c r="BL120" s="46">
        <f t="shared" si="65"/>
        <v>0</v>
      </c>
      <c r="BM120" s="46">
        <v>0</v>
      </c>
      <c r="BN120" s="46">
        <f t="shared" si="66"/>
        <v>0</v>
      </c>
      <c r="BO120" s="46">
        <v>0</v>
      </c>
      <c r="BP120" s="46">
        <f t="shared" si="67"/>
        <v>0</v>
      </c>
      <c r="BQ120" s="46">
        <v>0</v>
      </c>
      <c r="BR120" s="46">
        <f t="shared" si="68"/>
        <v>0</v>
      </c>
      <c r="BS120" s="46">
        <v>0</v>
      </c>
      <c r="BT120" s="46">
        <f t="shared" si="69"/>
        <v>0</v>
      </c>
      <c r="BU120" s="46">
        <v>0</v>
      </c>
      <c r="BV120" s="46">
        <f t="shared" si="70"/>
        <v>0</v>
      </c>
      <c r="BW120" s="46">
        <v>0</v>
      </c>
      <c r="BX120" s="46">
        <f t="shared" si="71"/>
        <v>0</v>
      </c>
      <c r="BY120" s="46">
        <v>0</v>
      </c>
      <c r="BZ120" s="46">
        <f t="shared" si="72"/>
        <v>0</v>
      </c>
      <c r="CA120" s="47">
        <v>0</v>
      </c>
      <c r="CB120" s="46">
        <f t="shared" si="73"/>
        <v>0</v>
      </c>
      <c r="CC120" s="48">
        <v>0</v>
      </c>
      <c r="CD120" s="46">
        <f t="shared" si="74"/>
        <v>0</v>
      </c>
      <c r="CE120" s="49">
        <v>45</v>
      </c>
      <c r="CF120" s="50">
        <f t="shared" si="81"/>
        <v>88460.483555555547</v>
      </c>
      <c r="CG120" s="51">
        <v>1353685.3333333333</v>
      </c>
      <c r="CH120" s="52"/>
      <c r="CI120" s="52"/>
      <c r="CJ120" s="52"/>
      <c r="CK120" s="53"/>
      <c r="CL120" s="53"/>
      <c r="CM120" s="53"/>
      <c r="CN120" s="53"/>
      <c r="CO120" s="53"/>
      <c r="CP120" s="53"/>
      <c r="CQ120" s="52">
        <f t="shared" ref="CQ120:DF122" si="96">$CF120</f>
        <v>88460.483555555547</v>
      </c>
      <c r="CR120" s="52">
        <f t="shared" si="96"/>
        <v>88460.483555555547</v>
      </c>
      <c r="CS120" s="52">
        <f t="shared" si="96"/>
        <v>88460.483555555547</v>
      </c>
      <c r="CT120" s="52">
        <f t="shared" si="96"/>
        <v>88460.483555555547</v>
      </c>
      <c r="CU120" s="52">
        <f t="shared" si="96"/>
        <v>88460.483555555547</v>
      </c>
      <c r="CV120" s="52">
        <f t="shared" si="96"/>
        <v>88460.483555555547</v>
      </c>
      <c r="CW120" s="52">
        <f t="shared" si="96"/>
        <v>88460.483555555547</v>
      </c>
      <c r="CX120" s="52">
        <f t="shared" si="96"/>
        <v>88460.483555555547</v>
      </c>
      <c r="CY120" s="52">
        <f t="shared" si="96"/>
        <v>88460.483555555547</v>
      </c>
      <c r="CZ120" s="52">
        <f t="shared" si="96"/>
        <v>88460.483555555547</v>
      </c>
      <c r="DA120" s="52">
        <f t="shared" si="96"/>
        <v>88460.483555555547</v>
      </c>
      <c r="DB120" s="52">
        <f t="shared" si="96"/>
        <v>88460.483555555547</v>
      </c>
      <c r="DC120" s="52">
        <f t="shared" si="96"/>
        <v>88460.483555555547</v>
      </c>
      <c r="DD120" s="52">
        <f t="shared" si="96"/>
        <v>88460.483555555547</v>
      </c>
      <c r="DE120" s="52">
        <f t="shared" si="96"/>
        <v>88460.483555555547</v>
      </c>
      <c r="DF120" s="52">
        <f t="shared" si="96"/>
        <v>88460.483555555547</v>
      </c>
      <c r="DG120" s="54">
        <v>2453554.666666667</v>
      </c>
      <c r="DH120" s="55">
        <v>16</v>
      </c>
      <c r="DI120" s="56" t="s">
        <v>545</v>
      </c>
      <c r="DJ120" s="88">
        <v>0</v>
      </c>
      <c r="DK120" s="57">
        <v>16506.863267670913</v>
      </c>
      <c r="DL120" s="57">
        <v>122091.966396292</v>
      </c>
      <c r="DM120" s="57">
        <v>172513.26477404399</v>
      </c>
      <c r="DN120" s="57">
        <v>445685.30822711473</v>
      </c>
      <c r="DO120" s="57">
        <v>0</v>
      </c>
      <c r="DP120" s="58">
        <v>214.58922247972185</v>
      </c>
      <c r="DQ120" s="58">
        <v>1587.195563151796</v>
      </c>
      <c r="DR120" s="58">
        <v>2242.6724420625719</v>
      </c>
      <c r="DS120" s="58">
        <v>5793.9090069524909</v>
      </c>
    </row>
    <row r="121" spans="1:123" x14ac:dyDescent="0.25">
      <c r="A121" s="30" t="s">
        <v>820</v>
      </c>
      <c r="B121" s="65">
        <v>1210627</v>
      </c>
      <c r="C121" s="66"/>
      <c r="D121" s="67" t="s">
        <v>821</v>
      </c>
      <c r="E121" s="34" t="s">
        <v>616</v>
      </c>
      <c r="F121" s="34" t="s">
        <v>489</v>
      </c>
      <c r="G121" s="34" t="s">
        <v>597</v>
      </c>
      <c r="H121" s="34" t="s">
        <v>177</v>
      </c>
      <c r="I121" s="34" t="s">
        <v>734</v>
      </c>
      <c r="J121" s="34" t="s">
        <v>60</v>
      </c>
      <c r="K121" s="34" t="s">
        <v>491</v>
      </c>
      <c r="L121" s="34" t="s">
        <v>617</v>
      </c>
      <c r="M121" s="36">
        <v>1.04</v>
      </c>
      <c r="N121" s="69" t="s">
        <v>472</v>
      </c>
      <c r="O121" s="69" t="s">
        <v>58</v>
      </c>
      <c r="P121" s="37" t="s">
        <v>469</v>
      </c>
      <c r="Q121" s="38">
        <v>2023</v>
      </c>
      <c r="R121" s="39" t="s">
        <v>470</v>
      </c>
      <c r="S121" s="37" t="s">
        <v>471</v>
      </c>
      <c r="T121" s="39" t="s">
        <v>816</v>
      </c>
      <c r="U121" s="39" t="s">
        <v>817</v>
      </c>
      <c r="V121" s="39" t="s">
        <v>822</v>
      </c>
      <c r="W121" s="40" t="s">
        <v>816</v>
      </c>
      <c r="X121" s="40" t="s">
        <v>530</v>
      </c>
      <c r="Y121" s="41"/>
      <c r="Z121" s="274">
        <v>0</v>
      </c>
      <c r="AA121" s="42"/>
      <c r="AB121" s="35">
        <f>3100000+117800</f>
        <v>3217800</v>
      </c>
      <c r="AC121" s="43">
        <v>1550000</v>
      </c>
      <c r="AD121" s="43"/>
      <c r="AE121" s="43">
        <v>1550000</v>
      </c>
      <c r="AF121" s="44"/>
      <c r="AG121" s="45">
        <f t="shared" si="93"/>
        <v>3217800</v>
      </c>
      <c r="AH121" s="45">
        <f t="shared" si="94"/>
        <v>3333864</v>
      </c>
      <c r="AI121" s="45">
        <f t="shared" si="52"/>
        <v>3333864</v>
      </c>
      <c r="AJ121" s="256">
        <f>161200+155000</f>
        <v>316200</v>
      </c>
      <c r="AK121" s="46">
        <v>1289600</v>
      </c>
      <c r="AL121" s="46">
        <f t="shared" si="91"/>
        <v>1341184</v>
      </c>
      <c r="AM121" s="46">
        <v>1289600</v>
      </c>
      <c r="AN121" s="46">
        <f t="shared" si="53"/>
        <v>1341184</v>
      </c>
      <c r="AO121" s="46">
        <v>322400</v>
      </c>
      <c r="AP121" s="46">
        <f t="shared" si="54"/>
        <v>335296</v>
      </c>
      <c r="AQ121" s="46">
        <v>0</v>
      </c>
      <c r="AR121" s="46">
        <f t="shared" si="55"/>
        <v>0</v>
      </c>
      <c r="AS121" s="46">
        <v>0</v>
      </c>
      <c r="AT121" s="46">
        <f t="shared" si="56"/>
        <v>0</v>
      </c>
      <c r="AU121" s="46">
        <v>0</v>
      </c>
      <c r="AV121" s="46">
        <f t="shared" si="57"/>
        <v>0</v>
      </c>
      <c r="AW121" s="46">
        <v>0</v>
      </c>
      <c r="AX121" s="46">
        <f t="shared" si="58"/>
        <v>0</v>
      </c>
      <c r="AY121" s="46">
        <v>0</v>
      </c>
      <c r="AZ121" s="46">
        <f t="shared" si="59"/>
        <v>0</v>
      </c>
      <c r="BA121" s="46">
        <v>0</v>
      </c>
      <c r="BB121" s="46">
        <f t="shared" si="60"/>
        <v>0</v>
      </c>
      <c r="BC121" s="46">
        <v>0</v>
      </c>
      <c r="BD121" s="46">
        <f t="shared" si="61"/>
        <v>0</v>
      </c>
      <c r="BE121" s="46">
        <v>0</v>
      </c>
      <c r="BF121" s="46">
        <f t="shared" si="62"/>
        <v>0</v>
      </c>
      <c r="BG121" s="46">
        <v>0</v>
      </c>
      <c r="BH121" s="46">
        <f t="shared" si="63"/>
        <v>0</v>
      </c>
      <c r="BI121" s="46">
        <v>0</v>
      </c>
      <c r="BJ121" s="46">
        <f t="shared" si="64"/>
        <v>0</v>
      </c>
      <c r="BK121" s="46">
        <v>0</v>
      </c>
      <c r="BL121" s="46">
        <f t="shared" si="65"/>
        <v>0</v>
      </c>
      <c r="BM121" s="46">
        <v>0</v>
      </c>
      <c r="BN121" s="46">
        <f t="shared" si="66"/>
        <v>0</v>
      </c>
      <c r="BO121" s="46">
        <v>0</v>
      </c>
      <c r="BP121" s="46">
        <f t="shared" si="67"/>
        <v>0</v>
      </c>
      <c r="BQ121" s="46">
        <v>0</v>
      </c>
      <c r="BR121" s="46">
        <f t="shared" si="68"/>
        <v>0</v>
      </c>
      <c r="BS121" s="46">
        <v>0</v>
      </c>
      <c r="BT121" s="46">
        <f t="shared" si="69"/>
        <v>0</v>
      </c>
      <c r="BU121" s="46">
        <v>0</v>
      </c>
      <c r="BV121" s="46">
        <f t="shared" si="70"/>
        <v>0</v>
      </c>
      <c r="BW121" s="46">
        <v>0</v>
      </c>
      <c r="BX121" s="46">
        <f t="shared" si="71"/>
        <v>0</v>
      </c>
      <c r="BY121" s="46">
        <v>0</v>
      </c>
      <c r="BZ121" s="46">
        <f t="shared" si="72"/>
        <v>0</v>
      </c>
      <c r="CA121" s="47">
        <v>0</v>
      </c>
      <c r="CB121" s="46">
        <f t="shared" si="73"/>
        <v>0</v>
      </c>
      <c r="CC121" s="48">
        <v>0</v>
      </c>
      <c r="CD121" s="46">
        <f t="shared" si="74"/>
        <v>0</v>
      </c>
      <c r="CE121" s="49">
        <v>45</v>
      </c>
      <c r="CF121" s="50">
        <f t="shared" si="81"/>
        <v>39641.422222222223</v>
      </c>
      <c r="CG121" s="51">
        <v>741244.44444444473</v>
      </c>
      <c r="CH121" s="52"/>
      <c r="CI121" s="52"/>
      <c r="CJ121" s="52"/>
      <c r="CK121" s="53"/>
      <c r="CL121" s="53"/>
      <c r="CM121" s="52">
        <f t="shared" ref="CM121:CP122" si="97">$CF121</f>
        <v>39641.422222222223</v>
      </c>
      <c r="CN121" s="52">
        <f t="shared" si="97"/>
        <v>39641.422222222223</v>
      </c>
      <c r="CO121" s="52">
        <f t="shared" si="97"/>
        <v>39641.422222222223</v>
      </c>
      <c r="CP121" s="52">
        <f t="shared" si="97"/>
        <v>39641.422222222223</v>
      </c>
      <c r="CQ121" s="52">
        <f t="shared" si="96"/>
        <v>39641.422222222223</v>
      </c>
      <c r="CR121" s="52">
        <f t="shared" si="96"/>
        <v>39641.422222222223</v>
      </c>
      <c r="CS121" s="52">
        <f t="shared" si="96"/>
        <v>39641.422222222223</v>
      </c>
      <c r="CT121" s="52">
        <f t="shared" si="96"/>
        <v>39641.422222222223</v>
      </c>
      <c r="CU121" s="52">
        <f t="shared" si="96"/>
        <v>39641.422222222223</v>
      </c>
      <c r="CV121" s="52">
        <f t="shared" si="96"/>
        <v>39641.422222222223</v>
      </c>
      <c r="CW121" s="52">
        <f t="shared" si="96"/>
        <v>39641.422222222223</v>
      </c>
      <c r="CX121" s="52">
        <f t="shared" si="96"/>
        <v>39641.422222222223</v>
      </c>
      <c r="CY121" s="52">
        <f t="shared" si="96"/>
        <v>39641.422222222223</v>
      </c>
      <c r="CZ121" s="52">
        <f t="shared" si="96"/>
        <v>39641.422222222223</v>
      </c>
      <c r="DA121" s="52">
        <f t="shared" si="96"/>
        <v>39641.422222222223</v>
      </c>
      <c r="DB121" s="52">
        <f t="shared" si="96"/>
        <v>39641.422222222223</v>
      </c>
      <c r="DC121" s="52">
        <f t="shared" si="96"/>
        <v>39641.422222222223</v>
      </c>
      <c r="DD121" s="52">
        <f t="shared" si="96"/>
        <v>39641.422222222223</v>
      </c>
      <c r="DE121" s="52">
        <f t="shared" si="96"/>
        <v>39641.422222222223</v>
      </c>
      <c r="DF121" s="52">
        <f t="shared" si="96"/>
        <v>39641.422222222223</v>
      </c>
      <c r="DG121" s="54">
        <v>926555.55555555527</v>
      </c>
      <c r="DH121" s="55">
        <v>20</v>
      </c>
      <c r="DI121" s="56" t="s">
        <v>545</v>
      </c>
      <c r="DJ121" s="88">
        <v>80337.186897880543</v>
      </c>
      <c r="DK121" s="57">
        <v>163887.86127167632</v>
      </c>
      <c r="DL121" s="57">
        <v>832293.25626204244</v>
      </c>
      <c r="DM121" s="57">
        <v>1500698.6512524085</v>
      </c>
      <c r="DN121" s="57">
        <v>1667800</v>
      </c>
      <c r="DO121" s="57">
        <v>964.04624277456651</v>
      </c>
      <c r="DP121" s="58">
        <v>2130.5421965317919</v>
      </c>
      <c r="DQ121" s="58">
        <v>10819.812331406551</v>
      </c>
      <c r="DR121" s="58">
        <v>19509.08246628131</v>
      </c>
      <c r="DS121" s="58">
        <v>21681.399999999998</v>
      </c>
    </row>
    <row r="122" spans="1:123" x14ac:dyDescent="0.25">
      <c r="A122" s="30" t="s">
        <v>823</v>
      </c>
      <c r="B122" s="65">
        <v>1210629</v>
      </c>
      <c r="C122" s="66"/>
      <c r="D122" s="67" t="s">
        <v>824</v>
      </c>
      <c r="E122" s="34" t="s">
        <v>616</v>
      </c>
      <c r="F122" s="34" t="s">
        <v>489</v>
      </c>
      <c r="G122" s="34" t="s">
        <v>597</v>
      </c>
      <c r="H122" s="34" t="s">
        <v>177</v>
      </c>
      <c r="I122" s="34" t="s">
        <v>734</v>
      </c>
      <c r="J122" s="34" t="s">
        <v>60</v>
      </c>
      <c r="K122" s="34" t="s">
        <v>491</v>
      </c>
      <c r="L122" s="34" t="s">
        <v>617</v>
      </c>
      <c r="M122" s="36">
        <v>1.04</v>
      </c>
      <c r="N122" s="69" t="s">
        <v>472</v>
      </c>
      <c r="O122" s="69" t="s">
        <v>58</v>
      </c>
      <c r="P122" s="37" t="s">
        <v>469</v>
      </c>
      <c r="Q122" s="38">
        <v>2023</v>
      </c>
      <c r="R122" s="39" t="s">
        <v>470</v>
      </c>
      <c r="S122" s="37" t="s">
        <v>471</v>
      </c>
      <c r="T122" s="39" t="s">
        <v>816</v>
      </c>
      <c r="U122" s="39" t="s">
        <v>817</v>
      </c>
      <c r="V122" s="39" t="s">
        <v>825</v>
      </c>
      <c r="W122" s="40" t="s">
        <v>816</v>
      </c>
      <c r="X122" s="40" t="s">
        <v>530</v>
      </c>
      <c r="Y122" s="41"/>
      <c r="Z122" s="274">
        <v>0</v>
      </c>
      <c r="AA122" s="42"/>
      <c r="AB122" s="35">
        <f>1720000+265760-1365000-45000</f>
        <v>575760</v>
      </c>
      <c r="AC122" s="43">
        <v>260000</v>
      </c>
      <c r="AD122" s="43"/>
      <c r="AE122" s="43">
        <v>260000</v>
      </c>
      <c r="AF122" s="44"/>
      <c r="AG122" s="45">
        <f t="shared" si="93"/>
        <v>575760</v>
      </c>
      <c r="AH122" s="45">
        <f t="shared" si="94"/>
        <v>575760</v>
      </c>
      <c r="AI122" s="45">
        <f t="shared" si="52"/>
        <v>575760</v>
      </c>
      <c r="AJ122" s="70">
        <f>1709760-45000-1365000+276000</f>
        <v>575760</v>
      </c>
      <c r="AK122" s="70">
        <v>0</v>
      </c>
      <c r="AL122" s="46">
        <f t="shared" si="91"/>
        <v>0</v>
      </c>
      <c r="AM122" s="70">
        <v>0</v>
      </c>
      <c r="AN122" s="46">
        <f t="shared" si="53"/>
        <v>0</v>
      </c>
      <c r="AO122" s="70">
        <v>0</v>
      </c>
      <c r="AP122" s="46">
        <f t="shared" si="54"/>
        <v>0</v>
      </c>
      <c r="AQ122" s="70">
        <v>0</v>
      </c>
      <c r="AR122" s="46">
        <f t="shared" si="55"/>
        <v>0</v>
      </c>
      <c r="AS122" s="70">
        <v>0</v>
      </c>
      <c r="AT122" s="46">
        <f t="shared" si="56"/>
        <v>0</v>
      </c>
      <c r="AU122" s="70">
        <v>0</v>
      </c>
      <c r="AV122" s="46">
        <f t="shared" si="57"/>
        <v>0</v>
      </c>
      <c r="AW122" s="70">
        <v>0</v>
      </c>
      <c r="AX122" s="46">
        <f t="shared" si="58"/>
        <v>0</v>
      </c>
      <c r="AY122" s="70">
        <v>0</v>
      </c>
      <c r="AZ122" s="46">
        <f t="shared" si="59"/>
        <v>0</v>
      </c>
      <c r="BA122" s="46">
        <v>0</v>
      </c>
      <c r="BB122" s="46">
        <f t="shared" si="60"/>
        <v>0</v>
      </c>
      <c r="BC122" s="46">
        <v>0</v>
      </c>
      <c r="BD122" s="46">
        <f t="shared" si="61"/>
        <v>0</v>
      </c>
      <c r="BE122" s="46">
        <v>0</v>
      </c>
      <c r="BF122" s="46">
        <f t="shared" si="62"/>
        <v>0</v>
      </c>
      <c r="BG122" s="46">
        <v>0</v>
      </c>
      <c r="BH122" s="46">
        <f t="shared" si="63"/>
        <v>0</v>
      </c>
      <c r="BI122" s="46">
        <v>0</v>
      </c>
      <c r="BJ122" s="46">
        <f t="shared" si="64"/>
        <v>0</v>
      </c>
      <c r="BK122" s="46">
        <v>0</v>
      </c>
      <c r="BL122" s="46">
        <f t="shared" si="65"/>
        <v>0</v>
      </c>
      <c r="BM122" s="46">
        <v>0</v>
      </c>
      <c r="BN122" s="46">
        <f t="shared" si="66"/>
        <v>0</v>
      </c>
      <c r="BO122" s="46">
        <v>0</v>
      </c>
      <c r="BP122" s="46">
        <f t="shared" si="67"/>
        <v>0</v>
      </c>
      <c r="BQ122" s="46">
        <v>0</v>
      </c>
      <c r="BR122" s="46">
        <f t="shared" si="68"/>
        <v>0</v>
      </c>
      <c r="BS122" s="46">
        <v>0</v>
      </c>
      <c r="BT122" s="46">
        <f t="shared" si="69"/>
        <v>0</v>
      </c>
      <c r="BU122" s="46">
        <v>0</v>
      </c>
      <c r="BV122" s="46">
        <f t="shared" si="70"/>
        <v>0</v>
      </c>
      <c r="BW122" s="46">
        <v>0</v>
      </c>
      <c r="BX122" s="46">
        <f t="shared" si="71"/>
        <v>0</v>
      </c>
      <c r="BY122" s="46">
        <v>0</v>
      </c>
      <c r="BZ122" s="46">
        <f t="shared" si="72"/>
        <v>0</v>
      </c>
      <c r="CA122" s="47">
        <v>0</v>
      </c>
      <c r="CB122" s="46">
        <f t="shared" si="73"/>
        <v>0</v>
      </c>
      <c r="CC122" s="48">
        <v>0</v>
      </c>
      <c r="CD122" s="46">
        <f t="shared" si="74"/>
        <v>0</v>
      </c>
      <c r="CE122" s="49">
        <v>45</v>
      </c>
      <c r="CF122" s="50">
        <f t="shared" si="81"/>
        <v>7016.8888888888887</v>
      </c>
      <c r="CG122" s="71">
        <v>787904.00000000012</v>
      </c>
      <c r="CH122" s="52"/>
      <c r="CI122" s="52"/>
      <c r="CJ122" s="52">
        <f>$CF122</f>
        <v>7016.8888888888887</v>
      </c>
      <c r="CK122" s="52">
        <f>$CF122</f>
        <v>7016.8888888888887</v>
      </c>
      <c r="CL122" s="52">
        <f>$CF122</f>
        <v>7016.8888888888887</v>
      </c>
      <c r="CM122" s="52">
        <f t="shared" si="97"/>
        <v>7016.8888888888887</v>
      </c>
      <c r="CN122" s="52">
        <f t="shared" si="97"/>
        <v>7016.8888888888887</v>
      </c>
      <c r="CO122" s="52">
        <f t="shared" si="97"/>
        <v>7016.8888888888887</v>
      </c>
      <c r="CP122" s="52">
        <f t="shared" si="97"/>
        <v>7016.8888888888887</v>
      </c>
      <c r="CQ122" s="52">
        <f t="shared" si="96"/>
        <v>7016.8888888888887</v>
      </c>
      <c r="CR122" s="52">
        <f t="shared" si="96"/>
        <v>7016.8888888888887</v>
      </c>
      <c r="CS122" s="52">
        <f t="shared" si="96"/>
        <v>7016.8888888888887</v>
      </c>
      <c r="CT122" s="52">
        <f t="shared" si="96"/>
        <v>7016.8888888888887</v>
      </c>
      <c r="CU122" s="52">
        <f t="shared" si="96"/>
        <v>7016.8888888888887</v>
      </c>
      <c r="CV122" s="52">
        <f t="shared" si="96"/>
        <v>7016.8888888888887</v>
      </c>
      <c r="CW122" s="52">
        <f t="shared" si="96"/>
        <v>7016.8888888888887</v>
      </c>
      <c r="CX122" s="52">
        <f t="shared" si="96"/>
        <v>7016.8888888888887</v>
      </c>
      <c r="CY122" s="52">
        <f t="shared" si="96"/>
        <v>7016.8888888888887</v>
      </c>
      <c r="CZ122" s="52">
        <f t="shared" si="96"/>
        <v>7016.8888888888887</v>
      </c>
      <c r="DA122" s="52">
        <f t="shared" si="96"/>
        <v>7016.8888888888887</v>
      </c>
      <c r="DB122" s="52">
        <f t="shared" si="96"/>
        <v>7016.8888888888887</v>
      </c>
      <c r="DC122" s="52">
        <f t="shared" si="96"/>
        <v>7016.8888888888887</v>
      </c>
      <c r="DD122" s="52">
        <f t="shared" si="96"/>
        <v>7016.8888888888887</v>
      </c>
      <c r="DE122" s="52">
        <f t="shared" si="96"/>
        <v>7016.8888888888887</v>
      </c>
      <c r="DF122" s="52">
        <f t="shared" si="96"/>
        <v>7016.8888888888887</v>
      </c>
      <c r="DG122" s="54">
        <v>937855.99999999988</v>
      </c>
      <c r="DH122" s="55">
        <v>21</v>
      </c>
      <c r="DI122" s="56" t="s">
        <v>545</v>
      </c>
      <c r="DJ122" s="88">
        <v>16000</v>
      </c>
      <c r="DK122" s="57">
        <v>876080</v>
      </c>
      <c r="DL122" s="57">
        <v>1386720</v>
      </c>
      <c r="DM122" s="57">
        <v>1513080</v>
      </c>
      <c r="DN122" s="57">
        <v>1479456</v>
      </c>
      <c r="DO122" s="57">
        <v>192</v>
      </c>
      <c r="DP122" s="58">
        <v>11389.039999999999</v>
      </c>
      <c r="DQ122" s="58">
        <v>18027.36</v>
      </c>
      <c r="DR122" s="58">
        <v>19670.04</v>
      </c>
      <c r="DS122" s="58">
        <v>19232.928</v>
      </c>
    </row>
    <row r="123" spans="1:123" x14ac:dyDescent="0.25">
      <c r="A123" s="92" t="s">
        <v>826</v>
      </c>
      <c r="B123" s="65">
        <v>1210630</v>
      </c>
      <c r="C123" s="66"/>
      <c r="D123" s="67" t="s">
        <v>827</v>
      </c>
      <c r="E123" s="34" t="s">
        <v>616</v>
      </c>
      <c r="F123" s="34" t="s">
        <v>489</v>
      </c>
      <c r="G123" s="34" t="s">
        <v>597</v>
      </c>
      <c r="H123" s="34" t="s">
        <v>177</v>
      </c>
      <c r="I123" s="34" t="s">
        <v>734</v>
      </c>
      <c r="J123" s="34" t="s">
        <v>60</v>
      </c>
      <c r="K123" s="34" t="s">
        <v>491</v>
      </c>
      <c r="L123" s="34" t="s">
        <v>617</v>
      </c>
      <c r="M123" s="36">
        <v>1.04</v>
      </c>
      <c r="N123" s="69" t="s">
        <v>472</v>
      </c>
      <c r="O123" s="69" t="s">
        <v>58</v>
      </c>
      <c r="P123" s="37" t="s">
        <v>469</v>
      </c>
      <c r="Q123" s="38">
        <v>2023</v>
      </c>
      <c r="R123" s="39" t="s">
        <v>470</v>
      </c>
      <c r="S123" s="37" t="s">
        <v>471</v>
      </c>
      <c r="T123" s="39" t="s">
        <v>816</v>
      </c>
      <c r="U123" s="39" t="s">
        <v>817</v>
      </c>
      <c r="V123" s="39" t="s">
        <v>827</v>
      </c>
      <c r="W123" s="40" t="s">
        <v>816</v>
      </c>
      <c r="X123" s="40" t="s">
        <v>530</v>
      </c>
      <c r="Y123" s="41"/>
      <c r="Z123" s="274">
        <v>0</v>
      </c>
      <c r="AA123" s="42"/>
      <c r="AB123" s="35">
        <v>0</v>
      </c>
      <c r="AC123" s="43">
        <v>0</v>
      </c>
      <c r="AD123" s="43"/>
      <c r="AE123" s="43">
        <v>0</v>
      </c>
      <c r="AF123" s="44"/>
      <c r="AG123" s="45">
        <f t="shared" si="93"/>
        <v>0</v>
      </c>
      <c r="AH123" s="45">
        <f t="shared" si="94"/>
        <v>0</v>
      </c>
      <c r="AI123" s="45">
        <f t="shared" si="52"/>
        <v>0</v>
      </c>
      <c r="AJ123" s="80">
        <v>0</v>
      </c>
      <c r="AK123" s="104">
        <v>0</v>
      </c>
      <c r="AL123" s="46">
        <f t="shared" si="91"/>
        <v>0</v>
      </c>
      <c r="AM123" s="104">
        <v>0</v>
      </c>
      <c r="AN123" s="46">
        <f t="shared" si="53"/>
        <v>0</v>
      </c>
      <c r="AO123" s="104">
        <v>0</v>
      </c>
      <c r="AP123" s="46">
        <f t="shared" si="54"/>
        <v>0</v>
      </c>
      <c r="AQ123" s="104">
        <v>0</v>
      </c>
      <c r="AR123" s="46">
        <f t="shared" si="55"/>
        <v>0</v>
      </c>
      <c r="AS123" s="104">
        <v>0</v>
      </c>
      <c r="AT123" s="46">
        <f t="shared" si="56"/>
        <v>0</v>
      </c>
      <c r="AU123" s="104">
        <v>0</v>
      </c>
      <c r="AV123" s="46">
        <f t="shared" si="57"/>
        <v>0</v>
      </c>
      <c r="AW123" s="104">
        <v>0</v>
      </c>
      <c r="AX123" s="46">
        <f t="shared" si="58"/>
        <v>0</v>
      </c>
      <c r="AY123" s="46">
        <v>0</v>
      </c>
      <c r="AZ123" s="46">
        <f t="shared" si="59"/>
        <v>0</v>
      </c>
      <c r="BA123" s="46">
        <v>0</v>
      </c>
      <c r="BB123" s="46">
        <f t="shared" si="60"/>
        <v>0</v>
      </c>
      <c r="BC123" s="46">
        <v>0</v>
      </c>
      <c r="BD123" s="46">
        <f t="shared" si="61"/>
        <v>0</v>
      </c>
      <c r="BE123" s="46">
        <v>0</v>
      </c>
      <c r="BF123" s="46">
        <f t="shared" si="62"/>
        <v>0</v>
      </c>
      <c r="BG123" s="46">
        <v>0</v>
      </c>
      <c r="BH123" s="46">
        <f t="shared" si="63"/>
        <v>0</v>
      </c>
      <c r="BI123" s="46">
        <v>0</v>
      </c>
      <c r="BJ123" s="46">
        <f t="shared" si="64"/>
        <v>0</v>
      </c>
      <c r="BK123" s="46">
        <v>0</v>
      </c>
      <c r="BL123" s="46">
        <f t="shared" si="65"/>
        <v>0</v>
      </c>
      <c r="BM123" s="46">
        <v>0</v>
      </c>
      <c r="BN123" s="46">
        <f t="shared" si="66"/>
        <v>0</v>
      </c>
      <c r="BO123" s="46">
        <v>0</v>
      </c>
      <c r="BP123" s="46">
        <f t="shared" si="67"/>
        <v>0</v>
      </c>
      <c r="BQ123" s="46">
        <v>0</v>
      </c>
      <c r="BR123" s="46">
        <f t="shared" si="68"/>
        <v>0</v>
      </c>
      <c r="BS123" s="46">
        <v>0</v>
      </c>
      <c r="BT123" s="46">
        <f t="shared" si="69"/>
        <v>0</v>
      </c>
      <c r="BU123" s="46">
        <v>0</v>
      </c>
      <c r="BV123" s="46">
        <f t="shared" si="70"/>
        <v>0</v>
      </c>
      <c r="BW123" s="46">
        <v>0</v>
      </c>
      <c r="BX123" s="46">
        <f t="shared" si="71"/>
        <v>0</v>
      </c>
      <c r="BY123" s="46">
        <v>0</v>
      </c>
      <c r="BZ123" s="46">
        <f t="shared" si="72"/>
        <v>0</v>
      </c>
      <c r="CA123" s="47">
        <v>0</v>
      </c>
      <c r="CB123" s="46">
        <f t="shared" si="73"/>
        <v>0</v>
      </c>
      <c r="CC123" s="48">
        <v>0</v>
      </c>
      <c r="CD123" s="46">
        <f t="shared" si="74"/>
        <v>0</v>
      </c>
      <c r="CE123" s="81">
        <v>10</v>
      </c>
      <c r="CF123" s="50">
        <f t="shared" si="81"/>
        <v>0</v>
      </c>
      <c r="CG123" s="82">
        <v>622000</v>
      </c>
      <c r="CH123" s="83"/>
      <c r="CI123" s="83"/>
      <c r="CJ123" s="83"/>
      <c r="CK123" s="84"/>
      <c r="CL123" s="84"/>
      <c r="CM123" s="84"/>
      <c r="CN123" s="84"/>
      <c r="CO123" s="84"/>
      <c r="CP123" s="84"/>
      <c r="CQ123" s="84"/>
      <c r="CR123" s="84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2">
        <v>0</v>
      </c>
      <c r="DH123" s="55">
        <v>10</v>
      </c>
      <c r="DI123" s="56" t="s">
        <v>545</v>
      </c>
      <c r="DJ123" s="57">
        <v>50000</v>
      </c>
      <c r="DK123" s="57">
        <v>102000</v>
      </c>
      <c r="DL123" s="57">
        <v>154000</v>
      </c>
      <c r="DM123" s="57">
        <v>206000</v>
      </c>
      <c r="DN123" s="57">
        <v>258000</v>
      </c>
      <c r="DO123" s="57">
        <v>600</v>
      </c>
      <c r="DP123" s="58">
        <v>1326</v>
      </c>
      <c r="DQ123" s="58">
        <v>2002</v>
      </c>
      <c r="DR123" s="58">
        <v>2678</v>
      </c>
      <c r="DS123" s="58">
        <v>3354</v>
      </c>
    </row>
    <row r="124" spans="1:123" x14ac:dyDescent="0.25">
      <c r="A124" s="30" t="s">
        <v>828</v>
      </c>
      <c r="B124" s="65">
        <v>1210631</v>
      </c>
      <c r="C124" s="66"/>
      <c r="D124" s="67" t="s">
        <v>829</v>
      </c>
      <c r="E124" s="34" t="s">
        <v>616</v>
      </c>
      <c r="F124" s="34" t="s">
        <v>489</v>
      </c>
      <c r="G124" s="34" t="s">
        <v>597</v>
      </c>
      <c r="H124" s="34" t="s">
        <v>177</v>
      </c>
      <c r="I124" s="34" t="s">
        <v>734</v>
      </c>
      <c r="J124" s="34" t="s">
        <v>60</v>
      </c>
      <c r="K124" s="34" t="s">
        <v>491</v>
      </c>
      <c r="L124" s="34" t="s">
        <v>617</v>
      </c>
      <c r="M124" s="36">
        <v>1.04</v>
      </c>
      <c r="N124" s="69" t="s">
        <v>472</v>
      </c>
      <c r="O124" s="69" t="s">
        <v>58</v>
      </c>
      <c r="P124" s="37" t="s">
        <v>469</v>
      </c>
      <c r="Q124" s="38">
        <v>2023</v>
      </c>
      <c r="R124" s="39" t="s">
        <v>470</v>
      </c>
      <c r="S124" s="37" t="s">
        <v>471</v>
      </c>
      <c r="T124" s="39" t="s">
        <v>816</v>
      </c>
      <c r="U124" s="39" t="s">
        <v>817</v>
      </c>
      <c r="V124" s="39" t="s">
        <v>830</v>
      </c>
      <c r="W124" s="40" t="s">
        <v>816</v>
      </c>
      <c r="X124" s="40" t="s">
        <v>530</v>
      </c>
      <c r="Y124" s="41"/>
      <c r="Z124" s="274">
        <v>0</v>
      </c>
      <c r="AA124" s="42"/>
      <c r="AB124" s="98">
        <f>4456000-352906</f>
        <v>4103094</v>
      </c>
      <c r="AC124" s="43">
        <v>0</v>
      </c>
      <c r="AD124" s="43"/>
      <c r="AE124" s="43">
        <v>0</v>
      </c>
      <c r="AF124" s="44"/>
      <c r="AG124" s="217">
        <f t="shared" si="93"/>
        <v>4235507.12</v>
      </c>
      <c r="AH124" s="45">
        <f t="shared" si="94"/>
        <v>4377634.1440000003</v>
      </c>
      <c r="AI124" s="45">
        <f t="shared" si="52"/>
        <v>4377634.1440000003</v>
      </c>
      <c r="AJ124" s="46">
        <v>682331.52</v>
      </c>
      <c r="AK124" s="46">
        <v>900731.52</v>
      </c>
      <c r="AL124" s="46">
        <f t="shared" si="91"/>
        <v>936760.78080000007</v>
      </c>
      <c r="AM124" s="46">
        <v>513132.88</v>
      </c>
      <c r="AN124" s="46">
        <f t="shared" si="53"/>
        <v>533658.19520000007</v>
      </c>
      <c r="AO124" s="46">
        <v>186095.52000000002</v>
      </c>
      <c r="AP124" s="46">
        <f t="shared" si="54"/>
        <v>193539.34080000003</v>
      </c>
      <c r="AQ124" s="46">
        <v>76895.520000000004</v>
      </c>
      <c r="AR124" s="46">
        <f t="shared" si="55"/>
        <v>79971.340800000005</v>
      </c>
      <c r="AS124" s="46">
        <v>233480</v>
      </c>
      <c r="AT124" s="46">
        <f t="shared" si="56"/>
        <v>242819.20000000001</v>
      </c>
      <c r="AU124" s="46">
        <v>451880</v>
      </c>
      <c r="AV124" s="46">
        <f t="shared" si="57"/>
        <v>469955.2</v>
      </c>
      <c r="AW124" s="46">
        <v>646751.04</v>
      </c>
      <c r="AX124" s="46">
        <f t="shared" si="58"/>
        <v>672621.08160000003</v>
      </c>
      <c r="AY124" s="46">
        <v>420160</v>
      </c>
      <c r="AZ124" s="46">
        <f t="shared" si="59"/>
        <v>436966.40000000002</v>
      </c>
      <c r="BA124" s="46">
        <v>89440</v>
      </c>
      <c r="BB124" s="46">
        <f t="shared" si="60"/>
        <v>93017.600000000006</v>
      </c>
      <c r="BC124" s="46">
        <v>34609.120000000003</v>
      </c>
      <c r="BD124" s="46">
        <f t="shared" si="61"/>
        <v>35993.484800000006</v>
      </c>
      <c r="BE124" s="46">
        <v>0</v>
      </c>
      <c r="BF124" s="46">
        <f t="shared" si="62"/>
        <v>0</v>
      </c>
      <c r="BG124" s="46">
        <v>0</v>
      </c>
      <c r="BH124" s="46">
        <f t="shared" si="63"/>
        <v>0</v>
      </c>
      <c r="BI124" s="46">
        <v>0</v>
      </c>
      <c r="BJ124" s="46">
        <f t="shared" si="64"/>
        <v>0</v>
      </c>
      <c r="BK124" s="46">
        <v>0</v>
      </c>
      <c r="BL124" s="46">
        <f t="shared" si="65"/>
        <v>0</v>
      </c>
      <c r="BM124" s="46">
        <v>0</v>
      </c>
      <c r="BN124" s="46">
        <f t="shared" si="66"/>
        <v>0</v>
      </c>
      <c r="BO124" s="46">
        <v>0</v>
      </c>
      <c r="BP124" s="46">
        <f t="shared" si="67"/>
        <v>0</v>
      </c>
      <c r="BQ124" s="46">
        <v>0</v>
      </c>
      <c r="BR124" s="46">
        <f t="shared" si="68"/>
        <v>0</v>
      </c>
      <c r="BS124" s="46">
        <v>0</v>
      </c>
      <c r="BT124" s="46">
        <f t="shared" si="69"/>
        <v>0</v>
      </c>
      <c r="BU124" s="46">
        <v>0</v>
      </c>
      <c r="BV124" s="46">
        <f t="shared" si="70"/>
        <v>0</v>
      </c>
      <c r="BW124" s="46">
        <v>0</v>
      </c>
      <c r="BX124" s="46">
        <f t="shared" si="71"/>
        <v>0</v>
      </c>
      <c r="BY124" s="46">
        <v>0</v>
      </c>
      <c r="BZ124" s="46">
        <f t="shared" si="72"/>
        <v>0</v>
      </c>
      <c r="CA124" s="47">
        <v>0</v>
      </c>
      <c r="CB124" s="46">
        <f t="shared" si="73"/>
        <v>0</v>
      </c>
      <c r="CC124" s="48">
        <v>0</v>
      </c>
      <c r="CD124" s="46">
        <f t="shared" si="74"/>
        <v>0</v>
      </c>
      <c r="CE124" s="49">
        <v>45</v>
      </c>
      <c r="CF124" s="50">
        <f t="shared" si="81"/>
        <v>97280.758755555566</v>
      </c>
      <c r="CG124" s="51">
        <v>1893059.4710630623</v>
      </c>
      <c r="CH124" s="52"/>
      <c r="CI124" s="52"/>
      <c r="CJ124" s="52"/>
      <c r="CK124" s="53"/>
      <c r="CL124" s="52">
        <f t="shared" ref="CL124:DF124" si="98">$CF124</f>
        <v>97280.758755555566</v>
      </c>
      <c r="CM124" s="52">
        <f t="shared" si="98"/>
        <v>97280.758755555566</v>
      </c>
      <c r="CN124" s="52">
        <f t="shared" si="98"/>
        <v>97280.758755555566</v>
      </c>
      <c r="CO124" s="52">
        <f t="shared" si="98"/>
        <v>97280.758755555566</v>
      </c>
      <c r="CP124" s="52">
        <f t="shared" si="98"/>
        <v>97280.758755555566</v>
      </c>
      <c r="CQ124" s="52">
        <f t="shared" si="98"/>
        <v>97280.758755555566</v>
      </c>
      <c r="CR124" s="52">
        <f t="shared" si="98"/>
        <v>97280.758755555566</v>
      </c>
      <c r="CS124" s="52">
        <f t="shared" si="98"/>
        <v>97280.758755555566</v>
      </c>
      <c r="CT124" s="52">
        <f t="shared" si="98"/>
        <v>97280.758755555566</v>
      </c>
      <c r="CU124" s="52">
        <f t="shared" si="98"/>
        <v>97280.758755555566</v>
      </c>
      <c r="CV124" s="52">
        <f t="shared" si="98"/>
        <v>97280.758755555566</v>
      </c>
      <c r="CW124" s="52">
        <f t="shared" si="98"/>
        <v>97280.758755555566</v>
      </c>
      <c r="CX124" s="52">
        <f t="shared" si="98"/>
        <v>97280.758755555566</v>
      </c>
      <c r="CY124" s="52">
        <f t="shared" si="98"/>
        <v>97280.758755555566</v>
      </c>
      <c r="CZ124" s="52">
        <f t="shared" si="98"/>
        <v>97280.758755555566</v>
      </c>
      <c r="DA124" s="52">
        <f t="shared" si="98"/>
        <v>97280.758755555566</v>
      </c>
      <c r="DB124" s="52">
        <f t="shared" si="98"/>
        <v>97280.758755555566</v>
      </c>
      <c r="DC124" s="52">
        <f t="shared" si="98"/>
        <v>97280.758755555566</v>
      </c>
      <c r="DD124" s="52">
        <f t="shared" si="98"/>
        <v>97280.758755555566</v>
      </c>
      <c r="DE124" s="52">
        <f t="shared" si="98"/>
        <v>97280.758755555566</v>
      </c>
      <c r="DF124" s="52">
        <f t="shared" si="98"/>
        <v>97280.758755555566</v>
      </c>
      <c r="DG124" s="54">
        <v>2525844.6489369376</v>
      </c>
      <c r="DH124" s="55">
        <v>21</v>
      </c>
      <c r="DI124" s="56" t="s">
        <v>545</v>
      </c>
      <c r="DJ124" s="57">
        <v>183397</v>
      </c>
      <c r="DK124" s="57">
        <v>865728.52</v>
      </c>
      <c r="DL124" s="57">
        <v>1766460.04</v>
      </c>
      <c r="DM124" s="57">
        <v>2279592.92</v>
      </c>
      <c r="DN124" s="57">
        <v>2415030.8195555555</v>
      </c>
      <c r="DO124" s="57">
        <v>2200.7640000000001</v>
      </c>
      <c r="DP124" s="58">
        <v>11254.47076</v>
      </c>
      <c r="DQ124" s="58">
        <v>22963.980520000001</v>
      </c>
      <c r="DR124" s="58">
        <v>29634.707959999996</v>
      </c>
      <c r="DS124" s="58">
        <v>31395.40065422222</v>
      </c>
    </row>
    <row r="125" spans="1:123" x14ac:dyDescent="0.25">
      <c r="A125" s="30" t="s">
        <v>831</v>
      </c>
      <c r="B125" s="65">
        <v>1210632</v>
      </c>
      <c r="C125" s="66"/>
      <c r="D125" s="67" t="s">
        <v>832</v>
      </c>
      <c r="E125" s="34" t="s">
        <v>478</v>
      </c>
      <c r="F125" s="34" t="s">
        <v>833</v>
      </c>
      <c r="G125" s="34" t="s">
        <v>463</v>
      </c>
      <c r="H125" s="34" t="s">
        <v>722</v>
      </c>
      <c r="I125" s="34" t="s">
        <v>704</v>
      </c>
      <c r="J125" s="34" t="s">
        <v>94</v>
      </c>
      <c r="K125" s="34" t="s">
        <v>491</v>
      </c>
      <c r="L125" s="34" t="s">
        <v>492</v>
      </c>
      <c r="M125" s="36">
        <v>1.04</v>
      </c>
      <c r="N125" s="69" t="s">
        <v>586</v>
      </c>
      <c r="O125" s="69" t="s">
        <v>30</v>
      </c>
      <c r="P125" s="37" t="s">
        <v>493</v>
      </c>
      <c r="Q125" s="38">
        <v>2023</v>
      </c>
      <c r="R125" s="39" t="s">
        <v>30</v>
      </c>
      <c r="S125" s="37" t="s">
        <v>469</v>
      </c>
      <c r="T125" s="39" t="s">
        <v>494</v>
      </c>
      <c r="U125" s="39" t="s">
        <v>495</v>
      </c>
      <c r="V125" s="39" t="s">
        <v>496</v>
      </c>
      <c r="W125" s="40" t="s">
        <v>834</v>
      </c>
      <c r="X125" s="40" t="s">
        <v>680</v>
      </c>
      <c r="Y125" s="41"/>
      <c r="Z125" s="274">
        <v>0</v>
      </c>
      <c r="AA125" s="42" t="s">
        <v>505</v>
      </c>
      <c r="AB125" s="43">
        <v>225000</v>
      </c>
      <c r="AC125" s="43">
        <v>0</v>
      </c>
      <c r="AD125" s="43"/>
      <c r="AE125" s="43">
        <v>0</v>
      </c>
      <c r="AF125" s="44"/>
      <c r="AG125" s="45">
        <f t="shared" si="93"/>
        <v>225000</v>
      </c>
      <c r="AH125" s="45">
        <f t="shared" si="94"/>
        <v>225000</v>
      </c>
      <c r="AI125" s="45">
        <f t="shared" si="52"/>
        <v>225000</v>
      </c>
      <c r="AJ125" s="46">
        <v>225000</v>
      </c>
      <c r="AK125" s="46">
        <v>0</v>
      </c>
      <c r="AL125" s="46">
        <f t="shared" si="91"/>
        <v>0</v>
      </c>
      <c r="AM125" s="46">
        <v>0</v>
      </c>
      <c r="AN125" s="46">
        <f t="shared" si="53"/>
        <v>0</v>
      </c>
      <c r="AO125" s="46">
        <v>0</v>
      </c>
      <c r="AP125" s="46">
        <f t="shared" si="54"/>
        <v>0</v>
      </c>
      <c r="AQ125" s="46">
        <v>0</v>
      </c>
      <c r="AR125" s="46">
        <f t="shared" si="55"/>
        <v>0</v>
      </c>
      <c r="AS125" s="46">
        <v>0</v>
      </c>
      <c r="AT125" s="46">
        <f t="shared" si="56"/>
        <v>0</v>
      </c>
      <c r="AU125" s="46">
        <v>0</v>
      </c>
      <c r="AV125" s="46">
        <f t="shared" si="57"/>
        <v>0</v>
      </c>
      <c r="AW125" s="46">
        <v>0</v>
      </c>
      <c r="AX125" s="46">
        <f t="shared" si="58"/>
        <v>0</v>
      </c>
      <c r="AY125" s="46">
        <v>0</v>
      </c>
      <c r="AZ125" s="46">
        <f t="shared" si="59"/>
        <v>0</v>
      </c>
      <c r="BA125" s="46">
        <v>0</v>
      </c>
      <c r="BB125" s="46">
        <f t="shared" si="60"/>
        <v>0</v>
      </c>
      <c r="BC125" s="46">
        <v>0</v>
      </c>
      <c r="BD125" s="46">
        <f t="shared" si="61"/>
        <v>0</v>
      </c>
      <c r="BE125" s="46">
        <v>0</v>
      </c>
      <c r="BF125" s="46">
        <f t="shared" si="62"/>
        <v>0</v>
      </c>
      <c r="BG125" s="46">
        <v>0</v>
      </c>
      <c r="BH125" s="46">
        <f t="shared" si="63"/>
        <v>0</v>
      </c>
      <c r="BI125" s="46">
        <v>0</v>
      </c>
      <c r="BJ125" s="46">
        <f t="shared" si="64"/>
        <v>0</v>
      </c>
      <c r="BK125" s="46">
        <v>0</v>
      </c>
      <c r="BL125" s="46">
        <f t="shared" si="65"/>
        <v>0</v>
      </c>
      <c r="BM125" s="46">
        <v>0</v>
      </c>
      <c r="BN125" s="46">
        <f t="shared" si="66"/>
        <v>0</v>
      </c>
      <c r="BO125" s="46">
        <v>0</v>
      </c>
      <c r="BP125" s="46">
        <f t="shared" si="67"/>
        <v>0</v>
      </c>
      <c r="BQ125" s="46">
        <v>0</v>
      </c>
      <c r="BR125" s="46">
        <f t="shared" si="68"/>
        <v>0</v>
      </c>
      <c r="BS125" s="46">
        <v>0</v>
      </c>
      <c r="BT125" s="46">
        <f t="shared" si="69"/>
        <v>0</v>
      </c>
      <c r="BU125" s="46">
        <v>0</v>
      </c>
      <c r="BV125" s="46">
        <f t="shared" si="70"/>
        <v>0</v>
      </c>
      <c r="BW125" s="46">
        <v>0</v>
      </c>
      <c r="BX125" s="46">
        <f t="shared" si="71"/>
        <v>0</v>
      </c>
      <c r="BY125" s="46">
        <v>0</v>
      </c>
      <c r="BZ125" s="46">
        <f t="shared" si="72"/>
        <v>0</v>
      </c>
      <c r="CA125" s="47">
        <v>0</v>
      </c>
      <c r="CB125" s="46">
        <f t="shared" si="73"/>
        <v>0</v>
      </c>
      <c r="CC125" s="48">
        <v>0</v>
      </c>
      <c r="CD125" s="46">
        <f t="shared" si="74"/>
        <v>0</v>
      </c>
      <c r="CE125" s="49">
        <v>7</v>
      </c>
      <c r="CF125" s="50">
        <f t="shared" si="81"/>
        <v>32142.857142857141</v>
      </c>
      <c r="CG125" s="51">
        <v>224999.99999999997</v>
      </c>
      <c r="CH125" s="52"/>
      <c r="CI125" s="52"/>
      <c r="CJ125" s="52">
        <f t="shared" ref="CJ125:CY128" si="99">$CF125</f>
        <v>32142.857142857141</v>
      </c>
      <c r="CK125" s="52">
        <f t="shared" si="99"/>
        <v>32142.857142857141</v>
      </c>
      <c r="CL125" s="52">
        <f t="shared" si="99"/>
        <v>32142.857142857141</v>
      </c>
      <c r="CM125" s="52">
        <f t="shared" si="99"/>
        <v>32142.857142857141</v>
      </c>
      <c r="CN125" s="52">
        <f t="shared" si="99"/>
        <v>32142.857142857141</v>
      </c>
      <c r="CO125" s="52">
        <f t="shared" si="99"/>
        <v>32142.857142857141</v>
      </c>
      <c r="CP125" s="52">
        <f t="shared" si="99"/>
        <v>32142.857142857141</v>
      </c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4">
        <v>0</v>
      </c>
      <c r="DH125" s="55">
        <v>7</v>
      </c>
      <c r="DI125" s="56" t="s">
        <v>756</v>
      </c>
      <c r="DJ125" s="57">
        <v>0</v>
      </c>
      <c r="DK125" s="57">
        <v>225000</v>
      </c>
      <c r="DL125" s="57">
        <v>192857.14285714287</v>
      </c>
      <c r="DM125" s="57">
        <v>160714.28571428574</v>
      </c>
      <c r="DN125" s="57">
        <v>128571.42857142859</v>
      </c>
      <c r="DO125" s="57">
        <v>0</v>
      </c>
      <c r="DP125" s="58">
        <v>2925</v>
      </c>
      <c r="DQ125" s="58">
        <v>2507.1428571428573</v>
      </c>
      <c r="DR125" s="58">
        <v>2089.2857142857147</v>
      </c>
      <c r="DS125" s="58">
        <v>1671.4285714285716</v>
      </c>
    </row>
    <row r="126" spans="1:123" x14ac:dyDescent="0.25">
      <c r="A126" s="30" t="s">
        <v>835</v>
      </c>
      <c r="B126" s="65">
        <v>1210633</v>
      </c>
      <c r="C126" s="66"/>
      <c r="D126" s="67" t="s">
        <v>836</v>
      </c>
      <c r="E126" s="34" t="s">
        <v>548</v>
      </c>
      <c r="F126" s="34" t="s">
        <v>489</v>
      </c>
      <c r="G126" s="34" t="s">
        <v>463</v>
      </c>
      <c r="H126" s="34" t="s">
        <v>54</v>
      </c>
      <c r="I126" s="34" t="s">
        <v>490</v>
      </c>
      <c r="J126" s="34" t="s">
        <v>170</v>
      </c>
      <c r="K126" s="34" t="s">
        <v>491</v>
      </c>
      <c r="L126" s="34" t="s">
        <v>617</v>
      </c>
      <c r="M126" s="36">
        <v>1.04</v>
      </c>
      <c r="N126" s="69" t="s">
        <v>468</v>
      </c>
      <c r="O126" s="69" t="s">
        <v>30</v>
      </c>
      <c r="P126" s="37" t="s">
        <v>493</v>
      </c>
      <c r="Q126" s="38">
        <v>2023</v>
      </c>
      <c r="R126" s="39" t="s">
        <v>470</v>
      </c>
      <c r="S126" s="37" t="s">
        <v>471</v>
      </c>
      <c r="T126" s="39" t="s">
        <v>494</v>
      </c>
      <c r="U126" s="39" t="s">
        <v>495</v>
      </c>
      <c r="V126" s="39" t="s">
        <v>550</v>
      </c>
      <c r="W126" s="40" t="s">
        <v>787</v>
      </c>
      <c r="X126" s="40" t="s">
        <v>504</v>
      </c>
      <c r="Y126" s="41"/>
      <c r="Z126" s="274">
        <v>0</v>
      </c>
      <c r="AA126" s="42"/>
      <c r="AB126" s="43">
        <v>212004</v>
      </c>
      <c r="AC126" s="43">
        <v>0</v>
      </c>
      <c r="AD126" s="43"/>
      <c r="AE126" s="43">
        <v>0</v>
      </c>
      <c r="AF126" s="44"/>
      <c r="AG126" s="45">
        <f t="shared" si="93"/>
        <v>212004</v>
      </c>
      <c r="AH126" s="45">
        <f t="shared" si="94"/>
        <v>220484.16</v>
      </c>
      <c r="AI126" s="45">
        <f t="shared" si="52"/>
        <v>220484.16</v>
      </c>
      <c r="AJ126" s="46">
        <v>0</v>
      </c>
      <c r="AK126" s="46">
        <v>0</v>
      </c>
      <c r="AL126" s="46">
        <f t="shared" si="91"/>
        <v>0</v>
      </c>
      <c r="AM126" s="46">
        <v>212004</v>
      </c>
      <c r="AN126" s="46">
        <f t="shared" si="53"/>
        <v>220484.16</v>
      </c>
      <c r="AO126" s="46">
        <v>0</v>
      </c>
      <c r="AP126" s="46">
        <f t="shared" si="54"/>
        <v>0</v>
      </c>
      <c r="AQ126" s="46">
        <v>0</v>
      </c>
      <c r="AR126" s="46">
        <f t="shared" si="55"/>
        <v>0</v>
      </c>
      <c r="AS126" s="46">
        <v>0</v>
      </c>
      <c r="AT126" s="46">
        <f t="shared" si="56"/>
        <v>0</v>
      </c>
      <c r="AU126" s="46">
        <v>0</v>
      </c>
      <c r="AV126" s="46">
        <f t="shared" si="57"/>
        <v>0</v>
      </c>
      <c r="AW126" s="46">
        <v>0</v>
      </c>
      <c r="AX126" s="46">
        <f t="shared" si="58"/>
        <v>0</v>
      </c>
      <c r="AY126" s="46">
        <v>0</v>
      </c>
      <c r="AZ126" s="46">
        <f t="shared" si="59"/>
        <v>0</v>
      </c>
      <c r="BA126" s="46">
        <v>0</v>
      </c>
      <c r="BB126" s="46">
        <f t="shared" si="60"/>
        <v>0</v>
      </c>
      <c r="BC126" s="46">
        <v>0</v>
      </c>
      <c r="BD126" s="46">
        <f t="shared" si="61"/>
        <v>0</v>
      </c>
      <c r="BE126" s="46">
        <v>0</v>
      </c>
      <c r="BF126" s="46">
        <f t="shared" si="62"/>
        <v>0</v>
      </c>
      <c r="BG126" s="46">
        <v>0</v>
      </c>
      <c r="BH126" s="46">
        <f t="shared" si="63"/>
        <v>0</v>
      </c>
      <c r="BI126" s="46">
        <v>0</v>
      </c>
      <c r="BJ126" s="46">
        <f t="shared" si="64"/>
        <v>0</v>
      </c>
      <c r="BK126" s="46">
        <v>0</v>
      </c>
      <c r="BL126" s="46">
        <f t="shared" si="65"/>
        <v>0</v>
      </c>
      <c r="BM126" s="46">
        <v>0</v>
      </c>
      <c r="BN126" s="46">
        <f t="shared" si="66"/>
        <v>0</v>
      </c>
      <c r="BO126" s="46">
        <v>0</v>
      </c>
      <c r="BP126" s="46">
        <f t="shared" si="67"/>
        <v>0</v>
      </c>
      <c r="BQ126" s="46">
        <v>0</v>
      </c>
      <c r="BR126" s="46">
        <f t="shared" si="68"/>
        <v>0</v>
      </c>
      <c r="BS126" s="46">
        <v>0</v>
      </c>
      <c r="BT126" s="46">
        <f t="shared" si="69"/>
        <v>0</v>
      </c>
      <c r="BU126" s="46">
        <v>0</v>
      </c>
      <c r="BV126" s="46">
        <f t="shared" si="70"/>
        <v>0</v>
      </c>
      <c r="BW126" s="46">
        <v>0</v>
      </c>
      <c r="BX126" s="46">
        <f t="shared" si="71"/>
        <v>0</v>
      </c>
      <c r="BY126" s="46">
        <v>0</v>
      </c>
      <c r="BZ126" s="46">
        <f t="shared" si="72"/>
        <v>0</v>
      </c>
      <c r="CA126" s="47">
        <v>0</v>
      </c>
      <c r="CB126" s="46">
        <f t="shared" si="73"/>
        <v>0</v>
      </c>
      <c r="CC126" s="48">
        <v>0</v>
      </c>
      <c r="CD126" s="46">
        <f t="shared" si="74"/>
        <v>0</v>
      </c>
      <c r="CE126" s="49">
        <v>30</v>
      </c>
      <c r="CF126" s="50">
        <f t="shared" si="81"/>
        <v>7349.4719999999998</v>
      </c>
      <c r="CG126" s="51">
        <v>148402.80000000002</v>
      </c>
      <c r="CH126" s="52"/>
      <c r="CI126" s="52"/>
      <c r="CJ126" s="52"/>
      <c r="CK126" s="53"/>
      <c r="CL126" s="52">
        <f t="shared" si="99"/>
        <v>7349.4719999999998</v>
      </c>
      <c r="CM126" s="52">
        <f t="shared" si="99"/>
        <v>7349.4719999999998</v>
      </c>
      <c r="CN126" s="52">
        <f t="shared" si="99"/>
        <v>7349.4719999999998</v>
      </c>
      <c r="CO126" s="52">
        <f t="shared" si="99"/>
        <v>7349.4719999999998</v>
      </c>
      <c r="CP126" s="52">
        <f t="shared" si="99"/>
        <v>7349.4719999999998</v>
      </c>
      <c r="CQ126" s="52">
        <f t="shared" si="99"/>
        <v>7349.4719999999998</v>
      </c>
      <c r="CR126" s="52">
        <f t="shared" si="99"/>
        <v>7349.4719999999998</v>
      </c>
      <c r="CS126" s="52">
        <f t="shared" si="99"/>
        <v>7349.4719999999998</v>
      </c>
      <c r="CT126" s="52">
        <f t="shared" si="99"/>
        <v>7349.4719999999998</v>
      </c>
      <c r="CU126" s="52">
        <f t="shared" si="99"/>
        <v>7349.4719999999998</v>
      </c>
      <c r="CV126" s="52">
        <f t="shared" si="99"/>
        <v>7349.4719999999998</v>
      </c>
      <c r="CW126" s="52">
        <f t="shared" si="99"/>
        <v>7349.4719999999998</v>
      </c>
      <c r="CX126" s="52">
        <f t="shared" si="99"/>
        <v>7349.4719999999998</v>
      </c>
      <c r="CY126" s="52">
        <f t="shared" si="99"/>
        <v>7349.4719999999998</v>
      </c>
      <c r="CZ126" s="52">
        <f t="shared" ref="CV126:DF127" si="100">$CF126</f>
        <v>7349.4719999999998</v>
      </c>
      <c r="DA126" s="52">
        <f t="shared" si="100"/>
        <v>7349.4719999999998</v>
      </c>
      <c r="DB126" s="52">
        <f t="shared" si="100"/>
        <v>7349.4719999999998</v>
      </c>
      <c r="DC126" s="52">
        <f t="shared" si="100"/>
        <v>7349.4719999999998</v>
      </c>
      <c r="DD126" s="52">
        <f t="shared" si="100"/>
        <v>7349.4719999999998</v>
      </c>
      <c r="DE126" s="52">
        <f t="shared" si="100"/>
        <v>7349.4719999999998</v>
      </c>
      <c r="DF126" s="52">
        <f t="shared" si="100"/>
        <v>7349.4719999999998</v>
      </c>
      <c r="DG126" s="54">
        <v>63601.199999999983</v>
      </c>
      <c r="DH126" s="55">
        <v>21</v>
      </c>
      <c r="DI126" s="56" t="s">
        <v>788</v>
      </c>
      <c r="DJ126" s="57">
        <v>0</v>
      </c>
      <c r="DK126" s="57">
        <v>0</v>
      </c>
      <c r="DL126" s="57">
        <v>0</v>
      </c>
      <c r="DM126" s="57">
        <v>212004</v>
      </c>
      <c r="DN126" s="57">
        <v>204937.2</v>
      </c>
      <c r="DO126" s="57">
        <v>0</v>
      </c>
      <c r="DP126" s="58">
        <v>0</v>
      </c>
      <c r="DQ126" s="58">
        <v>0</v>
      </c>
      <c r="DR126" s="58">
        <v>2756.0519999999997</v>
      </c>
      <c r="DS126" s="58">
        <v>2664.1835999999998</v>
      </c>
    </row>
    <row r="127" spans="1:123" x14ac:dyDescent="0.25">
      <c r="A127" s="30" t="s">
        <v>837</v>
      </c>
      <c r="B127" s="65">
        <v>1210634</v>
      </c>
      <c r="C127" s="66"/>
      <c r="D127" s="67" t="s">
        <v>838</v>
      </c>
      <c r="E127" s="34" t="s">
        <v>548</v>
      </c>
      <c r="F127" s="34" t="s">
        <v>489</v>
      </c>
      <c r="G127" s="34" t="s">
        <v>463</v>
      </c>
      <c r="H127" s="34" t="s">
        <v>54</v>
      </c>
      <c r="I127" s="34" t="s">
        <v>490</v>
      </c>
      <c r="J127" s="34" t="s">
        <v>767</v>
      </c>
      <c r="K127" s="34" t="s">
        <v>491</v>
      </c>
      <c r="L127" s="34" t="s">
        <v>744</v>
      </c>
      <c r="M127" s="36">
        <v>1.04</v>
      </c>
      <c r="N127" s="69" t="s">
        <v>468</v>
      </c>
      <c r="O127" s="69" t="s">
        <v>30</v>
      </c>
      <c r="P127" s="37" t="s">
        <v>493</v>
      </c>
      <c r="Q127" s="38">
        <v>2023</v>
      </c>
      <c r="R127" s="39" t="s">
        <v>470</v>
      </c>
      <c r="S127" s="37" t="s">
        <v>493</v>
      </c>
      <c r="T127" s="39" t="s">
        <v>494</v>
      </c>
      <c r="U127" s="39" t="s">
        <v>495</v>
      </c>
      <c r="V127" s="39" t="s">
        <v>550</v>
      </c>
      <c r="W127" s="40" t="s">
        <v>768</v>
      </c>
      <c r="X127" s="40" t="s">
        <v>504</v>
      </c>
      <c r="Y127" s="41"/>
      <c r="Z127" s="274">
        <v>0</v>
      </c>
      <c r="AA127" s="42"/>
      <c r="AB127" s="43">
        <v>44338.32</v>
      </c>
      <c r="AC127" s="43">
        <v>0</v>
      </c>
      <c r="AD127" s="43"/>
      <c r="AE127" s="43">
        <v>0</v>
      </c>
      <c r="AF127" s="44"/>
      <c r="AG127" s="45">
        <f t="shared" si="93"/>
        <v>44338.32</v>
      </c>
      <c r="AH127" s="45">
        <f t="shared" si="94"/>
        <v>46111.852800000001</v>
      </c>
      <c r="AI127" s="45">
        <f t="shared" si="52"/>
        <v>46111.852800000001</v>
      </c>
      <c r="AJ127" s="46">
        <v>0</v>
      </c>
      <c r="AK127" s="46">
        <v>0</v>
      </c>
      <c r="AL127" s="46">
        <f t="shared" si="91"/>
        <v>0</v>
      </c>
      <c r="AM127" s="46">
        <v>44338.32</v>
      </c>
      <c r="AN127" s="46">
        <f t="shared" si="53"/>
        <v>46111.852800000001</v>
      </c>
      <c r="AO127" s="46">
        <v>0</v>
      </c>
      <c r="AP127" s="46">
        <f t="shared" si="54"/>
        <v>0</v>
      </c>
      <c r="AQ127" s="46">
        <v>0</v>
      </c>
      <c r="AR127" s="46">
        <f t="shared" si="55"/>
        <v>0</v>
      </c>
      <c r="AS127" s="46">
        <v>0</v>
      </c>
      <c r="AT127" s="46">
        <f t="shared" si="56"/>
        <v>0</v>
      </c>
      <c r="AU127" s="46">
        <v>0</v>
      </c>
      <c r="AV127" s="46">
        <f t="shared" si="57"/>
        <v>0</v>
      </c>
      <c r="AW127" s="46">
        <v>0</v>
      </c>
      <c r="AX127" s="46">
        <f t="shared" si="58"/>
        <v>0</v>
      </c>
      <c r="AY127" s="46">
        <v>0</v>
      </c>
      <c r="AZ127" s="46">
        <f t="shared" si="59"/>
        <v>0</v>
      </c>
      <c r="BA127" s="46">
        <v>0</v>
      </c>
      <c r="BB127" s="46">
        <f t="shared" si="60"/>
        <v>0</v>
      </c>
      <c r="BC127" s="46">
        <v>0</v>
      </c>
      <c r="BD127" s="46">
        <f t="shared" si="61"/>
        <v>0</v>
      </c>
      <c r="BE127" s="46">
        <v>0</v>
      </c>
      <c r="BF127" s="46">
        <f t="shared" si="62"/>
        <v>0</v>
      </c>
      <c r="BG127" s="46">
        <v>0</v>
      </c>
      <c r="BH127" s="46">
        <f t="shared" si="63"/>
        <v>0</v>
      </c>
      <c r="BI127" s="46">
        <v>0</v>
      </c>
      <c r="BJ127" s="46">
        <f t="shared" si="64"/>
        <v>0</v>
      </c>
      <c r="BK127" s="46">
        <v>0</v>
      </c>
      <c r="BL127" s="46">
        <f t="shared" si="65"/>
        <v>0</v>
      </c>
      <c r="BM127" s="46">
        <v>0</v>
      </c>
      <c r="BN127" s="46">
        <f t="shared" si="66"/>
        <v>0</v>
      </c>
      <c r="BO127" s="46">
        <v>0</v>
      </c>
      <c r="BP127" s="46">
        <f t="shared" si="67"/>
        <v>0</v>
      </c>
      <c r="BQ127" s="46">
        <v>0</v>
      </c>
      <c r="BR127" s="46">
        <f t="shared" si="68"/>
        <v>0</v>
      </c>
      <c r="BS127" s="46">
        <v>0</v>
      </c>
      <c r="BT127" s="46">
        <f t="shared" si="69"/>
        <v>0</v>
      </c>
      <c r="BU127" s="46">
        <v>0</v>
      </c>
      <c r="BV127" s="46">
        <f t="shared" si="70"/>
        <v>0</v>
      </c>
      <c r="BW127" s="46">
        <v>0</v>
      </c>
      <c r="BX127" s="46">
        <f t="shared" si="71"/>
        <v>0</v>
      </c>
      <c r="BY127" s="46">
        <v>0</v>
      </c>
      <c r="BZ127" s="46">
        <f t="shared" si="72"/>
        <v>0</v>
      </c>
      <c r="CA127" s="47">
        <v>0</v>
      </c>
      <c r="CB127" s="46">
        <f t="shared" si="73"/>
        <v>0</v>
      </c>
      <c r="CC127" s="48">
        <v>0</v>
      </c>
      <c r="CD127" s="46">
        <f t="shared" si="74"/>
        <v>0</v>
      </c>
      <c r="CE127" s="49">
        <v>40</v>
      </c>
      <c r="CF127" s="50">
        <f t="shared" si="81"/>
        <v>1152.7963199999999</v>
      </c>
      <c r="CG127" s="51">
        <v>23277.617999999999</v>
      </c>
      <c r="CH127" s="52"/>
      <c r="CI127" s="52"/>
      <c r="CJ127" s="52"/>
      <c r="CK127" s="53"/>
      <c r="CL127" s="52">
        <f t="shared" si="99"/>
        <v>1152.7963199999999</v>
      </c>
      <c r="CM127" s="52">
        <f t="shared" si="99"/>
        <v>1152.7963199999999</v>
      </c>
      <c r="CN127" s="52">
        <f t="shared" si="99"/>
        <v>1152.7963199999999</v>
      </c>
      <c r="CO127" s="52">
        <f t="shared" si="99"/>
        <v>1152.7963199999999</v>
      </c>
      <c r="CP127" s="52">
        <f t="shared" si="99"/>
        <v>1152.7963199999999</v>
      </c>
      <c r="CQ127" s="52">
        <f t="shared" si="99"/>
        <v>1152.7963199999999</v>
      </c>
      <c r="CR127" s="52">
        <f t="shared" si="99"/>
        <v>1152.7963199999999</v>
      </c>
      <c r="CS127" s="52">
        <f t="shared" si="99"/>
        <v>1152.7963199999999</v>
      </c>
      <c r="CT127" s="52">
        <f t="shared" si="99"/>
        <v>1152.7963199999999</v>
      </c>
      <c r="CU127" s="52">
        <f t="shared" si="99"/>
        <v>1152.7963199999999</v>
      </c>
      <c r="CV127" s="52">
        <f t="shared" si="100"/>
        <v>1152.7963199999999</v>
      </c>
      <c r="CW127" s="52">
        <f t="shared" si="100"/>
        <v>1152.7963199999999</v>
      </c>
      <c r="CX127" s="52">
        <f t="shared" si="100"/>
        <v>1152.7963199999999</v>
      </c>
      <c r="CY127" s="52">
        <f t="shared" si="100"/>
        <v>1152.7963199999999</v>
      </c>
      <c r="CZ127" s="52">
        <f t="shared" si="100"/>
        <v>1152.7963199999999</v>
      </c>
      <c r="DA127" s="52">
        <f t="shared" si="100"/>
        <v>1152.7963199999999</v>
      </c>
      <c r="DB127" s="52">
        <f t="shared" si="100"/>
        <v>1152.7963199999999</v>
      </c>
      <c r="DC127" s="52">
        <f t="shared" si="100"/>
        <v>1152.7963199999999</v>
      </c>
      <c r="DD127" s="52">
        <f t="shared" si="100"/>
        <v>1152.7963199999999</v>
      </c>
      <c r="DE127" s="52">
        <f t="shared" si="100"/>
        <v>1152.7963199999999</v>
      </c>
      <c r="DF127" s="52">
        <f t="shared" si="100"/>
        <v>1152.7963199999999</v>
      </c>
      <c r="DG127" s="54">
        <v>21060.702000000001</v>
      </c>
      <c r="DH127" s="55">
        <v>21</v>
      </c>
      <c r="DI127" s="56" t="s">
        <v>839</v>
      </c>
      <c r="DJ127" s="57">
        <v>0</v>
      </c>
      <c r="DK127" s="57">
        <v>0</v>
      </c>
      <c r="DL127" s="57">
        <v>0</v>
      </c>
      <c r="DM127" s="57">
        <v>44338.32</v>
      </c>
      <c r="DN127" s="57">
        <v>43229.862000000001</v>
      </c>
      <c r="DO127" s="57">
        <v>0</v>
      </c>
      <c r="DP127" s="58">
        <v>0</v>
      </c>
      <c r="DQ127" s="58">
        <v>0</v>
      </c>
      <c r="DR127" s="58">
        <v>576.39815999999996</v>
      </c>
      <c r="DS127" s="58">
        <v>561.98820599999999</v>
      </c>
    </row>
    <row r="128" spans="1:123" x14ac:dyDescent="0.25">
      <c r="A128" s="30" t="s">
        <v>840</v>
      </c>
      <c r="B128" s="65">
        <v>1210635</v>
      </c>
      <c r="C128" s="66"/>
      <c r="D128" s="67" t="s">
        <v>841</v>
      </c>
      <c r="E128" s="34" t="s">
        <v>548</v>
      </c>
      <c r="F128" s="34" t="s">
        <v>489</v>
      </c>
      <c r="G128" s="34" t="s">
        <v>463</v>
      </c>
      <c r="H128" s="34" t="s">
        <v>54</v>
      </c>
      <c r="I128" s="34" t="s">
        <v>490</v>
      </c>
      <c r="J128" s="34" t="s">
        <v>166</v>
      </c>
      <c r="K128" s="34" t="s">
        <v>491</v>
      </c>
      <c r="L128" s="34" t="s">
        <v>744</v>
      </c>
      <c r="M128" s="36">
        <v>1.04</v>
      </c>
      <c r="N128" s="69" t="s">
        <v>468</v>
      </c>
      <c r="O128" s="69" t="s">
        <v>30</v>
      </c>
      <c r="P128" s="37" t="s">
        <v>493</v>
      </c>
      <c r="Q128" s="38">
        <v>2023</v>
      </c>
      <c r="R128" s="39" t="s">
        <v>470</v>
      </c>
      <c r="S128" s="37" t="s">
        <v>493</v>
      </c>
      <c r="T128" s="39" t="s">
        <v>494</v>
      </c>
      <c r="U128" s="39" t="s">
        <v>495</v>
      </c>
      <c r="V128" s="39" t="s">
        <v>550</v>
      </c>
      <c r="W128" s="40" t="s">
        <v>551</v>
      </c>
      <c r="X128" s="40" t="s">
        <v>504</v>
      </c>
      <c r="Y128" s="41"/>
      <c r="Z128" s="274">
        <v>0</v>
      </c>
      <c r="AA128" s="42"/>
      <c r="AB128" s="43">
        <v>327600</v>
      </c>
      <c r="AC128" s="43">
        <v>0</v>
      </c>
      <c r="AD128" s="43"/>
      <c r="AE128" s="43">
        <v>0</v>
      </c>
      <c r="AF128" s="44"/>
      <c r="AG128" s="45">
        <f t="shared" si="93"/>
        <v>500000</v>
      </c>
      <c r="AH128" s="45">
        <f t="shared" si="94"/>
        <v>520000</v>
      </c>
      <c r="AI128" s="45">
        <f t="shared" si="52"/>
        <v>520000</v>
      </c>
      <c r="AJ128" s="46">
        <v>0</v>
      </c>
      <c r="AK128" s="46">
        <v>0</v>
      </c>
      <c r="AL128" s="46">
        <f t="shared" si="91"/>
        <v>0</v>
      </c>
      <c r="AM128" s="85">
        <v>500000</v>
      </c>
      <c r="AN128" s="46">
        <f t="shared" si="53"/>
        <v>520000</v>
      </c>
      <c r="AO128" s="46">
        <v>0</v>
      </c>
      <c r="AP128" s="46">
        <f t="shared" si="54"/>
        <v>0</v>
      </c>
      <c r="AQ128" s="46">
        <v>0</v>
      </c>
      <c r="AR128" s="46">
        <f t="shared" si="55"/>
        <v>0</v>
      </c>
      <c r="AS128" s="46">
        <v>0</v>
      </c>
      <c r="AT128" s="46">
        <f t="shared" si="56"/>
        <v>0</v>
      </c>
      <c r="AU128" s="46">
        <v>0</v>
      </c>
      <c r="AV128" s="46">
        <f t="shared" si="57"/>
        <v>0</v>
      </c>
      <c r="AW128" s="46">
        <v>0</v>
      </c>
      <c r="AX128" s="46">
        <f t="shared" si="58"/>
        <v>0</v>
      </c>
      <c r="AY128" s="46">
        <v>0</v>
      </c>
      <c r="AZ128" s="46">
        <f t="shared" si="59"/>
        <v>0</v>
      </c>
      <c r="BA128" s="46">
        <v>0</v>
      </c>
      <c r="BB128" s="46">
        <f t="shared" si="60"/>
        <v>0</v>
      </c>
      <c r="BC128" s="46">
        <v>0</v>
      </c>
      <c r="BD128" s="46">
        <f t="shared" si="61"/>
        <v>0</v>
      </c>
      <c r="BE128" s="46">
        <v>0</v>
      </c>
      <c r="BF128" s="46">
        <f t="shared" si="62"/>
        <v>0</v>
      </c>
      <c r="BG128" s="46">
        <v>0</v>
      </c>
      <c r="BH128" s="46">
        <f t="shared" si="63"/>
        <v>0</v>
      </c>
      <c r="BI128" s="46">
        <v>0</v>
      </c>
      <c r="BJ128" s="46">
        <f t="shared" si="64"/>
        <v>0</v>
      </c>
      <c r="BK128" s="46">
        <v>0</v>
      </c>
      <c r="BL128" s="46">
        <f t="shared" si="65"/>
        <v>0</v>
      </c>
      <c r="BM128" s="46">
        <v>0</v>
      </c>
      <c r="BN128" s="46">
        <f t="shared" si="66"/>
        <v>0</v>
      </c>
      <c r="BO128" s="46">
        <v>0</v>
      </c>
      <c r="BP128" s="46">
        <f t="shared" si="67"/>
        <v>0</v>
      </c>
      <c r="BQ128" s="46">
        <v>0</v>
      </c>
      <c r="BR128" s="46">
        <f t="shared" si="68"/>
        <v>0</v>
      </c>
      <c r="BS128" s="46">
        <v>0</v>
      </c>
      <c r="BT128" s="46">
        <f t="shared" si="69"/>
        <v>0</v>
      </c>
      <c r="BU128" s="46">
        <v>0</v>
      </c>
      <c r="BV128" s="46">
        <f t="shared" si="70"/>
        <v>0</v>
      </c>
      <c r="BW128" s="46">
        <v>0</v>
      </c>
      <c r="BX128" s="46">
        <f t="shared" si="71"/>
        <v>0</v>
      </c>
      <c r="BY128" s="46">
        <v>0</v>
      </c>
      <c r="BZ128" s="46">
        <f t="shared" si="72"/>
        <v>0</v>
      </c>
      <c r="CA128" s="47">
        <v>0</v>
      </c>
      <c r="CB128" s="46">
        <f t="shared" si="73"/>
        <v>0</v>
      </c>
      <c r="CC128" s="48">
        <v>0</v>
      </c>
      <c r="CD128" s="46">
        <f t="shared" si="74"/>
        <v>0</v>
      </c>
      <c r="CE128" s="49">
        <v>12</v>
      </c>
      <c r="CF128" s="50">
        <f t="shared" si="81"/>
        <v>43333.333333333336</v>
      </c>
      <c r="CG128" s="51">
        <v>327600</v>
      </c>
      <c r="CH128" s="52"/>
      <c r="CI128" s="52"/>
      <c r="CJ128" s="52"/>
      <c r="CK128" s="53"/>
      <c r="CL128" s="52">
        <f t="shared" si="99"/>
        <v>43333.333333333336</v>
      </c>
      <c r="CM128" s="52">
        <f t="shared" si="99"/>
        <v>43333.333333333336</v>
      </c>
      <c r="CN128" s="52">
        <f t="shared" si="99"/>
        <v>43333.333333333336</v>
      </c>
      <c r="CO128" s="52">
        <f t="shared" si="99"/>
        <v>43333.333333333336</v>
      </c>
      <c r="CP128" s="52">
        <f t="shared" si="99"/>
        <v>43333.333333333336</v>
      </c>
      <c r="CQ128" s="52">
        <f t="shared" si="99"/>
        <v>43333.333333333336</v>
      </c>
      <c r="CR128" s="52">
        <f t="shared" si="99"/>
        <v>43333.333333333336</v>
      </c>
      <c r="CS128" s="52">
        <f t="shared" si="99"/>
        <v>43333.333333333336</v>
      </c>
      <c r="CT128" s="52">
        <f t="shared" si="99"/>
        <v>43333.333333333336</v>
      </c>
      <c r="CU128" s="52">
        <f t="shared" si="99"/>
        <v>43333.333333333336</v>
      </c>
      <c r="CV128" s="52">
        <f t="shared" si="99"/>
        <v>43333.333333333336</v>
      </c>
      <c r="CW128" s="52">
        <f t="shared" si="99"/>
        <v>43333.333333333336</v>
      </c>
      <c r="CX128" s="53"/>
      <c r="CY128" s="53"/>
      <c r="CZ128" s="53"/>
      <c r="DA128" s="53"/>
      <c r="DB128" s="53"/>
      <c r="DC128" s="53"/>
      <c r="DD128" s="53"/>
      <c r="DE128" s="53"/>
      <c r="DF128" s="53"/>
      <c r="DG128" s="54">
        <v>0</v>
      </c>
      <c r="DH128" s="55">
        <v>12</v>
      </c>
      <c r="DI128" s="56" t="s">
        <v>748</v>
      </c>
      <c r="DJ128" s="57">
        <v>0</v>
      </c>
      <c r="DK128" s="57">
        <v>0</v>
      </c>
      <c r="DL128" s="57">
        <v>0</v>
      </c>
      <c r="DM128" s="57">
        <v>327600</v>
      </c>
      <c r="DN128" s="57">
        <v>300300</v>
      </c>
      <c r="DO128" s="57">
        <v>0</v>
      </c>
      <c r="DP128" s="58">
        <v>0</v>
      </c>
      <c r="DQ128" s="58">
        <v>0</v>
      </c>
      <c r="DR128" s="58">
        <v>4258.8</v>
      </c>
      <c r="DS128" s="58">
        <v>3903.8999999999996</v>
      </c>
    </row>
    <row r="129" spans="1:123" x14ac:dyDescent="0.25">
      <c r="A129" s="30" t="s">
        <v>842</v>
      </c>
      <c r="B129" s="65">
        <v>1210636</v>
      </c>
      <c r="C129" s="66"/>
      <c r="D129" s="67" t="s">
        <v>843</v>
      </c>
      <c r="E129" s="34" t="s">
        <v>616</v>
      </c>
      <c r="F129" s="34" t="s">
        <v>489</v>
      </c>
      <c r="G129" s="34" t="s">
        <v>463</v>
      </c>
      <c r="H129" s="34" t="s">
        <v>54</v>
      </c>
      <c r="I129" s="34" t="s">
        <v>490</v>
      </c>
      <c r="J129" s="34" t="s">
        <v>2088</v>
      </c>
      <c r="K129" s="34" t="s">
        <v>695</v>
      </c>
      <c r="L129" s="34" t="s">
        <v>617</v>
      </c>
      <c r="M129" s="36">
        <v>1.04</v>
      </c>
      <c r="N129" s="69" t="s">
        <v>586</v>
      </c>
      <c r="O129" s="69" t="s">
        <v>30</v>
      </c>
      <c r="P129" s="37" t="s">
        <v>469</v>
      </c>
      <c r="Q129" s="38">
        <v>2023</v>
      </c>
      <c r="R129" s="39" t="s">
        <v>470</v>
      </c>
      <c r="S129" s="37" t="s">
        <v>471</v>
      </c>
      <c r="T129" s="39" t="s">
        <v>494</v>
      </c>
      <c r="U129" s="39" t="s">
        <v>495</v>
      </c>
      <c r="V129" s="39" t="s">
        <v>791</v>
      </c>
      <c r="W129" s="40" t="s">
        <v>844</v>
      </c>
      <c r="X129" s="40" t="s">
        <v>485</v>
      </c>
      <c r="Y129" s="41"/>
      <c r="Z129" s="274">
        <v>0</v>
      </c>
      <c r="AA129" s="42"/>
      <c r="AB129" s="43">
        <v>10124400</v>
      </c>
      <c r="AC129" s="43">
        <v>0</v>
      </c>
      <c r="AD129" s="43"/>
      <c r="AE129" s="43">
        <v>0</v>
      </c>
      <c r="AF129" s="44"/>
      <c r="AG129" s="45">
        <f t="shared" si="93"/>
        <v>10124400</v>
      </c>
      <c r="AH129" s="45">
        <f t="shared" si="94"/>
        <v>10529376</v>
      </c>
      <c r="AI129" s="45">
        <f t="shared" si="52"/>
        <v>10529376</v>
      </c>
      <c r="AJ129" s="46">
        <v>0</v>
      </c>
      <c r="AK129" s="46">
        <v>0</v>
      </c>
      <c r="AL129" s="46">
        <f t="shared" si="91"/>
        <v>0</v>
      </c>
      <c r="AM129" s="46">
        <v>0</v>
      </c>
      <c r="AN129" s="46">
        <f t="shared" si="53"/>
        <v>0</v>
      </c>
      <c r="AO129" s="46">
        <v>0</v>
      </c>
      <c r="AP129" s="46">
        <f t="shared" si="54"/>
        <v>0</v>
      </c>
      <c r="AQ129" s="46">
        <v>0</v>
      </c>
      <c r="AR129" s="46">
        <f t="shared" si="55"/>
        <v>0</v>
      </c>
      <c r="AS129" s="46">
        <v>0</v>
      </c>
      <c r="AT129" s="46">
        <f t="shared" si="56"/>
        <v>0</v>
      </c>
      <c r="AU129" s="46">
        <v>143000</v>
      </c>
      <c r="AV129" s="46">
        <f t="shared" si="57"/>
        <v>148720</v>
      </c>
      <c r="AW129" s="46">
        <v>261300</v>
      </c>
      <c r="AX129" s="46">
        <f t="shared" si="58"/>
        <v>271752</v>
      </c>
      <c r="AY129" s="46">
        <v>570050</v>
      </c>
      <c r="AZ129" s="46">
        <f t="shared" si="59"/>
        <v>592852</v>
      </c>
      <c r="BA129" s="46">
        <v>1005225</v>
      </c>
      <c r="BB129" s="46">
        <f t="shared" si="60"/>
        <v>1045434</v>
      </c>
      <c r="BC129" s="46">
        <v>1347612.5</v>
      </c>
      <c r="BD129" s="46">
        <f t="shared" si="61"/>
        <v>1401517</v>
      </c>
      <c r="BE129" s="46">
        <v>1518806.25</v>
      </c>
      <c r="BF129" s="46">
        <f t="shared" si="62"/>
        <v>1579558.5</v>
      </c>
      <c r="BG129" s="46">
        <v>1604403.125</v>
      </c>
      <c r="BH129" s="46">
        <f t="shared" si="63"/>
        <v>1668579.25</v>
      </c>
      <c r="BI129" s="46">
        <v>1647201.5625</v>
      </c>
      <c r="BJ129" s="46">
        <f t="shared" si="64"/>
        <v>1713089.625</v>
      </c>
      <c r="BK129" s="46">
        <v>1013400.78125</v>
      </c>
      <c r="BL129" s="46">
        <f t="shared" si="65"/>
        <v>1053936.8125</v>
      </c>
      <c r="BM129" s="46">
        <v>506700.390625</v>
      </c>
      <c r="BN129" s="46">
        <f t="shared" si="66"/>
        <v>526968.40625</v>
      </c>
      <c r="BO129" s="46">
        <v>506700.390625</v>
      </c>
      <c r="BP129" s="46">
        <f t="shared" si="67"/>
        <v>526968.40625</v>
      </c>
      <c r="BQ129" s="46">
        <v>0</v>
      </c>
      <c r="BR129" s="46">
        <f t="shared" si="68"/>
        <v>0</v>
      </c>
      <c r="BS129" s="46">
        <v>0</v>
      </c>
      <c r="BT129" s="46">
        <f t="shared" si="69"/>
        <v>0</v>
      </c>
      <c r="BU129" s="46">
        <v>0</v>
      </c>
      <c r="BV129" s="46">
        <f t="shared" si="70"/>
        <v>0</v>
      </c>
      <c r="BW129" s="46">
        <v>0</v>
      </c>
      <c r="BX129" s="46">
        <f t="shared" si="71"/>
        <v>0</v>
      </c>
      <c r="BY129" s="46">
        <v>0</v>
      </c>
      <c r="BZ129" s="46">
        <f t="shared" si="72"/>
        <v>0</v>
      </c>
      <c r="CA129" s="47">
        <v>0</v>
      </c>
      <c r="CB129" s="46">
        <f t="shared" si="73"/>
        <v>0</v>
      </c>
      <c r="CC129" s="48">
        <v>0</v>
      </c>
      <c r="CD129" s="46">
        <f t="shared" si="74"/>
        <v>0</v>
      </c>
      <c r="CE129" s="74">
        <v>60</v>
      </c>
      <c r="CF129" s="50">
        <f t="shared" si="81"/>
        <v>175489.6</v>
      </c>
      <c r="CG129" s="51">
        <v>1181180</v>
      </c>
      <c r="CH129" s="52"/>
      <c r="CI129" s="52"/>
      <c r="CJ129" s="52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2">
        <f t="shared" ref="CZ129:DF136" si="101">$CF129</f>
        <v>175489.6</v>
      </c>
      <c r="DA129" s="52">
        <f t="shared" si="101"/>
        <v>175489.6</v>
      </c>
      <c r="DB129" s="52">
        <f t="shared" si="101"/>
        <v>175489.6</v>
      </c>
      <c r="DC129" s="52">
        <f t="shared" si="101"/>
        <v>175489.6</v>
      </c>
      <c r="DD129" s="52">
        <f t="shared" si="101"/>
        <v>175489.6</v>
      </c>
      <c r="DE129" s="52">
        <f t="shared" si="101"/>
        <v>175489.6</v>
      </c>
      <c r="DF129" s="52">
        <f t="shared" si="101"/>
        <v>175489.6</v>
      </c>
      <c r="DG129" s="54">
        <v>8943220</v>
      </c>
      <c r="DH129" s="55">
        <v>7</v>
      </c>
      <c r="DI129" s="56" t="s">
        <v>545</v>
      </c>
      <c r="DJ129" s="57">
        <v>0</v>
      </c>
      <c r="DK129" s="57">
        <v>0</v>
      </c>
      <c r="DL129" s="57">
        <v>0</v>
      </c>
      <c r="DM129" s="57">
        <v>0</v>
      </c>
      <c r="DN129" s="57">
        <v>0</v>
      </c>
      <c r="DO129" s="57">
        <v>0</v>
      </c>
      <c r="DP129" s="58">
        <v>0</v>
      </c>
      <c r="DQ129" s="58">
        <v>0</v>
      </c>
      <c r="DR129" s="58">
        <v>0</v>
      </c>
      <c r="DS129" s="58">
        <v>0</v>
      </c>
    </row>
    <row r="130" spans="1:123" x14ac:dyDescent="0.25">
      <c r="A130" s="30" t="s">
        <v>845</v>
      </c>
      <c r="B130" s="65">
        <v>1210637</v>
      </c>
      <c r="C130" s="66"/>
      <c r="D130" s="67" t="s">
        <v>846</v>
      </c>
      <c r="E130" s="34" t="s">
        <v>462</v>
      </c>
      <c r="F130" s="34" t="s">
        <v>461</v>
      </c>
      <c r="G130" s="34" t="s">
        <v>463</v>
      </c>
      <c r="H130" s="34" t="s">
        <v>464</v>
      </c>
      <c r="I130" s="34" t="s">
        <v>740</v>
      </c>
      <c r="J130" s="34" t="s">
        <v>48</v>
      </c>
      <c r="K130" s="34" t="s">
        <v>728</v>
      </c>
      <c r="L130" s="34" t="s">
        <v>467</v>
      </c>
      <c r="M130" s="36">
        <v>1.0415000000000001</v>
      </c>
      <c r="N130" s="69" t="s">
        <v>586</v>
      </c>
      <c r="O130" s="69" t="s">
        <v>58</v>
      </c>
      <c r="P130" s="37" t="s">
        <v>469</v>
      </c>
      <c r="Q130" s="38">
        <v>2021</v>
      </c>
      <c r="R130" s="39" t="s">
        <v>470</v>
      </c>
      <c r="S130" s="37" t="s">
        <v>471</v>
      </c>
      <c r="T130" s="39" t="s">
        <v>481</v>
      </c>
      <c r="U130" s="39" t="s">
        <v>482</v>
      </c>
      <c r="V130" s="39" t="s">
        <v>847</v>
      </c>
      <c r="W130" s="40" t="s">
        <v>847</v>
      </c>
      <c r="X130" s="40" t="s">
        <v>474</v>
      </c>
      <c r="Y130" s="41"/>
      <c r="Z130" s="274">
        <v>0</v>
      </c>
      <c r="AA130" s="42"/>
      <c r="AB130" s="43">
        <v>267500</v>
      </c>
      <c r="AC130" s="43">
        <v>0</v>
      </c>
      <c r="AD130" s="43"/>
      <c r="AE130" s="43">
        <v>0</v>
      </c>
      <c r="AF130" s="44"/>
      <c r="AG130" s="45">
        <f t="shared" si="93"/>
        <v>267500</v>
      </c>
      <c r="AH130" s="45">
        <f t="shared" si="94"/>
        <v>278601.25000000006</v>
      </c>
      <c r="AI130" s="45">
        <f t="shared" ref="AI130:AI193" si="102">AH130+Z130</f>
        <v>278601.25000000006</v>
      </c>
      <c r="AJ130" s="46">
        <v>0</v>
      </c>
      <c r="AK130" s="46">
        <v>0</v>
      </c>
      <c r="AL130" s="46">
        <f t="shared" si="91"/>
        <v>0</v>
      </c>
      <c r="AM130" s="46">
        <v>0</v>
      </c>
      <c r="AN130" s="46">
        <f t="shared" ref="AN130:AN147" si="103">$M130*AM130</f>
        <v>0</v>
      </c>
      <c r="AO130" s="46">
        <v>0</v>
      </c>
      <c r="AP130" s="46">
        <f t="shared" ref="AP130:AP160" si="104">$M130*AO130</f>
        <v>0</v>
      </c>
      <c r="AQ130" s="46">
        <v>107000</v>
      </c>
      <c r="AR130" s="46">
        <f t="shared" ref="AR130:AR160" si="105">$M130*AQ130</f>
        <v>111440.50000000001</v>
      </c>
      <c r="AS130" s="46">
        <v>107000</v>
      </c>
      <c r="AT130" s="46">
        <f t="shared" ref="AT130:AT160" si="106">$M130*AS130</f>
        <v>111440.50000000001</v>
      </c>
      <c r="AU130" s="46">
        <v>53500</v>
      </c>
      <c r="AV130" s="46">
        <f t="shared" ref="AV130:AV160" si="107">$M130*AU130</f>
        <v>55720.250000000007</v>
      </c>
      <c r="AW130" s="46">
        <v>0</v>
      </c>
      <c r="AX130" s="46">
        <f t="shared" ref="AX130:AX160" si="108">$M130*AW130</f>
        <v>0</v>
      </c>
      <c r="AY130" s="46">
        <v>0</v>
      </c>
      <c r="AZ130" s="46">
        <f t="shared" ref="AZ130:AZ147" si="109">$M130*AY130</f>
        <v>0</v>
      </c>
      <c r="BA130" s="46">
        <v>0</v>
      </c>
      <c r="BB130" s="46">
        <f t="shared" ref="BB130:BB147" si="110">$M130*BA130</f>
        <v>0</v>
      </c>
      <c r="BC130" s="46">
        <v>0</v>
      </c>
      <c r="BD130" s="46">
        <f t="shared" ref="BD130:BD147" si="111">$M130*BC130</f>
        <v>0</v>
      </c>
      <c r="BE130" s="46">
        <v>0</v>
      </c>
      <c r="BF130" s="46">
        <f t="shared" ref="BF130:BF147" si="112">$M130*BE130</f>
        <v>0</v>
      </c>
      <c r="BG130" s="46">
        <v>0</v>
      </c>
      <c r="BH130" s="46">
        <f t="shared" ref="BH130:BH147" si="113">$M130*BG130</f>
        <v>0</v>
      </c>
      <c r="BI130" s="46">
        <v>0</v>
      </c>
      <c r="BJ130" s="46">
        <f t="shared" ref="BJ130:BJ147" si="114">$M130*BI130</f>
        <v>0</v>
      </c>
      <c r="BK130" s="46">
        <v>0</v>
      </c>
      <c r="BL130" s="46">
        <f t="shared" ref="BL130:BL147" si="115">$M130*BK130</f>
        <v>0</v>
      </c>
      <c r="BM130" s="46">
        <v>0</v>
      </c>
      <c r="BN130" s="46">
        <f t="shared" ref="BN130:BN147" si="116">$M130*BM130</f>
        <v>0</v>
      </c>
      <c r="BO130" s="46">
        <v>0</v>
      </c>
      <c r="BP130" s="46">
        <f t="shared" ref="BP130:BP147" si="117">$M130*BO130</f>
        <v>0</v>
      </c>
      <c r="BQ130" s="46">
        <v>0</v>
      </c>
      <c r="BR130" s="46">
        <f t="shared" ref="BR130:BR147" si="118">$M130*BQ130</f>
        <v>0</v>
      </c>
      <c r="BS130" s="46">
        <v>0</v>
      </c>
      <c r="BT130" s="46">
        <f t="shared" ref="BT130:BT147" si="119">$M130*BS130</f>
        <v>0</v>
      </c>
      <c r="BU130" s="46">
        <v>0</v>
      </c>
      <c r="BV130" s="46">
        <f t="shared" ref="BV130:BV147" si="120">$M130*BU130</f>
        <v>0</v>
      </c>
      <c r="BW130" s="46">
        <v>0</v>
      </c>
      <c r="BX130" s="46">
        <f t="shared" ref="BX130:BX147" si="121">$M130*BW130</f>
        <v>0</v>
      </c>
      <c r="BY130" s="46">
        <v>0</v>
      </c>
      <c r="BZ130" s="46">
        <f t="shared" ref="BZ130:BZ147" si="122">$M130*BY130</f>
        <v>0</v>
      </c>
      <c r="CA130" s="47">
        <v>0</v>
      </c>
      <c r="CB130" s="46">
        <f t="shared" ref="CB130:CB147" si="123">$M130*CA130</f>
        <v>0</v>
      </c>
      <c r="CC130" s="48">
        <v>0</v>
      </c>
      <c r="CD130" s="46">
        <f t="shared" ref="CD130:CD147" si="124">$M130*CC130</f>
        <v>0</v>
      </c>
      <c r="CE130" s="49">
        <v>20</v>
      </c>
      <c r="CF130" s="50">
        <f t="shared" si="81"/>
        <v>13930.062500000004</v>
      </c>
      <c r="CG130" s="51">
        <v>227375</v>
      </c>
      <c r="CH130" s="52"/>
      <c r="CI130" s="52"/>
      <c r="CJ130" s="52"/>
      <c r="CK130" s="52"/>
      <c r="CL130" s="52"/>
      <c r="CM130" s="52"/>
      <c r="CN130" s="52"/>
      <c r="CO130" s="52"/>
      <c r="CP130" s="52">
        <f t="shared" ref="CP130:DE145" si="125">$CF130</f>
        <v>13930.062500000004</v>
      </c>
      <c r="CQ130" s="52">
        <f t="shared" si="125"/>
        <v>13930.062500000004</v>
      </c>
      <c r="CR130" s="52">
        <f t="shared" si="125"/>
        <v>13930.062500000004</v>
      </c>
      <c r="CS130" s="52">
        <f t="shared" si="125"/>
        <v>13930.062500000004</v>
      </c>
      <c r="CT130" s="52">
        <f t="shared" si="125"/>
        <v>13930.062500000004</v>
      </c>
      <c r="CU130" s="52">
        <f t="shared" si="125"/>
        <v>13930.062500000004</v>
      </c>
      <c r="CV130" s="52">
        <f t="shared" si="125"/>
        <v>13930.062500000004</v>
      </c>
      <c r="CW130" s="52">
        <f t="shared" si="125"/>
        <v>13930.062500000004</v>
      </c>
      <c r="CX130" s="52">
        <f t="shared" si="125"/>
        <v>13930.062500000004</v>
      </c>
      <c r="CY130" s="52">
        <f t="shared" si="125"/>
        <v>13930.062500000004</v>
      </c>
      <c r="CZ130" s="52">
        <f t="shared" si="101"/>
        <v>13930.062500000004</v>
      </c>
      <c r="DA130" s="52">
        <f t="shared" si="101"/>
        <v>13930.062500000004</v>
      </c>
      <c r="DB130" s="52">
        <f t="shared" si="101"/>
        <v>13930.062500000004</v>
      </c>
      <c r="DC130" s="52">
        <f t="shared" si="101"/>
        <v>13930.062500000004</v>
      </c>
      <c r="DD130" s="52">
        <f t="shared" si="101"/>
        <v>13930.062500000004</v>
      </c>
      <c r="DE130" s="52">
        <f t="shared" si="101"/>
        <v>13930.062500000004</v>
      </c>
      <c r="DF130" s="52">
        <f t="shared" si="101"/>
        <v>13930.062500000004</v>
      </c>
      <c r="DG130" s="54">
        <v>40125</v>
      </c>
      <c r="DH130" s="55">
        <v>17</v>
      </c>
      <c r="DI130" s="56" t="s">
        <v>545</v>
      </c>
      <c r="DJ130" s="57">
        <v>0</v>
      </c>
      <c r="DK130" s="57">
        <v>0</v>
      </c>
      <c r="DL130" s="57">
        <v>0</v>
      </c>
      <c r="DM130" s="57">
        <v>0</v>
      </c>
      <c r="DN130" s="57">
        <v>0</v>
      </c>
      <c r="DO130" s="57">
        <v>0</v>
      </c>
      <c r="DP130" s="58">
        <v>0</v>
      </c>
      <c r="DQ130" s="58">
        <v>0</v>
      </c>
      <c r="DR130" s="58">
        <v>0</v>
      </c>
      <c r="DS130" s="58">
        <v>0</v>
      </c>
    </row>
    <row r="131" spans="1:123" x14ac:dyDescent="0.25">
      <c r="A131" s="30" t="s">
        <v>848</v>
      </c>
      <c r="B131" s="65">
        <v>1210638</v>
      </c>
      <c r="C131" s="66"/>
      <c r="D131" s="67" t="s">
        <v>849</v>
      </c>
      <c r="E131" s="34" t="s">
        <v>462</v>
      </c>
      <c r="F131" s="34" t="s">
        <v>461</v>
      </c>
      <c r="G131" s="34" t="s">
        <v>463</v>
      </c>
      <c r="H131" s="34" t="s">
        <v>464</v>
      </c>
      <c r="I131" s="34" t="s">
        <v>740</v>
      </c>
      <c r="J131" s="34" t="s">
        <v>48</v>
      </c>
      <c r="K131" s="34" t="s">
        <v>714</v>
      </c>
      <c r="L131" s="34" t="s">
        <v>467</v>
      </c>
      <c r="M131" s="36">
        <v>1.0415000000000001</v>
      </c>
      <c r="N131" s="69" t="s">
        <v>586</v>
      </c>
      <c r="O131" s="69" t="s">
        <v>58</v>
      </c>
      <c r="P131" s="37" t="s">
        <v>469</v>
      </c>
      <c r="Q131" s="38">
        <v>2021</v>
      </c>
      <c r="R131" s="39" t="s">
        <v>470</v>
      </c>
      <c r="S131" s="37" t="s">
        <v>471</v>
      </c>
      <c r="T131" s="39" t="s">
        <v>481</v>
      </c>
      <c r="U131" s="39" t="s">
        <v>482</v>
      </c>
      <c r="V131" s="39" t="s">
        <v>847</v>
      </c>
      <c r="W131" s="40" t="s">
        <v>847</v>
      </c>
      <c r="X131" s="40" t="s">
        <v>474</v>
      </c>
      <c r="Y131" s="41"/>
      <c r="Z131" s="274">
        <v>0</v>
      </c>
      <c r="AA131" s="42"/>
      <c r="AB131" s="43">
        <v>267500</v>
      </c>
      <c r="AC131" s="43">
        <v>0</v>
      </c>
      <c r="AD131" s="43"/>
      <c r="AE131" s="43">
        <v>0</v>
      </c>
      <c r="AF131" s="44"/>
      <c r="AG131" s="45">
        <f t="shared" si="93"/>
        <v>267500</v>
      </c>
      <c r="AH131" s="45">
        <f t="shared" si="94"/>
        <v>278601.25000000006</v>
      </c>
      <c r="AI131" s="45">
        <f t="shared" si="102"/>
        <v>278601.25000000006</v>
      </c>
      <c r="AJ131" s="46">
        <v>0</v>
      </c>
      <c r="AK131" s="46">
        <v>107000</v>
      </c>
      <c r="AL131" s="46">
        <f t="shared" si="91"/>
        <v>111440.50000000001</v>
      </c>
      <c r="AM131" s="46">
        <v>107000</v>
      </c>
      <c r="AN131" s="46">
        <f t="shared" si="103"/>
        <v>111440.50000000001</v>
      </c>
      <c r="AO131" s="46">
        <v>53500</v>
      </c>
      <c r="AP131" s="46">
        <f t="shared" si="104"/>
        <v>55720.250000000007</v>
      </c>
      <c r="AQ131" s="46">
        <v>0</v>
      </c>
      <c r="AR131" s="46">
        <f t="shared" si="105"/>
        <v>0</v>
      </c>
      <c r="AS131" s="46">
        <v>0</v>
      </c>
      <c r="AT131" s="46">
        <f t="shared" si="106"/>
        <v>0</v>
      </c>
      <c r="AU131" s="46">
        <v>0</v>
      </c>
      <c r="AV131" s="46">
        <f t="shared" si="107"/>
        <v>0</v>
      </c>
      <c r="AW131" s="46">
        <v>0</v>
      </c>
      <c r="AX131" s="46">
        <f t="shared" si="108"/>
        <v>0</v>
      </c>
      <c r="AY131" s="46">
        <v>0</v>
      </c>
      <c r="AZ131" s="46">
        <f t="shared" si="109"/>
        <v>0</v>
      </c>
      <c r="BA131" s="46">
        <v>0</v>
      </c>
      <c r="BB131" s="46">
        <f t="shared" si="110"/>
        <v>0</v>
      </c>
      <c r="BC131" s="46">
        <v>0</v>
      </c>
      <c r="BD131" s="46">
        <f t="shared" si="111"/>
        <v>0</v>
      </c>
      <c r="BE131" s="46">
        <v>0</v>
      </c>
      <c r="BF131" s="46">
        <f t="shared" si="112"/>
        <v>0</v>
      </c>
      <c r="BG131" s="46">
        <v>0</v>
      </c>
      <c r="BH131" s="46">
        <f t="shared" si="113"/>
        <v>0</v>
      </c>
      <c r="BI131" s="46">
        <v>0</v>
      </c>
      <c r="BJ131" s="46">
        <f t="shared" si="114"/>
        <v>0</v>
      </c>
      <c r="BK131" s="46">
        <v>0</v>
      </c>
      <c r="BL131" s="46">
        <f t="shared" si="115"/>
        <v>0</v>
      </c>
      <c r="BM131" s="46">
        <v>0</v>
      </c>
      <c r="BN131" s="46">
        <f t="shared" si="116"/>
        <v>0</v>
      </c>
      <c r="BO131" s="46">
        <v>0</v>
      </c>
      <c r="BP131" s="46">
        <f t="shared" si="117"/>
        <v>0</v>
      </c>
      <c r="BQ131" s="46">
        <v>0</v>
      </c>
      <c r="BR131" s="46">
        <f t="shared" si="118"/>
        <v>0</v>
      </c>
      <c r="BS131" s="46">
        <v>0</v>
      </c>
      <c r="BT131" s="46">
        <f t="shared" si="119"/>
        <v>0</v>
      </c>
      <c r="BU131" s="46">
        <v>0</v>
      </c>
      <c r="BV131" s="46">
        <f t="shared" si="120"/>
        <v>0</v>
      </c>
      <c r="BW131" s="46">
        <v>0</v>
      </c>
      <c r="BX131" s="46">
        <f t="shared" si="121"/>
        <v>0</v>
      </c>
      <c r="BY131" s="46">
        <v>0</v>
      </c>
      <c r="BZ131" s="46">
        <f t="shared" si="122"/>
        <v>0</v>
      </c>
      <c r="CA131" s="47">
        <v>0</v>
      </c>
      <c r="CB131" s="46">
        <f t="shared" si="123"/>
        <v>0</v>
      </c>
      <c r="CC131" s="48">
        <v>0</v>
      </c>
      <c r="CD131" s="46">
        <f t="shared" si="124"/>
        <v>0</v>
      </c>
      <c r="CE131" s="49">
        <v>20</v>
      </c>
      <c r="CF131" s="50">
        <f t="shared" si="81"/>
        <v>13930.062500000004</v>
      </c>
      <c r="CG131" s="51">
        <v>267500</v>
      </c>
      <c r="CH131" s="52"/>
      <c r="CI131" s="52"/>
      <c r="CJ131" s="52"/>
      <c r="CK131" s="52"/>
      <c r="CL131" s="52"/>
      <c r="CM131" s="52">
        <f>$CF131</f>
        <v>13930.062500000004</v>
      </c>
      <c r="CN131" s="52">
        <f>$CF131</f>
        <v>13930.062500000004</v>
      </c>
      <c r="CO131" s="52">
        <f>$CF131</f>
        <v>13930.062500000004</v>
      </c>
      <c r="CP131" s="52">
        <f t="shared" si="125"/>
        <v>13930.062500000004</v>
      </c>
      <c r="CQ131" s="52">
        <f t="shared" si="125"/>
        <v>13930.062500000004</v>
      </c>
      <c r="CR131" s="52">
        <f t="shared" si="125"/>
        <v>13930.062500000004</v>
      </c>
      <c r="CS131" s="52">
        <f t="shared" si="125"/>
        <v>13930.062500000004</v>
      </c>
      <c r="CT131" s="52">
        <f t="shared" si="125"/>
        <v>13930.062500000004</v>
      </c>
      <c r="CU131" s="52">
        <f t="shared" si="125"/>
        <v>13930.062500000004</v>
      </c>
      <c r="CV131" s="52">
        <f t="shared" si="125"/>
        <v>13930.062500000004</v>
      </c>
      <c r="CW131" s="52">
        <f t="shared" si="125"/>
        <v>13930.062500000004</v>
      </c>
      <c r="CX131" s="52">
        <f t="shared" si="125"/>
        <v>13930.062500000004</v>
      </c>
      <c r="CY131" s="52">
        <f t="shared" si="125"/>
        <v>13930.062500000004</v>
      </c>
      <c r="CZ131" s="52">
        <f t="shared" si="101"/>
        <v>13930.062500000004</v>
      </c>
      <c r="DA131" s="52">
        <f t="shared" si="101"/>
        <v>13930.062500000004</v>
      </c>
      <c r="DB131" s="52">
        <f t="shared" si="101"/>
        <v>13930.062500000004</v>
      </c>
      <c r="DC131" s="52">
        <f t="shared" si="101"/>
        <v>13930.062500000004</v>
      </c>
      <c r="DD131" s="52">
        <f t="shared" si="101"/>
        <v>13930.062500000004</v>
      </c>
      <c r="DE131" s="52">
        <f t="shared" si="101"/>
        <v>13930.062500000004</v>
      </c>
      <c r="DF131" s="52">
        <f t="shared" si="101"/>
        <v>13930.062500000004</v>
      </c>
      <c r="DG131" s="54">
        <v>0</v>
      </c>
      <c r="DH131" s="55">
        <v>20</v>
      </c>
      <c r="DI131" s="56" t="s">
        <v>545</v>
      </c>
      <c r="DJ131" s="57">
        <v>0</v>
      </c>
      <c r="DK131" s="57">
        <v>0</v>
      </c>
      <c r="DL131" s="57">
        <v>107000</v>
      </c>
      <c r="DM131" s="57">
        <v>214000</v>
      </c>
      <c r="DN131" s="57">
        <v>267500</v>
      </c>
      <c r="DO131" s="57">
        <v>0</v>
      </c>
      <c r="DP131" s="58">
        <v>0</v>
      </c>
      <c r="DQ131" s="58">
        <v>1391</v>
      </c>
      <c r="DR131" s="58">
        <v>2782</v>
      </c>
      <c r="DS131" s="58">
        <v>3477.5</v>
      </c>
    </row>
    <row r="132" spans="1:123" x14ac:dyDescent="0.25">
      <c r="A132" s="30" t="s">
        <v>850</v>
      </c>
      <c r="B132" s="65">
        <v>1210639</v>
      </c>
      <c r="C132" s="66"/>
      <c r="D132" s="67" t="s">
        <v>851</v>
      </c>
      <c r="E132" s="34" t="s">
        <v>462</v>
      </c>
      <c r="F132" s="34" t="s">
        <v>461</v>
      </c>
      <c r="G132" s="34" t="s">
        <v>463</v>
      </c>
      <c r="H132" s="34" t="s">
        <v>464</v>
      </c>
      <c r="I132" s="34" t="s">
        <v>465</v>
      </c>
      <c r="J132" s="34" t="s">
        <v>44</v>
      </c>
      <c r="K132" s="34" t="s">
        <v>709</v>
      </c>
      <c r="L132" s="34" t="s">
        <v>467</v>
      </c>
      <c r="M132" s="36">
        <v>1.0415000000000001</v>
      </c>
      <c r="N132" s="69" t="s">
        <v>586</v>
      </c>
      <c r="O132" s="69" t="s">
        <v>58</v>
      </c>
      <c r="P132" s="37" t="s">
        <v>469</v>
      </c>
      <c r="Q132" s="38">
        <v>2021</v>
      </c>
      <c r="R132" s="39" t="s">
        <v>470</v>
      </c>
      <c r="S132" s="37" t="s">
        <v>471</v>
      </c>
      <c r="T132" s="39" t="s">
        <v>481</v>
      </c>
      <c r="U132" s="39" t="s">
        <v>482</v>
      </c>
      <c r="V132" s="39" t="s">
        <v>847</v>
      </c>
      <c r="W132" s="40" t="s">
        <v>847</v>
      </c>
      <c r="X132" s="40" t="s">
        <v>474</v>
      </c>
      <c r="Y132" s="41"/>
      <c r="Z132" s="274">
        <v>0</v>
      </c>
      <c r="AA132" s="42"/>
      <c r="AB132" s="43">
        <v>267500</v>
      </c>
      <c r="AC132" s="43">
        <v>0</v>
      </c>
      <c r="AD132" s="43"/>
      <c r="AE132" s="43">
        <v>0</v>
      </c>
      <c r="AF132" s="44"/>
      <c r="AG132" s="45">
        <f t="shared" si="93"/>
        <v>267500</v>
      </c>
      <c r="AH132" s="45">
        <f t="shared" si="94"/>
        <v>278601.25000000006</v>
      </c>
      <c r="AI132" s="45">
        <f t="shared" si="102"/>
        <v>278601.25000000006</v>
      </c>
      <c r="AJ132" s="46">
        <v>0</v>
      </c>
      <c r="AK132" s="46">
        <v>0</v>
      </c>
      <c r="AL132" s="46">
        <f t="shared" si="91"/>
        <v>0</v>
      </c>
      <c r="AM132" s="46">
        <v>107000</v>
      </c>
      <c r="AN132" s="46">
        <f t="shared" si="103"/>
        <v>111440.50000000001</v>
      </c>
      <c r="AO132" s="46">
        <v>107000</v>
      </c>
      <c r="AP132" s="46">
        <f t="shared" si="104"/>
        <v>111440.50000000001</v>
      </c>
      <c r="AQ132" s="46">
        <v>53500</v>
      </c>
      <c r="AR132" s="46">
        <f t="shared" si="105"/>
        <v>55720.250000000007</v>
      </c>
      <c r="AS132" s="46">
        <v>0</v>
      </c>
      <c r="AT132" s="46">
        <f t="shared" si="106"/>
        <v>0</v>
      </c>
      <c r="AU132" s="46">
        <v>0</v>
      </c>
      <c r="AV132" s="46">
        <f t="shared" si="107"/>
        <v>0</v>
      </c>
      <c r="AW132" s="46">
        <v>0</v>
      </c>
      <c r="AX132" s="46">
        <f t="shared" si="108"/>
        <v>0</v>
      </c>
      <c r="AY132" s="46">
        <v>0</v>
      </c>
      <c r="AZ132" s="46">
        <f t="shared" si="109"/>
        <v>0</v>
      </c>
      <c r="BA132" s="46">
        <v>0</v>
      </c>
      <c r="BB132" s="46">
        <f t="shared" si="110"/>
        <v>0</v>
      </c>
      <c r="BC132" s="46">
        <v>0</v>
      </c>
      <c r="BD132" s="46">
        <f t="shared" si="111"/>
        <v>0</v>
      </c>
      <c r="BE132" s="46">
        <v>0</v>
      </c>
      <c r="BF132" s="46">
        <f t="shared" si="112"/>
        <v>0</v>
      </c>
      <c r="BG132" s="46">
        <v>0</v>
      </c>
      <c r="BH132" s="46">
        <f t="shared" si="113"/>
        <v>0</v>
      </c>
      <c r="BI132" s="46">
        <v>0</v>
      </c>
      <c r="BJ132" s="46">
        <f t="shared" si="114"/>
        <v>0</v>
      </c>
      <c r="BK132" s="46">
        <v>0</v>
      </c>
      <c r="BL132" s="46">
        <f t="shared" si="115"/>
        <v>0</v>
      </c>
      <c r="BM132" s="46">
        <v>0</v>
      </c>
      <c r="BN132" s="46">
        <f t="shared" si="116"/>
        <v>0</v>
      </c>
      <c r="BO132" s="46">
        <v>0</v>
      </c>
      <c r="BP132" s="46">
        <f t="shared" si="117"/>
        <v>0</v>
      </c>
      <c r="BQ132" s="46">
        <v>0</v>
      </c>
      <c r="BR132" s="46">
        <f t="shared" si="118"/>
        <v>0</v>
      </c>
      <c r="BS132" s="46">
        <v>0</v>
      </c>
      <c r="BT132" s="46">
        <f t="shared" si="119"/>
        <v>0</v>
      </c>
      <c r="BU132" s="46">
        <v>0</v>
      </c>
      <c r="BV132" s="46">
        <f t="shared" si="120"/>
        <v>0</v>
      </c>
      <c r="BW132" s="46">
        <v>0</v>
      </c>
      <c r="BX132" s="46">
        <f t="shared" si="121"/>
        <v>0</v>
      </c>
      <c r="BY132" s="46">
        <v>0</v>
      </c>
      <c r="BZ132" s="46">
        <f t="shared" si="122"/>
        <v>0</v>
      </c>
      <c r="CA132" s="47">
        <v>0</v>
      </c>
      <c r="CB132" s="46">
        <f t="shared" si="123"/>
        <v>0</v>
      </c>
      <c r="CC132" s="48">
        <v>0</v>
      </c>
      <c r="CD132" s="46">
        <f t="shared" si="124"/>
        <v>0</v>
      </c>
      <c r="CE132" s="49">
        <v>20</v>
      </c>
      <c r="CF132" s="50">
        <f t="shared" si="81"/>
        <v>13930.062500000004</v>
      </c>
      <c r="CG132" s="51">
        <v>254125</v>
      </c>
      <c r="CH132" s="52"/>
      <c r="CI132" s="52"/>
      <c r="CJ132" s="52"/>
      <c r="CK132" s="53"/>
      <c r="CL132" s="53"/>
      <c r="CM132" s="53"/>
      <c r="CN132" s="52">
        <f t="shared" ref="CN132:CO134" si="126">$CF132</f>
        <v>13930.062500000004</v>
      </c>
      <c r="CO132" s="52">
        <f t="shared" si="126"/>
        <v>13930.062500000004</v>
      </c>
      <c r="CP132" s="52">
        <f t="shared" si="125"/>
        <v>13930.062500000004</v>
      </c>
      <c r="CQ132" s="52">
        <f t="shared" si="125"/>
        <v>13930.062500000004</v>
      </c>
      <c r="CR132" s="52">
        <f t="shared" si="125"/>
        <v>13930.062500000004</v>
      </c>
      <c r="CS132" s="52">
        <f t="shared" si="125"/>
        <v>13930.062500000004</v>
      </c>
      <c r="CT132" s="52">
        <f t="shared" si="125"/>
        <v>13930.062500000004</v>
      </c>
      <c r="CU132" s="52">
        <f t="shared" si="125"/>
        <v>13930.062500000004</v>
      </c>
      <c r="CV132" s="52">
        <f t="shared" si="125"/>
        <v>13930.062500000004</v>
      </c>
      <c r="CW132" s="52">
        <f t="shared" si="125"/>
        <v>13930.062500000004</v>
      </c>
      <c r="CX132" s="52">
        <f t="shared" si="125"/>
        <v>13930.062500000004</v>
      </c>
      <c r="CY132" s="52">
        <f t="shared" si="125"/>
        <v>13930.062500000004</v>
      </c>
      <c r="CZ132" s="52">
        <f t="shared" si="101"/>
        <v>13930.062500000004</v>
      </c>
      <c r="DA132" s="52">
        <f t="shared" si="101"/>
        <v>13930.062500000004</v>
      </c>
      <c r="DB132" s="52">
        <f t="shared" si="101"/>
        <v>13930.062500000004</v>
      </c>
      <c r="DC132" s="52">
        <f t="shared" si="101"/>
        <v>13930.062500000004</v>
      </c>
      <c r="DD132" s="52">
        <f t="shared" si="101"/>
        <v>13930.062500000004</v>
      </c>
      <c r="DE132" s="52">
        <f t="shared" si="101"/>
        <v>13930.062500000004</v>
      </c>
      <c r="DF132" s="52">
        <f t="shared" si="101"/>
        <v>13930.062500000004</v>
      </c>
      <c r="DG132" s="54">
        <v>13375</v>
      </c>
      <c r="DH132" s="55">
        <v>19</v>
      </c>
      <c r="DI132" s="56" t="s">
        <v>545</v>
      </c>
      <c r="DJ132" s="57">
        <v>0</v>
      </c>
      <c r="DK132" s="57">
        <v>0</v>
      </c>
      <c r="DL132" s="57">
        <v>0</v>
      </c>
      <c r="DM132" s="57">
        <v>107000</v>
      </c>
      <c r="DN132" s="57">
        <v>214000</v>
      </c>
      <c r="DO132" s="57">
        <v>0</v>
      </c>
      <c r="DP132" s="58">
        <v>0</v>
      </c>
      <c r="DQ132" s="58">
        <v>0</v>
      </c>
      <c r="DR132" s="58">
        <v>1391</v>
      </c>
      <c r="DS132" s="58">
        <v>2782</v>
      </c>
    </row>
    <row r="133" spans="1:123" x14ac:dyDescent="0.25">
      <c r="A133" s="30" t="s">
        <v>852</v>
      </c>
      <c r="B133" s="65">
        <v>1210640</v>
      </c>
      <c r="C133" s="66"/>
      <c r="D133" s="67" t="s">
        <v>853</v>
      </c>
      <c r="E133" s="34" t="s">
        <v>462</v>
      </c>
      <c r="F133" s="34" t="s">
        <v>461</v>
      </c>
      <c r="G133" s="34" t="s">
        <v>463</v>
      </c>
      <c r="H133" s="34" t="s">
        <v>464</v>
      </c>
      <c r="I133" s="34" t="s">
        <v>465</v>
      </c>
      <c r="J133" s="34" t="s">
        <v>44</v>
      </c>
      <c r="K133" s="34" t="s">
        <v>466</v>
      </c>
      <c r="L133" s="34" t="s">
        <v>467</v>
      </c>
      <c r="M133" s="36">
        <v>1.0415000000000001</v>
      </c>
      <c r="N133" s="69" t="s">
        <v>468</v>
      </c>
      <c r="O133" s="69" t="s">
        <v>58</v>
      </c>
      <c r="P133" s="37" t="s">
        <v>469</v>
      </c>
      <c r="Q133" s="38">
        <v>2021</v>
      </c>
      <c r="R133" s="39" t="s">
        <v>470</v>
      </c>
      <c r="S133" s="37" t="s">
        <v>471</v>
      </c>
      <c r="T133" s="39" t="s">
        <v>472</v>
      </c>
      <c r="U133" s="39" t="s">
        <v>472</v>
      </c>
      <c r="V133" s="39" t="s">
        <v>854</v>
      </c>
      <c r="W133" s="40" t="s">
        <v>473</v>
      </c>
      <c r="X133" s="40" t="s">
        <v>504</v>
      </c>
      <c r="Y133" s="41"/>
      <c r="Z133" s="274">
        <v>0</v>
      </c>
      <c r="AA133" s="42"/>
      <c r="AB133" s="43">
        <v>535000</v>
      </c>
      <c r="AC133" s="43">
        <v>0</v>
      </c>
      <c r="AD133" s="43"/>
      <c r="AE133" s="43">
        <v>0</v>
      </c>
      <c r="AF133" s="44"/>
      <c r="AG133" s="45">
        <f t="shared" si="93"/>
        <v>535000</v>
      </c>
      <c r="AH133" s="45">
        <f t="shared" si="94"/>
        <v>557202.50000000012</v>
      </c>
      <c r="AI133" s="45">
        <f t="shared" si="102"/>
        <v>557202.50000000012</v>
      </c>
      <c r="AJ133" s="46">
        <v>0</v>
      </c>
      <c r="AK133" s="46">
        <v>0</v>
      </c>
      <c r="AL133" s="46">
        <f t="shared" si="91"/>
        <v>0</v>
      </c>
      <c r="AM133" s="46">
        <v>214000</v>
      </c>
      <c r="AN133" s="46">
        <f t="shared" si="103"/>
        <v>222881.00000000003</v>
      </c>
      <c r="AO133" s="46">
        <v>214000</v>
      </c>
      <c r="AP133" s="46">
        <f t="shared" si="104"/>
        <v>222881.00000000003</v>
      </c>
      <c r="AQ133" s="46">
        <v>107000</v>
      </c>
      <c r="AR133" s="46">
        <f t="shared" si="105"/>
        <v>111440.50000000001</v>
      </c>
      <c r="AS133" s="46">
        <v>0</v>
      </c>
      <c r="AT133" s="46">
        <f t="shared" si="106"/>
        <v>0</v>
      </c>
      <c r="AU133" s="46">
        <v>0</v>
      </c>
      <c r="AV133" s="46">
        <f t="shared" si="107"/>
        <v>0</v>
      </c>
      <c r="AW133" s="46">
        <v>0</v>
      </c>
      <c r="AX133" s="46">
        <f t="shared" si="108"/>
        <v>0</v>
      </c>
      <c r="AY133" s="46">
        <v>0</v>
      </c>
      <c r="AZ133" s="46">
        <f t="shared" si="109"/>
        <v>0</v>
      </c>
      <c r="BA133" s="46">
        <v>0</v>
      </c>
      <c r="BB133" s="46">
        <f t="shared" si="110"/>
        <v>0</v>
      </c>
      <c r="BC133" s="46">
        <v>0</v>
      </c>
      <c r="BD133" s="46">
        <f t="shared" si="111"/>
        <v>0</v>
      </c>
      <c r="BE133" s="46">
        <v>0</v>
      </c>
      <c r="BF133" s="46">
        <f t="shared" si="112"/>
        <v>0</v>
      </c>
      <c r="BG133" s="46">
        <v>0</v>
      </c>
      <c r="BH133" s="46">
        <f t="shared" si="113"/>
        <v>0</v>
      </c>
      <c r="BI133" s="46">
        <v>0</v>
      </c>
      <c r="BJ133" s="46">
        <f t="shared" si="114"/>
        <v>0</v>
      </c>
      <c r="BK133" s="46">
        <v>0</v>
      </c>
      <c r="BL133" s="46">
        <f t="shared" si="115"/>
        <v>0</v>
      </c>
      <c r="BM133" s="46">
        <v>0</v>
      </c>
      <c r="BN133" s="46">
        <f t="shared" si="116"/>
        <v>0</v>
      </c>
      <c r="BO133" s="46">
        <v>0</v>
      </c>
      <c r="BP133" s="46">
        <f t="shared" si="117"/>
        <v>0</v>
      </c>
      <c r="BQ133" s="46">
        <v>0</v>
      </c>
      <c r="BR133" s="46">
        <f t="shared" si="118"/>
        <v>0</v>
      </c>
      <c r="BS133" s="46">
        <v>0</v>
      </c>
      <c r="BT133" s="46">
        <f t="shared" si="119"/>
        <v>0</v>
      </c>
      <c r="BU133" s="46">
        <v>0</v>
      </c>
      <c r="BV133" s="46">
        <f t="shared" si="120"/>
        <v>0</v>
      </c>
      <c r="BW133" s="46">
        <v>0</v>
      </c>
      <c r="BX133" s="46">
        <f t="shared" si="121"/>
        <v>0</v>
      </c>
      <c r="BY133" s="46">
        <v>0</v>
      </c>
      <c r="BZ133" s="46">
        <f t="shared" si="122"/>
        <v>0</v>
      </c>
      <c r="CA133" s="47">
        <v>0</v>
      </c>
      <c r="CB133" s="46">
        <f t="shared" si="123"/>
        <v>0</v>
      </c>
      <c r="CC133" s="48">
        <v>0</v>
      </c>
      <c r="CD133" s="46">
        <f t="shared" si="124"/>
        <v>0</v>
      </c>
      <c r="CE133" s="49">
        <v>20</v>
      </c>
      <c r="CF133" s="50">
        <f t="shared" si="81"/>
        <v>27860.125000000007</v>
      </c>
      <c r="CG133" s="51">
        <v>508250</v>
      </c>
      <c r="CH133" s="52"/>
      <c r="CI133" s="52"/>
      <c r="CJ133" s="52"/>
      <c r="CK133" s="53"/>
      <c r="CL133" s="53"/>
      <c r="CM133" s="53"/>
      <c r="CN133" s="52">
        <f t="shared" si="126"/>
        <v>27860.125000000007</v>
      </c>
      <c r="CO133" s="52">
        <f t="shared" si="126"/>
        <v>27860.125000000007</v>
      </c>
      <c r="CP133" s="52">
        <f t="shared" si="125"/>
        <v>27860.125000000007</v>
      </c>
      <c r="CQ133" s="52">
        <f t="shared" si="125"/>
        <v>27860.125000000007</v>
      </c>
      <c r="CR133" s="52">
        <f t="shared" si="125"/>
        <v>27860.125000000007</v>
      </c>
      <c r="CS133" s="52">
        <f t="shared" si="125"/>
        <v>27860.125000000007</v>
      </c>
      <c r="CT133" s="52">
        <f t="shared" si="125"/>
        <v>27860.125000000007</v>
      </c>
      <c r="CU133" s="52">
        <f t="shared" si="125"/>
        <v>27860.125000000007</v>
      </c>
      <c r="CV133" s="52">
        <f t="shared" si="125"/>
        <v>27860.125000000007</v>
      </c>
      <c r="CW133" s="52">
        <f t="shared" si="125"/>
        <v>27860.125000000007</v>
      </c>
      <c r="CX133" s="52">
        <f t="shared" si="125"/>
        <v>27860.125000000007</v>
      </c>
      <c r="CY133" s="52">
        <f t="shared" si="125"/>
        <v>27860.125000000007</v>
      </c>
      <c r="CZ133" s="52">
        <f t="shared" si="101"/>
        <v>27860.125000000007</v>
      </c>
      <c r="DA133" s="52">
        <f t="shared" si="101"/>
        <v>27860.125000000007</v>
      </c>
      <c r="DB133" s="52">
        <f t="shared" si="101"/>
        <v>27860.125000000007</v>
      </c>
      <c r="DC133" s="52">
        <f t="shared" si="101"/>
        <v>27860.125000000007</v>
      </c>
      <c r="DD133" s="52">
        <f t="shared" si="101"/>
        <v>27860.125000000007</v>
      </c>
      <c r="DE133" s="52">
        <f t="shared" si="101"/>
        <v>27860.125000000007</v>
      </c>
      <c r="DF133" s="52">
        <f t="shared" si="101"/>
        <v>27860.125000000007</v>
      </c>
      <c r="DG133" s="54">
        <v>26750</v>
      </c>
      <c r="DH133" s="55">
        <v>19</v>
      </c>
      <c r="DI133" s="56" t="s">
        <v>545</v>
      </c>
      <c r="DJ133" s="57">
        <v>0</v>
      </c>
      <c r="DK133" s="57">
        <v>0</v>
      </c>
      <c r="DL133" s="57">
        <v>0</v>
      </c>
      <c r="DM133" s="57">
        <v>214000</v>
      </c>
      <c r="DN133" s="57">
        <v>428000</v>
      </c>
      <c r="DO133" s="57">
        <v>0</v>
      </c>
      <c r="DP133" s="58">
        <v>0</v>
      </c>
      <c r="DQ133" s="58">
        <v>0</v>
      </c>
      <c r="DR133" s="58">
        <v>2782</v>
      </c>
      <c r="DS133" s="58">
        <v>5564</v>
      </c>
    </row>
    <row r="134" spans="1:123" x14ac:dyDescent="0.25">
      <c r="A134" s="30" t="s">
        <v>855</v>
      </c>
      <c r="B134" s="65">
        <v>1210641</v>
      </c>
      <c r="C134" s="66"/>
      <c r="D134" s="67" t="s">
        <v>856</v>
      </c>
      <c r="E134" s="34" t="s">
        <v>462</v>
      </c>
      <c r="F134" s="34" t="s">
        <v>461</v>
      </c>
      <c r="G134" s="34" t="s">
        <v>463</v>
      </c>
      <c r="H134" s="34" t="s">
        <v>464</v>
      </c>
      <c r="I134" s="34" t="s">
        <v>740</v>
      </c>
      <c r="J134" s="34" t="s">
        <v>48</v>
      </c>
      <c r="K134" s="34" t="s">
        <v>692</v>
      </c>
      <c r="L134" s="34" t="s">
        <v>467</v>
      </c>
      <c r="M134" s="36">
        <v>1.0415000000000001</v>
      </c>
      <c r="N134" s="69" t="s">
        <v>586</v>
      </c>
      <c r="O134" s="69" t="s">
        <v>58</v>
      </c>
      <c r="P134" s="37" t="s">
        <v>469</v>
      </c>
      <c r="Q134" s="38">
        <v>2021</v>
      </c>
      <c r="R134" s="39" t="s">
        <v>470</v>
      </c>
      <c r="S134" s="37" t="s">
        <v>471</v>
      </c>
      <c r="T134" s="39" t="s">
        <v>481</v>
      </c>
      <c r="U134" s="39" t="s">
        <v>482</v>
      </c>
      <c r="V134" s="39" t="s">
        <v>847</v>
      </c>
      <c r="W134" s="40" t="s">
        <v>847</v>
      </c>
      <c r="X134" s="40" t="s">
        <v>474</v>
      </c>
      <c r="Y134" s="41"/>
      <c r="Z134" s="274">
        <v>0</v>
      </c>
      <c r="AA134" s="42"/>
      <c r="AB134" s="43">
        <v>267500</v>
      </c>
      <c r="AC134" s="43">
        <v>0</v>
      </c>
      <c r="AD134" s="43"/>
      <c r="AE134" s="43">
        <v>0</v>
      </c>
      <c r="AF134" s="44"/>
      <c r="AG134" s="45">
        <f t="shared" si="93"/>
        <v>267500</v>
      </c>
      <c r="AH134" s="45">
        <f t="shared" si="94"/>
        <v>274160.75</v>
      </c>
      <c r="AI134" s="45">
        <f t="shared" si="102"/>
        <v>274160.75</v>
      </c>
      <c r="AJ134" s="46">
        <v>107000</v>
      </c>
      <c r="AK134" s="46">
        <v>107000</v>
      </c>
      <c r="AL134" s="46">
        <f t="shared" si="91"/>
        <v>111440.50000000001</v>
      </c>
      <c r="AM134" s="46">
        <v>53500</v>
      </c>
      <c r="AN134" s="46">
        <f t="shared" si="103"/>
        <v>55720.250000000007</v>
      </c>
      <c r="AO134" s="46">
        <v>0</v>
      </c>
      <c r="AP134" s="46">
        <f t="shared" si="104"/>
        <v>0</v>
      </c>
      <c r="AQ134" s="46">
        <v>0</v>
      </c>
      <c r="AR134" s="46">
        <f t="shared" si="105"/>
        <v>0</v>
      </c>
      <c r="AS134" s="46">
        <v>0</v>
      </c>
      <c r="AT134" s="46">
        <f t="shared" si="106"/>
        <v>0</v>
      </c>
      <c r="AU134" s="46">
        <v>0</v>
      </c>
      <c r="AV134" s="46">
        <f t="shared" si="107"/>
        <v>0</v>
      </c>
      <c r="AW134" s="46">
        <v>0</v>
      </c>
      <c r="AX134" s="46">
        <f t="shared" si="108"/>
        <v>0</v>
      </c>
      <c r="AY134" s="46">
        <v>0</v>
      </c>
      <c r="AZ134" s="46">
        <f t="shared" si="109"/>
        <v>0</v>
      </c>
      <c r="BA134" s="46">
        <v>0</v>
      </c>
      <c r="BB134" s="46">
        <f t="shared" si="110"/>
        <v>0</v>
      </c>
      <c r="BC134" s="46">
        <v>0</v>
      </c>
      <c r="BD134" s="46">
        <f t="shared" si="111"/>
        <v>0</v>
      </c>
      <c r="BE134" s="46">
        <v>0</v>
      </c>
      <c r="BF134" s="46">
        <f t="shared" si="112"/>
        <v>0</v>
      </c>
      <c r="BG134" s="46">
        <v>0</v>
      </c>
      <c r="BH134" s="46">
        <f t="shared" si="113"/>
        <v>0</v>
      </c>
      <c r="BI134" s="46">
        <v>0</v>
      </c>
      <c r="BJ134" s="46">
        <f t="shared" si="114"/>
        <v>0</v>
      </c>
      <c r="BK134" s="46">
        <v>0</v>
      </c>
      <c r="BL134" s="46">
        <f t="shared" si="115"/>
        <v>0</v>
      </c>
      <c r="BM134" s="46">
        <v>0</v>
      </c>
      <c r="BN134" s="46">
        <f t="shared" si="116"/>
        <v>0</v>
      </c>
      <c r="BO134" s="46">
        <v>0</v>
      </c>
      <c r="BP134" s="46">
        <f t="shared" si="117"/>
        <v>0</v>
      </c>
      <c r="BQ134" s="46">
        <v>0</v>
      </c>
      <c r="BR134" s="46">
        <f t="shared" si="118"/>
        <v>0</v>
      </c>
      <c r="BS134" s="46">
        <v>0</v>
      </c>
      <c r="BT134" s="46">
        <f t="shared" si="119"/>
        <v>0</v>
      </c>
      <c r="BU134" s="46">
        <v>0</v>
      </c>
      <c r="BV134" s="46">
        <f t="shared" si="120"/>
        <v>0</v>
      </c>
      <c r="BW134" s="46">
        <v>0</v>
      </c>
      <c r="BX134" s="46">
        <f t="shared" si="121"/>
        <v>0</v>
      </c>
      <c r="BY134" s="46">
        <v>0</v>
      </c>
      <c r="BZ134" s="46">
        <f t="shared" si="122"/>
        <v>0</v>
      </c>
      <c r="CA134" s="47">
        <v>0</v>
      </c>
      <c r="CB134" s="46">
        <f t="shared" si="123"/>
        <v>0</v>
      </c>
      <c r="CC134" s="48">
        <v>0</v>
      </c>
      <c r="CD134" s="46">
        <f t="shared" si="124"/>
        <v>0</v>
      </c>
      <c r="CE134" s="49">
        <v>20</v>
      </c>
      <c r="CF134" s="50">
        <f t="shared" si="81"/>
        <v>13708.0375</v>
      </c>
      <c r="CG134" s="51">
        <v>267500</v>
      </c>
      <c r="CH134" s="52"/>
      <c r="CI134" s="52"/>
      <c r="CJ134" s="52"/>
      <c r="CK134" s="53"/>
      <c r="CL134" s="53">
        <f>$CF134</f>
        <v>13708.0375</v>
      </c>
      <c r="CM134" s="53">
        <f>$CF134</f>
        <v>13708.0375</v>
      </c>
      <c r="CN134" s="53">
        <f t="shared" si="126"/>
        <v>13708.0375</v>
      </c>
      <c r="CO134" s="53">
        <f t="shared" si="126"/>
        <v>13708.0375</v>
      </c>
      <c r="CP134" s="53">
        <f t="shared" si="125"/>
        <v>13708.0375</v>
      </c>
      <c r="CQ134" s="53">
        <f t="shared" si="125"/>
        <v>13708.0375</v>
      </c>
      <c r="CR134" s="53">
        <f t="shared" si="125"/>
        <v>13708.0375</v>
      </c>
      <c r="CS134" s="53">
        <f t="shared" si="125"/>
        <v>13708.0375</v>
      </c>
      <c r="CT134" s="53">
        <f t="shared" si="125"/>
        <v>13708.0375</v>
      </c>
      <c r="CU134" s="53">
        <f t="shared" si="125"/>
        <v>13708.0375</v>
      </c>
      <c r="CV134" s="53">
        <f t="shared" si="125"/>
        <v>13708.0375</v>
      </c>
      <c r="CW134" s="53">
        <f t="shared" si="125"/>
        <v>13708.0375</v>
      </c>
      <c r="CX134" s="53">
        <f t="shared" si="125"/>
        <v>13708.0375</v>
      </c>
      <c r="CY134" s="53">
        <f t="shared" si="125"/>
        <v>13708.0375</v>
      </c>
      <c r="CZ134" s="53">
        <f t="shared" si="101"/>
        <v>13708.0375</v>
      </c>
      <c r="DA134" s="53">
        <f t="shared" si="101"/>
        <v>13708.0375</v>
      </c>
      <c r="DB134" s="53">
        <f t="shared" si="101"/>
        <v>13708.0375</v>
      </c>
      <c r="DC134" s="53">
        <f t="shared" si="101"/>
        <v>13708.0375</v>
      </c>
      <c r="DD134" s="53">
        <f t="shared" si="101"/>
        <v>13708.0375</v>
      </c>
      <c r="DE134" s="53">
        <f t="shared" si="101"/>
        <v>13708.0375</v>
      </c>
      <c r="DF134" s="52"/>
      <c r="DG134" s="54">
        <v>0</v>
      </c>
      <c r="DH134" s="55">
        <v>20</v>
      </c>
      <c r="DI134" s="56" t="s">
        <v>545</v>
      </c>
      <c r="DJ134" s="57">
        <v>0</v>
      </c>
      <c r="DK134" s="57">
        <v>107000</v>
      </c>
      <c r="DL134" s="57">
        <v>214000</v>
      </c>
      <c r="DM134" s="57">
        <v>267500</v>
      </c>
      <c r="DN134" s="57">
        <v>254125</v>
      </c>
      <c r="DO134" s="57">
        <v>0</v>
      </c>
      <c r="DP134" s="58">
        <v>1391</v>
      </c>
      <c r="DQ134" s="58">
        <v>2782</v>
      </c>
      <c r="DR134" s="58">
        <v>3477.5</v>
      </c>
      <c r="DS134" s="58">
        <v>3303.625</v>
      </c>
    </row>
    <row r="135" spans="1:123" x14ac:dyDescent="0.25">
      <c r="A135" s="30" t="s">
        <v>857</v>
      </c>
      <c r="B135" s="65">
        <v>1210642</v>
      </c>
      <c r="C135" s="66"/>
      <c r="D135" s="67" t="s">
        <v>858</v>
      </c>
      <c r="E135" s="34" t="s">
        <v>616</v>
      </c>
      <c r="F135" s="34" t="s">
        <v>489</v>
      </c>
      <c r="G135" s="34" t="s">
        <v>597</v>
      </c>
      <c r="H135" s="34" t="s">
        <v>177</v>
      </c>
      <c r="I135" s="34" t="s">
        <v>734</v>
      </c>
      <c r="J135" s="34" t="s">
        <v>60</v>
      </c>
      <c r="K135" s="34" t="s">
        <v>491</v>
      </c>
      <c r="L135" s="34" t="s">
        <v>617</v>
      </c>
      <c r="M135" s="36">
        <v>1.04</v>
      </c>
      <c r="N135" s="69" t="s">
        <v>472</v>
      </c>
      <c r="O135" s="69" t="s">
        <v>58</v>
      </c>
      <c r="P135" s="37" t="s">
        <v>469</v>
      </c>
      <c r="Q135" s="38">
        <v>2023</v>
      </c>
      <c r="R135" s="39" t="s">
        <v>470</v>
      </c>
      <c r="S135" s="37" t="s">
        <v>471</v>
      </c>
      <c r="T135" s="39" t="s">
        <v>816</v>
      </c>
      <c r="U135" s="39" t="s">
        <v>817</v>
      </c>
      <c r="V135" s="39" t="s">
        <v>858</v>
      </c>
      <c r="W135" s="40" t="s">
        <v>816</v>
      </c>
      <c r="X135" s="40" t="s">
        <v>530</v>
      </c>
      <c r="Y135" s="41"/>
      <c r="Z135" s="274">
        <v>0</v>
      </c>
      <c r="AA135" s="42"/>
      <c r="AB135" s="35">
        <v>6850000</v>
      </c>
      <c r="AC135" s="43">
        <v>0</v>
      </c>
      <c r="AD135" s="43"/>
      <c r="AE135" s="43">
        <v>0</v>
      </c>
      <c r="AF135" s="44"/>
      <c r="AG135" s="45">
        <f t="shared" si="93"/>
        <v>4628000</v>
      </c>
      <c r="AH135" s="45">
        <f t="shared" si="94"/>
        <v>4813120</v>
      </c>
      <c r="AI135" s="45">
        <f t="shared" si="102"/>
        <v>4813120</v>
      </c>
      <c r="AJ135" s="46">
        <v>0</v>
      </c>
      <c r="AK135" s="46">
        <v>130000</v>
      </c>
      <c r="AL135" s="46">
        <f t="shared" si="91"/>
        <v>135200</v>
      </c>
      <c r="AM135" s="46">
        <v>130000</v>
      </c>
      <c r="AN135" s="46">
        <f t="shared" si="103"/>
        <v>135200</v>
      </c>
      <c r="AO135" s="46">
        <v>1144000</v>
      </c>
      <c r="AP135" s="46">
        <f t="shared" si="104"/>
        <v>1189760</v>
      </c>
      <c r="AQ135" s="46">
        <v>1144000</v>
      </c>
      <c r="AR135" s="46">
        <f t="shared" si="105"/>
        <v>1189760</v>
      </c>
      <c r="AS135" s="46">
        <v>1092000</v>
      </c>
      <c r="AT135" s="46">
        <f t="shared" si="106"/>
        <v>1135680</v>
      </c>
      <c r="AU135" s="46">
        <v>832000</v>
      </c>
      <c r="AV135" s="46">
        <f t="shared" si="107"/>
        <v>865280</v>
      </c>
      <c r="AW135" s="46">
        <v>156000</v>
      </c>
      <c r="AX135" s="46">
        <f t="shared" si="108"/>
        <v>162240</v>
      </c>
      <c r="AY135" s="46">
        <v>0</v>
      </c>
      <c r="AZ135" s="46">
        <f t="shared" si="109"/>
        <v>0</v>
      </c>
      <c r="BA135" s="46">
        <v>0</v>
      </c>
      <c r="BB135" s="46">
        <f t="shared" si="110"/>
        <v>0</v>
      </c>
      <c r="BC135" s="46">
        <v>0</v>
      </c>
      <c r="BD135" s="46">
        <f t="shared" si="111"/>
        <v>0</v>
      </c>
      <c r="BE135" s="46">
        <v>0</v>
      </c>
      <c r="BF135" s="46">
        <f t="shared" si="112"/>
        <v>0</v>
      </c>
      <c r="BG135" s="46">
        <v>0</v>
      </c>
      <c r="BH135" s="46">
        <f t="shared" si="113"/>
        <v>0</v>
      </c>
      <c r="BI135" s="46">
        <v>0</v>
      </c>
      <c r="BJ135" s="46">
        <f t="shared" si="114"/>
        <v>0</v>
      </c>
      <c r="BK135" s="46">
        <v>0</v>
      </c>
      <c r="BL135" s="46">
        <f t="shared" si="115"/>
        <v>0</v>
      </c>
      <c r="BM135" s="46">
        <v>0</v>
      </c>
      <c r="BN135" s="46">
        <f t="shared" si="116"/>
        <v>0</v>
      </c>
      <c r="BO135" s="46">
        <v>0</v>
      </c>
      <c r="BP135" s="46">
        <f t="shared" si="117"/>
        <v>0</v>
      </c>
      <c r="BQ135" s="46">
        <v>0</v>
      </c>
      <c r="BR135" s="46">
        <f t="shared" si="118"/>
        <v>0</v>
      </c>
      <c r="BS135" s="46">
        <v>0</v>
      </c>
      <c r="BT135" s="46">
        <f t="shared" si="119"/>
        <v>0</v>
      </c>
      <c r="BU135" s="46">
        <v>0</v>
      </c>
      <c r="BV135" s="46">
        <f t="shared" si="120"/>
        <v>0</v>
      </c>
      <c r="BW135" s="46">
        <v>0</v>
      </c>
      <c r="BX135" s="46">
        <f t="shared" si="121"/>
        <v>0</v>
      </c>
      <c r="BY135" s="46">
        <v>0</v>
      </c>
      <c r="BZ135" s="46">
        <f t="shared" si="122"/>
        <v>0</v>
      </c>
      <c r="CA135" s="47">
        <v>0</v>
      </c>
      <c r="CB135" s="46">
        <f t="shared" si="123"/>
        <v>0</v>
      </c>
      <c r="CC135" s="48">
        <v>0</v>
      </c>
      <c r="CD135" s="46">
        <f t="shared" si="124"/>
        <v>0</v>
      </c>
      <c r="CE135" s="49">
        <v>45</v>
      </c>
      <c r="CF135" s="50">
        <f t="shared" si="81"/>
        <v>106958.22222222222</v>
      </c>
      <c r="CG135" s="51">
        <v>1645511.1111111115</v>
      </c>
      <c r="CH135" s="52"/>
      <c r="CI135" s="52"/>
      <c r="CJ135" s="52"/>
      <c r="CK135" s="53"/>
      <c r="CL135" s="53"/>
      <c r="CM135" s="53"/>
      <c r="CN135" s="53"/>
      <c r="CO135" s="53"/>
      <c r="CP135" s="53"/>
      <c r="CQ135" s="52">
        <f t="shared" si="125"/>
        <v>106958.22222222222</v>
      </c>
      <c r="CR135" s="52">
        <f t="shared" si="125"/>
        <v>106958.22222222222</v>
      </c>
      <c r="CS135" s="52">
        <f t="shared" si="125"/>
        <v>106958.22222222222</v>
      </c>
      <c r="CT135" s="52">
        <f t="shared" si="125"/>
        <v>106958.22222222222</v>
      </c>
      <c r="CU135" s="52">
        <f t="shared" si="125"/>
        <v>106958.22222222222</v>
      </c>
      <c r="CV135" s="52">
        <f t="shared" si="125"/>
        <v>106958.22222222222</v>
      </c>
      <c r="CW135" s="52">
        <f t="shared" si="125"/>
        <v>106958.22222222222</v>
      </c>
      <c r="CX135" s="52">
        <f t="shared" si="125"/>
        <v>106958.22222222222</v>
      </c>
      <c r="CY135" s="52">
        <f t="shared" si="125"/>
        <v>106958.22222222222</v>
      </c>
      <c r="CZ135" s="52">
        <f t="shared" si="101"/>
        <v>106958.22222222222</v>
      </c>
      <c r="DA135" s="52">
        <f t="shared" si="101"/>
        <v>106958.22222222222</v>
      </c>
      <c r="DB135" s="52">
        <f t="shared" si="101"/>
        <v>106958.22222222222</v>
      </c>
      <c r="DC135" s="52">
        <f t="shared" si="101"/>
        <v>106958.22222222222</v>
      </c>
      <c r="DD135" s="52">
        <f t="shared" si="101"/>
        <v>106958.22222222222</v>
      </c>
      <c r="DE135" s="52">
        <f t="shared" si="101"/>
        <v>106958.22222222222</v>
      </c>
      <c r="DF135" s="52">
        <f>$CF135</f>
        <v>106958.22222222222</v>
      </c>
      <c r="DG135" s="54">
        <v>2982488.8888888885</v>
      </c>
      <c r="DH135" s="55">
        <v>16</v>
      </c>
      <c r="DI135" s="56" t="s">
        <v>545</v>
      </c>
      <c r="DJ135" s="57">
        <v>0</v>
      </c>
      <c r="DK135" s="57">
        <v>0</v>
      </c>
      <c r="DL135" s="57">
        <v>130000</v>
      </c>
      <c r="DM135" s="57">
        <v>260000</v>
      </c>
      <c r="DN135" s="57">
        <v>1404000</v>
      </c>
      <c r="DO135" s="57">
        <v>0</v>
      </c>
      <c r="DP135" s="58">
        <v>0</v>
      </c>
      <c r="DQ135" s="58">
        <v>1690</v>
      </c>
      <c r="DR135" s="58">
        <v>3380</v>
      </c>
      <c r="DS135" s="58">
        <v>18252</v>
      </c>
    </row>
    <row r="136" spans="1:123" x14ac:dyDescent="0.25">
      <c r="A136" s="30" t="s">
        <v>859</v>
      </c>
      <c r="B136" s="65">
        <v>1210643</v>
      </c>
      <c r="C136" s="66"/>
      <c r="D136" s="67" t="s">
        <v>860</v>
      </c>
      <c r="E136" s="34" t="s">
        <v>616</v>
      </c>
      <c r="F136" s="34" t="s">
        <v>489</v>
      </c>
      <c r="G136" s="34" t="s">
        <v>463</v>
      </c>
      <c r="H136" s="34" t="s">
        <v>54</v>
      </c>
      <c r="I136" s="34" t="s">
        <v>490</v>
      </c>
      <c r="J136" s="34" t="s">
        <v>82</v>
      </c>
      <c r="K136" s="34" t="s">
        <v>491</v>
      </c>
      <c r="L136" s="34" t="s">
        <v>617</v>
      </c>
      <c r="M136" s="36">
        <v>1.04</v>
      </c>
      <c r="N136" s="69" t="s">
        <v>468</v>
      </c>
      <c r="O136" s="69" t="s">
        <v>58</v>
      </c>
      <c r="P136" s="37" t="s">
        <v>469</v>
      </c>
      <c r="Q136" s="38">
        <v>2023</v>
      </c>
      <c r="R136" s="39" t="s">
        <v>470</v>
      </c>
      <c r="S136" s="37" t="s">
        <v>471</v>
      </c>
      <c r="T136" s="39" t="s">
        <v>494</v>
      </c>
      <c r="U136" s="39" t="s">
        <v>495</v>
      </c>
      <c r="V136" s="39" t="s">
        <v>550</v>
      </c>
      <c r="W136" s="40" t="s">
        <v>775</v>
      </c>
      <c r="X136" s="40" t="s">
        <v>504</v>
      </c>
      <c r="Y136" s="41"/>
      <c r="Z136" s="274">
        <v>0</v>
      </c>
      <c r="AA136" s="42"/>
      <c r="AB136" s="43">
        <v>1997611.2000000002</v>
      </c>
      <c r="AC136" s="43">
        <v>0</v>
      </c>
      <c r="AD136" s="43"/>
      <c r="AE136" s="43">
        <v>0</v>
      </c>
      <c r="AF136" s="44"/>
      <c r="AG136" s="45">
        <f t="shared" si="93"/>
        <v>1997611.2000000002</v>
      </c>
      <c r="AH136" s="45">
        <f t="shared" si="94"/>
        <v>2077515.648</v>
      </c>
      <c r="AI136" s="45">
        <f t="shared" si="102"/>
        <v>2077515.648</v>
      </c>
      <c r="AJ136" s="46">
        <v>0</v>
      </c>
      <c r="AK136" s="46">
        <v>0</v>
      </c>
      <c r="AL136" s="46">
        <f t="shared" si="91"/>
        <v>0</v>
      </c>
      <c r="AM136" s="46">
        <v>0</v>
      </c>
      <c r="AN136" s="46">
        <f t="shared" si="103"/>
        <v>0</v>
      </c>
      <c r="AO136" s="46">
        <v>957611.20000000007</v>
      </c>
      <c r="AP136" s="46">
        <f t="shared" si="104"/>
        <v>995915.64800000016</v>
      </c>
      <c r="AQ136" s="46">
        <v>1040000</v>
      </c>
      <c r="AR136" s="46">
        <f t="shared" si="105"/>
        <v>1081600</v>
      </c>
      <c r="AS136" s="46">
        <v>0</v>
      </c>
      <c r="AT136" s="46">
        <f t="shared" si="106"/>
        <v>0</v>
      </c>
      <c r="AU136" s="46">
        <v>0</v>
      </c>
      <c r="AV136" s="46">
        <f t="shared" si="107"/>
        <v>0</v>
      </c>
      <c r="AW136" s="46">
        <v>0</v>
      </c>
      <c r="AX136" s="46">
        <f t="shared" si="108"/>
        <v>0</v>
      </c>
      <c r="AY136" s="46">
        <v>0</v>
      </c>
      <c r="AZ136" s="46">
        <f t="shared" si="109"/>
        <v>0</v>
      </c>
      <c r="BA136" s="46">
        <v>0</v>
      </c>
      <c r="BB136" s="46">
        <f t="shared" si="110"/>
        <v>0</v>
      </c>
      <c r="BC136" s="46">
        <v>0</v>
      </c>
      <c r="BD136" s="46">
        <f t="shared" si="111"/>
        <v>0</v>
      </c>
      <c r="BE136" s="46">
        <v>0</v>
      </c>
      <c r="BF136" s="46">
        <f t="shared" si="112"/>
        <v>0</v>
      </c>
      <c r="BG136" s="46">
        <v>0</v>
      </c>
      <c r="BH136" s="46">
        <f t="shared" si="113"/>
        <v>0</v>
      </c>
      <c r="BI136" s="46">
        <v>0</v>
      </c>
      <c r="BJ136" s="46">
        <f t="shared" si="114"/>
        <v>0</v>
      </c>
      <c r="BK136" s="46">
        <v>0</v>
      </c>
      <c r="BL136" s="46">
        <f t="shared" si="115"/>
        <v>0</v>
      </c>
      <c r="BM136" s="46">
        <v>0</v>
      </c>
      <c r="BN136" s="46">
        <f t="shared" si="116"/>
        <v>0</v>
      </c>
      <c r="BO136" s="46">
        <v>0</v>
      </c>
      <c r="BP136" s="46">
        <f t="shared" si="117"/>
        <v>0</v>
      </c>
      <c r="BQ136" s="46">
        <v>0</v>
      </c>
      <c r="BR136" s="46">
        <f t="shared" si="118"/>
        <v>0</v>
      </c>
      <c r="BS136" s="46">
        <v>0</v>
      </c>
      <c r="BT136" s="46">
        <f t="shared" si="119"/>
        <v>0</v>
      </c>
      <c r="BU136" s="46">
        <v>0</v>
      </c>
      <c r="BV136" s="46">
        <f t="shared" si="120"/>
        <v>0</v>
      </c>
      <c r="BW136" s="46">
        <v>0</v>
      </c>
      <c r="BX136" s="46">
        <f t="shared" si="121"/>
        <v>0</v>
      </c>
      <c r="BY136" s="46">
        <v>0</v>
      </c>
      <c r="BZ136" s="46">
        <f t="shared" si="122"/>
        <v>0</v>
      </c>
      <c r="CA136" s="47">
        <v>0</v>
      </c>
      <c r="CB136" s="46">
        <f t="shared" si="123"/>
        <v>0</v>
      </c>
      <c r="CC136" s="48">
        <v>0</v>
      </c>
      <c r="CD136" s="46">
        <f t="shared" si="124"/>
        <v>0</v>
      </c>
      <c r="CE136" s="49">
        <v>60</v>
      </c>
      <c r="CF136" s="50">
        <f t="shared" si="81"/>
        <v>34625.260800000004</v>
      </c>
      <c r="CG136" s="51">
        <v>632576.88000000024</v>
      </c>
      <c r="CH136" s="52"/>
      <c r="CI136" s="52"/>
      <c r="CJ136" s="52"/>
      <c r="CK136" s="53"/>
      <c r="CL136" s="53"/>
      <c r="CM136" s="53"/>
      <c r="CN136" s="53">
        <f t="shared" ref="CN136:CP145" si="127">$CF136</f>
        <v>34625.260800000004</v>
      </c>
      <c r="CO136" s="53">
        <f t="shared" si="127"/>
        <v>34625.260800000004</v>
      </c>
      <c r="CP136" s="53">
        <f t="shared" si="127"/>
        <v>34625.260800000004</v>
      </c>
      <c r="CQ136" s="53">
        <f t="shared" si="125"/>
        <v>34625.260800000004</v>
      </c>
      <c r="CR136" s="53">
        <f t="shared" si="125"/>
        <v>34625.260800000004</v>
      </c>
      <c r="CS136" s="53">
        <f t="shared" si="125"/>
        <v>34625.260800000004</v>
      </c>
      <c r="CT136" s="53">
        <f t="shared" si="125"/>
        <v>34625.260800000004</v>
      </c>
      <c r="CU136" s="53">
        <f t="shared" si="125"/>
        <v>34625.260800000004</v>
      </c>
      <c r="CV136" s="53">
        <f t="shared" si="125"/>
        <v>34625.260800000004</v>
      </c>
      <c r="CW136" s="53">
        <f t="shared" si="125"/>
        <v>34625.260800000004</v>
      </c>
      <c r="CX136" s="53">
        <f t="shared" si="125"/>
        <v>34625.260800000004</v>
      </c>
      <c r="CY136" s="53">
        <f t="shared" si="125"/>
        <v>34625.260800000004</v>
      </c>
      <c r="CZ136" s="53">
        <f t="shared" si="101"/>
        <v>34625.260800000004</v>
      </c>
      <c r="DA136" s="53">
        <f t="shared" si="101"/>
        <v>34625.260800000004</v>
      </c>
      <c r="DB136" s="53">
        <f t="shared" si="101"/>
        <v>34625.260800000004</v>
      </c>
      <c r="DC136" s="53">
        <f t="shared" si="101"/>
        <v>34625.260800000004</v>
      </c>
      <c r="DD136" s="53">
        <f t="shared" si="101"/>
        <v>34625.260800000004</v>
      </c>
      <c r="DE136" s="53">
        <f t="shared" si="101"/>
        <v>34625.260800000004</v>
      </c>
      <c r="DF136" s="53">
        <f>$CF136</f>
        <v>34625.260800000004</v>
      </c>
      <c r="DG136" s="54">
        <v>1365034.3199999998</v>
      </c>
      <c r="DH136" s="55">
        <v>19</v>
      </c>
      <c r="DI136" s="56" t="s">
        <v>723</v>
      </c>
      <c r="DJ136" s="57">
        <v>0</v>
      </c>
      <c r="DK136" s="57">
        <v>0</v>
      </c>
      <c r="DL136" s="57">
        <v>0</v>
      </c>
      <c r="DM136" s="57">
        <v>0</v>
      </c>
      <c r="DN136" s="57">
        <v>957611.20000000007</v>
      </c>
      <c r="DO136" s="57">
        <v>0</v>
      </c>
      <c r="DP136" s="58">
        <v>0</v>
      </c>
      <c r="DQ136" s="58">
        <v>0</v>
      </c>
      <c r="DR136" s="58">
        <v>0</v>
      </c>
      <c r="DS136" s="58">
        <v>12448.945600000001</v>
      </c>
    </row>
    <row r="137" spans="1:123" x14ac:dyDescent="0.25">
      <c r="A137" s="30" t="s">
        <v>861</v>
      </c>
      <c r="B137" s="65">
        <v>1210644</v>
      </c>
      <c r="C137" s="66"/>
      <c r="D137" s="67" t="s">
        <v>862</v>
      </c>
      <c r="E137" s="34" t="s">
        <v>863</v>
      </c>
      <c r="F137" s="34" t="s">
        <v>833</v>
      </c>
      <c r="G137" s="34" t="s">
        <v>463</v>
      </c>
      <c r="H137" s="34" t="s">
        <v>722</v>
      </c>
      <c r="I137" s="34" t="s">
        <v>704</v>
      </c>
      <c r="J137" s="34" t="s">
        <v>94</v>
      </c>
      <c r="K137" s="34" t="s">
        <v>491</v>
      </c>
      <c r="L137" s="34" t="s">
        <v>492</v>
      </c>
      <c r="M137" s="36">
        <v>1.04</v>
      </c>
      <c r="N137" s="69" t="s">
        <v>468</v>
      </c>
      <c r="O137" s="69" t="s">
        <v>30</v>
      </c>
      <c r="P137" s="37" t="s">
        <v>493</v>
      </c>
      <c r="Q137" s="38">
        <v>2023</v>
      </c>
      <c r="R137" s="39" t="s">
        <v>58</v>
      </c>
      <c r="S137" s="37" t="s">
        <v>469</v>
      </c>
      <c r="T137" s="39" t="s">
        <v>494</v>
      </c>
      <c r="U137" s="39" t="s">
        <v>495</v>
      </c>
      <c r="V137" s="39" t="s">
        <v>496</v>
      </c>
      <c r="W137" s="40" t="s">
        <v>705</v>
      </c>
      <c r="X137" s="40" t="s">
        <v>680</v>
      </c>
      <c r="Y137" s="41"/>
      <c r="Z137" s="274">
        <v>0</v>
      </c>
      <c r="AA137" s="42"/>
      <c r="AB137" s="43">
        <v>57200</v>
      </c>
      <c r="AC137" s="43">
        <v>0</v>
      </c>
      <c r="AD137" s="43"/>
      <c r="AE137" s="43">
        <v>0</v>
      </c>
      <c r="AF137" s="44"/>
      <c r="AG137" s="45">
        <f t="shared" si="93"/>
        <v>57200</v>
      </c>
      <c r="AH137" s="45">
        <f t="shared" si="94"/>
        <v>59488</v>
      </c>
      <c r="AI137" s="45">
        <f t="shared" si="102"/>
        <v>59488</v>
      </c>
      <c r="AJ137" s="46">
        <v>0</v>
      </c>
      <c r="AK137" s="46">
        <v>0</v>
      </c>
      <c r="AL137" s="46">
        <f t="shared" si="91"/>
        <v>0</v>
      </c>
      <c r="AM137" s="46">
        <v>57200</v>
      </c>
      <c r="AN137" s="46">
        <f t="shared" si="103"/>
        <v>59488</v>
      </c>
      <c r="AO137" s="46">
        <v>0</v>
      </c>
      <c r="AP137" s="46">
        <f t="shared" si="104"/>
        <v>0</v>
      </c>
      <c r="AQ137" s="46">
        <v>0</v>
      </c>
      <c r="AR137" s="46">
        <f t="shared" si="105"/>
        <v>0</v>
      </c>
      <c r="AS137" s="46">
        <v>0</v>
      </c>
      <c r="AT137" s="46">
        <f t="shared" si="106"/>
        <v>0</v>
      </c>
      <c r="AU137" s="46">
        <v>0</v>
      </c>
      <c r="AV137" s="46">
        <f t="shared" si="107"/>
        <v>0</v>
      </c>
      <c r="AW137" s="46">
        <v>0</v>
      </c>
      <c r="AX137" s="46">
        <f t="shared" si="108"/>
        <v>0</v>
      </c>
      <c r="AY137" s="46">
        <v>0</v>
      </c>
      <c r="AZ137" s="46">
        <f t="shared" si="109"/>
        <v>0</v>
      </c>
      <c r="BA137" s="46">
        <v>0</v>
      </c>
      <c r="BB137" s="46">
        <f t="shared" si="110"/>
        <v>0</v>
      </c>
      <c r="BC137" s="46">
        <v>0</v>
      </c>
      <c r="BD137" s="46">
        <f t="shared" si="111"/>
        <v>0</v>
      </c>
      <c r="BE137" s="46">
        <v>0</v>
      </c>
      <c r="BF137" s="46">
        <f t="shared" si="112"/>
        <v>0</v>
      </c>
      <c r="BG137" s="46">
        <v>0</v>
      </c>
      <c r="BH137" s="46">
        <f t="shared" si="113"/>
        <v>0</v>
      </c>
      <c r="BI137" s="46">
        <v>0</v>
      </c>
      <c r="BJ137" s="46">
        <f t="shared" si="114"/>
        <v>0</v>
      </c>
      <c r="BK137" s="46">
        <v>0</v>
      </c>
      <c r="BL137" s="46">
        <f t="shared" si="115"/>
        <v>0</v>
      </c>
      <c r="BM137" s="46">
        <v>0</v>
      </c>
      <c r="BN137" s="46">
        <f t="shared" si="116"/>
        <v>0</v>
      </c>
      <c r="BO137" s="46">
        <v>0</v>
      </c>
      <c r="BP137" s="46">
        <f t="shared" si="117"/>
        <v>0</v>
      </c>
      <c r="BQ137" s="46">
        <v>0</v>
      </c>
      <c r="BR137" s="46">
        <f t="shared" si="118"/>
        <v>0</v>
      </c>
      <c r="BS137" s="46">
        <v>0</v>
      </c>
      <c r="BT137" s="46">
        <f t="shared" si="119"/>
        <v>0</v>
      </c>
      <c r="BU137" s="46">
        <v>0</v>
      </c>
      <c r="BV137" s="46">
        <f t="shared" si="120"/>
        <v>0</v>
      </c>
      <c r="BW137" s="46">
        <v>0</v>
      </c>
      <c r="BX137" s="46">
        <f t="shared" si="121"/>
        <v>0</v>
      </c>
      <c r="BY137" s="46">
        <v>0</v>
      </c>
      <c r="BZ137" s="46">
        <f t="shared" si="122"/>
        <v>0</v>
      </c>
      <c r="CA137" s="47">
        <v>0</v>
      </c>
      <c r="CB137" s="46">
        <f t="shared" si="123"/>
        <v>0</v>
      </c>
      <c r="CC137" s="48">
        <v>0</v>
      </c>
      <c r="CD137" s="46">
        <f t="shared" si="124"/>
        <v>0</v>
      </c>
      <c r="CE137" s="49">
        <v>10</v>
      </c>
      <c r="CF137" s="50">
        <f t="shared" si="81"/>
        <v>5948.8</v>
      </c>
      <c r="CG137" s="51">
        <v>57200</v>
      </c>
      <c r="CH137" s="52"/>
      <c r="CI137" s="52"/>
      <c r="CJ137" s="52"/>
      <c r="CK137" s="53"/>
      <c r="CL137" s="53">
        <f>$CF137</f>
        <v>5948.8</v>
      </c>
      <c r="CM137" s="53">
        <f>$CF137</f>
        <v>5948.8</v>
      </c>
      <c r="CN137" s="53">
        <f t="shared" si="127"/>
        <v>5948.8</v>
      </c>
      <c r="CO137" s="53">
        <f t="shared" si="127"/>
        <v>5948.8</v>
      </c>
      <c r="CP137" s="53">
        <f t="shared" si="127"/>
        <v>5948.8</v>
      </c>
      <c r="CQ137" s="53">
        <f t="shared" si="125"/>
        <v>5948.8</v>
      </c>
      <c r="CR137" s="53">
        <f t="shared" si="125"/>
        <v>5948.8</v>
      </c>
      <c r="CS137" s="53">
        <f t="shared" si="125"/>
        <v>5948.8</v>
      </c>
      <c r="CT137" s="53">
        <f t="shared" si="125"/>
        <v>5948.8</v>
      </c>
      <c r="CU137" s="53">
        <f t="shared" si="125"/>
        <v>5948.8</v>
      </c>
      <c r="CV137" s="52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4">
        <v>0</v>
      </c>
      <c r="DH137" s="55">
        <v>10</v>
      </c>
      <c r="DI137" s="56" t="s">
        <v>545</v>
      </c>
      <c r="DJ137" s="57">
        <v>0</v>
      </c>
      <c r="DK137" s="57">
        <v>0</v>
      </c>
      <c r="DL137" s="57">
        <v>0</v>
      </c>
      <c r="DM137" s="57">
        <v>57200</v>
      </c>
      <c r="DN137" s="57">
        <v>51480</v>
      </c>
      <c r="DO137" s="57">
        <v>0</v>
      </c>
      <c r="DP137" s="58">
        <v>0</v>
      </c>
      <c r="DQ137" s="58">
        <v>0</v>
      </c>
      <c r="DR137" s="58">
        <v>743.59999999999991</v>
      </c>
      <c r="DS137" s="58">
        <v>669.24</v>
      </c>
    </row>
    <row r="138" spans="1:123" x14ac:dyDescent="0.25">
      <c r="A138" s="30" t="s">
        <v>769</v>
      </c>
      <c r="B138" s="65">
        <v>1210646</v>
      </c>
      <c r="C138" s="66"/>
      <c r="D138" s="67" t="s">
        <v>864</v>
      </c>
      <c r="E138" s="34" t="s">
        <v>548</v>
      </c>
      <c r="F138" s="34" t="s">
        <v>489</v>
      </c>
      <c r="G138" s="34" t="s">
        <v>463</v>
      </c>
      <c r="H138" s="34" t="s">
        <v>54</v>
      </c>
      <c r="I138" s="34" t="s">
        <v>490</v>
      </c>
      <c r="J138" s="34" t="s">
        <v>277</v>
      </c>
      <c r="K138" s="34" t="s">
        <v>695</v>
      </c>
      <c r="L138" s="34" t="s">
        <v>617</v>
      </c>
      <c r="M138" s="36">
        <v>1.04</v>
      </c>
      <c r="N138" s="69">
        <v>2022</v>
      </c>
      <c r="O138" s="69" t="s">
        <v>58</v>
      </c>
      <c r="P138" s="37" t="s">
        <v>471</v>
      </c>
      <c r="Q138" s="38">
        <v>2024</v>
      </c>
      <c r="R138" s="39" t="s">
        <v>470</v>
      </c>
      <c r="S138" s="37" t="s">
        <v>686</v>
      </c>
      <c r="T138" s="39" t="s">
        <v>494</v>
      </c>
      <c r="U138" s="39" t="s">
        <v>495</v>
      </c>
      <c r="V138" s="39" t="s">
        <v>687</v>
      </c>
      <c r="W138" s="40" t="s">
        <v>770</v>
      </c>
      <c r="X138" s="40" t="s">
        <v>737</v>
      </c>
      <c r="Y138" s="86"/>
      <c r="Z138" s="274"/>
      <c r="AA138" s="42"/>
      <c r="AB138" s="43">
        <v>750000</v>
      </c>
      <c r="AC138" s="43">
        <v>0</v>
      </c>
      <c r="AD138" s="43"/>
      <c r="AE138" s="43">
        <v>0</v>
      </c>
      <c r="AF138" s="44"/>
      <c r="AG138" s="45"/>
      <c r="AH138" s="45"/>
      <c r="AI138" s="45">
        <f t="shared" si="102"/>
        <v>0</v>
      </c>
      <c r="AJ138" s="46"/>
      <c r="AK138" s="73"/>
      <c r="AL138" s="46">
        <f t="shared" si="91"/>
        <v>0</v>
      </c>
      <c r="AM138" s="46"/>
      <c r="AN138" s="46">
        <f t="shared" si="103"/>
        <v>0</v>
      </c>
      <c r="AO138" s="46"/>
      <c r="AP138" s="46">
        <f t="shared" si="104"/>
        <v>0</v>
      </c>
      <c r="AQ138" s="73"/>
      <c r="AR138" s="46">
        <f t="shared" si="105"/>
        <v>0</v>
      </c>
      <c r="AS138" s="46"/>
      <c r="AT138" s="46">
        <f t="shared" si="106"/>
        <v>0</v>
      </c>
      <c r="AU138" s="46"/>
      <c r="AV138" s="46">
        <f t="shared" si="107"/>
        <v>0</v>
      </c>
      <c r="AW138" s="46">
        <v>0</v>
      </c>
      <c r="AX138" s="46">
        <f t="shared" si="108"/>
        <v>0</v>
      </c>
      <c r="AY138" s="46">
        <v>0</v>
      </c>
      <c r="AZ138" s="46">
        <f t="shared" si="109"/>
        <v>0</v>
      </c>
      <c r="BA138" s="46">
        <v>0</v>
      </c>
      <c r="BB138" s="46">
        <f t="shared" si="110"/>
        <v>0</v>
      </c>
      <c r="BC138" s="46">
        <v>0</v>
      </c>
      <c r="BD138" s="46">
        <f t="shared" si="111"/>
        <v>0</v>
      </c>
      <c r="BE138" s="46">
        <v>0</v>
      </c>
      <c r="BF138" s="46">
        <f t="shared" si="112"/>
        <v>0</v>
      </c>
      <c r="BG138" s="46">
        <v>0</v>
      </c>
      <c r="BH138" s="46">
        <f t="shared" si="113"/>
        <v>0</v>
      </c>
      <c r="BI138" s="46">
        <v>0</v>
      </c>
      <c r="BJ138" s="46">
        <f t="shared" si="114"/>
        <v>0</v>
      </c>
      <c r="BK138" s="46">
        <v>0</v>
      </c>
      <c r="BL138" s="46">
        <f t="shared" si="115"/>
        <v>0</v>
      </c>
      <c r="BM138" s="46">
        <v>0</v>
      </c>
      <c r="BN138" s="46">
        <f t="shared" si="116"/>
        <v>0</v>
      </c>
      <c r="BO138" s="46">
        <v>0</v>
      </c>
      <c r="BP138" s="46">
        <f t="shared" si="117"/>
        <v>0</v>
      </c>
      <c r="BQ138" s="46">
        <v>0</v>
      </c>
      <c r="BR138" s="46">
        <f t="shared" si="118"/>
        <v>0</v>
      </c>
      <c r="BS138" s="46">
        <v>0</v>
      </c>
      <c r="BT138" s="46">
        <f t="shared" si="119"/>
        <v>0</v>
      </c>
      <c r="BU138" s="46">
        <v>0</v>
      </c>
      <c r="BV138" s="46">
        <f t="shared" si="120"/>
        <v>0</v>
      </c>
      <c r="BW138" s="46">
        <v>0</v>
      </c>
      <c r="BX138" s="46">
        <f t="shared" si="121"/>
        <v>0</v>
      </c>
      <c r="BY138" s="46">
        <v>0</v>
      </c>
      <c r="BZ138" s="46">
        <f t="shared" si="122"/>
        <v>0</v>
      </c>
      <c r="CA138" s="47">
        <v>0</v>
      </c>
      <c r="CB138" s="46">
        <f t="shared" si="123"/>
        <v>0</v>
      </c>
      <c r="CC138" s="48">
        <v>0</v>
      </c>
      <c r="CD138" s="46">
        <f t="shared" si="124"/>
        <v>0</v>
      </c>
      <c r="CE138" s="49">
        <v>60</v>
      </c>
      <c r="CF138" s="50">
        <f t="shared" si="81"/>
        <v>0</v>
      </c>
      <c r="CG138" s="71"/>
      <c r="CH138" s="52"/>
      <c r="CI138" s="52"/>
      <c r="CJ138" s="52"/>
      <c r="CK138" s="53"/>
      <c r="CL138" s="53"/>
      <c r="CM138" s="53"/>
      <c r="CN138" s="53"/>
      <c r="CO138" s="53"/>
      <c r="CP138" s="52">
        <f t="shared" si="127"/>
        <v>0</v>
      </c>
      <c r="CQ138" s="52">
        <f t="shared" si="125"/>
        <v>0</v>
      </c>
      <c r="CR138" s="52">
        <f t="shared" si="125"/>
        <v>0</v>
      </c>
      <c r="CS138" s="52">
        <f t="shared" si="125"/>
        <v>0</v>
      </c>
      <c r="CT138" s="52">
        <f t="shared" si="125"/>
        <v>0</v>
      </c>
      <c r="CU138" s="52">
        <f t="shared" si="125"/>
        <v>0</v>
      </c>
      <c r="CV138" s="52">
        <f t="shared" si="125"/>
        <v>0</v>
      </c>
      <c r="CW138" s="52">
        <f t="shared" si="125"/>
        <v>0</v>
      </c>
      <c r="CX138" s="52">
        <f t="shared" si="125"/>
        <v>0</v>
      </c>
      <c r="CY138" s="52">
        <f t="shared" si="125"/>
        <v>0</v>
      </c>
      <c r="CZ138" s="52">
        <f t="shared" si="125"/>
        <v>0</v>
      </c>
      <c r="DA138" s="52">
        <f t="shared" si="125"/>
        <v>0</v>
      </c>
      <c r="DB138" s="52">
        <f t="shared" si="125"/>
        <v>0</v>
      </c>
      <c r="DC138" s="52">
        <f t="shared" si="125"/>
        <v>0</v>
      </c>
      <c r="DD138" s="52">
        <f t="shared" si="125"/>
        <v>0</v>
      </c>
      <c r="DE138" s="52">
        <f t="shared" si="125"/>
        <v>0</v>
      </c>
      <c r="DF138" s="52">
        <f t="shared" ref="DF138:DF140" si="128">$CF138</f>
        <v>0</v>
      </c>
      <c r="DG138" s="54">
        <v>4047189.9978749994</v>
      </c>
      <c r="DH138" s="55">
        <v>17</v>
      </c>
      <c r="DI138" s="56" t="s">
        <v>545</v>
      </c>
      <c r="DJ138" s="57">
        <v>324849.09999999998</v>
      </c>
      <c r="DK138" s="57">
        <v>480849.1</v>
      </c>
      <c r="DL138" s="57">
        <v>1504706.74</v>
      </c>
      <c r="DM138" s="57">
        <v>2774290.12</v>
      </c>
      <c r="DN138" s="57">
        <v>4052956.21</v>
      </c>
      <c r="DO138" s="57">
        <v>3898.1891999999998</v>
      </c>
      <c r="DP138" s="58">
        <v>6251.0382999999993</v>
      </c>
      <c r="DQ138" s="58">
        <v>19561.187620000001</v>
      </c>
      <c r="DR138" s="58">
        <v>36065.771560000001</v>
      </c>
      <c r="DS138" s="58">
        <v>52688.43073</v>
      </c>
    </row>
    <row r="139" spans="1:123" x14ac:dyDescent="0.25">
      <c r="A139" s="30" t="s">
        <v>865</v>
      </c>
      <c r="B139" s="65">
        <v>1210648</v>
      </c>
      <c r="C139" s="66"/>
      <c r="D139" s="67" t="s">
        <v>866</v>
      </c>
      <c r="E139" s="34" t="s">
        <v>616</v>
      </c>
      <c r="F139" s="34" t="s">
        <v>489</v>
      </c>
      <c r="G139" s="34" t="s">
        <v>597</v>
      </c>
      <c r="H139" s="34" t="s">
        <v>177</v>
      </c>
      <c r="I139" s="34" t="s">
        <v>734</v>
      </c>
      <c r="J139" s="34" t="s">
        <v>54</v>
      </c>
      <c r="K139" s="34" t="s">
        <v>585</v>
      </c>
      <c r="L139" s="34" t="s">
        <v>617</v>
      </c>
      <c r="M139" s="36">
        <v>1.04</v>
      </c>
      <c r="N139" s="69">
        <v>0</v>
      </c>
      <c r="O139" s="69" t="s">
        <v>58</v>
      </c>
      <c r="P139" s="37" t="s">
        <v>469</v>
      </c>
      <c r="Q139" s="38">
        <v>2024</v>
      </c>
      <c r="R139" s="39" t="s">
        <v>58</v>
      </c>
      <c r="S139" s="38" t="s">
        <v>471</v>
      </c>
      <c r="T139" s="39" t="s">
        <v>494</v>
      </c>
      <c r="U139" s="39" t="s">
        <v>495</v>
      </c>
      <c r="V139" s="39" t="s">
        <v>791</v>
      </c>
      <c r="W139" s="40" t="s">
        <v>867</v>
      </c>
      <c r="X139" s="40" t="s">
        <v>485</v>
      </c>
      <c r="Y139" s="41"/>
      <c r="Z139" s="274">
        <v>0</v>
      </c>
      <c r="AA139" s="42" t="s">
        <v>505</v>
      </c>
      <c r="AB139" s="35">
        <v>228000</v>
      </c>
      <c r="AC139" s="258"/>
      <c r="AD139" s="43"/>
      <c r="AE139" s="258"/>
      <c r="AF139" s="44"/>
      <c r="AG139" s="45">
        <f t="shared" ref="AG139:AG202" si="129">AJ139+AK139+AM139+AO139+AQ139+AS139+AU139+AW139+AY139+BA139+BC139+BI139+BE139+BG139+BK139+BM139+BO139+BQ139+BS139+BU139+BW139+BY139+CA139+CC139</f>
        <v>228000</v>
      </c>
      <c r="AH139" s="45">
        <f t="shared" ref="AH139:AH202" si="130">AJ139+AL139+AN139+AP139+AR139+AT139+AV139+AX139+AZ139+BB139+BD139+BJ139+BF139+BH139+BL139+BN139+BP139+BR139+BT139+BV139+BX139+BZ139+CB139+CD139</f>
        <v>231420</v>
      </c>
      <c r="AI139" s="45">
        <f t="shared" si="102"/>
        <v>231420</v>
      </c>
      <c r="AJ139" s="256">
        <f>85500+57000</f>
        <v>142500</v>
      </c>
      <c r="AK139" s="46">
        <v>85500</v>
      </c>
      <c r="AL139" s="46">
        <f t="shared" si="91"/>
        <v>88920</v>
      </c>
      <c r="AM139" s="46">
        <v>0</v>
      </c>
      <c r="AN139" s="46">
        <f t="shared" si="103"/>
        <v>0</v>
      </c>
      <c r="AO139" s="46">
        <v>0</v>
      </c>
      <c r="AP139" s="46">
        <f t="shared" si="104"/>
        <v>0</v>
      </c>
      <c r="AQ139" s="46">
        <v>0</v>
      </c>
      <c r="AR139" s="46">
        <f t="shared" si="105"/>
        <v>0</v>
      </c>
      <c r="AS139" s="46">
        <v>0</v>
      </c>
      <c r="AT139" s="46">
        <f t="shared" si="106"/>
        <v>0</v>
      </c>
      <c r="AU139" s="46">
        <v>0</v>
      </c>
      <c r="AV139" s="46">
        <f t="shared" si="107"/>
        <v>0</v>
      </c>
      <c r="AW139" s="46">
        <v>0</v>
      </c>
      <c r="AX139" s="46">
        <f t="shared" si="108"/>
        <v>0</v>
      </c>
      <c r="AY139" s="46">
        <v>0</v>
      </c>
      <c r="AZ139" s="46">
        <f t="shared" si="109"/>
        <v>0</v>
      </c>
      <c r="BA139" s="46">
        <v>0</v>
      </c>
      <c r="BB139" s="46">
        <f t="shared" si="110"/>
        <v>0</v>
      </c>
      <c r="BC139" s="46">
        <v>0</v>
      </c>
      <c r="BD139" s="46">
        <f t="shared" si="111"/>
        <v>0</v>
      </c>
      <c r="BE139" s="46">
        <v>0</v>
      </c>
      <c r="BF139" s="46">
        <f t="shared" si="112"/>
        <v>0</v>
      </c>
      <c r="BG139" s="46">
        <v>0</v>
      </c>
      <c r="BH139" s="46">
        <f t="shared" si="113"/>
        <v>0</v>
      </c>
      <c r="BI139" s="46">
        <v>0</v>
      </c>
      <c r="BJ139" s="46">
        <f t="shared" si="114"/>
        <v>0</v>
      </c>
      <c r="BK139" s="46">
        <v>0</v>
      </c>
      <c r="BL139" s="46">
        <f t="shared" si="115"/>
        <v>0</v>
      </c>
      <c r="BM139" s="46">
        <v>0</v>
      </c>
      <c r="BN139" s="46">
        <f t="shared" si="116"/>
        <v>0</v>
      </c>
      <c r="BO139" s="46">
        <v>0</v>
      </c>
      <c r="BP139" s="46">
        <f t="shared" si="117"/>
        <v>0</v>
      </c>
      <c r="BQ139" s="46">
        <v>0</v>
      </c>
      <c r="BR139" s="46">
        <f t="shared" si="118"/>
        <v>0</v>
      </c>
      <c r="BS139" s="46">
        <v>0</v>
      </c>
      <c r="BT139" s="46">
        <f t="shared" si="119"/>
        <v>0</v>
      </c>
      <c r="BU139" s="46">
        <v>0</v>
      </c>
      <c r="BV139" s="46">
        <f t="shared" si="120"/>
        <v>0</v>
      </c>
      <c r="BW139" s="46">
        <v>0</v>
      </c>
      <c r="BX139" s="46">
        <f t="shared" si="121"/>
        <v>0</v>
      </c>
      <c r="BY139" s="46">
        <v>0</v>
      </c>
      <c r="BZ139" s="46">
        <f t="shared" si="122"/>
        <v>0</v>
      </c>
      <c r="CA139" s="47">
        <v>0</v>
      </c>
      <c r="CB139" s="46">
        <f t="shared" si="123"/>
        <v>0</v>
      </c>
      <c r="CC139" s="48">
        <v>0</v>
      </c>
      <c r="CD139" s="46">
        <f t="shared" si="124"/>
        <v>0</v>
      </c>
      <c r="CE139" s="49">
        <v>45</v>
      </c>
      <c r="CF139" s="50">
        <f t="shared" si="81"/>
        <v>5142.666666666667</v>
      </c>
      <c r="CG139" s="51">
        <v>68444.444444444423</v>
      </c>
      <c r="CH139" s="52"/>
      <c r="CI139" s="52"/>
      <c r="CJ139" s="52"/>
      <c r="CK139" s="52">
        <f t="shared" ref="CK139:CO145" si="131">$CF139</f>
        <v>5142.666666666667</v>
      </c>
      <c r="CL139" s="52">
        <f t="shared" si="131"/>
        <v>5142.666666666667</v>
      </c>
      <c r="CM139" s="52">
        <f t="shared" si="131"/>
        <v>5142.666666666667</v>
      </c>
      <c r="CN139" s="52">
        <f t="shared" si="131"/>
        <v>5142.666666666667</v>
      </c>
      <c r="CO139" s="52">
        <f t="shared" si="131"/>
        <v>5142.666666666667</v>
      </c>
      <c r="CP139" s="52">
        <f t="shared" si="127"/>
        <v>5142.666666666667</v>
      </c>
      <c r="CQ139" s="52">
        <f t="shared" si="125"/>
        <v>5142.666666666667</v>
      </c>
      <c r="CR139" s="52">
        <f t="shared" si="125"/>
        <v>5142.666666666667</v>
      </c>
      <c r="CS139" s="52">
        <f t="shared" si="125"/>
        <v>5142.666666666667</v>
      </c>
      <c r="CT139" s="52">
        <f t="shared" si="125"/>
        <v>5142.666666666667</v>
      </c>
      <c r="CU139" s="52">
        <f t="shared" si="125"/>
        <v>5142.666666666667</v>
      </c>
      <c r="CV139" s="52">
        <f t="shared" si="125"/>
        <v>5142.666666666667</v>
      </c>
      <c r="CW139" s="52">
        <f t="shared" si="125"/>
        <v>5142.666666666667</v>
      </c>
      <c r="CX139" s="52">
        <f t="shared" si="125"/>
        <v>5142.666666666667</v>
      </c>
      <c r="CY139" s="52">
        <f t="shared" si="125"/>
        <v>5142.666666666667</v>
      </c>
      <c r="CZ139" s="52">
        <f t="shared" si="125"/>
        <v>5142.666666666667</v>
      </c>
      <c r="DA139" s="52">
        <f t="shared" si="125"/>
        <v>5142.666666666667</v>
      </c>
      <c r="DB139" s="52">
        <f t="shared" si="125"/>
        <v>5142.666666666667</v>
      </c>
      <c r="DC139" s="52">
        <f t="shared" si="125"/>
        <v>5142.666666666667</v>
      </c>
      <c r="DD139" s="52">
        <f t="shared" si="125"/>
        <v>5142.666666666667</v>
      </c>
      <c r="DE139" s="52">
        <f t="shared" si="125"/>
        <v>5142.666666666667</v>
      </c>
      <c r="DF139" s="52">
        <f t="shared" si="128"/>
        <v>5142.666666666667</v>
      </c>
      <c r="DG139" s="54">
        <v>71555.555555555577</v>
      </c>
      <c r="DH139" s="55">
        <v>22</v>
      </c>
      <c r="DI139" s="56" t="s">
        <v>545</v>
      </c>
      <c r="DJ139" s="88">
        <v>57000</v>
      </c>
      <c r="DK139" s="57">
        <v>54500</v>
      </c>
      <c r="DL139" s="57">
        <v>140000</v>
      </c>
      <c r="DM139" s="57">
        <v>136888.88888888888</v>
      </c>
      <c r="DN139" s="57">
        <v>133777.77777777775</v>
      </c>
      <c r="DO139" s="57">
        <v>684</v>
      </c>
      <c r="DP139" s="58">
        <v>708.5</v>
      </c>
      <c r="DQ139" s="58">
        <v>1820</v>
      </c>
      <c r="DR139" s="58">
        <v>1779.5555555555552</v>
      </c>
      <c r="DS139" s="58">
        <v>1739.1111111111106</v>
      </c>
    </row>
    <row r="140" spans="1:123" x14ac:dyDescent="0.25">
      <c r="A140" s="30" t="s">
        <v>868</v>
      </c>
      <c r="B140" s="65">
        <v>1210650</v>
      </c>
      <c r="C140" s="66"/>
      <c r="D140" s="67" t="s">
        <v>869</v>
      </c>
      <c r="E140" s="34" t="s">
        <v>478</v>
      </c>
      <c r="F140" s="34">
        <v>0</v>
      </c>
      <c r="G140" s="34" t="s">
        <v>463</v>
      </c>
      <c r="H140" s="34" t="s">
        <v>54</v>
      </c>
      <c r="I140" s="34" t="s">
        <v>490</v>
      </c>
      <c r="J140" s="34" t="s">
        <v>149</v>
      </c>
      <c r="K140" s="34" t="s">
        <v>714</v>
      </c>
      <c r="L140" s="34" t="s">
        <v>744</v>
      </c>
      <c r="M140" s="36">
        <v>1.04</v>
      </c>
      <c r="N140" s="69">
        <v>0</v>
      </c>
      <c r="O140" s="69" t="s">
        <v>30</v>
      </c>
      <c r="P140" s="37" t="s">
        <v>493</v>
      </c>
      <c r="Q140" s="38">
        <v>2024</v>
      </c>
      <c r="R140" s="39" t="s">
        <v>58</v>
      </c>
      <c r="S140" s="38" t="s">
        <v>493</v>
      </c>
      <c r="T140" s="39" t="s">
        <v>494</v>
      </c>
      <c r="U140" s="39" t="s">
        <v>495</v>
      </c>
      <c r="V140" s="39" t="s">
        <v>550</v>
      </c>
      <c r="W140" s="40" t="s">
        <v>768</v>
      </c>
      <c r="X140" s="40" t="s">
        <v>504</v>
      </c>
      <c r="Y140" s="41"/>
      <c r="Z140" s="274">
        <v>0</v>
      </c>
      <c r="AA140" s="42" t="s">
        <v>505</v>
      </c>
      <c r="AB140" s="43">
        <v>200000</v>
      </c>
      <c r="AC140" s="43">
        <v>0</v>
      </c>
      <c r="AD140" s="43"/>
      <c r="AE140" s="43">
        <v>0</v>
      </c>
      <c r="AF140" s="44"/>
      <c r="AG140" s="45">
        <f t="shared" si="129"/>
        <v>138555</v>
      </c>
      <c r="AH140" s="45">
        <f t="shared" si="130"/>
        <v>138555</v>
      </c>
      <c r="AI140" s="45">
        <f t="shared" si="102"/>
        <v>138555</v>
      </c>
      <c r="AJ140" s="46">
        <v>138555</v>
      </c>
      <c r="AK140" s="46">
        <v>0</v>
      </c>
      <c r="AL140" s="46">
        <f t="shared" si="91"/>
        <v>0</v>
      </c>
      <c r="AM140" s="46">
        <v>0</v>
      </c>
      <c r="AN140" s="46">
        <f t="shared" si="103"/>
        <v>0</v>
      </c>
      <c r="AO140" s="46">
        <v>0</v>
      </c>
      <c r="AP140" s="46">
        <f t="shared" si="104"/>
        <v>0</v>
      </c>
      <c r="AQ140" s="46">
        <v>0</v>
      </c>
      <c r="AR140" s="46">
        <f t="shared" si="105"/>
        <v>0</v>
      </c>
      <c r="AS140" s="46">
        <v>0</v>
      </c>
      <c r="AT140" s="46">
        <f t="shared" si="106"/>
        <v>0</v>
      </c>
      <c r="AU140" s="46">
        <v>0</v>
      </c>
      <c r="AV140" s="46">
        <f t="shared" si="107"/>
        <v>0</v>
      </c>
      <c r="AW140" s="46">
        <v>0</v>
      </c>
      <c r="AX140" s="46">
        <f t="shared" si="108"/>
        <v>0</v>
      </c>
      <c r="AY140" s="46">
        <v>0</v>
      </c>
      <c r="AZ140" s="46">
        <f t="shared" si="109"/>
        <v>0</v>
      </c>
      <c r="BA140" s="46">
        <v>0</v>
      </c>
      <c r="BB140" s="46">
        <f t="shared" si="110"/>
        <v>0</v>
      </c>
      <c r="BC140" s="46">
        <v>0</v>
      </c>
      <c r="BD140" s="46">
        <f t="shared" si="111"/>
        <v>0</v>
      </c>
      <c r="BE140" s="46">
        <v>0</v>
      </c>
      <c r="BF140" s="46">
        <f t="shared" si="112"/>
        <v>0</v>
      </c>
      <c r="BG140" s="46">
        <v>0</v>
      </c>
      <c r="BH140" s="46">
        <f t="shared" si="113"/>
        <v>0</v>
      </c>
      <c r="BI140" s="46">
        <v>0</v>
      </c>
      <c r="BJ140" s="46">
        <f t="shared" si="114"/>
        <v>0</v>
      </c>
      <c r="BK140" s="46">
        <v>0</v>
      </c>
      <c r="BL140" s="46">
        <f t="shared" si="115"/>
        <v>0</v>
      </c>
      <c r="BM140" s="46">
        <v>0</v>
      </c>
      <c r="BN140" s="46">
        <f t="shared" si="116"/>
        <v>0</v>
      </c>
      <c r="BO140" s="46">
        <v>0</v>
      </c>
      <c r="BP140" s="46">
        <f t="shared" si="117"/>
        <v>0</v>
      </c>
      <c r="BQ140" s="46">
        <v>0</v>
      </c>
      <c r="BR140" s="46">
        <f t="shared" si="118"/>
        <v>0</v>
      </c>
      <c r="BS140" s="46">
        <v>0</v>
      </c>
      <c r="BT140" s="46">
        <f t="shared" si="119"/>
        <v>0</v>
      </c>
      <c r="BU140" s="46">
        <v>0</v>
      </c>
      <c r="BV140" s="46">
        <f t="shared" si="120"/>
        <v>0</v>
      </c>
      <c r="BW140" s="46">
        <v>0</v>
      </c>
      <c r="BX140" s="46">
        <f t="shared" si="121"/>
        <v>0</v>
      </c>
      <c r="BY140" s="46">
        <v>0</v>
      </c>
      <c r="BZ140" s="46">
        <f t="shared" si="122"/>
        <v>0</v>
      </c>
      <c r="CA140" s="47">
        <v>0</v>
      </c>
      <c r="CB140" s="46">
        <f t="shared" si="123"/>
        <v>0</v>
      </c>
      <c r="CC140" s="48">
        <v>0</v>
      </c>
      <c r="CD140" s="46">
        <f t="shared" si="124"/>
        <v>0</v>
      </c>
      <c r="CE140" s="49">
        <v>40</v>
      </c>
      <c r="CF140" s="50">
        <f t="shared" si="81"/>
        <v>3463.875</v>
      </c>
      <c r="CG140" s="89">
        <v>115000</v>
      </c>
      <c r="CH140" s="52"/>
      <c r="CI140" s="52"/>
      <c r="CJ140" s="52">
        <f>$CF140</f>
        <v>3463.875</v>
      </c>
      <c r="CK140" s="52">
        <f t="shared" si="131"/>
        <v>3463.875</v>
      </c>
      <c r="CL140" s="52">
        <f t="shared" si="131"/>
        <v>3463.875</v>
      </c>
      <c r="CM140" s="52">
        <f t="shared" si="131"/>
        <v>3463.875</v>
      </c>
      <c r="CN140" s="52">
        <f t="shared" si="131"/>
        <v>3463.875</v>
      </c>
      <c r="CO140" s="52">
        <f t="shared" si="131"/>
        <v>3463.875</v>
      </c>
      <c r="CP140" s="52">
        <f t="shared" si="127"/>
        <v>3463.875</v>
      </c>
      <c r="CQ140" s="52">
        <f t="shared" si="125"/>
        <v>3463.875</v>
      </c>
      <c r="CR140" s="52">
        <f t="shared" si="125"/>
        <v>3463.875</v>
      </c>
      <c r="CS140" s="52">
        <f t="shared" si="125"/>
        <v>3463.875</v>
      </c>
      <c r="CT140" s="52">
        <f t="shared" si="125"/>
        <v>3463.875</v>
      </c>
      <c r="CU140" s="52">
        <f t="shared" si="125"/>
        <v>3463.875</v>
      </c>
      <c r="CV140" s="52">
        <f t="shared" si="125"/>
        <v>3463.875</v>
      </c>
      <c r="CW140" s="52">
        <f t="shared" si="125"/>
        <v>3463.875</v>
      </c>
      <c r="CX140" s="52">
        <f t="shared" si="125"/>
        <v>3463.875</v>
      </c>
      <c r="CY140" s="52">
        <f t="shared" si="125"/>
        <v>3463.875</v>
      </c>
      <c r="CZ140" s="52">
        <f t="shared" si="125"/>
        <v>3463.875</v>
      </c>
      <c r="DA140" s="52">
        <f t="shared" si="125"/>
        <v>3463.875</v>
      </c>
      <c r="DB140" s="52">
        <f t="shared" si="125"/>
        <v>3463.875</v>
      </c>
      <c r="DC140" s="52">
        <f t="shared" si="125"/>
        <v>3463.875</v>
      </c>
      <c r="DD140" s="52">
        <f t="shared" si="125"/>
        <v>3463.875</v>
      </c>
      <c r="DE140" s="52">
        <f t="shared" si="125"/>
        <v>3463.875</v>
      </c>
      <c r="DF140" s="52">
        <f t="shared" si="128"/>
        <v>3463.875</v>
      </c>
      <c r="DG140" s="54">
        <v>85000</v>
      </c>
      <c r="DH140" s="55">
        <v>23</v>
      </c>
      <c r="DI140" s="56" t="s">
        <v>745</v>
      </c>
      <c r="DJ140" s="57">
        <v>60000</v>
      </c>
      <c r="DK140" s="57">
        <v>200000</v>
      </c>
      <c r="DL140" s="57">
        <v>195000</v>
      </c>
      <c r="DM140" s="57">
        <v>190000</v>
      </c>
      <c r="DN140" s="57">
        <v>185000</v>
      </c>
      <c r="DO140" s="57">
        <v>720</v>
      </c>
      <c r="DP140" s="58">
        <v>2600</v>
      </c>
      <c r="DQ140" s="58">
        <v>2535</v>
      </c>
      <c r="DR140" s="58">
        <v>2470</v>
      </c>
      <c r="DS140" s="58">
        <v>2405</v>
      </c>
    </row>
    <row r="141" spans="1:123" x14ac:dyDescent="0.25">
      <c r="A141" s="30" t="s">
        <v>870</v>
      </c>
      <c r="B141" s="65">
        <v>1210651</v>
      </c>
      <c r="C141" s="66"/>
      <c r="D141" s="67" t="s">
        <v>265</v>
      </c>
      <c r="E141" s="34" t="s">
        <v>548</v>
      </c>
      <c r="F141" s="34" t="s">
        <v>489</v>
      </c>
      <c r="G141" s="34" t="s">
        <v>463</v>
      </c>
      <c r="H141" s="34" t="s">
        <v>54</v>
      </c>
      <c r="I141" s="34" t="s">
        <v>490</v>
      </c>
      <c r="J141" s="34" t="s">
        <v>166</v>
      </c>
      <c r="K141" s="34" t="s">
        <v>491</v>
      </c>
      <c r="L141" s="34" t="s">
        <v>492</v>
      </c>
      <c r="M141" s="36">
        <v>1.04</v>
      </c>
      <c r="N141" s="34"/>
      <c r="O141" s="34"/>
      <c r="P141" s="37" t="s">
        <v>493</v>
      </c>
      <c r="Q141" s="38">
        <v>2023</v>
      </c>
      <c r="R141" s="39"/>
      <c r="S141" s="37" t="s">
        <v>493</v>
      </c>
      <c r="T141" s="39" t="s">
        <v>494</v>
      </c>
      <c r="U141" s="39" t="s">
        <v>495</v>
      </c>
      <c r="V141" s="39" t="s">
        <v>550</v>
      </c>
      <c r="W141" s="40" t="s">
        <v>551</v>
      </c>
      <c r="X141" s="40" t="s">
        <v>504</v>
      </c>
      <c r="Y141" s="41"/>
      <c r="Z141" s="274">
        <v>0</v>
      </c>
      <c r="AA141" s="42" t="s">
        <v>505</v>
      </c>
      <c r="AB141" s="43">
        <v>55591</v>
      </c>
      <c r="AC141" s="43">
        <v>0</v>
      </c>
      <c r="AD141" s="43"/>
      <c r="AE141" s="43">
        <v>0</v>
      </c>
      <c r="AF141" s="44"/>
      <c r="AG141" s="216">
        <f t="shared" si="129"/>
        <v>29240.9</v>
      </c>
      <c r="AH141" s="45">
        <f t="shared" si="130"/>
        <v>29240.9</v>
      </c>
      <c r="AI141" s="45">
        <f t="shared" si="102"/>
        <v>29240.9</v>
      </c>
      <c r="AJ141" s="85">
        <f>44493.9+11097-26350</f>
        <v>29240.9</v>
      </c>
      <c r="AK141" s="46">
        <v>0</v>
      </c>
      <c r="AL141" s="46">
        <f t="shared" si="91"/>
        <v>0</v>
      </c>
      <c r="AM141" s="46">
        <v>0</v>
      </c>
      <c r="AN141" s="46">
        <f t="shared" si="103"/>
        <v>0</v>
      </c>
      <c r="AO141" s="46">
        <v>0</v>
      </c>
      <c r="AP141" s="46">
        <f t="shared" si="104"/>
        <v>0</v>
      </c>
      <c r="AQ141" s="46">
        <v>0</v>
      </c>
      <c r="AR141" s="46">
        <f t="shared" si="105"/>
        <v>0</v>
      </c>
      <c r="AS141" s="46">
        <v>0</v>
      </c>
      <c r="AT141" s="46">
        <f t="shared" si="106"/>
        <v>0</v>
      </c>
      <c r="AU141" s="46">
        <v>0</v>
      </c>
      <c r="AV141" s="46">
        <f t="shared" si="107"/>
        <v>0</v>
      </c>
      <c r="AW141" s="46">
        <v>0</v>
      </c>
      <c r="AX141" s="46">
        <f t="shared" si="108"/>
        <v>0</v>
      </c>
      <c r="AY141" s="46">
        <v>0</v>
      </c>
      <c r="AZ141" s="46">
        <f t="shared" si="109"/>
        <v>0</v>
      </c>
      <c r="BA141" s="46">
        <v>0</v>
      </c>
      <c r="BB141" s="46">
        <f t="shared" si="110"/>
        <v>0</v>
      </c>
      <c r="BC141" s="46">
        <v>0</v>
      </c>
      <c r="BD141" s="46">
        <f t="shared" si="111"/>
        <v>0</v>
      </c>
      <c r="BE141" s="46">
        <v>0</v>
      </c>
      <c r="BF141" s="46">
        <f t="shared" si="112"/>
        <v>0</v>
      </c>
      <c r="BG141" s="46">
        <v>0</v>
      </c>
      <c r="BH141" s="46">
        <f t="shared" si="113"/>
        <v>0</v>
      </c>
      <c r="BI141" s="46">
        <v>0</v>
      </c>
      <c r="BJ141" s="46">
        <f t="shared" si="114"/>
        <v>0</v>
      </c>
      <c r="BK141" s="46">
        <v>0</v>
      </c>
      <c r="BL141" s="46">
        <f t="shared" si="115"/>
        <v>0</v>
      </c>
      <c r="BM141" s="46">
        <v>0</v>
      </c>
      <c r="BN141" s="46">
        <f t="shared" si="116"/>
        <v>0</v>
      </c>
      <c r="BO141" s="46">
        <v>0</v>
      </c>
      <c r="BP141" s="46">
        <f t="shared" si="117"/>
        <v>0</v>
      </c>
      <c r="BQ141" s="46">
        <v>0</v>
      </c>
      <c r="BR141" s="46">
        <f t="shared" si="118"/>
        <v>0</v>
      </c>
      <c r="BS141" s="46">
        <v>0</v>
      </c>
      <c r="BT141" s="46">
        <f t="shared" si="119"/>
        <v>0</v>
      </c>
      <c r="BU141" s="46">
        <v>0</v>
      </c>
      <c r="BV141" s="46">
        <f t="shared" si="120"/>
        <v>0</v>
      </c>
      <c r="BW141" s="46">
        <v>0</v>
      </c>
      <c r="BX141" s="46">
        <f t="shared" si="121"/>
        <v>0</v>
      </c>
      <c r="BY141" s="46">
        <v>0</v>
      </c>
      <c r="BZ141" s="46">
        <f t="shared" si="122"/>
        <v>0</v>
      </c>
      <c r="CA141" s="47">
        <v>0</v>
      </c>
      <c r="CB141" s="46">
        <f t="shared" si="123"/>
        <v>0</v>
      </c>
      <c r="CC141" s="48">
        <v>0</v>
      </c>
      <c r="CD141" s="46">
        <f t="shared" si="124"/>
        <v>0</v>
      </c>
      <c r="CE141" s="49">
        <v>15</v>
      </c>
      <c r="CF141" s="50">
        <f t="shared" si="81"/>
        <v>1949.3933333333334</v>
      </c>
      <c r="CG141" s="51">
        <v>55590.700000000012</v>
      </c>
      <c r="CH141" s="52"/>
      <c r="CI141" s="52"/>
      <c r="CJ141" s="52">
        <f>$CF141</f>
        <v>1949.3933333333334</v>
      </c>
      <c r="CK141" s="52">
        <f t="shared" si="131"/>
        <v>1949.3933333333334</v>
      </c>
      <c r="CL141" s="52">
        <f t="shared" si="131"/>
        <v>1949.3933333333334</v>
      </c>
      <c r="CM141" s="52">
        <f t="shared" si="131"/>
        <v>1949.3933333333334</v>
      </c>
      <c r="CN141" s="52">
        <f t="shared" si="131"/>
        <v>1949.3933333333334</v>
      </c>
      <c r="CO141" s="52">
        <f t="shared" si="131"/>
        <v>1949.3933333333334</v>
      </c>
      <c r="CP141" s="52">
        <f t="shared" si="127"/>
        <v>1949.3933333333334</v>
      </c>
      <c r="CQ141" s="52">
        <f t="shared" si="125"/>
        <v>1949.3933333333334</v>
      </c>
      <c r="CR141" s="52">
        <f t="shared" si="125"/>
        <v>1949.3933333333334</v>
      </c>
      <c r="CS141" s="52">
        <f t="shared" si="125"/>
        <v>1949.3933333333334</v>
      </c>
      <c r="CT141" s="52">
        <f t="shared" si="125"/>
        <v>1949.3933333333334</v>
      </c>
      <c r="CU141" s="52">
        <f t="shared" si="125"/>
        <v>1949.3933333333334</v>
      </c>
      <c r="CV141" s="52">
        <f t="shared" si="125"/>
        <v>1949.3933333333334</v>
      </c>
      <c r="CW141" s="52">
        <f t="shared" si="125"/>
        <v>1949.3933333333334</v>
      </c>
      <c r="CX141" s="52">
        <f t="shared" si="125"/>
        <v>1949.3933333333334</v>
      </c>
      <c r="CY141" s="53"/>
      <c r="CZ141" s="53"/>
      <c r="DA141" s="53"/>
      <c r="DB141" s="53"/>
      <c r="DC141" s="53"/>
      <c r="DD141" s="53"/>
      <c r="DE141" s="53"/>
      <c r="DF141" s="53"/>
      <c r="DG141" s="54">
        <v>0</v>
      </c>
      <c r="DH141" s="55">
        <v>15</v>
      </c>
      <c r="DI141" s="56" t="s">
        <v>552</v>
      </c>
      <c r="DJ141" s="57">
        <v>11096.8</v>
      </c>
      <c r="DK141" s="57">
        <v>55590.7</v>
      </c>
      <c r="DL141" s="57">
        <v>51884.653333333328</v>
      </c>
      <c r="DM141" s="57">
        <v>48178.606666666659</v>
      </c>
      <c r="DN141" s="57">
        <v>44472.55999999999</v>
      </c>
      <c r="DO141" s="57">
        <v>133.16159999999999</v>
      </c>
      <c r="DP141" s="58">
        <v>722.67909999999995</v>
      </c>
      <c r="DQ141" s="58">
        <v>674.50049333333322</v>
      </c>
      <c r="DR141" s="58">
        <v>626.3218866666665</v>
      </c>
      <c r="DS141" s="58">
        <v>578.14327999999989</v>
      </c>
    </row>
    <row r="142" spans="1:123" x14ac:dyDescent="0.25">
      <c r="A142" s="30" t="s">
        <v>871</v>
      </c>
      <c r="B142" s="65">
        <v>1210652</v>
      </c>
      <c r="C142" s="66"/>
      <c r="D142" s="67" t="s">
        <v>872</v>
      </c>
      <c r="E142" s="34" t="s">
        <v>616</v>
      </c>
      <c r="F142" s="34" t="s">
        <v>489</v>
      </c>
      <c r="G142" s="34" t="s">
        <v>597</v>
      </c>
      <c r="H142" s="34" t="s">
        <v>177</v>
      </c>
      <c r="I142" s="34" t="s">
        <v>734</v>
      </c>
      <c r="J142" s="34" t="s">
        <v>60</v>
      </c>
      <c r="K142" s="34" t="s">
        <v>491</v>
      </c>
      <c r="L142" s="34" t="s">
        <v>617</v>
      </c>
      <c r="M142" s="36">
        <v>1.04</v>
      </c>
      <c r="N142" s="69" t="s">
        <v>472</v>
      </c>
      <c r="O142" s="69" t="s">
        <v>58</v>
      </c>
      <c r="P142" s="37" t="s">
        <v>469</v>
      </c>
      <c r="Q142" s="38">
        <v>2024</v>
      </c>
      <c r="R142" s="39" t="s">
        <v>470</v>
      </c>
      <c r="S142" s="37" t="s">
        <v>471</v>
      </c>
      <c r="T142" s="39" t="s">
        <v>816</v>
      </c>
      <c r="U142" s="39" t="s">
        <v>817</v>
      </c>
      <c r="V142" s="39" t="s">
        <v>830</v>
      </c>
      <c r="W142" s="40" t="s">
        <v>816</v>
      </c>
      <c r="X142" s="40" t="s">
        <v>530</v>
      </c>
      <c r="Y142" s="41"/>
      <c r="Z142" s="274">
        <v>0</v>
      </c>
      <c r="AA142" s="42"/>
      <c r="AB142" s="98">
        <v>315000</v>
      </c>
      <c r="AC142" s="43">
        <v>0</v>
      </c>
      <c r="AD142" s="43"/>
      <c r="AE142" s="43">
        <v>0</v>
      </c>
      <c r="AF142" s="44"/>
      <c r="AG142" s="45">
        <f t="shared" si="129"/>
        <v>315000</v>
      </c>
      <c r="AH142" s="45">
        <f t="shared" si="130"/>
        <v>315000</v>
      </c>
      <c r="AI142" s="45">
        <f t="shared" si="102"/>
        <v>315000</v>
      </c>
      <c r="AJ142" s="46">
        <v>315000</v>
      </c>
      <c r="AK142" s="46"/>
      <c r="AL142" s="46">
        <f t="shared" si="91"/>
        <v>0</v>
      </c>
      <c r="AM142" s="46"/>
      <c r="AN142" s="46">
        <f t="shared" si="103"/>
        <v>0</v>
      </c>
      <c r="AO142" s="46"/>
      <c r="AP142" s="46">
        <f t="shared" si="104"/>
        <v>0</v>
      </c>
      <c r="AQ142" s="46"/>
      <c r="AR142" s="46">
        <f t="shared" si="105"/>
        <v>0</v>
      </c>
      <c r="AS142" s="46"/>
      <c r="AT142" s="46">
        <f t="shared" si="106"/>
        <v>0</v>
      </c>
      <c r="AU142" s="46"/>
      <c r="AV142" s="46">
        <f t="shared" si="107"/>
        <v>0</v>
      </c>
      <c r="AW142" s="46"/>
      <c r="AX142" s="46">
        <f t="shared" si="108"/>
        <v>0</v>
      </c>
      <c r="AY142" s="46"/>
      <c r="AZ142" s="46">
        <f t="shared" si="109"/>
        <v>0</v>
      </c>
      <c r="BA142" s="46"/>
      <c r="BB142" s="46">
        <f t="shared" si="110"/>
        <v>0</v>
      </c>
      <c r="BC142" s="46"/>
      <c r="BD142" s="46">
        <f t="shared" si="111"/>
        <v>0</v>
      </c>
      <c r="BE142" s="46"/>
      <c r="BF142" s="46">
        <f t="shared" si="112"/>
        <v>0</v>
      </c>
      <c r="BG142" s="46"/>
      <c r="BH142" s="46">
        <f t="shared" si="113"/>
        <v>0</v>
      </c>
      <c r="BI142" s="46"/>
      <c r="BJ142" s="46">
        <f t="shared" si="114"/>
        <v>0</v>
      </c>
      <c r="BK142" s="46"/>
      <c r="BL142" s="46">
        <f t="shared" si="115"/>
        <v>0</v>
      </c>
      <c r="BM142" s="46"/>
      <c r="BN142" s="46">
        <f t="shared" si="116"/>
        <v>0</v>
      </c>
      <c r="BO142" s="46"/>
      <c r="BP142" s="46">
        <f t="shared" si="117"/>
        <v>0</v>
      </c>
      <c r="BQ142" s="46"/>
      <c r="BR142" s="46">
        <f t="shared" si="118"/>
        <v>0</v>
      </c>
      <c r="BS142" s="46"/>
      <c r="BT142" s="46">
        <f t="shared" si="119"/>
        <v>0</v>
      </c>
      <c r="BU142" s="46"/>
      <c r="BV142" s="46">
        <f t="shared" si="120"/>
        <v>0</v>
      </c>
      <c r="BW142" s="46"/>
      <c r="BX142" s="46">
        <f t="shared" si="121"/>
        <v>0</v>
      </c>
      <c r="BY142" s="46"/>
      <c r="BZ142" s="46">
        <f t="shared" si="122"/>
        <v>0</v>
      </c>
      <c r="CA142" s="47"/>
      <c r="CB142" s="46">
        <f t="shared" si="123"/>
        <v>0</v>
      </c>
      <c r="CC142" s="48"/>
      <c r="CD142" s="46">
        <f t="shared" si="124"/>
        <v>0</v>
      </c>
      <c r="CE142" s="105">
        <v>45</v>
      </c>
      <c r="CF142" s="106">
        <f t="shared" si="81"/>
        <v>7000</v>
      </c>
      <c r="CG142" s="107"/>
      <c r="CH142" s="52"/>
      <c r="CI142" s="52"/>
      <c r="CJ142" s="52">
        <f>$CF142</f>
        <v>7000</v>
      </c>
      <c r="CK142" s="52">
        <f t="shared" si="131"/>
        <v>7000</v>
      </c>
      <c r="CL142" s="52">
        <f t="shared" si="131"/>
        <v>7000</v>
      </c>
      <c r="CM142" s="52">
        <f t="shared" si="131"/>
        <v>7000</v>
      </c>
      <c r="CN142" s="52">
        <f t="shared" si="131"/>
        <v>7000</v>
      </c>
      <c r="CO142" s="52">
        <f t="shared" si="131"/>
        <v>7000</v>
      </c>
      <c r="CP142" s="52">
        <f t="shared" si="127"/>
        <v>7000</v>
      </c>
      <c r="CQ142" s="52">
        <f t="shared" si="125"/>
        <v>7000</v>
      </c>
      <c r="CR142" s="52">
        <f t="shared" si="125"/>
        <v>7000</v>
      </c>
      <c r="CS142" s="52">
        <f t="shared" si="125"/>
        <v>7000</v>
      </c>
      <c r="CT142" s="52">
        <f t="shared" si="125"/>
        <v>7000</v>
      </c>
      <c r="CU142" s="52">
        <f t="shared" si="125"/>
        <v>7000</v>
      </c>
      <c r="CV142" s="52">
        <f t="shared" si="125"/>
        <v>7000</v>
      </c>
      <c r="CW142" s="52">
        <f t="shared" si="125"/>
        <v>7000</v>
      </c>
      <c r="CX142" s="52">
        <f t="shared" si="125"/>
        <v>7000</v>
      </c>
      <c r="CY142" s="52">
        <f t="shared" si="125"/>
        <v>7000</v>
      </c>
      <c r="CZ142" s="52">
        <f t="shared" si="125"/>
        <v>7000</v>
      </c>
      <c r="DA142" s="52">
        <f t="shared" si="125"/>
        <v>7000</v>
      </c>
      <c r="DB142" s="52">
        <f t="shared" si="125"/>
        <v>7000</v>
      </c>
      <c r="DC142" s="52">
        <f t="shared" si="125"/>
        <v>7000</v>
      </c>
      <c r="DD142" s="52">
        <f t="shared" si="125"/>
        <v>7000</v>
      </c>
      <c r="DE142" s="52">
        <f t="shared" si="125"/>
        <v>7000</v>
      </c>
      <c r="DF142" s="52">
        <f t="shared" ref="CY142:DF149" si="132">$CF142</f>
        <v>7000</v>
      </c>
      <c r="DG142" s="54"/>
      <c r="DH142" s="55"/>
      <c r="DI142" s="56"/>
      <c r="DJ142" s="57"/>
      <c r="DK142" s="57"/>
      <c r="DL142" s="57"/>
      <c r="DM142" s="57"/>
      <c r="DN142" s="57"/>
      <c r="DO142" s="57"/>
      <c r="DP142" s="58"/>
      <c r="DQ142" s="58"/>
      <c r="DR142" s="58"/>
      <c r="DS142" s="58"/>
    </row>
    <row r="143" spans="1:123" x14ac:dyDescent="0.25">
      <c r="A143" s="30" t="s">
        <v>873</v>
      </c>
      <c r="B143" s="65">
        <v>1210653</v>
      </c>
      <c r="C143" s="66"/>
      <c r="D143" s="67" t="s">
        <v>874</v>
      </c>
      <c r="E143" s="34" t="s">
        <v>548</v>
      </c>
      <c r="F143" s="34" t="s">
        <v>489</v>
      </c>
      <c r="G143" s="34" t="s">
        <v>597</v>
      </c>
      <c r="H143" s="34" t="s">
        <v>733</v>
      </c>
      <c r="I143" s="34" t="s">
        <v>734</v>
      </c>
      <c r="J143" s="34" t="s">
        <v>48</v>
      </c>
      <c r="K143" s="34" t="s">
        <v>692</v>
      </c>
      <c r="L143" s="34" t="s">
        <v>617</v>
      </c>
      <c r="M143" s="36">
        <v>1.04</v>
      </c>
      <c r="N143" s="69" t="s">
        <v>586</v>
      </c>
      <c r="O143" s="69" t="s">
        <v>58</v>
      </c>
      <c r="P143" s="37" t="s">
        <v>469</v>
      </c>
      <c r="Q143" s="38">
        <v>2024</v>
      </c>
      <c r="R143" s="39" t="s">
        <v>470</v>
      </c>
      <c r="S143" s="37" t="s">
        <v>686</v>
      </c>
      <c r="T143" s="39" t="s">
        <v>494</v>
      </c>
      <c r="U143" s="39" t="s">
        <v>495</v>
      </c>
      <c r="V143" s="39" t="s">
        <v>687</v>
      </c>
      <c r="W143" s="40" t="s">
        <v>875</v>
      </c>
      <c r="X143" s="40" t="s">
        <v>530</v>
      </c>
      <c r="Y143" s="86"/>
      <c r="Z143" s="274"/>
      <c r="AA143" s="42"/>
      <c r="AB143" s="35">
        <v>552200</v>
      </c>
      <c r="AC143" s="43">
        <v>0</v>
      </c>
      <c r="AD143" s="43"/>
      <c r="AE143" s="43">
        <v>552200</v>
      </c>
      <c r="AF143" s="44"/>
      <c r="AG143" s="45">
        <f t="shared" si="129"/>
        <v>0</v>
      </c>
      <c r="AH143" s="45">
        <f t="shared" si="130"/>
        <v>0</v>
      </c>
      <c r="AI143" s="45">
        <f t="shared" si="102"/>
        <v>0</v>
      </c>
      <c r="AJ143" s="46">
        <v>0</v>
      </c>
      <c r="AK143" s="46">
        <v>0</v>
      </c>
      <c r="AL143" s="46">
        <f t="shared" ref="AL143:AL147" si="133">M143*AK143</f>
        <v>0</v>
      </c>
      <c r="AM143" s="46">
        <v>0</v>
      </c>
      <c r="AN143" s="46">
        <f t="shared" si="103"/>
        <v>0</v>
      </c>
      <c r="AO143" s="46">
        <v>0</v>
      </c>
      <c r="AP143" s="46">
        <f t="shared" si="104"/>
        <v>0</v>
      </c>
      <c r="AQ143" s="46">
        <v>0</v>
      </c>
      <c r="AR143" s="46">
        <f t="shared" si="105"/>
        <v>0</v>
      </c>
      <c r="AS143" s="46">
        <v>0</v>
      </c>
      <c r="AT143" s="46">
        <f t="shared" si="106"/>
        <v>0</v>
      </c>
      <c r="AU143" s="46">
        <v>0</v>
      </c>
      <c r="AV143" s="46">
        <f t="shared" si="107"/>
        <v>0</v>
      </c>
      <c r="AW143" s="46">
        <v>0</v>
      </c>
      <c r="AX143" s="46">
        <f t="shared" si="108"/>
        <v>0</v>
      </c>
      <c r="AY143" s="46">
        <v>0</v>
      </c>
      <c r="AZ143" s="46">
        <f t="shared" si="109"/>
        <v>0</v>
      </c>
      <c r="BA143" s="46">
        <v>0</v>
      </c>
      <c r="BB143" s="46">
        <f t="shared" si="110"/>
        <v>0</v>
      </c>
      <c r="BC143" s="46">
        <v>0</v>
      </c>
      <c r="BD143" s="46">
        <f t="shared" si="111"/>
        <v>0</v>
      </c>
      <c r="BE143" s="46">
        <v>0</v>
      </c>
      <c r="BF143" s="46">
        <f t="shared" si="112"/>
        <v>0</v>
      </c>
      <c r="BG143" s="46">
        <v>0</v>
      </c>
      <c r="BH143" s="46">
        <f t="shared" si="113"/>
        <v>0</v>
      </c>
      <c r="BI143" s="46">
        <v>0</v>
      </c>
      <c r="BJ143" s="46">
        <f t="shared" si="114"/>
        <v>0</v>
      </c>
      <c r="BK143" s="46">
        <v>0</v>
      </c>
      <c r="BL143" s="46">
        <f t="shared" si="115"/>
        <v>0</v>
      </c>
      <c r="BM143" s="46">
        <v>0</v>
      </c>
      <c r="BN143" s="46">
        <f t="shared" si="116"/>
        <v>0</v>
      </c>
      <c r="BO143" s="46">
        <v>0</v>
      </c>
      <c r="BP143" s="46">
        <f t="shared" si="117"/>
        <v>0</v>
      </c>
      <c r="BQ143" s="46">
        <v>0</v>
      </c>
      <c r="BR143" s="46">
        <f t="shared" si="118"/>
        <v>0</v>
      </c>
      <c r="BS143" s="46">
        <v>0</v>
      </c>
      <c r="BT143" s="46">
        <f t="shared" si="119"/>
        <v>0</v>
      </c>
      <c r="BU143" s="46">
        <v>0</v>
      </c>
      <c r="BV143" s="46">
        <f t="shared" si="120"/>
        <v>0</v>
      </c>
      <c r="BW143" s="46">
        <v>0</v>
      </c>
      <c r="BX143" s="46">
        <f t="shared" si="121"/>
        <v>0</v>
      </c>
      <c r="BY143" s="46">
        <v>0</v>
      </c>
      <c r="BZ143" s="46">
        <f t="shared" si="122"/>
        <v>0</v>
      </c>
      <c r="CA143" s="47">
        <v>0</v>
      </c>
      <c r="CB143" s="46">
        <f t="shared" si="123"/>
        <v>0</v>
      </c>
      <c r="CC143" s="48">
        <v>0</v>
      </c>
      <c r="CD143" s="46">
        <f t="shared" si="124"/>
        <v>0</v>
      </c>
      <c r="CE143" s="49">
        <v>45</v>
      </c>
      <c r="CF143" s="50">
        <f t="shared" si="81"/>
        <v>0</v>
      </c>
      <c r="CG143" s="71"/>
      <c r="CH143" s="52"/>
      <c r="CI143" s="52"/>
      <c r="CJ143" s="52"/>
      <c r="CK143" s="53"/>
      <c r="CL143" s="52"/>
      <c r="CM143" s="52">
        <f t="shared" si="131"/>
        <v>0</v>
      </c>
      <c r="CN143" s="52">
        <f t="shared" si="131"/>
        <v>0</v>
      </c>
      <c r="CO143" s="52">
        <f t="shared" si="131"/>
        <v>0</v>
      </c>
      <c r="CP143" s="52">
        <f t="shared" si="127"/>
        <v>0</v>
      </c>
      <c r="CQ143" s="52">
        <f t="shared" si="125"/>
        <v>0</v>
      </c>
      <c r="CR143" s="52">
        <f t="shared" si="125"/>
        <v>0</v>
      </c>
      <c r="CS143" s="52">
        <f t="shared" si="125"/>
        <v>0</v>
      </c>
      <c r="CT143" s="52">
        <f t="shared" si="125"/>
        <v>0</v>
      </c>
      <c r="CU143" s="52">
        <f t="shared" si="125"/>
        <v>0</v>
      </c>
      <c r="CV143" s="52">
        <f t="shared" si="125"/>
        <v>0</v>
      </c>
      <c r="CW143" s="52">
        <f t="shared" si="125"/>
        <v>0</v>
      </c>
      <c r="CX143" s="52">
        <f t="shared" si="125"/>
        <v>0</v>
      </c>
      <c r="CY143" s="52">
        <f t="shared" si="132"/>
        <v>0</v>
      </c>
      <c r="CZ143" s="52">
        <f t="shared" si="132"/>
        <v>0</v>
      </c>
      <c r="DA143" s="52">
        <f t="shared" si="132"/>
        <v>0</v>
      </c>
      <c r="DB143" s="52">
        <f t="shared" si="132"/>
        <v>0</v>
      </c>
      <c r="DC143" s="52">
        <f t="shared" si="132"/>
        <v>0</v>
      </c>
      <c r="DD143" s="52">
        <f t="shared" si="132"/>
        <v>0</v>
      </c>
      <c r="DE143" s="52">
        <f t="shared" si="132"/>
        <v>0</v>
      </c>
      <c r="DF143" s="52">
        <f t="shared" si="132"/>
        <v>0</v>
      </c>
      <c r="DG143" s="54">
        <v>1432677.8986666666</v>
      </c>
      <c r="DH143" s="55">
        <v>21</v>
      </c>
      <c r="DI143" s="56" t="s">
        <v>545</v>
      </c>
      <c r="DJ143" s="57">
        <v>110131.78</v>
      </c>
      <c r="DK143" s="57">
        <v>318131.78000000003</v>
      </c>
      <c r="DL143" s="57">
        <v>1606089.62</v>
      </c>
      <c r="DM143" s="57">
        <v>2686271.06</v>
      </c>
      <c r="DN143" s="57">
        <v>2626576.1475555557</v>
      </c>
      <c r="DO143" s="57">
        <v>1321.5813599999999</v>
      </c>
      <c r="DP143" s="58">
        <v>4135.7131399999998</v>
      </c>
      <c r="DQ143" s="58">
        <v>20879.165059999999</v>
      </c>
      <c r="DR143" s="58">
        <v>34921.523779999996</v>
      </c>
      <c r="DS143" s="58">
        <v>34145.489918222222</v>
      </c>
    </row>
    <row r="144" spans="1:123" x14ac:dyDescent="0.25">
      <c r="A144" s="30" t="s">
        <v>823</v>
      </c>
      <c r="B144" s="65">
        <v>1210654</v>
      </c>
      <c r="C144" s="66"/>
      <c r="D144" s="67" t="s">
        <v>876</v>
      </c>
      <c r="E144" s="34" t="s">
        <v>616</v>
      </c>
      <c r="F144" s="34" t="s">
        <v>489</v>
      </c>
      <c r="G144" s="34" t="s">
        <v>597</v>
      </c>
      <c r="H144" s="34" t="s">
        <v>177</v>
      </c>
      <c r="I144" s="34" t="s">
        <v>734</v>
      </c>
      <c r="J144" s="34" t="s">
        <v>60</v>
      </c>
      <c r="K144" s="34" t="s">
        <v>491</v>
      </c>
      <c r="L144" s="34" t="s">
        <v>617</v>
      </c>
      <c r="M144" s="36">
        <v>1.04</v>
      </c>
      <c r="N144" s="69" t="s">
        <v>472</v>
      </c>
      <c r="O144" s="69" t="s">
        <v>58</v>
      </c>
      <c r="P144" s="37" t="s">
        <v>469</v>
      </c>
      <c r="Q144" s="38">
        <v>2024</v>
      </c>
      <c r="R144" s="39" t="s">
        <v>470</v>
      </c>
      <c r="S144" s="37" t="s">
        <v>471</v>
      </c>
      <c r="T144" s="39" t="s">
        <v>816</v>
      </c>
      <c r="U144" s="39" t="s">
        <v>817</v>
      </c>
      <c r="V144" s="39" t="s">
        <v>825</v>
      </c>
      <c r="W144" s="40" t="s">
        <v>816</v>
      </c>
      <c r="X144" s="40" t="s">
        <v>530</v>
      </c>
      <c r="Y144" s="41"/>
      <c r="Z144" s="274">
        <v>0</v>
      </c>
      <c r="AA144" s="42"/>
      <c r="AB144" s="35">
        <v>1365000</v>
      </c>
      <c r="AC144" s="43"/>
      <c r="AD144" s="43"/>
      <c r="AE144" s="43"/>
      <c r="AF144" s="44"/>
      <c r="AG144" s="45">
        <f t="shared" si="129"/>
        <v>1365000</v>
      </c>
      <c r="AH144" s="45">
        <f t="shared" si="130"/>
        <v>1365000</v>
      </c>
      <c r="AI144" s="45">
        <f t="shared" si="102"/>
        <v>1365000</v>
      </c>
      <c r="AJ144" s="70">
        <v>1365000</v>
      </c>
      <c r="AK144" s="70">
        <v>0</v>
      </c>
      <c r="AL144" s="46">
        <f t="shared" si="133"/>
        <v>0</v>
      </c>
      <c r="AM144" s="70">
        <v>0</v>
      </c>
      <c r="AN144" s="46">
        <f t="shared" si="103"/>
        <v>0</v>
      </c>
      <c r="AO144" s="70">
        <v>0</v>
      </c>
      <c r="AP144" s="46">
        <f t="shared" si="104"/>
        <v>0</v>
      </c>
      <c r="AQ144" s="70">
        <v>0</v>
      </c>
      <c r="AR144" s="46">
        <f t="shared" si="105"/>
        <v>0</v>
      </c>
      <c r="AS144" s="70">
        <v>0</v>
      </c>
      <c r="AT144" s="46">
        <f t="shared" si="106"/>
        <v>0</v>
      </c>
      <c r="AU144" s="70">
        <v>0</v>
      </c>
      <c r="AV144" s="46">
        <f t="shared" si="107"/>
        <v>0</v>
      </c>
      <c r="AW144" s="70">
        <v>0</v>
      </c>
      <c r="AX144" s="46">
        <f t="shared" si="108"/>
        <v>0</v>
      </c>
      <c r="AY144" s="70">
        <v>0</v>
      </c>
      <c r="AZ144" s="46">
        <f t="shared" si="109"/>
        <v>0</v>
      </c>
      <c r="BA144" s="46">
        <v>0</v>
      </c>
      <c r="BB144" s="46">
        <f t="shared" si="110"/>
        <v>0</v>
      </c>
      <c r="BC144" s="46">
        <v>0</v>
      </c>
      <c r="BD144" s="46">
        <f t="shared" si="111"/>
        <v>0</v>
      </c>
      <c r="BE144" s="46">
        <v>0</v>
      </c>
      <c r="BF144" s="46">
        <f t="shared" si="112"/>
        <v>0</v>
      </c>
      <c r="BG144" s="46">
        <v>0</v>
      </c>
      <c r="BH144" s="46">
        <f t="shared" si="113"/>
        <v>0</v>
      </c>
      <c r="BI144" s="46">
        <v>0</v>
      </c>
      <c r="BJ144" s="46">
        <f t="shared" si="114"/>
        <v>0</v>
      </c>
      <c r="BK144" s="46">
        <v>0</v>
      </c>
      <c r="BL144" s="46">
        <f t="shared" si="115"/>
        <v>0</v>
      </c>
      <c r="BM144" s="46">
        <v>0</v>
      </c>
      <c r="BN144" s="46">
        <f t="shared" si="116"/>
        <v>0</v>
      </c>
      <c r="BO144" s="46">
        <v>0</v>
      </c>
      <c r="BP144" s="46">
        <f t="shared" si="117"/>
        <v>0</v>
      </c>
      <c r="BQ144" s="46">
        <v>0</v>
      </c>
      <c r="BR144" s="46">
        <f t="shared" si="118"/>
        <v>0</v>
      </c>
      <c r="BS144" s="46">
        <v>0</v>
      </c>
      <c r="BT144" s="46">
        <f t="shared" si="119"/>
        <v>0</v>
      </c>
      <c r="BU144" s="46">
        <v>0</v>
      </c>
      <c r="BV144" s="46">
        <f t="shared" si="120"/>
        <v>0</v>
      </c>
      <c r="BW144" s="46">
        <v>0</v>
      </c>
      <c r="BX144" s="46">
        <f t="shared" si="121"/>
        <v>0</v>
      </c>
      <c r="BY144" s="46">
        <v>0</v>
      </c>
      <c r="BZ144" s="46">
        <f t="shared" si="122"/>
        <v>0</v>
      </c>
      <c r="CA144" s="47">
        <v>0</v>
      </c>
      <c r="CB144" s="46">
        <f t="shared" si="123"/>
        <v>0</v>
      </c>
      <c r="CC144" s="48">
        <v>0</v>
      </c>
      <c r="CD144" s="46">
        <f t="shared" si="124"/>
        <v>0</v>
      </c>
      <c r="CE144" s="49">
        <v>45</v>
      </c>
      <c r="CF144" s="50">
        <f t="shared" si="81"/>
        <v>30333.333333333332</v>
      </c>
      <c r="CG144" s="71">
        <v>787904.00000000012</v>
      </c>
      <c r="CH144" s="52"/>
      <c r="CI144" s="52"/>
      <c r="CJ144" s="52">
        <f>$CF144</f>
        <v>30333.333333333332</v>
      </c>
      <c r="CK144" s="52">
        <f>$CF144</f>
        <v>30333.333333333332</v>
      </c>
      <c r="CL144" s="52">
        <f>$CF144</f>
        <v>30333.333333333332</v>
      </c>
      <c r="CM144" s="52">
        <f t="shared" si="131"/>
        <v>30333.333333333332</v>
      </c>
      <c r="CN144" s="52">
        <f t="shared" si="131"/>
        <v>30333.333333333332</v>
      </c>
      <c r="CO144" s="52">
        <f t="shared" si="131"/>
        <v>30333.333333333332</v>
      </c>
      <c r="CP144" s="52">
        <f t="shared" si="127"/>
        <v>30333.333333333332</v>
      </c>
      <c r="CQ144" s="52">
        <f t="shared" si="125"/>
        <v>30333.333333333332</v>
      </c>
      <c r="CR144" s="52">
        <f t="shared" si="125"/>
        <v>30333.333333333332</v>
      </c>
      <c r="CS144" s="52">
        <f t="shared" si="125"/>
        <v>30333.333333333332</v>
      </c>
      <c r="CT144" s="52">
        <f t="shared" si="125"/>
        <v>30333.333333333332</v>
      </c>
      <c r="CU144" s="52">
        <f t="shared" si="125"/>
        <v>30333.333333333332</v>
      </c>
      <c r="CV144" s="52">
        <f t="shared" si="125"/>
        <v>30333.333333333332</v>
      </c>
      <c r="CW144" s="52">
        <f t="shared" si="125"/>
        <v>30333.333333333332</v>
      </c>
      <c r="CX144" s="52">
        <f t="shared" si="125"/>
        <v>30333.333333333332</v>
      </c>
      <c r="CY144" s="52">
        <f t="shared" si="132"/>
        <v>30333.333333333332</v>
      </c>
      <c r="CZ144" s="52">
        <f t="shared" si="132"/>
        <v>30333.333333333332</v>
      </c>
      <c r="DA144" s="52">
        <f t="shared" si="132"/>
        <v>30333.333333333332</v>
      </c>
      <c r="DB144" s="52">
        <f t="shared" si="132"/>
        <v>30333.333333333332</v>
      </c>
      <c r="DC144" s="52">
        <f t="shared" si="132"/>
        <v>30333.333333333332</v>
      </c>
      <c r="DD144" s="52">
        <f t="shared" si="132"/>
        <v>30333.333333333332</v>
      </c>
      <c r="DE144" s="52">
        <f t="shared" si="132"/>
        <v>30333.333333333332</v>
      </c>
      <c r="DF144" s="52">
        <f t="shared" si="132"/>
        <v>30333.333333333332</v>
      </c>
      <c r="DG144" s="54">
        <v>937855.99999999988</v>
      </c>
      <c r="DH144" s="55">
        <v>21</v>
      </c>
      <c r="DI144" s="56" t="s">
        <v>545</v>
      </c>
      <c r="DJ144" s="88">
        <v>16000</v>
      </c>
      <c r="DK144" s="57">
        <v>876080</v>
      </c>
      <c r="DL144" s="57">
        <v>1386720</v>
      </c>
      <c r="DM144" s="57">
        <v>1513080</v>
      </c>
      <c r="DN144" s="57">
        <v>1479456</v>
      </c>
      <c r="DO144" s="57">
        <v>192</v>
      </c>
      <c r="DP144" s="58">
        <v>11389.039999999999</v>
      </c>
      <c r="DQ144" s="58">
        <v>18027.36</v>
      </c>
      <c r="DR144" s="58">
        <v>19670.04</v>
      </c>
      <c r="DS144" s="58">
        <v>19232.928</v>
      </c>
    </row>
    <row r="145" spans="1:123" x14ac:dyDescent="0.25">
      <c r="A145" s="94" t="s">
        <v>877</v>
      </c>
      <c r="B145" s="65">
        <v>1210655</v>
      </c>
      <c r="C145" s="66"/>
      <c r="D145" s="67" t="s">
        <v>878</v>
      </c>
      <c r="E145" s="34" t="s">
        <v>548</v>
      </c>
      <c r="F145" s="34" t="s">
        <v>489</v>
      </c>
      <c r="G145" s="34" t="s">
        <v>597</v>
      </c>
      <c r="H145" s="34" t="s">
        <v>129</v>
      </c>
      <c r="I145" s="34" t="s">
        <v>806</v>
      </c>
      <c r="J145" s="34" t="s">
        <v>129</v>
      </c>
      <c r="K145" s="34" t="s">
        <v>466</v>
      </c>
      <c r="L145" s="34" t="s">
        <v>617</v>
      </c>
      <c r="M145" s="36">
        <v>1.04</v>
      </c>
      <c r="N145" s="69" t="s">
        <v>468</v>
      </c>
      <c r="O145" s="69" t="s">
        <v>58</v>
      </c>
      <c r="P145" s="96" t="s">
        <v>469</v>
      </c>
      <c r="Q145" s="97">
        <v>2023</v>
      </c>
      <c r="R145" s="68" t="s">
        <v>470</v>
      </c>
      <c r="S145" s="96" t="s">
        <v>471</v>
      </c>
      <c r="T145" s="68" t="s">
        <v>472</v>
      </c>
      <c r="U145" s="68" t="s">
        <v>1263</v>
      </c>
      <c r="V145" s="68" t="s">
        <v>878</v>
      </c>
      <c r="W145" s="95" t="s">
        <v>808</v>
      </c>
      <c r="X145" s="95" t="s">
        <v>485</v>
      </c>
      <c r="Y145" s="41"/>
      <c r="Z145" s="274">
        <v>0</v>
      </c>
      <c r="AA145" s="86"/>
      <c r="AB145" s="98">
        <v>9000000</v>
      </c>
      <c r="AC145" s="43">
        <v>7250000</v>
      </c>
      <c r="AD145" s="98"/>
      <c r="AE145" s="43">
        <v>7250000</v>
      </c>
      <c r="AF145" s="93">
        <v>9000000</v>
      </c>
      <c r="AG145" s="45">
        <f t="shared" si="129"/>
        <v>9300000</v>
      </c>
      <c r="AH145" s="45">
        <f t="shared" si="130"/>
        <v>9672000</v>
      </c>
      <c r="AI145" s="45">
        <f t="shared" si="102"/>
        <v>9672000</v>
      </c>
      <c r="AJ145" s="73">
        <v>0</v>
      </c>
      <c r="AK145" s="73">
        <v>4650000</v>
      </c>
      <c r="AL145" s="46">
        <f t="shared" si="133"/>
        <v>4836000</v>
      </c>
      <c r="AM145" s="73">
        <v>4650000</v>
      </c>
      <c r="AN145" s="46">
        <f t="shared" si="103"/>
        <v>4836000</v>
      </c>
      <c r="AO145" s="73">
        <v>0</v>
      </c>
      <c r="AP145" s="46">
        <f t="shared" si="104"/>
        <v>0</v>
      </c>
      <c r="AQ145" s="46">
        <v>0</v>
      </c>
      <c r="AR145" s="46">
        <f t="shared" si="105"/>
        <v>0</v>
      </c>
      <c r="AS145" s="46">
        <v>0</v>
      </c>
      <c r="AT145" s="46">
        <f t="shared" si="106"/>
        <v>0</v>
      </c>
      <c r="AU145" s="46">
        <v>0</v>
      </c>
      <c r="AV145" s="46">
        <f t="shared" si="107"/>
        <v>0</v>
      </c>
      <c r="AW145" s="46">
        <v>0</v>
      </c>
      <c r="AX145" s="46">
        <f t="shared" si="108"/>
        <v>0</v>
      </c>
      <c r="AY145" s="46">
        <v>0</v>
      </c>
      <c r="AZ145" s="46">
        <f t="shared" si="109"/>
        <v>0</v>
      </c>
      <c r="BA145" s="46">
        <v>0</v>
      </c>
      <c r="BB145" s="46">
        <f t="shared" si="110"/>
        <v>0</v>
      </c>
      <c r="BC145" s="46">
        <v>0</v>
      </c>
      <c r="BD145" s="46">
        <f t="shared" si="111"/>
        <v>0</v>
      </c>
      <c r="BE145" s="46">
        <v>0</v>
      </c>
      <c r="BF145" s="46">
        <f t="shared" si="112"/>
        <v>0</v>
      </c>
      <c r="BG145" s="46">
        <v>0</v>
      </c>
      <c r="BH145" s="46">
        <f t="shared" si="113"/>
        <v>0</v>
      </c>
      <c r="BI145" s="46">
        <v>0</v>
      </c>
      <c r="BJ145" s="46">
        <f t="shared" si="114"/>
        <v>0</v>
      </c>
      <c r="BK145" s="46">
        <v>0</v>
      </c>
      <c r="BL145" s="46">
        <f t="shared" si="115"/>
        <v>0</v>
      </c>
      <c r="BM145" s="46">
        <v>0</v>
      </c>
      <c r="BN145" s="46">
        <f t="shared" si="116"/>
        <v>0</v>
      </c>
      <c r="BO145" s="46">
        <v>0</v>
      </c>
      <c r="BP145" s="46">
        <f t="shared" si="117"/>
        <v>0</v>
      </c>
      <c r="BQ145" s="46">
        <v>0</v>
      </c>
      <c r="BR145" s="46">
        <f t="shared" si="118"/>
        <v>0</v>
      </c>
      <c r="BS145" s="46">
        <v>0</v>
      </c>
      <c r="BT145" s="46">
        <f t="shared" si="119"/>
        <v>0</v>
      </c>
      <c r="BU145" s="46">
        <v>0</v>
      </c>
      <c r="BV145" s="46">
        <f t="shared" si="120"/>
        <v>0</v>
      </c>
      <c r="BW145" s="46">
        <v>0</v>
      </c>
      <c r="BX145" s="46">
        <f t="shared" si="121"/>
        <v>0</v>
      </c>
      <c r="BY145" s="46">
        <v>0</v>
      </c>
      <c r="BZ145" s="46">
        <f t="shared" si="122"/>
        <v>0</v>
      </c>
      <c r="CA145" s="47">
        <v>0</v>
      </c>
      <c r="CB145" s="46">
        <f t="shared" si="123"/>
        <v>0</v>
      </c>
      <c r="CC145" s="48">
        <v>0</v>
      </c>
      <c r="CD145" s="46">
        <f t="shared" si="124"/>
        <v>0</v>
      </c>
      <c r="CE145" s="101">
        <v>60</v>
      </c>
      <c r="CF145" s="50">
        <f t="shared" si="81"/>
        <v>40366.666666666664</v>
      </c>
      <c r="CG145" s="71">
        <v>525000.00000000012</v>
      </c>
      <c r="CH145" s="108"/>
      <c r="CI145" s="52"/>
      <c r="CJ145" s="52"/>
      <c r="CK145" s="53"/>
      <c r="CL145" s="52">
        <f>$CF145</f>
        <v>40366.666666666664</v>
      </c>
      <c r="CM145" s="52">
        <f t="shared" si="131"/>
        <v>40366.666666666664</v>
      </c>
      <c r="CN145" s="52">
        <f t="shared" si="131"/>
        <v>40366.666666666664</v>
      </c>
      <c r="CO145" s="52">
        <f t="shared" si="131"/>
        <v>40366.666666666664</v>
      </c>
      <c r="CP145" s="52">
        <f t="shared" si="127"/>
        <v>40366.666666666664</v>
      </c>
      <c r="CQ145" s="52">
        <f t="shared" si="125"/>
        <v>40366.666666666664</v>
      </c>
      <c r="CR145" s="52">
        <f t="shared" si="125"/>
        <v>40366.666666666664</v>
      </c>
      <c r="CS145" s="52">
        <f t="shared" si="125"/>
        <v>40366.666666666664</v>
      </c>
      <c r="CT145" s="52">
        <f t="shared" si="125"/>
        <v>40366.666666666664</v>
      </c>
      <c r="CU145" s="52">
        <f t="shared" si="125"/>
        <v>40366.666666666664</v>
      </c>
      <c r="CV145" s="52">
        <f t="shared" si="125"/>
        <v>40366.666666666664</v>
      </c>
      <c r="CW145" s="52">
        <f t="shared" si="125"/>
        <v>40366.666666666664</v>
      </c>
      <c r="CX145" s="52">
        <f t="shared" si="125"/>
        <v>40366.666666666664</v>
      </c>
      <c r="CY145" s="52">
        <f t="shared" si="132"/>
        <v>40366.666666666664</v>
      </c>
      <c r="CZ145" s="52">
        <f t="shared" si="132"/>
        <v>40366.666666666664</v>
      </c>
      <c r="DA145" s="52">
        <f t="shared" si="132"/>
        <v>40366.666666666664</v>
      </c>
      <c r="DB145" s="52">
        <f t="shared" si="132"/>
        <v>40366.666666666664</v>
      </c>
      <c r="DC145" s="52">
        <f t="shared" si="132"/>
        <v>40366.666666666664</v>
      </c>
      <c r="DD145" s="52">
        <f t="shared" si="132"/>
        <v>40366.666666666664</v>
      </c>
      <c r="DE145" s="52">
        <f t="shared" si="132"/>
        <v>40366.666666666664</v>
      </c>
      <c r="DF145" s="52">
        <f t="shared" si="132"/>
        <v>40366.666666666664</v>
      </c>
      <c r="DG145" s="54">
        <v>1225000</v>
      </c>
      <c r="DH145" s="55">
        <v>18</v>
      </c>
      <c r="DI145" s="56" t="s">
        <v>788</v>
      </c>
      <c r="DJ145" s="88">
        <v>0</v>
      </c>
      <c r="DK145" s="57">
        <v>2000000</v>
      </c>
      <c r="DL145" s="57">
        <v>2000000</v>
      </c>
      <c r="DM145" s="57">
        <v>3166666.666666667</v>
      </c>
      <c r="DN145" s="57">
        <v>3361111.1111111115</v>
      </c>
      <c r="DO145" s="57">
        <v>0</v>
      </c>
      <c r="DP145" s="58">
        <v>26000</v>
      </c>
      <c r="DQ145" s="58">
        <v>26000</v>
      </c>
      <c r="DR145" s="58">
        <v>41166.666666666672</v>
      </c>
      <c r="DS145" s="58">
        <v>43694.444444444445</v>
      </c>
    </row>
    <row r="146" spans="1:123" x14ac:dyDescent="0.25">
      <c r="A146" s="30" t="s">
        <v>818</v>
      </c>
      <c r="B146" s="65">
        <v>1210656</v>
      </c>
      <c r="C146" s="66"/>
      <c r="D146" s="67" t="s">
        <v>879</v>
      </c>
      <c r="E146" s="34" t="s">
        <v>616</v>
      </c>
      <c r="F146" s="34" t="s">
        <v>489</v>
      </c>
      <c r="G146" s="34" t="s">
        <v>597</v>
      </c>
      <c r="H146" s="34" t="s">
        <v>177</v>
      </c>
      <c r="I146" s="34" t="s">
        <v>734</v>
      </c>
      <c r="J146" s="34" t="s">
        <v>60</v>
      </c>
      <c r="K146" s="34" t="s">
        <v>491</v>
      </c>
      <c r="L146" s="34" t="s">
        <v>617</v>
      </c>
      <c r="M146" s="36">
        <v>1.04</v>
      </c>
      <c r="N146" s="69" t="s">
        <v>472</v>
      </c>
      <c r="O146" s="69" t="s">
        <v>58</v>
      </c>
      <c r="P146" s="37" t="s">
        <v>469</v>
      </c>
      <c r="Q146" s="38">
        <v>2024</v>
      </c>
      <c r="R146" s="39" t="s">
        <v>470</v>
      </c>
      <c r="S146" s="37" t="s">
        <v>471</v>
      </c>
      <c r="T146" s="39" t="s">
        <v>816</v>
      </c>
      <c r="U146" s="39" t="s">
        <v>817</v>
      </c>
      <c r="V146" s="39" t="s">
        <v>819</v>
      </c>
      <c r="W146" s="40" t="s">
        <v>816</v>
      </c>
      <c r="X146" s="40" t="s">
        <v>530</v>
      </c>
      <c r="Y146" s="41"/>
      <c r="Z146" s="274"/>
      <c r="AA146" s="42"/>
      <c r="AB146" s="35">
        <v>180000</v>
      </c>
      <c r="AC146" s="98"/>
      <c r="AD146" s="43"/>
      <c r="AE146" s="98"/>
      <c r="AF146" s="103"/>
      <c r="AG146" s="45">
        <f t="shared" si="129"/>
        <v>180000</v>
      </c>
      <c r="AH146" s="45">
        <f t="shared" si="130"/>
        <v>187200</v>
      </c>
      <c r="AI146" s="45">
        <f t="shared" si="102"/>
        <v>187200</v>
      </c>
      <c r="AJ146" s="46"/>
      <c r="AK146" s="46">
        <v>180000</v>
      </c>
      <c r="AL146" s="46">
        <f t="shared" si="133"/>
        <v>187200</v>
      </c>
      <c r="AM146" s="46"/>
      <c r="AN146" s="46">
        <f t="shared" si="103"/>
        <v>0</v>
      </c>
      <c r="AO146" s="46"/>
      <c r="AP146" s="46">
        <f t="shared" si="104"/>
        <v>0</v>
      </c>
      <c r="AQ146" s="46"/>
      <c r="AR146" s="46">
        <f t="shared" si="105"/>
        <v>0</v>
      </c>
      <c r="AS146" s="46"/>
      <c r="AT146" s="46">
        <f t="shared" si="106"/>
        <v>0</v>
      </c>
      <c r="AU146" s="46"/>
      <c r="AV146" s="46">
        <f t="shared" si="107"/>
        <v>0</v>
      </c>
      <c r="AW146" s="46"/>
      <c r="AX146" s="46">
        <f t="shared" si="108"/>
        <v>0</v>
      </c>
      <c r="AY146" s="46">
        <v>0</v>
      </c>
      <c r="AZ146" s="46">
        <f t="shared" si="109"/>
        <v>0</v>
      </c>
      <c r="BA146" s="46">
        <v>0</v>
      </c>
      <c r="BB146" s="46">
        <f t="shared" si="110"/>
        <v>0</v>
      </c>
      <c r="BC146" s="46">
        <v>0</v>
      </c>
      <c r="BD146" s="46">
        <f t="shared" si="111"/>
        <v>0</v>
      </c>
      <c r="BE146" s="46">
        <v>0</v>
      </c>
      <c r="BF146" s="46">
        <f t="shared" si="112"/>
        <v>0</v>
      </c>
      <c r="BG146" s="46">
        <v>0</v>
      </c>
      <c r="BH146" s="46">
        <f t="shared" si="113"/>
        <v>0</v>
      </c>
      <c r="BI146" s="46">
        <v>0</v>
      </c>
      <c r="BJ146" s="46">
        <f t="shared" si="114"/>
        <v>0</v>
      </c>
      <c r="BK146" s="46">
        <v>0</v>
      </c>
      <c r="BL146" s="46">
        <f t="shared" si="115"/>
        <v>0</v>
      </c>
      <c r="BM146" s="46">
        <v>0</v>
      </c>
      <c r="BN146" s="46">
        <f t="shared" si="116"/>
        <v>0</v>
      </c>
      <c r="BO146" s="46">
        <v>0</v>
      </c>
      <c r="BP146" s="46">
        <f t="shared" si="117"/>
        <v>0</v>
      </c>
      <c r="BQ146" s="46">
        <v>0</v>
      </c>
      <c r="BR146" s="46">
        <f t="shared" si="118"/>
        <v>0</v>
      </c>
      <c r="BS146" s="46">
        <v>0</v>
      </c>
      <c r="BT146" s="46">
        <f t="shared" si="119"/>
        <v>0</v>
      </c>
      <c r="BU146" s="46">
        <v>0</v>
      </c>
      <c r="BV146" s="46">
        <f t="shared" si="120"/>
        <v>0</v>
      </c>
      <c r="BW146" s="46">
        <v>0</v>
      </c>
      <c r="BX146" s="46">
        <f t="shared" si="121"/>
        <v>0</v>
      </c>
      <c r="BY146" s="46">
        <v>0</v>
      </c>
      <c r="BZ146" s="46">
        <f t="shared" si="122"/>
        <v>0</v>
      </c>
      <c r="CA146" s="47">
        <v>0</v>
      </c>
      <c r="CB146" s="46">
        <f t="shared" si="123"/>
        <v>0</v>
      </c>
      <c r="CC146" s="48">
        <v>0</v>
      </c>
      <c r="CD146" s="46">
        <f t="shared" si="124"/>
        <v>0</v>
      </c>
      <c r="CE146" s="49">
        <v>45</v>
      </c>
      <c r="CF146" s="50">
        <f t="shared" si="81"/>
        <v>4160</v>
      </c>
      <c r="CG146" s="51">
        <v>1353685.3333333333</v>
      </c>
      <c r="CH146" s="52"/>
      <c r="CI146" s="267"/>
      <c r="CJ146" s="52"/>
      <c r="CK146" s="53"/>
      <c r="CL146" s="53"/>
      <c r="CM146" s="53"/>
      <c r="CN146" s="53"/>
      <c r="CO146" s="53"/>
      <c r="CP146" s="53"/>
      <c r="CQ146" s="52">
        <f t="shared" ref="CQ146:DF159" si="134">$CF146</f>
        <v>4160</v>
      </c>
      <c r="CR146" s="52">
        <f t="shared" si="134"/>
        <v>4160</v>
      </c>
      <c r="CS146" s="52">
        <f t="shared" si="134"/>
        <v>4160</v>
      </c>
      <c r="CT146" s="52">
        <f t="shared" si="134"/>
        <v>4160</v>
      </c>
      <c r="CU146" s="52">
        <f t="shared" si="134"/>
        <v>4160</v>
      </c>
      <c r="CV146" s="52">
        <f t="shared" si="134"/>
        <v>4160</v>
      </c>
      <c r="CW146" s="52">
        <f t="shared" si="134"/>
        <v>4160</v>
      </c>
      <c r="CX146" s="52">
        <f t="shared" si="134"/>
        <v>4160</v>
      </c>
      <c r="CY146" s="52">
        <f t="shared" si="132"/>
        <v>4160</v>
      </c>
      <c r="CZ146" s="52">
        <f t="shared" si="132"/>
        <v>4160</v>
      </c>
      <c r="DA146" s="52">
        <f t="shared" si="132"/>
        <v>4160</v>
      </c>
      <c r="DB146" s="52">
        <f t="shared" si="132"/>
        <v>4160</v>
      </c>
      <c r="DC146" s="52">
        <f t="shared" si="132"/>
        <v>4160</v>
      </c>
      <c r="DD146" s="52">
        <f t="shared" si="132"/>
        <v>4160</v>
      </c>
      <c r="DE146" s="52">
        <f t="shared" si="132"/>
        <v>4160</v>
      </c>
      <c r="DF146" s="52">
        <f t="shared" si="132"/>
        <v>4160</v>
      </c>
      <c r="DG146" s="54">
        <v>2453554.666666667</v>
      </c>
      <c r="DH146" s="55">
        <v>16</v>
      </c>
      <c r="DI146" s="56" t="s">
        <v>545</v>
      </c>
      <c r="DJ146" s="88">
        <v>0</v>
      </c>
      <c r="DK146" s="57">
        <v>16506.863267670913</v>
      </c>
      <c r="DL146" s="57">
        <v>122091.966396292</v>
      </c>
      <c r="DM146" s="57">
        <v>172513.26477404399</v>
      </c>
      <c r="DN146" s="57">
        <v>445685.30822711473</v>
      </c>
      <c r="DO146" s="57">
        <v>0</v>
      </c>
      <c r="DP146" s="58">
        <v>214.58922247972185</v>
      </c>
      <c r="DQ146" s="58">
        <v>1587.195563151796</v>
      </c>
      <c r="DR146" s="58">
        <v>2242.6724420625719</v>
      </c>
      <c r="DS146" s="58">
        <v>5793.9090069524909</v>
      </c>
    </row>
    <row r="147" spans="1:123" x14ac:dyDescent="0.25">
      <c r="A147" s="30" t="s">
        <v>823</v>
      </c>
      <c r="B147" s="65">
        <v>1210658</v>
      </c>
      <c r="C147" s="66"/>
      <c r="D147" s="67" t="s">
        <v>880</v>
      </c>
      <c r="E147" s="34" t="s">
        <v>616</v>
      </c>
      <c r="F147" s="34" t="s">
        <v>489</v>
      </c>
      <c r="G147" s="34" t="s">
        <v>597</v>
      </c>
      <c r="H147" s="34" t="s">
        <v>177</v>
      </c>
      <c r="I147" s="34" t="s">
        <v>734</v>
      </c>
      <c r="J147" s="34" t="s">
        <v>60</v>
      </c>
      <c r="K147" s="34" t="s">
        <v>491</v>
      </c>
      <c r="L147" s="34" t="s">
        <v>617</v>
      </c>
      <c r="M147" s="36">
        <v>1.04</v>
      </c>
      <c r="N147" s="69" t="s">
        <v>472</v>
      </c>
      <c r="O147" s="69" t="s">
        <v>58</v>
      </c>
      <c r="P147" s="37" t="s">
        <v>469</v>
      </c>
      <c r="Q147" s="38">
        <v>2024</v>
      </c>
      <c r="R147" s="39" t="s">
        <v>470</v>
      </c>
      <c r="S147" s="37" t="s">
        <v>471</v>
      </c>
      <c r="T147" s="39" t="s">
        <v>816</v>
      </c>
      <c r="U147" s="39" t="s">
        <v>817</v>
      </c>
      <c r="V147" s="39" t="s">
        <v>825</v>
      </c>
      <c r="W147" s="40" t="s">
        <v>816</v>
      </c>
      <c r="X147" s="40" t="s">
        <v>530</v>
      </c>
      <c r="Y147" s="41"/>
      <c r="Z147" s="274">
        <v>0</v>
      </c>
      <c r="AA147" s="42"/>
      <c r="AB147" s="35">
        <v>45000</v>
      </c>
      <c r="AC147" s="43"/>
      <c r="AD147" s="43"/>
      <c r="AE147" s="43"/>
      <c r="AF147" s="44"/>
      <c r="AG147" s="45">
        <f t="shared" si="129"/>
        <v>45000</v>
      </c>
      <c r="AH147" s="45">
        <f t="shared" si="130"/>
        <v>45000</v>
      </c>
      <c r="AI147" s="45">
        <f t="shared" si="102"/>
        <v>45000</v>
      </c>
      <c r="AJ147" s="70">
        <v>45000</v>
      </c>
      <c r="AK147" s="70">
        <v>0</v>
      </c>
      <c r="AL147" s="46">
        <f t="shared" si="133"/>
        <v>0</v>
      </c>
      <c r="AM147" s="70">
        <v>0</v>
      </c>
      <c r="AN147" s="46">
        <f t="shared" si="103"/>
        <v>0</v>
      </c>
      <c r="AO147" s="70">
        <v>0</v>
      </c>
      <c r="AP147" s="46">
        <f t="shared" si="104"/>
        <v>0</v>
      </c>
      <c r="AQ147" s="70">
        <v>0</v>
      </c>
      <c r="AR147" s="46">
        <f t="shared" si="105"/>
        <v>0</v>
      </c>
      <c r="AS147" s="70">
        <v>0</v>
      </c>
      <c r="AT147" s="46">
        <f t="shared" si="106"/>
        <v>0</v>
      </c>
      <c r="AU147" s="70">
        <v>0</v>
      </c>
      <c r="AV147" s="46">
        <f t="shared" si="107"/>
        <v>0</v>
      </c>
      <c r="AW147" s="70">
        <v>0</v>
      </c>
      <c r="AX147" s="46">
        <f t="shared" si="108"/>
        <v>0</v>
      </c>
      <c r="AY147" s="70">
        <v>0</v>
      </c>
      <c r="AZ147" s="46">
        <f t="shared" si="109"/>
        <v>0</v>
      </c>
      <c r="BA147" s="46">
        <v>0</v>
      </c>
      <c r="BB147" s="46">
        <f t="shared" si="110"/>
        <v>0</v>
      </c>
      <c r="BC147" s="46">
        <v>0</v>
      </c>
      <c r="BD147" s="46">
        <f t="shared" si="111"/>
        <v>0</v>
      </c>
      <c r="BE147" s="46">
        <v>0</v>
      </c>
      <c r="BF147" s="46">
        <f t="shared" si="112"/>
        <v>0</v>
      </c>
      <c r="BG147" s="46">
        <v>0</v>
      </c>
      <c r="BH147" s="46">
        <f t="shared" si="113"/>
        <v>0</v>
      </c>
      <c r="BI147" s="46">
        <v>0</v>
      </c>
      <c r="BJ147" s="46">
        <f t="shared" si="114"/>
        <v>0</v>
      </c>
      <c r="BK147" s="46">
        <v>0</v>
      </c>
      <c r="BL147" s="46">
        <f t="shared" si="115"/>
        <v>0</v>
      </c>
      <c r="BM147" s="46">
        <v>0</v>
      </c>
      <c r="BN147" s="46">
        <f t="shared" si="116"/>
        <v>0</v>
      </c>
      <c r="BO147" s="46">
        <v>0</v>
      </c>
      <c r="BP147" s="46">
        <f t="shared" si="117"/>
        <v>0</v>
      </c>
      <c r="BQ147" s="46">
        <v>0</v>
      </c>
      <c r="BR147" s="46">
        <f t="shared" si="118"/>
        <v>0</v>
      </c>
      <c r="BS147" s="46">
        <v>0</v>
      </c>
      <c r="BT147" s="46">
        <f t="shared" si="119"/>
        <v>0</v>
      </c>
      <c r="BU147" s="46">
        <v>0</v>
      </c>
      <c r="BV147" s="46">
        <f t="shared" si="120"/>
        <v>0</v>
      </c>
      <c r="BW147" s="46">
        <v>0</v>
      </c>
      <c r="BX147" s="46">
        <f t="shared" si="121"/>
        <v>0</v>
      </c>
      <c r="BY147" s="46">
        <v>0</v>
      </c>
      <c r="BZ147" s="46">
        <f t="shared" si="122"/>
        <v>0</v>
      </c>
      <c r="CA147" s="47">
        <v>0</v>
      </c>
      <c r="CB147" s="46">
        <f t="shared" si="123"/>
        <v>0</v>
      </c>
      <c r="CC147" s="48">
        <v>0</v>
      </c>
      <c r="CD147" s="46">
        <f t="shared" si="124"/>
        <v>0</v>
      </c>
      <c r="CE147" s="49">
        <v>45</v>
      </c>
      <c r="CF147" s="50">
        <f t="shared" si="81"/>
        <v>1000</v>
      </c>
      <c r="CG147" s="71">
        <v>787904.00000000012</v>
      </c>
      <c r="CH147" s="52"/>
      <c r="CI147" s="52"/>
      <c r="CJ147" s="52">
        <f t="shared" ref="CJ147:CP148" si="135">$CF147</f>
        <v>1000</v>
      </c>
      <c r="CK147" s="52">
        <f t="shared" si="135"/>
        <v>1000</v>
      </c>
      <c r="CL147" s="52">
        <f t="shared" si="135"/>
        <v>1000</v>
      </c>
      <c r="CM147" s="52">
        <f t="shared" si="135"/>
        <v>1000</v>
      </c>
      <c r="CN147" s="52">
        <f t="shared" si="135"/>
        <v>1000</v>
      </c>
      <c r="CO147" s="52">
        <f t="shared" si="135"/>
        <v>1000</v>
      </c>
      <c r="CP147" s="52">
        <f t="shared" si="135"/>
        <v>1000</v>
      </c>
      <c r="CQ147" s="52">
        <f t="shared" si="134"/>
        <v>1000</v>
      </c>
      <c r="CR147" s="52">
        <f t="shared" si="134"/>
        <v>1000</v>
      </c>
      <c r="CS147" s="52">
        <f t="shared" si="134"/>
        <v>1000</v>
      </c>
      <c r="CT147" s="52">
        <f t="shared" si="134"/>
        <v>1000</v>
      </c>
      <c r="CU147" s="52">
        <f t="shared" si="134"/>
        <v>1000</v>
      </c>
      <c r="CV147" s="52">
        <f t="shared" si="134"/>
        <v>1000</v>
      </c>
      <c r="CW147" s="52">
        <f t="shared" si="134"/>
        <v>1000</v>
      </c>
      <c r="CX147" s="52">
        <f t="shared" si="134"/>
        <v>1000</v>
      </c>
      <c r="CY147" s="52">
        <f t="shared" si="132"/>
        <v>1000</v>
      </c>
      <c r="CZ147" s="52">
        <f t="shared" si="132"/>
        <v>1000</v>
      </c>
      <c r="DA147" s="52">
        <f t="shared" si="132"/>
        <v>1000</v>
      </c>
      <c r="DB147" s="52">
        <f t="shared" si="132"/>
        <v>1000</v>
      </c>
      <c r="DC147" s="52">
        <f t="shared" si="132"/>
        <v>1000</v>
      </c>
      <c r="DD147" s="52">
        <f t="shared" si="132"/>
        <v>1000</v>
      </c>
      <c r="DE147" s="52">
        <f t="shared" si="132"/>
        <v>1000</v>
      </c>
      <c r="DF147" s="52">
        <f t="shared" si="132"/>
        <v>1000</v>
      </c>
      <c r="DG147" s="54">
        <v>937855.99999999988</v>
      </c>
      <c r="DH147" s="55">
        <v>21</v>
      </c>
      <c r="DI147" s="56" t="s">
        <v>545</v>
      </c>
      <c r="DJ147" s="88">
        <v>16000</v>
      </c>
      <c r="DK147" s="57">
        <v>876080</v>
      </c>
      <c r="DL147" s="57">
        <v>1386720</v>
      </c>
      <c r="DM147" s="57">
        <v>1513080</v>
      </c>
      <c r="DN147" s="57">
        <v>1479456</v>
      </c>
      <c r="DO147" s="57">
        <v>192</v>
      </c>
      <c r="DP147" s="58">
        <v>11389.039999999999</v>
      </c>
      <c r="DQ147" s="58">
        <v>18027.36</v>
      </c>
      <c r="DR147" s="58">
        <v>19670.04</v>
      </c>
      <c r="DS147" s="58">
        <v>19232.928</v>
      </c>
    </row>
    <row r="148" spans="1:123" x14ac:dyDescent="0.25">
      <c r="A148" s="30" t="s">
        <v>690</v>
      </c>
      <c r="B148" s="65">
        <v>1210661</v>
      </c>
      <c r="C148" s="66"/>
      <c r="D148" s="67" t="s">
        <v>2090</v>
      </c>
      <c r="E148" s="34" t="s">
        <v>548</v>
      </c>
      <c r="F148" s="34" t="s">
        <v>489</v>
      </c>
      <c r="G148" s="34" t="s">
        <v>597</v>
      </c>
      <c r="H148" s="34" t="s">
        <v>177</v>
      </c>
      <c r="I148" s="34" t="s">
        <v>734</v>
      </c>
      <c r="J148" s="34" t="s">
        <v>2091</v>
      </c>
      <c r="K148" s="34" t="s">
        <v>692</v>
      </c>
      <c r="L148" s="34" t="s">
        <v>617</v>
      </c>
      <c r="M148" s="36">
        <v>1.04</v>
      </c>
      <c r="N148" s="69" t="s">
        <v>468</v>
      </c>
      <c r="O148" s="69" t="s">
        <v>58</v>
      </c>
      <c r="P148" s="37" t="s">
        <v>471</v>
      </c>
      <c r="Q148" s="38">
        <v>2024</v>
      </c>
      <c r="R148" s="39" t="s">
        <v>470</v>
      </c>
      <c r="S148" s="37" t="s">
        <v>686</v>
      </c>
      <c r="T148" s="39" t="s">
        <v>494</v>
      </c>
      <c r="U148" s="39" t="s">
        <v>495</v>
      </c>
      <c r="V148" s="39" t="s">
        <v>687</v>
      </c>
      <c r="W148" s="40" t="s">
        <v>882</v>
      </c>
      <c r="X148" s="40" t="s">
        <v>530</v>
      </c>
      <c r="Y148" s="41"/>
      <c r="Z148" s="274"/>
      <c r="AA148" s="42"/>
      <c r="AB148" s="35">
        <v>200000</v>
      </c>
      <c r="AC148" s="43"/>
      <c r="AD148" s="43"/>
      <c r="AE148" s="43"/>
      <c r="AF148" s="44"/>
      <c r="AG148" s="45">
        <f t="shared" si="129"/>
        <v>200000</v>
      </c>
      <c r="AH148" s="45">
        <f t="shared" si="130"/>
        <v>200000</v>
      </c>
      <c r="AI148" s="45">
        <f t="shared" si="102"/>
        <v>200000</v>
      </c>
      <c r="AJ148" s="138">
        <v>200000</v>
      </c>
      <c r="AK148" s="46"/>
      <c r="AL148" s="46"/>
      <c r="AM148" s="46"/>
      <c r="AN148" s="46"/>
      <c r="AO148" s="46"/>
      <c r="AP148" s="46">
        <f t="shared" si="104"/>
        <v>0</v>
      </c>
      <c r="AQ148" s="46"/>
      <c r="AR148" s="46">
        <f t="shared" si="105"/>
        <v>0</v>
      </c>
      <c r="AS148" s="46"/>
      <c r="AT148" s="46">
        <f t="shared" si="106"/>
        <v>0</v>
      </c>
      <c r="AU148" s="46"/>
      <c r="AV148" s="46">
        <f t="shared" si="107"/>
        <v>0</v>
      </c>
      <c r="AW148" s="46"/>
      <c r="AX148" s="46">
        <f t="shared" si="108"/>
        <v>0</v>
      </c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7"/>
      <c r="CB148" s="46"/>
      <c r="CC148" s="48"/>
      <c r="CD148" s="46"/>
      <c r="CE148" s="49">
        <v>45</v>
      </c>
      <c r="CF148" s="50">
        <f t="shared" si="81"/>
        <v>4444.4444444444443</v>
      </c>
      <c r="CG148" s="71"/>
      <c r="CH148" s="52"/>
      <c r="CI148" s="52"/>
      <c r="CJ148" s="53">
        <f t="shared" si="135"/>
        <v>4444.4444444444443</v>
      </c>
      <c r="CK148" s="53">
        <f t="shared" si="135"/>
        <v>4444.4444444444443</v>
      </c>
      <c r="CL148" s="53">
        <f t="shared" si="135"/>
        <v>4444.4444444444443</v>
      </c>
      <c r="CM148" s="53">
        <f t="shared" si="135"/>
        <v>4444.4444444444443</v>
      </c>
      <c r="CN148" s="53">
        <f t="shared" si="135"/>
        <v>4444.4444444444443</v>
      </c>
      <c r="CO148" s="53">
        <f t="shared" si="135"/>
        <v>4444.4444444444443</v>
      </c>
      <c r="CP148" s="53">
        <f t="shared" si="135"/>
        <v>4444.4444444444443</v>
      </c>
      <c r="CQ148" s="53">
        <f t="shared" si="134"/>
        <v>4444.4444444444443</v>
      </c>
      <c r="CR148" s="53">
        <f t="shared" si="134"/>
        <v>4444.4444444444443</v>
      </c>
      <c r="CS148" s="53">
        <f t="shared" si="134"/>
        <v>4444.4444444444443</v>
      </c>
      <c r="CT148" s="53">
        <f t="shared" si="134"/>
        <v>4444.4444444444443</v>
      </c>
      <c r="CU148" s="53">
        <f t="shared" si="134"/>
        <v>4444.4444444444443</v>
      </c>
      <c r="CV148" s="53">
        <f t="shared" si="134"/>
        <v>4444.4444444444443</v>
      </c>
      <c r="CW148" s="53">
        <f t="shared" si="134"/>
        <v>4444.4444444444443</v>
      </c>
      <c r="CX148" s="53">
        <f t="shared" si="134"/>
        <v>4444.4444444444443</v>
      </c>
      <c r="CY148" s="53">
        <f t="shared" si="132"/>
        <v>4444.4444444444443</v>
      </c>
      <c r="CZ148" s="53">
        <f t="shared" si="132"/>
        <v>4444.4444444444443</v>
      </c>
      <c r="DA148" s="53">
        <f t="shared" si="132"/>
        <v>4444.4444444444443</v>
      </c>
      <c r="DB148" s="53">
        <f t="shared" si="132"/>
        <v>4444.4444444444443</v>
      </c>
      <c r="DC148" s="53">
        <f t="shared" si="132"/>
        <v>4444.4444444444443</v>
      </c>
      <c r="DD148" s="53">
        <f t="shared" si="132"/>
        <v>4444.4444444444443</v>
      </c>
      <c r="DE148" s="53">
        <f t="shared" si="132"/>
        <v>4444.4444444444443</v>
      </c>
      <c r="DF148" s="53">
        <f t="shared" si="132"/>
        <v>4444.4444444444443</v>
      </c>
      <c r="DG148" s="53">
        <f>$CF148</f>
        <v>4444.4444444444443</v>
      </c>
      <c r="DH148" s="55">
        <v>0</v>
      </c>
      <c r="DI148" s="56" t="s">
        <v>690</v>
      </c>
      <c r="DJ148" s="57"/>
      <c r="DK148" s="57"/>
      <c r="DL148" s="57"/>
      <c r="DM148" s="57"/>
      <c r="DN148" s="57"/>
      <c r="DO148" s="57"/>
      <c r="DP148" s="58"/>
      <c r="DQ148" s="58"/>
      <c r="DR148" s="58"/>
      <c r="DS148" s="58"/>
    </row>
    <row r="149" spans="1:123" x14ac:dyDescent="0.25">
      <c r="A149" s="30" t="s">
        <v>818</v>
      </c>
      <c r="B149" s="65">
        <v>1210662</v>
      </c>
      <c r="C149" s="66"/>
      <c r="D149" s="67" t="s">
        <v>884</v>
      </c>
      <c r="E149" s="34" t="s">
        <v>616</v>
      </c>
      <c r="F149" s="34" t="s">
        <v>489</v>
      </c>
      <c r="G149" s="34" t="s">
        <v>597</v>
      </c>
      <c r="H149" s="34" t="s">
        <v>177</v>
      </c>
      <c r="I149" s="34" t="s">
        <v>734</v>
      </c>
      <c r="J149" s="34" t="s">
        <v>60</v>
      </c>
      <c r="K149" s="34" t="s">
        <v>491</v>
      </c>
      <c r="L149" s="34" t="s">
        <v>617</v>
      </c>
      <c r="M149" s="36">
        <v>1.04</v>
      </c>
      <c r="N149" s="69" t="s">
        <v>472</v>
      </c>
      <c r="O149" s="69" t="s">
        <v>58</v>
      </c>
      <c r="P149" s="37" t="s">
        <v>469</v>
      </c>
      <c r="Q149" s="38">
        <v>2024</v>
      </c>
      <c r="R149" s="39" t="s">
        <v>470</v>
      </c>
      <c r="S149" s="37" t="s">
        <v>471</v>
      </c>
      <c r="T149" s="39" t="s">
        <v>816</v>
      </c>
      <c r="U149" s="39" t="s">
        <v>817</v>
      </c>
      <c r="V149" s="39" t="s">
        <v>819</v>
      </c>
      <c r="W149" s="40" t="s">
        <v>816</v>
      </c>
      <c r="X149" s="40" t="s">
        <v>530</v>
      </c>
      <c r="Y149" s="41"/>
      <c r="Z149" s="274"/>
      <c r="AA149" s="42"/>
      <c r="AB149" s="35">
        <v>65000</v>
      </c>
      <c r="AC149" s="98"/>
      <c r="AD149" s="43"/>
      <c r="AE149" s="98"/>
      <c r="AF149" s="103"/>
      <c r="AG149" s="45">
        <f t="shared" si="129"/>
        <v>65000</v>
      </c>
      <c r="AH149" s="45">
        <f t="shared" si="130"/>
        <v>67600</v>
      </c>
      <c r="AI149" s="45">
        <f t="shared" si="102"/>
        <v>67600</v>
      </c>
      <c r="AJ149" s="46"/>
      <c r="AK149" s="46">
        <v>65000</v>
      </c>
      <c r="AL149" s="46">
        <f>M149*AK149</f>
        <v>67600</v>
      </c>
      <c r="AM149" s="46"/>
      <c r="AN149" s="46">
        <f>$M149*AM149</f>
        <v>0</v>
      </c>
      <c r="AO149" s="46"/>
      <c r="AP149" s="46">
        <f t="shared" si="104"/>
        <v>0</v>
      </c>
      <c r="AQ149" s="46"/>
      <c r="AR149" s="46">
        <f t="shared" si="105"/>
        <v>0</v>
      </c>
      <c r="AS149" s="46"/>
      <c r="AT149" s="46">
        <f t="shared" si="106"/>
        <v>0</v>
      </c>
      <c r="AU149" s="46"/>
      <c r="AV149" s="46">
        <f t="shared" si="107"/>
        <v>0</v>
      </c>
      <c r="AW149" s="46"/>
      <c r="AX149" s="46">
        <f t="shared" si="108"/>
        <v>0</v>
      </c>
      <c r="AY149" s="46">
        <v>0</v>
      </c>
      <c r="AZ149" s="46">
        <f>$M149*AY149</f>
        <v>0</v>
      </c>
      <c r="BA149" s="46">
        <v>0</v>
      </c>
      <c r="BB149" s="46">
        <f>$M149*BA149</f>
        <v>0</v>
      </c>
      <c r="BC149" s="46">
        <v>0</v>
      </c>
      <c r="BD149" s="46">
        <f>$M149*BC149</f>
        <v>0</v>
      </c>
      <c r="BE149" s="46">
        <v>0</v>
      </c>
      <c r="BF149" s="46">
        <f>$M149*BE149</f>
        <v>0</v>
      </c>
      <c r="BG149" s="46">
        <v>0</v>
      </c>
      <c r="BH149" s="46">
        <f>$M149*BG149</f>
        <v>0</v>
      </c>
      <c r="BI149" s="46">
        <v>0</v>
      </c>
      <c r="BJ149" s="46">
        <f>$M149*BI149</f>
        <v>0</v>
      </c>
      <c r="BK149" s="46">
        <v>0</v>
      </c>
      <c r="BL149" s="46">
        <f>$M149*BK149</f>
        <v>0</v>
      </c>
      <c r="BM149" s="46">
        <v>0</v>
      </c>
      <c r="BN149" s="46">
        <f>$M149*BM149</f>
        <v>0</v>
      </c>
      <c r="BO149" s="46">
        <v>0</v>
      </c>
      <c r="BP149" s="46">
        <f>$M149*BO149</f>
        <v>0</v>
      </c>
      <c r="BQ149" s="46">
        <v>0</v>
      </c>
      <c r="BR149" s="46">
        <f>$M149*BQ149</f>
        <v>0</v>
      </c>
      <c r="BS149" s="46">
        <v>0</v>
      </c>
      <c r="BT149" s="46">
        <f>$M149*BS149</f>
        <v>0</v>
      </c>
      <c r="BU149" s="46">
        <v>0</v>
      </c>
      <c r="BV149" s="46">
        <f>$M149*BU149</f>
        <v>0</v>
      </c>
      <c r="BW149" s="46">
        <v>0</v>
      </c>
      <c r="BX149" s="46">
        <f>$M149*BW149</f>
        <v>0</v>
      </c>
      <c r="BY149" s="46">
        <v>0</v>
      </c>
      <c r="BZ149" s="46">
        <f>$M149*BY149</f>
        <v>0</v>
      </c>
      <c r="CA149" s="47">
        <v>0</v>
      </c>
      <c r="CB149" s="46">
        <f>$M149*CA149</f>
        <v>0</v>
      </c>
      <c r="CC149" s="48">
        <v>0</v>
      </c>
      <c r="CD149" s="46">
        <f>$M149*CC149</f>
        <v>0</v>
      </c>
      <c r="CE149" s="49">
        <v>45</v>
      </c>
      <c r="CF149" s="50">
        <f t="shared" si="81"/>
        <v>1502.2222222222222</v>
      </c>
      <c r="CG149" s="51">
        <v>1353685.3333333333</v>
      </c>
      <c r="CH149" s="52"/>
      <c r="CI149" s="52"/>
      <c r="CJ149" s="52"/>
      <c r="CK149" s="53"/>
      <c r="CL149" s="53"/>
      <c r="CM149" s="53"/>
      <c r="CN149" s="53"/>
      <c r="CO149" s="53"/>
      <c r="CP149" s="53"/>
      <c r="CQ149" s="52">
        <f t="shared" si="134"/>
        <v>1502.2222222222222</v>
      </c>
      <c r="CR149" s="52">
        <f t="shared" si="134"/>
        <v>1502.2222222222222</v>
      </c>
      <c r="CS149" s="52">
        <f t="shared" si="134"/>
        <v>1502.2222222222222</v>
      </c>
      <c r="CT149" s="52">
        <f t="shared" si="134"/>
        <v>1502.2222222222222</v>
      </c>
      <c r="CU149" s="52">
        <f t="shared" si="134"/>
        <v>1502.2222222222222</v>
      </c>
      <c r="CV149" s="52">
        <f t="shared" si="134"/>
        <v>1502.2222222222222</v>
      </c>
      <c r="CW149" s="52">
        <f t="shared" si="134"/>
        <v>1502.2222222222222</v>
      </c>
      <c r="CX149" s="52">
        <f t="shared" si="134"/>
        <v>1502.2222222222222</v>
      </c>
      <c r="CY149" s="52">
        <f t="shared" si="132"/>
        <v>1502.2222222222222</v>
      </c>
      <c r="CZ149" s="52">
        <f t="shared" si="132"/>
        <v>1502.2222222222222</v>
      </c>
      <c r="DA149" s="52">
        <f t="shared" si="132"/>
        <v>1502.2222222222222</v>
      </c>
      <c r="DB149" s="52">
        <f t="shared" si="132"/>
        <v>1502.2222222222222</v>
      </c>
      <c r="DC149" s="52">
        <f t="shared" si="132"/>
        <v>1502.2222222222222</v>
      </c>
      <c r="DD149" s="52">
        <f t="shared" si="132"/>
        <v>1502.2222222222222</v>
      </c>
      <c r="DE149" s="52">
        <f t="shared" si="132"/>
        <v>1502.2222222222222</v>
      </c>
      <c r="DF149" s="52">
        <f t="shared" si="132"/>
        <v>1502.2222222222222</v>
      </c>
      <c r="DG149" s="54">
        <v>2453554.666666667</v>
      </c>
      <c r="DH149" s="55">
        <v>16</v>
      </c>
      <c r="DI149" s="56" t="s">
        <v>545</v>
      </c>
      <c r="DJ149" s="88">
        <v>0</v>
      </c>
      <c r="DK149" s="57">
        <v>16506.863267670913</v>
      </c>
      <c r="DL149" s="57">
        <v>122091.966396292</v>
      </c>
      <c r="DM149" s="57">
        <v>172513.26477404399</v>
      </c>
      <c r="DN149" s="57">
        <v>445685.30822711473</v>
      </c>
      <c r="DO149" s="57">
        <v>0</v>
      </c>
      <c r="DP149" s="58">
        <v>214.58922247972185</v>
      </c>
      <c r="DQ149" s="58">
        <v>1587.195563151796</v>
      </c>
      <c r="DR149" s="58">
        <v>2242.6724420625719</v>
      </c>
      <c r="DS149" s="58">
        <v>5793.9090069524909</v>
      </c>
    </row>
    <row r="150" spans="1:123" x14ac:dyDescent="0.25">
      <c r="A150" s="30" t="s">
        <v>690</v>
      </c>
      <c r="B150" s="65">
        <v>1210666</v>
      </c>
      <c r="C150" s="66"/>
      <c r="D150" s="67" t="s">
        <v>885</v>
      </c>
      <c r="E150" s="34" t="s">
        <v>548</v>
      </c>
      <c r="F150" s="34" t="s">
        <v>489</v>
      </c>
      <c r="G150" s="34" t="s">
        <v>597</v>
      </c>
      <c r="H150" s="34" t="s">
        <v>177</v>
      </c>
      <c r="I150" s="34" t="s">
        <v>734</v>
      </c>
      <c r="J150" s="34" t="s">
        <v>60</v>
      </c>
      <c r="K150" s="34" t="s">
        <v>692</v>
      </c>
      <c r="L150" s="34" t="s">
        <v>617</v>
      </c>
      <c r="M150" s="36">
        <v>1.04</v>
      </c>
      <c r="N150" s="69" t="s">
        <v>468</v>
      </c>
      <c r="O150" s="69" t="s">
        <v>58</v>
      </c>
      <c r="P150" s="37" t="s">
        <v>469</v>
      </c>
      <c r="Q150" s="38">
        <v>2024</v>
      </c>
      <c r="R150" s="39" t="s">
        <v>470</v>
      </c>
      <c r="S150" s="37" t="s">
        <v>493</v>
      </c>
      <c r="T150" s="39" t="s">
        <v>523</v>
      </c>
      <c r="U150" s="39" t="s">
        <v>524</v>
      </c>
      <c r="V150" s="39" t="s">
        <v>606</v>
      </c>
      <c r="W150" s="40" t="s">
        <v>882</v>
      </c>
      <c r="X150" s="40" t="s">
        <v>530</v>
      </c>
      <c r="Y150" s="41"/>
      <c r="Z150" s="274"/>
      <c r="AA150" s="42"/>
      <c r="AB150" s="35">
        <v>200000</v>
      </c>
      <c r="AC150" s="43"/>
      <c r="AD150" s="43"/>
      <c r="AE150" s="43"/>
      <c r="AF150" s="44"/>
      <c r="AG150" s="45">
        <f t="shared" si="129"/>
        <v>200000</v>
      </c>
      <c r="AH150" s="45">
        <f t="shared" si="130"/>
        <v>204000</v>
      </c>
      <c r="AI150" s="45">
        <f t="shared" si="102"/>
        <v>204000</v>
      </c>
      <c r="AJ150" s="138">
        <v>100000</v>
      </c>
      <c r="AK150" s="138">
        <v>100000</v>
      </c>
      <c r="AL150" s="46">
        <f>M150*AK150</f>
        <v>104000</v>
      </c>
      <c r="AM150" s="46"/>
      <c r="AN150" s="46"/>
      <c r="AO150" s="46"/>
      <c r="AP150" s="46">
        <f t="shared" si="104"/>
        <v>0</v>
      </c>
      <c r="AQ150" s="46"/>
      <c r="AR150" s="46">
        <f t="shared" si="105"/>
        <v>0</v>
      </c>
      <c r="AS150" s="46"/>
      <c r="AT150" s="46">
        <f t="shared" si="106"/>
        <v>0</v>
      </c>
      <c r="AU150" s="46"/>
      <c r="AV150" s="46">
        <f t="shared" si="107"/>
        <v>0</v>
      </c>
      <c r="AW150" s="46"/>
      <c r="AX150" s="46">
        <f t="shared" si="108"/>
        <v>0</v>
      </c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7"/>
      <c r="CB150" s="46"/>
      <c r="CC150" s="48"/>
      <c r="CD150" s="46"/>
      <c r="CE150" s="49">
        <v>15</v>
      </c>
      <c r="CF150" s="50">
        <f t="shared" ref="CF150:CF160" si="136">(AI150-AC150)/CE150</f>
        <v>13600</v>
      </c>
      <c r="CG150" s="71"/>
      <c r="CH150" s="52"/>
      <c r="CI150" s="52"/>
      <c r="CJ150" s="52"/>
      <c r="CK150" s="53">
        <f t="shared" ref="CK150:CP154" si="137">$CF150</f>
        <v>13600</v>
      </c>
      <c r="CL150" s="53">
        <f t="shared" si="137"/>
        <v>13600</v>
      </c>
      <c r="CM150" s="53">
        <f t="shared" si="137"/>
        <v>13600</v>
      </c>
      <c r="CN150" s="53">
        <f t="shared" si="137"/>
        <v>13600</v>
      </c>
      <c r="CO150" s="53">
        <f t="shared" si="137"/>
        <v>13600</v>
      </c>
      <c r="CP150" s="53">
        <f t="shared" si="137"/>
        <v>13600</v>
      </c>
      <c r="CQ150" s="53">
        <f t="shared" si="134"/>
        <v>13600</v>
      </c>
      <c r="CR150" s="53">
        <f t="shared" si="134"/>
        <v>13600</v>
      </c>
      <c r="CS150" s="53">
        <f t="shared" si="134"/>
        <v>13600</v>
      </c>
      <c r="CT150" s="53">
        <f t="shared" si="134"/>
        <v>13600</v>
      </c>
      <c r="CU150" s="53">
        <f t="shared" si="134"/>
        <v>13600</v>
      </c>
      <c r="CV150" s="53">
        <f t="shared" si="134"/>
        <v>13600</v>
      </c>
      <c r="CW150" s="53">
        <f t="shared" si="134"/>
        <v>13600</v>
      </c>
      <c r="CX150" s="53">
        <f t="shared" si="134"/>
        <v>13600</v>
      </c>
      <c r="CY150" s="53">
        <f>$CF150</f>
        <v>13600</v>
      </c>
      <c r="CZ150" s="52"/>
      <c r="DA150" s="52"/>
      <c r="DB150" s="52"/>
      <c r="DC150" s="52"/>
      <c r="DD150" s="52"/>
      <c r="DE150" s="52"/>
      <c r="DF150" s="52"/>
      <c r="DG150" s="54"/>
      <c r="DH150" s="55">
        <v>0</v>
      </c>
      <c r="DI150" s="56" t="s">
        <v>690</v>
      </c>
      <c r="DJ150" s="57"/>
      <c r="DK150" s="57"/>
      <c r="DL150" s="57"/>
      <c r="DM150" s="57"/>
      <c r="DN150" s="57"/>
      <c r="DO150" s="57"/>
      <c r="DP150" s="58"/>
      <c r="DQ150" s="58"/>
      <c r="DR150" s="58"/>
      <c r="DS150" s="58"/>
    </row>
    <row r="151" spans="1:123" x14ac:dyDescent="0.25">
      <c r="A151" s="30" t="s">
        <v>690</v>
      </c>
      <c r="B151" s="65">
        <v>1210667</v>
      </c>
      <c r="C151" s="66"/>
      <c r="D151" s="67" t="s">
        <v>886</v>
      </c>
      <c r="E151" s="34" t="s">
        <v>548</v>
      </c>
      <c r="F151" s="34" t="s">
        <v>489</v>
      </c>
      <c r="G151" s="34" t="s">
        <v>463</v>
      </c>
      <c r="H151" s="34" t="s">
        <v>54</v>
      </c>
      <c r="I151" s="34" t="s">
        <v>490</v>
      </c>
      <c r="J151" s="34" t="s">
        <v>166</v>
      </c>
      <c r="K151" s="34" t="s">
        <v>585</v>
      </c>
      <c r="L151" s="34" t="s">
        <v>679</v>
      </c>
      <c r="M151" s="36">
        <v>1.04</v>
      </c>
      <c r="N151" s="69" t="s">
        <v>468</v>
      </c>
      <c r="O151" s="69" t="s">
        <v>30</v>
      </c>
      <c r="P151" s="37" t="s">
        <v>493</v>
      </c>
      <c r="Q151" s="38">
        <v>2024</v>
      </c>
      <c r="R151" s="39" t="s">
        <v>470</v>
      </c>
      <c r="S151" s="37" t="s">
        <v>493</v>
      </c>
      <c r="T151" s="39" t="s">
        <v>494</v>
      </c>
      <c r="U151" s="39" t="s">
        <v>524</v>
      </c>
      <c r="V151" s="39" t="s">
        <v>606</v>
      </c>
      <c r="W151" s="40" t="s">
        <v>551</v>
      </c>
      <c r="X151" s="40" t="s">
        <v>530</v>
      </c>
      <c r="Y151" s="41"/>
      <c r="Z151" s="274"/>
      <c r="AA151" s="42"/>
      <c r="AB151" s="43">
        <v>100000</v>
      </c>
      <c r="AC151" s="43"/>
      <c r="AD151" s="43"/>
      <c r="AE151" s="43"/>
      <c r="AF151" s="44"/>
      <c r="AG151" s="45">
        <f t="shared" si="129"/>
        <v>100000</v>
      </c>
      <c r="AH151" s="45">
        <f t="shared" si="130"/>
        <v>100000</v>
      </c>
      <c r="AI151" s="45">
        <f t="shared" si="102"/>
        <v>100000</v>
      </c>
      <c r="AJ151" s="138">
        <v>100000</v>
      </c>
      <c r="AK151" s="46">
        <v>0</v>
      </c>
      <c r="AL151" s="46">
        <f>M151*AK151</f>
        <v>0</v>
      </c>
      <c r="AM151" s="46">
        <v>0</v>
      </c>
      <c r="AN151" s="46">
        <f t="shared" ref="AN151:AN160" si="138">$M151*AM151</f>
        <v>0</v>
      </c>
      <c r="AO151" s="46">
        <v>0</v>
      </c>
      <c r="AP151" s="46">
        <f t="shared" si="104"/>
        <v>0</v>
      </c>
      <c r="AQ151" s="46">
        <v>0</v>
      </c>
      <c r="AR151" s="46">
        <f t="shared" si="105"/>
        <v>0</v>
      </c>
      <c r="AS151" s="46">
        <v>0</v>
      </c>
      <c r="AT151" s="46">
        <f t="shared" si="106"/>
        <v>0</v>
      </c>
      <c r="AU151" s="46">
        <v>0</v>
      </c>
      <c r="AV151" s="46">
        <f t="shared" si="107"/>
        <v>0</v>
      </c>
      <c r="AW151" s="46">
        <v>0</v>
      </c>
      <c r="AX151" s="46">
        <f t="shared" si="108"/>
        <v>0</v>
      </c>
      <c r="AY151" s="46">
        <v>0</v>
      </c>
      <c r="AZ151" s="46">
        <f t="shared" ref="AZ151:AZ160" si="139">$M151*AY151</f>
        <v>0</v>
      </c>
      <c r="BA151" s="46">
        <v>0</v>
      </c>
      <c r="BB151" s="46">
        <f>$M151*BA151</f>
        <v>0</v>
      </c>
      <c r="BC151" s="46">
        <v>0</v>
      </c>
      <c r="BD151" s="46">
        <f>$M151*BC151</f>
        <v>0</v>
      </c>
      <c r="BE151" s="46">
        <v>0</v>
      </c>
      <c r="BF151" s="46">
        <f>$M151*BE151</f>
        <v>0</v>
      </c>
      <c r="BG151" s="46">
        <v>0</v>
      </c>
      <c r="BH151" s="46">
        <f>$M151*BG151</f>
        <v>0</v>
      </c>
      <c r="BI151" s="46">
        <v>0</v>
      </c>
      <c r="BJ151" s="46">
        <f>$M151*BI151</f>
        <v>0</v>
      </c>
      <c r="BK151" s="46">
        <v>0</v>
      </c>
      <c r="BL151" s="46">
        <f>$M151*BK151</f>
        <v>0</v>
      </c>
      <c r="BM151" s="46">
        <v>0</v>
      </c>
      <c r="BN151" s="46">
        <f>$M151*BM151</f>
        <v>0</v>
      </c>
      <c r="BO151" s="46">
        <v>0</v>
      </c>
      <c r="BP151" s="46">
        <f>$M151*BO151</f>
        <v>0</v>
      </c>
      <c r="BQ151" s="46">
        <v>0</v>
      </c>
      <c r="BR151" s="46">
        <f>$M151*BQ151</f>
        <v>0</v>
      </c>
      <c r="BS151" s="46">
        <v>0</v>
      </c>
      <c r="BT151" s="46">
        <f>$M151*BS151</f>
        <v>0</v>
      </c>
      <c r="BU151" s="46">
        <v>0</v>
      </c>
      <c r="BV151" s="46">
        <f>$M151*BU151</f>
        <v>0</v>
      </c>
      <c r="BW151" s="46">
        <v>0</v>
      </c>
      <c r="BX151" s="46">
        <f>$M151*BW151</f>
        <v>0</v>
      </c>
      <c r="BY151" s="46">
        <v>0</v>
      </c>
      <c r="BZ151" s="46">
        <f>$M151*BY151</f>
        <v>0</v>
      </c>
      <c r="CA151" s="47">
        <v>0</v>
      </c>
      <c r="CB151" s="46">
        <f>$M151*CA151</f>
        <v>0</v>
      </c>
      <c r="CC151" s="48">
        <v>0</v>
      </c>
      <c r="CD151" s="46">
        <f>$M151*CC151</f>
        <v>0</v>
      </c>
      <c r="CE151" s="49">
        <v>10</v>
      </c>
      <c r="CF151" s="50">
        <f t="shared" si="136"/>
        <v>10000</v>
      </c>
      <c r="CG151" s="51"/>
      <c r="CH151" s="52"/>
      <c r="CI151" s="52"/>
      <c r="CJ151" s="53">
        <f>$CF151</f>
        <v>10000</v>
      </c>
      <c r="CK151" s="53">
        <f t="shared" si="137"/>
        <v>10000</v>
      </c>
      <c r="CL151" s="53">
        <f t="shared" si="137"/>
        <v>10000</v>
      </c>
      <c r="CM151" s="53">
        <f t="shared" si="137"/>
        <v>10000</v>
      </c>
      <c r="CN151" s="53">
        <f t="shared" si="137"/>
        <v>10000</v>
      </c>
      <c r="CO151" s="53">
        <f t="shared" si="137"/>
        <v>10000</v>
      </c>
      <c r="CP151" s="53">
        <f t="shared" si="137"/>
        <v>10000</v>
      </c>
      <c r="CQ151" s="53">
        <f t="shared" si="134"/>
        <v>10000</v>
      </c>
      <c r="CR151" s="53">
        <f t="shared" si="134"/>
        <v>10000</v>
      </c>
      <c r="CS151" s="53">
        <f t="shared" si="134"/>
        <v>10000</v>
      </c>
      <c r="CT151" s="53"/>
      <c r="CU151" s="53"/>
      <c r="CV151" s="53"/>
      <c r="CW151" s="53"/>
      <c r="CX151" s="52"/>
      <c r="CY151" s="52"/>
      <c r="CZ151" s="52"/>
      <c r="DA151" s="52"/>
      <c r="DB151" s="52"/>
      <c r="DC151" s="52"/>
      <c r="DD151" s="53"/>
      <c r="DE151" s="53"/>
      <c r="DF151" s="53"/>
      <c r="DG151" s="54"/>
      <c r="DH151" s="55">
        <v>0</v>
      </c>
      <c r="DI151" s="56" t="s">
        <v>690</v>
      </c>
      <c r="DJ151" s="57"/>
      <c r="DK151" s="57"/>
      <c r="DL151" s="57"/>
      <c r="DM151" s="57"/>
      <c r="DN151" s="57"/>
      <c r="DO151" s="57"/>
      <c r="DP151" s="58"/>
      <c r="DQ151" s="58"/>
      <c r="DR151" s="58"/>
      <c r="DS151" s="58"/>
    </row>
    <row r="152" spans="1:123" x14ac:dyDescent="0.25">
      <c r="A152" s="30" t="s">
        <v>690</v>
      </c>
      <c r="B152" s="65">
        <v>1210668</v>
      </c>
      <c r="C152" s="66"/>
      <c r="D152" s="67" t="s">
        <v>887</v>
      </c>
      <c r="E152" s="34" t="s">
        <v>616</v>
      </c>
      <c r="F152" s="34" t="s">
        <v>489</v>
      </c>
      <c r="G152" s="34" t="s">
        <v>463</v>
      </c>
      <c r="H152" s="34" t="s">
        <v>54</v>
      </c>
      <c r="I152" s="34" t="s">
        <v>490</v>
      </c>
      <c r="J152" s="34" t="s">
        <v>888</v>
      </c>
      <c r="K152" s="34" t="s">
        <v>889</v>
      </c>
      <c r="L152" s="34" t="s">
        <v>617</v>
      </c>
      <c r="M152" s="36">
        <v>1.04</v>
      </c>
      <c r="N152" s="69" t="s">
        <v>468</v>
      </c>
      <c r="O152" s="69" t="s">
        <v>30</v>
      </c>
      <c r="P152" s="37" t="s">
        <v>493</v>
      </c>
      <c r="Q152" s="38">
        <v>2024</v>
      </c>
      <c r="R152" s="39" t="s">
        <v>470</v>
      </c>
      <c r="S152" s="37" t="s">
        <v>493</v>
      </c>
      <c r="T152" s="39" t="s">
        <v>494</v>
      </c>
      <c r="U152" s="39" t="s">
        <v>524</v>
      </c>
      <c r="V152" s="39" t="s">
        <v>606</v>
      </c>
      <c r="W152" s="40" t="s">
        <v>551</v>
      </c>
      <c r="X152" s="40" t="s">
        <v>619</v>
      </c>
      <c r="Y152" s="41"/>
      <c r="Z152" s="274"/>
      <c r="AA152" s="42"/>
      <c r="AB152" s="43">
        <v>828825</v>
      </c>
      <c r="AC152" s="43"/>
      <c r="AD152" s="43"/>
      <c r="AE152" s="43"/>
      <c r="AF152" s="44"/>
      <c r="AG152" s="45">
        <f t="shared" si="129"/>
        <v>828825</v>
      </c>
      <c r="AH152" s="45">
        <f t="shared" si="130"/>
        <v>859578</v>
      </c>
      <c r="AI152" s="45">
        <f t="shared" si="102"/>
        <v>859578</v>
      </c>
      <c r="AJ152" s="138">
        <v>60000</v>
      </c>
      <c r="AK152" s="46">
        <v>544687</v>
      </c>
      <c r="AL152" s="46">
        <f>M152*AK152</f>
        <v>566474.48</v>
      </c>
      <c r="AM152" s="46">
        <v>224138</v>
      </c>
      <c r="AN152" s="46">
        <f t="shared" si="138"/>
        <v>233103.52000000002</v>
      </c>
      <c r="AO152" s="46"/>
      <c r="AP152" s="46">
        <f t="shared" si="104"/>
        <v>0</v>
      </c>
      <c r="AQ152" s="46"/>
      <c r="AR152" s="46">
        <f t="shared" si="105"/>
        <v>0</v>
      </c>
      <c r="AS152" s="46"/>
      <c r="AT152" s="46">
        <f t="shared" si="106"/>
        <v>0</v>
      </c>
      <c r="AU152" s="46"/>
      <c r="AV152" s="46">
        <f t="shared" si="107"/>
        <v>0</v>
      </c>
      <c r="AW152" s="46"/>
      <c r="AX152" s="46">
        <f t="shared" si="108"/>
        <v>0</v>
      </c>
      <c r="AY152" s="46"/>
      <c r="AZ152" s="46">
        <f t="shared" si="139"/>
        <v>0</v>
      </c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7"/>
      <c r="CB152" s="46"/>
      <c r="CC152" s="48"/>
      <c r="CD152" s="46"/>
      <c r="CE152" s="49">
        <v>45</v>
      </c>
      <c r="CF152" s="50">
        <f t="shared" si="136"/>
        <v>19101.733333333334</v>
      </c>
      <c r="CG152" s="71"/>
      <c r="CH152" s="52"/>
      <c r="CI152" s="52"/>
      <c r="CJ152" s="52"/>
      <c r="CK152" s="53"/>
      <c r="CL152" s="53">
        <f t="shared" si="137"/>
        <v>19101.733333333334</v>
      </c>
      <c r="CM152" s="53">
        <f t="shared" si="137"/>
        <v>19101.733333333334</v>
      </c>
      <c r="CN152" s="53">
        <f t="shared" si="137"/>
        <v>19101.733333333334</v>
      </c>
      <c r="CO152" s="53">
        <f t="shared" si="137"/>
        <v>19101.733333333334</v>
      </c>
      <c r="CP152" s="53">
        <f t="shared" si="137"/>
        <v>19101.733333333334</v>
      </c>
      <c r="CQ152" s="52">
        <f t="shared" si="134"/>
        <v>19101.733333333334</v>
      </c>
      <c r="CR152" s="52">
        <f t="shared" si="134"/>
        <v>19101.733333333334</v>
      </c>
      <c r="CS152" s="52">
        <f t="shared" si="134"/>
        <v>19101.733333333334</v>
      </c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4"/>
      <c r="DH152" s="55"/>
      <c r="DI152" s="56"/>
      <c r="DJ152" s="57"/>
      <c r="DK152" s="57"/>
      <c r="DL152" s="57"/>
      <c r="DM152" s="57"/>
      <c r="DN152" s="57"/>
      <c r="DO152" s="57"/>
      <c r="DP152" s="58"/>
      <c r="DQ152" s="58"/>
      <c r="DR152" s="58"/>
      <c r="DS152" s="58"/>
    </row>
    <row r="153" spans="1:123" x14ac:dyDescent="0.25">
      <c r="A153" s="30" t="s">
        <v>690</v>
      </c>
      <c r="B153" s="65">
        <v>1210669</v>
      </c>
      <c r="C153" s="66"/>
      <c r="D153" s="67" t="s">
        <v>890</v>
      </c>
      <c r="E153" s="34" t="s">
        <v>616</v>
      </c>
      <c r="F153" s="34" t="s">
        <v>489</v>
      </c>
      <c r="G153" s="34" t="s">
        <v>463</v>
      </c>
      <c r="H153" s="34" t="s">
        <v>54</v>
      </c>
      <c r="I153" s="34" t="s">
        <v>490</v>
      </c>
      <c r="J153" s="34" t="s">
        <v>891</v>
      </c>
      <c r="K153" s="34" t="s">
        <v>692</v>
      </c>
      <c r="L153" s="34" t="s">
        <v>679</v>
      </c>
      <c r="M153" s="36">
        <v>1.04</v>
      </c>
      <c r="N153" s="69" t="s">
        <v>468</v>
      </c>
      <c r="O153" s="69" t="s">
        <v>30</v>
      </c>
      <c r="P153" s="37" t="s">
        <v>493</v>
      </c>
      <c r="Q153" s="38">
        <v>2024</v>
      </c>
      <c r="R153" s="39" t="s">
        <v>470</v>
      </c>
      <c r="S153" s="37" t="s">
        <v>493</v>
      </c>
      <c r="T153" s="39" t="s">
        <v>494</v>
      </c>
      <c r="U153" s="39" t="s">
        <v>524</v>
      </c>
      <c r="V153" s="39" t="s">
        <v>606</v>
      </c>
      <c r="W153" s="40"/>
      <c r="X153" s="40" t="s">
        <v>530</v>
      </c>
      <c r="Y153" s="41"/>
      <c r="Z153" s="274"/>
      <c r="AA153" s="42"/>
      <c r="AB153" s="43">
        <v>40000</v>
      </c>
      <c r="AC153" s="43"/>
      <c r="AD153" s="43"/>
      <c r="AE153" s="43"/>
      <c r="AF153" s="44"/>
      <c r="AG153" s="45">
        <f t="shared" si="129"/>
        <v>40000</v>
      </c>
      <c r="AH153" s="45">
        <f t="shared" si="130"/>
        <v>40000</v>
      </c>
      <c r="AI153" s="45">
        <f t="shared" si="102"/>
        <v>40000</v>
      </c>
      <c r="AJ153" s="138">
        <v>40000</v>
      </c>
      <c r="AK153" s="46"/>
      <c r="AL153" s="46"/>
      <c r="AM153" s="46"/>
      <c r="AN153" s="46">
        <f t="shared" si="138"/>
        <v>0</v>
      </c>
      <c r="AO153" s="46"/>
      <c r="AP153" s="46">
        <f t="shared" si="104"/>
        <v>0</v>
      </c>
      <c r="AQ153" s="46"/>
      <c r="AR153" s="46">
        <f t="shared" si="105"/>
        <v>0</v>
      </c>
      <c r="AS153" s="46"/>
      <c r="AT153" s="46">
        <f t="shared" si="106"/>
        <v>0</v>
      </c>
      <c r="AU153" s="46"/>
      <c r="AV153" s="46">
        <f t="shared" si="107"/>
        <v>0</v>
      </c>
      <c r="AW153" s="46"/>
      <c r="AX153" s="46">
        <f t="shared" si="108"/>
        <v>0</v>
      </c>
      <c r="AY153" s="46"/>
      <c r="AZ153" s="46">
        <f t="shared" si="139"/>
        <v>0</v>
      </c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7"/>
      <c r="CB153" s="46"/>
      <c r="CC153" s="48"/>
      <c r="CD153" s="46"/>
      <c r="CE153" s="49">
        <v>20</v>
      </c>
      <c r="CF153" s="50">
        <f t="shared" si="136"/>
        <v>2000</v>
      </c>
      <c r="CG153" s="71"/>
      <c r="CH153" s="52"/>
      <c r="CI153" s="52"/>
      <c r="CJ153" s="53">
        <f>$CF153</f>
        <v>2000</v>
      </c>
      <c r="CK153" s="53">
        <f>$CF153</f>
        <v>2000</v>
      </c>
      <c r="CL153" s="53">
        <f t="shared" si="137"/>
        <v>2000</v>
      </c>
      <c r="CM153" s="53">
        <f t="shared" si="137"/>
        <v>2000</v>
      </c>
      <c r="CN153" s="53">
        <f t="shared" si="137"/>
        <v>2000</v>
      </c>
      <c r="CO153" s="53">
        <f t="shared" si="137"/>
        <v>2000</v>
      </c>
      <c r="CP153" s="53">
        <f t="shared" si="137"/>
        <v>2000</v>
      </c>
      <c r="CQ153" s="53">
        <f t="shared" si="134"/>
        <v>2000</v>
      </c>
      <c r="CR153" s="53">
        <f t="shared" si="134"/>
        <v>2000</v>
      </c>
      <c r="CS153" s="53">
        <f t="shared" si="134"/>
        <v>2000</v>
      </c>
      <c r="CT153" s="53">
        <f t="shared" si="134"/>
        <v>2000</v>
      </c>
      <c r="CU153" s="53">
        <f t="shared" si="134"/>
        <v>2000</v>
      </c>
      <c r="CV153" s="53">
        <f t="shared" si="134"/>
        <v>2000</v>
      </c>
      <c r="CW153" s="53">
        <f t="shared" si="134"/>
        <v>2000</v>
      </c>
      <c r="CX153" s="53">
        <f t="shared" si="134"/>
        <v>2000</v>
      </c>
      <c r="CY153" s="53">
        <f t="shared" si="134"/>
        <v>2000</v>
      </c>
      <c r="CZ153" s="53">
        <f t="shared" si="134"/>
        <v>2000</v>
      </c>
      <c r="DA153" s="53">
        <f t="shared" si="134"/>
        <v>2000</v>
      </c>
      <c r="DB153" s="53">
        <f t="shared" si="134"/>
        <v>2000</v>
      </c>
      <c r="DC153" s="53">
        <f t="shared" si="134"/>
        <v>2000</v>
      </c>
      <c r="DD153" s="53">
        <f t="shared" si="134"/>
        <v>2000</v>
      </c>
      <c r="DE153" s="53">
        <f t="shared" si="134"/>
        <v>2000</v>
      </c>
      <c r="DF153" s="53">
        <f t="shared" si="134"/>
        <v>2000</v>
      </c>
      <c r="DG153" s="54"/>
      <c r="DH153" s="55"/>
      <c r="DI153" s="56"/>
      <c r="DJ153" s="57"/>
      <c r="DK153" s="57"/>
      <c r="DL153" s="57"/>
      <c r="DM153" s="57"/>
      <c r="DN153" s="57"/>
      <c r="DO153" s="57"/>
      <c r="DP153" s="58"/>
      <c r="DQ153" s="58"/>
      <c r="DR153" s="58"/>
      <c r="DS153" s="58"/>
    </row>
    <row r="154" spans="1:123" x14ac:dyDescent="0.25">
      <c r="A154" s="30" t="s">
        <v>690</v>
      </c>
      <c r="B154" s="65">
        <v>1210670</v>
      </c>
      <c r="C154" s="66"/>
      <c r="D154" s="67" t="s">
        <v>892</v>
      </c>
      <c r="E154" s="34" t="s">
        <v>616</v>
      </c>
      <c r="F154" s="34" t="s">
        <v>489</v>
      </c>
      <c r="G154" s="34" t="s">
        <v>463</v>
      </c>
      <c r="H154" s="34" t="s">
        <v>54</v>
      </c>
      <c r="I154" s="34" t="s">
        <v>490</v>
      </c>
      <c r="J154" s="34" t="s">
        <v>2088</v>
      </c>
      <c r="K154" s="34" t="s">
        <v>695</v>
      </c>
      <c r="L154" s="34" t="s">
        <v>617</v>
      </c>
      <c r="M154" s="36">
        <v>1.04</v>
      </c>
      <c r="N154" s="69" t="s">
        <v>586</v>
      </c>
      <c r="O154" s="69" t="s">
        <v>30</v>
      </c>
      <c r="P154" s="37" t="s">
        <v>471</v>
      </c>
      <c r="Q154" s="38">
        <v>2024</v>
      </c>
      <c r="R154" s="39" t="s">
        <v>470</v>
      </c>
      <c r="S154" s="37" t="s">
        <v>493</v>
      </c>
      <c r="T154" s="39" t="s">
        <v>494</v>
      </c>
      <c r="U154" s="39" t="s">
        <v>524</v>
      </c>
      <c r="V154" s="39" t="s">
        <v>550</v>
      </c>
      <c r="W154" s="40"/>
      <c r="X154" s="40" t="s">
        <v>619</v>
      </c>
      <c r="Y154" s="41"/>
      <c r="Z154" s="274"/>
      <c r="AA154" s="42"/>
      <c r="AB154" s="43">
        <v>851000</v>
      </c>
      <c r="AC154" s="43"/>
      <c r="AD154" s="43"/>
      <c r="AE154" s="43"/>
      <c r="AF154" s="44"/>
      <c r="AG154" s="45">
        <f t="shared" si="129"/>
        <v>851000</v>
      </c>
      <c r="AH154" s="45">
        <f t="shared" si="130"/>
        <v>883040</v>
      </c>
      <c r="AI154" s="45">
        <f t="shared" si="102"/>
        <v>883040</v>
      </c>
      <c r="AJ154" s="138">
        <v>50000</v>
      </c>
      <c r="AK154" s="46">
        <v>401000</v>
      </c>
      <c r="AL154" s="46">
        <f t="shared" ref="AL154:AL160" si="140">M154*AK154</f>
        <v>417040</v>
      </c>
      <c r="AM154" s="46">
        <v>400000</v>
      </c>
      <c r="AN154" s="46">
        <f t="shared" si="138"/>
        <v>416000</v>
      </c>
      <c r="AO154" s="46">
        <v>0</v>
      </c>
      <c r="AP154" s="46">
        <f t="shared" si="104"/>
        <v>0</v>
      </c>
      <c r="AQ154" s="46">
        <v>0</v>
      </c>
      <c r="AR154" s="46">
        <f t="shared" si="105"/>
        <v>0</v>
      </c>
      <c r="AS154" s="46">
        <v>0</v>
      </c>
      <c r="AT154" s="46">
        <f t="shared" si="106"/>
        <v>0</v>
      </c>
      <c r="AU154" s="46">
        <v>0</v>
      </c>
      <c r="AV154" s="46">
        <f t="shared" si="107"/>
        <v>0</v>
      </c>
      <c r="AW154" s="46">
        <v>0</v>
      </c>
      <c r="AX154" s="46">
        <f t="shared" si="108"/>
        <v>0</v>
      </c>
      <c r="AY154" s="46">
        <v>0</v>
      </c>
      <c r="AZ154" s="46">
        <f t="shared" si="139"/>
        <v>0</v>
      </c>
      <c r="BA154" s="46">
        <v>0</v>
      </c>
      <c r="BB154" s="46">
        <f t="shared" ref="BB154:BB160" si="141">$M154*BA154</f>
        <v>0</v>
      </c>
      <c r="BC154" s="46">
        <v>0</v>
      </c>
      <c r="BD154" s="46">
        <f t="shared" ref="BD154:BD160" si="142">$M154*BC154</f>
        <v>0</v>
      </c>
      <c r="BE154" s="46">
        <v>0</v>
      </c>
      <c r="BF154" s="46">
        <f t="shared" ref="BF154:BF160" si="143">$M154*BE154</f>
        <v>0</v>
      </c>
      <c r="BG154" s="46">
        <v>0</v>
      </c>
      <c r="BH154" s="46">
        <f t="shared" ref="BH154:BH160" si="144">$M154*BG154</f>
        <v>0</v>
      </c>
      <c r="BI154" s="46">
        <v>0</v>
      </c>
      <c r="BJ154" s="46">
        <f t="shared" ref="BJ154:BJ160" si="145">$M154*BI154</f>
        <v>0</v>
      </c>
      <c r="BK154" s="46">
        <v>0</v>
      </c>
      <c r="BL154" s="46">
        <f t="shared" ref="BL154:BL160" si="146">$M154*BK154</f>
        <v>0</v>
      </c>
      <c r="BM154" s="46">
        <v>0</v>
      </c>
      <c r="BN154" s="46">
        <f t="shared" ref="BN154:BN160" si="147">$M154*BM154</f>
        <v>0</v>
      </c>
      <c r="BO154" s="46">
        <v>0</v>
      </c>
      <c r="BP154" s="46">
        <f t="shared" ref="BP154:BP160" si="148">$M154*BO154</f>
        <v>0</v>
      </c>
      <c r="BQ154" s="46">
        <v>0</v>
      </c>
      <c r="BR154" s="46">
        <f t="shared" ref="BR154:BR160" si="149">$M154*BQ154</f>
        <v>0</v>
      </c>
      <c r="BS154" s="46">
        <v>0</v>
      </c>
      <c r="BT154" s="46">
        <f t="shared" ref="BT154:BT160" si="150">$M154*BS154</f>
        <v>0</v>
      </c>
      <c r="BU154" s="46">
        <v>0</v>
      </c>
      <c r="BV154" s="46">
        <f t="shared" ref="BV154:BV160" si="151">$M154*BU154</f>
        <v>0</v>
      </c>
      <c r="BW154" s="46">
        <v>0</v>
      </c>
      <c r="BX154" s="46">
        <f t="shared" ref="BX154:BX160" si="152">$M154*BW154</f>
        <v>0</v>
      </c>
      <c r="BY154" s="46">
        <v>0</v>
      </c>
      <c r="BZ154" s="46">
        <f t="shared" ref="BZ154:BZ160" si="153">$M154*BY154</f>
        <v>0</v>
      </c>
      <c r="CA154" s="47">
        <v>0</v>
      </c>
      <c r="CB154" s="46">
        <f t="shared" ref="CB154:CB160" si="154">$M154*CA154</f>
        <v>0</v>
      </c>
      <c r="CC154" s="48">
        <v>0</v>
      </c>
      <c r="CD154" s="46">
        <f t="shared" ref="CD154:CD160" si="155">$M154*CC154</f>
        <v>0</v>
      </c>
      <c r="CE154" s="49">
        <v>60</v>
      </c>
      <c r="CF154" s="50">
        <f t="shared" si="136"/>
        <v>14717.333333333334</v>
      </c>
      <c r="CG154" s="71"/>
      <c r="CH154" s="52"/>
      <c r="CI154" s="52"/>
      <c r="CJ154" s="53"/>
      <c r="CK154" s="53"/>
      <c r="CL154" s="53">
        <f t="shared" si="137"/>
        <v>14717.333333333334</v>
      </c>
      <c r="CM154" s="53">
        <f t="shared" si="137"/>
        <v>14717.333333333334</v>
      </c>
      <c r="CN154" s="53">
        <f t="shared" si="137"/>
        <v>14717.333333333334</v>
      </c>
      <c r="CO154" s="53">
        <f t="shared" si="137"/>
        <v>14717.333333333334</v>
      </c>
      <c r="CP154" s="53">
        <f t="shared" si="137"/>
        <v>14717.333333333334</v>
      </c>
      <c r="CQ154" s="53">
        <f t="shared" si="134"/>
        <v>14717.333333333334</v>
      </c>
      <c r="CR154" s="53">
        <f t="shared" si="134"/>
        <v>14717.333333333334</v>
      </c>
      <c r="CS154" s="53">
        <f t="shared" si="134"/>
        <v>14717.333333333334</v>
      </c>
      <c r="CT154" s="53">
        <f t="shared" si="134"/>
        <v>14717.333333333334</v>
      </c>
      <c r="CU154" s="53">
        <f t="shared" si="134"/>
        <v>14717.333333333334</v>
      </c>
      <c r="CV154" s="53">
        <f t="shared" si="134"/>
        <v>14717.333333333334</v>
      </c>
      <c r="CW154" s="53">
        <f t="shared" si="134"/>
        <v>14717.333333333334</v>
      </c>
      <c r="CX154" s="53">
        <f t="shared" si="134"/>
        <v>14717.333333333334</v>
      </c>
      <c r="CY154" s="53">
        <f t="shared" si="134"/>
        <v>14717.333333333334</v>
      </c>
      <c r="CZ154" s="53">
        <f t="shared" si="134"/>
        <v>14717.333333333334</v>
      </c>
      <c r="DA154" s="53">
        <f t="shared" si="134"/>
        <v>14717.333333333334</v>
      </c>
      <c r="DB154" s="53">
        <f t="shared" si="134"/>
        <v>14717.333333333334</v>
      </c>
      <c r="DC154" s="53">
        <f t="shared" si="134"/>
        <v>14717.333333333334</v>
      </c>
      <c r="DD154" s="53">
        <f t="shared" si="134"/>
        <v>14717.333333333334</v>
      </c>
      <c r="DE154" s="53">
        <f t="shared" si="134"/>
        <v>14717.333333333334</v>
      </c>
      <c r="DF154" s="53">
        <f t="shared" si="134"/>
        <v>14717.333333333334</v>
      </c>
      <c r="DG154" s="54"/>
      <c r="DH154" s="55"/>
      <c r="DI154" s="56"/>
      <c r="DJ154" s="57"/>
      <c r="DK154" s="57"/>
      <c r="DL154" s="57"/>
      <c r="DM154" s="57"/>
      <c r="DN154" s="57"/>
      <c r="DO154" s="57"/>
      <c r="DP154" s="58"/>
      <c r="DQ154" s="58"/>
      <c r="DR154" s="58"/>
      <c r="DS154" s="58"/>
    </row>
    <row r="155" spans="1:123" x14ac:dyDescent="0.25">
      <c r="A155" s="30" t="s">
        <v>893</v>
      </c>
      <c r="B155" s="65">
        <v>1211168</v>
      </c>
      <c r="C155" s="66"/>
      <c r="D155" s="67" t="s">
        <v>894</v>
      </c>
      <c r="E155" s="34" t="s">
        <v>548</v>
      </c>
      <c r="F155" s="34" t="s">
        <v>489</v>
      </c>
      <c r="G155" s="34" t="s">
        <v>597</v>
      </c>
      <c r="H155" s="34" t="s">
        <v>54</v>
      </c>
      <c r="I155" s="34" t="s">
        <v>490</v>
      </c>
      <c r="J155" s="34" t="s">
        <v>54</v>
      </c>
      <c r="K155" s="34" t="s">
        <v>692</v>
      </c>
      <c r="L155" s="34" t="s">
        <v>617</v>
      </c>
      <c r="M155" s="36">
        <v>1.04</v>
      </c>
      <c r="N155" s="69">
        <v>2022</v>
      </c>
      <c r="O155" s="69" t="s">
        <v>58</v>
      </c>
      <c r="P155" s="37" t="s">
        <v>471</v>
      </c>
      <c r="Q155" s="38">
        <v>2020</v>
      </c>
      <c r="R155" s="39" t="s">
        <v>470</v>
      </c>
      <c r="S155" s="37" t="s">
        <v>471</v>
      </c>
      <c r="T155" s="39" t="s">
        <v>523</v>
      </c>
      <c r="U155" s="39" t="s">
        <v>524</v>
      </c>
      <c r="V155" s="39" t="s">
        <v>735</v>
      </c>
      <c r="W155" s="40" t="s">
        <v>895</v>
      </c>
      <c r="X155" s="40" t="s">
        <v>737</v>
      </c>
      <c r="Y155" s="41"/>
      <c r="Z155" s="274">
        <v>0</v>
      </c>
      <c r="AA155" s="42"/>
      <c r="AB155" s="35">
        <v>2471713.92</v>
      </c>
      <c r="AC155" s="43">
        <v>0</v>
      </c>
      <c r="AD155" s="43"/>
      <c r="AE155" s="43">
        <v>0</v>
      </c>
      <c r="AF155" s="44">
        <v>2200600</v>
      </c>
      <c r="AG155" s="217">
        <f t="shared" si="129"/>
        <v>2471713.92</v>
      </c>
      <c r="AH155" s="45">
        <f t="shared" si="130"/>
        <v>2570582.4767999998</v>
      </c>
      <c r="AI155" s="45">
        <f t="shared" si="102"/>
        <v>2570582.4767999998</v>
      </c>
      <c r="AJ155" s="46">
        <v>0</v>
      </c>
      <c r="AK155" s="46">
        <v>336960</v>
      </c>
      <c r="AL155" s="46">
        <f t="shared" si="140"/>
        <v>350438.40000000002</v>
      </c>
      <c r="AM155" s="46">
        <v>1560000</v>
      </c>
      <c r="AN155" s="46">
        <f t="shared" si="138"/>
        <v>1622400</v>
      </c>
      <c r="AO155" s="46">
        <v>574753.92000000004</v>
      </c>
      <c r="AP155" s="46">
        <f t="shared" si="104"/>
        <v>597744.07680000004</v>
      </c>
      <c r="AQ155" s="46">
        <v>0</v>
      </c>
      <c r="AR155" s="46">
        <f t="shared" si="105"/>
        <v>0</v>
      </c>
      <c r="AS155" s="46">
        <v>0</v>
      </c>
      <c r="AT155" s="46">
        <f t="shared" si="106"/>
        <v>0</v>
      </c>
      <c r="AU155" s="46">
        <v>0</v>
      </c>
      <c r="AV155" s="46">
        <f t="shared" si="107"/>
        <v>0</v>
      </c>
      <c r="AW155" s="46">
        <v>0</v>
      </c>
      <c r="AX155" s="46">
        <f t="shared" si="108"/>
        <v>0</v>
      </c>
      <c r="AY155" s="46">
        <v>0</v>
      </c>
      <c r="AZ155" s="46">
        <f t="shared" si="139"/>
        <v>0</v>
      </c>
      <c r="BA155" s="46">
        <v>0</v>
      </c>
      <c r="BB155" s="46">
        <f t="shared" si="141"/>
        <v>0</v>
      </c>
      <c r="BC155" s="46">
        <v>0</v>
      </c>
      <c r="BD155" s="46">
        <f t="shared" si="142"/>
        <v>0</v>
      </c>
      <c r="BE155" s="46">
        <v>0</v>
      </c>
      <c r="BF155" s="46">
        <f t="shared" si="143"/>
        <v>0</v>
      </c>
      <c r="BG155" s="46">
        <v>0</v>
      </c>
      <c r="BH155" s="46">
        <f t="shared" si="144"/>
        <v>0</v>
      </c>
      <c r="BI155" s="46">
        <v>0</v>
      </c>
      <c r="BJ155" s="46">
        <f t="shared" si="145"/>
        <v>0</v>
      </c>
      <c r="BK155" s="46">
        <v>0</v>
      </c>
      <c r="BL155" s="46">
        <f t="shared" si="146"/>
        <v>0</v>
      </c>
      <c r="BM155" s="46">
        <v>0</v>
      </c>
      <c r="BN155" s="46">
        <f t="shared" si="147"/>
        <v>0</v>
      </c>
      <c r="BO155" s="46">
        <v>0</v>
      </c>
      <c r="BP155" s="46">
        <f t="shared" si="148"/>
        <v>0</v>
      </c>
      <c r="BQ155" s="46">
        <v>0</v>
      </c>
      <c r="BR155" s="46">
        <f t="shared" si="149"/>
        <v>0</v>
      </c>
      <c r="BS155" s="46">
        <v>0</v>
      </c>
      <c r="BT155" s="46">
        <f t="shared" si="150"/>
        <v>0</v>
      </c>
      <c r="BU155" s="46">
        <v>0</v>
      </c>
      <c r="BV155" s="46">
        <f t="shared" si="151"/>
        <v>0</v>
      </c>
      <c r="BW155" s="46">
        <v>0</v>
      </c>
      <c r="BX155" s="46">
        <f t="shared" si="152"/>
        <v>0</v>
      </c>
      <c r="BY155" s="46">
        <v>0</v>
      </c>
      <c r="BZ155" s="46">
        <f t="shared" si="153"/>
        <v>0</v>
      </c>
      <c r="CA155" s="47">
        <v>0</v>
      </c>
      <c r="CB155" s="46">
        <f t="shared" si="154"/>
        <v>0</v>
      </c>
      <c r="CC155" s="48">
        <v>0</v>
      </c>
      <c r="CD155" s="46">
        <f t="shared" si="155"/>
        <v>0</v>
      </c>
      <c r="CE155" s="49">
        <v>45</v>
      </c>
      <c r="CF155" s="50">
        <f t="shared" si="136"/>
        <v>57124.055039999999</v>
      </c>
      <c r="CG155" s="51">
        <v>1098539.5200000003</v>
      </c>
      <c r="CH155" s="52"/>
      <c r="CI155" s="52"/>
      <c r="CJ155" s="52"/>
      <c r="CK155" s="53"/>
      <c r="CL155" s="53"/>
      <c r="CM155" s="52">
        <f>$CF155</f>
        <v>57124.055039999999</v>
      </c>
      <c r="CN155" s="52">
        <f>$CF155</f>
        <v>57124.055039999999</v>
      </c>
      <c r="CO155" s="52">
        <f>$CF155</f>
        <v>57124.055039999999</v>
      </c>
      <c r="CP155" s="52">
        <f>$CF155</f>
        <v>57124.055039999999</v>
      </c>
      <c r="CQ155" s="52">
        <f t="shared" si="134"/>
        <v>57124.055039999999</v>
      </c>
      <c r="CR155" s="52">
        <f t="shared" si="134"/>
        <v>57124.055039999999</v>
      </c>
      <c r="CS155" s="52">
        <f t="shared" si="134"/>
        <v>57124.055039999999</v>
      </c>
      <c r="CT155" s="52">
        <f t="shared" si="134"/>
        <v>57124.055039999999</v>
      </c>
      <c r="CU155" s="52">
        <f t="shared" si="134"/>
        <v>57124.055039999999</v>
      </c>
      <c r="CV155" s="52">
        <f t="shared" si="134"/>
        <v>57124.055039999999</v>
      </c>
      <c r="CW155" s="52">
        <f t="shared" si="134"/>
        <v>57124.055039999999</v>
      </c>
      <c r="CX155" s="52">
        <f t="shared" si="134"/>
        <v>57124.055039999999</v>
      </c>
      <c r="CY155" s="52">
        <f t="shared" si="134"/>
        <v>57124.055039999999</v>
      </c>
      <c r="CZ155" s="52">
        <f t="shared" si="134"/>
        <v>57124.055039999999</v>
      </c>
      <c r="DA155" s="52">
        <f t="shared" si="134"/>
        <v>57124.055039999999</v>
      </c>
      <c r="DB155" s="52">
        <f t="shared" si="134"/>
        <v>57124.055039999999</v>
      </c>
      <c r="DC155" s="52">
        <f t="shared" si="134"/>
        <v>57124.055039999999</v>
      </c>
      <c r="DD155" s="52">
        <f t="shared" si="134"/>
        <v>57124.055039999999</v>
      </c>
      <c r="DE155" s="52">
        <f t="shared" si="134"/>
        <v>57124.055039999999</v>
      </c>
      <c r="DF155" s="52">
        <f t="shared" si="134"/>
        <v>57124.055039999999</v>
      </c>
      <c r="DG155" s="54">
        <v>1373174.3999999997</v>
      </c>
      <c r="DH155" s="55">
        <v>20</v>
      </c>
      <c r="DI155" s="56" t="s">
        <v>545</v>
      </c>
      <c r="DJ155" s="57">
        <v>0</v>
      </c>
      <c r="DK155" s="57">
        <v>0</v>
      </c>
      <c r="DL155" s="57">
        <v>336960</v>
      </c>
      <c r="DM155" s="57">
        <v>1896960</v>
      </c>
      <c r="DN155" s="57">
        <v>2471713.92</v>
      </c>
      <c r="DO155" s="57">
        <v>0</v>
      </c>
      <c r="DP155" s="58">
        <v>0</v>
      </c>
      <c r="DQ155" s="58">
        <v>4380.4799999999996</v>
      </c>
      <c r="DR155" s="58">
        <v>24660.48</v>
      </c>
      <c r="DS155" s="58">
        <v>32132.280959999996</v>
      </c>
    </row>
    <row r="156" spans="1:123" x14ac:dyDescent="0.25">
      <c r="A156" s="109" t="s">
        <v>896</v>
      </c>
      <c r="B156" s="65">
        <v>1211181</v>
      </c>
      <c r="C156" s="66"/>
      <c r="D156" s="67" t="s">
        <v>897</v>
      </c>
      <c r="E156" s="34" t="s">
        <v>548</v>
      </c>
      <c r="F156" s="34" t="s">
        <v>489</v>
      </c>
      <c r="G156" s="34" t="s">
        <v>463</v>
      </c>
      <c r="H156" s="34" t="s">
        <v>54</v>
      </c>
      <c r="I156" s="34" t="s">
        <v>490</v>
      </c>
      <c r="J156" s="34" t="s">
        <v>2088</v>
      </c>
      <c r="K156" s="34" t="s">
        <v>714</v>
      </c>
      <c r="L156" s="34" t="s">
        <v>617</v>
      </c>
      <c r="M156" s="36">
        <v>1.04</v>
      </c>
      <c r="N156" s="69" t="s">
        <v>586</v>
      </c>
      <c r="O156" s="69" t="s">
        <v>30</v>
      </c>
      <c r="P156" s="37" t="s">
        <v>469</v>
      </c>
      <c r="Q156" s="38">
        <v>2021</v>
      </c>
      <c r="R156" s="39" t="s">
        <v>470</v>
      </c>
      <c r="S156" s="37" t="s">
        <v>686</v>
      </c>
      <c r="T156" s="39" t="s">
        <v>494</v>
      </c>
      <c r="U156" s="39" t="s">
        <v>495</v>
      </c>
      <c r="V156" s="39" t="s">
        <v>687</v>
      </c>
      <c r="W156" s="40" t="s">
        <v>898</v>
      </c>
      <c r="X156" s="40" t="s">
        <v>530</v>
      </c>
      <c r="Y156" s="86"/>
      <c r="Z156" s="274">
        <v>3082.48</v>
      </c>
      <c r="AA156" s="42"/>
      <c r="AB156" s="43">
        <v>1084738.6816</v>
      </c>
      <c r="AC156" s="43">
        <v>0</v>
      </c>
      <c r="AD156" s="43"/>
      <c r="AE156" s="43">
        <v>0</v>
      </c>
      <c r="AF156" s="44"/>
      <c r="AG156" s="45">
        <f t="shared" si="129"/>
        <v>1081656.2016</v>
      </c>
      <c r="AH156" s="45">
        <f t="shared" si="130"/>
        <v>1124922.449664</v>
      </c>
      <c r="AI156" s="45">
        <f t="shared" si="102"/>
        <v>1128004.9296639999</v>
      </c>
      <c r="AJ156" s="46">
        <v>0</v>
      </c>
      <c r="AK156" s="46">
        <v>0</v>
      </c>
      <c r="AL156" s="46">
        <f t="shared" si="140"/>
        <v>0</v>
      </c>
      <c r="AM156" s="46">
        <v>0</v>
      </c>
      <c r="AN156" s="46">
        <f t="shared" si="138"/>
        <v>0</v>
      </c>
      <c r="AO156" s="46">
        <v>0</v>
      </c>
      <c r="AP156" s="46">
        <f t="shared" si="104"/>
        <v>0</v>
      </c>
      <c r="AQ156" s="46">
        <v>0</v>
      </c>
      <c r="AR156" s="46">
        <f t="shared" si="105"/>
        <v>0</v>
      </c>
      <c r="AS156" s="46">
        <v>0</v>
      </c>
      <c r="AT156" s="46">
        <f t="shared" si="106"/>
        <v>0</v>
      </c>
      <c r="AU156" s="46">
        <v>77066.121600000013</v>
      </c>
      <c r="AV156" s="46">
        <f t="shared" si="107"/>
        <v>80148.766464000015</v>
      </c>
      <c r="AW156" s="46">
        <v>136693.44</v>
      </c>
      <c r="AX156" s="46">
        <f t="shared" si="108"/>
        <v>142161.1776</v>
      </c>
      <c r="AY156" s="46">
        <v>377002.08</v>
      </c>
      <c r="AZ156" s="46">
        <f t="shared" si="139"/>
        <v>392082.16320000001</v>
      </c>
      <c r="BA156" s="46">
        <v>245447.28</v>
      </c>
      <c r="BB156" s="46">
        <f t="shared" si="141"/>
        <v>255265.17120000001</v>
      </c>
      <c r="BC156" s="46">
        <v>245447.28</v>
      </c>
      <c r="BD156" s="46">
        <f t="shared" si="142"/>
        <v>255265.17120000001</v>
      </c>
      <c r="BE156" s="46">
        <v>0</v>
      </c>
      <c r="BF156" s="46">
        <f t="shared" si="143"/>
        <v>0</v>
      </c>
      <c r="BG156" s="46">
        <v>0</v>
      </c>
      <c r="BH156" s="46">
        <f t="shared" si="144"/>
        <v>0</v>
      </c>
      <c r="BI156" s="46">
        <v>0</v>
      </c>
      <c r="BJ156" s="46">
        <f t="shared" si="145"/>
        <v>0</v>
      </c>
      <c r="BK156" s="46">
        <v>0</v>
      </c>
      <c r="BL156" s="46">
        <f t="shared" si="146"/>
        <v>0</v>
      </c>
      <c r="BM156" s="46">
        <v>0</v>
      </c>
      <c r="BN156" s="46">
        <f t="shared" si="147"/>
        <v>0</v>
      </c>
      <c r="BO156" s="46">
        <v>0</v>
      </c>
      <c r="BP156" s="46">
        <f t="shared" si="148"/>
        <v>0</v>
      </c>
      <c r="BQ156" s="46">
        <v>0</v>
      </c>
      <c r="BR156" s="46">
        <f t="shared" si="149"/>
        <v>0</v>
      </c>
      <c r="BS156" s="46">
        <v>0</v>
      </c>
      <c r="BT156" s="46">
        <f t="shared" si="150"/>
        <v>0</v>
      </c>
      <c r="BU156" s="46">
        <v>0</v>
      </c>
      <c r="BV156" s="46">
        <f t="shared" si="151"/>
        <v>0</v>
      </c>
      <c r="BW156" s="46">
        <v>0</v>
      </c>
      <c r="BX156" s="46">
        <f t="shared" si="152"/>
        <v>0</v>
      </c>
      <c r="BY156" s="46">
        <v>0</v>
      </c>
      <c r="BZ156" s="46">
        <f t="shared" si="153"/>
        <v>0</v>
      </c>
      <c r="CA156" s="47">
        <v>0</v>
      </c>
      <c r="CB156" s="46">
        <f t="shared" si="154"/>
        <v>0</v>
      </c>
      <c r="CC156" s="48">
        <v>0</v>
      </c>
      <c r="CD156" s="46">
        <f t="shared" si="155"/>
        <v>0</v>
      </c>
      <c r="CE156" s="49">
        <v>45</v>
      </c>
      <c r="CF156" s="50">
        <f t="shared" si="136"/>
        <v>25066.776214755555</v>
      </c>
      <c r="CG156" s="51">
        <v>313368.95246222231</v>
      </c>
      <c r="CH156" s="52"/>
      <c r="CI156" s="52"/>
      <c r="CJ156" s="52"/>
      <c r="CK156" s="53"/>
      <c r="CL156" s="53"/>
      <c r="CM156" s="53"/>
      <c r="CN156" s="53"/>
      <c r="CO156" s="53"/>
      <c r="CP156" s="53"/>
      <c r="CQ156" s="53"/>
      <c r="CR156" s="53"/>
      <c r="CS156" s="53"/>
      <c r="CT156" s="52">
        <f t="shared" si="134"/>
        <v>25066.776214755555</v>
      </c>
      <c r="CU156" s="52">
        <f t="shared" si="134"/>
        <v>25066.776214755555</v>
      </c>
      <c r="CV156" s="52">
        <f t="shared" si="134"/>
        <v>25066.776214755555</v>
      </c>
      <c r="CW156" s="52">
        <f t="shared" si="134"/>
        <v>25066.776214755555</v>
      </c>
      <c r="CX156" s="52">
        <f t="shared" si="134"/>
        <v>25066.776214755555</v>
      </c>
      <c r="CY156" s="52">
        <f t="shared" si="134"/>
        <v>25066.776214755555</v>
      </c>
      <c r="CZ156" s="52">
        <f t="shared" si="134"/>
        <v>25066.776214755555</v>
      </c>
      <c r="DA156" s="52">
        <f t="shared" si="134"/>
        <v>25066.776214755555</v>
      </c>
      <c r="DB156" s="52">
        <f t="shared" si="134"/>
        <v>25066.776214755555</v>
      </c>
      <c r="DC156" s="52">
        <f t="shared" si="134"/>
        <v>25066.776214755555</v>
      </c>
      <c r="DD156" s="52">
        <f t="shared" si="134"/>
        <v>25066.776214755555</v>
      </c>
      <c r="DE156" s="52">
        <f t="shared" si="134"/>
        <v>25066.776214755555</v>
      </c>
      <c r="DF156" s="52">
        <f t="shared" si="134"/>
        <v>25066.776214755555</v>
      </c>
      <c r="DG156" s="54">
        <v>771369.7291377777</v>
      </c>
      <c r="DH156" s="55">
        <v>13</v>
      </c>
      <c r="DI156" s="56" t="s">
        <v>545</v>
      </c>
      <c r="DJ156" s="57">
        <v>3082.48</v>
      </c>
      <c r="DK156" s="57">
        <v>3082.48</v>
      </c>
      <c r="DL156" s="57">
        <v>3082.48</v>
      </c>
      <c r="DM156" s="57">
        <v>3082.48</v>
      </c>
      <c r="DN156" s="57">
        <v>3082.48</v>
      </c>
      <c r="DO156" s="57">
        <v>36.989760000000004</v>
      </c>
      <c r="DP156" s="58">
        <v>40.072240000000001</v>
      </c>
      <c r="DQ156" s="58">
        <v>40.072240000000001</v>
      </c>
      <c r="DR156" s="58">
        <v>40.072240000000001</v>
      </c>
      <c r="DS156" s="58">
        <v>40.072240000000001</v>
      </c>
    </row>
    <row r="157" spans="1:123" x14ac:dyDescent="0.25">
      <c r="A157" s="30" t="s">
        <v>899</v>
      </c>
      <c r="B157" s="65">
        <v>1211185</v>
      </c>
      <c r="C157" s="66"/>
      <c r="D157" s="67" t="s">
        <v>900</v>
      </c>
      <c r="E157" s="34" t="s">
        <v>901</v>
      </c>
      <c r="F157" s="34" t="s">
        <v>489</v>
      </c>
      <c r="G157" s="34" t="s">
        <v>463</v>
      </c>
      <c r="H157" s="34" t="s">
        <v>733</v>
      </c>
      <c r="I157" s="34" t="s">
        <v>740</v>
      </c>
      <c r="J157" s="34" t="s">
        <v>163</v>
      </c>
      <c r="K157" s="34" t="s">
        <v>692</v>
      </c>
      <c r="L157" s="34" t="s">
        <v>617</v>
      </c>
      <c r="M157" s="36">
        <v>1.04</v>
      </c>
      <c r="N157" s="69" t="s">
        <v>586</v>
      </c>
      <c r="O157" s="69" t="s">
        <v>58</v>
      </c>
      <c r="P157" s="37" t="s">
        <v>469</v>
      </c>
      <c r="Q157" s="38">
        <v>2017</v>
      </c>
      <c r="R157" s="39" t="s">
        <v>470</v>
      </c>
      <c r="S157" s="37" t="s">
        <v>686</v>
      </c>
      <c r="T157" s="39" t="s">
        <v>494</v>
      </c>
      <c r="U157" s="39" t="s">
        <v>495</v>
      </c>
      <c r="V157" s="39" t="s">
        <v>687</v>
      </c>
      <c r="W157" s="40" t="s">
        <v>902</v>
      </c>
      <c r="X157" s="40">
        <v>2022</v>
      </c>
      <c r="Y157" s="86"/>
      <c r="Z157" s="274">
        <v>364246.36</v>
      </c>
      <c r="AA157" s="42"/>
      <c r="AB157" s="35">
        <v>1264303.49</v>
      </c>
      <c r="AC157" s="43">
        <v>0</v>
      </c>
      <c r="AD157" s="43"/>
      <c r="AE157" s="43">
        <v>0</v>
      </c>
      <c r="AF157" s="44"/>
      <c r="AG157" s="45">
        <f t="shared" si="129"/>
        <v>900055</v>
      </c>
      <c r="AH157" s="45">
        <f t="shared" si="130"/>
        <v>936057.20000000007</v>
      </c>
      <c r="AI157" s="45">
        <f t="shared" si="102"/>
        <v>1300303.56</v>
      </c>
      <c r="AJ157" s="73">
        <v>0</v>
      </c>
      <c r="AK157" s="73">
        <v>900055</v>
      </c>
      <c r="AL157" s="46">
        <f t="shared" si="140"/>
        <v>936057.20000000007</v>
      </c>
      <c r="AM157" s="46">
        <v>0</v>
      </c>
      <c r="AN157" s="46">
        <f t="shared" si="138"/>
        <v>0</v>
      </c>
      <c r="AO157" s="46">
        <v>0</v>
      </c>
      <c r="AP157" s="46">
        <f t="shared" si="104"/>
        <v>0</v>
      </c>
      <c r="AQ157" s="46">
        <v>0</v>
      </c>
      <c r="AR157" s="46">
        <f t="shared" si="105"/>
        <v>0</v>
      </c>
      <c r="AS157" s="46">
        <v>0</v>
      </c>
      <c r="AT157" s="46">
        <f t="shared" si="106"/>
        <v>0</v>
      </c>
      <c r="AU157" s="46">
        <v>0</v>
      </c>
      <c r="AV157" s="46">
        <f t="shared" si="107"/>
        <v>0</v>
      </c>
      <c r="AW157" s="46">
        <v>0</v>
      </c>
      <c r="AX157" s="46">
        <f t="shared" si="108"/>
        <v>0</v>
      </c>
      <c r="AY157" s="46">
        <v>0</v>
      </c>
      <c r="AZ157" s="46">
        <f t="shared" si="139"/>
        <v>0</v>
      </c>
      <c r="BA157" s="46">
        <v>0</v>
      </c>
      <c r="BB157" s="46">
        <f t="shared" si="141"/>
        <v>0</v>
      </c>
      <c r="BC157" s="46">
        <v>0</v>
      </c>
      <c r="BD157" s="46">
        <f t="shared" si="142"/>
        <v>0</v>
      </c>
      <c r="BE157" s="46">
        <v>0</v>
      </c>
      <c r="BF157" s="46">
        <f t="shared" si="143"/>
        <v>0</v>
      </c>
      <c r="BG157" s="46">
        <v>0</v>
      </c>
      <c r="BH157" s="46">
        <f t="shared" si="144"/>
        <v>0</v>
      </c>
      <c r="BI157" s="46">
        <v>0</v>
      </c>
      <c r="BJ157" s="46">
        <f t="shared" si="145"/>
        <v>0</v>
      </c>
      <c r="BK157" s="46">
        <v>0</v>
      </c>
      <c r="BL157" s="46">
        <f t="shared" si="146"/>
        <v>0</v>
      </c>
      <c r="BM157" s="46">
        <v>0</v>
      </c>
      <c r="BN157" s="46">
        <f t="shared" si="147"/>
        <v>0</v>
      </c>
      <c r="BO157" s="46">
        <v>0</v>
      </c>
      <c r="BP157" s="46">
        <f t="shared" si="148"/>
        <v>0</v>
      </c>
      <c r="BQ157" s="46">
        <v>0</v>
      </c>
      <c r="BR157" s="46">
        <f t="shared" si="149"/>
        <v>0</v>
      </c>
      <c r="BS157" s="46">
        <v>0</v>
      </c>
      <c r="BT157" s="46">
        <f t="shared" si="150"/>
        <v>0</v>
      </c>
      <c r="BU157" s="46">
        <v>0</v>
      </c>
      <c r="BV157" s="46">
        <f t="shared" si="151"/>
        <v>0</v>
      </c>
      <c r="BW157" s="46">
        <v>0</v>
      </c>
      <c r="BX157" s="46">
        <f t="shared" si="152"/>
        <v>0</v>
      </c>
      <c r="BY157" s="46">
        <v>0</v>
      </c>
      <c r="BZ157" s="46">
        <f t="shared" si="153"/>
        <v>0</v>
      </c>
      <c r="CA157" s="47">
        <v>0</v>
      </c>
      <c r="CB157" s="46">
        <f t="shared" si="154"/>
        <v>0</v>
      </c>
      <c r="CC157" s="48">
        <v>0</v>
      </c>
      <c r="CD157" s="46">
        <f t="shared" si="155"/>
        <v>0</v>
      </c>
      <c r="CE157" s="49">
        <v>45</v>
      </c>
      <c r="CF157" s="50">
        <f t="shared" si="136"/>
        <v>28895.634666666669</v>
      </c>
      <c r="CG157" s="71">
        <v>646199.56155555567</v>
      </c>
      <c r="CH157" s="52"/>
      <c r="CI157" s="52"/>
      <c r="CJ157" s="52"/>
      <c r="CK157" s="52">
        <f t="shared" ref="CK157:CS160" si="156">$CF157</f>
        <v>28895.634666666669</v>
      </c>
      <c r="CL157" s="52">
        <f t="shared" si="156"/>
        <v>28895.634666666669</v>
      </c>
      <c r="CM157" s="52">
        <f t="shared" si="156"/>
        <v>28895.634666666669</v>
      </c>
      <c r="CN157" s="52">
        <f t="shared" si="156"/>
        <v>28895.634666666669</v>
      </c>
      <c r="CO157" s="52">
        <f t="shared" si="156"/>
        <v>28895.634666666669</v>
      </c>
      <c r="CP157" s="52">
        <f t="shared" si="156"/>
        <v>28895.634666666669</v>
      </c>
      <c r="CQ157" s="52">
        <f t="shared" si="156"/>
        <v>28895.634666666669</v>
      </c>
      <c r="CR157" s="52">
        <f t="shared" si="156"/>
        <v>28895.634666666669</v>
      </c>
      <c r="CS157" s="52">
        <f t="shared" si="156"/>
        <v>28895.634666666669</v>
      </c>
      <c r="CT157" s="52">
        <f t="shared" si="134"/>
        <v>28895.634666666669</v>
      </c>
      <c r="CU157" s="52">
        <f t="shared" si="134"/>
        <v>28895.634666666669</v>
      </c>
      <c r="CV157" s="52">
        <f t="shared" si="134"/>
        <v>28895.634666666669</v>
      </c>
      <c r="CW157" s="52">
        <f t="shared" si="134"/>
        <v>28895.634666666669</v>
      </c>
      <c r="CX157" s="52">
        <f t="shared" si="134"/>
        <v>28895.634666666669</v>
      </c>
      <c r="CY157" s="52">
        <f t="shared" si="134"/>
        <v>28895.634666666669</v>
      </c>
      <c r="CZ157" s="52">
        <f t="shared" si="134"/>
        <v>28895.634666666669</v>
      </c>
      <c r="DA157" s="52">
        <f t="shared" si="134"/>
        <v>28895.634666666669</v>
      </c>
      <c r="DB157" s="52">
        <f t="shared" si="134"/>
        <v>28895.634666666669</v>
      </c>
      <c r="DC157" s="52">
        <f t="shared" si="134"/>
        <v>28895.634666666669</v>
      </c>
      <c r="DD157" s="52">
        <f t="shared" si="134"/>
        <v>28895.634666666669</v>
      </c>
      <c r="DE157" s="52">
        <f t="shared" si="134"/>
        <v>28895.634666666669</v>
      </c>
      <c r="DF157" s="52">
        <f t="shared" si="134"/>
        <v>28895.634666666669</v>
      </c>
      <c r="DG157" s="54">
        <v>618103.92844444432</v>
      </c>
      <c r="DH157" s="55">
        <v>23</v>
      </c>
      <c r="DI157" s="56" t="s">
        <v>545</v>
      </c>
      <c r="DJ157" s="57">
        <v>422842.61</v>
      </c>
      <c r="DK157" s="57">
        <v>1264303.49</v>
      </c>
      <c r="DL157" s="57">
        <v>1236207.8568888889</v>
      </c>
      <c r="DM157" s="57">
        <v>1208112.2237777777</v>
      </c>
      <c r="DN157" s="57">
        <v>1180016.5906666666</v>
      </c>
      <c r="DO157" s="57">
        <v>5074.11132</v>
      </c>
      <c r="DP157" s="58">
        <v>16435.945369999998</v>
      </c>
      <c r="DQ157" s="58">
        <v>16070.702139555555</v>
      </c>
      <c r="DR157" s="58">
        <v>15705.45890911111</v>
      </c>
      <c r="DS157" s="58">
        <v>15340.215678666666</v>
      </c>
    </row>
    <row r="158" spans="1:123" x14ac:dyDescent="0.25">
      <c r="A158" s="30" t="s">
        <v>903</v>
      </c>
      <c r="B158" s="65">
        <v>1211186</v>
      </c>
      <c r="C158" s="66"/>
      <c r="D158" s="67" t="s">
        <v>904</v>
      </c>
      <c r="E158" s="34" t="s">
        <v>901</v>
      </c>
      <c r="F158" s="34" t="s">
        <v>489</v>
      </c>
      <c r="G158" s="34" t="s">
        <v>463</v>
      </c>
      <c r="H158" s="34" t="s">
        <v>733</v>
      </c>
      <c r="I158" s="34" t="s">
        <v>740</v>
      </c>
      <c r="J158" s="34" t="s">
        <v>163</v>
      </c>
      <c r="K158" s="34" t="s">
        <v>695</v>
      </c>
      <c r="L158" s="34" t="s">
        <v>617</v>
      </c>
      <c r="M158" s="36">
        <v>1.04</v>
      </c>
      <c r="N158" s="69" t="s">
        <v>680</v>
      </c>
      <c r="O158" s="69" t="s">
        <v>58</v>
      </c>
      <c r="P158" s="37" t="s">
        <v>469</v>
      </c>
      <c r="Q158" s="38">
        <v>2017</v>
      </c>
      <c r="R158" s="39" t="s">
        <v>470</v>
      </c>
      <c r="S158" s="37" t="s">
        <v>686</v>
      </c>
      <c r="T158" s="39" t="s">
        <v>494</v>
      </c>
      <c r="U158" s="39" t="s">
        <v>495</v>
      </c>
      <c r="V158" s="39" t="s">
        <v>687</v>
      </c>
      <c r="W158" s="40" t="s">
        <v>905</v>
      </c>
      <c r="X158" s="40" t="s">
        <v>680</v>
      </c>
      <c r="Y158" s="86"/>
      <c r="Z158" s="274">
        <v>1876345.06</v>
      </c>
      <c r="AA158" s="42"/>
      <c r="AB158" s="43">
        <v>1908531.19</v>
      </c>
      <c r="AC158" s="43">
        <v>0</v>
      </c>
      <c r="AD158" s="43"/>
      <c r="AE158" s="43">
        <v>0</v>
      </c>
      <c r="AF158" s="44"/>
      <c r="AG158" s="45">
        <f t="shared" si="129"/>
        <v>32186</v>
      </c>
      <c r="AH158" s="45">
        <f t="shared" si="130"/>
        <v>32186</v>
      </c>
      <c r="AI158" s="45">
        <f t="shared" si="102"/>
        <v>1908531.06</v>
      </c>
      <c r="AJ158" s="46">
        <v>32186</v>
      </c>
      <c r="AK158" s="46">
        <v>0</v>
      </c>
      <c r="AL158" s="46">
        <f t="shared" si="140"/>
        <v>0</v>
      </c>
      <c r="AM158" s="46">
        <v>0</v>
      </c>
      <c r="AN158" s="46">
        <f t="shared" si="138"/>
        <v>0</v>
      </c>
      <c r="AO158" s="46">
        <v>0</v>
      </c>
      <c r="AP158" s="46">
        <f t="shared" si="104"/>
        <v>0</v>
      </c>
      <c r="AQ158" s="46">
        <v>0</v>
      </c>
      <c r="AR158" s="46">
        <f t="shared" si="105"/>
        <v>0</v>
      </c>
      <c r="AS158" s="46">
        <v>0</v>
      </c>
      <c r="AT158" s="46">
        <f t="shared" si="106"/>
        <v>0</v>
      </c>
      <c r="AU158" s="46">
        <v>0</v>
      </c>
      <c r="AV158" s="46">
        <f t="shared" si="107"/>
        <v>0</v>
      </c>
      <c r="AW158" s="46">
        <v>0</v>
      </c>
      <c r="AX158" s="46">
        <f t="shared" si="108"/>
        <v>0</v>
      </c>
      <c r="AY158" s="46">
        <v>0</v>
      </c>
      <c r="AZ158" s="46">
        <f t="shared" si="139"/>
        <v>0</v>
      </c>
      <c r="BA158" s="46">
        <v>0</v>
      </c>
      <c r="BB158" s="46">
        <f t="shared" si="141"/>
        <v>0</v>
      </c>
      <c r="BC158" s="46">
        <v>0</v>
      </c>
      <c r="BD158" s="46">
        <f t="shared" si="142"/>
        <v>0</v>
      </c>
      <c r="BE158" s="46">
        <v>0</v>
      </c>
      <c r="BF158" s="46">
        <f t="shared" si="143"/>
        <v>0</v>
      </c>
      <c r="BG158" s="46">
        <v>0</v>
      </c>
      <c r="BH158" s="46">
        <f t="shared" si="144"/>
        <v>0</v>
      </c>
      <c r="BI158" s="46">
        <v>0</v>
      </c>
      <c r="BJ158" s="46">
        <f t="shared" si="145"/>
        <v>0</v>
      </c>
      <c r="BK158" s="46">
        <v>0</v>
      </c>
      <c r="BL158" s="46">
        <f t="shared" si="146"/>
        <v>0</v>
      </c>
      <c r="BM158" s="46">
        <v>0</v>
      </c>
      <c r="BN158" s="46">
        <f t="shared" si="147"/>
        <v>0</v>
      </c>
      <c r="BO158" s="46">
        <v>0</v>
      </c>
      <c r="BP158" s="46">
        <f t="shared" si="148"/>
        <v>0</v>
      </c>
      <c r="BQ158" s="46">
        <v>0</v>
      </c>
      <c r="BR158" s="46">
        <f t="shared" si="149"/>
        <v>0</v>
      </c>
      <c r="BS158" s="46">
        <v>0</v>
      </c>
      <c r="BT158" s="46">
        <f t="shared" si="150"/>
        <v>0</v>
      </c>
      <c r="BU158" s="46">
        <v>0</v>
      </c>
      <c r="BV158" s="46">
        <f t="shared" si="151"/>
        <v>0</v>
      </c>
      <c r="BW158" s="46">
        <v>0</v>
      </c>
      <c r="BX158" s="46">
        <f t="shared" si="152"/>
        <v>0</v>
      </c>
      <c r="BY158" s="46">
        <v>0</v>
      </c>
      <c r="BZ158" s="46">
        <f t="shared" si="153"/>
        <v>0</v>
      </c>
      <c r="CA158" s="47">
        <v>0</v>
      </c>
      <c r="CB158" s="46">
        <f t="shared" si="154"/>
        <v>0</v>
      </c>
      <c r="CC158" s="48">
        <v>0</v>
      </c>
      <c r="CD158" s="46">
        <f t="shared" si="155"/>
        <v>0</v>
      </c>
      <c r="CE158" s="49">
        <v>45</v>
      </c>
      <c r="CF158" s="50">
        <f t="shared" si="136"/>
        <v>42411.801333333337</v>
      </c>
      <c r="CG158" s="51">
        <v>1017883.301333333</v>
      </c>
      <c r="CH158" s="52"/>
      <c r="CI158" s="90"/>
      <c r="CJ158" s="53">
        <f>$CF158</f>
        <v>42411.801333333337</v>
      </c>
      <c r="CK158" s="53">
        <f t="shared" si="156"/>
        <v>42411.801333333337</v>
      </c>
      <c r="CL158" s="53">
        <f t="shared" si="156"/>
        <v>42411.801333333337</v>
      </c>
      <c r="CM158" s="53">
        <f t="shared" si="156"/>
        <v>42411.801333333337</v>
      </c>
      <c r="CN158" s="53">
        <f t="shared" si="156"/>
        <v>42411.801333333337</v>
      </c>
      <c r="CO158" s="53">
        <f t="shared" si="156"/>
        <v>42411.801333333337</v>
      </c>
      <c r="CP158" s="53">
        <f t="shared" si="156"/>
        <v>42411.801333333337</v>
      </c>
      <c r="CQ158" s="53">
        <f t="shared" si="156"/>
        <v>42411.801333333337</v>
      </c>
      <c r="CR158" s="53">
        <f t="shared" si="156"/>
        <v>42411.801333333337</v>
      </c>
      <c r="CS158" s="53">
        <f t="shared" si="156"/>
        <v>42411.801333333337</v>
      </c>
      <c r="CT158" s="53">
        <f t="shared" si="134"/>
        <v>42411.801333333337</v>
      </c>
      <c r="CU158" s="53">
        <f t="shared" si="134"/>
        <v>42411.801333333337</v>
      </c>
      <c r="CV158" s="53">
        <f t="shared" si="134"/>
        <v>42411.801333333337</v>
      </c>
      <c r="CW158" s="53">
        <f t="shared" si="134"/>
        <v>42411.801333333337</v>
      </c>
      <c r="CX158" s="53">
        <f t="shared" si="134"/>
        <v>42411.801333333337</v>
      </c>
      <c r="CY158" s="53">
        <f t="shared" si="134"/>
        <v>42411.801333333337</v>
      </c>
      <c r="CZ158" s="53">
        <f t="shared" si="134"/>
        <v>42411.801333333337</v>
      </c>
      <c r="DA158" s="53">
        <f t="shared" si="134"/>
        <v>42411.801333333337</v>
      </c>
      <c r="DB158" s="53">
        <f t="shared" si="134"/>
        <v>42411.801333333337</v>
      </c>
      <c r="DC158" s="53">
        <f t="shared" si="134"/>
        <v>42411.801333333337</v>
      </c>
      <c r="DD158" s="53">
        <f t="shared" si="134"/>
        <v>42411.801333333337</v>
      </c>
      <c r="DE158" s="53">
        <f t="shared" si="134"/>
        <v>42411.801333333337</v>
      </c>
      <c r="DF158" s="53">
        <f t="shared" si="134"/>
        <v>42411.801333333337</v>
      </c>
      <c r="DG158" s="54">
        <v>890647.88866666693</v>
      </c>
      <c r="DH158" s="55">
        <v>24</v>
      </c>
      <c r="DI158" s="56" t="s">
        <v>545</v>
      </c>
      <c r="DJ158" s="57">
        <v>1908531.19</v>
      </c>
      <c r="DK158" s="57">
        <v>1866119.3857777778</v>
      </c>
      <c r="DL158" s="57">
        <v>1823707.5815555556</v>
      </c>
      <c r="DM158" s="57">
        <v>1781295.7773333334</v>
      </c>
      <c r="DN158" s="57">
        <v>1738883.9731111112</v>
      </c>
      <c r="DO158" s="57">
        <v>22902.37428</v>
      </c>
      <c r="DP158" s="58">
        <v>24259.552015111109</v>
      </c>
      <c r="DQ158" s="58">
        <v>23708.198560222223</v>
      </c>
      <c r="DR158" s="58">
        <v>23156.845105333334</v>
      </c>
      <c r="DS158" s="58">
        <v>22605.491650444445</v>
      </c>
    </row>
    <row r="159" spans="1:123" x14ac:dyDescent="0.25">
      <c r="A159" s="30" t="s">
        <v>873</v>
      </c>
      <c r="B159" s="65">
        <v>1211190</v>
      </c>
      <c r="C159" s="66"/>
      <c r="D159" s="67" t="s">
        <v>906</v>
      </c>
      <c r="E159" s="34" t="s">
        <v>548</v>
      </c>
      <c r="F159" s="34" t="s">
        <v>489</v>
      </c>
      <c r="G159" s="34" t="s">
        <v>597</v>
      </c>
      <c r="H159" s="34" t="s">
        <v>733</v>
      </c>
      <c r="I159" s="34" t="s">
        <v>734</v>
      </c>
      <c r="J159" s="34" t="s">
        <v>60</v>
      </c>
      <c r="K159" s="34" t="s">
        <v>692</v>
      </c>
      <c r="L159" s="34" t="s">
        <v>617</v>
      </c>
      <c r="M159" s="36">
        <v>1.04</v>
      </c>
      <c r="N159" s="69" t="s">
        <v>586</v>
      </c>
      <c r="O159" s="69" t="s">
        <v>58</v>
      </c>
      <c r="P159" s="37" t="s">
        <v>469</v>
      </c>
      <c r="Q159" s="38">
        <v>2017</v>
      </c>
      <c r="R159" s="39" t="s">
        <v>470</v>
      </c>
      <c r="S159" s="37" t="s">
        <v>686</v>
      </c>
      <c r="T159" s="39" t="s">
        <v>494</v>
      </c>
      <c r="U159" s="39" t="s">
        <v>495</v>
      </c>
      <c r="V159" s="39" t="s">
        <v>687</v>
      </c>
      <c r="W159" s="40" t="s">
        <v>875</v>
      </c>
      <c r="X159" s="40" t="s">
        <v>530</v>
      </c>
      <c r="Y159" s="86"/>
      <c r="Z159" s="274">
        <v>63797.61</v>
      </c>
      <c r="AA159" s="42"/>
      <c r="AB159" s="35">
        <v>2686271.06</v>
      </c>
      <c r="AC159" s="43">
        <v>0</v>
      </c>
      <c r="AD159" s="43"/>
      <c r="AE159" s="43">
        <v>0</v>
      </c>
      <c r="AF159" s="44"/>
      <c r="AG159" s="45">
        <f t="shared" si="129"/>
        <v>4427805</v>
      </c>
      <c r="AH159" s="45">
        <f t="shared" si="130"/>
        <v>4592338.5600000005</v>
      </c>
      <c r="AI159" s="45">
        <f t="shared" si="102"/>
        <v>4656136.1700000009</v>
      </c>
      <c r="AJ159" s="256">
        <f>208000+106466</f>
        <v>314466</v>
      </c>
      <c r="AK159" s="85">
        <v>2056670</v>
      </c>
      <c r="AL159" s="46">
        <f t="shared" si="140"/>
        <v>2138936.8000000003</v>
      </c>
      <c r="AM159" s="85">
        <v>2056669</v>
      </c>
      <c r="AN159" s="46">
        <f t="shared" si="138"/>
        <v>2138935.7600000002</v>
      </c>
      <c r="AO159" s="46">
        <v>0</v>
      </c>
      <c r="AP159" s="46">
        <f t="shared" si="104"/>
        <v>0</v>
      </c>
      <c r="AQ159" s="46">
        <v>0</v>
      </c>
      <c r="AR159" s="46">
        <f t="shared" si="105"/>
        <v>0</v>
      </c>
      <c r="AS159" s="46">
        <v>0</v>
      </c>
      <c r="AT159" s="46">
        <f t="shared" si="106"/>
        <v>0</v>
      </c>
      <c r="AU159" s="46">
        <v>0</v>
      </c>
      <c r="AV159" s="46">
        <f t="shared" si="107"/>
        <v>0</v>
      </c>
      <c r="AW159" s="46">
        <v>0</v>
      </c>
      <c r="AX159" s="46">
        <f t="shared" si="108"/>
        <v>0</v>
      </c>
      <c r="AY159" s="46">
        <v>0</v>
      </c>
      <c r="AZ159" s="46">
        <f t="shared" si="139"/>
        <v>0</v>
      </c>
      <c r="BA159" s="46">
        <v>0</v>
      </c>
      <c r="BB159" s="46">
        <f t="shared" si="141"/>
        <v>0</v>
      </c>
      <c r="BC159" s="46">
        <v>0</v>
      </c>
      <c r="BD159" s="46">
        <f t="shared" si="142"/>
        <v>0</v>
      </c>
      <c r="BE159" s="46">
        <v>0</v>
      </c>
      <c r="BF159" s="46">
        <f t="shared" si="143"/>
        <v>0</v>
      </c>
      <c r="BG159" s="46">
        <v>0</v>
      </c>
      <c r="BH159" s="46">
        <f t="shared" si="144"/>
        <v>0</v>
      </c>
      <c r="BI159" s="46">
        <v>0</v>
      </c>
      <c r="BJ159" s="46">
        <f t="shared" si="145"/>
        <v>0</v>
      </c>
      <c r="BK159" s="46">
        <v>0</v>
      </c>
      <c r="BL159" s="46">
        <f t="shared" si="146"/>
        <v>0</v>
      </c>
      <c r="BM159" s="46">
        <v>0</v>
      </c>
      <c r="BN159" s="46">
        <f t="shared" si="147"/>
        <v>0</v>
      </c>
      <c r="BO159" s="46">
        <v>0</v>
      </c>
      <c r="BP159" s="46">
        <f t="shared" si="148"/>
        <v>0</v>
      </c>
      <c r="BQ159" s="46">
        <v>0</v>
      </c>
      <c r="BR159" s="46">
        <f t="shared" si="149"/>
        <v>0</v>
      </c>
      <c r="BS159" s="46">
        <v>0</v>
      </c>
      <c r="BT159" s="46">
        <f t="shared" si="150"/>
        <v>0</v>
      </c>
      <c r="BU159" s="46">
        <v>0</v>
      </c>
      <c r="BV159" s="46">
        <f t="shared" si="151"/>
        <v>0</v>
      </c>
      <c r="BW159" s="46">
        <v>0</v>
      </c>
      <c r="BX159" s="46">
        <f t="shared" si="152"/>
        <v>0</v>
      </c>
      <c r="BY159" s="46">
        <v>0</v>
      </c>
      <c r="BZ159" s="46">
        <f t="shared" si="153"/>
        <v>0</v>
      </c>
      <c r="CA159" s="47">
        <v>0</v>
      </c>
      <c r="CB159" s="46">
        <f t="shared" si="154"/>
        <v>0</v>
      </c>
      <c r="CC159" s="48">
        <v>0</v>
      </c>
      <c r="CD159" s="46">
        <f t="shared" si="155"/>
        <v>0</v>
      </c>
      <c r="CE159" s="49">
        <v>45</v>
      </c>
      <c r="CF159" s="50">
        <f t="shared" si="136"/>
        <v>103469.69266666668</v>
      </c>
      <c r="CG159" s="71">
        <v>1253593.1613333335</v>
      </c>
      <c r="CH159" s="52"/>
      <c r="CI159" s="52"/>
      <c r="CJ159" s="52"/>
      <c r="CK159" s="53"/>
      <c r="CL159" s="52"/>
      <c r="CM159" s="52">
        <f t="shared" si="156"/>
        <v>103469.69266666668</v>
      </c>
      <c r="CN159" s="52">
        <f t="shared" si="156"/>
        <v>103469.69266666668</v>
      </c>
      <c r="CO159" s="52">
        <f t="shared" si="156"/>
        <v>103469.69266666668</v>
      </c>
      <c r="CP159" s="52">
        <f t="shared" si="156"/>
        <v>103469.69266666668</v>
      </c>
      <c r="CQ159" s="52">
        <f t="shared" si="156"/>
        <v>103469.69266666668</v>
      </c>
      <c r="CR159" s="52">
        <f t="shared" si="156"/>
        <v>103469.69266666668</v>
      </c>
      <c r="CS159" s="52">
        <f t="shared" si="156"/>
        <v>103469.69266666668</v>
      </c>
      <c r="CT159" s="52">
        <f t="shared" si="134"/>
        <v>103469.69266666668</v>
      </c>
      <c r="CU159" s="52">
        <f t="shared" si="134"/>
        <v>103469.69266666668</v>
      </c>
      <c r="CV159" s="52">
        <f t="shared" si="134"/>
        <v>103469.69266666668</v>
      </c>
      <c r="CW159" s="52">
        <f t="shared" si="134"/>
        <v>103469.69266666668</v>
      </c>
      <c r="CX159" s="52">
        <f t="shared" si="134"/>
        <v>103469.69266666668</v>
      </c>
      <c r="CY159" s="52">
        <f t="shared" si="134"/>
        <v>103469.69266666668</v>
      </c>
      <c r="CZ159" s="52">
        <f t="shared" si="134"/>
        <v>103469.69266666668</v>
      </c>
      <c r="DA159" s="52">
        <f t="shared" si="134"/>
        <v>103469.69266666668</v>
      </c>
      <c r="DB159" s="52">
        <f t="shared" si="134"/>
        <v>103469.69266666668</v>
      </c>
      <c r="DC159" s="52">
        <f t="shared" si="134"/>
        <v>103469.69266666668</v>
      </c>
      <c r="DD159" s="52">
        <f t="shared" si="134"/>
        <v>103469.69266666668</v>
      </c>
      <c r="DE159" s="52">
        <f t="shared" si="134"/>
        <v>103469.69266666668</v>
      </c>
      <c r="DF159" s="52">
        <f t="shared" si="134"/>
        <v>103469.69266666668</v>
      </c>
      <c r="DG159" s="54">
        <v>1432677.8986666666</v>
      </c>
      <c r="DH159" s="55">
        <v>21</v>
      </c>
      <c r="DI159" s="56" t="s">
        <v>545</v>
      </c>
      <c r="DJ159" s="57">
        <v>110131.78</v>
      </c>
      <c r="DK159" s="57">
        <v>318131.78000000003</v>
      </c>
      <c r="DL159" s="57">
        <v>1606089.62</v>
      </c>
      <c r="DM159" s="57">
        <v>2686271.06</v>
      </c>
      <c r="DN159" s="57">
        <v>2626576.1475555557</v>
      </c>
      <c r="DO159" s="57">
        <v>1321.5813599999999</v>
      </c>
      <c r="DP159" s="58">
        <v>4135.7131399999998</v>
      </c>
      <c r="DQ159" s="58">
        <v>20879.165059999999</v>
      </c>
      <c r="DR159" s="58">
        <v>34921.523779999996</v>
      </c>
      <c r="DS159" s="58">
        <v>34145.489918222222</v>
      </c>
    </row>
    <row r="160" spans="1:123" x14ac:dyDescent="0.25">
      <c r="A160" s="30" t="s">
        <v>907</v>
      </c>
      <c r="B160" s="65">
        <v>1211195</v>
      </c>
      <c r="C160" s="66"/>
      <c r="D160" s="67" t="s">
        <v>908</v>
      </c>
      <c r="E160" s="34" t="s">
        <v>548</v>
      </c>
      <c r="F160" s="34" t="s">
        <v>489</v>
      </c>
      <c r="G160" s="34" t="s">
        <v>463</v>
      </c>
      <c r="H160" s="34" t="s">
        <v>54</v>
      </c>
      <c r="I160" s="34" t="s">
        <v>490</v>
      </c>
      <c r="J160" s="34" t="s">
        <v>166</v>
      </c>
      <c r="K160" s="34" t="s">
        <v>692</v>
      </c>
      <c r="L160" s="34" t="s">
        <v>744</v>
      </c>
      <c r="M160" s="36">
        <v>1.04</v>
      </c>
      <c r="N160" s="69" t="s">
        <v>680</v>
      </c>
      <c r="O160" s="69" t="s">
        <v>30</v>
      </c>
      <c r="P160" s="37" t="s">
        <v>469</v>
      </c>
      <c r="Q160" s="38">
        <v>2020</v>
      </c>
      <c r="R160" s="39" t="s">
        <v>470</v>
      </c>
      <c r="S160" s="37" t="s">
        <v>686</v>
      </c>
      <c r="T160" s="39" t="s">
        <v>494</v>
      </c>
      <c r="U160" s="39" t="s">
        <v>495</v>
      </c>
      <c r="V160" s="39" t="s">
        <v>687</v>
      </c>
      <c r="W160" s="40" t="s">
        <v>551</v>
      </c>
      <c r="X160" s="40" t="s">
        <v>680</v>
      </c>
      <c r="Y160" s="41"/>
      <c r="Z160" s="274">
        <v>2136.3000000000002</v>
      </c>
      <c r="AA160" s="42"/>
      <c r="AB160" s="43">
        <v>266988.79999999999</v>
      </c>
      <c r="AC160" s="43">
        <v>0</v>
      </c>
      <c r="AD160" s="43"/>
      <c r="AE160" s="43">
        <v>0</v>
      </c>
      <c r="AF160" s="44"/>
      <c r="AG160" s="45">
        <f t="shared" si="129"/>
        <v>30000</v>
      </c>
      <c r="AH160" s="45">
        <f t="shared" si="130"/>
        <v>30000</v>
      </c>
      <c r="AI160" s="45">
        <f t="shared" si="102"/>
        <v>32136.3</v>
      </c>
      <c r="AJ160" s="91">
        <v>30000</v>
      </c>
      <c r="AK160" s="46">
        <v>0</v>
      </c>
      <c r="AL160" s="46">
        <f t="shared" si="140"/>
        <v>0</v>
      </c>
      <c r="AM160" s="46">
        <v>0</v>
      </c>
      <c r="AN160" s="46">
        <f t="shared" si="138"/>
        <v>0</v>
      </c>
      <c r="AO160" s="46">
        <v>0</v>
      </c>
      <c r="AP160" s="46">
        <f t="shared" si="104"/>
        <v>0</v>
      </c>
      <c r="AQ160" s="46">
        <v>0</v>
      </c>
      <c r="AR160" s="46">
        <f t="shared" si="105"/>
        <v>0</v>
      </c>
      <c r="AS160" s="46">
        <v>0</v>
      </c>
      <c r="AT160" s="46">
        <f t="shared" si="106"/>
        <v>0</v>
      </c>
      <c r="AU160" s="46">
        <v>0</v>
      </c>
      <c r="AV160" s="46">
        <f t="shared" si="107"/>
        <v>0</v>
      </c>
      <c r="AW160" s="46">
        <v>0</v>
      </c>
      <c r="AX160" s="46">
        <f t="shared" si="108"/>
        <v>0</v>
      </c>
      <c r="AY160" s="46">
        <v>0</v>
      </c>
      <c r="AZ160" s="46">
        <f t="shared" si="139"/>
        <v>0</v>
      </c>
      <c r="BA160" s="46">
        <v>0</v>
      </c>
      <c r="BB160" s="46">
        <f t="shared" si="141"/>
        <v>0</v>
      </c>
      <c r="BC160" s="46">
        <v>0</v>
      </c>
      <c r="BD160" s="46">
        <f t="shared" si="142"/>
        <v>0</v>
      </c>
      <c r="BE160" s="46">
        <v>0</v>
      </c>
      <c r="BF160" s="46">
        <f t="shared" si="143"/>
        <v>0</v>
      </c>
      <c r="BG160" s="46">
        <v>0</v>
      </c>
      <c r="BH160" s="46">
        <f t="shared" si="144"/>
        <v>0</v>
      </c>
      <c r="BI160" s="46">
        <v>0</v>
      </c>
      <c r="BJ160" s="46">
        <f t="shared" si="145"/>
        <v>0</v>
      </c>
      <c r="BK160" s="46">
        <v>0</v>
      </c>
      <c r="BL160" s="46">
        <f t="shared" si="146"/>
        <v>0</v>
      </c>
      <c r="BM160" s="46">
        <v>0</v>
      </c>
      <c r="BN160" s="46">
        <f t="shared" si="147"/>
        <v>0</v>
      </c>
      <c r="BO160" s="46">
        <v>0</v>
      </c>
      <c r="BP160" s="46">
        <f t="shared" si="148"/>
        <v>0</v>
      </c>
      <c r="BQ160" s="46">
        <v>0</v>
      </c>
      <c r="BR160" s="46">
        <f t="shared" si="149"/>
        <v>0</v>
      </c>
      <c r="BS160" s="46">
        <v>0</v>
      </c>
      <c r="BT160" s="46">
        <f t="shared" si="150"/>
        <v>0</v>
      </c>
      <c r="BU160" s="46">
        <v>0</v>
      </c>
      <c r="BV160" s="46">
        <f t="shared" si="151"/>
        <v>0</v>
      </c>
      <c r="BW160" s="46">
        <v>0</v>
      </c>
      <c r="BX160" s="46">
        <f t="shared" si="152"/>
        <v>0</v>
      </c>
      <c r="BY160" s="46">
        <v>0</v>
      </c>
      <c r="BZ160" s="46">
        <f t="shared" si="153"/>
        <v>0</v>
      </c>
      <c r="CA160" s="47">
        <v>0</v>
      </c>
      <c r="CB160" s="46">
        <f t="shared" si="154"/>
        <v>0</v>
      </c>
      <c r="CC160" s="48">
        <v>0</v>
      </c>
      <c r="CD160" s="46">
        <f t="shared" si="155"/>
        <v>0</v>
      </c>
      <c r="CE160" s="49">
        <v>15</v>
      </c>
      <c r="CF160" s="50">
        <f t="shared" si="136"/>
        <v>2142.42</v>
      </c>
      <c r="CG160" s="71">
        <v>266988.79999999993</v>
      </c>
      <c r="CH160" s="52"/>
      <c r="CI160" s="52"/>
      <c r="CJ160" s="52">
        <f>$CF160</f>
        <v>2142.42</v>
      </c>
      <c r="CK160" s="52">
        <f>$CF160</f>
        <v>2142.42</v>
      </c>
      <c r="CL160" s="52">
        <f>$CF160</f>
        <v>2142.42</v>
      </c>
      <c r="CM160" s="52">
        <f t="shared" si="156"/>
        <v>2142.42</v>
      </c>
      <c r="CN160" s="52">
        <f t="shared" si="156"/>
        <v>2142.42</v>
      </c>
      <c r="CO160" s="52">
        <f t="shared" si="156"/>
        <v>2142.42</v>
      </c>
      <c r="CP160" s="52">
        <f t="shared" si="156"/>
        <v>2142.42</v>
      </c>
      <c r="CQ160" s="52">
        <f t="shared" si="156"/>
        <v>2142.42</v>
      </c>
      <c r="CR160" s="52">
        <f t="shared" si="156"/>
        <v>2142.42</v>
      </c>
      <c r="CS160" s="52">
        <f t="shared" si="156"/>
        <v>2142.42</v>
      </c>
      <c r="CT160" s="52">
        <f>$CF160</f>
        <v>2142.42</v>
      </c>
      <c r="CU160" s="52">
        <f>$CF160</f>
        <v>2142.42</v>
      </c>
      <c r="CV160" s="52">
        <f>$CF160</f>
        <v>2142.42</v>
      </c>
      <c r="CW160" s="52">
        <f>$CF160</f>
        <v>2142.42</v>
      </c>
      <c r="CX160" s="52">
        <f>$CF160</f>
        <v>2142.42</v>
      </c>
      <c r="CY160" s="52"/>
      <c r="CZ160" s="52"/>
      <c r="DA160" s="52"/>
      <c r="DB160" s="52"/>
      <c r="DC160" s="52"/>
      <c r="DD160" s="52"/>
      <c r="DE160" s="52"/>
      <c r="DF160" s="52"/>
      <c r="DG160" s="54">
        <v>0</v>
      </c>
      <c r="DH160" s="55">
        <v>15</v>
      </c>
      <c r="DI160" s="56" t="s">
        <v>748</v>
      </c>
      <c r="DJ160" s="57">
        <v>0</v>
      </c>
      <c r="DK160" s="57">
        <v>266988.79999999999</v>
      </c>
      <c r="DL160" s="57">
        <v>249189.54666666666</v>
      </c>
      <c r="DM160" s="57">
        <v>231390.29333333333</v>
      </c>
      <c r="DN160" s="57">
        <v>213591.04000000001</v>
      </c>
      <c r="DO160" s="57">
        <v>0</v>
      </c>
      <c r="DP160" s="58">
        <v>3470.8543999999997</v>
      </c>
      <c r="DQ160" s="58">
        <v>3239.4641066666663</v>
      </c>
      <c r="DR160" s="58">
        <v>3008.0738133333334</v>
      </c>
      <c r="DS160" s="58">
        <v>2776.68352</v>
      </c>
    </row>
    <row r="161" spans="1:123" x14ac:dyDescent="0.25">
      <c r="A161" s="30"/>
      <c r="B161" s="65">
        <v>1214052</v>
      </c>
      <c r="C161" s="66"/>
      <c r="D161" s="67" t="s">
        <v>909</v>
      </c>
      <c r="E161" s="34" t="s">
        <v>548</v>
      </c>
      <c r="F161" s="34" t="s">
        <v>489</v>
      </c>
      <c r="G161" s="34" t="s">
        <v>597</v>
      </c>
      <c r="H161" s="34" t="s">
        <v>54</v>
      </c>
      <c r="I161" s="34" t="s">
        <v>490</v>
      </c>
      <c r="J161" s="34" t="s">
        <v>173</v>
      </c>
      <c r="K161" s="34" t="s">
        <v>714</v>
      </c>
      <c r="L161" s="34" t="s">
        <v>679</v>
      </c>
      <c r="M161" s="36">
        <v>1.04</v>
      </c>
      <c r="N161" s="69" t="s">
        <v>586</v>
      </c>
      <c r="O161" s="69" t="s">
        <v>30</v>
      </c>
      <c r="P161" s="37" t="s">
        <v>493</v>
      </c>
      <c r="Q161" s="38">
        <v>2018</v>
      </c>
      <c r="R161" s="39" t="s">
        <v>58</v>
      </c>
      <c r="S161" s="38" t="s">
        <v>493</v>
      </c>
      <c r="T161" s="39" t="s">
        <v>494</v>
      </c>
      <c r="U161" s="39" t="s">
        <v>495</v>
      </c>
      <c r="V161" s="39" t="s">
        <v>687</v>
      </c>
      <c r="W161" s="40" t="s">
        <v>681</v>
      </c>
      <c r="X161" s="40" t="s">
        <v>680</v>
      </c>
      <c r="Y161" s="41"/>
      <c r="Z161" s="274"/>
      <c r="AA161" s="42"/>
      <c r="AB161" s="43">
        <v>699575</v>
      </c>
      <c r="AC161" s="43"/>
      <c r="AD161" s="43"/>
      <c r="AE161" s="43"/>
      <c r="AF161" s="44"/>
      <c r="AG161" s="45">
        <f t="shared" si="129"/>
        <v>20130</v>
      </c>
      <c r="AH161" s="45">
        <f t="shared" si="130"/>
        <v>20130</v>
      </c>
      <c r="AI161" s="45">
        <f t="shared" si="102"/>
        <v>20130</v>
      </c>
      <c r="AJ161" s="46">
        <v>20130</v>
      </c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7"/>
      <c r="CB161" s="46"/>
      <c r="CC161" s="48"/>
      <c r="CD161" s="46"/>
      <c r="CE161" s="49"/>
      <c r="CF161" s="50"/>
      <c r="CG161" s="89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4"/>
      <c r="DH161" s="55"/>
      <c r="DI161" s="56"/>
      <c r="DJ161" s="57"/>
      <c r="DK161" s="57"/>
      <c r="DL161" s="57"/>
      <c r="DM161" s="57"/>
      <c r="DN161" s="57"/>
      <c r="DO161" s="57"/>
      <c r="DP161" s="58"/>
      <c r="DQ161" s="58"/>
      <c r="DR161" s="58"/>
      <c r="DS161" s="58"/>
    </row>
    <row r="162" spans="1:123" x14ac:dyDescent="0.25">
      <c r="A162" s="30" t="s">
        <v>910</v>
      </c>
      <c r="B162" s="65">
        <v>1220004</v>
      </c>
      <c r="C162" s="66"/>
      <c r="D162" s="67" t="s">
        <v>911</v>
      </c>
      <c r="E162" s="34" t="s">
        <v>548</v>
      </c>
      <c r="F162" s="34" t="s">
        <v>489</v>
      </c>
      <c r="G162" s="34" t="s">
        <v>597</v>
      </c>
      <c r="H162" s="34" t="s">
        <v>177</v>
      </c>
      <c r="I162" s="34" t="s">
        <v>912</v>
      </c>
      <c r="J162" s="34" t="s">
        <v>60</v>
      </c>
      <c r="K162" s="34" t="s">
        <v>714</v>
      </c>
      <c r="L162" s="34" t="s">
        <v>617</v>
      </c>
      <c r="M162" s="36">
        <v>1.04</v>
      </c>
      <c r="N162" s="69">
        <v>2022</v>
      </c>
      <c r="O162" s="69" t="s">
        <v>58</v>
      </c>
      <c r="P162" s="37" t="s">
        <v>493</v>
      </c>
      <c r="Q162" s="38">
        <v>2021</v>
      </c>
      <c r="R162" s="39" t="s">
        <v>913</v>
      </c>
      <c r="S162" s="37" t="s">
        <v>686</v>
      </c>
      <c r="T162" s="39" t="s">
        <v>494</v>
      </c>
      <c r="U162" s="39" t="s">
        <v>495</v>
      </c>
      <c r="V162" s="39" t="s">
        <v>687</v>
      </c>
      <c r="W162" s="40" t="s">
        <v>882</v>
      </c>
      <c r="X162" s="40">
        <v>2022</v>
      </c>
      <c r="Y162" s="86"/>
      <c r="Z162" s="274">
        <v>17039.63</v>
      </c>
      <c r="AA162" s="42"/>
      <c r="AB162" s="35">
        <v>60000</v>
      </c>
      <c r="AC162" s="43">
        <v>0</v>
      </c>
      <c r="AD162" s="43"/>
      <c r="AE162" s="43">
        <v>0</v>
      </c>
      <c r="AF162" s="44"/>
      <c r="AG162" s="45">
        <f t="shared" si="129"/>
        <v>42961</v>
      </c>
      <c r="AH162" s="45">
        <f t="shared" si="130"/>
        <v>42961</v>
      </c>
      <c r="AI162" s="45">
        <f t="shared" si="102"/>
        <v>60000.630000000005</v>
      </c>
      <c r="AJ162" s="46">
        <v>42961</v>
      </c>
      <c r="AK162" s="46">
        <v>0</v>
      </c>
      <c r="AL162" s="46">
        <f t="shared" ref="AL162:AL225" si="157">M162*AK162</f>
        <v>0</v>
      </c>
      <c r="AM162" s="46">
        <v>0</v>
      </c>
      <c r="AN162" s="46">
        <f t="shared" ref="AN162:AN173" si="158">$M162*AM162</f>
        <v>0</v>
      </c>
      <c r="AO162" s="46">
        <v>0</v>
      </c>
      <c r="AP162" s="46">
        <f t="shared" ref="AP162:AP225" si="159">$M162*AO162</f>
        <v>0</v>
      </c>
      <c r="AQ162" s="46">
        <v>0</v>
      </c>
      <c r="AR162" s="46">
        <f t="shared" ref="AR162:AR225" si="160">$M162*AQ162</f>
        <v>0</v>
      </c>
      <c r="AS162" s="46">
        <v>0</v>
      </c>
      <c r="AT162" s="46">
        <f t="shared" ref="AT162:AT225" si="161">$M162*AS162</f>
        <v>0</v>
      </c>
      <c r="AU162" s="46">
        <v>0</v>
      </c>
      <c r="AV162" s="46">
        <f t="shared" ref="AV162:AV225" si="162">$M162*AU162</f>
        <v>0</v>
      </c>
      <c r="AW162" s="46">
        <v>0</v>
      </c>
      <c r="AX162" s="46">
        <f t="shared" ref="AX162:AX225" si="163">$M162*AW162</f>
        <v>0</v>
      </c>
      <c r="AY162" s="46">
        <v>0</v>
      </c>
      <c r="AZ162" s="46">
        <f t="shared" ref="AZ162:AZ172" si="164">$M162*AY162</f>
        <v>0</v>
      </c>
      <c r="BA162" s="46">
        <v>0</v>
      </c>
      <c r="BB162" s="46">
        <f t="shared" ref="BB162:BB172" si="165">$M162*BA162</f>
        <v>0</v>
      </c>
      <c r="BC162" s="46">
        <v>0</v>
      </c>
      <c r="BD162" s="46">
        <f t="shared" ref="BD162:BD172" si="166">$M162*BC162</f>
        <v>0</v>
      </c>
      <c r="BE162" s="46">
        <v>0</v>
      </c>
      <c r="BF162" s="46">
        <f t="shared" ref="BF162:BF172" si="167">$M162*BE162</f>
        <v>0</v>
      </c>
      <c r="BG162" s="46">
        <v>0</v>
      </c>
      <c r="BH162" s="46">
        <f t="shared" ref="BH162:BH172" si="168">$M162*BG162</f>
        <v>0</v>
      </c>
      <c r="BI162" s="46">
        <v>0</v>
      </c>
      <c r="BJ162" s="46">
        <f t="shared" ref="BJ162:BJ172" si="169">$M162*BI162</f>
        <v>0</v>
      </c>
      <c r="BK162" s="46">
        <v>0</v>
      </c>
      <c r="BL162" s="46">
        <f t="shared" ref="BL162:BL172" si="170">$M162*BK162</f>
        <v>0</v>
      </c>
      <c r="BM162" s="46">
        <v>0</v>
      </c>
      <c r="BN162" s="46">
        <f t="shared" ref="BN162:BN172" si="171">$M162*BM162</f>
        <v>0</v>
      </c>
      <c r="BO162" s="46">
        <v>0</v>
      </c>
      <c r="BP162" s="46">
        <f t="shared" ref="BP162:BP172" si="172">$M162*BO162</f>
        <v>0</v>
      </c>
      <c r="BQ162" s="46">
        <v>0</v>
      </c>
      <c r="BR162" s="46">
        <f t="shared" ref="BR162:BR172" si="173">$M162*BQ162</f>
        <v>0</v>
      </c>
      <c r="BS162" s="46">
        <v>0</v>
      </c>
      <c r="BT162" s="46">
        <f t="shared" ref="BT162:BT172" si="174">$M162*BS162</f>
        <v>0</v>
      </c>
      <c r="BU162" s="46">
        <v>0</v>
      </c>
      <c r="BV162" s="46">
        <f t="shared" ref="BV162:BV172" si="175">$M162*BU162</f>
        <v>0</v>
      </c>
      <c r="BW162" s="46">
        <v>0</v>
      </c>
      <c r="BX162" s="46">
        <f t="shared" ref="BX162:BX172" si="176">$M162*BW162</f>
        <v>0</v>
      </c>
      <c r="BY162" s="46">
        <v>0</v>
      </c>
      <c r="BZ162" s="46">
        <f t="shared" ref="BZ162:BZ172" si="177">$M162*BY162</f>
        <v>0</v>
      </c>
      <c r="CA162" s="47">
        <v>0</v>
      </c>
      <c r="CB162" s="46">
        <f t="shared" ref="CB162:CB172" si="178">$M162*CA162</f>
        <v>0</v>
      </c>
      <c r="CC162" s="48">
        <v>0</v>
      </c>
      <c r="CD162" s="46">
        <f t="shared" ref="CD162:CD172" si="179">$M162*CC162</f>
        <v>0</v>
      </c>
      <c r="CE162" s="49">
        <v>10</v>
      </c>
      <c r="CF162" s="50">
        <f t="shared" ref="CF162:CF181" si="180">(AI162-AC162)/CE162</f>
        <v>6000.0630000000001</v>
      </c>
      <c r="CG162" s="51">
        <v>60000.310000000012</v>
      </c>
      <c r="CH162" s="52"/>
      <c r="CI162" s="90"/>
      <c r="CJ162" s="53">
        <f t="shared" ref="CJ162:CY177" si="181">$CF162</f>
        <v>6000.0630000000001</v>
      </c>
      <c r="CK162" s="53">
        <f t="shared" si="181"/>
        <v>6000.0630000000001</v>
      </c>
      <c r="CL162" s="53">
        <f t="shared" si="181"/>
        <v>6000.0630000000001</v>
      </c>
      <c r="CM162" s="53">
        <f t="shared" si="181"/>
        <v>6000.0630000000001</v>
      </c>
      <c r="CN162" s="53">
        <f t="shared" si="181"/>
        <v>6000.0630000000001</v>
      </c>
      <c r="CO162" s="53">
        <f t="shared" si="181"/>
        <v>6000.0630000000001</v>
      </c>
      <c r="CP162" s="53">
        <f t="shared" si="181"/>
        <v>6000.0630000000001</v>
      </c>
      <c r="CQ162" s="53">
        <f t="shared" si="181"/>
        <v>6000.0630000000001</v>
      </c>
      <c r="CR162" s="53">
        <f t="shared" si="181"/>
        <v>6000.0630000000001</v>
      </c>
      <c r="CS162" s="53">
        <f t="shared" si="181"/>
        <v>6000.0630000000001</v>
      </c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4">
        <v>0</v>
      </c>
      <c r="DH162" s="55">
        <v>10</v>
      </c>
      <c r="DI162" s="56" t="s">
        <v>506</v>
      </c>
      <c r="DJ162" s="57">
        <v>60000.31</v>
      </c>
      <c r="DK162" s="57">
        <v>54000.278999999995</v>
      </c>
      <c r="DL162" s="57">
        <v>48000.247999999992</v>
      </c>
      <c r="DM162" s="57">
        <v>42000.21699999999</v>
      </c>
      <c r="DN162" s="57">
        <v>36000.185999999987</v>
      </c>
      <c r="DO162" s="57">
        <v>720.00371999999993</v>
      </c>
      <c r="DP162" s="58">
        <v>702.00362699999994</v>
      </c>
      <c r="DQ162" s="58">
        <v>624.00322399999982</v>
      </c>
      <c r="DR162" s="58">
        <v>546.00282099999981</v>
      </c>
      <c r="DS162" s="58">
        <v>468.00241799999981</v>
      </c>
    </row>
    <row r="163" spans="1:123" x14ac:dyDescent="0.25">
      <c r="A163" s="92" t="s">
        <v>914</v>
      </c>
      <c r="B163" s="65">
        <v>1220006</v>
      </c>
      <c r="C163" s="66"/>
      <c r="D163" s="67" t="s">
        <v>915</v>
      </c>
      <c r="E163" s="34" t="s">
        <v>478</v>
      </c>
      <c r="F163" s="34" t="s">
        <v>489</v>
      </c>
      <c r="G163" s="34" t="s">
        <v>479</v>
      </c>
      <c r="H163" s="34" t="s">
        <v>54</v>
      </c>
      <c r="I163" s="34" t="s">
        <v>490</v>
      </c>
      <c r="J163" s="34" t="s">
        <v>86</v>
      </c>
      <c r="K163" s="34" t="s">
        <v>714</v>
      </c>
      <c r="L163" s="34" t="s">
        <v>467</v>
      </c>
      <c r="M163" s="36">
        <v>1.04</v>
      </c>
      <c r="N163" s="69" t="s">
        <v>586</v>
      </c>
      <c r="O163" s="69" t="s">
        <v>30</v>
      </c>
      <c r="P163" s="37" t="s">
        <v>493</v>
      </c>
      <c r="Q163" s="38">
        <v>2022</v>
      </c>
      <c r="R163" s="39" t="s">
        <v>470</v>
      </c>
      <c r="S163" s="37" t="s">
        <v>493</v>
      </c>
      <c r="T163" s="39" t="s">
        <v>494</v>
      </c>
      <c r="U163" s="39" t="s">
        <v>524</v>
      </c>
      <c r="V163" s="39" t="s">
        <v>735</v>
      </c>
      <c r="W163" s="40" t="s">
        <v>467</v>
      </c>
      <c r="X163" s="40" t="s">
        <v>737</v>
      </c>
      <c r="Y163" s="41"/>
      <c r="Z163" s="274">
        <v>225181.04</v>
      </c>
      <c r="AA163" s="42"/>
      <c r="AB163" s="43">
        <v>144720.00000000003</v>
      </c>
      <c r="AC163" s="43">
        <v>0</v>
      </c>
      <c r="AD163" s="43"/>
      <c r="AE163" s="43">
        <v>0</v>
      </c>
      <c r="AF163" s="44"/>
      <c r="AG163" s="45">
        <f t="shared" si="129"/>
        <v>0</v>
      </c>
      <c r="AH163" s="45">
        <f t="shared" si="130"/>
        <v>0</v>
      </c>
      <c r="AI163" s="45">
        <f t="shared" si="102"/>
        <v>225181.04</v>
      </c>
      <c r="AJ163" s="46">
        <v>0</v>
      </c>
      <c r="AK163" s="46">
        <v>0</v>
      </c>
      <c r="AL163" s="46">
        <f t="shared" si="157"/>
        <v>0</v>
      </c>
      <c r="AM163" s="46">
        <v>0</v>
      </c>
      <c r="AN163" s="46">
        <f t="shared" si="158"/>
        <v>0</v>
      </c>
      <c r="AO163" s="46">
        <v>0</v>
      </c>
      <c r="AP163" s="46">
        <f t="shared" si="159"/>
        <v>0</v>
      </c>
      <c r="AQ163" s="46">
        <v>0</v>
      </c>
      <c r="AR163" s="46">
        <f t="shared" si="160"/>
        <v>0</v>
      </c>
      <c r="AS163" s="46">
        <v>0</v>
      </c>
      <c r="AT163" s="46">
        <f t="shared" si="161"/>
        <v>0</v>
      </c>
      <c r="AU163" s="46">
        <v>0</v>
      </c>
      <c r="AV163" s="46">
        <f t="shared" si="162"/>
        <v>0</v>
      </c>
      <c r="AW163" s="46">
        <v>0</v>
      </c>
      <c r="AX163" s="46">
        <f t="shared" si="163"/>
        <v>0</v>
      </c>
      <c r="AY163" s="46">
        <v>0</v>
      </c>
      <c r="AZ163" s="46">
        <f t="shared" si="164"/>
        <v>0</v>
      </c>
      <c r="BA163" s="46">
        <v>0</v>
      </c>
      <c r="BB163" s="46">
        <f t="shared" si="165"/>
        <v>0</v>
      </c>
      <c r="BC163" s="46">
        <v>0</v>
      </c>
      <c r="BD163" s="46">
        <f t="shared" si="166"/>
        <v>0</v>
      </c>
      <c r="BE163" s="46">
        <v>0</v>
      </c>
      <c r="BF163" s="46">
        <f t="shared" si="167"/>
        <v>0</v>
      </c>
      <c r="BG163" s="46">
        <v>0</v>
      </c>
      <c r="BH163" s="46">
        <f t="shared" si="168"/>
        <v>0</v>
      </c>
      <c r="BI163" s="46">
        <v>0</v>
      </c>
      <c r="BJ163" s="46">
        <f t="shared" si="169"/>
        <v>0</v>
      </c>
      <c r="BK163" s="46">
        <v>0</v>
      </c>
      <c r="BL163" s="46">
        <f t="shared" si="170"/>
        <v>0</v>
      </c>
      <c r="BM163" s="46">
        <v>0</v>
      </c>
      <c r="BN163" s="46">
        <f t="shared" si="171"/>
        <v>0</v>
      </c>
      <c r="BO163" s="46">
        <v>0</v>
      </c>
      <c r="BP163" s="46">
        <f t="shared" si="172"/>
        <v>0</v>
      </c>
      <c r="BQ163" s="46">
        <v>0</v>
      </c>
      <c r="BR163" s="46">
        <f t="shared" si="173"/>
        <v>0</v>
      </c>
      <c r="BS163" s="46">
        <v>0</v>
      </c>
      <c r="BT163" s="46">
        <f t="shared" si="174"/>
        <v>0</v>
      </c>
      <c r="BU163" s="46">
        <v>0</v>
      </c>
      <c r="BV163" s="46">
        <f t="shared" si="175"/>
        <v>0</v>
      </c>
      <c r="BW163" s="46">
        <v>0</v>
      </c>
      <c r="BX163" s="46">
        <f t="shared" si="176"/>
        <v>0</v>
      </c>
      <c r="BY163" s="46">
        <v>0</v>
      </c>
      <c r="BZ163" s="46">
        <f t="shared" si="177"/>
        <v>0</v>
      </c>
      <c r="CA163" s="47">
        <v>0</v>
      </c>
      <c r="CB163" s="46">
        <f t="shared" si="178"/>
        <v>0</v>
      </c>
      <c r="CC163" s="48">
        <v>0</v>
      </c>
      <c r="CD163" s="46">
        <f t="shared" si="179"/>
        <v>0</v>
      </c>
      <c r="CE163" s="49">
        <v>20</v>
      </c>
      <c r="CF163" s="50">
        <f t="shared" si="180"/>
        <v>11259.052</v>
      </c>
      <c r="CG163" s="51">
        <v>144720</v>
      </c>
      <c r="CH163" s="52"/>
      <c r="CI163" s="90"/>
      <c r="CJ163" s="53">
        <f t="shared" si="181"/>
        <v>11259.052</v>
      </c>
      <c r="CK163" s="53">
        <f t="shared" si="181"/>
        <v>11259.052</v>
      </c>
      <c r="CL163" s="53">
        <f t="shared" si="181"/>
        <v>11259.052</v>
      </c>
      <c r="CM163" s="53">
        <f t="shared" si="181"/>
        <v>11259.052</v>
      </c>
      <c r="CN163" s="53">
        <f t="shared" si="181"/>
        <v>11259.052</v>
      </c>
      <c r="CO163" s="53">
        <f t="shared" si="181"/>
        <v>11259.052</v>
      </c>
      <c r="CP163" s="53">
        <f t="shared" si="181"/>
        <v>11259.052</v>
      </c>
      <c r="CQ163" s="53">
        <f t="shared" si="181"/>
        <v>11259.052</v>
      </c>
      <c r="CR163" s="53">
        <f t="shared" si="181"/>
        <v>11259.052</v>
      </c>
      <c r="CS163" s="53">
        <f t="shared" si="181"/>
        <v>11259.052</v>
      </c>
      <c r="CT163" s="53">
        <f t="shared" si="181"/>
        <v>11259.052</v>
      </c>
      <c r="CU163" s="53">
        <f t="shared" si="181"/>
        <v>11259.052</v>
      </c>
      <c r="CV163" s="53">
        <f t="shared" si="181"/>
        <v>11259.052</v>
      </c>
      <c r="CW163" s="53">
        <f t="shared" si="181"/>
        <v>11259.052</v>
      </c>
      <c r="CX163" s="53">
        <f t="shared" si="181"/>
        <v>11259.052</v>
      </c>
      <c r="CY163" s="53">
        <f t="shared" si="181"/>
        <v>11259.052</v>
      </c>
      <c r="CZ163" s="53">
        <f t="shared" ref="CT163:DG178" si="182">$CF163</f>
        <v>11259.052</v>
      </c>
      <c r="DA163" s="53">
        <f t="shared" si="182"/>
        <v>11259.052</v>
      </c>
      <c r="DB163" s="53">
        <f t="shared" si="182"/>
        <v>11259.052</v>
      </c>
      <c r="DC163" s="53">
        <f t="shared" si="182"/>
        <v>11259.052</v>
      </c>
      <c r="DD163" s="53"/>
      <c r="DE163" s="53"/>
      <c r="DF163" s="53"/>
      <c r="DG163" s="54">
        <v>0</v>
      </c>
      <c r="DH163" s="55">
        <v>20</v>
      </c>
      <c r="DI163" s="56" t="s">
        <v>916</v>
      </c>
      <c r="DJ163" s="57">
        <v>144720</v>
      </c>
      <c r="DK163" s="57">
        <v>137484</v>
      </c>
      <c r="DL163" s="57">
        <v>130248</v>
      </c>
      <c r="DM163" s="57">
        <v>123012</v>
      </c>
      <c r="DN163" s="57">
        <v>115776</v>
      </c>
      <c r="DO163" s="57">
        <v>1736.64</v>
      </c>
      <c r="DP163" s="58">
        <v>1787.2919999999999</v>
      </c>
      <c r="DQ163" s="58">
        <v>1693.2239999999999</v>
      </c>
      <c r="DR163" s="58">
        <v>1599.1559999999999</v>
      </c>
      <c r="DS163" s="58">
        <v>1505.088</v>
      </c>
    </row>
    <row r="164" spans="1:123" x14ac:dyDescent="0.25">
      <c r="A164" s="92" t="s">
        <v>917</v>
      </c>
      <c r="B164" s="65">
        <v>1221063</v>
      </c>
      <c r="C164" s="66"/>
      <c r="D164" s="67" t="s">
        <v>918</v>
      </c>
      <c r="E164" s="34" t="s">
        <v>616</v>
      </c>
      <c r="F164" s="34" t="s">
        <v>489</v>
      </c>
      <c r="G164" s="34" t="s">
        <v>463</v>
      </c>
      <c r="H164" s="34" t="s">
        <v>54</v>
      </c>
      <c r="I164" s="34" t="s">
        <v>490</v>
      </c>
      <c r="J164" s="34" t="s">
        <v>170</v>
      </c>
      <c r="K164" s="34" t="s">
        <v>491</v>
      </c>
      <c r="L164" s="34" t="s">
        <v>617</v>
      </c>
      <c r="M164" s="36">
        <v>1.04</v>
      </c>
      <c r="N164" s="69" t="s">
        <v>586</v>
      </c>
      <c r="O164" s="69" t="s">
        <v>30</v>
      </c>
      <c r="P164" s="37" t="s">
        <v>493</v>
      </c>
      <c r="Q164" s="38">
        <v>2020</v>
      </c>
      <c r="R164" s="39" t="s">
        <v>470</v>
      </c>
      <c r="S164" s="37" t="s">
        <v>493</v>
      </c>
      <c r="T164" s="39" t="s">
        <v>494</v>
      </c>
      <c r="U164" s="39" t="s">
        <v>495</v>
      </c>
      <c r="V164" s="39" t="s">
        <v>550</v>
      </c>
      <c r="W164" s="40" t="s">
        <v>919</v>
      </c>
      <c r="X164" s="40" t="s">
        <v>504</v>
      </c>
      <c r="Y164" s="41"/>
      <c r="Z164" s="274">
        <v>235666.13</v>
      </c>
      <c r="AA164" s="42"/>
      <c r="AB164" s="43">
        <v>284580.00000000006</v>
      </c>
      <c r="AC164" s="43">
        <v>0</v>
      </c>
      <c r="AD164" s="43"/>
      <c r="AE164" s="43">
        <v>0</v>
      </c>
      <c r="AF164" s="44"/>
      <c r="AG164" s="45">
        <f t="shared" si="129"/>
        <v>48914</v>
      </c>
      <c r="AH164" s="45">
        <f t="shared" si="130"/>
        <v>48914</v>
      </c>
      <c r="AI164" s="45">
        <f t="shared" si="102"/>
        <v>284580.13</v>
      </c>
      <c r="AJ164" s="256">
        <v>48914</v>
      </c>
      <c r="AK164" s="46">
        <v>0</v>
      </c>
      <c r="AL164" s="46">
        <f t="shared" si="157"/>
        <v>0</v>
      </c>
      <c r="AM164" s="46">
        <v>0</v>
      </c>
      <c r="AN164" s="46">
        <f t="shared" si="158"/>
        <v>0</v>
      </c>
      <c r="AO164" s="46">
        <v>0</v>
      </c>
      <c r="AP164" s="46">
        <f t="shared" si="159"/>
        <v>0</v>
      </c>
      <c r="AQ164" s="46">
        <v>0</v>
      </c>
      <c r="AR164" s="46">
        <f t="shared" si="160"/>
        <v>0</v>
      </c>
      <c r="AS164" s="46">
        <v>0</v>
      </c>
      <c r="AT164" s="46">
        <f t="shared" si="161"/>
        <v>0</v>
      </c>
      <c r="AU164" s="46">
        <v>0</v>
      </c>
      <c r="AV164" s="46">
        <f t="shared" si="162"/>
        <v>0</v>
      </c>
      <c r="AW164" s="46">
        <v>0</v>
      </c>
      <c r="AX164" s="46">
        <f t="shared" si="163"/>
        <v>0</v>
      </c>
      <c r="AY164" s="46">
        <v>0</v>
      </c>
      <c r="AZ164" s="46">
        <f t="shared" si="164"/>
        <v>0</v>
      </c>
      <c r="BA164" s="46">
        <v>0</v>
      </c>
      <c r="BB164" s="46">
        <f t="shared" si="165"/>
        <v>0</v>
      </c>
      <c r="BC164" s="46">
        <v>0</v>
      </c>
      <c r="BD164" s="46">
        <f t="shared" si="166"/>
        <v>0</v>
      </c>
      <c r="BE164" s="46">
        <v>0</v>
      </c>
      <c r="BF164" s="46">
        <f t="shared" si="167"/>
        <v>0</v>
      </c>
      <c r="BG164" s="46">
        <v>0</v>
      </c>
      <c r="BH164" s="46">
        <f t="shared" si="168"/>
        <v>0</v>
      </c>
      <c r="BI164" s="46">
        <v>0</v>
      </c>
      <c r="BJ164" s="46">
        <f t="shared" si="169"/>
        <v>0</v>
      </c>
      <c r="BK164" s="46">
        <v>0</v>
      </c>
      <c r="BL164" s="46">
        <f t="shared" si="170"/>
        <v>0</v>
      </c>
      <c r="BM164" s="46">
        <v>0</v>
      </c>
      <c r="BN164" s="46">
        <f t="shared" si="171"/>
        <v>0</v>
      </c>
      <c r="BO164" s="46">
        <v>0</v>
      </c>
      <c r="BP164" s="46">
        <f t="shared" si="172"/>
        <v>0</v>
      </c>
      <c r="BQ164" s="46">
        <v>0</v>
      </c>
      <c r="BR164" s="46">
        <f t="shared" si="173"/>
        <v>0</v>
      </c>
      <c r="BS164" s="46">
        <v>0</v>
      </c>
      <c r="BT164" s="46">
        <f t="shared" si="174"/>
        <v>0</v>
      </c>
      <c r="BU164" s="46">
        <v>0</v>
      </c>
      <c r="BV164" s="46">
        <f t="shared" si="175"/>
        <v>0</v>
      </c>
      <c r="BW164" s="46">
        <v>0</v>
      </c>
      <c r="BX164" s="46">
        <f t="shared" si="176"/>
        <v>0</v>
      </c>
      <c r="BY164" s="46">
        <v>0</v>
      </c>
      <c r="BZ164" s="46">
        <f t="shared" si="177"/>
        <v>0</v>
      </c>
      <c r="CA164" s="47">
        <v>0</v>
      </c>
      <c r="CB164" s="46">
        <f t="shared" si="178"/>
        <v>0</v>
      </c>
      <c r="CC164" s="48">
        <v>0</v>
      </c>
      <c r="CD164" s="46">
        <f t="shared" si="179"/>
        <v>0</v>
      </c>
      <c r="CE164" s="49">
        <v>30</v>
      </c>
      <c r="CF164" s="50">
        <f t="shared" si="180"/>
        <v>9486.0043333333342</v>
      </c>
      <c r="CG164" s="51">
        <v>227664.00000000003</v>
      </c>
      <c r="CH164" s="52"/>
      <c r="CI164" s="90"/>
      <c r="CJ164" s="53">
        <f t="shared" si="181"/>
        <v>9486.0043333333342</v>
      </c>
      <c r="CK164" s="53">
        <f t="shared" si="181"/>
        <v>9486.0043333333342</v>
      </c>
      <c r="CL164" s="53">
        <f t="shared" si="181"/>
        <v>9486.0043333333342</v>
      </c>
      <c r="CM164" s="53">
        <f t="shared" si="181"/>
        <v>9486.0043333333342</v>
      </c>
      <c r="CN164" s="53">
        <f t="shared" si="181"/>
        <v>9486.0043333333342</v>
      </c>
      <c r="CO164" s="53">
        <f t="shared" si="181"/>
        <v>9486.0043333333342</v>
      </c>
      <c r="CP164" s="53">
        <f t="shared" si="181"/>
        <v>9486.0043333333342</v>
      </c>
      <c r="CQ164" s="53">
        <f t="shared" si="181"/>
        <v>9486.0043333333342</v>
      </c>
      <c r="CR164" s="53">
        <f t="shared" si="181"/>
        <v>9486.0043333333342</v>
      </c>
      <c r="CS164" s="53">
        <f t="shared" si="181"/>
        <v>9486.0043333333342</v>
      </c>
      <c r="CT164" s="53">
        <f t="shared" si="182"/>
        <v>9486.0043333333342</v>
      </c>
      <c r="CU164" s="53">
        <f t="shared" si="182"/>
        <v>9486.0043333333342</v>
      </c>
      <c r="CV164" s="53">
        <f t="shared" si="182"/>
        <v>9486.0043333333342</v>
      </c>
      <c r="CW164" s="53">
        <f t="shared" si="182"/>
        <v>9486.0043333333342</v>
      </c>
      <c r="CX164" s="53">
        <f t="shared" si="182"/>
        <v>9486.0043333333342</v>
      </c>
      <c r="CY164" s="53">
        <f t="shared" si="182"/>
        <v>9486.0043333333342</v>
      </c>
      <c r="CZ164" s="53">
        <f t="shared" si="182"/>
        <v>9486.0043333333342</v>
      </c>
      <c r="DA164" s="53">
        <f t="shared" si="182"/>
        <v>9486.0043333333342</v>
      </c>
      <c r="DB164" s="53">
        <f t="shared" si="182"/>
        <v>9486.0043333333342</v>
      </c>
      <c r="DC164" s="53">
        <f t="shared" si="182"/>
        <v>9486.0043333333342</v>
      </c>
      <c r="DD164" s="53">
        <f>$CF164</f>
        <v>9486.0043333333342</v>
      </c>
      <c r="DE164" s="53">
        <f>$CF164</f>
        <v>9486.0043333333342</v>
      </c>
      <c r="DF164" s="53">
        <f>$CF164</f>
        <v>9486.0043333333342</v>
      </c>
      <c r="DG164" s="54">
        <v>56916.000000000029</v>
      </c>
      <c r="DH164" s="55">
        <v>24</v>
      </c>
      <c r="DI164" s="56" t="s">
        <v>920</v>
      </c>
      <c r="DJ164" s="57">
        <v>284580.00000000006</v>
      </c>
      <c r="DK164" s="57">
        <v>275094.00000000006</v>
      </c>
      <c r="DL164" s="57">
        <v>265608.00000000006</v>
      </c>
      <c r="DM164" s="57">
        <v>256122.00000000006</v>
      </c>
      <c r="DN164" s="57">
        <v>246636.00000000006</v>
      </c>
      <c r="DO164" s="57">
        <v>3414.9600000000009</v>
      </c>
      <c r="DP164" s="58">
        <v>3576.2220000000007</v>
      </c>
      <c r="DQ164" s="58">
        <v>3452.9040000000005</v>
      </c>
      <c r="DR164" s="58">
        <v>3329.5860000000007</v>
      </c>
      <c r="DS164" s="58">
        <v>3206.2680000000005</v>
      </c>
    </row>
    <row r="165" spans="1:123" x14ac:dyDescent="0.25">
      <c r="A165" s="30" t="s">
        <v>921</v>
      </c>
      <c r="B165" s="65">
        <v>1221067</v>
      </c>
      <c r="C165" s="66"/>
      <c r="D165" s="67" t="s">
        <v>922</v>
      </c>
      <c r="E165" s="34" t="s">
        <v>616</v>
      </c>
      <c r="F165" s="34" t="s">
        <v>489</v>
      </c>
      <c r="G165" s="34" t="s">
        <v>463</v>
      </c>
      <c r="H165" s="34" t="s">
        <v>54</v>
      </c>
      <c r="I165" s="34" t="s">
        <v>490</v>
      </c>
      <c r="J165" s="34" t="s">
        <v>170</v>
      </c>
      <c r="K165" s="34" t="s">
        <v>491</v>
      </c>
      <c r="L165" s="34" t="s">
        <v>617</v>
      </c>
      <c r="M165" s="36">
        <v>1.04</v>
      </c>
      <c r="N165" s="69" t="s">
        <v>586</v>
      </c>
      <c r="O165" s="69" t="s">
        <v>30</v>
      </c>
      <c r="P165" s="37" t="s">
        <v>493</v>
      </c>
      <c r="Q165" s="38">
        <v>2021</v>
      </c>
      <c r="R165" s="39" t="s">
        <v>470</v>
      </c>
      <c r="S165" s="37" t="s">
        <v>493</v>
      </c>
      <c r="T165" s="39" t="s">
        <v>494</v>
      </c>
      <c r="U165" s="39" t="s">
        <v>495</v>
      </c>
      <c r="V165" s="39" t="s">
        <v>550</v>
      </c>
      <c r="W165" s="40" t="s">
        <v>923</v>
      </c>
      <c r="X165" s="40" t="s">
        <v>504</v>
      </c>
      <c r="Y165" s="41"/>
      <c r="Z165" s="274">
        <v>0</v>
      </c>
      <c r="AA165" s="42"/>
      <c r="AB165" s="43">
        <v>106591.68000000001</v>
      </c>
      <c r="AC165" s="43">
        <v>0</v>
      </c>
      <c r="AD165" s="43"/>
      <c r="AE165" s="43">
        <v>0</v>
      </c>
      <c r="AF165" s="44"/>
      <c r="AG165" s="45">
        <f t="shared" si="129"/>
        <v>106591.68000000001</v>
      </c>
      <c r="AH165" s="45">
        <f t="shared" si="130"/>
        <v>106591.68000000001</v>
      </c>
      <c r="AI165" s="45">
        <f t="shared" si="102"/>
        <v>106591.68000000001</v>
      </c>
      <c r="AJ165" s="46">
        <v>106591.68000000001</v>
      </c>
      <c r="AK165" s="46">
        <v>0</v>
      </c>
      <c r="AL165" s="46">
        <f t="shared" si="157"/>
        <v>0</v>
      </c>
      <c r="AM165" s="46">
        <v>0</v>
      </c>
      <c r="AN165" s="46">
        <f t="shared" si="158"/>
        <v>0</v>
      </c>
      <c r="AO165" s="46">
        <v>0</v>
      </c>
      <c r="AP165" s="46">
        <f t="shared" si="159"/>
        <v>0</v>
      </c>
      <c r="AQ165" s="46">
        <v>0</v>
      </c>
      <c r="AR165" s="46">
        <f t="shared" si="160"/>
        <v>0</v>
      </c>
      <c r="AS165" s="46">
        <v>0</v>
      </c>
      <c r="AT165" s="46">
        <f t="shared" si="161"/>
        <v>0</v>
      </c>
      <c r="AU165" s="46">
        <v>0</v>
      </c>
      <c r="AV165" s="46">
        <f t="shared" si="162"/>
        <v>0</v>
      </c>
      <c r="AW165" s="46">
        <v>0</v>
      </c>
      <c r="AX165" s="46">
        <f t="shared" si="163"/>
        <v>0</v>
      </c>
      <c r="AY165" s="46">
        <v>0</v>
      </c>
      <c r="AZ165" s="46">
        <f t="shared" si="164"/>
        <v>0</v>
      </c>
      <c r="BA165" s="46">
        <v>0</v>
      </c>
      <c r="BB165" s="46">
        <f t="shared" si="165"/>
        <v>0</v>
      </c>
      <c r="BC165" s="46">
        <v>0</v>
      </c>
      <c r="BD165" s="46">
        <f t="shared" si="166"/>
        <v>0</v>
      </c>
      <c r="BE165" s="46">
        <v>0</v>
      </c>
      <c r="BF165" s="46">
        <f t="shared" si="167"/>
        <v>0</v>
      </c>
      <c r="BG165" s="46">
        <v>0</v>
      </c>
      <c r="BH165" s="46">
        <f t="shared" si="168"/>
        <v>0</v>
      </c>
      <c r="BI165" s="46">
        <v>0</v>
      </c>
      <c r="BJ165" s="46">
        <f t="shared" si="169"/>
        <v>0</v>
      </c>
      <c r="BK165" s="46">
        <v>0</v>
      </c>
      <c r="BL165" s="46">
        <f t="shared" si="170"/>
        <v>0</v>
      </c>
      <c r="BM165" s="46">
        <v>0</v>
      </c>
      <c r="BN165" s="46">
        <f t="shared" si="171"/>
        <v>0</v>
      </c>
      <c r="BO165" s="46">
        <v>0</v>
      </c>
      <c r="BP165" s="46">
        <f t="shared" si="172"/>
        <v>0</v>
      </c>
      <c r="BQ165" s="46">
        <v>0</v>
      </c>
      <c r="BR165" s="46">
        <f t="shared" si="173"/>
        <v>0</v>
      </c>
      <c r="BS165" s="46">
        <v>0</v>
      </c>
      <c r="BT165" s="46">
        <f t="shared" si="174"/>
        <v>0</v>
      </c>
      <c r="BU165" s="46">
        <v>0</v>
      </c>
      <c r="BV165" s="46">
        <f t="shared" si="175"/>
        <v>0</v>
      </c>
      <c r="BW165" s="46">
        <v>0</v>
      </c>
      <c r="BX165" s="46">
        <f t="shared" si="176"/>
        <v>0</v>
      </c>
      <c r="BY165" s="46">
        <v>0</v>
      </c>
      <c r="BZ165" s="46">
        <f t="shared" si="177"/>
        <v>0</v>
      </c>
      <c r="CA165" s="47">
        <v>0</v>
      </c>
      <c r="CB165" s="46">
        <f t="shared" si="178"/>
        <v>0</v>
      </c>
      <c r="CC165" s="48">
        <v>0</v>
      </c>
      <c r="CD165" s="46">
        <f t="shared" si="179"/>
        <v>0</v>
      </c>
      <c r="CE165" s="49">
        <v>15</v>
      </c>
      <c r="CF165" s="50">
        <f t="shared" si="180"/>
        <v>7106.1120000000001</v>
      </c>
      <c r="CG165" s="51">
        <v>106591.67999999996</v>
      </c>
      <c r="CH165" s="52"/>
      <c r="CI165" s="52"/>
      <c r="CJ165" s="52">
        <f t="shared" si="181"/>
        <v>7106.1120000000001</v>
      </c>
      <c r="CK165" s="52">
        <f t="shared" si="181"/>
        <v>7106.1120000000001</v>
      </c>
      <c r="CL165" s="52">
        <f t="shared" si="181"/>
        <v>7106.1120000000001</v>
      </c>
      <c r="CM165" s="52">
        <f t="shared" si="181"/>
        <v>7106.1120000000001</v>
      </c>
      <c r="CN165" s="52">
        <f t="shared" si="181"/>
        <v>7106.1120000000001</v>
      </c>
      <c r="CO165" s="52">
        <f t="shared" si="181"/>
        <v>7106.1120000000001</v>
      </c>
      <c r="CP165" s="52">
        <f t="shared" si="181"/>
        <v>7106.1120000000001</v>
      </c>
      <c r="CQ165" s="52">
        <f t="shared" si="181"/>
        <v>7106.1120000000001</v>
      </c>
      <c r="CR165" s="52">
        <f t="shared" si="181"/>
        <v>7106.1120000000001</v>
      </c>
      <c r="CS165" s="52">
        <f t="shared" si="181"/>
        <v>7106.1120000000001</v>
      </c>
      <c r="CT165" s="52">
        <f t="shared" si="182"/>
        <v>7106.1120000000001</v>
      </c>
      <c r="CU165" s="52">
        <f t="shared" si="182"/>
        <v>7106.1120000000001</v>
      </c>
      <c r="CV165" s="52">
        <f t="shared" si="182"/>
        <v>7106.1120000000001</v>
      </c>
      <c r="CW165" s="52">
        <f t="shared" si="182"/>
        <v>7106.1120000000001</v>
      </c>
      <c r="CX165" s="52">
        <f t="shared" si="182"/>
        <v>7106.1120000000001</v>
      </c>
      <c r="CY165" s="53"/>
      <c r="CZ165" s="53"/>
      <c r="DA165" s="53"/>
      <c r="DB165" s="53"/>
      <c r="DC165" s="53"/>
      <c r="DD165" s="53"/>
      <c r="DE165" s="53"/>
      <c r="DF165" s="53"/>
      <c r="DG165" s="54">
        <v>0</v>
      </c>
      <c r="DH165" s="55">
        <v>15</v>
      </c>
      <c r="DI165" s="56" t="s">
        <v>924</v>
      </c>
      <c r="DJ165" s="57">
        <v>0</v>
      </c>
      <c r="DK165" s="57">
        <v>106591.68000000001</v>
      </c>
      <c r="DL165" s="57">
        <v>99485.568000000014</v>
      </c>
      <c r="DM165" s="57">
        <v>92379.45600000002</v>
      </c>
      <c r="DN165" s="57">
        <v>85273.344000000026</v>
      </c>
      <c r="DO165" s="57">
        <v>0</v>
      </c>
      <c r="DP165" s="58">
        <v>1385.69184</v>
      </c>
      <c r="DQ165" s="58">
        <v>1293.3123840000001</v>
      </c>
      <c r="DR165" s="58">
        <v>1200.9329280000002</v>
      </c>
      <c r="DS165" s="58">
        <v>1108.5534720000003</v>
      </c>
    </row>
    <row r="166" spans="1:123" x14ac:dyDescent="0.25">
      <c r="A166" s="30" t="s">
        <v>925</v>
      </c>
      <c r="B166" s="65">
        <v>1221068</v>
      </c>
      <c r="C166" s="66"/>
      <c r="D166" s="67" t="s">
        <v>926</v>
      </c>
      <c r="E166" s="34" t="s">
        <v>616</v>
      </c>
      <c r="F166" s="34" t="s">
        <v>489</v>
      </c>
      <c r="G166" s="34" t="s">
        <v>463</v>
      </c>
      <c r="H166" s="34" t="s">
        <v>54</v>
      </c>
      <c r="I166" s="34" t="s">
        <v>490</v>
      </c>
      <c r="J166" s="34" t="s">
        <v>170</v>
      </c>
      <c r="K166" s="34" t="s">
        <v>491</v>
      </c>
      <c r="L166" s="34" t="s">
        <v>617</v>
      </c>
      <c r="M166" s="36">
        <v>1.04</v>
      </c>
      <c r="N166" s="69" t="s">
        <v>586</v>
      </c>
      <c r="O166" s="69" t="s">
        <v>30</v>
      </c>
      <c r="P166" s="37" t="s">
        <v>493</v>
      </c>
      <c r="Q166" s="38">
        <v>2021</v>
      </c>
      <c r="R166" s="39" t="s">
        <v>470</v>
      </c>
      <c r="S166" s="37" t="s">
        <v>493</v>
      </c>
      <c r="T166" s="39" t="s">
        <v>494</v>
      </c>
      <c r="U166" s="39" t="s">
        <v>495</v>
      </c>
      <c r="V166" s="39" t="s">
        <v>550</v>
      </c>
      <c r="W166" s="40" t="s">
        <v>919</v>
      </c>
      <c r="X166" s="40" t="s">
        <v>504</v>
      </c>
      <c r="Y166" s="41"/>
      <c r="Z166" s="274">
        <v>0</v>
      </c>
      <c r="AA166" s="42"/>
      <c r="AB166" s="43">
        <v>290122.56000000006</v>
      </c>
      <c r="AC166" s="43">
        <v>0</v>
      </c>
      <c r="AD166" s="43"/>
      <c r="AE166" s="43">
        <v>0</v>
      </c>
      <c r="AF166" s="44"/>
      <c r="AG166" s="45">
        <f t="shared" si="129"/>
        <v>330123</v>
      </c>
      <c r="AH166" s="45">
        <f t="shared" si="130"/>
        <v>330123</v>
      </c>
      <c r="AI166" s="45">
        <f t="shared" si="102"/>
        <v>330123</v>
      </c>
      <c r="AJ166" s="85">
        <v>330123</v>
      </c>
      <c r="AK166" s="46">
        <v>0</v>
      </c>
      <c r="AL166" s="46">
        <f t="shared" si="157"/>
        <v>0</v>
      </c>
      <c r="AM166" s="46">
        <v>0</v>
      </c>
      <c r="AN166" s="46">
        <f t="shared" si="158"/>
        <v>0</v>
      </c>
      <c r="AO166" s="46">
        <v>0</v>
      </c>
      <c r="AP166" s="46">
        <f t="shared" si="159"/>
        <v>0</v>
      </c>
      <c r="AQ166" s="46">
        <v>0</v>
      </c>
      <c r="AR166" s="46">
        <f t="shared" si="160"/>
        <v>0</v>
      </c>
      <c r="AS166" s="46">
        <v>0</v>
      </c>
      <c r="AT166" s="46">
        <f t="shared" si="161"/>
        <v>0</v>
      </c>
      <c r="AU166" s="46">
        <v>0</v>
      </c>
      <c r="AV166" s="46">
        <f t="shared" si="162"/>
        <v>0</v>
      </c>
      <c r="AW166" s="46">
        <v>0</v>
      </c>
      <c r="AX166" s="46">
        <f t="shared" si="163"/>
        <v>0</v>
      </c>
      <c r="AY166" s="46">
        <v>0</v>
      </c>
      <c r="AZ166" s="46">
        <f t="shared" si="164"/>
        <v>0</v>
      </c>
      <c r="BA166" s="46">
        <v>0</v>
      </c>
      <c r="BB166" s="46">
        <f t="shared" si="165"/>
        <v>0</v>
      </c>
      <c r="BC166" s="46">
        <v>0</v>
      </c>
      <c r="BD166" s="46">
        <f t="shared" si="166"/>
        <v>0</v>
      </c>
      <c r="BE166" s="46">
        <v>0</v>
      </c>
      <c r="BF166" s="46">
        <f t="shared" si="167"/>
        <v>0</v>
      </c>
      <c r="BG166" s="46">
        <v>0</v>
      </c>
      <c r="BH166" s="46">
        <f t="shared" si="168"/>
        <v>0</v>
      </c>
      <c r="BI166" s="46">
        <v>0</v>
      </c>
      <c r="BJ166" s="46">
        <f t="shared" si="169"/>
        <v>0</v>
      </c>
      <c r="BK166" s="46">
        <v>0</v>
      </c>
      <c r="BL166" s="46">
        <f t="shared" si="170"/>
        <v>0</v>
      </c>
      <c r="BM166" s="46">
        <v>0</v>
      </c>
      <c r="BN166" s="46">
        <f t="shared" si="171"/>
        <v>0</v>
      </c>
      <c r="BO166" s="46">
        <v>0</v>
      </c>
      <c r="BP166" s="46">
        <f t="shared" si="172"/>
        <v>0</v>
      </c>
      <c r="BQ166" s="46">
        <v>0</v>
      </c>
      <c r="BR166" s="46">
        <f t="shared" si="173"/>
        <v>0</v>
      </c>
      <c r="BS166" s="46">
        <v>0</v>
      </c>
      <c r="BT166" s="46">
        <f t="shared" si="174"/>
        <v>0</v>
      </c>
      <c r="BU166" s="46">
        <v>0</v>
      </c>
      <c r="BV166" s="46">
        <f t="shared" si="175"/>
        <v>0</v>
      </c>
      <c r="BW166" s="46">
        <v>0</v>
      </c>
      <c r="BX166" s="46">
        <f t="shared" si="176"/>
        <v>0</v>
      </c>
      <c r="BY166" s="46">
        <v>0</v>
      </c>
      <c r="BZ166" s="46">
        <f t="shared" si="177"/>
        <v>0</v>
      </c>
      <c r="CA166" s="47">
        <v>0</v>
      </c>
      <c r="CB166" s="46">
        <f t="shared" si="178"/>
        <v>0</v>
      </c>
      <c r="CC166" s="48">
        <v>0</v>
      </c>
      <c r="CD166" s="46">
        <f t="shared" si="179"/>
        <v>0</v>
      </c>
      <c r="CE166" s="49">
        <v>30</v>
      </c>
      <c r="CF166" s="50">
        <f t="shared" si="180"/>
        <v>11004.1</v>
      </c>
      <c r="CG166" s="71">
        <v>222427.29600000012</v>
      </c>
      <c r="CH166" s="52"/>
      <c r="CI166" s="52"/>
      <c r="CJ166" s="52">
        <f t="shared" si="181"/>
        <v>11004.1</v>
      </c>
      <c r="CK166" s="52">
        <f t="shared" si="181"/>
        <v>11004.1</v>
      </c>
      <c r="CL166" s="52">
        <f t="shared" si="181"/>
        <v>11004.1</v>
      </c>
      <c r="CM166" s="52">
        <f t="shared" si="181"/>
        <v>11004.1</v>
      </c>
      <c r="CN166" s="52">
        <f t="shared" si="181"/>
        <v>11004.1</v>
      </c>
      <c r="CO166" s="52">
        <f t="shared" si="181"/>
        <v>11004.1</v>
      </c>
      <c r="CP166" s="52">
        <f t="shared" si="181"/>
        <v>11004.1</v>
      </c>
      <c r="CQ166" s="52">
        <f t="shared" si="181"/>
        <v>11004.1</v>
      </c>
      <c r="CR166" s="52">
        <f t="shared" si="181"/>
        <v>11004.1</v>
      </c>
      <c r="CS166" s="52">
        <f t="shared" si="181"/>
        <v>11004.1</v>
      </c>
      <c r="CT166" s="52">
        <f t="shared" si="182"/>
        <v>11004.1</v>
      </c>
      <c r="CU166" s="52">
        <f t="shared" si="182"/>
        <v>11004.1</v>
      </c>
      <c r="CV166" s="52">
        <f t="shared" si="182"/>
        <v>11004.1</v>
      </c>
      <c r="CW166" s="52">
        <f t="shared" si="182"/>
        <v>11004.1</v>
      </c>
      <c r="CX166" s="52">
        <f t="shared" si="182"/>
        <v>11004.1</v>
      </c>
      <c r="CY166" s="52">
        <f t="shared" si="182"/>
        <v>11004.1</v>
      </c>
      <c r="CZ166" s="52">
        <f t="shared" si="182"/>
        <v>11004.1</v>
      </c>
      <c r="DA166" s="52">
        <f t="shared" si="182"/>
        <v>11004.1</v>
      </c>
      <c r="DB166" s="52">
        <f t="shared" si="182"/>
        <v>11004.1</v>
      </c>
      <c r="DC166" s="52">
        <f t="shared" si="182"/>
        <v>11004.1</v>
      </c>
      <c r="DD166" s="52">
        <f t="shared" si="182"/>
        <v>11004.1</v>
      </c>
      <c r="DE166" s="52">
        <f t="shared" si="182"/>
        <v>11004.1</v>
      </c>
      <c r="DF166" s="52">
        <f t="shared" si="182"/>
        <v>11004.1</v>
      </c>
      <c r="DG166" s="54">
        <v>67695.263999999937</v>
      </c>
      <c r="DH166" s="55">
        <v>23</v>
      </c>
      <c r="DI166" s="56" t="s">
        <v>920</v>
      </c>
      <c r="DJ166" s="57">
        <v>0</v>
      </c>
      <c r="DK166" s="57">
        <v>290122.56000000006</v>
      </c>
      <c r="DL166" s="57">
        <v>280451.80800000008</v>
      </c>
      <c r="DM166" s="57">
        <v>270781.0560000001</v>
      </c>
      <c r="DN166" s="57">
        <v>261110.30400000009</v>
      </c>
      <c r="DO166" s="57">
        <v>0</v>
      </c>
      <c r="DP166" s="58">
        <v>3771.5932800000005</v>
      </c>
      <c r="DQ166" s="58">
        <v>3645.873504000001</v>
      </c>
      <c r="DR166" s="58">
        <v>3520.1537280000011</v>
      </c>
      <c r="DS166" s="58">
        <v>3394.4339520000012</v>
      </c>
    </row>
    <row r="167" spans="1:123" x14ac:dyDescent="0.25">
      <c r="A167" s="30" t="s">
        <v>927</v>
      </c>
      <c r="B167" s="65">
        <v>1221069</v>
      </c>
      <c r="C167" s="66"/>
      <c r="D167" s="67" t="s">
        <v>928</v>
      </c>
      <c r="E167" s="34" t="s">
        <v>616</v>
      </c>
      <c r="F167" s="34" t="s">
        <v>489</v>
      </c>
      <c r="G167" s="34" t="s">
        <v>463</v>
      </c>
      <c r="H167" s="34" t="s">
        <v>54</v>
      </c>
      <c r="I167" s="34" t="s">
        <v>490</v>
      </c>
      <c r="J167" s="34" t="s">
        <v>170</v>
      </c>
      <c r="K167" s="34" t="s">
        <v>491</v>
      </c>
      <c r="L167" s="34" t="s">
        <v>617</v>
      </c>
      <c r="M167" s="36">
        <v>1.04</v>
      </c>
      <c r="N167" s="69" t="s">
        <v>586</v>
      </c>
      <c r="O167" s="69" t="s">
        <v>30</v>
      </c>
      <c r="P167" s="37" t="s">
        <v>493</v>
      </c>
      <c r="Q167" s="38">
        <v>2023</v>
      </c>
      <c r="R167" s="39" t="s">
        <v>470</v>
      </c>
      <c r="S167" s="37" t="s">
        <v>493</v>
      </c>
      <c r="T167" s="39" t="s">
        <v>494</v>
      </c>
      <c r="U167" s="39" t="s">
        <v>495</v>
      </c>
      <c r="V167" s="39" t="s">
        <v>550</v>
      </c>
      <c r="W167" s="40" t="s">
        <v>923</v>
      </c>
      <c r="X167" s="40" t="s">
        <v>504</v>
      </c>
      <c r="Y167" s="41"/>
      <c r="Z167" s="274">
        <v>0</v>
      </c>
      <c r="AA167" s="42"/>
      <c r="AB167" s="43">
        <v>97656</v>
      </c>
      <c r="AC167" s="43">
        <v>0</v>
      </c>
      <c r="AD167" s="43"/>
      <c r="AE167" s="43">
        <v>0</v>
      </c>
      <c r="AF167" s="44"/>
      <c r="AG167" s="45">
        <f t="shared" si="129"/>
        <v>97656</v>
      </c>
      <c r="AH167" s="45">
        <f t="shared" si="130"/>
        <v>101562.24000000001</v>
      </c>
      <c r="AI167" s="45">
        <f t="shared" si="102"/>
        <v>101562.24000000001</v>
      </c>
      <c r="AJ167" s="46">
        <v>0</v>
      </c>
      <c r="AK167" s="46">
        <v>97656</v>
      </c>
      <c r="AL167" s="46">
        <f t="shared" si="157"/>
        <v>101562.24000000001</v>
      </c>
      <c r="AM167" s="46">
        <v>0</v>
      </c>
      <c r="AN167" s="46">
        <f t="shared" si="158"/>
        <v>0</v>
      </c>
      <c r="AO167" s="46">
        <v>0</v>
      </c>
      <c r="AP167" s="46">
        <f t="shared" si="159"/>
        <v>0</v>
      </c>
      <c r="AQ167" s="46">
        <v>0</v>
      </c>
      <c r="AR167" s="46">
        <f t="shared" si="160"/>
        <v>0</v>
      </c>
      <c r="AS167" s="46">
        <v>0</v>
      </c>
      <c r="AT167" s="46">
        <f t="shared" si="161"/>
        <v>0</v>
      </c>
      <c r="AU167" s="46">
        <v>0</v>
      </c>
      <c r="AV167" s="46">
        <f t="shared" si="162"/>
        <v>0</v>
      </c>
      <c r="AW167" s="46">
        <v>0</v>
      </c>
      <c r="AX167" s="46">
        <f t="shared" si="163"/>
        <v>0</v>
      </c>
      <c r="AY167" s="46">
        <v>0</v>
      </c>
      <c r="AZ167" s="46">
        <f t="shared" si="164"/>
        <v>0</v>
      </c>
      <c r="BA167" s="46">
        <v>0</v>
      </c>
      <c r="BB167" s="46">
        <f t="shared" si="165"/>
        <v>0</v>
      </c>
      <c r="BC167" s="46">
        <v>0</v>
      </c>
      <c r="BD167" s="46">
        <f t="shared" si="166"/>
        <v>0</v>
      </c>
      <c r="BE167" s="46">
        <v>0</v>
      </c>
      <c r="BF167" s="46">
        <f t="shared" si="167"/>
        <v>0</v>
      </c>
      <c r="BG167" s="46">
        <v>0</v>
      </c>
      <c r="BH167" s="46">
        <f t="shared" si="168"/>
        <v>0</v>
      </c>
      <c r="BI167" s="46">
        <v>0</v>
      </c>
      <c r="BJ167" s="46">
        <f t="shared" si="169"/>
        <v>0</v>
      </c>
      <c r="BK167" s="46">
        <v>0</v>
      </c>
      <c r="BL167" s="46">
        <f t="shared" si="170"/>
        <v>0</v>
      </c>
      <c r="BM167" s="46">
        <v>0</v>
      </c>
      <c r="BN167" s="46">
        <f t="shared" si="171"/>
        <v>0</v>
      </c>
      <c r="BO167" s="46">
        <v>0</v>
      </c>
      <c r="BP167" s="46">
        <f t="shared" si="172"/>
        <v>0</v>
      </c>
      <c r="BQ167" s="46">
        <v>0</v>
      </c>
      <c r="BR167" s="46">
        <f t="shared" si="173"/>
        <v>0</v>
      </c>
      <c r="BS167" s="46">
        <v>0</v>
      </c>
      <c r="BT167" s="46">
        <f t="shared" si="174"/>
        <v>0</v>
      </c>
      <c r="BU167" s="46">
        <v>0</v>
      </c>
      <c r="BV167" s="46">
        <f t="shared" si="175"/>
        <v>0</v>
      </c>
      <c r="BW167" s="46">
        <v>0</v>
      </c>
      <c r="BX167" s="46">
        <f t="shared" si="176"/>
        <v>0</v>
      </c>
      <c r="BY167" s="46">
        <v>0</v>
      </c>
      <c r="BZ167" s="46">
        <f t="shared" si="177"/>
        <v>0</v>
      </c>
      <c r="CA167" s="47">
        <v>0</v>
      </c>
      <c r="CB167" s="46">
        <f t="shared" si="178"/>
        <v>0</v>
      </c>
      <c r="CC167" s="48">
        <v>0</v>
      </c>
      <c r="CD167" s="46">
        <f t="shared" si="179"/>
        <v>0</v>
      </c>
      <c r="CE167" s="49">
        <v>15</v>
      </c>
      <c r="CF167" s="50">
        <f t="shared" si="180"/>
        <v>6770.8160000000007</v>
      </c>
      <c r="CG167" s="51">
        <v>97655.999999999985</v>
      </c>
      <c r="CH167" s="52"/>
      <c r="CI167" s="52"/>
      <c r="CJ167" s="52"/>
      <c r="CK167" s="52">
        <f t="shared" si="181"/>
        <v>6770.8160000000007</v>
      </c>
      <c r="CL167" s="52">
        <f t="shared" si="181"/>
        <v>6770.8160000000007</v>
      </c>
      <c r="CM167" s="52">
        <f t="shared" si="181"/>
        <v>6770.8160000000007</v>
      </c>
      <c r="CN167" s="52">
        <f t="shared" si="181"/>
        <v>6770.8160000000007</v>
      </c>
      <c r="CO167" s="52">
        <f t="shared" si="181"/>
        <v>6770.8160000000007</v>
      </c>
      <c r="CP167" s="52">
        <f t="shared" si="181"/>
        <v>6770.8160000000007</v>
      </c>
      <c r="CQ167" s="52">
        <f t="shared" si="181"/>
        <v>6770.8160000000007</v>
      </c>
      <c r="CR167" s="52">
        <f t="shared" si="181"/>
        <v>6770.8160000000007</v>
      </c>
      <c r="CS167" s="52">
        <f t="shared" si="181"/>
        <v>6770.8160000000007</v>
      </c>
      <c r="CT167" s="52">
        <f t="shared" si="182"/>
        <v>6770.8160000000007</v>
      </c>
      <c r="CU167" s="52">
        <f t="shared" si="182"/>
        <v>6770.8160000000007</v>
      </c>
      <c r="CV167" s="52">
        <f t="shared" si="182"/>
        <v>6770.8160000000007</v>
      </c>
      <c r="CW167" s="52">
        <f t="shared" si="182"/>
        <v>6770.8160000000007</v>
      </c>
      <c r="CX167" s="52">
        <f t="shared" si="182"/>
        <v>6770.8160000000007</v>
      </c>
      <c r="CY167" s="52">
        <f>$CF167</f>
        <v>6770.8160000000007</v>
      </c>
      <c r="CZ167" s="53"/>
      <c r="DA167" s="53"/>
      <c r="DB167" s="53"/>
      <c r="DC167" s="53"/>
      <c r="DD167" s="53"/>
      <c r="DE167" s="53"/>
      <c r="DF167" s="53"/>
      <c r="DG167" s="54">
        <v>0</v>
      </c>
      <c r="DH167" s="55">
        <v>15</v>
      </c>
      <c r="DI167" s="56" t="s">
        <v>924</v>
      </c>
      <c r="DJ167" s="57">
        <v>0</v>
      </c>
      <c r="DK167" s="57">
        <v>0</v>
      </c>
      <c r="DL167" s="57">
        <v>97656</v>
      </c>
      <c r="DM167" s="57">
        <v>91145.600000000006</v>
      </c>
      <c r="DN167" s="57">
        <v>84635.200000000012</v>
      </c>
      <c r="DO167" s="57">
        <v>0</v>
      </c>
      <c r="DP167" s="58">
        <v>0</v>
      </c>
      <c r="DQ167" s="58">
        <v>1269.528</v>
      </c>
      <c r="DR167" s="58">
        <v>1184.8928000000001</v>
      </c>
      <c r="DS167" s="58">
        <v>1100.2576000000001</v>
      </c>
    </row>
    <row r="168" spans="1:123" x14ac:dyDescent="0.25">
      <c r="A168" s="30" t="s">
        <v>929</v>
      </c>
      <c r="B168" s="65">
        <v>1221070</v>
      </c>
      <c r="C168" s="66"/>
      <c r="D168" s="67" t="s">
        <v>930</v>
      </c>
      <c r="E168" s="34" t="s">
        <v>616</v>
      </c>
      <c r="F168" s="34" t="s">
        <v>489</v>
      </c>
      <c r="G168" s="34" t="s">
        <v>463</v>
      </c>
      <c r="H168" s="34" t="s">
        <v>54</v>
      </c>
      <c r="I168" s="34" t="s">
        <v>490</v>
      </c>
      <c r="J168" s="34" t="s">
        <v>170</v>
      </c>
      <c r="K168" s="34" t="s">
        <v>491</v>
      </c>
      <c r="L168" s="34" t="s">
        <v>617</v>
      </c>
      <c r="M168" s="36">
        <v>1.04</v>
      </c>
      <c r="N168" s="69" t="s">
        <v>586</v>
      </c>
      <c r="O168" s="69" t="s">
        <v>30</v>
      </c>
      <c r="P168" s="37" t="s">
        <v>493</v>
      </c>
      <c r="Q168" s="38">
        <v>2022</v>
      </c>
      <c r="R168" s="39" t="s">
        <v>470</v>
      </c>
      <c r="S168" s="37" t="s">
        <v>493</v>
      </c>
      <c r="T168" s="39" t="s">
        <v>494</v>
      </c>
      <c r="U168" s="39" t="s">
        <v>495</v>
      </c>
      <c r="V168" s="39" t="s">
        <v>550</v>
      </c>
      <c r="W168" s="40" t="s">
        <v>919</v>
      </c>
      <c r="X168" s="40" t="s">
        <v>504</v>
      </c>
      <c r="Y168" s="41"/>
      <c r="Z168" s="274">
        <v>0</v>
      </c>
      <c r="AA168" s="42"/>
      <c r="AB168" s="43">
        <v>286977.60000000003</v>
      </c>
      <c r="AC168" s="43">
        <v>0</v>
      </c>
      <c r="AD168" s="43"/>
      <c r="AE168" s="43">
        <v>0</v>
      </c>
      <c r="AF168" s="44"/>
      <c r="AG168" s="45">
        <f t="shared" si="129"/>
        <v>286977.60000000003</v>
      </c>
      <c r="AH168" s="45">
        <f t="shared" si="130"/>
        <v>298456.70400000003</v>
      </c>
      <c r="AI168" s="45">
        <f t="shared" si="102"/>
        <v>298456.70400000003</v>
      </c>
      <c r="AJ168" s="46">
        <v>0</v>
      </c>
      <c r="AK168" s="46">
        <v>286977.60000000003</v>
      </c>
      <c r="AL168" s="46">
        <f t="shared" si="157"/>
        <v>298456.70400000003</v>
      </c>
      <c r="AM168" s="46">
        <v>0</v>
      </c>
      <c r="AN168" s="46">
        <f t="shared" si="158"/>
        <v>0</v>
      </c>
      <c r="AO168" s="46">
        <v>0</v>
      </c>
      <c r="AP168" s="46">
        <f t="shared" si="159"/>
        <v>0</v>
      </c>
      <c r="AQ168" s="46">
        <v>0</v>
      </c>
      <c r="AR168" s="46">
        <f t="shared" si="160"/>
        <v>0</v>
      </c>
      <c r="AS168" s="46">
        <v>0</v>
      </c>
      <c r="AT168" s="46">
        <f t="shared" si="161"/>
        <v>0</v>
      </c>
      <c r="AU168" s="46">
        <v>0</v>
      </c>
      <c r="AV168" s="46">
        <f t="shared" si="162"/>
        <v>0</v>
      </c>
      <c r="AW168" s="46">
        <v>0</v>
      </c>
      <c r="AX168" s="46">
        <f t="shared" si="163"/>
        <v>0</v>
      </c>
      <c r="AY168" s="46">
        <v>0</v>
      </c>
      <c r="AZ168" s="46">
        <f t="shared" si="164"/>
        <v>0</v>
      </c>
      <c r="BA168" s="46">
        <v>0</v>
      </c>
      <c r="BB168" s="46">
        <f t="shared" si="165"/>
        <v>0</v>
      </c>
      <c r="BC168" s="46">
        <v>0</v>
      </c>
      <c r="BD168" s="46">
        <f t="shared" si="166"/>
        <v>0</v>
      </c>
      <c r="BE168" s="46">
        <v>0</v>
      </c>
      <c r="BF168" s="46">
        <f t="shared" si="167"/>
        <v>0</v>
      </c>
      <c r="BG168" s="46">
        <v>0</v>
      </c>
      <c r="BH168" s="46">
        <f t="shared" si="168"/>
        <v>0</v>
      </c>
      <c r="BI168" s="46">
        <v>0</v>
      </c>
      <c r="BJ168" s="46">
        <f t="shared" si="169"/>
        <v>0</v>
      </c>
      <c r="BK168" s="46">
        <v>0</v>
      </c>
      <c r="BL168" s="46">
        <f t="shared" si="170"/>
        <v>0</v>
      </c>
      <c r="BM168" s="46">
        <v>0</v>
      </c>
      <c r="BN168" s="46">
        <f t="shared" si="171"/>
        <v>0</v>
      </c>
      <c r="BO168" s="46">
        <v>0</v>
      </c>
      <c r="BP168" s="46">
        <f t="shared" si="172"/>
        <v>0</v>
      </c>
      <c r="BQ168" s="46">
        <v>0</v>
      </c>
      <c r="BR168" s="46">
        <f t="shared" si="173"/>
        <v>0</v>
      </c>
      <c r="BS168" s="46">
        <v>0</v>
      </c>
      <c r="BT168" s="46">
        <f t="shared" si="174"/>
        <v>0</v>
      </c>
      <c r="BU168" s="46">
        <v>0</v>
      </c>
      <c r="BV168" s="46">
        <f t="shared" si="175"/>
        <v>0</v>
      </c>
      <c r="BW168" s="46">
        <v>0</v>
      </c>
      <c r="BX168" s="46">
        <f t="shared" si="176"/>
        <v>0</v>
      </c>
      <c r="BY168" s="46">
        <v>0</v>
      </c>
      <c r="BZ168" s="46">
        <f t="shared" si="177"/>
        <v>0</v>
      </c>
      <c r="CA168" s="47">
        <v>0</v>
      </c>
      <c r="CB168" s="46">
        <f t="shared" si="178"/>
        <v>0</v>
      </c>
      <c r="CC168" s="48">
        <v>0</v>
      </c>
      <c r="CD168" s="46">
        <f t="shared" si="179"/>
        <v>0</v>
      </c>
      <c r="CE168" s="49">
        <v>30</v>
      </c>
      <c r="CF168" s="50">
        <f t="shared" si="180"/>
        <v>9948.5568000000003</v>
      </c>
      <c r="CG168" s="51">
        <v>210450.24000000011</v>
      </c>
      <c r="CH168" s="52"/>
      <c r="CI168" s="52"/>
      <c r="CJ168" s="52"/>
      <c r="CK168" s="52">
        <f t="shared" si="181"/>
        <v>9948.5568000000003</v>
      </c>
      <c r="CL168" s="52">
        <f t="shared" si="181"/>
        <v>9948.5568000000003</v>
      </c>
      <c r="CM168" s="52">
        <f t="shared" si="181"/>
        <v>9948.5568000000003</v>
      </c>
      <c r="CN168" s="52">
        <f t="shared" si="181"/>
        <v>9948.5568000000003</v>
      </c>
      <c r="CO168" s="52">
        <f t="shared" si="181"/>
        <v>9948.5568000000003</v>
      </c>
      <c r="CP168" s="52">
        <f t="shared" si="181"/>
        <v>9948.5568000000003</v>
      </c>
      <c r="CQ168" s="52">
        <f t="shared" si="181"/>
        <v>9948.5568000000003</v>
      </c>
      <c r="CR168" s="52">
        <f t="shared" si="181"/>
        <v>9948.5568000000003</v>
      </c>
      <c r="CS168" s="52">
        <f t="shared" si="181"/>
        <v>9948.5568000000003</v>
      </c>
      <c r="CT168" s="52">
        <f t="shared" si="182"/>
        <v>9948.5568000000003</v>
      </c>
      <c r="CU168" s="52">
        <f t="shared" si="182"/>
        <v>9948.5568000000003</v>
      </c>
      <c r="CV168" s="52">
        <f t="shared" si="182"/>
        <v>9948.5568000000003</v>
      </c>
      <c r="CW168" s="52">
        <f t="shared" si="182"/>
        <v>9948.5568000000003</v>
      </c>
      <c r="CX168" s="52">
        <f t="shared" si="182"/>
        <v>9948.5568000000003</v>
      </c>
      <c r="CY168" s="52">
        <f>$CF168</f>
        <v>9948.5568000000003</v>
      </c>
      <c r="CZ168" s="52">
        <f t="shared" ref="CZ168:DF168" si="183">$CF168</f>
        <v>9948.5568000000003</v>
      </c>
      <c r="DA168" s="52">
        <f t="shared" si="183"/>
        <v>9948.5568000000003</v>
      </c>
      <c r="DB168" s="52">
        <f t="shared" si="183"/>
        <v>9948.5568000000003</v>
      </c>
      <c r="DC168" s="52">
        <f t="shared" si="183"/>
        <v>9948.5568000000003</v>
      </c>
      <c r="DD168" s="52">
        <f t="shared" si="183"/>
        <v>9948.5568000000003</v>
      </c>
      <c r="DE168" s="52">
        <f t="shared" si="183"/>
        <v>9948.5568000000003</v>
      </c>
      <c r="DF168" s="52">
        <f t="shared" si="183"/>
        <v>9948.5568000000003</v>
      </c>
      <c r="DG168" s="54">
        <v>76527.359999999928</v>
      </c>
      <c r="DH168" s="55">
        <v>22</v>
      </c>
      <c r="DI168" s="56" t="s">
        <v>920</v>
      </c>
      <c r="DJ168" s="57">
        <v>0</v>
      </c>
      <c r="DK168" s="57">
        <v>0</v>
      </c>
      <c r="DL168" s="57">
        <v>286977.60000000003</v>
      </c>
      <c r="DM168" s="57">
        <v>277411.68000000005</v>
      </c>
      <c r="DN168" s="57">
        <v>267845.76000000007</v>
      </c>
      <c r="DO168" s="57">
        <v>0</v>
      </c>
      <c r="DP168" s="58">
        <v>0</v>
      </c>
      <c r="DQ168" s="58">
        <v>3730.7088000000003</v>
      </c>
      <c r="DR168" s="58">
        <v>3606.3518400000007</v>
      </c>
      <c r="DS168" s="58">
        <v>3481.9948800000006</v>
      </c>
    </row>
    <row r="169" spans="1:123" x14ac:dyDescent="0.25">
      <c r="A169" s="30" t="s">
        <v>931</v>
      </c>
      <c r="B169" s="65">
        <v>1221071</v>
      </c>
      <c r="C169" s="66"/>
      <c r="D169" s="67" t="s">
        <v>932</v>
      </c>
      <c r="E169" s="34" t="s">
        <v>616</v>
      </c>
      <c r="F169" s="34" t="s">
        <v>489</v>
      </c>
      <c r="G169" s="34" t="s">
        <v>463</v>
      </c>
      <c r="H169" s="34" t="s">
        <v>54</v>
      </c>
      <c r="I169" s="34" t="s">
        <v>490</v>
      </c>
      <c r="J169" s="34" t="s">
        <v>170</v>
      </c>
      <c r="K169" s="34" t="s">
        <v>491</v>
      </c>
      <c r="L169" s="34" t="s">
        <v>617</v>
      </c>
      <c r="M169" s="36">
        <v>1.04</v>
      </c>
      <c r="N169" s="69" t="s">
        <v>468</v>
      </c>
      <c r="O169" s="69" t="s">
        <v>30</v>
      </c>
      <c r="P169" s="37" t="s">
        <v>493</v>
      </c>
      <c r="Q169" s="38">
        <v>2023</v>
      </c>
      <c r="R169" s="39" t="s">
        <v>470</v>
      </c>
      <c r="S169" s="37" t="s">
        <v>493</v>
      </c>
      <c r="T169" s="39" t="s">
        <v>494</v>
      </c>
      <c r="U169" s="39" t="s">
        <v>495</v>
      </c>
      <c r="V169" s="39" t="s">
        <v>550</v>
      </c>
      <c r="W169" s="40" t="s">
        <v>923</v>
      </c>
      <c r="X169" s="40" t="s">
        <v>504</v>
      </c>
      <c r="Y169" s="41"/>
      <c r="Z169" s="274">
        <v>0</v>
      </c>
      <c r="AA169" s="42"/>
      <c r="AB169" s="43">
        <v>187200</v>
      </c>
      <c r="AC169" s="43">
        <v>0</v>
      </c>
      <c r="AD169" s="43"/>
      <c r="AE169" s="43">
        <v>0</v>
      </c>
      <c r="AF169" s="44"/>
      <c r="AG169" s="45">
        <f t="shared" si="129"/>
        <v>187200</v>
      </c>
      <c r="AH169" s="45">
        <f t="shared" si="130"/>
        <v>194688</v>
      </c>
      <c r="AI169" s="45">
        <f t="shared" si="102"/>
        <v>194688</v>
      </c>
      <c r="AJ169" s="46">
        <v>0</v>
      </c>
      <c r="AK169" s="46">
        <v>0</v>
      </c>
      <c r="AL169" s="46">
        <f t="shared" si="157"/>
        <v>0</v>
      </c>
      <c r="AM169" s="46">
        <v>187200</v>
      </c>
      <c r="AN169" s="46">
        <f t="shared" si="158"/>
        <v>194688</v>
      </c>
      <c r="AO169" s="46">
        <v>0</v>
      </c>
      <c r="AP169" s="46">
        <f t="shared" si="159"/>
        <v>0</v>
      </c>
      <c r="AQ169" s="46">
        <v>0</v>
      </c>
      <c r="AR169" s="46">
        <f t="shared" si="160"/>
        <v>0</v>
      </c>
      <c r="AS169" s="46">
        <v>0</v>
      </c>
      <c r="AT169" s="46">
        <f t="shared" si="161"/>
        <v>0</v>
      </c>
      <c r="AU169" s="46">
        <v>0</v>
      </c>
      <c r="AV169" s="46">
        <f t="shared" si="162"/>
        <v>0</v>
      </c>
      <c r="AW169" s="46">
        <v>0</v>
      </c>
      <c r="AX169" s="46">
        <f t="shared" si="163"/>
        <v>0</v>
      </c>
      <c r="AY169" s="46">
        <v>0</v>
      </c>
      <c r="AZ169" s="46">
        <f t="shared" si="164"/>
        <v>0</v>
      </c>
      <c r="BA169" s="46">
        <v>0</v>
      </c>
      <c r="BB169" s="46">
        <f t="shared" si="165"/>
        <v>0</v>
      </c>
      <c r="BC169" s="46">
        <v>0</v>
      </c>
      <c r="BD169" s="46">
        <f t="shared" si="166"/>
        <v>0</v>
      </c>
      <c r="BE169" s="46">
        <v>0</v>
      </c>
      <c r="BF169" s="46">
        <f t="shared" si="167"/>
        <v>0</v>
      </c>
      <c r="BG169" s="46">
        <v>0</v>
      </c>
      <c r="BH169" s="46">
        <f t="shared" si="168"/>
        <v>0</v>
      </c>
      <c r="BI169" s="46">
        <v>0</v>
      </c>
      <c r="BJ169" s="46">
        <f t="shared" si="169"/>
        <v>0</v>
      </c>
      <c r="BK169" s="46">
        <v>0</v>
      </c>
      <c r="BL169" s="46">
        <f t="shared" si="170"/>
        <v>0</v>
      </c>
      <c r="BM169" s="46">
        <v>0</v>
      </c>
      <c r="BN169" s="46">
        <f t="shared" si="171"/>
        <v>0</v>
      </c>
      <c r="BO169" s="46">
        <v>0</v>
      </c>
      <c r="BP169" s="46">
        <f t="shared" si="172"/>
        <v>0</v>
      </c>
      <c r="BQ169" s="46">
        <v>0</v>
      </c>
      <c r="BR169" s="46">
        <f t="shared" si="173"/>
        <v>0</v>
      </c>
      <c r="BS169" s="46">
        <v>0</v>
      </c>
      <c r="BT169" s="46">
        <f t="shared" si="174"/>
        <v>0</v>
      </c>
      <c r="BU169" s="46">
        <v>0</v>
      </c>
      <c r="BV169" s="46">
        <f t="shared" si="175"/>
        <v>0</v>
      </c>
      <c r="BW169" s="46">
        <v>0</v>
      </c>
      <c r="BX169" s="46">
        <f t="shared" si="176"/>
        <v>0</v>
      </c>
      <c r="BY169" s="46">
        <v>0</v>
      </c>
      <c r="BZ169" s="46">
        <f t="shared" si="177"/>
        <v>0</v>
      </c>
      <c r="CA169" s="47">
        <v>0</v>
      </c>
      <c r="CB169" s="46">
        <f t="shared" si="178"/>
        <v>0</v>
      </c>
      <c r="CC169" s="48">
        <v>0</v>
      </c>
      <c r="CD169" s="46">
        <f t="shared" si="179"/>
        <v>0</v>
      </c>
      <c r="CE169" s="49">
        <v>15</v>
      </c>
      <c r="CF169" s="50">
        <f t="shared" si="180"/>
        <v>12979.2</v>
      </c>
      <c r="CG169" s="51">
        <v>187200</v>
      </c>
      <c r="CH169" s="52"/>
      <c r="CI169" s="52"/>
      <c r="CJ169" s="52"/>
      <c r="CK169" s="53"/>
      <c r="CL169" s="52">
        <f t="shared" si="181"/>
        <v>12979.2</v>
      </c>
      <c r="CM169" s="52">
        <f t="shared" si="181"/>
        <v>12979.2</v>
      </c>
      <c r="CN169" s="52">
        <f t="shared" si="181"/>
        <v>12979.2</v>
      </c>
      <c r="CO169" s="52">
        <f t="shared" si="181"/>
        <v>12979.2</v>
      </c>
      <c r="CP169" s="52">
        <f t="shared" si="181"/>
        <v>12979.2</v>
      </c>
      <c r="CQ169" s="52">
        <f t="shared" si="181"/>
        <v>12979.2</v>
      </c>
      <c r="CR169" s="52">
        <f t="shared" si="181"/>
        <v>12979.2</v>
      </c>
      <c r="CS169" s="52">
        <f t="shared" si="181"/>
        <v>12979.2</v>
      </c>
      <c r="CT169" s="52">
        <f t="shared" si="182"/>
        <v>12979.2</v>
      </c>
      <c r="CU169" s="52">
        <f t="shared" si="182"/>
        <v>12979.2</v>
      </c>
      <c r="CV169" s="52">
        <f t="shared" si="182"/>
        <v>12979.2</v>
      </c>
      <c r="CW169" s="52">
        <f t="shared" si="182"/>
        <v>12979.2</v>
      </c>
      <c r="CX169" s="52">
        <f t="shared" si="182"/>
        <v>12979.2</v>
      </c>
      <c r="CY169" s="52">
        <f>$CF169</f>
        <v>12979.2</v>
      </c>
      <c r="CZ169" s="52">
        <f>$CF169</f>
        <v>12979.2</v>
      </c>
      <c r="DA169" s="52"/>
      <c r="DB169" s="53"/>
      <c r="DC169" s="53"/>
      <c r="DD169" s="53"/>
      <c r="DE169" s="53"/>
      <c r="DF169" s="53"/>
      <c r="DG169" s="54">
        <v>0</v>
      </c>
      <c r="DH169" s="55">
        <v>15</v>
      </c>
      <c r="DI169" s="56" t="s">
        <v>924</v>
      </c>
      <c r="DJ169" s="57">
        <v>0</v>
      </c>
      <c r="DK169" s="57">
        <v>0</v>
      </c>
      <c r="DL169" s="57">
        <v>0</v>
      </c>
      <c r="DM169" s="57">
        <v>187200</v>
      </c>
      <c r="DN169" s="57">
        <v>174720</v>
      </c>
      <c r="DO169" s="57">
        <v>0</v>
      </c>
      <c r="DP169" s="58">
        <v>0</v>
      </c>
      <c r="DQ169" s="58">
        <v>0</v>
      </c>
      <c r="DR169" s="58">
        <v>2433.6</v>
      </c>
      <c r="DS169" s="58">
        <v>2271.3599999999997</v>
      </c>
    </row>
    <row r="170" spans="1:123" x14ac:dyDescent="0.25">
      <c r="A170" s="30" t="s">
        <v>933</v>
      </c>
      <c r="B170" s="65">
        <v>1221072</v>
      </c>
      <c r="C170" s="66"/>
      <c r="D170" s="67" t="s">
        <v>934</v>
      </c>
      <c r="E170" s="34" t="s">
        <v>616</v>
      </c>
      <c r="F170" s="34" t="s">
        <v>489</v>
      </c>
      <c r="G170" s="34" t="s">
        <v>463</v>
      </c>
      <c r="H170" s="34" t="s">
        <v>54</v>
      </c>
      <c r="I170" s="34" t="s">
        <v>490</v>
      </c>
      <c r="J170" s="34" t="s">
        <v>170</v>
      </c>
      <c r="K170" s="34" t="s">
        <v>491</v>
      </c>
      <c r="L170" s="34" t="s">
        <v>617</v>
      </c>
      <c r="M170" s="36">
        <v>1.04</v>
      </c>
      <c r="N170" s="69" t="s">
        <v>586</v>
      </c>
      <c r="O170" s="69" t="s">
        <v>30</v>
      </c>
      <c r="P170" s="37" t="s">
        <v>493</v>
      </c>
      <c r="Q170" s="38">
        <v>2023</v>
      </c>
      <c r="R170" s="39" t="s">
        <v>470</v>
      </c>
      <c r="S170" s="37" t="s">
        <v>493</v>
      </c>
      <c r="T170" s="39" t="s">
        <v>494</v>
      </c>
      <c r="U170" s="39" t="s">
        <v>495</v>
      </c>
      <c r="V170" s="39" t="s">
        <v>550</v>
      </c>
      <c r="W170" s="40" t="s">
        <v>919</v>
      </c>
      <c r="X170" s="40" t="s">
        <v>504</v>
      </c>
      <c r="Y170" s="41"/>
      <c r="Z170" s="274">
        <v>0</v>
      </c>
      <c r="AA170" s="42"/>
      <c r="AB170" s="43">
        <v>215280</v>
      </c>
      <c r="AC170" s="43">
        <v>0</v>
      </c>
      <c r="AD170" s="43"/>
      <c r="AE170" s="43">
        <v>0</v>
      </c>
      <c r="AF170" s="44"/>
      <c r="AG170" s="45">
        <f t="shared" si="129"/>
        <v>215280</v>
      </c>
      <c r="AH170" s="45">
        <f t="shared" si="130"/>
        <v>223891.20000000001</v>
      </c>
      <c r="AI170" s="45">
        <f t="shared" si="102"/>
        <v>223891.20000000001</v>
      </c>
      <c r="AJ170" s="46">
        <v>0</v>
      </c>
      <c r="AK170" s="46">
        <v>0</v>
      </c>
      <c r="AL170" s="46">
        <f t="shared" si="157"/>
        <v>0</v>
      </c>
      <c r="AM170" s="46">
        <v>215280</v>
      </c>
      <c r="AN170" s="46">
        <f t="shared" si="158"/>
        <v>223891.20000000001</v>
      </c>
      <c r="AO170" s="46">
        <v>0</v>
      </c>
      <c r="AP170" s="46">
        <f t="shared" si="159"/>
        <v>0</v>
      </c>
      <c r="AQ170" s="46">
        <v>0</v>
      </c>
      <c r="AR170" s="46">
        <f t="shared" si="160"/>
        <v>0</v>
      </c>
      <c r="AS170" s="46">
        <v>0</v>
      </c>
      <c r="AT170" s="46">
        <f t="shared" si="161"/>
        <v>0</v>
      </c>
      <c r="AU170" s="46">
        <v>0</v>
      </c>
      <c r="AV170" s="46">
        <f t="shared" si="162"/>
        <v>0</v>
      </c>
      <c r="AW170" s="46">
        <v>0</v>
      </c>
      <c r="AX170" s="46">
        <f t="shared" si="163"/>
        <v>0</v>
      </c>
      <c r="AY170" s="46">
        <v>0</v>
      </c>
      <c r="AZ170" s="46">
        <f t="shared" si="164"/>
        <v>0</v>
      </c>
      <c r="BA170" s="46">
        <v>0</v>
      </c>
      <c r="BB170" s="46">
        <f t="shared" si="165"/>
        <v>0</v>
      </c>
      <c r="BC170" s="46">
        <v>0</v>
      </c>
      <c r="BD170" s="46">
        <f t="shared" si="166"/>
        <v>0</v>
      </c>
      <c r="BE170" s="46">
        <v>0</v>
      </c>
      <c r="BF170" s="46">
        <f t="shared" si="167"/>
        <v>0</v>
      </c>
      <c r="BG170" s="46">
        <v>0</v>
      </c>
      <c r="BH170" s="46">
        <f t="shared" si="168"/>
        <v>0</v>
      </c>
      <c r="BI170" s="46">
        <v>0</v>
      </c>
      <c r="BJ170" s="46">
        <f t="shared" si="169"/>
        <v>0</v>
      </c>
      <c r="BK170" s="46">
        <v>0</v>
      </c>
      <c r="BL170" s="46">
        <f t="shared" si="170"/>
        <v>0</v>
      </c>
      <c r="BM170" s="46">
        <v>0</v>
      </c>
      <c r="BN170" s="46">
        <f t="shared" si="171"/>
        <v>0</v>
      </c>
      <c r="BO170" s="46">
        <v>0</v>
      </c>
      <c r="BP170" s="46">
        <f t="shared" si="172"/>
        <v>0</v>
      </c>
      <c r="BQ170" s="46">
        <v>0</v>
      </c>
      <c r="BR170" s="46">
        <f t="shared" si="173"/>
        <v>0</v>
      </c>
      <c r="BS170" s="46">
        <v>0</v>
      </c>
      <c r="BT170" s="46">
        <f t="shared" si="174"/>
        <v>0</v>
      </c>
      <c r="BU170" s="46">
        <v>0</v>
      </c>
      <c r="BV170" s="46">
        <f t="shared" si="175"/>
        <v>0</v>
      </c>
      <c r="BW170" s="46">
        <v>0</v>
      </c>
      <c r="BX170" s="46">
        <f t="shared" si="176"/>
        <v>0</v>
      </c>
      <c r="BY170" s="46">
        <v>0</v>
      </c>
      <c r="BZ170" s="46">
        <f t="shared" si="177"/>
        <v>0</v>
      </c>
      <c r="CA170" s="47">
        <v>0</v>
      </c>
      <c r="CB170" s="46">
        <f t="shared" si="178"/>
        <v>0</v>
      </c>
      <c r="CC170" s="48">
        <v>0</v>
      </c>
      <c r="CD170" s="46">
        <f t="shared" si="179"/>
        <v>0</v>
      </c>
      <c r="CE170" s="49">
        <v>30</v>
      </c>
      <c r="CF170" s="50">
        <f t="shared" si="180"/>
        <v>7463.04</v>
      </c>
      <c r="CG170" s="51">
        <v>150696</v>
      </c>
      <c r="CH170" s="52"/>
      <c r="CI170" s="52"/>
      <c r="CJ170" s="52"/>
      <c r="CK170" s="53"/>
      <c r="CL170" s="52">
        <f t="shared" si="181"/>
        <v>7463.04</v>
      </c>
      <c r="CM170" s="52">
        <f t="shared" si="181"/>
        <v>7463.04</v>
      </c>
      <c r="CN170" s="52">
        <f t="shared" si="181"/>
        <v>7463.04</v>
      </c>
      <c r="CO170" s="52">
        <f t="shared" si="181"/>
        <v>7463.04</v>
      </c>
      <c r="CP170" s="52">
        <f t="shared" si="181"/>
        <v>7463.04</v>
      </c>
      <c r="CQ170" s="52">
        <f t="shared" si="181"/>
        <v>7463.04</v>
      </c>
      <c r="CR170" s="52">
        <f t="shared" si="181"/>
        <v>7463.04</v>
      </c>
      <c r="CS170" s="52">
        <f t="shared" si="181"/>
        <v>7463.04</v>
      </c>
      <c r="CT170" s="52">
        <f t="shared" si="182"/>
        <v>7463.04</v>
      </c>
      <c r="CU170" s="52">
        <f t="shared" si="182"/>
        <v>7463.04</v>
      </c>
      <c r="CV170" s="52">
        <f t="shared" si="182"/>
        <v>7463.04</v>
      </c>
      <c r="CW170" s="52">
        <f t="shared" si="182"/>
        <v>7463.04</v>
      </c>
      <c r="CX170" s="52">
        <f t="shared" si="182"/>
        <v>7463.04</v>
      </c>
      <c r="CY170" s="52">
        <f>$CF170</f>
        <v>7463.04</v>
      </c>
      <c r="CZ170" s="52">
        <f>$CF170</f>
        <v>7463.04</v>
      </c>
      <c r="DA170" s="52">
        <f t="shared" ref="DA170:DF170" si="184">$CF170</f>
        <v>7463.04</v>
      </c>
      <c r="DB170" s="52">
        <f t="shared" si="184"/>
        <v>7463.04</v>
      </c>
      <c r="DC170" s="52">
        <f t="shared" si="184"/>
        <v>7463.04</v>
      </c>
      <c r="DD170" s="52">
        <f t="shared" si="184"/>
        <v>7463.04</v>
      </c>
      <c r="DE170" s="52">
        <f t="shared" si="184"/>
        <v>7463.04</v>
      </c>
      <c r="DF170" s="52">
        <f t="shared" si="184"/>
        <v>7463.04</v>
      </c>
      <c r="DG170" s="54">
        <v>64584</v>
      </c>
      <c r="DH170" s="55">
        <v>21</v>
      </c>
      <c r="DI170" s="56" t="s">
        <v>920</v>
      </c>
      <c r="DJ170" s="57">
        <v>0</v>
      </c>
      <c r="DK170" s="57">
        <v>0</v>
      </c>
      <c r="DL170" s="57">
        <v>0</v>
      </c>
      <c r="DM170" s="57">
        <v>215280</v>
      </c>
      <c r="DN170" s="57">
        <v>208104</v>
      </c>
      <c r="DO170" s="57">
        <v>0</v>
      </c>
      <c r="DP170" s="58">
        <v>0</v>
      </c>
      <c r="DQ170" s="58">
        <v>0</v>
      </c>
      <c r="DR170" s="58">
        <v>2798.64</v>
      </c>
      <c r="DS170" s="58">
        <v>2705.3519999999999</v>
      </c>
    </row>
    <row r="171" spans="1:123" x14ac:dyDescent="0.25">
      <c r="A171" s="30" t="s">
        <v>935</v>
      </c>
      <c r="B171" s="65">
        <v>1221073</v>
      </c>
      <c r="C171" s="66"/>
      <c r="D171" s="67" t="s">
        <v>936</v>
      </c>
      <c r="E171" s="34"/>
      <c r="F171" s="34" t="s">
        <v>489</v>
      </c>
      <c r="G171" s="34" t="s">
        <v>463</v>
      </c>
      <c r="H171" s="34" t="s">
        <v>54</v>
      </c>
      <c r="I171" s="34" t="s">
        <v>490</v>
      </c>
      <c r="J171" s="35" t="s">
        <v>173</v>
      </c>
      <c r="K171" s="34" t="s">
        <v>491</v>
      </c>
      <c r="L171" s="34" t="s">
        <v>492</v>
      </c>
      <c r="M171" s="36">
        <v>1.04</v>
      </c>
      <c r="N171" s="34"/>
      <c r="O171" s="34"/>
      <c r="P171" s="37" t="s">
        <v>493</v>
      </c>
      <c r="Q171" s="38">
        <v>2024</v>
      </c>
      <c r="R171" s="39"/>
      <c r="S171" s="38" t="s">
        <v>469</v>
      </c>
      <c r="T171" s="39" t="s">
        <v>494</v>
      </c>
      <c r="U171" s="39" t="s">
        <v>495</v>
      </c>
      <c r="V171" s="39" t="s">
        <v>496</v>
      </c>
      <c r="W171" s="40" t="s">
        <v>497</v>
      </c>
      <c r="X171" s="40" t="s">
        <v>504</v>
      </c>
      <c r="Y171" s="41"/>
      <c r="Z171" s="274">
        <v>0</v>
      </c>
      <c r="AA171" s="42" t="s">
        <v>505</v>
      </c>
      <c r="AB171" s="43">
        <v>50000</v>
      </c>
      <c r="AC171" s="43">
        <v>0</v>
      </c>
      <c r="AD171" s="43"/>
      <c r="AE171" s="43">
        <v>0</v>
      </c>
      <c r="AF171" s="44"/>
      <c r="AG171" s="45">
        <f t="shared" si="129"/>
        <v>50000</v>
      </c>
      <c r="AH171" s="45">
        <f t="shared" si="130"/>
        <v>50000</v>
      </c>
      <c r="AI171" s="45">
        <f t="shared" si="102"/>
        <v>50000</v>
      </c>
      <c r="AJ171" s="46">
        <v>50000</v>
      </c>
      <c r="AK171" s="46">
        <v>0</v>
      </c>
      <c r="AL171" s="46">
        <f t="shared" si="157"/>
        <v>0</v>
      </c>
      <c r="AM171" s="46">
        <v>0</v>
      </c>
      <c r="AN171" s="46">
        <f t="shared" si="158"/>
        <v>0</v>
      </c>
      <c r="AO171" s="46">
        <v>0</v>
      </c>
      <c r="AP171" s="46">
        <f t="shared" si="159"/>
        <v>0</v>
      </c>
      <c r="AQ171" s="46">
        <v>0</v>
      </c>
      <c r="AR171" s="46">
        <f t="shared" si="160"/>
        <v>0</v>
      </c>
      <c r="AS171" s="46">
        <v>0</v>
      </c>
      <c r="AT171" s="46">
        <f t="shared" si="161"/>
        <v>0</v>
      </c>
      <c r="AU171" s="46">
        <v>0</v>
      </c>
      <c r="AV171" s="46">
        <f t="shared" si="162"/>
        <v>0</v>
      </c>
      <c r="AW171" s="46">
        <v>0</v>
      </c>
      <c r="AX171" s="46">
        <f t="shared" si="163"/>
        <v>0</v>
      </c>
      <c r="AY171" s="46">
        <v>0</v>
      </c>
      <c r="AZ171" s="46">
        <f t="shared" si="164"/>
        <v>0</v>
      </c>
      <c r="BA171" s="46">
        <v>0</v>
      </c>
      <c r="BB171" s="46">
        <f t="shared" si="165"/>
        <v>0</v>
      </c>
      <c r="BC171" s="46">
        <v>0</v>
      </c>
      <c r="BD171" s="46">
        <f t="shared" si="166"/>
        <v>0</v>
      </c>
      <c r="BE171" s="46">
        <v>0</v>
      </c>
      <c r="BF171" s="46">
        <f t="shared" si="167"/>
        <v>0</v>
      </c>
      <c r="BG171" s="46">
        <v>0</v>
      </c>
      <c r="BH171" s="46">
        <f t="shared" si="168"/>
        <v>0</v>
      </c>
      <c r="BI171" s="46">
        <v>0</v>
      </c>
      <c r="BJ171" s="46">
        <f t="shared" si="169"/>
        <v>0</v>
      </c>
      <c r="BK171" s="46">
        <v>0</v>
      </c>
      <c r="BL171" s="46">
        <f t="shared" si="170"/>
        <v>0</v>
      </c>
      <c r="BM171" s="46">
        <v>0</v>
      </c>
      <c r="BN171" s="46">
        <f t="shared" si="171"/>
        <v>0</v>
      </c>
      <c r="BO171" s="46">
        <v>0</v>
      </c>
      <c r="BP171" s="46">
        <f t="shared" si="172"/>
        <v>0</v>
      </c>
      <c r="BQ171" s="46">
        <v>0</v>
      </c>
      <c r="BR171" s="46">
        <f t="shared" si="173"/>
        <v>0</v>
      </c>
      <c r="BS171" s="46">
        <v>0</v>
      </c>
      <c r="BT171" s="46">
        <f t="shared" si="174"/>
        <v>0</v>
      </c>
      <c r="BU171" s="46">
        <v>0</v>
      </c>
      <c r="BV171" s="46">
        <f t="shared" si="175"/>
        <v>0</v>
      </c>
      <c r="BW171" s="46">
        <v>0</v>
      </c>
      <c r="BX171" s="46">
        <f t="shared" si="176"/>
        <v>0</v>
      </c>
      <c r="BY171" s="46">
        <v>0</v>
      </c>
      <c r="BZ171" s="46">
        <f t="shared" si="177"/>
        <v>0</v>
      </c>
      <c r="CA171" s="47">
        <v>0</v>
      </c>
      <c r="CB171" s="46">
        <f t="shared" si="178"/>
        <v>0</v>
      </c>
      <c r="CC171" s="48">
        <v>0</v>
      </c>
      <c r="CD171" s="46">
        <f t="shared" si="179"/>
        <v>0</v>
      </c>
      <c r="CE171" s="49">
        <v>15</v>
      </c>
      <c r="CF171" s="50">
        <f t="shared" si="180"/>
        <v>3333.3333333333335</v>
      </c>
      <c r="CG171" s="51">
        <v>50000.000000000007</v>
      </c>
      <c r="CH171" s="52"/>
      <c r="CI171" s="52"/>
      <c r="CJ171" s="52">
        <f>$CF171</f>
        <v>3333.3333333333335</v>
      </c>
      <c r="CK171" s="52">
        <f>$CF171</f>
        <v>3333.3333333333335</v>
      </c>
      <c r="CL171" s="52">
        <f t="shared" si="181"/>
        <v>3333.3333333333335</v>
      </c>
      <c r="CM171" s="52">
        <f t="shared" si="181"/>
        <v>3333.3333333333335</v>
      </c>
      <c r="CN171" s="52">
        <f t="shared" si="181"/>
        <v>3333.3333333333335</v>
      </c>
      <c r="CO171" s="52">
        <f t="shared" si="181"/>
        <v>3333.3333333333335</v>
      </c>
      <c r="CP171" s="52">
        <f t="shared" si="181"/>
        <v>3333.3333333333335</v>
      </c>
      <c r="CQ171" s="52">
        <f t="shared" si="181"/>
        <v>3333.3333333333335</v>
      </c>
      <c r="CR171" s="52">
        <f t="shared" si="181"/>
        <v>3333.3333333333335</v>
      </c>
      <c r="CS171" s="52">
        <f t="shared" si="181"/>
        <v>3333.3333333333335</v>
      </c>
      <c r="CT171" s="52">
        <f t="shared" si="182"/>
        <v>3333.3333333333335</v>
      </c>
      <c r="CU171" s="52">
        <f t="shared" si="182"/>
        <v>3333.3333333333335</v>
      </c>
      <c r="CV171" s="52">
        <f t="shared" si="182"/>
        <v>3333.3333333333335</v>
      </c>
      <c r="CW171" s="52">
        <f t="shared" si="182"/>
        <v>3333.3333333333335</v>
      </c>
      <c r="CX171" s="52">
        <f t="shared" si="182"/>
        <v>3333.3333333333335</v>
      </c>
      <c r="CY171" s="52"/>
      <c r="CZ171" s="53"/>
      <c r="DA171" s="53"/>
      <c r="DB171" s="53"/>
      <c r="DC171" s="53"/>
      <c r="DD171" s="53"/>
      <c r="DE171" s="53"/>
      <c r="DF171" s="53"/>
      <c r="DG171" s="54">
        <v>0</v>
      </c>
      <c r="DH171" s="55">
        <v>15</v>
      </c>
      <c r="DI171" s="56" t="s">
        <v>506</v>
      </c>
      <c r="DJ171" s="57">
        <v>0</v>
      </c>
      <c r="DK171" s="57">
        <v>50000</v>
      </c>
      <c r="DL171" s="57">
        <v>46666.666666666664</v>
      </c>
      <c r="DM171" s="57">
        <v>43333.333333333328</v>
      </c>
      <c r="DN171" s="57">
        <v>39999.999999999993</v>
      </c>
      <c r="DO171" s="57">
        <v>0</v>
      </c>
      <c r="DP171" s="58">
        <v>650</v>
      </c>
      <c r="DQ171" s="58">
        <v>606.66666666666663</v>
      </c>
      <c r="DR171" s="58">
        <v>563.33333333333326</v>
      </c>
      <c r="DS171" s="58">
        <v>519.99999999999989</v>
      </c>
    </row>
    <row r="172" spans="1:123" x14ac:dyDescent="0.25">
      <c r="A172" s="30" t="s">
        <v>500</v>
      </c>
      <c r="B172" s="65">
        <v>1221074</v>
      </c>
      <c r="C172" s="66"/>
      <c r="D172" s="67" t="s">
        <v>501</v>
      </c>
      <c r="E172" s="34"/>
      <c r="F172" s="34" t="s">
        <v>489</v>
      </c>
      <c r="G172" s="34" t="s">
        <v>463</v>
      </c>
      <c r="H172" s="34" t="s">
        <v>54</v>
      </c>
      <c r="I172" s="34" t="s">
        <v>490</v>
      </c>
      <c r="J172" s="35" t="s">
        <v>173</v>
      </c>
      <c r="K172" s="34" t="s">
        <v>491</v>
      </c>
      <c r="L172" s="34" t="s">
        <v>492</v>
      </c>
      <c r="M172" s="36">
        <v>1.04</v>
      </c>
      <c r="N172" s="34"/>
      <c r="O172" s="34"/>
      <c r="P172" s="37" t="s">
        <v>493</v>
      </c>
      <c r="Q172" s="38">
        <v>2024</v>
      </c>
      <c r="R172" s="39"/>
      <c r="S172" s="38" t="s">
        <v>469</v>
      </c>
      <c r="T172" s="39" t="s">
        <v>494</v>
      </c>
      <c r="U172" s="39" t="s">
        <v>495</v>
      </c>
      <c r="V172" s="39" t="s">
        <v>496</v>
      </c>
      <c r="W172" s="40" t="s">
        <v>497</v>
      </c>
      <c r="X172" s="40" t="s">
        <v>485</v>
      </c>
      <c r="Y172" s="41"/>
      <c r="Z172" s="274">
        <v>0</v>
      </c>
      <c r="AA172" s="42" t="s">
        <v>498</v>
      </c>
      <c r="AB172" s="43">
        <v>300000</v>
      </c>
      <c r="AC172" s="43">
        <v>0</v>
      </c>
      <c r="AD172" s="43"/>
      <c r="AE172" s="43">
        <v>0</v>
      </c>
      <c r="AF172" s="44"/>
      <c r="AG172" s="45">
        <f t="shared" si="129"/>
        <v>300000</v>
      </c>
      <c r="AH172" s="45">
        <f t="shared" si="130"/>
        <v>306000</v>
      </c>
      <c r="AI172" s="45">
        <f t="shared" si="102"/>
        <v>306000</v>
      </c>
      <c r="AJ172" s="46">
        <v>150000</v>
      </c>
      <c r="AK172" s="46">
        <v>75000</v>
      </c>
      <c r="AL172" s="46">
        <f t="shared" si="157"/>
        <v>78000</v>
      </c>
      <c r="AM172" s="46">
        <v>75000</v>
      </c>
      <c r="AN172" s="46">
        <f t="shared" si="158"/>
        <v>78000</v>
      </c>
      <c r="AO172" s="46">
        <v>0</v>
      </c>
      <c r="AP172" s="46">
        <f t="shared" si="159"/>
        <v>0</v>
      </c>
      <c r="AQ172" s="46">
        <v>0</v>
      </c>
      <c r="AR172" s="46">
        <f t="shared" si="160"/>
        <v>0</v>
      </c>
      <c r="AS172" s="46">
        <v>0</v>
      </c>
      <c r="AT172" s="46">
        <f t="shared" si="161"/>
        <v>0</v>
      </c>
      <c r="AU172" s="46">
        <v>0</v>
      </c>
      <c r="AV172" s="46">
        <f t="shared" si="162"/>
        <v>0</v>
      </c>
      <c r="AW172" s="46">
        <v>0</v>
      </c>
      <c r="AX172" s="46">
        <f t="shared" si="163"/>
        <v>0</v>
      </c>
      <c r="AY172" s="46">
        <v>0</v>
      </c>
      <c r="AZ172" s="46">
        <f t="shared" si="164"/>
        <v>0</v>
      </c>
      <c r="BA172" s="46">
        <v>0</v>
      </c>
      <c r="BB172" s="46">
        <f t="shared" si="165"/>
        <v>0</v>
      </c>
      <c r="BC172" s="46">
        <v>0</v>
      </c>
      <c r="BD172" s="46">
        <f t="shared" si="166"/>
        <v>0</v>
      </c>
      <c r="BE172" s="46">
        <v>0</v>
      </c>
      <c r="BF172" s="46">
        <f t="shared" si="167"/>
        <v>0</v>
      </c>
      <c r="BG172" s="46">
        <v>0</v>
      </c>
      <c r="BH172" s="46">
        <f t="shared" si="168"/>
        <v>0</v>
      </c>
      <c r="BI172" s="46">
        <v>0</v>
      </c>
      <c r="BJ172" s="46">
        <f t="shared" si="169"/>
        <v>0</v>
      </c>
      <c r="BK172" s="46">
        <v>0</v>
      </c>
      <c r="BL172" s="46">
        <f t="shared" si="170"/>
        <v>0</v>
      </c>
      <c r="BM172" s="46">
        <v>0</v>
      </c>
      <c r="BN172" s="46">
        <f t="shared" si="171"/>
        <v>0</v>
      </c>
      <c r="BO172" s="46">
        <v>0</v>
      </c>
      <c r="BP172" s="46">
        <f t="shared" si="172"/>
        <v>0</v>
      </c>
      <c r="BQ172" s="46">
        <v>0</v>
      </c>
      <c r="BR172" s="46">
        <f t="shared" si="173"/>
        <v>0</v>
      </c>
      <c r="BS172" s="46">
        <v>0</v>
      </c>
      <c r="BT172" s="46">
        <f t="shared" si="174"/>
        <v>0</v>
      </c>
      <c r="BU172" s="46">
        <v>0</v>
      </c>
      <c r="BV172" s="46">
        <f t="shared" si="175"/>
        <v>0</v>
      </c>
      <c r="BW172" s="46">
        <v>0</v>
      </c>
      <c r="BX172" s="46">
        <f t="shared" si="176"/>
        <v>0</v>
      </c>
      <c r="BY172" s="46">
        <v>0</v>
      </c>
      <c r="BZ172" s="46">
        <f t="shared" si="177"/>
        <v>0</v>
      </c>
      <c r="CA172" s="47">
        <v>0</v>
      </c>
      <c r="CB172" s="46">
        <f t="shared" si="178"/>
        <v>0</v>
      </c>
      <c r="CC172" s="48">
        <v>0</v>
      </c>
      <c r="CD172" s="46">
        <f t="shared" si="179"/>
        <v>0</v>
      </c>
      <c r="CE172" s="49">
        <v>10</v>
      </c>
      <c r="CF172" s="50">
        <f t="shared" si="180"/>
        <v>30600</v>
      </c>
      <c r="CG172" s="51">
        <v>300000</v>
      </c>
      <c r="CH172" s="52"/>
      <c r="CI172" s="52"/>
      <c r="CJ172" s="52"/>
      <c r="CK172" s="53"/>
      <c r="CL172" s="53">
        <f t="shared" si="181"/>
        <v>30600</v>
      </c>
      <c r="CM172" s="53">
        <f t="shared" si="181"/>
        <v>30600</v>
      </c>
      <c r="CN172" s="53">
        <f t="shared" si="181"/>
        <v>30600</v>
      </c>
      <c r="CO172" s="53">
        <f t="shared" si="181"/>
        <v>30600</v>
      </c>
      <c r="CP172" s="53">
        <f t="shared" si="181"/>
        <v>30600</v>
      </c>
      <c r="CQ172" s="53">
        <f t="shared" si="181"/>
        <v>30600</v>
      </c>
      <c r="CR172" s="53">
        <f t="shared" si="181"/>
        <v>30600</v>
      </c>
      <c r="CS172" s="53">
        <f t="shared" si="181"/>
        <v>30600</v>
      </c>
      <c r="CT172" s="53">
        <f t="shared" si="182"/>
        <v>30600</v>
      </c>
      <c r="CU172" s="53">
        <f t="shared" si="182"/>
        <v>30600</v>
      </c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4">
        <v>0</v>
      </c>
      <c r="DH172" s="55">
        <v>10</v>
      </c>
      <c r="DI172" s="56" t="s">
        <v>499</v>
      </c>
      <c r="DJ172" s="57">
        <v>0</v>
      </c>
      <c r="DK172" s="57">
        <v>150000</v>
      </c>
      <c r="DL172" s="57">
        <v>225000</v>
      </c>
      <c r="DM172" s="57">
        <v>300000</v>
      </c>
      <c r="DN172" s="57">
        <v>270000</v>
      </c>
      <c r="DO172" s="57">
        <v>0</v>
      </c>
      <c r="DP172" s="58">
        <v>1950</v>
      </c>
      <c r="DQ172" s="58">
        <v>2925</v>
      </c>
      <c r="DR172" s="58">
        <v>3900</v>
      </c>
      <c r="DS172" s="58">
        <v>3510</v>
      </c>
    </row>
    <row r="173" spans="1:123" x14ac:dyDescent="0.25">
      <c r="A173" s="30" t="s">
        <v>690</v>
      </c>
      <c r="B173" s="65">
        <v>1221075</v>
      </c>
      <c r="C173" s="66"/>
      <c r="D173" s="67" t="s">
        <v>937</v>
      </c>
      <c r="E173" s="34" t="s">
        <v>548</v>
      </c>
      <c r="F173" s="34" t="s">
        <v>489</v>
      </c>
      <c r="G173" s="34" t="s">
        <v>597</v>
      </c>
      <c r="H173" s="34" t="s">
        <v>177</v>
      </c>
      <c r="I173" s="34" t="s">
        <v>734</v>
      </c>
      <c r="J173" s="34" t="s">
        <v>60</v>
      </c>
      <c r="K173" s="34" t="s">
        <v>714</v>
      </c>
      <c r="L173" s="34" t="s">
        <v>617</v>
      </c>
      <c r="M173" s="36">
        <v>1.04</v>
      </c>
      <c r="N173" s="69" t="s">
        <v>468</v>
      </c>
      <c r="O173" s="69"/>
      <c r="P173" s="37" t="s">
        <v>469</v>
      </c>
      <c r="Q173" s="38">
        <v>2024</v>
      </c>
      <c r="R173" s="39" t="s">
        <v>470</v>
      </c>
      <c r="S173" s="37" t="s">
        <v>471</v>
      </c>
      <c r="T173" s="39" t="s">
        <v>523</v>
      </c>
      <c r="U173" s="39" t="s">
        <v>524</v>
      </c>
      <c r="V173" s="39" t="s">
        <v>606</v>
      </c>
      <c r="W173" s="40" t="s">
        <v>882</v>
      </c>
      <c r="X173" s="40" t="s">
        <v>530</v>
      </c>
      <c r="Y173" s="41"/>
      <c r="Z173" s="274"/>
      <c r="AA173" s="42"/>
      <c r="AB173" s="35">
        <v>1800000</v>
      </c>
      <c r="AC173" s="43"/>
      <c r="AD173" s="43"/>
      <c r="AE173" s="43"/>
      <c r="AF173" s="44"/>
      <c r="AG173" s="45">
        <f t="shared" si="129"/>
        <v>1800000</v>
      </c>
      <c r="AH173" s="45">
        <f t="shared" si="130"/>
        <v>1868000</v>
      </c>
      <c r="AI173" s="45">
        <f t="shared" si="102"/>
        <v>1868000</v>
      </c>
      <c r="AJ173" s="138">
        <v>100000</v>
      </c>
      <c r="AK173" s="138">
        <v>1500000</v>
      </c>
      <c r="AL173" s="46">
        <f t="shared" si="157"/>
        <v>1560000</v>
      </c>
      <c r="AM173" s="138">
        <v>200000</v>
      </c>
      <c r="AN173" s="46">
        <f t="shared" si="158"/>
        <v>208000</v>
      </c>
      <c r="AO173" s="138">
        <v>0</v>
      </c>
      <c r="AP173" s="46">
        <f t="shared" si="159"/>
        <v>0</v>
      </c>
      <c r="AQ173" s="46"/>
      <c r="AR173" s="46">
        <f t="shared" si="160"/>
        <v>0</v>
      </c>
      <c r="AS173" s="46"/>
      <c r="AT173" s="46">
        <f t="shared" si="161"/>
        <v>0</v>
      </c>
      <c r="AU173" s="46"/>
      <c r="AV173" s="46">
        <f t="shared" si="162"/>
        <v>0</v>
      </c>
      <c r="AW173" s="46"/>
      <c r="AX173" s="46">
        <f t="shared" si="163"/>
        <v>0</v>
      </c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7"/>
      <c r="CB173" s="46"/>
      <c r="CC173" s="48"/>
      <c r="CD173" s="46"/>
      <c r="CE173" s="49">
        <v>40</v>
      </c>
      <c r="CF173" s="50">
        <f t="shared" si="180"/>
        <v>46700</v>
      </c>
      <c r="CG173" s="71"/>
      <c r="CH173" s="52"/>
      <c r="CI173" s="52"/>
      <c r="CJ173" s="52"/>
      <c r="CK173" s="53"/>
      <c r="CL173" s="53">
        <f t="shared" si="181"/>
        <v>46700</v>
      </c>
      <c r="CM173" s="53">
        <f t="shared" si="181"/>
        <v>46700</v>
      </c>
      <c r="CN173" s="53">
        <f t="shared" si="181"/>
        <v>46700</v>
      </c>
      <c r="CO173" s="53">
        <f t="shared" si="181"/>
        <v>46700</v>
      </c>
      <c r="CP173" s="53">
        <f t="shared" si="181"/>
        <v>46700</v>
      </c>
      <c r="CQ173" s="53">
        <f t="shared" si="181"/>
        <v>46700</v>
      </c>
      <c r="CR173" s="53">
        <f t="shared" si="181"/>
        <v>46700</v>
      </c>
      <c r="CS173" s="53">
        <f t="shared" si="181"/>
        <v>46700</v>
      </c>
      <c r="CT173" s="53">
        <f t="shared" si="182"/>
        <v>46700</v>
      </c>
      <c r="CU173" s="53">
        <f t="shared" si="182"/>
        <v>46700</v>
      </c>
      <c r="CV173" s="53">
        <f t="shared" si="182"/>
        <v>46700</v>
      </c>
      <c r="CW173" s="53">
        <f t="shared" si="182"/>
        <v>46700</v>
      </c>
      <c r="CX173" s="53">
        <f t="shared" si="182"/>
        <v>46700</v>
      </c>
      <c r="CY173" s="53">
        <f t="shared" si="182"/>
        <v>46700</v>
      </c>
      <c r="CZ173" s="53">
        <f t="shared" si="182"/>
        <v>46700</v>
      </c>
      <c r="DA173" s="53">
        <f t="shared" si="182"/>
        <v>46700</v>
      </c>
      <c r="DB173" s="53">
        <f t="shared" si="182"/>
        <v>46700</v>
      </c>
      <c r="DC173" s="53">
        <f t="shared" si="182"/>
        <v>46700</v>
      </c>
      <c r="DD173" s="53">
        <f t="shared" si="182"/>
        <v>46700</v>
      </c>
      <c r="DE173" s="53">
        <f t="shared" si="182"/>
        <v>46700</v>
      </c>
      <c r="DF173" s="53">
        <f t="shared" si="182"/>
        <v>46700</v>
      </c>
      <c r="DG173" s="53">
        <f t="shared" si="182"/>
        <v>46700</v>
      </c>
      <c r="DH173" s="55">
        <v>0</v>
      </c>
      <c r="DI173" s="56" t="s">
        <v>690</v>
      </c>
      <c r="DJ173" s="57"/>
      <c r="DK173" s="57"/>
      <c r="DL173" s="57"/>
      <c r="DM173" s="57"/>
      <c r="DN173" s="57"/>
      <c r="DO173" s="57"/>
      <c r="DP173" s="58"/>
      <c r="DQ173" s="58"/>
      <c r="DR173" s="58"/>
      <c r="DS173" s="58"/>
    </row>
    <row r="174" spans="1:123" x14ac:dyDescent="0.25">
      <c r="A174" s="30" t="s">
        <v>690</v>
      </c>
      <c r="B174" s="65">
        <v>1221078</v>
      </c>
      <c r="C174" s="66"/>
      <c r="D174" s="67" t="s">
        <v>938</v>
      </c>
      <c r="E174" s="34" t="s">
        <v>548</v>
      </c>
      <c r="F174" s="34" t="s">
        <v>489</v>
      </c>
      <c r="G174" s="34" t="s">
        <v>597</v>
      </c>
      <c r="H174" s="34" t="s">
        <v>939</v>
      </c>
      <c r="I174" s="34" t="s">
        <v>940</v>
      </c>
      <c r="J174" s="34" t="s">
        <v>941</v>
      </c>
      <c r="K174" s="34" t="s">
        <v>692</v>
      </c>
      <c r="L174" s="34" t="s">
        <v>617</v>
      </c>
      <c r="M174" s="36">
        <v>1.04</v>
      </c>
      <c r="N174" s="69" t="s">
        <v>544</v>
      </c>
      <c r="O174" s="69" t="s">
        <v>58</v>
      </c>
      <c r="P174" s="37" t="s">
        <v>471</v>
      </c>
      <c r="Q174" s="38">
        <v>2024</v>
      </c>
      <c r="R174" s="39" t="s">
        <v>913</v>
      </c>
      <c r="S174" s="37" t="s">
        <v>471</v>
      </c>
      <c r="T174" s="39" t="s">
        <v>494</v>
      </c>
      <c r="U174" s="39" t="s">
        <v>524</v>
      </c>
      <c r="V174" s="39" t="s">
        <v>606</v>
      </c>
      <c r="W174" s="40" t="s">
        <v>497</v>
      </c>
      <c r="X174" s="40" t="s">
        <v>530</v>
      </c>
      <c r="Y174" s="41"/>
      <c r="Z174" s="274"/>
      <c r="AA174" s="42"/>
      <c r="AB174" s="35">
        <v>600000</v>
      </c>
      <c r="AC174" s="43"/>
      <c r="AD174" s="43"/>
      <c r="AE174" s="43"/>
      <c r="AF174" s="44"/>
      <c r="AG174" s="45">
        <f t="shared" si="129"/>
        <v>600000</v>
      </c>
      <c r="AH174" s="45">
        <f t="shared" si="130"/>
        <v>612000</v>
      </c>
      <c r="AI174" s="45">
        <f t="shared" si="102"/>
        <v>612000</v>
      </c>
      <c r="AJ174" s="138">
        <v>300000</v>
      </c>
      <c r="AK174" s="138">
        <v>300000</v>
      </c>
      <c r="AL174" s="46">
        <f t="shared" si="157"/>
        <v>312000</v>
      </c>
      <c r="AM174" s="46"/>
      <c r="AN174" s="46"/>
      <c r="AO174" s="46"/>
      <c r="AP174" s="46">
        <f t="shared" si="159"/>
        <v>0</v>
      </c>
      <c r="AQ174" s="46"/>
      <c r="AR174" s="46">
        <f t="shared" si="160"/>
        <v>0</v>
      </c>
      <c r="AS174" s="46"/>
      <c r="AT174" s="46">
        <f t="shared" si="161"/>
        <v>0</v>
      </c>
      <c r="AU174" s="46"/>
      <c r="AV174" s="46">
        <f t="shared" si="162"/>
        <v>0</v>
      </c>
      <c r="AW174" s="46"/>
      <c r="AX174" s="46">
        <f t="shared" si="163"/>
        <v>0</v>
      </c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7"/>
      <c r="CB174" s="46"/>
      <c r="CC174" s="48"/>
      <c r="CD174" s="46"/>
      <c r="CE174" s="49">
        <v>60</v>
      </c>
      <c r="CF174" s="50">
        <f t="shared" si="180"/>
        <v>10200</v>
      </c>
      <c r="CG174" s="51"/>
      <c r="CH174" s="52"/>
      <c r="CI174" s="52"/>
      <c r="CJ174" s="52"/>
      <c r="CK174" s="52">
        <f>$CF174</f>
        <v>10200</v>
      </c>
      <c r="CL174" s="52">
        <f t="shared" si="181"/>
        <v>10200</v>
      </c>
      <c r="CM174" s="52">
        <f t="shared" si="181"/>
        <v>10200</v>
      </c>
      <c r="CN174" s="52">
        <f t="shared" si="181"/>
        <v>10200</v>
      </c>
      <c r="CO174" s="52">
        <f t="shared" si="181"/>
        <v>10200</v>
      </c>
      <c r="CP174" s="52">
        <f t="shared" si="181"/>
        <v>10200</v>
      </c>
      <c r="CQ174" s="52">
        <f t="shared" si="181"/>
        <v>10200</v>
      </c>
      <c r="CR174" s="52">
        <f t="shared" si="181"/>
        <v>10200</v>
      </c>
      <c r="CS174" s="52">
        <f t="shared" si="181"/>
        <v>10200</v>
      </c>
      <c r="CT174" s="52">
        <f t="shared" si="182"/>
        <v>10200</v>
      </c>
      <c r="CU174" s="52">
        <f t="shared" si="182"/>
        <v>10200</v>
      </c>
      <c r="CV174" s="52">
        <f t="shared" si="182"/>
        <v>10200</v>
      </c>
      <c r="CW174" s="52">
        <f t="shared" si="182"/>
        <v>10200</v>
      </c>
      <c r="CX174" s="52">
        <f t="shared" si="182"/>
        <v>10200</v>
      </c>
      <c r="CY174" s="52">
        <f t="shared" si="182"/>
        <v>10200</v>
      </c>
      <c r="CZ174" s="52">
        <f t="shared" si="182"/>
        <v>10200</v>
      </c>
      <c r="DA174" s="52">
        <f t="shared" si="182"/>
        <v>10200</v>
      </c>
      <c r="DB174" s="52">
        <f t="shared" si="182"/>
        <v>10200</v>
      </c>
      <c r="DC174" s="52">
        <f t="shared" si="182"/>
        <v>10200</v>
      </c>
      <c r="DD174" s="52">
        <f t="shared" si="182"/>
        <v>10200</v>
      </c>
      <c r="DE174" s="52">
        <f t="shared" si="182"/>
        <v>10200</v>
      </c>
      <c r="DF174" s="52">
        <f t="shared" si="182"/>
        <v>10200</v>
      </c>
      <c r="DG174" s="52">
        <f t="shared" si="182"/>
        <v>10200</v>
      </c>
      <c r="DH174" s="55">
        <v>0</v>
      </c>
      <c r="DI174" s="56" t="s">
        <v>690</v>
      </c>
      <c r="DJ174" s="57"/>
      <c r="DK174" s="57"/>
      <c r="DL174" s="57"/>
      <c r="DM174" s="57"/>
      <c r="DN174" s="57"/>
      <c r="DO174" s="57"/>
      <c r="DP174" s="58"/>
      <c r="DQ174" s="58"/>
      <c r="DR174" s="58"/>
      <c r="DS174" s="58"/>
    </row>
    <row r="175" spans="1:123" x14ac:dyDescent="0.25">
      <c r="A175" s="30" t="s">
        <v>942</v>
      </c>
      <c r="B175" s="65">
        <v>1320000</v>
      </c>
      <c r="C175" s="66"/>
      <c r="D175" s="67" t="s">
        <v>943</v>
      </c>
      <c r="E175" s="34" t="s">
        <v>901</v>
      </c>
      <c r="F175" s="34" t="s">
        <v>944</v>
      </c>
      <c r="G175" s="34" t="s">
        <v>463</v>
      </c>
      <c r="H175" s="34" t="s">
        <v>177</v>
      </c>
      <c r="I175" s="34" t="s">
        <v>734</v>
      </c>
      <c r="J175" s="34" t="s">
        <v>945</v>
      </c>
      <c r="K175" s="34" t="s">
        <v>728</v>
      </c>
      <c r="L175" s="34" t="s">
        <v>617</v>
      </c>
      <c r="M175" s="36">
        <v>1.04</v>
      </c>
      <c r="N175" s="69" t="s">
        <v>544</v>
      </c>
      <c r="O175" s="69" t="s">
        <v>58</v>
      </c>
      <c r="P175" s="37" t="s">
        <v>469</v>
      </c>
      <c r="Q175" s="38">
        <v>2023</v>
      </c>
      <c r="R175" s="39" t="s">
        <v>470</v>
      </c>
      <c r="S175" s="37" t="s">
        <v>471</v>
      </c>
      <c r="T175" s="39" t="s">
        <v>523</v>
      </c>
      <c r="U175" s="39" t="s">
        <v>524</v>
      </c>
      <c r="V175" s="39" t="s">
        <v>606</v>
      </c>
      <c r="W175" s="40" t="s">
        <v>946</v>
      </c>
      <c r="X175" s="40" t="s">
        <v>530</v>
      </c>
      <c r="Y175" s="41"/>
      <c r="Z175" s="274">
        <v>0</v>
      </c>
      <c r="AA175" s="42"/>
      <c r="AB175" s="35">
        <v>5408000</v>
      </c>
      <c r="AC175" s="43">
        <v>0</v>
      </c>
      <c r="AD175" s="43"/>
      <c r="AE175" s="43">
        <v>0</v>
      </c>
      <c r="AF175" s="44"/>
      <c r="AG175" s="45">
        <f t="shared" si="129"/>
        <v>5408000</v>
      </c>
      <c r="AH175" s="45">
        <f t="shared" si="130"/>
        <v>5624320</v>
      </c>
      <c r="AI175" s="45">
        <f t="shared" si="102"/>
        <v>5624320</v>
      </c>
      <c r="AJ175" s="46">
        <v>0</v>
      </c>
      <c r="AK175" s="46">
        <v>0</v>
      </c>
      <c r="AL175" s="46">
        <f t="shared" si="157"/>
        <v>0</v>
      </c>
      <c r="AM175" s="46">
        <v>104000</v>
      </c>
      <c r="AN175" s="46">
        <f t="shared" ref="AN175:AN238" si="185">$M175*AM175</f>
        <v>108160</v>
      </c>
      <c r="AO175" s="46">
        <v>104000</v>
      </c>
      <c r="AP175" s="46">
        <f t="shared" si="159"/>
        <v>108160</v>
      </c>
      <c r="AQ175" s="46">
        <v>208000</v>
      </c>
      <c r="AR175" s="46">
        <f t="shared" si="160"/>
        <v>216320</v>
      </c>
      <c r="AS175" s="46">
        <v>1040000</v>
      </c>
      <c r="AT175" s="46">
        <f t="shared" si="161"/>
        <v>1081600</v>
      </c>
      <c r="AU175" s="46">
        <v>1352000</v>
      </c>
      <c r="AV175" s="46">
        <f t="shared" si="162"/>
        <v>1406080</v>
      </c>
      <c r="AW175" s="46">
        <v>1300000</v>
      </c>
      <c r="AX175" s="46">
        <f t="shared" si="163"/>
        <v>1352000</v>
      </c>
      <c r="AY175" s="46">
        <v>650000</v>
      </c>
      <c r="AZ175" s="46">
        <f t="shared" ref="AZ175:AZ238" si="186">$M175*AY175</f>
        <v>676000</v>
      </c>
      <c r="BA175" s="46">
        <v>650000</v>
      </c>
      <c r="BB175" s="46">
        <f t="shared" ref="BB175:BB238" si="187">$M175*BA175</f>
        <v>676000</v>
      </c>
      <c r="BC175" s="46">
        <v>0</v>
      </c>
      <c r="BD175" s="46">
        <f t="shared" ref="BD175:BD238" si="188">$M175*BC175</f>
        <v>0</v>
      </c>
      <c r="BE175" s="46">
        <v>0</v>
      </c>
      <c r="BF175" s="46">
        <f t="shared" ref="BF175:BF238" si="189">$M175*BE175</f>
        <v>0</v>
      </c>
      <c r="BG175" s="46">
        <v>0</v>
      </c>
      <c r="BH175" s="46">
        <f t="shared" ref="BH175:BH238" si="190">$M175*BG175</f>
        <v>0</v>
      </c>
      <c r="BI175" s="46">
        <v>0</v>
      </c>
      <c r="BJ175" s="46">
        <f t="shared" ref="BJ175:BJ238" si="191">$M175*BI175</f>
        <v>0</v>
      </c>
      <c r="BK175" s="46">
        <v>0</v>
      </c>
      <c r="BL175" s="46">
        <f t="shared" ref="BL175:BL238" si="192">$M175*BK175</f>
        <v>0</v>
      </c>
      <c r="BM175" s="46">
        <v>0</v>
      </c>
      <c r="BN175" s="46">
        <f t="shared" ref="BN175:BN238" si="193">$M175*BM175</f>
        <v>0</v>
      </c>
      <c r="BO175" s="46">
        <v>0</v>
      </c>
      <c r="BP175" s="46">
        <f t="shared" ref="BP175:BP238" si="194">$M175*BO175</f>
        <v>0</v>
      </c>
      <c r="BQ175" s="46">
        <v>0</v>
      </c>
      <c r="BR175" s="46">
        <f t="shared" ref="BR175:BR238" si="195">$M175*BQ175</f>
        <v>0</v>
      </c>
      <c r="BS175" s="46">
        <v>0</v>
      </c>
      <c r="BT175" s="46">
        <f t="shared" ref="BT175:BT238" si="196">$M175*BS175</f>
        <v>0</v>
      </c>
      <c r="BU175" s="46">
        <v>0</v>
      </c>
      <c r="BV175" s="46">
        <f t="shared" ref="BV175:BV238" si="197">$M175*BU175</f>
        <v>0</v>
      </c>
      <c r="BW175" s="46">
        <v>0</v>
      </c>
      <c r="BX175" s="46">
        <f t="shared" ref="BX175:BX238" si="198">$M175*BW175</f>
        <v>0</v>
      </c>
      <c r="BY175" s="46">
        <v>0</v>
      </c>
      <c r="BZ175" s="46">
        <f t="shared" ref="BZ175:BZ238" si="199">$M175*BY175</f>
        <v>0</v>
      </c>
      <c r="CA175" s="47">
        <v>0</v>
      </c>
      <c r="CB175" s="46">
        <f t="shared" ref="CB175:CB238" si="200">$M175*CA175</f>
        <v>0</v>
      </c>
      <c r="CC175" s="48">
        <v>0</v>
      </c>
      <c r="CD175" s="46">
        <f t="shared" ref="CD175:CD238" si="201">$M175*CC175</f>
        <v>0</v>
      </c>
      <c r="CE175" s="75">
        <v>40</v>
      </c>
      <c r="CF175" s="50">
        <f t="shared" si="180"/>
        <v>140608</v>
      </c>
      <c r="CG175" s="51">
        <v>1892800</v>
      </c>
      <c r="CH175" s="52"/>
      <c r="CI175" s="52"/>
      <c r="CJ175" s="52"/>
      <c r="CK175" s="53"/>
      <c r="CL175" s="53"/>
      <c r="CM175" s="53"/>
      <c r="CN175" s="53"/>
      <c r="CO175" s="53"/>
      <c r="CP175" s="53"/>
      <c r="CQ175" s="53"/>
      <c r="CR175" s="53"/>
      <c r="CS175" s="52">
        <f t="shared" si="181"/>
        <v>140608</v>
      </c>
      <c r="CT175" s="52">
        <f t="shared" si="182"/>
        <v>140608</v>
      </c>
      <c r="CU175" s="52">
        <f t="shared" si="182"/>
        <v>140608</v>
      </c>
      <c r="CV175" s="52">
        <f t="shared" si="182"/>
        <v>140608</v>
      </c>
      <c r="CW175" s="52">
        <f t="shared" si="182"/>
        <v>140608</v>
      </c>
      <c r="CX175" s="52">
        <f t="shared" si="182"/>
        <v>140608</v>
      </c>
      <c r="CY175" s="52">
        <f t="shared" si="182"/>
        <v>140608</v>
      </c>
      <c r="CZ175" s="52">
        <f t="shared" si="182"/>
        <v>140608</v>
      </c>
      <c r="DA175" s="52">
        <f t="shared" si="182"/>
        <v>140608</v>
      </c>
      <c r="DB175" s="52">
        <f t="shared" si="182"/>
        <v>140608</v>
      </c>
      <c r="DC175" s="52">
        <f t="shared" si="182"/>
        <v>140608</v>
      </c>
      <c r="DD175" s="52">
        <f t="shared" si="182"/>
        <v>140608</v>
      </c>
      <c r="DE175" s="52">
        <f t="shared" si="182"/>
        <v>140608</v>
      </c>
      <c r="DF175" s="52">
        <f t="shared" si="182"/>
        <v>140608</v>
      </c>
      <c r="DG175" s="54">
        <v>3515200</v>
      </c>
      <c r="DH175" s="55">
        <v>14</v>
      </c>
      <c r="DI175" s="56" t="s">
        <v>947</v>
      </c>
      <c r="DJ175" s="57">
        <v>0</v>
      </c>
      <c r="DK175" s="57">
        <v>0</v>
      </c>
      <c r="DL175" s="57">
        <v>0</v>
      </c>
      <c r="DM175" s="57">
        <v>104000</v>
      </c>
      <c r="DN175" s="57">
        <v>208000</v>
      </c>
      <c r="DO175" s="57">
        <v>0</v>
      </c>
      <c r="DP175" s="58">
        <v>0</v>
      </c>
      <c r="DQ175" s="58">
        <v>0</v>
      </c>
      <c r="DR175" s="58">
        <v>1352</v>
      </c>
      <c r="DS175" s="58">
        <v>2704</v>
      </c>
    </row>
    <row r="176" spans="1:123" x14ac:dyDescent="0.25">
      <c r="A176" s="30" t="s">
        <v>948</v>
      </c>
      <c r="B176" s="65">
        <v>1320003</v>
      </c>
      <c r="C176" s="66"/>
      <c r="D176" s="67" t="s">
        <v>949</v>
      </c>
      <c r="E176" s="34" t="s">
        <v>901</v>
      </c>
      <c r="F176" s="34" t="s">
        <v>944</v>
      </c>
      <c r="G176" s="34" t="s">
        <v>463</v>
      </c>
      <c r="H176" s="34" t="s">
        <v>177</v>
      </c>
      <c r="I176" s="34" t="s">
        <v>734</v>
      </c>
      <c r="J176" s="34" t="s">
        <v>945</v>
      </c>
      <c r="K176" s="34" t="s">
        <v>695</v>
      </c>
      <c r="L176" s="34" t="s">
        <v>617</v>
      </c>
      <c r="M176" s="36">
        <v>1.04</v>
      </c>
      <c r="N176" s="69" t="s">
        <v>468</v>
      </c>
      <c r="O176" s="69" t="s">
        <v>58</v>
      </c>
      <c r="P176" s="37" t="s">
        <v>469</v>
      </c>
      <c r="Q176" s="38">
        <v>2023</v>
      </c>
      <c r="R176" s="39" t="s">
        <v>470</v>
      </c>
      <c r="S176" s="37" t="s">
        <v>471</v>
      </c>
      <c r="T176" s="39" t="s">
        <v>523</v>
      </c>
      <c r="U176" s="39" t="s">
        <v>524</v>
      </c>
      <c r="V176" s="39" t="s">
        <v>606</v>
      </c>
      <c r="W176" s="40" t="s">
        <v>946</v>
      </c>
      <c r="X176" s="40" t="s">
        <v>530</v>
      </c>
      <c r="Y176" s="41"/>
      <c r="Z176" s="274">
        <v>0</v>
      </c>
      <c r="AA176" s="42"/>
      <c r="AB176" s="35">
        <f>2596000+96000</f>
        <v>2692000</v>
      </c>
      <c r="AC176" s="43">
        <v>0</v>
      </c>
      <c r="AD176" s="43"/>
      <c r="AE176" s="43">
        <v>0</v>
      </c>
      <c r="AF176" s="44"/>
      <c r="AG176" s="45">
        <f t="shared" si="129"/>
        <v>2783500</v>
      </c>
      <c r="AH176" s="45">
        <f t="shared" si="130"/>
        <v>2882520</v>
      </c>
      <c r="AI176" s="45">
        <f t="shared" si="102"/>
        <v>2882520</v>
      </c>
      <c r="AJ176" s="46">
        <v>308000</v>
      </c>
      <c r="AK176" s="85">
        <v>1133750</v>
      </c>
      <c r="AL176" s="46">
        <f t="shared" si="157"/>
        <v>1179100</v>
      </c>
      <c r="AM176" s="85">
        <v>1133750</v>
      </c>
      <c r="AN176" s="46">
        <f t="shared" si="185"/>
        <v>1179100</v>
      </c>
      <c r="AO176" s="46">
        <v>208000</v>
      </c>
      <c r="AP176" s="46">
        <f t="shared" si="159"/>
        <v>216320</v>
      </c>
      <c r="AQ176" s="46">
        <v>0</v>
      </c>
      <c r="AR176" s="46">
        <f t="shared" si="160"/>
        <v>0</v>
      </c>
      <c r="AS176" s="46">
        <v>0</v>
      </c>
      <c r="AT176" s="46">
        <f t="shared" si="161"/>
        <v>0</v>
      </c>
      <c r="AU176" s="46">
        <v>0</v>
      </c>
      <c r="AV176" s="46">
        <f t="shared" si="162"/>
        <v>0</v>
      </c>
      <c r="AW176" s="46">
        <v>0</v>
      </c>
      <c r="AX176" s="46">
        <f t="shared" si="163"/>
        <v>0</v>
      </c>
      <c r="AY176" s="46">
        <v>0</v>
      </c>
      <c r="AZ176" s="46">
        <f t="shared" si="186"/>
        <v>0</v>
      </c>
      <c r="BA176" s="46">
        <v>0</v>
      </c>
      <c r="BB176" s="46">
        <f t="shared" si="187"/>
        <v>0</v>
      </c>
      <c r="BC176" s="46">
        <v>0</v>
      </c>
      <c r="BD176" s="46">
        <f t="shared" si="188"/>
        <v>0</v>
      </c>
      <c r="BE176" s="46">
        <v>0</v>
      </c>
      <c r="BF176" s="46">
        <f t="shared" si="189"/>
        <v>0</v>
      </c>
      <c r="BG176" s="46">
        <v>0</v>
      </c>
      <c r="BH176" s="46">
        <f t="shared" si="190"/>
        <v>0</v>
      </c>
      <c r="BI176" s="46">
        <v>0</v>
      </c>
      <c r="BJ176" s="46">
        <f t="shared" si="191"/>
        <v>0</v>
      </c>
      <c r="BK176" s="46">
        <v>0</v>
      </c>
      <c r="BL176" s="46">
        <f t="shared" si="192"/>
        <v>0</v>
      </c>
      <c r="BM176" s="46">
        <v>0</v>
      </c>
      <c r="BN176" s="46">
        <f t="shared" si="193"/>
        <v>0</v>
      </c>
      <c r="BO176" s="46">
        <v>0</v>
      </c>
      <c r="BP176" s="46">
        <f t="shared" si="194"/>
        <v>0</v>
      </c>
      <c r="BQ176" s="46">
        <v>0</v>
      </c>
      <c r="BR176" s="46">
        <f t="shared" si="195"/>
        <v>0</v>
      </c>
      <c r="BS176" s="46">
        <v>0</v>
      </c>
      <c r="BT176" s="46">
        <f t="shared" si="196"/>
        <v>0</v>
      </c>
      <c r="BU176" s="46">
        <v>0</v>
      </c>
      <c r="BV176" s="46">
        <f t="shared" si="197"/>
        <v>0</v>
      </c>
      <c r="BW176" s="46">
        <v>0</v>
      </c>
      <c r="BX176" s="46">
        <f t="shared" si="198"/>
        <v>0</v>
      </c>
      <c r="BY176" s="46">
        <v>0</v>
      </c>
      <c r="BZ176" s="46">
        <f t="shared" si="199"/>
        <v>0</v>
      </c>
      <c r="CA176" s="47">
        <v>0</v>
      </c>
      <c r="CB176" s="46">
        <f t="shared" si="200"/>
        <v>0</v>
      </c>
      <c r="CC176" s="48">
        <v>0</v>
      </c>
      <c r="CD176" s="46">
        <f t="shared" si="201"/>
        <v>0</v>
      </c>
      <c r="CE176" s="49">
        <v>30</v>
      </c>
      <c r="CF176" s="50">
        <f t="shared" si="180"/>
        <v>96084</v>
      </c>
      <c r="CG176" s="71">
        <v>1730666.6666666663</v>
      </c>
      <c r="CH176" s="52"/>
      <c r="CI176" s="52"/>
      <c r="CJ176" s="52"/>
      <c r="CK176" s="53"/>
      <c r="CL176" s="53"/>
      <c r="CM176" s="52">
        <f t="shared" ref="CM176:DB181" si="202">$CF176</f>
        <v>96084</v>
      </c>
      <c r="CN176" s="52">
        <f t="shared" si="202"/>
        <v>96084</v>
      </c>
      <c r="CO176" s="52">
        <f t="shared" si="202"/>
        <v>96084</v>
      </c>
      <c r="CP176" s="52">
        <f t="shared" si="202"/>
        <v>96084</v>
      </c>
      <c r="CQ176" s="52">
        <f t="shared" si="202"/>
        <v>96084</v>
      </c>
      <c r="CR176" s="52">
        <f t="shared" si="202"/>
        <v>96084</v>
      </c>
      <c r="CS176" s="52">
        <f t="shared" si="181"/>
        <v>96084</v>
      </c>
      <c r="CT176" s="52">
        <f t="shared" si="182"/>
        <v>96084</v>
      </c>
      <c r="CU176" s="52">
        <f t="shared" si="182"/>
        <v>96084</v>
      </c>
      <c r="CV176" s="52">
        <f t="shared" si="182"/>
        <v>96084</v>
      </c>
      <c r="CW176" s="52">
        <f t="shared" si="182"/>
        <v>96084</v>
      </c>
      <c r="CX176" s="52">
        <f t="shared" si="182"/>
        <v>96084</v>
      </c>
      <c r="CY176" s="52">
        <f t="shared" si="182"/>
        <v>96084</v>
      </c>
      <c r="CZ176" s="52">
        <f t="shared" si="182"/>
        <v>96084</v>
      </c>
      <c r="DA176" s="52">
        <f t="shared" si="182"/>
        <v>96084</v>
      </c>
      <c r="DB176" s="52">
        <f t="shared" si="182"/>
        <v>96084</v>
      </c>
      <c r="DC176" s="52">
        <f t="shared" si="182"/>
        <v>96084</v>
      </c>
      <c r="DD176" s="52">
        <f t="shared" si="182"/>
        <v>96084</v>
      </c>
      <c r="DE176" s="52">
        <f t="shared" si="182"/>
        <v>96084</v>
      </c>
      <c r="DF176" s="52">
        <f t="shared" si="182"/>
        <v>96084</v>
      </c>
      <c r="DG176" s="54">
        <v>865333.33333333372</v>
      </c>
      <c r="DH176" s="55">
        <v>20</v>
      </c>
      <c r="DI176" s="56" t="s">
        <v>950</v>
      </c>
      <c r="DJ176" s="57">
        <v>100000</v>
      </c>
      <c r="DK176" s="57">
        <v>308000</v>
      </c>
      <c r="DL176" s="57">
        <v>1348000</v>
      </c>
      <c r="DM176" s="57">
        <v>2388000</v>
      </c>
      <c r="DN176" s="57">
        <v>2596000</v>
      </c>
      <c r="DO176" s="57">
        <v>1200</v>
      </c>
      <c r="DP176" s="58">
        <v>4004</v>
      </c>
      <c r="DQ176" s="58">
        <v>17524</v>
      </c>
      <c r="DR176" s="58">
        <v>31044</v>
      </c>
      <c r="DS176" s="58">
        <v>33748</v>
      </c>
    </row>
    <row r="177" spans="1:123" x14ac:dyDescent="0.25">
      <c r="A177" s="30" t="s">
        <v>951</v>
      </c>
      <c r="B177" s="65">
        <v>1420050</v>
      </c>
      <c r="C177" s="66"/>
      <c r="D177" s="67" t="s">
        <v>952</v>
      </c>
      <c r="E177" s="34" t="s">
        <v>583</v>
      </c>
      <c r="F177" s="34" t="s">
        <v>461</v>
      </c>
      <c r="G177" s="34" t="s">
        <v>463</v>
      </c>
      <c r="H177" s="34" t="s">
        <v>480</v>
      </c>
      <c r="I177" s="34" t="s">
        <v>584</v>
      </c>
      <c r="J177" s="34" t="s">
        <v>44</v>
      </c>
      <c r="K177" s="34" t="s">
        <v>585</v>
      </c>
      <c r="L177" s="34" t="s">
        <v>467</v>
      </c>
      <c r="M177" s="36">
        <v>1.0415000000000001</v>
      </c>
      <c r="N177" s="69" t="s">
        <v>586</v>
      </c>
      <c r="O177" s="69" t="s">
        <v>58</v>
      </c>
      <c r="P177" s="37" t="s">
        <v>469</v>
      </c>
      <c r="Q177" s="38">
        <v>2023</v>
      </c>
      <c r="R177" s="39" t="s">
        <v>470</v>
      </c>
      <c r="S177" s="37" t="s">
        <v>471</v>
      </c>
      <c r="T177" s="39" t="s">
        <v>481</v>
      </c>
      <c r="U177" s="39" t="s">
        <v>482</v>
      </c>
      <c r="V177" s="39" t="s">
        <v>587</v>
      </c>
      <c r="W177" s="40" t="s">
        <v>587</v>
      </c>
      <c r="X177" s="40" t="s">
        <v>474</v>
      </c>
      <c r="Y177" s="41"/>
      <c r="Z177" s="274">
        <v>0</v>
      </c>
      <c r="AA177" s="42" t="s">
        <v>505</v>
      </c>
      <c r="AB177" s="43">
        <v>19365002.608799998</v>
      </c>
      <c r="AC177" s="43">
        <v>0</v>
      </c>
      <c r="AD177" s="43"/>
      <c r="AE177" s="43">
        <v>0</v>
      </c>
      <c r="AF177" s="44"/>
      <c r="AG177" s="45">
        <f t="shared" si="129"/>
        <v>19365002.420000002</v>
      </c>
      <c r="AH177" s="45">
        <f t="shared" si="130"/>
        <v>20168650.020430002</v>
      </c>
      <c r="AI177" s="45">
        <f t="shared" si="102"/>
        <v>20168650.020430002</v>
      </c>
      <c r="AJ177" s="46">
        <v>0</v>
      </c>
      <c r="AK177" s="46">
        <v>0</v>
      </c>
      <c r="AL177" s="46">
        <f t="shared" si="157"/>
        <v>0</v>
      </c>
      <c r="AM177" s="46">
        <v>967600</v>
      </c>
      <c r="AN177" s="46">
        <f t="shared" si="185"/>
        <v>1007755.4000000001</v>
      </c>
      <c r="AO177" s="46">
        <v>967600</v>
      </c>
      <c r="AP177" s="46">
        <f t="shared" si="159"/>
        <v>1007755.4000000001</v>
      </c>
      <c r="AQ177" s="46">
        <v>7745520</v>
      </c>
      <c r="AR177" s="46">
        <f t="shared" si="160"/>
        <v>8066959.080000001</v>
      </c>
      <c r="AS177" s="46">
        <v>7745520</v>
      </c>
      <c r="AT177" s="46">
        <f t="shared" si="161"/>
        <v>8066959.080000001</v>
      </c>
      <c r="AU177" s="46">
        <v>1938762.42</v>
      </c>
      <c r="AV177" s="46">
        <f t="shared" si="162"/>
        <v>2019221.0604300001</v>
      </c>
      <c r="AW177" s="46">
        <v>0</v>
      </c>
      <c r="AX177" s="46">
        <f t="shared" si="163"/>
        <v>0</v>
      </c>
      <c r="AY177" s="46">
        <v>0</v>
      </c>
      <c r="AZ177" s="46">
        <f t="shared" si="186"/>
        <v>0</v>
      </c>
      <c r="BA177" s="46">
        <v>0</v>
      </c>
      <c r="BB177" s="46">
        <f t="shared" si="187"/>
        <v>0</v>
      </c>
      <c r="BC177" s="46">
        <v>0</v>
      </c>
      <c r="BD177" s="46">
        <f t="shared" si="188"/>
        <v>0</v>
      </c>
      <c r="BE177" s="46">
        <v>0</v>
      </c>
      <c r="BF177" s="46">
        <f t="shared" si="189"/>
        <v>0</v>
      </c>
      <c r="BG177" s="46">
        <v>0</v>
      </c>
      <c r="BH177" s="46">
        <f t="shared" si="190"/>
        <v>0</v>
      </c>
      <c r="BI177" s="46">
        <v>0</v>
      </c>
      <c r="BJ177" s="46">
        <f t="shared" si="191"/>
        <v>0</v>
      </c>
      <c r="BK177" s="46">
        <v>0</v>
      </c>
      <c r="BL177" s="46">
        <f t="shared" si="192"/>
        <v>0</v>
      </c>
      <c r="BM177" s="46">
        <v>0</v>
      </c>
      <c r="BN177" s="46">
        <f t="shared" si="193"/>
        <v>0</v>
      </c>
      <c r="BO177" s="46">
        <v>0</v>
      </c>
      <c r="BP177" s="46">
        <f t="shared" si="194"/>
        <v>0</v>
      </c>
      <c r="BQ177" s="46">
        <v>0</v>
      </c>
      <c r="BR177" s="46">
        <f t="shared" si="195"/>
        <v>0</v>
      </c>
      <c r="BS177" s="46">
        <v>0</v>
      </c>
      <c r="BT177" s="46">
        <f t="shared" si="196"/>
        <v>0</v>
      </c>
      <c r="BU177" s="46">
        <v>0</v>
      </c>
      <c r="BV177" s="46">
        <f t="shared" si="197"/>
        <v>0</v>
      </c>
      <c r="BW177" s="46">
        <v>0</v>
      </c>
      <c r="BX177" s="46">
        <f t="shared" si="198"/>
        <v>0</v>
      </c>
      <c r="BY177" s="46">
        <v>0</v>
      </c>
      <c r="BZ177" s="46">
        <f t="shared" si="199"/>
        <v>0</v>
      </c>
      <c r="CA177" s="47">
        <v>0</v>
      </c>
      <c r="CB177" s="46">
        <f t="shared" si="200"/>
        <v>0</v>
      </c>
      <c r="CC177" s="48">
        <v>0</v>
      </c>
      <c r="CD177" s="46">
        <f t="shared" si="201"/>
        <v>0</v>
      </c>
      <c r="CE177" s="49">
        <v>40</v>
      </c>
      <c r="CF177" s="50">
        <f t="shared" si="180"/>
        <v>504216.25051075005</v>
      </c>
      <c r="CG177" s="51">
        <v>8230126.0284999982</v>
      </c>
      <c r="CH177" s="52"/>
      <c r="CI177" s="52"/>
      <c r="CJ177" s="52"/>
      <c r="CK177" s="53"/>
      <c r="CL177" s="53"/>
      <c r="CM177" s="53"/>
      <c r="CN177" s="53"/>
      <c r="CO177" s="53"/>
      <c r="CP177" s="52">
        <f t="shared" si="202"/>
        <v>504216.25051075005</v>
      </c>
      <c r="CQ177" s="52">
        <f t="shared" si="202"/>
        <v>504216.25051075005</v>
      </c>
      <c r="CR177" s="52">
        <f t="shared" si="202"/>
        <v>504216.25051075005</v>
      </c>
      <c r="CS177" s="52">
        <f t="shared" si="181"/>
        <v>504216.25051075005</v>
      </c>
      <c r="CT177" s="52">
        <f t="shared" si="182"/>
        <v>504216.25051075005</v>
      </c>
      <c r="CU177" s="52">
        <f t="shared" si="182"/>
        <v>504216.25051075005</v>
      </c>
      <c r="CV177" s="52">
        <f t="shared" si="182"/>
        <v>504216.25051075005</v>
      </c>
      <c r="CW177" s="52">
        <f t="shared" si="182"/>
        <v>504216.25051075005</v>
      </c>
      <c r="CX177" s="52">
        <f t="shared" si="182"/>
        <v>504216.25051075005</v>
      </c>
      <c r="CY177" s="52">
        <f t="shared" si="182"/>
        <v>504216.25051075005</v>
      </c>
      <c r="CZ177" s="52">
        <f t="shared" si="182"/>
        <v>504216.25051075005</v>
      </c>
      <c r="DA177" s="52">
        <f t="shared" si="182"/>
        <v>504216.25051075005</v>
      </c>
      <c r="DB177" s="52">
        <f t="shared" si="182"/>
        <v>504216.25051075005</v>
      </c>
      <c r="DC177" s="52">
        <f t="shared" si="182"/>
        <v>504216.25051075005</v>
      </c>
      <c r="DD177" s="52">
        <f t="shared" si="182"/>
        <v>504216.25051075005</v>
      </c>
      <c r="DE177" s="52">
        <f t="shared" si="182"/>
        <v>504216.25051075005</v>
      </c>
      <c r="DF177" s="52">
        <f t="shared" si="182"/>
        <v>504216.25051075005</v>
      </c>
      <c r="DG177" s="54">
        <v>11134876.391500004</v>
      </c>
      <c r="DH177" s="55">
        <v>17</v>
      </c>
      <c r="DI177" s="56" t="s">
        <v>588</v>
      </c>
      <c r="DJ177" s="57">
        <v>0</v>
      </c>
      <c r="DK177" s="57">
        <v>0</v>
      </c>
      <c r="DL177" s="57">
        <v>0</v>
      </c>
      <c r="DM177" s="57">
        <v>967600</v>
      </c>
      <c r="DN177" s="57">
        <v>1935200</v>
      </c>
      <c r="DO177" s="57">
        <v>0</v>
      </c>
      <c r="DP177" s="58">
        <v>0</v>
      </c>
      <c r="DQ177" s="58">
        <v>0</v>
      </c>
      <c r="DR177" s="58">
        <v>12578.8</v>
      </c>
      <c r="DS177" s="58">
        <v>25157.599999999999</v>
      </c>
    </row>
    <row r="178" spans="1:123" x14ac:dyDescent="0.25">
      <c r="A178" s="30" t="s">
        <v>953</v>
      </c>
      <c r="B178" s="65">
        <v>1420051</v>
      </c>
      <c r="C178" s="66"/>
      <c r="D178" s="67" t="s">
        <v>954</v>
      </c>
      <c r="E178" s="34" t="s">
        <v>583</v>
      </c>
      <c r="F178" s="34" t="s">
        <v>461</v>
      </c>
      <c r="G178" s="34" t="s">
        <v>463</v>
      </c>
      <c r="H178" s="34" t="s">
        <v>480</v>
      </c>
      <c r="I178" s="34" t="s">
        <v>584</v>
      </c>
      <c r="J178" s="34" t="s">
        <v>44</v>
      </c>
      <c r="K178" s="34" t="s">
        <v>692</v>
      </c>
      <c r="L178" s="34" t="s">
        <v>467</v>
      </c>
      <c r="M178" s="36">
        <v>1.0415000000000001</v>
      </c>
      <c r="N178" s="69" t="s">
        <v>586</v>
      </c>
      <c r="O178" s="69" t="s">
        <v>58</v>
      </c>
      <c r="P178" s="37" t="s">
        <v>469</v>
      </c>
      <c r="Q178" s="38">
        <v>2023</v>
      </c>
      <c r="R178" s="39" t="s">
        <v>470</v>
      </c>
      <c r="S178" s="37" t="s">
        <v>471</v>
      </c>
      <c r="T178" s="39" t="s">
        <v>481</v>
      </c>
      <c r="U178" s="39" t="s">
        <v>482</v>
      </c>
      <c r="V178" s="39" t="s">
        <v>587</v>
      </c>
      <c r="W178" s="40" t="s">
        <v>587</v>
      </c>
      <c r="X178" s="40" t="s">
        <v>474</v>
      </c>
      <c r="Y178" s="41"/>
      <c r="Z178" s="274">
        <v>0</v>
      </c>
      <c r="AA178" s="42" t="s">
        <v>505</v>
      </c>
      <c r="AB178" s="43">
        <v>2726830.3288000003</v>
      </c>
      <c r="AC178" s="43">
        <v>0</v>
      </c>
      <c r="AD178" s="43"/>
      <c r="AE178" s="43">
        <v>0</v>
      </c>
      <c r="AF178" s="44"/>
      <c r="AG178" s="45">
        <f t="shared" si="129"/>
        <v>2726830</v>
      </c>
      <c r="AH178" s="45">
        <f t="shared" si="130"/>
        <v>2839993.4450000003</v>
      </c>
      <c r="AI178" s="45">
        <f t="shared" si="102"/>
        <v>2839993.4450000003</v>
      </c>
      <c r="AJ178" s="46">
        <v>0</v>
      </c>
      <c r="AK178" s="73">
        <v>50000</v>
      </c>
      <c r="AL178" s="46">
        <f t="shared" si="157"/>
        <v>52075.000000000007</v>
      </c>
      <c r="AM178" s="73">
        <v>1307000</v>
      </c>
      <c r="AN178" s="46">
        <f t="shared" si="185"/>
        <v>1361240.5000000002</v>
      </c>
      <c r="AO178" s="73">
        <v>1369830</v>
      </c>
      <c r="AP178" s="46">
        <f t="shared" si="159"/>
        <v>1426677.9450000001</v>
      </c>
      <c r="AQ178" s="46">
        <v>0</v>
      </c>
      <c r="AR178" s="46">
        <f t="shared" si="160"/>
        <v>0</v>
      </c>
      <c r="AS178" s="46">
        <v>0</v>
      </c>
      <c r="AT178" s="46">
        <f t="shared" si="161"/>
        <v>0</v>
      </c>
      <c r="AU178" s="46">
        <v>0</v>
      </c>
      <c r="AV178" s="46">
        <f t="shared" si="162"/>
        <v>0</v>
      </c>
      <c r="AW178" s="46">
        <v>0</v>
      </c>
      <c r="AX178" s="46">
        <f t="shared" si="163"/>
        <v>0</v>
      </c>
      <c r="AY178" s="46">
        <v>0</v>
      </c>
      <c r="AZ178" s="46">
        <f t="shared" si="186"/>
        <v>0</v>
      </c>
      <c r="BA178" s="46">
        <v>0</v>
      </c>
      <c r="BB178" s="46">
        <f t="shared" si="187"/>
        <v>0</v>
      </c>
      <c r="BC178" s="46">
        <v>0</v>
      </c>
      <c r="BD178" s="46">
        <f t="shared" si="188"/>
        <v>0</v>
      </c>
      <c r="BE178" s="46">
        <v>0</v>
      </c>
      <c r="BF178" s="46">
        <f t="shared" si="189"/>
        <v>0</v>
      </c>
      <c r="BG178" s="46">
        <v>0</v>
      </c>
      <c r="BH178" s="46">
        <f t="shared" si="190"/>
        <v>0</v>
      </c>
      <c r="BI178" s="46">
        <v>0</v>
      </c>
      <c r="BJ178" s="46">
        <f t="shared" si="191"/>
        <v>0</v>
      </c>
      <c r="BK178" s="46">
        <v>0</v>
      </c>
      <c r="BL178" s="46">
        <f t="shared" si="192"/>
        <v>0</v>
      </c>
      <c r="BM178" s="46">
        <v>0</v>
      </c>
      <c r="BN178" s="46">
        <f t="shared" si="193"/>
        <v>0</v>
      </c>
      <c r="BO178" s="46">
        <v>0</v>
      </c>
      <c r="BP178" s="46">
        <f t="shared" si="194"/>
        <v>0</v>
      </c>
      <c r="BQ178" s="46">
        <v>0</v>
      </c>
      <c r="BR178" s="46">
        <f t="shared" si="195"/>
        <v>0</v>
      </c>
      <c r="BS178" s="46">
        <v>0</v>
      </c>
      <c r="BT178" s="46">
        <f t="shared" si="196"/>
        <v>0</v>
      </c>
      <c r="BU178" s="46">
        <v>0</v>
      </c>
      <c r="BV178" s="46">
        <f t="shared" si="197"/>
        <v>0</v>
      </c>
      <c r="BW178" s="46">
        <v>0</v>
      </c>
      <c r="BX178" s="46">
        <f t="shared" si="198"/>
        <v>0</v>
      </c>
      <c r="BY178" s="46">
        <v>0</v>
      </c>
      <c r="BZ178" s="46">
        <f t="shared" si="199"/>
        <v>0</v>
      </c>
      <c r="CA178" s="47">
        <v>0</v>
      </c>
      <c r="CB178" s="46">
        <f t="shared" si="200"/>
        <v>0</v>
      </c>
      <c r="CC178" s="48">
        <v>0</v>
      </c>
      <c r="CD178" s="46">
        <f t="shared" si="201"/>
        <v>0</v>
      </c>
      <c r="CE178" s="49">
        <v>40</v>
      </c>
      <c r="CF178" s="50">
        <f t="shared" si="180"/>
        <v>70999.836125000002</v>
      </c>
      <c r="CG178" s="71">
        <v>1431585.8235000004</v>
      </c>
      <c r="CH178" s="52"/>
      <c r="CI178" s="52"/>
      <c r="CJ178" s="52"/>
      <c r="CK178" s="53"/>
      <c r="CL178" s="52"/>
      <c r="CM178" s="52">
        <f>$CF178</f>
        <v>70999.836125000002</v>
      </c>
      <c r="CN178" s="52">
        <f>$CF178</f>
        <v>70999.836125000002</v>
      </c>
      <c r="CO178" s="52">
        <f>$CF178</f>
        <v>70999.836125000002</v>
      </c>
      <c r="CP178" s="52">
        <f t="shared" si="202"/>
        <v>70999.836125000002</v>
      </c>
      <c r="CQ178" s="52">
        <f t="shared" si="202"/>
        <v>70999.836125000002</v>
      </c>
      <c r="CR178" s="52">
        <f t="shared" si="202"/>
        <v>70999.836125000002</v>
      </c>
      <c r="CS178" s="52">
        <f t="shared" si="202"/>
        <v>70999.836125000002</v>
      </c>
      <c r="CT178" s="52">
        <f t="shared" si="182"/>
        <v>70999.836125000002</v>
      </c>
      <c r="CU178" s="52">
        <f t="shared" si="182"/>
        <v>70999.836125000002</v>
      </c>
      <c r="CV178" s="52">
        <f t="shared" si="182"/>
        <v>70999.836125000002</v>
      </c>
      <c r="CW178" s="52">
        <f t="shared" si="182"/>
        <v>70999.836125000002</v>
      </c>
      <c r="CX178" s="52">
        <f t="shared" si="182"/>
        <v>70999.836125000002</v>
      </c>
      <c r="CY178" s="52">
        <f t="shared" si="182"/>
        <v>70999.836125000002</v>
      </c>
      <c r="CZ178" s="52">
        <f t="shared" si="182"/>
        <v>70999.836125000002</v>
      </c>
      <c r="DA178" s="52">
        <f t="shared" si="182"/>
        <v>70999.836125000002</v>
      </c>
      <c r="DB178" s="52">
        <f t="shared" si="182"/>
        <v>70999.836125000002</v>
      </c>
      <c r="DC178" s="52">
        <f t="shared" si="182"/>
        <v>70999.836125000002</v>
      </c>
      <c r="DD178" s="52">
        <f t="shared" si="182"/>
        <v>70999.836125000002</v>
      </c>
      <c r="DE178" s="52">
        <f t="shared" si="182"/>
        <v>70999.836125000002</v>
      </c>
      <c r="DF178" s="52">
        <f t="shared" si="182"/>
        <v>70999.836125000002</v>
      </c>
      <c r="DG178" s="54">
        <v>1295244.3164999993</v>
      </c>
      <c r="DH178" s="55">
        <v>21</v>
      </c>
      <c r="DI178" s="56" t="s">
        <v>588</v>
      </c>
      <c r="DJ178" s="57">
        <v>0</v>
      </c>
      <c r="DK178" s="57">
        <v>0</v>
      </c>
      <c r="DL178" s="57">
        <v>1357000</v>
      </c>
      <c r="DM178" s="57">
        <v>2726830.1399999997</v>
      </c>
      <c r="DN178" s="57">
        <v>2658659.3864999996</v>
      </c>
      <c r="DO178" s="57">
        <v>0</v>
      </c>
      <c r="DP178" s="58">
        <v>0</v>
      </c>
      <c r="DQ178" s="58">
        <v>17641</v>
      </c>
      <c r="DR178" s="58">
        <v>35448.791819999991</v>
      </c>
      <c r="DS178" s="58">
        <v>34562.57202449999</v>
      </c>
    </row>
    <row r="179" spans="1:123" x14ac:dyDescent="0.25">
      <c r="A179" s="30" t="s">
        <v>955</v>
      </c>
      <c r="B179" s="65">
        <v>1420052</v>
      </c>
      <c r="C179" s="66"/>
      <c r="D179" s="67" t="s">
        <v>956</v>
      </c>
      <c r="E179" s="34" t="s">
        <v>583</v>
      </c>
      <c r="F179" s="34" t="s">
        <v>461</v>
      </c>
      <c r="G179" s="34" t="s">
        <v>463</v>
      </c>
      <c r="H179" s="34" t="s">
        <v>480</v>
      </c>
      <c r="I179" s="34" t="s">
        <v>584</v>
      </c>
      <c r="J179" s="34" t="s">
        <v>44</v>
      </c>
      <c r="K179" s="34" t="s">
        <v>585</v>
      </c>
      <c r="L179" s="34" t="s">
        <v>467</v>
      </c>
      <c r="M179" s="36">
        <v>1.0415000000000001</v>
      </c>
      <c r="N179" s="69" t="s">
        <v>586</v>
      </c>
      <c r="O179" s="69" t="s">
        <v>58</v>
      </c>
      <c r="P179" s="37" t="s">
        <v>469</v>
      </c>
      <c r="Q179" s="38">
        <v>2023</v>
      </c>
      <c r="R179" s="39" t="s">
        <v>470</v>
      </c>
      <c r="S179" s="37" t="s">
        <v>471</v>
      </c>
      <c r="T179" s="39" t="s">
        <v>481</v>
      </c>
      <c r="U179" s="39" t="s">
        <v>482</v>
      </c>
      <c r="V179" s="39" t="s">
        <v>587</v>
      </c>
      <c r="W179" s="40" t="s">
        <v>587</v>
      </c>
      <c r="X179" s="40" t="s">
        <v>474</v>
      </c>
      <c r="Y179" s="41"/>
      <c r="Z179" s="274">
        <v>0</v>
      </c>
      <c r="AA179" s="42" t="s">
        <v>505</v>
      </c>
      <c r="AB179" s="43">
        <v>2929770.08</v>
      </c>
      <c r="AC179" s="43">
        <v>0</v>
      </c>
      <c r="AD179" s="43"/>
      <c r="AE179" s="43">
        <v>0</v>
      </c>
      <c r="AF179" s="44"/>
      <c r="AG179" s="45">
        <f t="shared" si="129"/>
        <v>2929770.0799999996</v>
      </c>
      <c r="AH179" s="45">
        <f t="shared" si="130"/>
        <v>3051355.5383199994</v>
      </c>
      <c r="AI179" s="45">
        <f t="shared" si="102"/>
        <v>3051355.5383199994</v>
      </c>
      <c r="AJ179" s="46">
        <v>0</v>
      </c>
      <c r="AK179" s="46">
        <v>0</v>
      </c>
      <c r="AL179" s="46">
        <f t="shared" si="157"/>
        <v>0</v>
      </c>
      <c r="AM179" s="46">
        <v>146488.74</v>
      </c>
      <c r="AN179" s="46">
        <f t="shared" si="185"/>
        <v>152568.02270999999</v>
      </c>
      <c r="AO179" s="46">
        <v>146488.74</v>
      </c>
      <c r="AP179" s="46">
        <f t="shared" si="159"/>
        <v>152568.02270999999</v>
      </c>
      <c r="AQ179" s="46">
        <v>1171907.5599999998</v>
      </c>
      <c r="AR179" s="46">
        <f t="shared" si="160"/>
        <v>1220541.7237399998</v>
      </c>
      <c r="AS179" s="46">
        <v>1171907.5599999998</v>
      </c>
      <c r="AT179" s="46">
        <f t="shared" si="161"/>
        <v>1220541.7237399998</v>
      </c>
      <c r="AU179" s="46">
        <v>292977.48</v>
      </c>
      <c r="AV179" s="46">
        <f t="shared" si="162"/>
        <v>305136.04541999998</v>
      </c>
      <c r="AW179" s="46">
        <v>0</v>
      </c>
      <c r="AX179" s="46">
        <f t="shared" si="163"/>
        <v>0</v>
      </c>
      <c r="AY179" s="46">
        <v>0</v>
      </c>
      <c r="AZ179" s="46">
        <f t="shared" si="186"/>
        <v>0</v>
      </c>
      <c r="BA179" s="46">
        <v>0</v>
      </c>
      <c r="BB179" s="46">
        <f t="shared" si="187"/>
        <v>0</v>
      </c>
      <c r="BC179" s="46">
        <v>0</v>
      </c>
      <c r="BD179" s="46">
        <f t="shared" si="188"/>
        <v>0</v>
      </c>
      <c r="BE179" s="46">
        <v>0</v>
      </c>
      <c r="BF179" s="46">
        <f t="shared" si="189"/>
        <v>0</v>
      </c>
      <c r="BG179" s="46">
        <v>0</v>
      </c>
      <c r="BH179" s="46">
        <f t="shared" si="190"/>
        <v>0</v>
      </c>
      <c r="BI179" s="46">
        <v>0</v>
      </c>
      <c r="BJ179" s="46">
        <f t="shared" si="191"/>
        <v>0</v>
      </c>
      <c r="BK179" s="46">
        <v>0</v>
      </c>
      <c r="BL179" s="46">
        <f t="shared" si="192"/>
        <v>0</v>
      </c>
      <c r="BM179" s="46">
        <v>0</v>
      </c>
      <c r="BN179" s="46">
        <f t="shared" si="193"/>
        <v>0</v>
      </c>
      <c r="BO179" s="46">
        <v>0</v>
      </c>
      <c r="BP179" s="46">
        <f t="shared" si="194"/>
        <v>0</v>
      </c>
      <c r="BQ179" s="46">
        <v>0</v>
      </c>
      <c r="BR179" s="46">
        <f t="shared" si="195"/>
        <v>0</v>
      </c>
      <c r="BS179" s="46">
        <v>0</v>
      </c>
      <c r="BT179" s="46">
        <f t="shared" si="196"/>
        <v>0</v>
      </c>
      <c r="BU179" s="46">
        <v>0</v>
      </c>
      <c r="BV179" s="46">
        <f t="shared" si="197"/>
        <v>0</v>
      </c>
      <c r="BW179" s="46">
        <v>0</v>
      </c>
      <c r="BX179" s="46">
        <f t="shared" si="198"/>
        <v>0</v>
      </c>
      <c r="BY179" s="46">
        <v>0</v>
      </c>
      <c r="BZ179" s="46">
        <f t="shared" si="199"/>
        <v>0</v>
      </c>
      <c r="CA179" s="47">
        <v>0</v>
      </c>
      <c r="CB179" s="46">
        <f t="shared" si="200"/>
        <v>0</v>
      </c>
      <c r="CC179" s="48">
        <v>0</v>
      </c>
      <c r="CD179" s="46">
        <f t="shared" si="201"/>
        <v>0</v>
      </c>
      <c r="CE179" s="49">
        <v>40</v>
      </c>
      <c r="CF179" s="50">
        <f t="shared" si="180"/>
        <v>76283.888457999987</v>
      </c>
      <c r="CG179" s="51">
        <v>1245152.284</v>
      </c>
      <c r="CH179" s="52"/>
      <c r="CI179" s="52"/>
      <c r="CJ179" s="52"/>
      <c r="CK179" s="53"/>
      <c r="CL179" s="53"/>
      <c r="CM179" s="53"/>
      <c r="CN179" s="53"/>
      <c r="CO179" s="53"/>
      <c r="CP179" s="52">
        <f t="shared" si="202"/>
        <v>76283.888457999987</v>
      </c>
      <c r="CQ179" s="52">
        <f t="shared" si="202"/>
        <v>76283.888457999987</v>
      </c>
      <c r="CR179" s="52">
        <f t="shared" si="202"/>
        <v>76283.888457999987</v>
      </c>
      <c r="CS179" s="52">
        <f t="shared" si="202"/>
        <v>76283.888457999987</v>
      </c>
      <c r="CT179" s="52">
        <f t="shared" si="202"/>
        <v>76283.888457999987</v>
      </c>
      <c r="CU179" s="52">
        <f t="shared" si="202"/>
        <v>76283.888457999987</v>
      </c>
      <c r="CV179" s="52">
        <f t="shared" si="202"/>
        <v>76283.888457999987</v>
      </c>
      <c r="CW179" s="52">
        <f t="shared" si="202"/>
        <v>76283.888457999987</v>
      </c>
      <c r="CX179" s="52">
        <f t="shared" si="202"/>
        <v>76283.888457999987</v>
      </c>
      <c r="CY179" s="52">
        <f t="shared" si="202"/>
        <v>76283.888457999987</v>
      </c>
      <c r="CZ179" s="52">
        <f t="shared" si="202"/>
        <v>76283.888457999987</v>
      </c>
      <c r="DA179" s="52">
        <f t="shared" si="202"/>
        <v>76283.888457999987</v>
      </c>
      <c r="DB179" s="52">
        <f t="shared" si="202"/>
        <v>76283.888457999987</v>
      </c>
      <c r="DC179" s="52">
        <f t="shared" ref="DC179:DF181" si="203">$CF179</f>
        <v>76283.888457999987</v>
      </c>
      <c r="DD179" s="52">
        <f t="shared" si="203"/>
        <v>76283.888457999987</v>
      </c>
      <c r="DE179" s="52">
        <f t="shared" si="203"/>
        <v>76283.888457999987</v>
      </c>
      <c r="DF179" s="52">
        <f t="shared" si="203"/>
        <v>76283.888457999987</v>
      </c>
      <c r="DG179" s="54">
        <v>1684617.7959999996</v>
      </c>
      <c r="DH179" s="55">
        <v>17</v>
      </c>
      <c r="DI179" s="56" t="s">
        <v>475</v>
      </c>
      <c r="DJ179" s="57">
        <v>0</v>
      </c>
      <c r="DK179" s="57">
        <v>0</v>
      </c>
      <c r="DL179" s="57">
        <v>0</v>
      </c>
      <c r="DM179" s="57">
        <v>146488.74</v>
      </c>
      <c r="DN179" s="57">
        <v>292977.48</v>
      </c>
      <c r="DO179" s="57">
        <v>0</v>
      </c>
      <c r="DP179" s="58">
        <v>0</v>
      </c>
      <c r="DQ179" s="58">
        <v>0</v>
      </c>
      <c r="DR179" s="58">
        <v>1904.3536199999999</v>
      </c>
      <c r="DS179" s="58">
        <v>3808.7072399999997</v>
      </c>
    </row>
    <row r="180" spans="1:123" x14ac:dyDescent="0.25">
      <c r="A180" s="30" t="s">
        <v>957</v>
      </c>
      <c r="B180" s="65">
        <v>1420054</v>
      </c>
      <c r="C180" s="66"/>
      <c r="D180" s="67" t="s">
        <v>958</v>
      </c>
      <c r="E180" s="34" t="s">
        <v>583</v>
      </c>
      <c r="F180" s="34" t="s">
        <v>461</v>
      </c>
      <c r="G180" s="34" t="s">
        <v>463</v>
      </c>
      <c r="H180" s="34" t="s">
        <v>480</v>
      </c>
      <c r="I180" s="34" t="s">
        <v>584</v>
      </c>
      <c r="J180" s="34" t="s">
        <v>44</v>
      </c>
      <c r="K180" s="34" t="s">
        <v>692</v>
      </c>
      <c r="L180" s="34" t="s">
        <v>467</v>
      </c>
      <c r="M180" s="36">
        <v>1.0415000000000001</v>
      </c>
      <c r="N180" s="69" t="s">
        <v>586</v>
      </c>
      <c r="O180" s="69" t="s">
        <v>58</v>
      </c>
      <c r="P180" s="37" t="s">
        <v>469</v>
      </c>
      <c r="Q180" s="38">
        <v>2023</v>
      </c>
      <c r="R180" s="39" t="s">
        <v>470</v>
      </c>
      <c r="S180" s="37" t="s">
        <v>471</v>
      </c>
      <c r="T180" s="39" t="s">
        <v>481</v>
      </c>
      <c r="U180" s="39" t="s">
        <v>482</v>
      </c>
      <c r="V180" s="39" t="s">
        <v>587</v>
      </c>
      <c r="W180" s="40" t="s">
        <v>587</v>
      </c>
      <c r="X180" s="40" t="s">
        <v>474</v>
      </c>
      <c r="Y180" s="41"/>
      <c r="Z180" s="274">
        <v>0</v>
      </c>
      <c r="AA180" s="42" t="s">
        <v>505</v>
      </c>
      <c r="AB180" s="43">
        <v>1464884.4735999999</v>
      </c>
      <c r="AC180" s="43">
        <v>0</v>
      </c>
      <c r="AD180" s="43"/>
      <c r="AE180" s="43">
        <v>0</v>
      </c>
      <c r="AF180" s="44"/>
      <c r="AG180" s="45">
        <f t="shared" si="129"/>
        <v>1464885</v>
      </c>
      <c r="AH180" s="45">
        <f t="shared" si="130"/>
        <v>1525677.7275</v>
      </c>
      <c r="AI180" s="45">
        <f t="shared" si="102"/>
        <v>1525677.7275</v>
      </c>
      <c r="AJ180" s="46">
        <v>0</v>
      </c>
      <c r="AK180" s="73">
        <v>0</v>
      </c>
      <c r="AL180" s="46">
        <f t="shared" si="157"/>
        <v>0</v>
      </c>
      <c r="AM180" s="73">
        <v>732441</v>
      </c>
      <c r="AN180" s="46">
        <f t="shared" si="185"/>
        <v>762837.30150000006</v>
      </c>
      <c r="AO180" s="73">
        <v>732444</v>
      </c>
      <c r="AP180" s="46">
        <f t="shared" si="159"/>
        <v>762840.42600000009</v>
      </c>
      <c r="AQ180" s="46">
        <v>0</v>
      </c>
      <c r="AR180" s="46">
        <f t="shared" si="160"/>
        <v>0</v>
      </c>
      <c r="AS180" s="46">
        <v>0</v>
      </c>
      <c r="AT180" s="46">
        <f t="shared" si="161"/>
        <v>0</v>
      </c>
      <c r="AU180" s="46">
        <v>0</v>
      </c>
      <c r="AV180" s="46">
        <f t="shared" si="162"/>
        <v>0</v>
      </c>
      <c r="AW180" s="46">
        <v>0</v>
      </c>
      <c r="AX180" s="46">
        <f t="shared" si="163"/>
        <v>0</v>
      </c>
      <c r="AY180" s="46">
        <v>0</v>
      </c>
      <c r="AZ180" s="46">
        <f t="shared" si="186"/>
        <v>0</v>
      </c>
      <c r="BA180" s="46">
        <v>0</v>
      </c>
      <c r="BB180" s="46">
        <f t="shared" si="187"/>
        <v>0</v>
      </c>
      <c r="BC180" s="46">
        <v>0</v>
      </c>
      <c r="BD180" s="46">
        <f t="shared" si="188"/>
        <v>0</v>
      </c>
      <c r="BE180" s="46">
        <v>0</v>
      </c>
      <c r="BF180" s="46">
        <f t="shared" si="189"/>
        <v>0</v>
      </c>
      <c r="BG180" s="46">
        <v>0</v>
      </c>
      <c r="BH180" s="46">
        <f t="shared" si="190"/>
        <v>0</v>
      </c>
      <c r="BI180" s="46">
        <v>0</v>
      </c>
      <c r="BJ180" s="46">
        <f t="shared" si="191"/>
        <v>0</v>
      </c>
      <c r="BK180" s="46">
        <v>0</v>
      </c>
      <c r="BL180" s="46">
        <f t="shared" si="192"/>
        <v>0</v>
      </c>
      <c r="BM180" s="46">
        <v>0</v>
      </c>
      <c r="BN180" s="46">
        <f t="shared" si="193"/>
        <v>0</v>
      </c>
      <c r="BO180" s="46">
        <v>0</v>
      </c>
      <c r="BP180" s="46">
        <f t="shared" si="194"/>
        <v>0</v>
      </c>
      <c r="BQ180" s="46">
        <v>0</v>
      </c>
      <c r="BR180" s="46">
        <f t="shared" si="195"/>
        <v>0</v>
      </c>
      <c r="BS180" s="46">
        <v>0</v>
      </c>
      <c r="BT180" s="46">
        <f t="shared" si="196"/>
        <v>0</v>
      </c>
      <c r="BU180" s="46">
        <v>0</v>
      </c>
      <c r="BV180" s="46">
        <f t="shared" si="197"/>
        <v>0</v>
      </c>
      <c r="BW180" s="46">
        <v>0</v>
      </c>
      <c r="BX180" s="46">
        <f t="shared" si="198"/>
        <v>0</v>
      </c>
      <c r="BY180" s="46">
        <v>0</v>
      </c>
      <c r="BZ180" s="46">
        <f t="shared" si="199"/>
        <v>0</v>
      </c>
      <c r="CA180" s="47">
        <v>0</v>
      </c>
      <c r="CB180" s="46">
        <f t="shared" si="200"/>
        <v>0</v>
      </c>
      <c r="CC180" s="48">
        <v>0</v>
      </c>
      <c r="CD180" s="46">
        <f t="shared" si="201"/>
        <v>0</v>
      </c>
      <c r="CE180" s="49">
        <v>40</v>
      </c>
      <c r="CF180" s="50">
        <f t="shared" si="180"/>
        <v>38141.943187500001</v>
      </c>
      <c r="CG180" s="71">
        <v>769064.64600000018</v>
      </c>
      <c r="CH180" s="52"/>
      <c r="CI180" s="52"/>
      <c r="CJ180" s="52"/>
      <c r="CK180" s="53"/>
      <c r="CL180" s="52"/>
      <c r="CM180" s="52">
        <f t="shared" ref="CM180:CO181" si="204">$CF180</f>
        <v>38141.943187500001</v>
      </c>
      <c r="CN180" s="52">
        <f t="shared" si="204"/>
        <v>38141.943187500001</v>
      </c>
      <c r="CO180" s="52">
        <f t="shared" si="204"/>
        <v>38141.943187500001</v>
      </c>
      <c r="CP180" s="52">
        <f t="shared" si="202"/>
        <v>38141.943187500001</v>
      </c>
      <c r="CQ180" s="52">
        <f t="shared" si="202"/>
        <v>38141.943187500001</v>
      </c>
      <c r="CR180" s="52">
        <f t="shared" si="202"/>
        <v>38141.943187500001</v>
      </c>
      <c r="CS180" s="52">
        <f t="shared" si="202"/>
        <v>38141.943187500001</v>
      </c>
      <c r="CT180" s="52">
        <f t="shared" si="202"/>
        <v>38141.943187500001</v>
      </c>
      <c r="CU180" s="52">
        <f t="shared" si="202"/>
        <v>38141.943187500001</v>
      </c>
      <c r="CV180" s="52">
        <f t="shared" si="202"/>
        <v>38141.943187500001</v>
      </c>
      <c r="CW180" s="52">
        <f t="shared" si="202"/>
        <v>38141.943187500001</v>
      </c>
      <c r="CX180" s="52">
        <f t="shared" si="202"/>
        <v>38141.943187500001</v>
      </c>
      <c r="CY180" s="52">
        <f t="shared" si="202"/>
        <v>38141.943187500001</v>
      </c>
      <c r="CZ180" s="52">
        <f t="shared" si="202"/>
        <v>38141.943187500001</v>
      </c>
      <c r="DA180" s="52">
        <f t="shared" si="202"/>
        <v>38141.943187500001</v>
      </c>
      <c r="DB180" s="52">
        <f t="shared" si="202"/>
        <v>38141.943187500001</v>
      </c>
      <c r="DC180" s="52">
        <f t="shared" si="203"/>
        <v>38141.943187500001</v>
      </c>
      <c r="DD180" s="52">
        <f t="shared" si="203"/>
        <v>38141.943187500001</v>
      </c>
      <c r="DE180" s="52">
        <f t="shared" si="203"/>
        <v>38141.943187500001</v>
      </c>
      <c r="DF180" s="52">
        <f t="shared" si="203"/>
        <v>38141.943187500001</v>
      </c>
      <c r="DG180" s="54">
        <v>695820.39399999985</v>
      </c>
      <c r="DH180" s="55">
        <v>21</v>
      </c>
      <c r="DI180" s="56" t="s">
        <v>475</v>
      </c>
      <c r="DJ180" s="57">
        <v>0</v>
      </c>
      <c r="DK180" s="57">
        <v>0</v>
      </c>
      <c r="DL180" s="57">
        <v>732441.34</v>
      </c>
      <c r="DM180" s="57">
        <v>1464885.04</v>
      </c>
      <c r="DN180" s="57">
        <v>1428262.9140000001</v>
      </c>
      <c r="DO180" s="57">
        <v>0</v>
      </c>
      <c r="DP180" s="58">
        <v>0</v>
      </c>
      <c r="DQ180" s="58">
        <v>9521.7374199999995</v>
      </c>
      <c r="DR180" s="58">
        <v>19043.505519999999</v>
      </c>
      <c r="DS180" s="58">
        <v>18567.417882000002</v>
      </c>
    </row>
    <row r="181" spans="1:123" x14ac:dyDescent="0.25">
      <c r="A181" s="30" t="s">
        <v>959</v>
      </c>
      <c r="B181" s="65">
        <v>1420056</v>
      </c>
      <c r="C181" s="66"/>
      <c r="D181" s="67" t="s">
        <v>960</v>
      </c>
      <c r="E181" s="34" t="s">
        <v>583</v>
      </c>
      <c r="F181" s="34" t="s">
        <v>461</v>
      </c>
      <c r="G181" s="34" t="s">
        <v>463</v>
      </c>
      <c r="H181" s="34" t="s">
        <v>480</v>
      </c>
      <c r="I181" s="34" t="s">
        <v>584</v>
      </c>
      <c r="J181" s="34" t="s">
        <v>110</v>
      </c>
      <c r="K181" s="34" t="s">
        <v>692</v>
      </c>
      <c r="L181" s="34" t="s">
        <v>467</v>
      </c>
      <c r="M181" s="36">
        <v>1.0415000000000001</v>
      </c>
      <c r="N181" s="69" t="s">
        <v>586</v>
      </c>
      <c r="O181" s="69" t="s">
        <v>58</v>
      </c>
      <c r="P181" s="37" t="s">
        <v>469</v>
      </c>
      <c r="Q181" s="38">
        <v>2023</v>
      </c>
      <c r="R181" s="39" t="s">
        <v>470</v>
      </c>
      <c r="S181" s="37" t="s">
        <v>471</v>
      </c>
      <c r="T181" s="39" t="s">
        <v>481</v>
      </c>
      <c r="U181" s="39" t="s">
        <v>482</v>
      </c>
      <c r="V181" s="39" t="s">
        <v>587</v>
      </c>
      <c r="W181" s="40" t="s">
        <v>587</v>
      </c>
      <c r="X181" s="40" t="s">
        <v>474</v>
      </c>
      <c r="Y181" s="41"/>
      <c r="Z181" s="274">
        <v>2547920.89</v>
      </c>
      <c r="AA181" s="42"/>
      <c r="AB181" s="43">
        <v>2538000</v>
      </c>
      <c r="AC181" s="43">
        <v>0</v>
      </c>
      <c r="AD181" s="43"/>
      <c r="AE181" s="43">
        <v>0</v>
      </c>
      <c r="AF181" s="44"/>
      <c r="AG181" s="45">
        <f t="shared" si="129"/>
        <v>452079</v>
      </c>
      <c r="AH181" s="45">
        <f t="shared" si="130"/>
        <v>452079</v>
      </c>
      <c r="AI181" s="45">
        <f t="shared" si="102"/>
        <v>2999999.89</v>
      </c>
      <c r="AJ181" s="46">
        <v>452079</v>
      </c>
      <c r="AK181" s="46">
        <v>0</v>
      </c>
      <c r="AL181" s="46">
        <f t="shared" si="157"/>
        <v>0</v>
      </c>
      <c r="AM181" s="46">
        <v>0</v>
      </c>
      <c r="AN181" s="46">
        <f t="shared" si="185"/>
        <v>0</v>
      </c>
      <c r="AO181" s="46">
        <v>0</v>
      </c>
      <c r="AP181" s="46">
        <f t="shared" si="159"/>
        <v>0</v>
      </c>
      <c r="AQ181" s="46">
        <v>0</v>
      </c>
      <c r="AR181" s="46">
        <f t="shared" si="160"/>
        <v>0</v>
      </c>
      <c r="AS181" s="46">
        <v>0</v>
      </c>
      <c r="AT181" s="46">
        <f t="shared" si="161"/>
        <v>0</v>
      </c>
      <c r="AU181" s="46">
        <v>0</v>
      </c>
      <c r="AV181" s="46">
        <f t="shared" si="162"/>
        <v>0</v>
      </c>
      <c r="AW181" s="46">
        <v>0</v>
      </c>
      <c r="AX181" s="46">
        <f t="shared" si="163"/>
        <v>0</v>
      </c>
      <c r="AY181" s="46">
        <v>0</v>
      </c>
      <c r="AZ181" s="46">
        <f t="shared" si="186"/>
        <v>0</v>
      </c>
      <c r="BA181" s="46">
        <v>0</v>
      </c>
      <c r="BB181" s="46">
        <f t="shared" si="187"/>
        <v>0</v>
      </c>
      <c r="BC181" s="46">
        <v>0</v>
      </c>
      <c r="BD181" s="46">
        <f t="shared" si="188"/>
        <v>0</v>
      </c>
      <c r="BE181" s="46">
        <v>0</v>
      </c>
      <c r="BF181" s="46">
        <f t="shared" si="189"/>
        <v>0</v>
      </c>
      <c r="BG181" s="46">
        <v>0</v>
      </c>
      <c r="BH181" s="46">
        <f t="shared" si="190"/>
        <v>0</v>
      </c>
      <c r="BI181" s="46">
        <v>0</v>
      </c>
      <c r="BJ181" s="46">
        <f t="shared" si="191"/>
        <v>0</v>
      </c>
      <c r="BK181" s="46">
        <v>0</v>
      </c>
      <c r="BL181" s="46">
        <f t="shared" si="192"/>
        <v>0</v>
      </c>
      <c r="BM181" s="46">
        <v>0</v>
      </c>
      <c r="BN181" s="46">
        <f t="shared" si="193"/>
        <v>0</v>
      </c>
      <c r="BO181" s="46">
        <v>0</v>
      </c>
      <c r="BP181" s="46">
        <f t="shared" si="194"/>
        <v>0</v>
      </c>
      <c r="BQ181" s="46">
        <v>0</v>
      </c>
      <c r="BR181" s="46">
        <f t="shared" si="195"/>
        <v>0</v>
      </c>
      <c r="BS181" s="46">
        <v>0</v>
      </c>
      <c r="BT181" s="46">
        <f t="shared" si="196"/>
        <v>0</v>
      </c>
      <c r="BU181" s="46">
        <v>0</v>
      </c>
      <c r="BV181" s="46">
        <f t="shared" si="197"/>
        <v>0</v>
      </c>
      <c r="BW181" s="46">
        <v>0</v>
      </c>
      <c r="BX181" s="46">
        <f t="shared" si="198"/>
        <v>0</v>
      </c>
      <c r="BY181" s="46">
        <v>0</v>
      </c>
      <c r="BZ181" s="46">
        <f t="shared" si="199"/>
        <v>0</v>
      </c>
      <c r="CA181" s="47">
        <v>0</v>
      </c>
      <c r="CB181" s="46">
        <f t="shared" si="200"/>
        <v>0</v>
      </c>
      <c r="CC181" s="48">
        <v>0</v>
      </c>
      <c r="CD181" s="46">
        <f t="shared" si="201"/>
        <v>0</v>
      </c>
      <c r="CE181" s="49">
        <v>40</v>
      </c>
      <c r="CF181" s="50">
        <f t="shared" si="180"/>
        <v>74999.99725</v>
      </c>
      <c r="CG181" s="51">
        <v>1522800</v>
      </c>
      <c r="CH181" s="52"/>
      <c r="CI181" s="90"/>
      <c r="CJ181" s="53">
        <f>$CF181</f>
        <v>74999.99725</v>
      </c>
      <c r="CK181" s="53">
        <f>$CF181</f>
        <v>74999.99725</v>
      </c>
      <c r="CL181" s="53">
        <f>$CF181</f>
        <v>74999.99725</v>
      </c>
      <c r="CM181" s="53">
        <f t="shared" si="204"/>
        <v>74999.99725</v>
      </c>
      <c r="CN181" s="53">
        <f t="shared" si="204"/>
        <v>74999.99725</v>
      </c>
      <c r="CO181" s="53">
        <f t="shared" si="204"/>
        <v>74999.99725</v>
      </c>
      <c r="CP181" s="53">
        <f t="shared" si="202"/>
        <v>74999.99725</v>
      </c>
      <c r="CQ181" s="53">
        <f t="shared" si="202"/>
        <v>74999.99725</v>
      </c>
      <c r="CR181" s="53">
        <f t="shared" si="202"/>
        <v>74999.99725</v>
      </c>
      <c r="CS181" s="53">
        <f t="shared" si="202"/>
        <v>74999.99725</v>
      </c>
      <c r="CT181" s="53">
        <f t="shared" si="202"/>
        <v>74999.99725</v>
      </c>
      <c r="CU181" s="53">
        <f t="shared" si="202"/>
        <v>74999.99725</v>
      </c>
      <c r="CV181" s="53">
        <f t="shared" si="202"/>
        <v>74999.99725</v>
      </c>
      <c r="CW181" s="53">
        <f t="shared" si="202"/>
        <v>74999.99725</v>
      </c>
      <c r="CX181" s="53">
        <f t="shared" si="202"/>
        <v>74999.99725</v>
      </c>
      <c r="CY181" s="53">
        <f t="shared" si="202"/>
        <v>74999.99725</v>
      </c>
      <c r="CZ181" s="53">
        <f t="shared" si="202"/>
        <v>74999.99725</v>
      </c>
      <c r="DA181" s="53">
        <f t="shared" si="202"/>
        <v>74999.99725</v>
      </c>
      <c r="DB181" s="53">
        <f t="shared" si="202"/>
        <v>74999.99725</v>
      </c>
      <c r="DC181" s="53">
        <f t="shared" si="203"/>
        <v>74999.99725</v>
      </c>
      <c r="DD181" s="53">
        <f t="shared" si="203"/>
        <v>74999.99725</v>
      </c>
      <c r="DE181" s="53">
        <f t="shared" si="203"/>
        <v>74999.99725</v>
      </c>
      <c r="DF181" s="53">
        <f t="shared" si="203"/>
        <v>74999.99725</v>
      </c>
      <c r="DG181" s="54">
        <v>1015200</v>
      </c>
      <c r="DH181" s="55">
        <v>24</v>
      </c>
      <c r="DI181" s="56" t="s">
        <v>588</v>
      </c>
      <c r="DJ181" s="57">
        <v>2538000</v>
      </c>
      <c r="DK181" s="57">
        <v>2474550</v>
      </c>
      <c r="DL181" s="57">
        <v>2411100</v>
      </c>
      <c r="DM181" s="57">
        <v>2347650</v>
      </c>
      <c r="DN181" s="57">
        <v>2284200</v>
      </c>
      <c r="DO181" s="57">
        <v>30456</v>
      </c>
      <c r="DP181" s="58">
        <v>32169.149999999998</v>
      </c>
      <c r="DQ181" s="58">
        <v>31344.3</v>
      </c>
      <c r="DR181" s="58">
        <v>30519.449999999997</v>
      </c>
      <c r="DS181" s="58">
        <v>29694.6</v>
      </c>
    </row>
    <row r="182" spans="1:123" x14ac:dyDescent="0.25">
      <c r="A182" s="30" t="s">
        <v>961</v>
      </c>
      <c r="B182" s="65">
        <v>1420057</v>
      </c>
      <c r="C182" s="66"/>
      <c r="D182" s="67" t="s">
        <v>962</v>
      </c>
      <c r="E182" s="34" t="s">
        <v>462</v>
      </c>
      <c r="F182" s="34" t="s">
        <v>461</v>
      </c>
      <c r="G182" s="34" t="s">
        <v>463</v>
      </c>
      <c r="H182" s="34" t="s">
        <v>480</v>
      </c>
      <c r="I182" s="34" t="s">
        <v>465</v>
      </c>
      <c r="J182" s="34" t="s">
        <v>44</v>
      </c>
      <c r="K182" s="34" t="s">
        <v>466</v>
      </c>
      <c r="L182" s="34" t="s">
        <v>467</v>
      </c>
      <c r="M182" s="36">
        <v>1.0415000000000001</v>
      </c>
      <c r="N182" s="69" t="s">
        <v>468</v>
      </c>
      <c r="O182" s="69" t="s">
        <v>58</v>
      </c>
      <c r="P182" s="37" t="s">
        <v>469</v>
      </c>
      <c r="Q182" s="38">
        <v>2021</v>
      </c>
      <c r="R182" s="39" t="s">
        <v>470</v>
      </c>
      <c r="S182" s="37" t="s">
        <v>471</v>
      </c>
      <c r="T182" s="39" t="s">
        <v>472</v>
      </c>
      <c r="U182" s="39" t="s">
        <v>472</v>
      </c>
      <c r="V182" s="39" t="s">
        <v>962</v>
      </c>
      <c r="W182" s="40" t="s">
        <v>473</v>
      </c>
      <c r="X182" s="40" t="s">
        <v>504</v>
      </c>
      <c r="Y182" s="41"/>
      <c r="Z182" s="274">
        <v>0</v>
      </c>
      <c r="AA182" s="42"/>
      <c r="AB182" s="43">
        <v>2157120</v>
      </c>
      <c r="AC182" s="43">
        <v>0</v>
      </c>
      <c r="AD182" s="43"/>
      <c r="AE182" s="43">
        <v>0</v>
      </c>
      <c r="AF182" s="44"/>
      <c r="AG182" s="45">
        <f t="shared" si="129"/>
        <v>2157120</v>
      </c>
      <c r="AH182" s="45">
        <f t="shared" si="130"/>
        <v>2246640.48</v>
      </c>
      <c r="AI182" s="45">
        <f t="shared" si="102"/>
        <v>2246640.48</v>
      </c>
      <c r="AJ182" s="73">
        <v>0</v>
      </c>
      <c r="AK182" s="46">
        <v>0</v>
      </c>
      <c r="AL182" s="46">
        <f t="shared" si="157"/>
        <v>0</v>
      </c>
      <c r="AM182" s="73">
        <v>2157120</v>
      </c>
      <c r="AN182" s="46">
        <f t="shared" si="185"/>
        <v>2246640.48</v>
      </c>
      <c r="AO182" s="46">
        <v>0</v>
      </c>
      <c r="AP182" s="46">
        <f t="shared" si="159"/>
        <v>0</v>
      </c>
      <c r="AQ182" s="46">
        <v>0</v>
      </c>
      <c r="AR182" s="46">
        <f t="shared" si="160"/>
        <v>0</v>
      </c>
      <c r="AS182" s="46">
        <v>0</v>
      </c>
      <c r="AT182" s="46">
        <f t="shared" si="161"/>
        <v>0</v>
      </c>
      <c r="AU182" s="46">
        <v>0</v>
      </c>
      <c r="AV182" s="46">
        <f t="shared" si="162"/>
        <v>0</v>
      </c>
      <c r="AW182" s="46">
        <v>0</v>
      </c>
      <c r="AX182" s="46">
        <f t="shared" si="163"/>
        <v>0</v>
      </c>
      <c r="AY182" s="46">
        <v>0</v>
      </c>
      <c r="AZ182" s="46">
        <f t="shared" si="186"/>
        <v>0</v>
      </c>
      <c r="BA182" s="46">
        <v>0</v>
      </c>
      <c r="BB182" s="46">
        <f t="shared" si="187"/>
        <v>0</v>
      </c>
      <c r="BC182" s="46">
        <v>0</v>
      </c>
      <c r="BD182" s="46">
        <f t="shared" si="188"/>
        <v>0</v>
      </c>
      <c r="BE182" s="46">
        <v>0</v>
      </c>
      <c r="BF182" s="46">
        <f t="shared" si="189"/>
        <v>0</v>
      </c>
      <c r="BG182" s="46">
        <v>0</v>
      </c>
      <c r="BH182" s="46">
        <f t="shared" si="190"/>
        <v>0</v>
      </c>
      <c r="BI182" s="46">
        <v>0</v>
      </c>
      <c r="BJ182" s="46">
        <f t="shared" si="191"/>
        <v>0</v>
      </c>
      <c r="BK182" s="46">
        <v>0</v>
      </c>
      <c r="BL182" s="46">
        <f t="shared" si="192"/>
        <v>0</v>
      </c>
      <c r="BM182" s="46">
        <v>0</v>
      </c>
      <c r="BN182" s="46">
        <f t="shared" si="193"/>
        <v>0</v>
      </c>
      <c r="BO182" s="46">
        <v>0</v>
      </c>
      <c r="BP182" s="46">
        <f t="shared" si="194"/>
        <v>0</v>
      </c>
      <c r="BQ182" s="46">
        <v>0</v>
      </c>
      <c r="BR182" s="46">
        <f t="shared" si="195"/>
        <v>0</v>
      </c>
      <c r="BS182" s="46">
        <v>0</v>
      </c>
      <c r="BT182" s="46">
        <f t="shared" si="196"/>
        <v>0</v>
      </c>
      <c r="BU182" s="46">
        <v>0</v>
      </c>
      <c r="BV182" s="46">
        <f t="shared" si="197"/>
        <v>0</v>
      </c>
      <c r="BW182" s="46">
        <v>0</v>
      </c>
      <c r="BX182" s="46">
        <f t="shared" si="198"/>
        <v>0</v>
      </c>
      <c r="BY182" s="46">
        <v>0</v>
      </c>
      <c r="BZ182" s="46">
        <f t="shared" si="199"/>
        <v>0</v>
      </c>
      <c r="CA182" s="47">
        <v>0</v>
      </c>
      <c r="CB182" s="46">
        <f t="shared" si="200"/>
        <v>0</v>
      </c>
      <c r="CC182" s="48">
        <v>0</v>
      </c>
      <c r="CD182" s="46">
        <f t="shared" si="201"/>
        <v>0</v>
      </c>
      <c r="CE182" s="49">
        <v>0</v>
      </c>
      <c r="CF182" s="50" t="s">
        <v>538</v>
      </c>
      <c r="CG182" s="54"/>
      <c r="CH182" s="52"/>
      <c r="CI182" s="52"/>
      <c r="CJ182" s="52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4">
        <v>2157120</v>
      </c>
      <c r="DH182" s="55">
        <v>0</v>
      </c>
      <c r="DI182" s="56" t="s">
        <v>539</v>
      </c>
      <c r="DJ182" s="57">
        <v>0</v>
      </c>
      <c r="DK182" s="57">
        <v>2157120</v>
      </c>
      <c r="DL182" s="57">
        <v>2157120</v>
      </c>
      <c r="DM182" s="57">
        <v>2157120</v>
      </c>
      <c r="DN182" s="57">
        <v>2157120</v>
      </c>
      <c r="DO182" s="57">
        <v>0</v>
      </c>
      <c r="DP182" s="58">
        <v>28042.559999999998</v>
      </c>
      <c r="DQ182" s="58">
        <v>28042.559999999998</v>
      </c>
      <c r="DR182" s="58">
        <v>28042.559999999998</v>
      </c>
      <c r="DS182" s="58">
        <v>28042.559999999998</v>
      </c>
    </row>
    <row r="183" spans="1:123" x14ac:dyDescent="0.25">
      <c r="A183" s="30" t="s">
        <v>963</v>
      </c>
      <c r="B183" s="65">
        <v>1420058</v>
      </c>
      <c r="C183" s="66"/>
      <c r="D183" s="67" t="s">
        <v>964</v>
      </c>
      <c r="E183" s="34" t="s">
        <v>583</v>
      </c>
      <c r="F183" s="34" t="s">
        <v>461</v>
      </c>
      <c r="G183" s="34" t="s">
        <v>463</v>
      </c>
      <c r="H183" s="34" t="s">
        <v>480</v>
      </c>
      <c r="I183" s="34" t="s">
        <v>584</v>
      </c>
      <c r="J183" s="34" t="s">
        <v>110</v>
      </c>
      <c r="K183" s="34" t="s">
        <v>692</v>
      </c>
      <c r="L183" s="34" t="s">
        <v>467</v>
      </c>
      <c r="M183" s="36">
        <v>1.0415000000000001</v>
      </c>
      <c r="N183" s="69" t="s">
        <v>586</v>
      </c>
      <c r="O183" s="69" t="s">
        <v>58</v>
      </c>
      <c r="P183" s="37" t="s">
        <v>469</v>
      </c>
      <c r="Q183" s="38">
        <v>2023</v>
      </c>
      <c r="R183" s="39" t="s">
        <v>470</v>
      </c>
      <c r="S183" s="37" t="s">
        <v>471</v>
      </c>
      <c r="T183" s="39" t="s">
        <v>481</v>
      </c>
      <c r="U183" s="39" t="s">
        <v>482</v>
      </c>
      <c r="V183" s="39" t="s">
        <v>587</v>
      </c>
      <c r="W183" s="40" t="s">
        <v>587</v>
      </c>
      <c r="X183" s="40" t="s">
        <v>474</v>
      </c>
      <c r="Y183" s="41"/>
      <c r="Z183" s="274">
        <v>1300000</v>
      </c>
      <c r="AA183" s="42"/>
      <c r="AB183" s="43">
        <v>1300000</v>
      </c>
      <c r="AC183" s="43">
        <v>0</v>
      </c>
      <c r="AD183" s="43"/>
      <c r="AE183" s="43">
        <v>0</v>
      </c>
      <c r="AF183" s="44"/>
      <c r="AG183" s="45">
        <f t="shared" si="129"/>
        <v>700000</v>
      </c>
      <c r="AH183" s="45">
        <f t="shared" si="130"/>
        <v>700000</v>
      </c>
      <c r="AI183" s="45">
        <f t="shared" si="102"/>
        <v>2000000</v>
      </c>
      <c r="AJ183" s="46">
        <v>700000</v>
      </c>
      <c r="AK183" s="46">
        <v>0</v>
      </c>
      <c r="AL183" s="46">
        <f t="shared" si="157"/>
        <v>0</v>
      </c>
      <c r="AM183" s="46">
        <v>0</v>
      </c>
      <c r="AN183" s="46">
        <f t="shared" si="185"/>
        <v>0</v>
      </c>
      <c r="AO183" s="46">
        <v>0</v>
      </c>
      <c r="AP183" s="46">
        <f t="shared" si="159"/>
        <v>0</v>
      </c>
      <c r="AQ183" s="46">
        <v>0</v>
      </c>
      <c r="AR183" s="46">
        <f t="shared" si="160"/>
        <v>0</v>
      </c>
      <c r="AS183" s="46">
        <v>0</v>
      </c>
      <c r="AT183" s="46">
        <f t="shared" si="161"/>
        <v>0</v>
      </c>
      <c r="AU183" s="46">
        <v>0</v>
      </c>
      <c r="AV183" s="46">
        <f t="shared" si="162"/>
        <v>0</v>
      </c>
      <c r="AW183" s="46">
        <v>0</v>
      </c>
      <c r="AX183" s="46">
        <f t="shared" si="163"/>
        <v>0</v>
      </c>
      <c r="AY183" s="46">
        <v>0</v>
      </c>
      <c r="AZ183" s="46">
        <f t="shared" si="186"/>
        <v>0</v>
      </c>
      <c r="BA183" s="46">
        <v>0</v>
      </c>
      <c r="BB183" s="46">
        <f t="shared" si="187"/>
        <v>0</v>
      </c>
      <c r="BC183" s="46">
        <v>0</v>
      </c>
      <c r="BD183" s="46">
        <f t="shared" si="188"/>
        <v>0</v>
      </c>
      <c r="BE183" s="46">
        <v>0</v>
      </c>
      <c r="BF183" s="46">
        <f t="shared" si="189"/>
        <v>0</v>
      </c>
      <c r="BG183" s="46">
        <v>0</v>
      </c>
      <c r="BH183" s="46">
        <f t="shared" si="190"/>
        <v>0</v>
      </c>
      <c r="BI183" s="46">
        <v>0</v>
      </c>
      <c r="BJ183" s="46">
        <f t="shared" si="191"/>
        <v>0</v>
      </c>
      <c r="BK183" s="46">
        <v>0</v>
      </c>
      <c r="BL183" s="46">
        <f t="shared" si="192"/>
        <v>0</v>
      </c>
      <c r="BM183" s="46">
        <v>0</v>
      </c>
      <c r="BN183" s="46">
        <f t="shared" si="193"/>
        <v>0</v>
      </c>
      <c r="BO183" s="46">
        <v>0</v>
      </c>
      <c r="BP183" s="46">
        <f t="shared" si="194"/>
        <v>0</v>
      </c>
      <c r="BQ183" s="46">
        <v>0</v>
      </c>
      <c r="BR183" s="46">
        <f t="shared" si="195"/>
        <v>0</v>
      </c>
      <c r="BS183" s="46">
        <v>0</v>
      </c>
      <c r="BT183" s="46">
        <f t="shared" si="196"/>
        <v>0</v>
      </c>
      <c r="BU183" s="46">
        <v>0</v>
      </c>
      <c r="BV183" s="46">
        <f t="shared" si="197"/>
        <v>0</v>
      </c>
      <c r="BW183" s="46">
        <v>0</v>
      </c>
      <c r="BX183" s="46">
        <f t="shared" si="198"/>
        <v>0</v>
      </c>
      <c r="BY183" s="46">
        <v>0</v>
      </c>
      <c r="BZ183" s="46">
        <f t="shared" si="199"/>
        <v>0</v>
      </c>
      <c r="CA183" s="47">
        <v>0</v>
      </c>
      <c r="CB183" s="46">
        <f t="shared" si="200"/>
        <v>0</v>
      </c>
      <c r="CC183" s="48">
        <v>0</v>
      </c>
      <c r="CD183" s="46">
        <f t="shared" si="201"/>
        <v>0</v>
      </c>
      <c r="CE183" s="49">
        <v>0</v>
      </c>
      <c r="CF183" s="50" t="s">
        <v>538</v>
      </c>
      <c r="CG183" s="51">
        <v>0</v>
      </c>
      <c r="CH183" s="52"/>
      <c r="CI183" s="52"/>
      <c r="CJ183" s="52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4">
        <v>1300000</v>
      </c>
      <c r="DH183" s="55">
        <v>0</v>
      </c>
      <c r="DI183" s="56" t="s">
        <v>588</v>
      </c>
      <c r="DJ183" s="57">
        <v>1300000</v>
      </c>
      <c r="DK183" s="57">
        <v>1300000</v>
      </c>
      <c r="DL183" s="57">
        <v>1300000</v>
      </c>
      <c r="DM183" s="57">
        <v>1300000</v>
      </c>
      <c r="DN183" s="57">
        <v>1300000</v>
      </c>
      <c r="DO183" s="57">
        <v>15600</v>
      </c>
      <c r="DP183" s="58">
        <v>16900</v>
      </c>
      <c r="DQ183" s="58">
        <v>16900</v>
      </c>
      <c r="DR183" s="58">
        <v>16900</v>
      </c>
      <c r="DS183" s="58">
        <v>16900</v>
      </c>
    </row>
    <row r="184" spans="1:123" x14ac:dyDescent="0.25">
      <c r="A184" s="30" t="s">
        <v>965</v>
      </c>
      <c r="B184" s="65">
        <v>1420059</v>
      </c>
      <c r="C184" s="66"/>
      <c r="D184" s="67" t="s">
        <v>966</v>
      </c>
      <c r="E184" s="34" t="s">
        <v>583</v>
      </c>
      <c r="F184" s="34" t="s">
        <v>461</v>
      </c>
      <c r="G184" s="34" t="s">
        <v>463</v>
      </c>
      <c r="H184" s="34" t="s">
        <v>480</v>
      </c>
      <c r="I184" s="34" t="s">
        <v>584</v>
      </c>
      <c r="J184" s="34" t="s">
        <v>44</v>
      </c>
      <c r="K184" s="34" t="s">
        <v>692</v>
      </c>
      <c r="L184" s="34" t="s">
        <v>467</v>
      </c>
      <c r="M184" s="36">
        <v>1.0415000000000001</v>
      </c>
      <c r="N184" s="69" t="s">
        <v>586</v>
      </c>
      <c r="O184" s="69" t="s">
        <v>58</v>
      </c>
      <c r="P184" s="37" t="s">
        <v>469</v>
      </c>
      <c r="Q184" s="38">
        <v>2023</v>
      </c>
      <c r="R184" s="39" t="s">
        <v>470</v>
      </c>
      <c r="S184" s="37" t="s">
        <v>471</v>
      </c>
      <c r="T184" s="39" t="s">
        <v>481</v>
      </c>
      <c r="U184" s="39" t="s">
        <v>482</v>
      </c>
      <c r="V184" s="39" t="s">
        <v>587</v>
      </c>
      <c r="W184" s="40" t="s">
        <v>587</v>
      </c>
      <c r="X184" s="40" t="s">
        <v>474</v>
      </c>
      <c r="Y184" s="41"/>
      <c r="Z184" s="274">
        <v>0</v>
      </c>
      <c r="AA184" s="42" t="s">
        <v>505</v>
      </c>
      <c r="AB184" s="43">
        <v>4251435.0744000003</v>
      </c>
      <c r="AC184" s="43">
        <v>0</v>
      </c>
      <c r="AD184" s="43"/>
      <c r="AE184" s="43">
        <v>0</v>
      </c>
      <c r="AF184" s="44"/>
      <c r="AG184" s="45">
        <f t="shared" si="129"/>
        <v>4251435</v>
      </c>
      <c r="AH184" s="45">
        <f t="shared" si="130"/>
        <v>4427869.5525000002</v>
      </c>
      <c r="AI184" s="45">
        <f t="shared" si="102"/>
        <v>4427869.5525000002</v>
      </c>
      <c r="AJ184" s="46">
        <v>0</v>
      </c>
      <c r="AK184" s="73">
        <v>0</v>
      </c>
      <c r="AL184" s="46">
        <f t="shared" si="157"/>
        <v>0</v>
      </c>
      <c r="AM184" s="73">
        <v>2125718</v>
      </c>
      <c r="AN184" s="46">
        <f t="shared" si="185"/>
        <v>2213935.2970000003</v>
      </c>
      <c r="AO184" s="73">
        <v>2125717</v>
      </c>
      <c r="AP184" s="46">
        <f t="shared" si="159"/>
        <v>2213934.2555</v>
      </c>
      <c r="AQ184" s="46">
        <v>0</v>
      </c>
      <c r="AR184" s="46">
        <f t="shared" si="160"/>
        <v>0</v>
      </c>
      <c r="AS184" s="46">
        <v>0</v>
      </c>
      <c r="AT184" s="46">
        <f t="shared" si="161"/>
        <v>0</v>
      </c>
      <c r="AU184" s="46">
        <v>0</v>
      </c>
      <c r="AV184" s="46">
        <f t="shared" si="162"/>
        <v>0</v>
      </c>
      <c r="AW184" s="46">
        <v>0</v>
      </c>
      <c r="AX184" s="46">
        <f t="shared" si="163"/>
        <v>0</v>
      </c>
      <c r="AY184" s="46">
        <v>0</v>
      </c>
      <c r="AZ184" s="46">
        <f t="shared" si="186"/>
        <v>0</v>
      </c>
      <c r="BA184" s="46">
        <v>0</v>
      </c>
      <c r="BB184" s="46">
        <f t="shared" si="187"/>
        <v>0</v>
      </c>
      <c r="BC184" s="46">
        <v>0</v>
      </c>
      <c r="BD184" s="46">
        <f t="shared" si="188"/>
        <v>0</v>
      </c>
      <c r="BE184" s="46">
        <v>0</v>
      </c>
      <c r="BF184" s="46">
        <f t="shared" si="189"/>
        <v>0</v>
      </c>
      <c r="BG184" s="46">
        <v>0</v>
      </c>
      <c r="BH184" s="46">
        <f t="shared" si="190"/>
        <v>0</v>
      </c>
      <c r="BI184" s="46">
        <v>0</v>
      </c>
      <c r="BJ184" s="46">
        <f t="shared" si="191"/>
        <v>0</v>
      </c>
      <c r="BK184" s="46">
        <v>0</v>
      </c>
      <c r="BL184" s="46">
        <f t="shared" si="192"/>
        <v>0</v>
      </c>
      <c r="BM184" s="46">
        <v>0</v>
      </c>
      <c r="BN184" s="46">
        <f t="shared" si="193"/>
        <v>0</v>
      </c>
      <c r="BO184" s="46">
        <v>0</v>
      </c>
      <c r="BP184" s="46">
        <f t="shared" si="194"/>
        <v>0</v>
      </c>
      <c r="BQ184" s="46">
        <v>0</v>
      </c>
      <c r="BR184" s="46">
        <f t="shared" si="195"/>
        <v>0</v>
      </c>
      <c r="BS184" s="46">
        <v>0</v>
      </c>
      <c r="BT184" s="46">
        <f t="shared" si="196"/>
        <v>0</v>
      </c>
      <c r="BU184" s="46">
        <v>0</v>
      </c>
      <c r="BV184" s="46">
        <f t="shared" si="197"/>
        <v>0</v>
      </c>
      <c r="BW184" s="46">
        <v>0</v>
      </c>
      <c r="BX184" s="46">
        <f t="shared" si="198"/>
        <v>0</v>
      </c>
      <c r="BY184" s="46">
        <v>0</v>
      </c>
      <c r="BZ184" s="46">
        <f t="shared" si="199"/>
        <v>0</v>
      </c>
      <c r="CA184" s="47">
        <v>0</v>
      </c>
      <c r="CB184" s="46">
        <f t="shared" si="200"/>
        <v>0</v>
      </c>
      <c r="CC184" s="48">
        <v>0</v>
      </c>
      <c r="CD184" s="46">
        <f t="shared" si="201"/>
        <v>0</v>
      </c>
      <c r="CE184" s="49">
        <v>40</v>
      </c>
      <c r="CF184" s="50">
        <f t="shared" ref="CF184:CF247" si="205">(AI184-AC184)/CE184</f>
        <v>110696.7388125</v>
      </c>
      <c r="CG184" s="71">
        <v>2232003.3644999992</v>
      </c>
      <c r="CH184" s="52"/>
      <c r="CI184" s="52"/>
      <c r="CJ184" s="52"/>
      <c r="CK184" s="52"/>
      <c r="CL184" s="52"/>
      <c r="CM184" s="52">
        <f t="shared" ref="CM184:DB191" si="206">$CF184</f>
        <v>110696.7388125</v>
      </c>
      <c r="CN184" s="52">
        <f t="shared" si="206"/>
        <v>110696.7388125</v>
      </c>
      <c r="CO184" s="52">
        <f t="shared" si="206"/>
        <v>110696.7388125</v>
      </c>
      <c r="CP184" s="52">
        <f t="shared" si="206"/>
        <v>110696.7388125</v>
      </c>
      <c r="CQ184" s="52">
        <f t="shared" si="206"/>
        <v>110696.7388125</v>
      </c>
      <c r="CR184" s="52">
        <f t="shared" si="206"/>
        <v>110696.7388125</v>
      </c>
      <c r="CS184" s="52">
        <f t="shared" si="206"/>
        <v>110696.7388125</v>
      </c>
      <c r="CT184" s="52">
        <f t="shared" si="206"/>
        <v>110696.7388125</v>
      </c>
      <c r="CU184" s="52">
        <f t="shared" si="206"/>
        <v>110696.7388125</v>
      </c>
      <c r="CV184" s="52">
        <f t="shared" si="206"/>
        <v>110696.7388125</v>
      </c>
      <c r="CW184" s="52">
        <f t="shared" si="206"/>
        <v>110696.7388125</v>
      </c>
      <c r="CX184" s="52">
        <f t="shared" si="206"/>
        <v>110696.7388125</v>
      </c>
      <c r="CY184" s="52">
        <f t="shared" si="206"/>
        <v>110696.7388125</v>
      </c>
      <c r="CZ184" s="52">
        <f t="shared" si="206"/>
        <v>110696.7388125</v>
      </c>
      <c r="DA184" s="52">
        <f t="shared" si="206"/>
        <v>110696.7388125</v>
      </c>
      <c r="DB184" s="52">
        <f t="shared" si="206"/>
        <v>110696.7388125</v>
      </c>
      <c r="DC184" s="52">
        <f t="shared" ref="CW184:DF191" si="207">$CF184</f>
        <v>110696.7388125</v>
      </c>
      <c r="DD184" s="52">
        <f t="shared" si="207"/>
        <v>110696.7388125</v>
      </c>
      <c r="DE184" s="52">
        <f t="shared" si="207"/>
        <v>110696.7388125</v>
      </c>
      <c r="DF184" s="52">
        <f t="shared" si="207"/>
        <v>110696.7388125</v>
      </c>
      <c r="DG184" s="54">
        <v>2019431.6155000012</v>
      </c>
      <c r="DH184" s="55">
        <v>21</v>
      </c>
      <c r="DI184" s="56" t="s">
        <v>588</v>
      </c>
      <c r="DJ184" s="57">
        <v>0</v>
      </c>
      <c r="DK184" s="57">
        <v>0</v>
      </c>
      <c r="DL184" s="57">
        <v>2125718.08</v>
      </c>
      <c r="DM184" s="57">
        <v>4251434.9800000004</v>
      </c>
      <c r="DN184" s="57">
        <v>4145149.1055000005</v>
      </c>
      <c r="DO184" s="57">
        <v>0</v>
      </c>
      <c r="DP184" s="58">
        <v>0</v>
      </c>
      <c r="DQ184" s="58">
        <v>27634.335039999998</v>
      </c>
      <c r="DR184" s="58">
        <v>55268.654740000005</v>
      </c>
      <c r="DS184" s="58">
        <v>53886.938371500008</v>
      </c>
    </row>
    <row r="185" spans="1:123" x14ac:dyDescent="0.25">
      <c r="A185" s="30" t="s">
        <v>967</v>
      </c>
      <c r="B185" s="65">
        <v>1421046</v>
      </c>
      <c r="C185" s="66"/>
      <c r="D185" s="67" t="s">
        <v>968</v>
      </c>
      <c r="E185" s="34" t="s">
        <v>462</v>
      </c>
      <c r="F185" s="34" t="s">
        <v>969</v>
      </c>
      <c r="G185" s="34" t="s">
        <v>463</v>
      </c>
      <c r="H185" s="34" t="s">
        <v>464</v>
      </c>
      <c r="I185" s="34" t="s">
        <v>740</v>
      </c>
      <c r="J185" s="34" t="s">
        <v>48</v>
      </c>
      <c r="K185" s="34" t="s">
        <v>695</v>
      </c>
      <c r="L185" s="34" t="s">
        <v>467</v>
      </c>
      <c r="M185" s="36">
        <v>1.04</v>
      </c>
      <c r="N185" s="69" t="s">
        <v>680</v>
      </c>
      <c r="O185" s="69" t="s">
        <v>58</v>
      </c>
      <c r="P185" s="37" t="s">
        <v>469</v>
      </c>
      <c r="Q185" s="38">
        <v>2019</v>
      </c>
      <c r="R185" s="39" t="s">
        <v>470</v>
      </c>
      <c r="S185" s="37" t="s">
        <v>686</v>
      </c>
      <c r="T185" s="39" t="s">
        <v>494</v>
      </c>
      <c r="U185" s="39" t="s">
        <v>495</v>
      </c>
      <c r="V185" s="39" t="s">
        <v>687</v>
      </c>
      <c r="W185" s="40" t="s">
        <v>780</v>
      </c>
      <c r="X185" s="40" t="s">
        <v>680</v>
      </c>
      <c r="Y185" s="86"/>
      <c r="Z185" s="274">
        <v>5196890.46</v>
      </c>
      <c r="AA185" s="42"/>
      <c r="AB185" s="43">
        <v>5426096</v>
      </c>
      <c r="AC185" s="43">
        <v>0</v>
      </c>
      <c r="AD185" s="43"/>
      <c r="AE185" s="43">
        <v>0</v>
      </c>
      <c r="AF185" s="44"/>
      <c r="AG185" s="45">
        <f t="shared" si="129"/>
        <v>202206</v>
      </c>
      <c r="AH185" s="45">
        <f t="shared" si="130"/>
        <v>202206</v>
      </c>
      <c r="AI185" s="45">
        <f t="shared" si="102"/>
        <v>5399096.46</v>
      </c>
      <c r="AJ185" s="46">
        <v>202206</v>
      </c>
      <c r="AK185" s="46">
        <v>0</v>
      </c>
      <c r="AL185" s="46">
        <f t="shared" si="157"/>
        <v>0</v>
      </c>
      <c r="AM185" s="46">
        <v>0</v>
      </c>
      <c r="AN185" s="46">
        <f t="shared" si="185"/>
        <v>0</v>
      </c>
      <c r="AO185" s="46">
        <v>0</v>
      </c>
      <c r="AP185" s="46">
        <f t="shared" si="159"/>
        <v>0</v>
      </c>
      <c r="AQ185" s="46">
        <v>0</v>
      </c>
      <c r="AR185" s="46">
        <f t="shared" si="160"/>
        <v>0</v>
      </c>
      <c r="AS185" s="46">
        <v>0</v>
      </c>
      <c r="AT185" s="46">
        <f t="shared" si="161"/>
        <v>0</v>
      </c>
      <c r="AU185" s="46">
        <v>0</v>
      </c>
      <c r="AV185" s="46">
        <f t="shared" si="162"/>
        <v>0</v>
      </c>
      <c r="AW185" s="46">
        <v>0</v>
      </c>
      <c r="AX185" s="46">
        <f t="shared" si="163"/>
        <v>0</v>
      </c>
      <c r="AY185" s="46">
        <v>0</v>
      </c>
      <c r="AZ185" s="46">
        <f t="shared" si="186"/>
        <v>0</v>
      </c>
      <c r="BA185" s="46">
        <v>0</v>
      </c>
      <c r="BB185" s="46">
        <f t="shared" si="187"/>
        <v>0</v>
      </c>
      <c r="BC185" s="46">
        <v>0</v>
      </c>
      <c r="BD185" s="46">
        <f t="shared" si="188"/>
        <v>0</v>
      </c>
      <c r="BE185" s="46">
        <v>0</v>
      </c>
      <c r="BF185" s="46">
        <f t="shared" si="189"/>
        <v>0</v>
      </c>
      <c r="BG185" s="46">
        <v>0</v>
      </c>
      <c r="BH185" s="46">
        <f t="shared" si="190"/>
        <v>0</v>
      </c>
      <c r="BI185" s="46">
        <v>0</v>
      </c>
      <c r="BJ185" s="46">
        <f t="shared" si="191"/>
        <v>0</v>
      </c>
      <c r="BK185" s="46">
        <v>0</v>
      </c>
      <c r="BL185" s="46">
        <f t="shared" si="192"/>
        <v>0</v>
      </c>
      <c r="BM185" s="46">
        <v>0</v>
      </c>
      <c r="BN185" s="46">
        <f t="shared" si="193"/>
        <v>0</v>
      </c>
      <c r="BO185" s="46">
        <v>0</v>
      </c>
      <c r="BP185" s="46">
        <f t="shared" si="194"/>
        <v>0</v>
      </c>
      <c r="BQ185" s="46">
        <v>0</v>
      </c>
      <c r="BR185" s="46">
        <f t="shared" si="195"/>
        <v>0</v>
      </c>
      <c r="BS185" s="46">
        <v>0</v>
      </c>
      <c r="BT185" s="46">
        <f t="shared" si="196"/>
        <v>0</v>
      </c>
      <c r="BU185" s="46">
        <v>0</v>
      </c>
      <c r="BV185" s="46">
        <f t="shared" si="197"/>
        <v>0</v>
      </c>
      <c r="BW185" s="46">
        <v>0</v>
      </c>
      <c r="BX185" s="46">
        <f t="shared" si="198"/>
        <v>0</v>
      </c>
      <c r="BY185" s="46">
        <v>0</v>
      </c>
      <c r="BZ185" s="46">
        <f t="shared" si="199"/>
        <v>0</v>
      </c>
      <c r="CA185" s="47">
        <v>0</v>
      </c>
      <c r="CB185" s="46">
        <f t="shared" si="200"/>
        <v>0</v>
      </c>
      <c r="CC185" s="48">
        <v>0</v>
      </c>
      <c r="CD185" s="46">
        <f t="shared" si="201"/>
        <v>0</v>
      </c>
      <c r="CE185" s="49">
        <v>40</v>
      </c>
      <c r="CF185" s="50">
        <f t="shared" si="205"/>
        <v>134977.41149999999</v>
      </c>
      <c r="CG185" s="51">
        <v>3255658.1700000013</v>
      </c>
      <c r="CH185" s="52"/>
      <c r="CI185" s="90"/>
      <c r="CJ185" s="53">
        <f>$CF185</f>
        <v>134977.41149999999</v>
      </c>
      <c r="CK185" s="53">
        <f>$CF185</f>
        <v>134977.41149999999</v>
      </c>
      <c r="CL185" s="53">
        <f>$CF185</f>
        <v>134977.41149999999</v>
      </c>
      <c r="CM185" s="53">
        <f t="shared" si="206"/>
        <v>134977.41149999999</v>
      </c>
      <c r="CN185" s="53">
        <f t="shared" si="206"/>
        <v>134977.41149999999</v>
      </c>
      <c r="CO185" s="53">
        <f t="shared" si="206"/>
        <v>134977.41149999999</v>
      </c>
      <c r="CP185" s="53">
        <f t="shared" si="206"/>
        <v>134977.41149999999</v>
      </c>
      <c r="CQ185" s="53">
        <f t="shared" si="206"/>
        <v>134977.41149999999</v>
      </c>
      <c r="CR185" s="53">
        <f t="shared" si="206"/>
        <v>134977.41149999999</v>
      </c>
      <c r="CS185" s="53">
        <f t="shared" si="206"/>
        <v>134977.41149999999</v>
      </c>
      <c r="CT185" s="53">
        <f t="shared" si="206"/>
        <v>134977.41149999999</v>
      </c>
      <c r="CU185" s="53">
        <f t="shared" si="206"/>
        <v>134977.41149999999</v>
      </c>
      <c r="CV185" s="53">
        <f t="shared" si="206"/>
        <v>134977.41149999999</v>
      </c>
      <c r="CW185" s="53">
        <f t="shared" si="207"/>
        <v>134977.41149999999</v>
      </c>
      <c r="CX185" s="53">
        <f t="shared" si="207"/>
        <v>134977.41149999999</v>
      </c>
      <c r="CY185" s="53">
        <f t="shared" si="207"/>
        <v>134977.41149999999</v>
      </c>
      <c r="CZ185" s="53">
        <f t="shared" si="207"/>
        <v>134977.41149999999</v>
      </c>
      <c r="DA185" s="53">
        <f t="shared" si="207"/>
        <v>134977.41149999999</v>
      </c>
      <c r="DB185" s="53">
        <f t="shared" si="207"/>
        <v>134977.41149999999</v>
      </c>
      <c r="DC185" s="53">
        <f t="shared" si="207"/>
        <v>134977.41149999999</v>
      </c>
      <c r="DD185" s="53">
        <f t="shared" si="207"/>
        <v>134977.41149999999</v>
      </c>
      <c r="DE185" s="53">
        <f t="shared" si="207"/>
        <v>134977.41149999999</v>
      </c>
      <c r="DF185" s="53">
        <f t="shared" si="207"/>
        <v>134977.41149999999</v>
      </c>
      <c r="DG185" s="54">
        <v>2170438.7799999989</v>
      </c>
      <c r="DH185" s="55">
        <v>24</v>
      </c>
      <c r="DI185" s="56" t="s">
        <v>539</v>
      </c>
      <c r="DJ185" s="57">
        <v>5426096.9500000002</v>
      </c>
      <c r="DK185" s="57">
        <v>5290444.5262500001</v>
      </c>
      <c r="DL185" s="57">
        <v>5154792.1025</v>
      </c>
      <c r="DM185" s="57">
        <v>5019139.67875</v>
      </c>
      <c r="DN185" s="57">
        <v>4883487.2549999999</v>
      </c>
      <c r="DO185" s="57">
        <v>65113.163400000005</v>
      </c>
      <c r="DP185" s="58">
        <v>68775.778841249994</v>
      </c>
      <c r="DQ185" s="58">
        <v>67012.297332499991</v>
      </c>
      <c r="DR185" s="58">
        <v>65248.815823749996</v>
      </c>
      <c r="DS185" s="58">
        <v>63485.334314999993</v>
      </c>
    </row>
    <row r="186" spans="1:123" x14ac:dyDescent="0.25">
      <c r="A186" s="110" t="s">
        <v>970</v>
      </c>
      <c r="B186" s="65">
        <v>1421047</v>
      </c>
      <c r="C186" s="66"/>
      <c r="D186" s="67" t="s">
        <v>971</v>
      </c>
      <c r="E186" s="34" t="s">
        <v>462</v>
      </c>
      <c r="F186" s="34" t="s">
        <v>461</v>
      </c>
      <c r="G186" s="34" t="s">
        <v>463</v>
      </c>
      <c r="H186" s="34" t="s">
        <v>464</v>
      </c>
      <c r="I186" s="34" t="s">
        <v>740</v>
      </c>
      <c r="J186" s="34" t="s">
        <v>48</v>
      </c>
      <c r="K186" s="34" t="s">
        <v>714</v>
      </c>
      <c r="L186" s="34" t="s">
        <v>467</v>
      </c>
      <c r="M186" s="36">
        <v>1.0415000000000001</v>
      </c>
      <c r="N186" s="69" t="s">
        <v>586</v>
      </c>
      <c r="O186" s="69" t="s">
        <v>58</v>
      </c>
      <c r="P186" s="113" t="s">
        <v>469</v>
      </c>
      <c r="Q186" s="114">
        <v>2021</v>
      </c>
      <c r="R186" s="111" t="s">
        <v>470</v>
      </c>
      <c r="S186" s="113" t="s">
        <v>471</v>
      </c>
      <c r="T186" s="111" t="s">
        <v>481</v>
      </c>
      <c r="U186" s="111" t="s">
        <v>482</v>
      </c>
      <c r="V186" s="111" t="s">
        <v>847</v>
      </c>
      <c r="W186" s="112" t="s">
        <v>847</v>
      </c>
      <c r="X186" s="112" t="s">
        <v>474</v>
      </c>
      <c r="Y186" s="115"/>
      <c r="Z186" s="274">
        <v>291165.90999999997</v>
      </c>
      <c r="AA186" s="115"/>
      <c r="AB186" s="116">
        <v>6474900.6999999993</v>
      </c>
      <c r="AC186" s="43">
        <v>0</v>
      </c>
      <c r="AD186" s="43"/>
      <c r="AE186" s="43">
        <v>0</v>
      </c>
      <c r="AF186" s="44"/>
      <c r="AG186" s="45">
        <f t="shared" si="129"/>
        <v>5687130.3799999999</v>
      </c>
      <c r="AH186" s="45">
        <f t="shared" si="130"/>
        <v>5902802.5342700006</v>
      </c>
      <c r="AI186" s="45">
        <f t="shared" si="102"/>
        <v>6193968.4442700008</v>
      </c>
      <c r="AJ186" s="46">
        <v>490211</v>
      </c>
      <c r="AK186" s="46">
        <v>2598459.69</v>
      </c>
      <c r="AL186" s="46">
        <f t="shared" si="157"/>
        <v>2706295.7671350003</v>
      </c>
      <c r="AM186" s="46">
        <v>2598459.69</v>
      </c>
      <c r="AN186" s="46">
        <f t="shared" si="185"/>
        <v>2706295.7671350003</v>
      </c>
      <c r="AO186" s="46"/>
      <c r="AP186" s="46">
        <f t="shared" si="159"/>
        <v>0</v>
      </c>
      <c r="AQ186" s="46">
        <v>0</v>
      </c>
      <c r="AR186" s="46">
        <f t="shared" si="160"/>
        <v>0</v>
      </c>
      <c r="AS186" s="46">
        <v>0</v>
      </c>
      <c r="AT186" s="46">
        <f t="shared" si="161"/>
        <v>0</v>
      </c>
      <c r="AU186" s="46">
        <v>0</v>
      </c>
      <c r="AV186" s="46">
        <f t="shared" si="162"/>
        <v>0</v>
      </c>
      <c r="AW186" s="46">
        <v>0</v>
      </c>
      <c r="AX186" s="46">
        <f t="shared" si="163"/>
        <v>0</v>
      </c>
      <c r="AY186" s="46">
        <v>0</v>
      </c>
      <c r="AZ186" s="46">
        <f t="shared" si="186"/>
        <v>0</v>
      </c>
      <c r="BA186" s="46">
        <v>0</v>
      </c>
      <c r="BB186" s="46">
        <f t="shared" si="187"/>
        <v>0</v>
      </c>
      <c r="BC186" s="46">
        <v>0</v>
      </c>
      <c r="BD186" s="46">
        <f t="shared" si="188"/>
        <v>0</v>
      </c>
      <c r="BE186" s="46">
        <v>0</v>
      </c>
      <c r="BF186" s="46">
        <f t="shared" si="189"/>
        <v>0</v>
      </c>
      <c r="BG186" s="46">
        <v>0</v>
      </c>
      <c r="BH186" s="46">
        <f t="shared" si="190"/>
        <v>0</v>
      </c>
      <c r="BI186" s="46">
        <v>0</v>
      </c>
      <c r="BJ186" s="46">
        <f t="shared" si="191"/>
        <v>0</v>
      </c>
      <c r="BK186" s="46">
        <v>0</v>
      </c>
      <c r="BL186" s="46">
        <f t="shared" si="192"/>
        <v>0</v>
      </c>
      <c r="BM186" s="46">
        <v>0</v>
      </c>
      <c r="BN186" s="46">
        <f t="shared" si="193"/>
        <v>0</v>
      </c>
      <c r="BO186" s="46">
        <v>0</v>
      </c>
      <c r="BP186" s="46">
        <f t="shared" si="194"/>
        <v>0</v>
      </c>
      <c r="BQ186" s="46">
        <v>0</v>
      </c>
      <c r="BR186" s="46">
        <f t="shared" si="195"/>
        <v>0</v>
      </c>
      <c r="BS186" s="46">
        <v>0</v>
      </c>
      <c r="BT186" s="46">
        <f t="shared" si="196"/>
        <v>0</v>
      </c>
      <c r="BU186" s="46">
        <v>0</v>
      </c>
      <c r="BV186" s="46">
        <f t="shared" si="197"/>
        <v>0</v>
      </c>
      <c r="BW186" s="46">
        <v>0</v>
      </c>
      <c r="BX186" s="46">
        <f t="shared" si="198"/>
        <v>0</v>
      </c>
      <c r="BY186" s="46">
        <v>0</v>
      </c>
      <c r="BZ186" s="46">
        <f t="shared" si="199"/>
        <v>0</v>
      </c>
      <c r="CA186" s="47">
        <v>0</v>
      </c>
      <c r="CB186" s="46">
        <f t="shared" si="200"/>
        <v>0</v>
      </c>
      <c r="CC186" s="48">
        <v>0</v>
      </c>
      <c r="CD186" s="46">
        <f t="shared" si="201"/>
        <v>0</v>
      </c>
      <c r="CE186" s="49">
        <v>40</v>
      </c>
      <c r="CF186" s="50">
        <f t="shared" si="205"/>
        <v>154849.21110675001</v>
      </c>
      <c r="CG186" s="51">
        <v>3237450.3500000006</v>
      </c>
      <c r="CH186" s="52"/>
      <c r="CI186" s="52"/>
      <c r="CJ186" s="52"/>
      <c r="CK186" s="53"/>
      <c r="CL186" s="53"/>
      <c r="CM186" s="52">
        <f t="shared" si="206"/>
        <v>154849.21110675001</v>
      </c>
      <c r="CN186" s="52">
        <f t="shared" si="206"/>
        <v>154849.21110675001</v>
      </c>
      <c r="CO186" s="52">
        <f t="shared" si="206"/>
        <v>154849.21110675001</v>
      </c>
      <c r="CP186" s="52">
        <f t="shared" si="206"/>
        <v>154849.21110675001</v>
      </c>
      <c r="CQ186" s="52">
        <f t="shared" si="206"/>
        <v>154849.21110675001</v>
      </c>
      <c r="CR186" s="52">
        <f t="shared" si="206"/>
        <v>154849.21110675001</v>
      </c>
      <c r="CS186" s="52">
        <f t="shared" si="206"/>
        <v>154849.21110675001</v>
      </c>
      <c r="CT186" s="52">
        <f t="shared" si="206"/>
        <v>154849.21110675001</v>
      </c>
      <c r="CU186" s="52">
        <f t="shared" si="206"/>
        <v>154849.21110675001</v>
      </c>
      <c r="CV186" s="52">
        <f t="shared" si="206"/>
        <v>154849.21110675001</v>
      </c>
      <c r="CW186" s="52">
        <f t="shared" si="207"/>
        <v>154849.21110675001</v>
      </c>
      <c r="CX186" s="52">
        <f t="shared" si="207"/>
        <v>154849.21110675001</v>
      </c>
      <c r="CY186" s="52">
        <f t="shared" si="207"/>
        <v>154849.21110675001</v>
      </c>
      <c r="CZ186" s="52">
        <f t="shared" si="207"/>
        <v>154849.21110675001</v>
      </c>
      <c r="DA186" s="52">
        <f t="shared" si="207"/>
        <v>154849.21110675001</v>
      </c>
      <c r="DB186" s="52">
        <f t="shared" si="207"/>
        <v>154849.21110675001</v>
      </c>
      <c r="DC186" s="52">
        <f t="shared" si="207"/>
        <v>154849.21110675001</v>
      </c>
      <c r="DD186" s="52">
        <f t="shared" si="207"/>
        <v>154849.21110675001</v>
      </c>
      <c r="DE186" s="52">
        <f t="shared" si="207"/>
        <v>154849.21110675001</v>
      </c>
      <c r="DF186" s="52">
        <f t="shared" si="207"/>
        <v>154849.21110675001</v>
      </c>
      <c r="DG186" s="54">
        <v>3237450.3499999987</v>
      </c>
      <c r="DH186" s="55">
        <v>20</v>
      </c>
      <c r="DI186" s="56" t="s">
        <v>539</v>
      </c>
      <c r="DJ186" s="57">
        <v>303558</v>
      </c>
      <c r="DK186" s="57">
        <v>628365.06000000006</v>
      </c>
      <c r="DL186" s="57">
        <v>3226824.75</v>
      </c>
      <c r="DM186" s="57">
        <v>5825284.4399999995</v>
      </c>
      <c r="DN186" s="57">
        <v>6474900.6999999993</v>
      </c>
      <c r="DO186" s="57">
        <v>3642.6959999999999</v>
      </c>
      <c r="DP186" s="58">
        <v>8168.7457800000002</v>
      </c>
      <c r="DQ186" s="58">
        <v>41948.721749999997</v>
      </c>
      <c r="DR186" s="58">
        <v>75728.697719999996</v>
      </c>
      <c r="DS186" s="58">
        <v>84173.709099999993</v>
      </c>
    </row>
    <row r="187" spans="1:123" x14ac:dyDescent="0.25">
      <c r="A187" s="30" t="s">
        <v>972</v>
      </c>
      <c r="B187" s="65">
        <v>1421048</v>
      </c>
      <c r="C187" s="66"/>
      <c r="D187" s="67" t="s">
        <v>973</v>
      </c>
      <c r="E187" s="34" t="s">
        <v>462</v>
      </c>
      <c r="F187" s="34" t="s">
        <v>461</v>
      </c>
      <c r="G187" s="34" t="s">
        <v>463</v>
      </c>
      <c r="H187" s="34" t="s">
        <v>464</v>
      </c>
      <c r="I187" s="34" t="s">
        <v>465</v>
      </c>
      <c r="J187" s="34" t="s">
        <v>44</v>
      </c>
      <c r="K187" s="34" t="s">
        <v>709</v>
      </c>
      <c r="L187" s="34" t="s">
        <v>467</v>
      </c>
      <c r="M187" s="36">
        <v>1.0415000000000001</v>
      </c>
      <c r="N187" s="69" t="s">
        <v>586</v>
      </c>
      <c r="O187" s="69" t="s">
        <v>58</v>
      </c>
      <c r="P187" s="37" t="s">
        <v>469</v>
      </c>
      <c r="Q187" s="38">
        <v>2021</v>
      </c>
      <c r="R187" s="39" t="s">
        <v>470</v>
      </c>
      <c r="S187" s="37" t="s">
        <v>471</v>
      </c>
      <c r="T187" s="39" t="s">
        <v>481</v>
      </c>
      <c r="U187" s="39" t="s">
        <v>482</v>
      </c>
      <c r="V187" s="39" t="s">
        <v>847</v>
      </c>
      <c r="W187" s="40" t="s">
        <v>847</v>
      </c>
      <c r="X187" s="40" t="s">
        <v>474</v>
      </c>
      <c r="Y187" s="41"/>
      <c r="Z187" s="274">
        <v>0</v>
      </c>
      <c r="AA187" s="42"/>
      <c r="AB187" s="43">
        <v>7983778.2500000009</v>
      </c>
      <c r="AC187" s="43">
        <v>0</v>
      </c>
      <c r="AD187" s="43"/>
      <c r="AE187" s="43">
        <v>0</v>
      </c>
      <c r="AF187" s="44"/>
      <c r="AG187" s="45">
        <f t="shared" si="129"/>
        <v>7983777.4800000004</v>
      </c>
      <c r="AH187" s="45">
        <f t="shared" si="130"/>
        <v>8315104.2454200014</v>
      </c>
      <c r="AI187" s="45">
        <f t="shared" si="102"/>
        <v>8315104.2454200014</v>
      </c>
      <c r="AJ187" s="73">
        <v>0</v>
      </c>
      <c r="AK187" s="73">
        <v>399189.18000000005</v>
      </c>
      <c r="AL187" s="46">
        <f t="shared" si="157"/>
        <v>415755.53097000008</v>
      </c>
      <c r="AM187" s="73">
        <v>399189</v>
      </c>
      <c r="AN187" s="46">
        <f t="shared" si="185"/>
        <v>415755.34350000002</v>
      </c>
      <c r="AO187" s="73">
        <v>3193511.3000000003</v>
      </c>
      <c r="AP187" s="46">
        <f t="shared" si="159"/>
        <v>3326042.0189500004</v>
      </c>
      <c r="AQ187" s="73">
        <v>3193511</v>
      </c>
      <c r="AR187" s="46">
        <f t="shared" si="160"/>
        <v>3326041.7065000003</v>
      </c>
      <c r="AS187" s="73">
        <v>798377</v>
      </c>
      <c r="AT187" s="46">
        <f t="shared" si="161"/>
        <v>831509.6455000001</v>
      </c>
      <c r="AU187" s="46">
        <v>0</v>
      </c>
      <c r="AV187" s="46">
        <f t="shared" si="162"/>
        <v>0</v>
      </c>
      <c r="AW187" s="46">
        <v>0</v>
      </c>
      <c r="AX187" s="46">
        <f t="shared" si="163"/>
        <v>0</v>
      </c>
      <c r="AY187" s="46">
        <v>0</v>
      </c>
      <c r="AZ187" s="46">
        <f t="shared" si="186"/>
        <v>0</v>
      </c>
      <c r="BA187" s="46">
        <v>0</v>
      </c>
      <c r="BB187" s="46">
        <f t="shared" si="187"/>
        <v>0</v>
      </c>
      <c r="BC187" s="46">
        <v>0</v>
      </c>
      <c r="BD187" s="46">
        <f t="shared" si="188"/>
        <v>0</v>
      </c>
      <c r="BE187" s="46">
        <v>0</v>
      </c>
      <c r="BF187" s="46">
        <f t="shared" si="189"/>
        <v>0</v>
      </c>
      <c r="BG187" s="46">
        <v>0</v>
      </c>
      <c r="BH187" s="46">
        <f t="shared" si="190"/>
        <v>0</v>
      </c>
      <c r="BI187" s="46">
        <v>0</v>
      </c>
      <c r="BJ187" s="46">
        <f t="shared" si="191"/>
        <v>0</v>
      </c>
      <c r="BK187" s="46">
        <v>0</v>
      </c>
      <c r="BL187" s="46">
        <f t="shared" si="192"/>
        <v>0</v>
      </c>
      <c r="BM187" s="46">
        <v>0</v>
      </c>
      <c r="BN187" s="46">
        <f t="shared" si="193"/>
        <v>0</v>
      </c>
      <c r="BO187" s="46">
        <v>0</v>
      </c>
      <c r="BP187" s="46">
        <f t="shared" si="194"/>
        <v>0</v>
      </c>
      <c r="BQ187" s="46">
        <v>0</v>
      </c>
      <c r="BR187" s="46">
        <f t="shared" si="195"/>
        <v>0</v>
      </c>
      <c r="BS187" s="46">
        <v>0</v>
      </c>
      <c r="BT187" s="46">
        <f t="shared" si="196"/>
        <v>0</v>
      </c>
      <c r="BU187" s="46">
        <v>0</v>
      </c>
      <c r="BV187" s="46">
        <f t="shared" si="197"/>
        <v>0</v>
      </c>
      <c r="BW187" s="46">
        <v>0</v>
      </c>
      <c r="BX187" s="46">
        <f t="shared" si="198"/>
        <v>0</v>
      </c>
      <c r="BY187" s="46">
        <v>0</v>
      </c>
      <c r="BZ187" s="46">
        <f t="shared" si="199"/>
        <v>0</v>
      </c>
      <c r="CA187" s="47">
        <v>0</v>
      </c>
      <c r="CB187" s="46">
        <f t="shared" si="200"/>
        <v>0</v>
      </c>
      <c r="CC187" s="48">
        <v>0</v>
      </c>
      <c r="CD187" s="46">
        <f t="shared" si="201"/>
        <v>0</v>
      </c>
      <c r="CE187" s="49">
        <v>40</v>
      </c>
      <c r="CF187" s="50">
        <f t="shared" si="205"/>
        <v>207877.60613550004</v>
      </c>
      <c r="CG187" s="71">
        <v>3792294.6687499988</v>
      </c>
      <c r="CH187" s="52"/>
      <c r="CI187" s="52"/>
      <c r="CJ187" s="52"/>
      <c r="CK187" s="53"/>
      <c r="CL187" s="53"/>
      <c r="CM187" s="53"/>
      <c r="CN187" s="52"/>
      <c r="CO187" s="52">
        <f t="shared" si="206"/>
        <v>207877.60613550004</v>
      </c>
      <c r="CP187" s="52">
        <f t="shared" si="206"/>
        <v>207877.60613550004</v>
      </c>
      <c r="CQ187" s="52">
        <f t="shared" si="206"/>
        <v>207877.60613550004</v>
      </c>
      <c r="CR187" s="52">
        <f t="shared" si="206"/>
        <v>207877.60613550004</v>
      </c>
      <c r="CS187" s="52">
        <f t="shared" si="206"/>
        <v>207877.60613550004</v>
      </c>
      <c r="CT187" s="52">
        <f t="shared" si="206"/>
        <v>207877.60613550004</v>
      </c>
      <c r="CU187" s="52">
        <f t="shared" si="206"/>
        <v>207877.60613550004</v>
      </c>
      <c r="CV187" s="52">
        <f t="shared" si="206"/>
        <v>207877.60613550004</v>
      </c>
      <c r="CW187" s="52">
        <f t="shared" si="206"/>
        <v>207877.60613550004</v>
      </c>
      <c r="CX187" s="52">
        <f t="shared" si="206"/>
        <v>207877.60613550004</v>
      </c>
      <c r="CY187" s="52">
        <f t="shared" si="207"/>
        <v>207877.60613550004</v>
      </c>
      <c r="CZ187" s="52">
        <f t="shared" si="207"/>
        <v>207877.60613550004</v>
      </c>
      <c r="DA187" s="52">
        <f t="shared" si="207"/>
        <v>207877.60613550004</v>
      </c>
      <c r="DB187" s="52">
        <f t="shared" si="207"/>
        <v>207877.60613550004</v>
      </c>
      <c r="DC187" s="52">
        <f t="shared" si="207"/>
        <v>207877.60613550004</v>
      </c>
      <c r="DD187" s="52">
        <f t="shared" si="207"/>
        <v>207877.60613550004</v>
      </c>
      <c r="DE187" s="52">
        <f t="shared" si="207"/>
        <v>207877.60613550004</v>
      </c>
      <c r="DF187" s="52">
        <f t="shared" si="207"/>
        <v>207877.60613550004</v>
      </c>
      <c r="DG187" s="54">
        <v>4191483.5812500021</v>
      </c>
      <c r="DH187" s="55">
        <v>19</v>
      </c>
      <c r="DI187" s="56" t="s">
        <v>539</v>
      </c>
      <c r="DJ187" s="57">
        <v>0</v>
      </c>
      <c r="DK187" s="57">
        <v>399189.18000000005</v>
      </c>
      <c r="DL187" s="57">
        <v>798378.3600000001</v>
      </c>
      <c r="DM187" s="57">
        <v>3991889.66</v>
      </c>
      <c r="DN187" s="57">
        <v>7185400.9600000009</v>
      </c>
      <c r="DO187" s="57">
        <v>0</v>
      </c>
      <c r="DP187" s="58">
        <v>5189.4593400000003</v>
      </c>
      <c r="DQ187" s="58">
        <v>10378.918680000001</v>
      </c>
      <c r="DR187" s="58">
        <v>51894.565580000002</v>
      </c>
      <c r="DS187" s="58">
        <v>93410.212480000002</v>
      </c>
    </row>
    <row r="188" spans="1:123" x14ac:dyDescent="0.25">
      <c r="A188" s="94" t="s">
        <v>974</v>
      </c>
      <c r="B188" s="65">
        <v>1421049</v>
      </c>
      <c r="C188" s="66"/>
      <c r="D188" s="67" t="s">
        <v>975</v>
      </c>
      <c r="E188" s="34" t="s">
        <v>462</v>
      </c>
      <c r="F188" s="34" t="s">
        <v>461</v>
      </c>
      <c r="G188" s="34" t="s">
        <v>463</v>
      </c>
      <c r="H188" s="34" t="s">
        <v>464</v>
      </c>
      <c r="I188" s="34" t="s">
        <v>465</v>
      </c>
      <c r="J188" s="34" t="s">
        <v>44</v>
      </c>
      <c r="K188" s="34" t="s">
        <v>728</v>
      </c>
      <c r="L188" s="34" t="s">
        <v>467</v>
      </c>
      <c r="M188" s="36">
        <v>1.0415000000000001</v>
      </c>
      <c r="N188" s="69" t="s">
        <v>586</v>
      </c>
      <c r="O188" s="69" t="s">
        <v>58</v>
      </c>
      <c r="P188" s="37" t="s">
        <v>469</v>
      </c>
      <c r="Q188" s="38">
        <v>2021</v>
      </c>
      <c r="R188" s="39" t="s">
        <v>470</v>
      </c>
      <c r="S188" s="37" t="s">
        <v>471</v>
      </c>
      <c r="T188" s="39" t="s">
        <v>481</v>
      </c>
      <c r="U188" s="39" t="s">
        <v>482</v>
      </c>
      <c r="V188" s="39" t="s">
        <v>847</v>
      </c>
      <c r="W188" s="40" t="s">
        <v>847</v>
      </c>
      <c r="X188" s="40" t="s">
        <v>474</v>
      </c>
      <c r="Y188" s="41"/>
      <c r="Z188" s="274">
        <v>0</v>
      </c>
      <c r="AA188" s="42"/>
      <c r="AB188" s="43">
        <v>4866984.8800000008</v>
      </c>
      <c r="AC188" s="43">
        <v>0</v>
      </c>
      <c r="AD188" s="43"/>
      <c r="AE188" s="43">
        <v>0</v>
      </c>
      <c r="AF188" s="44"/>
      <c r="AG188" s="45">
        <f t="shared" si="129"/>
        <v>4866984.6400000006</v>
      </c>
      <c r="AH188" s="45">
        <f t="shared" si="130"/>
        <v>5059387.4097800013</v>
      </c>
      <c r="AI188" s="45">
        <f t="shared" si="102"/>
        <v>5059387.4097800013</v>
      </c>
      <c r="AJ188" s="70">
        <v>230773.32</v>
      </c>
      <c r="AK188" s="70">
        <v>230773.32</v>
      </c>
      <c r="AL188" s="46">
        <f t="shared" si="157"/>
        <v>240350.41278000004</v>
      </c>
      <c r="AM188" s="70">
        <v>2221016</v>
      </c>
      <c r="AN188" s="46">
        <f t="shared" si="185"/>
        <v>2313188.1640000003</v>
      </c>
      <c r="AO188" s="70">
        <v>2184422</v>
      </c>
      <c r="AP188" s="46">
        <f t="shared" si="159"/>
        <v>2275075.5130000003</v>
      </c>
      <c r="AQ188" s="70">
        <v>0</v>
      </c>
      <c r="AR188" s="46">
        <f t="shared" si="160"/>
        <v>0</v>
      </c>
      <c r="AS188" s="70">
        <v>0</v>
      </c>
      <c r="AT188" s="46">
        <f t="shared" si="161"/>
        <v>0</v>
      </c>
      <c r="AU188" s="46">
        <v>0</v>
      </c>
      <c r="AV188" s="46">
        <f t="shared" si="162"/>
        <v>0</v>
      </c>
      <c r="AW188" s="46">
        <v>0</v>
      </c>
      <c r="AX188" s="46">
        <f t="shared" si="163"/>
        <v>0</v>
      </c>
      <c r="AY188" s="46">
        <v>0</v>
      </c>
      <c r="AZ188" s="46">
        <f t="shared" si="186"/>
        <v>0</v>
      </c>
      <c r="BA188" s="46">
        <v>0</v>
      </c>
      <c r="BB188" s="46">
        <f t="shared" si="187"/>
        <v>0</v>
      </c>
      <c r="BC188" s="46">
        <v>0</v>
      </c>
      <c r="BD188" s="46">
        <f t="shared" si="188"/>
        <v>0</v>
      </c>
      <c r="BE188" s="46">
        <v>0</v>
      </c>
      <c r="BF188" s="46">
        <f t="shared" si="189"/>
        <v>0</v>
      </c>
      <c r="BG188" s="46">
        <v>0</v>
      </c>
      <c r="BH188" s="46">
        <f t="shared" si="190"/>
        <v>0</v>
      </c>
      <c r="BI188" s="46">
        <v>0</v>
      </c>
      <c r="BJ188" s="46">
        <f t="shared" si="191"/>
        <v>0</v>
      </c>
      <c r="BK188" s="46">
        <v>0</v>
      </c>
      <c r="BL188" s="46">
        <f t="shared" si="192"/>
        <v>0</v>
      </c>
      <c r="BM188" s="46">
        <v>0</v>
      </c>
      <c r="BN188" s="46">
        <f t="shared" si="193"/>
        <v>0</v>
      </c>
      <c r="BO188" s="46">
        <v>0</v>
      </c>
      <c r="BP188" s="46">
        <f t="shared" si="194"/>
        <v>0</v>
      </c>
      <c r="BQ188" s="46">
        <v>0</v>
      </c>
      <c r="BR188" s="46">
        <f t="shared" si="195"/>
        <v>0</v>
      </c>
      <c r="BS188" s="46">
        <v>0</v>
      </c>
      <c r="BT188" s="46">
        <f t="shared" si="196"/>
        <v>0</v>
      </c>
      <c r="BU188" s="46">
        <v>0</v>
      </c>
      <c r="BV188" s="46">
        <f t="shared" si="197"/>
        <v>0</v>
      </c>
      <c r="BW188" s="46">
        <v>0</v>
      </c>
      <c r="BX188" s="46">
        <f t="shared" si="198"/>
        <v>0</v>
      </c>
      <c r="BY188" s="46">
        <v>0</v>
      </c>
      <c r="BZ188" s="46">
        <f t="shared" si="199"/>
        <v>0</v>
      </c>
      <c r="CA188" s="47">
        <v>0</v>
      </c>
      <c r="CB188" s="46">
        <f t="shared" si="200"/>
        <v>0</v>
      </c>
      <c r="CC188" s="48">
        <v>0</v>
      </c>
      <c r="CD188" s="46">
        <f t="shared" si="201"/>
        <v>0</v>
      </c>
      <c r="CE188" s="49">
        <v>40</v>
      </c>
      <c r="CF188" s="50">
        <f t="shared" si="205"/>
        <v>126484.68524450003</v>
      </c>
      <c r="CG188" s="71">
        <v>2190143.196</v>
      </c>
      <c r="CH188" s="52"/>
      <c r="CI188" s="52"/>
      <c r="CJ188" s="52"/>
      <c r="CK188" s="53"/>
      <c r="CL188" s="53"/>
      <c r="CM188" s="52">
        <f>$CF188</f>
        <v>126484.68524450003</v>
      </c>
      <c r="CN188" s="52">
        <f>$CF188</f>
        <v>126484.68524450003</v>
      </c>
      <c r="CO188" s="52">
        <f t="shared" si="206"/>
        <v>126484.68524450003</v>
      </c>
      <c r="CP188" s="52">
        <f t="shared" si="206"/>
        <v>126484.68524450003</v>
      </c>
      <c r="CQ188" s="52">
        <f t="shared" si="206"/>
        <v>126484.68524450003</v>
      </c>
      <c r="CR188" s="52">
        <f t="shared" si="206"/>
        <v>126484.68524450003</v>
      </c>
      <c r="CS188" s="52">
        <f t="shared" si="206"/>
        <v>126484.68524450003</v>
      </c>
      <c r="CT188" s="52">
        <f t="shared" si="206"/>
        <v>126484.68524450003</v>
      </c>
      <c r="CU188" s="52">
        <f t="shared" si="206"/>
        <v>126484.68524450003</v>
      </c>
      <c r="CV188" s="52">
        <f t="shared" si="206"/>
        <v>126484.68524450003</v>
      </c>
      <c r="CW188" s="52">
        <f t="shared" si="206"/>
        <v>126484.68524450003</v>
      </c>
      <c r="CX188" s="52">
        <f t="shared" si="206"/>
        <v>126484.68524450003</v>
      </c>
      <c r="CY188" s="52">
        <f t="shared" si="207"/>
        <v>126484.68524450003</v>
      </c>
      <c r="CZ188" s="52">
        <f t="shared" si="207"/>
        <v>126484.68524450003</v>
      </c>
      <c r="DA188" s="52">
        <f t="shared" si="207"/>
        <v>126484.68524450003</v>
      </c>
      <c r="DB188" s="52">
        <f t="shared" si="207"/>
        <v>126484.68524450003</v>
      </c>
      <c r="DC188" s="52">
        <f t="shared" si="207"/>
        <v>126484.68524450003</v>
      </c>
      <c r="DD188" s="52">
        <f t="shared" si="207"/>
        <v>126484.68524450003</v>
      </c>
      <c r="DE188" s="52">
        <f t="shared" si="207"/>
        <v>126484.68524450003</v>
      </c>
      <c r="DF188" s="52">
        <f t="shared" si="207"/>
        <v>126484.68524450003</v>
      </c>
      <c r="DG188" s="54">
        <v>2676841.6840000008</v>
      </c>
      <c r="DH188" s="55">
        <v>18</v>
      </c>
      <c r="DI188" s="56" t="s">
        <v>539</v>
      </c>
      <c r="DJ188" s="57">
        <v>0</v>
      </c>
      <c r="DK188" s="57">
        <v>0</v>
      </c>
      <c r="DL188" s="57">
        <v>0</v>
      </c>
      <c r="DM188" s="57">
        <v>230773.32</v>
      </c>
      <c r="DN188" s="57">
        <v>461546.64</v>
      </c>
      <c r="DO188" s="57">
        <v>0</v>
      </c>
      <c r="DP188" s="58">
        <v>0</v>
      </c>
      <c r="DQ188" s="58">
        <v>0</v>
      </c>
      <c r="DR188" s="58">
        <v>3000.0531599999999</v>
      </c>
      <c r="DS188" s="58">
        <v>6000.1063199999999</v>
      </c>
    </row>
    <row r="189" spans="1:123" x14ac:dyDescent="0.25">
      <c r="A189" s="30" t="s">
        <v>976</v>
      </c>
      <c r="B189" s="65">
        <v>1421050</v>
      </c>
      <c r="C189" s="66"/>
      <c r="D189" s="67" t="s">
        <v>977</v>
      </c>
      <c r="E189" s="34" t="s">
        <v>462</v>
      </c>
      <c r="F189" s="34" t="s">
        <v>461</v>
      </c>
      <c r="G189" s="34" t="s">
        <v>463</v>
      </c>
      <c r="H189" s="34" t="s">
        <v>480</v>
      </c>
      <c r="I189" s="34" t="s">
        <v>465</v>
      </c>
      <c r="J189" s="34" t="s">
        <v>48</v>
      </c>
      <c r="K189" s="34" t="s">
        <v>728</v>
      </c>
      <c r="L189" s="34" t="s">
        <v>467</v>
      </c>
      <c r="M189" s="36">
        <v>1.04</v>
      </c>
      <c r="N189" s="69" t="s">
        <v>680</v>
      </c>
      <c r="O189" s="69" t="s">
        <v>58</v>
      </c>
      <c r="P189" s="37" t="s">
        <v>471</v>
      </c>
      <c r="Q189" s="38">
        <v>2021</v>
      </c>
      <c r="R189" s="39" t="s">
        <v>470</v>
      </c>
      <c r="S189" s="37" t="s">
        <v>686</v>
      </c>
      <c r="T189" s="39" t="s">
        <v>494</v>
      </c>
      <c r="U189" s="39" t="s">
        <v>495</v>
      </c>
      <c r="V189" s="39" t="s">
        <v>687</v>
      </c>
      <c r="W189" s="40" t="s">
        <v>780</v>
      </c>
      <c r="X189" s="40" t="s">
        <v>680</v>
      </c>
      <c r="Y189" s="86"/>
      <c r="Z189" s="274">
        <v>969035.45</v>
      </c>
      <c r="AA189" s="42"/>
      <c r="AB189" s="43">
        <v>1035000.17</v>
      </c>
      <c r="AC189" s="43">
        <v>0</v>
      </c>
      <c r="AD189" s="43"/>
      <c r="AE189" s="43">
        <v>0</v>
      </c>
      <c r="AF189" s="44"/>
      <c r="AG189" s="45">
        <f t="shared" si="129"/>
        <v>8766</v>
      </c>
      <c r="AH189" s="45">
        <f t="shared" si="130"/>
        <v>8766</v>
      </c>
      <c r="AI189" s="45">
        <f t="shared" si="102"/>
        <v>977801.45</v>
      </c>
      <c r="AJ189" s="256">
        <v>8766</v>
      </c>
      <c r="AK189" s="46">
        <v>0</v>
      </c>
      <c r="AL189" s="46">
        <f t="shared" si="157"/>
        <v>0</v>
      </c>
      <c r="AM189" s="46">
        <v>0</v>
      </c>
      <c r="AN189" s="46">
        <f t="shared" si="185"/>
        <v>0</v>
      </c>
      <c r="AO189" s="46">
        <v>0</v>
      </c>
      <c r="AP189" s="46">
        <f t="shared" si="159"/>
        <v>0</v>
      </c>
      <c r="AQ189" s="46">
        <v>0</v>
      </c>
      <c r="AR189" s="46">
        <f t="shared" si="160"/>
        <v>0</v>
      </c>
      <c r="AS189" s="46">
        <v>0</v>
      </c>
      <c r="AT189" s="46">
        <f t="shared" si="161"/>
        <v>0</v>
      </c>
      <c r="AU189" s="46">
        <v>0</v>
      </c>
      <c r="AV189" s="46">
        <f t="shared" si="162"/>
        <v>0</v>
      </c>
      <c r="AW189" s="46">
        <v>0</v>
      </c>
      <c r="AX189" s="46">
        <f t="shared" si="163"/>
        <v>0</v>
      </c>
      <c r="AY189" s="46">
        <v>0</v>
      </c>
      <c r="AZ189" s="46">
        <f t="shared" si="186"/>
        <v>0</v>
      </c>
      <c r="BA189" s="46">
        <v>0</v>
      </c>
      <c r="BB189" s="46">
        <f t="shared" si="187"/>
        <v>0</v>
      </c>
      <c r="BC189" s="46">
        <v>0</v>
      </c>
      <c r="BD189" s="46">
        <f t="shared" si="188"/>
        <v>0</v>
      </c>
      <c r="BE189" s="46">
        <v>0</v>
      </c>
      <c r="BF189" s="46">
        <f t="shared" si="189"/>
        <v>0</v>
      </c>
      <c r="BG189" s="46">
        <v>0</v>
      </c>
      <c r="BH189" s="46">
        <f t="shared" si="190"/>
        <v>0</v>
      </c>
      <c r="BI189" s="46">
        <v>0</v>
      </c>
      <c r="BJ189" s="46">
        <f t="shared" si="191"/>
        <v>0</v>
      </c>
      <c r="BK189" s="46">
        <v>0</v>
      </c>
      <c r="BL189" s="46">
        <f t="shared" si="192"/>
        <v>0</v>
      </c>
      <c r="BM189" s="46">
        <v>0</v>
      </c>
      <c r="BN189" s="46">
        <f t="shared" si="193"/>
        <v>0</v>
      </c>
      <c r="BO189" s="46">
        <v>0</v>
      </c>
      <c r="BP189" s="46">
        <f t="shared" si="194"/>
        <v>0</v>
      </c>
      <c r="BQ189" s="46">
        <v>0</v>
      </c>
      <c r="BR189" s="46">
        <f t="shared" si="195"/>
        <v>0</v>
      </c>
      <c r="BS189" s="46">
        <v>0</v>
      </c>
      <c r="BT189" s="46">
        <f t="shared" si="196"/>
        <v>0</v>
      </c>
      <c r="BU189" s="46">
        <v>0</v>
      </c>
      <c r="BV189" s="46">
        <f t="shared" si="197"/>
        <v>0</v>
      </c>
      <c r="BW189" s="46">
        <v>0</v>
      </c>
      <c r="BX189" s="46">
        <f t="shared" si="198"/>
        <v>0</v>
      </c>
      <c r="BY189" s="46">
        <v>0</v>
      </c>
      <c r="BZ189" s="46">
        <f t="shared" si="199"/>
        <v>0</v>
      </c>
      <c r="CA189" s="47">
        <v>0</v>
      </c>
      <c r="CB189" s="46">
        <f t="shared" si="200"/>
        <v>0</v>
      </c>
      <c r="CC189" s="48">
        <v>0</v>
      </c>
      <c r="CD189" s="46">
        <f t="shared" si="201"/>
        <v>0</v>
      </c>
      <c r="CE189" s="49">
        <v>35</v>
      </c>
      <c r="CF189" s="50">
        <f t="shared" si="205"/>
        <v>27937.184285714284</v>
      </c>
      <c r="CG189" s="51">
        <v>709714.40228571452</v>
      </c>
      <c r="CH189" s="52"/>
      <c r="CI189" s="90"/>
      <c r="CJ189" s="53">
        <f>$CF189</f>
        <v>27937.184285714284</v>
      </c>
      <c r="CK189" s="53">
        <f>$CF189</f>
        <v>27937.184285714284</v>
      </c>
      <c r="CL189" s="53">
        <f>$CF189</f>
        <v>27937.184285714284</v>
      </c>
      <c r="CM189" s="53">
        <f>$CF189</f>
        <v>27937.184285714284</v>
      </c>
      <c r="CN189" s="53">
        <f>$CF189</f>
        <v>27937.184285714284</v>
      </c>
      <c r="CO189" s="53">
        <f t="shared" si="206"/>
        <v>27937.184285714284</v>
      </c>
      <c r="CP189" s="53">
        <f t="shared" si="206"/>
        <v>27937.184285714284</v>
      </c>
      <c r="CQ189" s="53">
        <f t="shared" si="206"/>
        <v>27937.184285714284</v>
      </c>
      <c r="CR189" s="53">
        <f t="shared" si="206"/>
        <v>27937.184285714284</v>
      </c>
      <c r="CS189" s="53">
        <f t="shared" si="206"/>
        <v>27937.184285714284</v>
      </c>
      <c r="CT189" s="53">
        <f t="shared" si="206"/>
        <v>27937.184285714284</v>
      </c>
      <c r="CU189" s="53">
        <f t="shared" si="206"/>
        <v>27937.184285714284</v>
      </c>
      <c r="CV189" s="53">
        <f t="shared" si="206"/>
        <v>27937.184285714284</v>
      </c>
      <c r="CW189" s="53">
        <f t="shared" si="206"/>
        <v>27937.184285714284</v>
      </c>
      <c r="CX189" s="53">
        <f t="shared" si="206"/>
        <v>27937.184285714284</v>
      </c>
      <c r="CY189" s="53">
        <f t="shared" si="207"/>
        <v>27937.184285714284</v>
      </c>
      <c r="CZ189" s="53">
        <f t="shared" si="207"/>
        <v>27937.184285714284</v>
      </c>
      <c r="DA189" s="53">
        <f t="shared" si="207"/>
        <v>27937.184285714284</v>
      </c>
      <c r="DB189" s="53">
        <f t="shared" si="207"/>
        <v>27937.184285714284</v>
      </c>
      <c r="DC189" s="53">
        <f t="shared" si="207"/>
        <v>27937.184285714284</v>
      </c>
      <c r="DD189" s="53">
        <f t="shared" si="207"/>
        <v>27937.184285714284</v>
      </c>
      <c r="DE189" s="53">
        <f t="shared" si="207"/>
        <v>27937.184285714284</v>
      </c>
      <c r="DF189" s="53">
        <f t="shared" si="207"/>
        <v>27937.184285714284</v>
      </c>
      <c r="DG189" s="54">
        <v>325285.76771428552</v>
      </c>
      <c r="DH189" s="55">
        <v>24</v>
      </c>
      <c r="DI189" s="56" t="s">
        <v>539</v>
      </c>
      <c r="DJ189" s="57">
        <v>1035000.17</v>
      </c>
      <c r="DK189" s="57">
        <v>1005428.7365714286</v>
      </c>
      <c r="DL189" s="57">
        <v>975857.30314285716</v>
      </c>
      <c r="DM189" s="57">
        <v>946285.86971428571</v>
      </c>
      <c r="DN189" s="57">
        <v>916714.43628571427</v>
      </c>
      <c r="DO189" s="57">
        <v>12420.002040000001</v>
      </c>
      <c r="DP189" s="58">
        <v>13070.573575428571</v>
      </c>
      <c r="DQ189" s="58">
        <v>12686.144940857143</v>
      </c>
      <c r="DR189" s="58">
        <v>12301.716306285714</v>
      </c>
      <c r="DS189" s="58">
        <v>11917.287671714284</v>
      </c>
    </row>
    <row r="190" spans="1:123" x14ac:dyDescent="0.25">
      <c r="A190" s="30" t="s">
        <v>978</v>
      </c>
      <c r="B190" s="65">
        <v>1421051</v>
      </c>
      <c r="C190" s="66"/>
      <c r="D190" s="67" t="s">
        <v>979</v>
      </c>
      <c r="E190" s="34" t="s">
        <v>462</v>
      </c>
      <c r="F190" s="34" t="s">
        <v>461</v>
      </c>
      <c r="G190" s="34" t="s">
        <v>463</v>
      </c>
      <c r="H190" s="34" t="s">
        <v>464</v>
      </c>
      <c r="I190" s="34" t="s">
        <v>584</v>
      </c>
      <c r="J190" s="34" t="s">
        <v>44</v>
      </c>
      <c r="K190" s="34" t="s">
        <v>466</v>
      </c>
      <c r="L190" s="34" t="s">
        <v>467</v>
      </c>
      <c r="M190" s="36">
        <v>1.0415000000000001</v>
      </c>
      <c r="N190" s="69" t="s">
        <v>468</v>
      </c>
      <c r="O190" s="69" t="s">
        <v>58</v>
      </c>
      <c r="P190" s="37" t="s">
        <v>469</v>
      </c>
      <c r="Q190" s="38">
        <v>2021</v>
      </c>
      <c r="R190" s="39" t="s">
        <v>470</v>
      </c>
      <c r="S190" s="37" t="s">
        <v>471</v>
      </c>
      <c r="T190" s="39" t="s">
        <v>472</v>
      </c>
      <c r="U190" s="39" t="s">
        <v>472</v>
      </c>
      <c r="V190" s="39" t="s">
        <v>979</v>
      </c>
      <c r="W190" s="40" t="s">
        <v>473</v>
      </c>
      <c r="X190" s="40" t="s">
        <v>504</v>
      </c>
      <c r="Y190" s="41"/>
      <c r="Z190" s="274">
        <v>0</v>
      </c>
      <c r="AA190" s="42"/>
      <c r="AB190" s="43">
        <v>7641058.7480000015</v>
      </c>
      <c r="AC190" s="43">
        <v>0</v>
      </c>
      <c r="AD190" s="43"/>
      <c r="AE190" s="43">
        <v>0</v>
      </c>
      <c r="AF190" s="44"/>
      <c r="AG190" s="45">
        <f t="shared" si="129"/>
        <v>7641058.7480000015</v>
      </c>
      <c r="AH190" s="45">
        <f t="shared" si="130"/>
        <v>7942307.4900280014</v>
      </c>
      <c r="AI190" s="45">
        <f t="shared" si="102"/>
        <v>7942307.4900280014</v>
      </c>
      <c r="AJ190" s="46">
        <v>382052.91600000008</v>
      </c>
      <c r="AK190" s="46">
        <v>382052.91600000008</v>
      </c>
      <c r="AL190" s="46">
        <f t="shared" si="157"/>
        <v>397908.11201400013</v>
      </c>
      <c r="AM190" s="46">
        <v>3056423.3280000007</v>
      </c>
      <c r="AN190" s="46">
        <f t="shared" si="185"/>
        <v>3183264.896112001</v>
      </c>
      <c r="AO190" s="46">
        <v>3056423.3280000007</v>
      </c>
      <c r="AP190" s="46">
        <f t="shared" si="159"/>
        <v>3183264.896112001</v>
      </c>
      <c r="AQ190" s="46">
        <v>764106.26</v>
      </c>
      <c r="AR190" s="46">
        <f t="shared" si="160"/>
        <v>795816.66979000007</v>
      </c>
      <c r="AS190" s="46">
        <v>0</v>
      </c>
      <c r="AT190" s="46">
        <f t="shared" si="161"/>
        <v>0</v>
      </c>
      <c r="AU190" s="46">
        <v>0</v>
      </c>
      <c r="AV190" s="46">
        <f t="shared" si="162"/>
        <v>0</v>
      </c>
      <c r="AW190" s="46">
        <v>0</v>
      </c>
      <c r="AX190" s="46">
        <f t="shared" si="163"/>
        <v>0</v>
      </c>
      <c r="AY190" s="46">
        <v>0</v>
      </c>
      <c r="AZ190" s="46">
        <f t="shared" si="186"/>
        <v>0</v>
      </c>
      <c r="BA190" s="46">
        <v>0</v>
      </c>
      <c r="BB190" s="46">
        <f t="shared" si="187"/>
        <v>0</v>
      </c>
      <c r="BC190" s="46">
        <v>0</v>
      </c>
      <c r="BD190" s="46">
        <f t="shared" si="188"/>
        <v>0</v>
      </c>
      <c r="BE190" s="46">
        <v>0</v>
      </c>
      <c r="BF190" s="46">
        <f t="shared" si="189"/>
        <v>0</v>
      </c>
      <c r="BG190" s="46">
        <v>0</v>
      </c>
      <c r="BH190" s="46">
        <f t="shared" si="190"/>
        <v>0</v>
      </c>
      <c r="BI190" s="46">
        <v>0</v>
      </c>
      <c r="BJ190" s="46">
        <f t="shared" si="191"/>
        <v>0</v>
      </c>
      <c r="BK190" s="46">
        <v>0</v>
      </c>
      <c r="BL190" s="46">
        <f t="shared" si="192"/>
        <v>0</v>
      </c>
      <c r="BM190" s="46">
        <v>0</v>
      </c>
      <c r="BN190" s="46">
        <f t="shared" si="193"/>
        <v>0</v>
      </c>
      <c r="BO190" s="46">
        <v>0</v>
      </c>
      <c r="BP190" s="46">
        <f t="shared" si="194"/>
        <v>0</v>
      </c>
      <c r="BQ190" s="46">
        <v>0</v>
      </c>
      <c r="BR190" s="46">
        <f t="shared" si="195"/>
        <v>0</v>
      </c>
      <c r="BS190" s="46">
        <v>0</v>
      </c>
      <c r="BT190" s="46">
        <f t="shared" si="196"/>
        <v>0</v>
      </c>
      <c r="BU190" s="46">
        <v>0</v>
      </c>
      <c r="BV190" s="46">
        <f t="shared" si="197"/>
        <v>0</v>
      </c>
      <c r="BW190" s="46">
        <v>0</v>
      </c>
      <c r="BX190" s="46">
        <f t="shared" si="198"/>
        <v>0</v>
      </c>
      <c r="BY190" s="46">
        <v>0</v>
      </c>
      <c r="BZ190" s="46">
        <f t="shared" si="199"/>
        <v>0</v>
      </c>
      <c r="CA190" s="47">
        <v>0</v>
      </c>
      <c r="CB190" s="46">
        <f t="shared" si="200"/>
        <v>0</v>
      </c>
      <c r="CC190" s="48">
        <v>0</v>
      </c>
      <c r="CD190" s="46">
        <f t="shared" si="201"/>
        <v>0</v>
      </c>
      <c r="CE190" s="49">
        <v>40</v>
      </c>
      <c r="CF190" s="50">
        <f t="shared" si="205"/>
        <v>198557.68725070002</v>
      </c>
      <c r="CG190" s="51">
        <v>3629502.9053000011</v>
      </c>
      <c r="CH190" s="52"/>
      <c r="CI190" s="52"/>
      <c r="CJ190" s="52"/>
      <c r="CK190" s="53"/>
      <c r="CL190" s="53"/>
      <c r="CM190" s="53"/>
      <c r="CN190" s="52">
        <f>$CF190</f>
        <v>198557.68725070002</v>
      </c>
      <c r="CO190" s="52">
        <f t="shared" si="206"/>
        <v>198557.68725070002</v>
      </c>
      <c r="CP190" s="52">
        <f t="shared" si="206"/>
        <v>198557.68725070002</v>
      </c>
      <c r="CQ190" s="52">
        <f t="shared" si="206"/>
        <v>198557.68725070002</v>
      </c>
      <c r="CR190" s="52">
        <f t="shared" si="206"/>
        <v>198557.68725070002</v>
      </c>
      <c r="CS190" s="52">
        <f t="shared" si="206"/>
        <v>198557.68725070002</v>
      </c>
      <c r="CT190" s="52">
        <f t="shared" si="206"/>
        <v>198557.68725070002</v>
      </c>
      <c r="CU190" s="52">
        <f t="shared" si="206"/>
        <v>198557.68725070002</v>
      </c>
      <c r="CV190" s="52">
        <f t="shared" si="206"/>
        <v>198557.68725070002</v>
      </c>
      <c r="CW190" s="52">
        <f t="shared" si="206"/>
        <v>198557.68725070002</v>
      </c>
      <c r="CX190" s="52">
        <f t="shared" si="206"/>
        <v>198557.68725070002</v>
      </c>
      <c r="CY190" s="52">
        <f t="shared" si="207"/>
        <v>198557.68725070002</v>
      </c>
      <c r="CZ190" s="52">
        <f t="shared" si="207"/>
        <v>198557.68725070002</v>
      </c>
      <c r="DA190" s="52">
        <f t="shared" si="207"/>
        <v>198557.68725070002</v>
      </c>
      <c r="DB190" s="52">
        <f t="shared" si="207"/>
        <v>198557.68725070002</v>
      </c>
      <c r="DC190" s="52">
        <f t="shared" si="207"/>
        <v>198557.68725070002</v>
      </c>
      <c r="DD190" s="52">
        <f t="shared" si="207"/>
        <v>198557.68725070002</v>
      </c>
      <c r="DE190" s="52">
        <f t="shared" si="207"/>
        <v>198557.68725070002</v>
      </c>
      <c r="DF190" s="52">
        <f t="shared" si="207"/>
        <v>198557.68725070002</v>
      </c>
      <c r="DG190" s="54">
        <v>4011555.8427000004</v>
      </c>
      <c r="DH190" s="55">
        <v>19</v>
      </c>
      <c r="DI190" s="56" t="s">
        <v>539</v>
      </c>
      <c r="DJ190" s="57">
        <v>0</v>
      </c>
      <c r="DK190" s="57">
        <v>382052.91600000008</v>
      </c>
      <c r="DL190" s="57">
        <v>764105.83200000017</v>
      </c>
      <c r="DM190" s="57">
        <v>3820529.1600000011</v>
      </c>
      <c r="DN190" s="57">
        <v>6876952.4880000018</v>
      </c>
      <c r="DO190" s="57">
        <v>0</v>
      </c>
      <c r="DP190" s="58">
        <v>4966.6879080000008</v>
      </c>
      <c r="DQ190" s="58">
        <v>9933.3758160000016</v>
      </c>
      <c r="DR190" s="58">
        <v>49666.879080000013</v>
      </c>
      <c r="DS190" s="58">
        <v>89400.382344000012</v>
      </c>
    </row>
    <row r="191" spans="1:123" x14ac:dyDescent="0.25">
      <c r="A191" s="110" t="s">
        <v>980</v>
      </c>
      <c r="B191" s="65">
        <v>1421052</v>
      </c>
      <c r="C191" s="66"/>
      <c r="D191" s="67" t="s">
        <v>981</v>
      </c>
      <c r="E191" s="34" t="s">
        <v>462</v>
      </c>
      <c r="F191" s="34" t="s">
        <v>461</v>
      </c>
      <c r="G191" s="34" t="s">
        <v>463</v>
      </c>
      <c r="H191" s="34" t="s">
        <v>464</v>
      </c>
      <c r="I191" s="34" t="s">
        <v>740</v>
      </c>
      <c r="J191" s="34" t="s">
        <v>48</v>
      </c>
      <c r="K191" s="34" t="s">
        <v>692</v>
      </c>
      <c r="L191" s="34" t="s">
        <v>467</v>
      </c>
      <c r="M191" s="36">
        <v>1.0415000000000001</v>
      </c>
      <c r="N191" s="69" t="s">
        <v>586</v>
      </c>
      <c r="O191" s="69" t="s">
        <v>58</v>
      </c>
      <c r="P191" s="113" t="s">
        <v>469</v>
      </c>
      <c r="Q191" s="114">
        <v>2021</v>
      </c>
      <c r="R191" s="111" t="s">
        <v>470</v>
      </c>
      <c r="S191" s="113" t="s">
        <v>686</v>
      </c>
      <c r="T191" s="111" t="s">
        <v>494</v>
      </c>
      <c r="U191" s="111" t="s">
        <v>482</v>
      </c>
      <c r="V191" s="111" t="s">
        <v>687</v>
      </c>
      <c r="W191" s="112" t="s">
        <v>847</v>
      </c>
      <c r="X191" s="112" t="s">
        <v>474</v>
      </c>
      <c r="Y191" s="86"/>
      <c r="Z191" s="274">
        <v>346506.53</v>
      </c>
      <c r="AA191" s="115"/>
      <c r="AB191" s="116">
        <v>4166799.1380000003</v>
      </c>
      <c r="AC191" s="43">
        <v>0</v>
      </c>
      <c r="AD191" s="43"/>
      <c r="AE191" s="43">
        <v>0</v>
      </c>
      <c r="AF191" s="44"/>
      <c r="AG191" s="45">
        <f t="shared" si="129"/>
        <v>4906394.898</v>
      </c>
      <c r="AH191" s="45">
        <f t="shared" si="130"/>
        <v>5016756.4247670006</v>
      </c>
      <c r="AI191" s="45">
        <f t="shared" si="102"/>
        <v>5363262.9547670009</v>
      </c>
      <c r="AJ191" s="85">
        <f>1697081+550000</f>
        <v>2247081</v>
      </c>
      <c r="AK191" s="85">
        <f>1708851.1184+550000</f>
        <v>2258851.1184</v>
      </c>
      <c r="AL191" s="46">
        <f t="shared" si="157"/>
        <v>2352593.4398136004</v>
      </c>
      <c r="AM191" s="46">
        <v>400462.77960000007</v>
      </c>
      <c r="AN191" s="46">
        <f t="shared" si="185"/>
        <v>417081.9849534001</v>
      </c>
      <c r="AO191" s="46">
        <v>0</v>
      </c>
      <c r="AP191" s="46">
        <f t="shared" si="159"/>
        <v>0</v>
      </c>
      <c r="AQ191" s="46">
        <v>0</v>
      </c>
      <c r="AR191" s="46">
        <f t="shared" si="160"/>
        <v>0</v>
      </c>
      <c r="AS191" s="46">
        <v>0</v>
      </c>
      <c r="AT191" s="46">
        <f t="shared" si="161"/>
        <v>0</v>
      </c>
      <c r="AU191" s="46">
        <v>0</v>
      </c>
      <c r="AV191" s="46">
        <f t="shared" si="162"/>
        <v>0</v>
      </c>
      <c r="AW191" s="46">
        <v>0</v>
      </c>
      <c r="AX191" s="46">
        <f t="shared" si="163"/>
        <v>0</v>
      </c>
      <c r="AY191" s="46">
        <v>0</v>
      </c>
      <c r="AZ191" s="46">
        <f t="shared" si="186"/>
        <v>0</v>
      </c>
      <c r="BA191" s="46">
        <v>0</v>
      </c>
      <c r="BB191" s="46">
        <f t="shared" si="187"/>
        <v>0</v>
      </c>
      <c r="BC191" s="46">
        <v>0</v>
      </c>
      <c r="BD191" s="46">
        <f t="shared" si="188"/>
        <v>0</v>
      </c>
      <c r="BE191" s="46">
        <v>0</v>
      </c>
      <c r="BF191" s="46">
        <f t="shared" si="189"/>
        <v>0</v>
      </c>
      <c r="BG191" s="46">
        <v>0</v>
      </c>
      <c r="BH191" s="46">
        <f t="shared" si="190"/>
        <v>0</v>
      </c>
      <c r="BI191" s="46">
        <v>0</v>
      </c>
      <c r="BJ191" s="46">
        <f t="shared" si="191"/>
        <v>0</v>
      </c>
      <c r="BK191" s="46">
        <v>0</v>
      </c>
      <c r="BL191" s="46">
        <f t="shared" si="192"/>
        <v>0</v>
      </c>
      <c r="BM191" s="46">
        <v>0</v>
      </c>
      <c r="BN191" s="46">
        <f t="shared" si="193"/>
        <v>0</v>
      </c>
      <c r="BO191" s="46">
        <v>0</v>
      </c>
      <c r="BP191" s="46">
        <f t="shared" si="194"/>
        <v>0</v>
      </c>
      <c r="BQ191" s="46">
        <v>0</v>
      </c>
      <c r="BR191" s="46">
        <f t="shared" si="195"/>
        <v>0</v>
      </c>
      <c r="BS191" s="46">
        <v>0</v>
      </c>
      <c r="BT191" s="46">
        <f t="shared" si="196"/>
        <v>0</v>
      </c>
      <c r="BU191" s="46">
        <v>0</v>
      </c>
      <c r="BV191" s="46">
        <f t="shared" si="197"/>
        <v>0</v>
      </c>
      <c r="BW191" s="46">
        <v>0</v>
      </c>
      <c r="BX191" s="46">
        <f t="shared" si="198"/>
        <v>0</v>
      </c>
      <c r="BY191" s="46">
        <v>0</v>
      </c>
      <c r="BZ191" s="46">
        <f t="shared" si="199"/>
        <v>0</v>
      </c>
      <c r="CA191" s="47">
        <v>0</v>
      </c>
      <c r="CB191" s="46">
        <f t="shared" si="200"/>
        <v>0</v>
      </c>
      <c r="CC191" s="48">
        <v>0</v>
      </c>
      <c r="CD191" s="46">
        <f t="shared" si="201"/>
        <v>0</v>
      </c>
      <c r="CE191" s="49">
        <v>40</v>
      </c>
      <c r="CF191" s="50">
        <f t="shared" si="205"/>
        <v>134081.57386917502</v>
      </c>
      <c r="CG191" s="71">
        <v>2187569.5474500009</v>
      </c>
      <c r="CH191" s="52"/>
      <c r="CI191" s="52"/>
      <c r="CJ191" s="52"/>
      <c r="CK191" s="53"/>
      <c r="CL191" s="52">
        <f>$CF191</f>
        <v>134081.57386917502</v>
      </c>
      <c r="CM191" s="52">
        <f>$CF191</f>
        <v>134081.57386917502</v>
      </c>
      <c r="CN191" s="52">
        <f>$CF191</f>
        <v>134081.57386917502</v>
      </c>
      <c r="CO191" s="52">
        <f t="shared" si="206"/>
        <v>134081.57386917502</v>
      </c>
      <c r="CP191" s="52">
        <f t="shared" si="206"/>
        <v>134081.57386917502</v>
      </c>
      <c r="CQ191" s="52">
        <f t="shared" si="206"/>
        <v>134081.57386917502</v>
      </c>
      <c r="CR191" s="52">
        <f t="shared" si="206"/>
        <v>134081.57386917502</v>
      </c>
      <c r="CS191" s="52">
        <f t="shared" si="206"/>
        <v>134081.57386917502</v>
      </c>
      <c r="CT191" s="52">
        <f t="shared" si="206"/>
        <v>134081.57386917502</v>
      </c>
      <c r="CU191" s="52">
        <f t="shared" si="206"/>
        <v>134081.57386917502</v>
      </c>
      <c r="CV191" s="52">
        <f t="shared" si="206"/>
        <v>134081.57386917502</v>
      </c>
      <c r="CW191" s="52">
        <f t="shared" si="206"/>
        <v>134081.57386917502</v>
      </c>
      <c r="CX191" s="52">
        <f t="shared" si="206"/>
        <v>134081.57386917502</v>
      </c>
      <c r="CY191" s="52">
        <f t="shared" si="207"/>
        <v>134081.57386917502</v>
      </c>
      <c r="CZ191" s="52">
        <f t="shared" si="207"/>
        <v>134081.57386917502</v>
      </c>
      <c r="DA191" s="52">
        <f t="shared" si="207"/>
        <v>134081.57386917502</v>
      </c>
      <c r="DB191" s="52">
        <f t="shared" si="207"/>
        <v>134081.57386917502</v>
      </c>
      <c r="DC191" s="52">
        <f t="shared" si="207"/>
        <v>134081.57386917502</v>
      </c>
      <c r="DD191" s="52">
        <f t="shared" si="207"/>
        <v>134081.57386917502</v>
      </c>
      <c r="DE191" s="52">
        <f t="shared" si="207"/>
        <v>134081.57386917502</v>
      </c>
      <c r="DF191" s="52">
        <f t="shared" si="207"/>
        <v>134081.57386917502</v>
      </c>
      <c r="DG191" s="54">
        <v>1979229.5905499994</v>
      </c>
      <c r="DH191" s="55">
        <v>21</v>
      </c>
      <c r="DI191" s="56" t="s">
        <v>539</v>
      </c>
      <c r="DJ191" s="57">
        <v>360404.25</v>
      </c>
      <c r="DK191" s="57">
        <v>2057485.24</v>
      </c>
      <c r="DL191" s="57">
        <v>3766336.3584000003</v>
      </c>
      <c r="DM191" s="57">
        <v>4166799.1380000003</v>
      </c>
      <c r="DN191" s="57">
        <v>4062629.1595500004</v>
      </c>
      <c r="DO191" s="57">
        <v>4324.8509999999997</v>
      </c>
      <c r="DP191" s="58">
        <v>26747.308119999998</v>
      </c>
      <c r="DQ191" s="58">
        <v>48962.372659200002</v>
      </c>
      <c r="DR191" s="58">
        <v>54168.388793999999</v>
      </c>
      <c r="DS191" s="58">
        <v>52814.179074150001</v>
      </c>
    </row>
    <row r="192" spans="1:123" x14ac:dyDescent="0.25">
      <c r="A192" s="30" t="s">
        <v>982</v>
      </c>
      <c r="B192" s="65">
        <v>1421067</v>
      </c>
      <c r="C192" s="66"/>
      <c r="D192" s="67" t="s">
        <v>983</v>
      </c>
      <c r="E192" s="34" t="s">
        <v>462</v>
      </c>
      <c r="F192" s="34" t="s">
        <v>461</v>
      </c>
      <c r="G192" s="34" t="s">
        <v>463</v>
      </c>
      <c r="H192" s="34" t="s">
        <v>464</v>
      </c>
      <c r="I192" s="34" t="s">
        <v>465</v>
      </c>
      <c r="J192" s="34" t="s">
        <v>44</v>
      </c>
      <c r="K192" s="34" t="s">
        <v>491</v>
      </c>
      <c r="L192" s="34" t="s">
        <v>467</v>
      </c>
      <c r="M192" s="36">
        <v>1.0415000000000001</v>
      </c>
      <c r="N192" s="69" t="s">
        <v>586</v>
      </c>
      <c r="O192" s="69" t="s">
        <v>58</v>
      </c>
      <c r="P192" s="37" t="s">
        <v>471</v>
      </c>
      <c r="Q192" s="38">
        <v>2021</v>
      </c>
      <c r="R192" s="39" t="s">
        <v>470</v>
      </c>
      <c r="S192" s="37" t="s">
        <v>471</v>
      </c>
      <c r="T192" s="39" t="s">
        <v>481</v>
      </c>
      <c r="U192" s="39" t="s">
        <v>482</v>
      </c>
      <c r="V192" s="39" t="s">
        <v>847</v>
      </c>
      <c r="W192" s="40" t="s">
        <v>984</v>
      </c>
      <c r="X192" s="40" t="s">
        <v>485</v>
      </c>
      <c r="Y192" s="41"/>
      <c r="Z192" s="274">
        <v>0</v>
      </c>
      <c r="AA192" s="42"/>
      <c r="AB192" s="43">
        <v>251436</v>
      </c>
      <c r="AC192" s="43">
        <v>0</v>
      </c>
      <c r="AD192" s="43"/>
      <c r="AE192" s="43">
        <v>0</v>
      </c>
      <c r="AF192" s="44"/>
      <c r="AG192" s="45">
        <f t="shared" si="129"/>
        <v>251436</v>
      </c>
      <c r="AH192" s="45">
        <f t="shared" si="130"/>
        <v>251436</v>
      </c>
      <c r="AI192" s="45">
        <f t="shared" si="102"/>
        <v>251436</v>
      </c>
      <c r="AJ192" s="256">
        <v>251436</v>
      </c>
      <c r="AK192" s="46">
        <v>0</v>
      </c>
      <c r="AL192" s="46">
        <f t="shared" si="157"/>
        <v>0</v>
      </c>
      <c r="AM192" s="46">
        <v>0</v>
      </c>
      <c r="AN192" s="46">
        <f t="shared" si="185"/>
        <v>0</v>
      </c>
      <c r="AO192" s="46">
        <v>0</v>
      </c>
      <c r="AP192" s="46">
        <f t="shared" si="159"/>
        <v>0</v>
      </c>
      <c r="AQ192" s="46">
        <v>0</v>
      </c>
      <c r="AR192" s="46">
        <f t="shared" si="160"/>
        <v>0</v>
      </c>
      <c r="AS192" s="46">
        <v>0</v>
      </c>
      <c r="AT192" s="46">
        <f t="shared" si="161"/>
        <v>0</v>
      </c>
      <c r="AU192" s="46">
        <v>0</v>
      </c>
      <c r="AV192" s="46">
        <f t="shared" si="162"/>
        <v>0</v>
      </c>
      <c r="AW192" s="46">
        <v>0</v>
      </c>
      <c r="AX192" s="46">
        <f t="shared" si="163"/>
        <v>0</v>
      </c>
      <c r="AY192" s="46">
        <v>0</v>
      </c>
      <c r="AZ192" s="46">
        <f t="shared" si="186"/>
        <v>0</v>
      </c>
      <c r="BA192" s="46">
        <v>0</v>
      </c>
      <c r="BB192" s="46">
        <f t="shared" si="187"/>
        <v>0</v>
      </c>
      <c r="BC192" s="46">
        <v>0</v>
      </c>
      <c r="BD192" s="46">
        <f t="shared" si="188"/>
        <v>0</v>
      </c>
      <c r="BE192" s="46">
        <v>0</v>
      </c>
      <c r="BF192" s="46">
        <f t="shared" si="189"/>
        <v>0</v>
      </c>
      <c r="BG192" s="46">
        <v>0</v>
      </c>
      <c r="BH192" s="46">
        <f t="shared" si="190"/>
        <v>0</v>
      </c>
      <c r="BI192" s="46">
        <v>0</v>
      </c>
      <c r="BJ192" s="46">
        <f t="shared" si="191"/>
        <v>0</v>
      </c>
      <c r="BK192" s="46">
        <v>0</v>
      </c>
      <c r="BL192" s="46">
        <f t="shared" si="192"/>
        <v>0</v>
      </c>
      <c r="BM192" s="46">
        <v>0</v>
      </c>
      <c r="BN192" s="46">
        <f t="shared" si="193"/>
        <v>0</v>
      </c>
      <c r="BO192" s="46">
        <v>0</v>
      </c>
      <c r="BP192" s="46">
        <f t="shared" si="194"/>
        <v>0</v>
      </c>
      <c r="BQ192" s="46">
        <v>0</v>
      </c>
      <c r="BR192" s="46">
        <f t="shared" si="195"/>
        <v>0</v>
      </c>
      <c r="BS192" s="46">
        <v>0</v>
      </c>
      <c r="BT192" s="46">
        <f t="shared" si="196"/>
        <v>0</v>
      </c>
      <c r="BU192" s="46">
        <v>0</v>
      </c>
      <c r="BV192" s="46">
        <f t="shared" si="197"/>
        <v>0</v>
      </c>
      <c r="BW192" s="46">
        <v>0</v>
      </c>
      <c r="BX192" s="46">
        <f t="shared" si="198"/>
        <v>0</v>
      </c>
      <c r="BY192" s="46">
        <v>0</v>
      </c>
      <c r="BZ192" s="46">
        <f t="shared" si="199"/>
        <v>0</v>
      </c>
      <c r="CA192" s="47">
        <v>0</v>
      </c>
      <c r="CB192" s="46">
        <f t="shared" si="200"/>
        <v>0</v>
      </c>
      <c r="CC192" s="48">
        <v>0</v>
      </c>
      <c r="CD192" s="46">
        <f t="shared" si="201"/>
        <v>0</v>
      </c>
      <c r="CE192" s="105">
        <v>5</v>
      </c>
      <c r="CF192" s="106">
        <f t="shared" si="205"/>
        <v>50287.199999999997</v>
      </c>
      <c r="CG192" s="51">
        <v>251436</v>
      </c>
      <c r="CH192" s="52"/>
      <c r="CI192" s="90"/>
      <c r="CJ192" s="52"/>
      <c r="CK192" s="52"/>
      <c r="CL192" s="52"/>
      <c r="CM192" s="52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4">
        <v>0</v>
      </c>
      <c r="DH192" s="55">
        <v>5</v>
      </c>
      <c r="DI192" s="56" t="s">
        <v>539</v>
      </c>
      <c r="DJ192" s="57">
        <v>251436</v>
      </c>
      <c r="DK192" s="57">
        <v>201148.79999999999</v>
      </c>
      <c r="DL192" s="57">
        <v>150861.59999999998</v>
      </c>
      <c r="DM192" s="57">
        <v>100574.39999999998</v>
      </c>
      <c r="DN192" s="57">
        <v>50287.199999999983</v>
      </c>
      <c r="DO192" s="57">
        <v>3017.232</v>
      </c>
      <c r="DP192" s="58">
        <v>2614.9343999999996</v>
      </c>
      <c r="DQ192" s="58">
        <v>1961.2007999999996</v>
      </c>
      <c r="DR192" s="58">
        <v>1307.4671999999996</v>
      </c>
      <c r="DS192" s="58">
        <v>653.7335999999998</v>
      </c>
    </row>
    <row r="193" spans="1:123" x14ac:dyDescent="0.25">
      <c r="A193" s="30" t="s">
        <v>985</v>
      </c>
      <c r="B193" s="65">
        <v>1421068</v>
      </c>
      <c r="C193" s="66"/>
      <c r="D193" s="67" t="s">
        <v>986</v>
      </c>
      <c r="E193" s="34" t="s">
        <v>462</v>
      </c>
      <c r="F193" s="34" t="s">
        <v>969</v>
      </c>
      <c r="G193" s="34" t="s">
        <v>463</v>
      </c>
      <c r="H193" s="34" t="s">
        <v>464</v>
      </c>
      <c r="I193" s="34" t="s">
        <v>740</v>
      </c>
      <c r="J193" s="34" t="s">
        <v>48</v>
      </c>
      <c r="K193" s="34" t="s">
        <v>695</v>
      </c>
      <c r="L193" s="34" t="s">
        <v>467</v>
      </c>
      <c r="M193" s="36">
        <v>1.04</v>
      </c>
      <c r="N193" s="69" t="s">
        <v>680</v>
      </c>
      <c r="O193" s="69" t="s">
        <v>58</v>
      </c>
      <c r="P193" s="37" t="s">
        <v>469</v>
      </c>
      <c r="Q193" s="38">
        <v>2019</v>
      </c>
      <c r="R193" s="39" t="s">
        <v>470</v>
      </c>
      <c r="S193" s="37" t="s">
        <v>686</v>
      </c>
      <c r="T193" s="39" t="s">
        <v>494</v>
      </c>
      <c r="U193" s="39" t="s">
        <v>495</v>
      </c>
      <c r="V193" s="39" t="s">
        <v>687</v>
      </c>
      <c r="W193" s="40" t="s">
        <v>780</v>
      </c>
      <c r="X193" s="40" t="s">
        <v>680</v>
      </c>
      <c r="Y193" s="41"/>
      <c r="Z193" s="275">
        <v>37476.339999999997</v>
      </c>
      <c r="AA193" s="42"/>
      <c r="AB193" s="43"/>
      <c r="AC193" s="43"/>
      <c r="AD193" s="43"/>
      <c r="AE193" s="43">
        <v>0</v>
      </c>
      <c r="AF193" s="44"/>
      <c r="AG193" s="45">
        <f t="shared" si="129"/>
        <v>19524</v>
      </c>
      <c r="AH193" s="45">
        <f t="shared" si="130"/>
        <v>19524</v>
      </c>
      <c r="AI193" s="45">
        <f t="shared" si="102"/>
        <v>57000.34</v>
      </c>
      <c r="AJ193" s="85">
        <v>19524</v>
      </c>
      <c r="AK193" s="46">
        <v>0</v>
      </c>
      <c r="AL193" s="46">
        <f t="shared" si="157"/>
        <v>0</v>
      </c>
      <c r="AM193" s="46">
        <v>0</v>
      </c>
      <c r="AN193" s="46">
        <f t="shared" si="185"/>
        <v>0</v>
      </c>
      <c r="AO193" s="46">
        <v>0</v>
      </c>
      <c r="AP193" s="46">
        <f t="shared" si="159"/>
        <v>0</v>
      </c>
      <c r="AQ193" s="46">
        <v>0</v>
      </c>
      <c r="AR193" s="46">
        <f t="shared" si="160"/>
        <v>0</v>
      </c>
      <c r="AS193" s="46">
        <v>0</v>
      </c>
      <c r="AT193" s="46">
        <f t="shared" si="161"/>
        <v>0</v>
      </c>
      <c r="AU193" s="46">
        <v>0</v>
      </c>
      <c r="AV193" s="46">
        <f t="shared" si="162"/>
        <v>0</v>
      </c>
      <c r="AW193" s="46">
        <v>0</v>
      </c>
      <c r="AX193" s="46">
        <f t="shared" si="163"/>
        <v>0</v>
      </c>
      <c r="AY193" s="46">
        <v>0</v>
      </c>
      <c r="AZ193" s="46">
        <f t="shared" si="186"/>
        <v>0</v>
      </c>
      <c r="BA193" s="46">
        <v>0</v>
      </c>
      <c r="BB193" s="46">
        <f t="shared" si="187"/>
        <v>0</v>
      </c>
      <c r="BC193" s="46">
        <v>0</v>
      </c>
      <c r="BD193" s="46">
        <f t="shared" si="188"/>
        <v>0</v>
      </c>
      <c r="BE193" s="46">
        <v>0</v>
      </c>
      <c r="BF193" s="46">
        <f t="shared" si="189"/>
        <v>0</v>
      </c>
      <c r="BG193" s="46">
        <v>0</v>
      </c>
      <c r="BH193" s="46">
        <f t="shared" si="190"/>
        <v>0</v>
      </c>
      <c r="BI193" s="46">
        <v>0</v>
      </c>
      <c r="BJ193" s="46">
        <f t="shared" si="191"/>
        <v>0</v>
      </c>
      <c r="BK193" s="46">
        <v>0</v>
      </c>
      <c r="BL193" s="46">
        <f t="shared" si="192"/>
        <v>0</v>
      </c>
      <c r="BM193" s="46">
        <v>0</v>
      </c>
      <c r="BN193" s="46">
        <f t="shared" si="193"/>
        <v>0</v>
      </c>
      <c r="BO193" s="46">
        <v>0</v>
      </c>
      <c r="BP193" s="46">
        <f t="shared" si="194"/>
        <v>0</v>
      </c>
      <c r="BQ193" s="46">
        <v>0</v>
      </c>
      <c r="BR193" s="46">
        <f t="shared" si="195"/>
        <v>0</v>
      </c>
      <c r="BS193" s="46">
        <v>0</v>
      </c>
      <c r="BT193" s="46">
        <f t="shared" si="196"/>
        <v>0</v>
      </c>
      <c r="BU193" s="46">
        <v>0</v>
      </c>
      <c r="BV193" s="46">
        <f t="shared" si="197"/>
        <v>0</v>
      </c>
      <c r="BW193" s="46">
        <v>0</v>
      </c>
      <c r="BX193" s="46">
        <f t="shared" si="198"/>
        <v>0</v>
      </c>
      <c r="BY193" s="46">
        <v>0</v>
      </c>
      <c r="BZ193" s="46">
        <f t="shared" si="199"/>
        <v>0</v>
      </c>
      <c r="CA193" s="47">
        <v>0</v>
      </c>
      <c r="CB193" s="46">
        <f t="shared" si="200"/>
        <v>0</v>
      </c>
      <c r="CC193" s="48">
        <v>0</v>
      </c>
      <c r="CD193" s="46">
        <f t="shared" si="201"/>
        <v>0</v>
      </c>
      <c r="CE193" s="49">
        <v>5</v>
      </c>
      <c r="CF193" s="50">
        <f t="shared" si="205"/>
        <v>11400.067999999999</v>
      </c>
      <c r="CG193" s="71"/>
      <c r="CH193" s="52"/>
      <c r="CI193" s="117"/>
      <c r="CJ193" s="52">
        <f t="shared" ref="CJ193:CY208" si="208">$CF193</f>
        <v>11400.067999999999</v>
      </c>
      <c r="CK193" s="52">
        <f t="shared" si="208"/>
        <v>11400.067999999999</v>
      </c>
      <c r="CL193" s="52">
        <f t="shared" si="208"/>
        <v>11400.067999999999</v>
      </c>
      <c r="CM193" s="52">
        <f t="shared" si="208"/>
        <v>11400.067999999999</v>
      </c>
      <c r="CN193" s="52">
        <f t="shared" si="208"/>
        <v>11400.067999999999</v>
      </c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4">
        <v>2170438.7799999989</v>
      </c>
      <c r="DH193" s="55">
        <v>24</v>
      </c>
      <c r="DI193" s="56" t="s">
        <v>539</v>
      </c>
      <c r="DJ193" s="57">
        <v>5426096.9500000002</v>
      </c>
      <c r="DK193" s="57">
        <v>5290444.5262500001</v>
      </c>
      <c r="DL193" s="57">
        <v>5154792.1025</v>
      </c>
      <c r="DM193" s="57">
        <v>5019139.67875</v>
      </c>
      <c r="DN193" s="57">
        <v>4883487.2549999999</v>
      </c>
      <c r="DO193" s="57">
        <v>65113.163400000005</v>
      </c>
      <c r="DP193" s="58">
        <v>68775.778841249994</v>
      </c>
      <c r="DQ193" s="58">
        <v>67012.297332499991</v>
      </c>
      <c r="DR193" s="58">
        <v>65248.815823749996</v>
      </c>
      <c r="DS193" s="58">
        <v>63485.334314999993</v>
      </c>
    </row>
    <row r="194" spans="1:123" x14ac:dyDescent="0.25">
      <c r="A194" s="30" t="s">
        <v>987</v>
      </c>
      <c r="B194" s="65">
        <v>1520002</v>
      </c>
      <c r="C194" s="66"/>
      <c r="D194" s="67" t="s">
        <v>988</v>
      </c>
      <c r="E194" s="34" t="s">
        <v>583</v>
      </c>
      <c r="F194" s="34" t="s">
        <v>604</v>
      </c>
      <c r="G194" s="34" t="s">
        <v>479</v>
      </c>
      <c r="H194" s="34" t="s">
        <v>54</v>
      </c>
      <c r="I194" s="34" t="s">
        <v>490</v>
      </c>
      <c r="J194" s="34" t="s">
        <v>86</v>
      </c>
      <c r="K194" s="34" t="s">
        <v>714</v>
      </c>
      <c r="L194" s="34" t="s">
        <v>467</v>
      </c>
      <c r="M194" s="36">
        <v>1.04</v>
      </c>
      <c r="N194" s="69">
        <v>2022</v>
      </c>
      <c r="O194" s="69" t="s">
        <v>58</v>
      </c>
      <c r="P194" s="37" t="s">
        <v>493</v>
      </c>
      <c r="Q194" s="38">
        <v>2019</v>
      </c>
      <c r="R194" s="39" t="s">
        <v>470</v>
      </c>
      <c r="S194" s="37" t="s">
        <v>686</v>
      </c>
      <c r="T194" s="39" t="s">
        <v>494</v>
      </c>
      <c r="U194" s="39" t="s">
        <v>495</v>
      </c>
      <c r="V194" s="39" t="s">
        <v>687</v>
      </c>
      <c r="W194" s="40" t="s">
        <v>688</v>
      </c>
      <c r="X194" s="40">
        <v>2022</v>
      </c>
      <c r="Y194" s="86"/>
      <c r="Z194" s="274">
        <v>105640.06</v>
      </c>
      <c r="AA194" s="42"/>
      <c r="AB194" s="43">
        <v>119023</v>
      </c>
      <c r="AC194" s="43">
        <v>19100</v>
      </c>
      <c r="AD194" s="43"/>
      <c r="AE194" s="43">
        <v>19100</v>
      </c>
      <c r="AF194" s="44"/>
      <c r="AG194" s="45">
        <f t="shared" si="129"/>
        <v>13382</v>
      </c>
      <c r="AH194" s="45">
        <f t="shared" si="130"/>
        <v>13382</v>
      </c>
      <c r="AI194" s="45">
        <f t="shared" ref="AI194:AI257" si="209">AH194+Z194</f>
        <v>119022.06</v>
      </c>
      <c r="AJ194" s="256">
        <v>13382</v>
      </c>
      <c r="AK194" s="46">
        <v>0</v>
      </c>
      <c r="AL194" s="46">
        <f t="shared" si="157"/>
        <v>0</v>
      </c>
      <c r="AM194" s="46">
        <v>0</v>
      </c>
      <c r="AN194" s="46">
        <f t="shared" si="185"/>
        <v>0</v>
      </c>
      <c r="AO194" s="46">
        <v>0</v>
      </c>
      <c r="AP194" s="46">
        <f t="shared" si="159"/>
        <v>0</v>
      </c>
      <c r="AQ194" s="46">
        <v>0</v>
      </c>
      <c r="AR194" s="46">
        <f t="shared" si="160"/>
        <v>0</v>
      </c>
      <c r="AS194" s="46">
        <v>0</v>
      </c>
      <c r="AT194" s="46">
        <f t="shared" si="161"/>
        <v>0</v>
      </c>
      <c r="AU194" s="46">
        <v>0</v>
      </c>
      <c r="AV194" s="46">
        <f t="shared" si="162"/>
        <v>0</v>
      </c>
      <c r="AW194" s="46">
        <v>0</v>
      </c>
      <c r="AX194" s="46">
        <f t="shared" si="163"/>
        <v>0</v>
      </c>
      <c r="AY194" s="46">
        <v>0</v>
      </c>
      <c r="AZ194" s="46">
        <f t="shared" si="186"/>
        <v>0</v>
      </c>
      <c r="BA194" s="46">
        <v>0</v>
      </c>
      <c r="BB194" s="46">
        <f t="shared" si="187"/>
        <v>0</v>
      </c>
      <c r="BC194" s="46">
        <v>0</v>
      </c>
      <c r="BD194" s="46">
        <f t="shared" si="188"/>
        <v>0</v>
      </c>
      <c r="BE194" s="46">
        <v>0</v>
      </c>
      <c r="BF194" s="46">
        <f t="shared" si="189"/>
        <v>0</v>
      </c>
      <c r="BG194" s="46">
        <v>0</v>
      </c>
      <c r="BH194" s="46">
        <f t="shared" si="190"/>
        <v>0</v>
      </c>
      <c r="BI194" s="46">
        <v>0</v>
      </c>
      <c r="BJ194" s="46">
        <f t="shared" si="191"/>
        <v>0</v>
      </c>
      <c r="BK194" s="46">
        <v>0</v>
      </c>
      <c r="BL194" s="46">
        <f t="shared" si="192"/>
        <v>0</v>
      </c>
      <c r="BM194" s="46">
        <v>0</v>
      </c>
      <c r="BN194" s="46">
        <f t="shared" si="193"/>
        <v>0</v>
      </c>
      <c r="BO194" s="46">
        <v>0</v>
      </c>
      <c r="BP194" s="46">
        <f t="shared" si="194"/>
        <v>0</v>
      </c>
      <c r="BQ194" s="46">
        <v>0</v>
      </c>
      <c r="BR194" s="46">
        <f t="shared" si="195"/>
        <v>0</v>
      </c>
      <c r="BS194" s="46">
        <v>0</v>
      </c>
      <c r="BT194" s="46">
        <f t="shared" si="196"/>
        <v>0</v>
      </c>
      <c r="BU194" s="46">
        <v>0</v>
      </c>
      <c r="BV194" s="46">
        <f t="shared" si="197"/>
        <v>0</v>
      </c>
      <c r="BW194" s="46">
        <v>0</v>
      </c>
      <c r="BX194" s="46">
        <f t="shared" si="198"/>
        <v>0</v>
      </c>
      <c r="BY194" s="46">
        <v>0</v>
      </c>
      <c r="BZ194" s="46">
        <f t="shared" si="199"/>
        <v>0</v>
      </c>
      <c r="CA194" s="47">
        <v>0</v>
      </c>
      <c r="CB194" s="46">
        <f t="shared" si="200"/>
        <v>0</v>
      </c>
      <c r="CC194" s="48">
        <v>0</v>
      </c>
      <c r="CD194" s="46">
        <f t="shared" si="201"/>
        <v>0</v>
      </c>
      <c r="CE194" s="49">
        <v>20</v>
      </c>
      <c r="CF194" s="50">
        <f t="shared" si="205"/>
        <v>4996.1030000000001</v>
      </c>
      <c r="CG194" s="51">
        <v>99923.349999999991</v>
      </c>
      <c r="CH194" s="52"/>
      <c r="CI194" s="90"/>
      <c r="CJ194" s="53">
        <f t="shared" si="208"/>
        <v>4996.1030000000001</v>
      </c>
      <c r="CK194" s="53">
        <f t="shared" si="208"/>
        <v>4996.1030000000001</v>
      </c>
      <c r="CL194" s="53">
        <f t="shared" si="208"/>
        <v>4996.1030000000001</v>
      </c>
      <c r="CM194" s="53">
        <f t="shared" si="208"/>
        <v>4996.1030000000001</v>
      </c>
      <c r="CN194" s="53">
        <f t="shared" si="208"/>
        <v>4996.1030000000001</v>
      </c>
      <c r="CO194" s="53">
        <f t="shared" si="208"/>
        <v>4996.1030000000001</v>
      </c>
      <c r="CP194" s="53">
        <f t="shared" si="208"/>
        <v>4996.1030000000001</v>
      </c>
      <c r="CQ194" s="53">
        <f t="shared" si="208"/>
        <v>4996.1030000000001</v>
      </c>
      <c r="CR194" s="53">
        <f t="shared" si="208"/>
        <v>4996.1030000000001</v>
      </c>
      <c r="CS194" s="53">
        <f t="shared" si="208"/>
        <v>4996.1030000000001</v>
      </c>
      <c r="CT194" s="53">
        <f t="shared" si="208"/>
        <v>4996.1030000000001</v>
      </c>
      <c r="CU194" s="53">
        <f t="shared" si="208"/>
        <v>4996.1030000000001</v>
      </c>
      <c r="CV194" s="53">
        <f t="shared" si="208"/>
        <v>4996.1030000000001</v>
      </c>
      <c r="CW194" s="53">
        <f t="shared" si="208"/>
        <v>4996.1030000000001</v>
      </c>
      <c r="CX194" s="53">
        <f t="shared" si="208"/>
        <v>4996.1030000000001</v>
      </c>
      <c r="CY194" s="53">
        <f t="shared" si="208"/>
        <v>4996.1030000000001</v>
      </c>
      <c r="CZ194" s="53">
        <f t="shared" ref="CZ194:DF203" si="210">$CF194</f>
        <v>4996.1030000000001</v>
      </c>
      <c r="DA194" s="53">
        <f t="shared" si="210"/>
        <v>4996.1030000000001</v>
      </c>
      <c r="DB194" s="53">
        <f t="shared" si="210"/>
        <v>4996.1030000000001</v>
      </c>
      <c r="DC194" s="53">
        <f t="shared" si="210"/>
        <v>4996.1030000000001</v>
      </c>
      <c r="DD194" s="53"/>
      <c r="DE194" s="53"/>
      <c r="DF194" s="53"/>
      <c r="DG194" s="54">
        <v>0</v>
      </c>
      <c r="DH194" s="55">
        <v>20</v>
      </c>
      <c r="DI194" s="56" t="s">
        <v>989</v>
      </c>
      <c r="DJ194" s="88">
        <v>99923.35</v>
      </c>
      <c r="DK194" s="57">
        <v>94927.18250000001</v>
      </c>
      <c r="DL194" s="57">
        <v>89931.015000000014</v>
      </c>
      <c r="DM194" s="57">
        <v>84934.847500000018</v>
      </c>
      <c r="DN194" s="57">
        <v>79938.680000000022</v>
      </c>
      <c r="DO194" s="57">
        <v>1199.0802000000001</v>
      </c>
      <c r="DP194" s="58">
        <v>1234.0533725</v>
      </c>
      <c r="DQ194" s="58">
        <v>1169.1031950000001</v>
      </c>
      <c r="DR194" s="58">
        <v>1104.1530175000003</v>
      </c>
      <c r="DS194" s="58">
        <v>1039.2028400000002</v>
      </c>
    </row>
    <row r="195" spans="1:123" x14ac:dyDescent="0.25">
      <c r="A195" s="30" t="s">
        <v>990</v>
      </c>
      <c r="B195" s="65">
        <v>1520003</v>
      </c>
      <c r="C195" s="66"/>
      <c r="D195" s="67" t="s">
        <v>991</v>
      </c>
      <c r="E195" s="34" t="s">
        <v>583</v>
      </c>
      <c r="F195" s="34" t="s">
        <v>604</v>
      </c>
      <c r="G195" s="34" t="s">
        <v>479</v>
      </c>
      <c r="H195" s="34" t="s">
        <v>54</v>
      </c>
      <c r="I195" s="34" t="s">
        <v>740</v>
      </c>
      <c r="J195" s="34" t="s">
        <v>28</v>
      </c>
      <c r="K195" s="34" t="s">
        <v>692</v>
      </c>
      <c r="L195" s="34" t="s">
        <v>467</v>
      </c>
      <c r="M195" s="36">
        <v>1.04</v>
      </c>
      <c r="N195" s="69" t="s">
        <v>586</v>
      </c>
      <c r="O195" s="69" t="s">
        <v>58</v>
      </c>
      <c r="P195" s="37" t="s">
        <v>493</v>
      </c>
      <c r="Q195" s="38">
        <v>2019</v>
      </c>
      <c r="R195" s="39" t="s">
        <v>470</v>
      </c>
      <c r="S195" s="37" t="s">
        <v>493</v>
      </c>
      <c r="T195" s="39" t="s">
        <v>494</v>
      </c>
      <c r="U195" s="39" t="s">
        <v>524</v>
      </c>
      <c r="V195" s="39" t="s">
        <v>729</v>
      </c>
      <c r="W195" s="40" t="s">
        <v>688</v>
      </c>
      <c r="X195" s="40" t="s">
        <v>474</v>
      </c>
      <c r="Y195" s="41"/>
      <c r="Z195" s="274">
        <v>899.76</v>
      </c>
      <c r="AA195" s="42"/>
      <c r="AB195" s="43">
        <v>271687.52</v>
      </c>
      <c r="AC195" s="43">
        <v>38900</v>
      </c>
      <c r="AD195" s="43"/>
      <c r="AE195" s="43">
        <v>38900</v>
      </c>
      <c r="AF195" s="44"/>
      <c r="AG195" s="45">
        <f t="shared" si="129"/>
        <v>720100</v>
      </c>
      <c r="AH195" s="45">
        <f t="shared" si="130"/>
        <v>720100</v>
      </c>
      <c r="AI195" s="45">
        <f t="shared" si="209"/>
        <v>720999.76</v>
      </c>
      <c r="AJ195" s="85">
        <v>720100</v>
      </c>
      <c r="AK195" s="85">
        <v>0</v>
      </c>
      <c r="AL195" s="46">
        <f t="shared" si="157"/>
        <v>0</v>
      </c>
      <c r="AM195" s="46">
        <v>0</v>
      </c>
      <c r="AN195" s="46">
        <f t="shared" si="185"/>
        <v>0</v>
      </c>
      <c r="AO195" s="46">
        <v>0</v>
      </c>
      <c r="AP195" s="46">
        <f t="shared" si="159"/>
        <v>0</v>
      </c>
      <c r="AQ195" s="46">
        <v>0</v>
      </c>
      <c r="AR195" s="46">
        <f t="shared" si="160"/>
        <v>0</v>
      </c>
      <c r="AS195" s="46">
        <v>0</v>
      </c>
      <c r="AT195" s="46">
        <f t="shared" si="161"/>
        <v>0</v>
      </c>
      <c r="AU195" s="46">
        <v>0</v>
      </c>
      <c r="AV195" s="46">
        <f t="shared" si="162"/>
        <v>0</v>
      </c>
      <c r="AW195" s="46">
        <v>0</v>
      </c>
      <c r="AX195" s="46">
        <f t="shared" si="163"/>
        <v>0</v>
      </c>
      <c r="AY195" s="46">
        <v>0</v>
      </c>
      <c r="AZ195" s="46">
        <f t="shared" si="186"/>
        <v>0</v>
      </c>
      <c r="BA195" s="46">
        <v>0</v>
      </c>
      <c r="BB195" s="46">
        <f t="shared" si="187"/>
        <v>0</v>
      </c>
      <c r="BC195" s="46">
        <v>0</v>
      </c>
      <c r="BD195" s="46">
        <f t="shared" si="188"/>
        <v>0</v>
      </c>
      <c r="BE195" s="46">
        <v>0</v>
      </c>
      <c r="BF195" s="46">
        <f t="shared" si="189"/>
        <v>0</v>
      </c>
      <c r="BG195" s="46">
        <v>0</v>
      </c>
      <c r="BH195" s="46">
        <f t="shared" si="190"/>
        <v>0</v>
      </c>
      <c r="BI195" s="46">
        <v>0</v>
      </c>
      <c r="BJ195" s="46">
        <f t="shared" si="191"/>
        <v>0</v>
      </c>
      <c r="BK195" s="46">
        <v>0</v>
      </c>
      <c r="BL195" s="46">
        <f t="shared" si="192"/>
        <v>0</v>
      </c>
      <c r="BM195" s="46">
        <v>0</v>
      </c>
      <c r="BN195" s="46">
        <f t="shared" si="193"/>
        <v>0</v>
      </c>
      <c r="BO195" s="46">
        <v>0</v>
      </c>
      <c r="BP195" s="46">
        <f t="shared" si="194"/>
        <v>0</v>
      </c>
      <c r="BQ195" s="46">
        <v>0</v>
      </c>
      <c r="BR195" s="46">
        <f t="shared" si="195"/>
        <v>0</v>
      </c>
      <c r="BS195" s="46">
        <v>0</v>
      </c>
      <c r="BT195" s="46">
        <f t="shared" si="196"/>
        <v>0</v>
      </c>
      <c r="BU195" s="46">
        <v>0</v>
      </c>
      <c r="BV195" s="46">
        <f t="shared" si="197"/>
        <v>0</v>
      </c>
      <c r="BW195" s="46">
        <v>0</v>
      </c>
      <c r="BX195" s="46">
        <f t="shared" si="198"/>
        <v>0</v>
      </c>
      <c r="BY195" s="46">
        <v>0</v>
      </c>
      <c r="BZ195" s="46">
        <f t="shared" si="199"/>
        <v>0</v>
      </c>
      <c r="CA195" s="47">
        <v>0</v>
      </c>
      <c r="CB195" s="46">
        <f t="shared" si="200"/>
        <v>0</v>
      </c>
      <c r="CC195" s="48">
        <v>0</v>
      </c>
      <c r="CD195" s="46">
        <f t="shared" si="201"/>
        <v>0</v>
      </c>
      <c r="CE195" s="49">
        <v>20</v>
      </c>
      <c r="CF195" s="50">
        <f t="shared" si="205"/>
        <v>34104.987999999998</v>
      </c>
      <c r="CG195" s="71">
        <v>232787.51999999993</v>
      </c>
      <c r="CH195" s="52"/>
      <c r="CI195" s="52"/>
      <c r="CJ195" s="52">
        <f t="shared" si="208"/>
        <v>34104.987999999998</v>
      </c>
      <c r="CK195" s="52">
        <f t="shared" si="208"/>
        <v>34104.987999999998</v>
      </c>
      <c r="CL195" s="52">
        <f t="shared" si="208"/>
        <v>34104.987999999998</v>
      </c>
      <c r="CM195" s="52">
        <f t="shared" si="208"/>
        <v>34104.987999999998</v>
      </c>
      <c r="CN195" s="52">
        <f t="shared" si="208"/>
        <v>34104.987999999998</v>
      </c>
      <c r="CO195" s="52">
        <f t="shared" si="208"/>
        <v>34104.987999999998</v>
      </c>
      <c r="CP195" s="52">
        <f t="shared" si="208"/>
        <v>34104.987999999998</v>
      </c>
      <c r="CQ195" s="52">
        <f t="shared" si="208"/>
        <v>34104.987999999998</v>
      </c>
      <c r="CR195" s="52">
        <f t="shared" si="208"/>
        <v>34104.987999999998</v>
      </c>
      <c r="CS195" s="52">
        <f t="shared" si="208"/>
        <v>34104.987999999998</v>
      </c>
      <c r="CT195" s="52">
        <f t="shared" si="208"/>
        <v>34104.987999999998</v>
      </c>
      <c r="CU195" s="52">
        <f t="shared" si="208"/>
        <v>34104.987999999998</v>
      </c>
      <c r="CV195" s="52">
        <f t="shared" si="208"/>
        <v>34104.987999999998</v>
      </c>
      <c r="CW195" s="52">
        <f t="shared" si="208"/>
        <v>34104.987999999998</v>
      </c>
      <c r="CX195" s="52">
        <f t="shared" si="208"/>
        <v>34104.987999999998</v>
      </c>
      <c r="CY195" s="52">
        <f t="shared" si="208"/>
        <v>34104.987999999998</v>
      </c>
      <c r="CZ195" s="52">
        <f t="shared" si="210"/>
        <v>34104.987999999998</v>
      </c>
      <c r="DA195" s="52">
        <f t="shared" si="210"/>
        <v>34104.987999999998</v>
      </c>
      <c r="DB195" s="52">
        <f t="shared" si="210"/>
        <v>34104.987999999998</v>
      </c>
      <c r="DC195" s="52">
        <f t="shared" si="210"/>
        <v>34104.987999999998</v>
      </c>
      <c r="DD195" s="52"/>
      <c r="DE195" s="53"/>
      <c r="DF195" s="53"/>
      <c r="DG195" s="54">
        <v>0</v>
      </c>
      <c r="DH195" s="55">
        <v>20</v>
      </c>
      <c r="DI195" s="56" t="s">
        <v>992</v>
      </c>
      <c r="DJ195" s="88">
        <v>0</v>
      </c>
      <c r="DK195" s="57">
        <v>2700</v>
      </c>
      <c r="DL195" s="57">
        <v>232787.52000000002</v>
      </c>
      <c r="DM195" s="57">
        <v>221148.14400000003</v>
      </c>
      <c r="DN195" s="57">
        <v>209508.76800000004</v>
      </c>
      <c r="DO195" s="57">
        <v>0</v>
      </c>
      <c r="DP195" s="58">
        <v>35.1</v>
      </c>
      <c r="DQ195" s="58">
        <v>3026.23776</v>
      </c>
      <c r="DR195" s="58">
        <v>2874.9258720000003</v>
      </c>
      <c r="DS195" s="58">
        <v>2723.6139840000005</v>
      </c>
    </row>
    <row r="196" spans="1:123" x14ac:dyDescent="0.25">
      <c r="A196" s="30" t="s">
        <v>993</v>
      </c>
      <c r="B196" s="65">
        <v>1520007</v>
      </c>
      <c r="C196" s="66"/>
      <c r="D196" s="67" t="s">
        <v>994</v>
      </c>
      <c r="E196" s="34" t="s">
        <v>583</v>
      </c>
      <c r="F196" s="34" t="s">
        <v>604</v>
      </c>
      <c r="G196" s="34" t="s">
        <v>479</v>
      </c>
      <c r="H196" s="34" t="s">
        <v>54</v>
      </c>
      <c r="I196" s="34" t="s">
        <v>490</v>
      </c>
      <c r="J196" s="34" t="s">
        <v>86</v>
      </c>
      <c r="K196" s="34" t="s">
        <v>692</v>
      </c>
      <c r="L196" s="34" t="s">
        <v>467</v>
      </c>
      <c r="M196" s="36">
        <v>1.04</v>
      </c>
      <c r="N196" s="69" t="s">
        <v>586</v>
      </c>
      <c r="O196" s="69" t="s">
        <v>58</v>
      </c>
      <c r="P196" s="37" t="s">
        <v>493</v>
      </c>
      <c r="Q196" s="38">
        <v>2019</v>
      </c>
      <c r="R196" s="39" t="s">
        <v>470</v>
      </c>
      <c r="S196" s="37" t="s">
        <v>686</v>
      </c>
      <c r="T196" s="39" t="s">
        <v>494</v>
      </c>
      <c r="U196" s="39" t="s">
        <v>495</v>
      </c>
      <c r="V196" s="39" t="s">
        <v>687</v>
      </c>
      <c r="W196" s="40" t="s">
        <v>688</v>
      </c>
      <c r="X196" s="40" t="s">
        <v>474</v>
      </c>
      <c r="Y196" s="86"/>
      <c r="Z196" s="274">
        <v>19307.189999999999</v>
      </c>
      <c r="AA196" s="42"/>
      <c r="AB196" s="43">
        <v>62434</v>
      </c>
      <c r="AC196" s="43">
        <v>9350</v>
      </c>
      <c r="AD196" s="43"/>
      <c r="AE196" s="43">
        <v>9350</v>
      </c>
      <c r="AF196" s="44"/>
      <c r="AG196" s="45">
        <f t="shared" si="129"/>
        <v>38833</v>
      </c>
      <c r="AH196" s="45">
        <f t="shared" si="130"/>
        <v>38833</v>
      </c>
      <c r="AI196" s="45">
        <f t="shared" si="209"/>
        <v>58140.19</v>
      </c>
      <c r="AJ196" s="256">
        <v>38833</v>
      </c>
      <c r="AK196" s="46">
        <v>0</v>
      </c>
      <c r="AL196" s="46">
        <f t="shared" si="157"/>
        <v>0</v>
      </c>
      <c r="AM196" s="46">
        <v>0</v>
      </c>
      <c r="AN196" s="46">
        <f t="shared" si="185"/>
        <v>0</v>
      </c>
      <c r="AO196" s="46">
        <v>0</v>
      </c>
      <c r="AP196" s="46">
        <f t="shared" si="159"/>
        <v>0</v>
      </c>
      <c r="AQ196" s="46">
        <v>0</v>
      </c>
      <c r="AR196" s="46">
        <f t="shared" si="160"/>
        <v>0</v>
      </c>
      <c r="AS196" s="46">
        <v>0</v>
      </c>
      <c r="AT196" s="46">
        <f t="shared" si="161"/>
        <v>0</v>
      </c>
      <c r="AU196" s="46">
        <v>0</v>
      </c>
      <c r="AV196" s="46">
        <f t="shared" si="162"/>
        <v>0</v>
      </c>
      <c r="AW196" s="46">
        <v>0</v>
      </c>
      <c r="AX196" s="46">
        <f t="shared" si="163"/>
        <v>0</v>
      </c>
      <c r="AY196" s="46">
        <v>0</v>
      </c>
      <c r="AZ196" s="46">
        <f t="shared" si="186"/>
        <v>0</v>
      </c>
      <c r="BA196" s="46">
        <v>0</v>
      </c>
      <c r="BB196" s="46">
        <f t="shared" si="187"/>
        <v>0</v>
      </c>
      <c r="BC196" s="46">
        <v>0</v>
      </c>
      <c r="BD196" s="46">
        <f t="shared" si="188"/>
        <v>0</v>
      </c>
      <c r="BE196" s="46">
        <v>0</v>
      </c>
      <c r="BF196" s="46">
        <f t="shared" si="189"/>
        <v>0</v>
      </c>
      <c r="BG196" s="46">
        <v>0</v>
      </c>
      <c r="BH196" s="46">
        <f t="shared" si="190"/>
        <v>0</v>
      </c>
      <c r="BI196" s="46">
        <v>0</v>
      </c>
      <c r="BJ196" s="46">
        <f t="shared" si="191"/>
        <v>0</v>
      </c>
      <c r="BK196" s="46">
        <v>0</v>
      </c>
      <c r="BL196" s="46">
        <f t="shared" si="192"/>
        <v>0</v>
      </c>
      <c r="BM196" s="46">
        <v>0</v>
      </c>
      <c r="BN196" s="46">
        <f t="shared" si="193"/>
        <v>0</v>
      </c>
      <c r="BO196" s="46">
        <v>0</v>
      </c>
      <c r="BP196" s="46">
        <f t="shared" si="194"/>
        <v>0</v>
      </c>
      <c r="BQ196" s="46">
        <v>0</v>
      </c>
      <c r="BR196" s="46">
        <f t="shared" si="195"/>
        <v>0</v>
      </c>
      <c r="BS196" s="46">
        <v>0</v>
      </c>
      <c r="BT196" s="46">
        <f t="shared" si="196"/>
        <v>0</v>
      </c>
      <c r="BU196" s="46">
        <v>0</v>
      </c>
      <c r="BV196" s="46">
        <f t="shared" si="197"/>
        <v>0</v>
      </c>
      <c r="BW196" s="46">
        <v>0</v>
      </c>
      <c r="BX196" s="46">
        <f t="shared" si="198"/>
        <v>0</v>
      </c>
      <c r="BY196" s="46">
        <v>0</v>
      </c>
      <c r="BZ196" s="46">
        <f t="shared" si="199"/>
        <v>0</v>
      </c>
      <c r="CA196" s="47">
        <v>0</v>
      </c>
      <c r="CB196" s="46">
        <f t="shared" si="200"/>
        <v>0</v>
      </c>
      <c r="CC196" s="48">
        <v>0</v>
      </c>
      <c r="CD196" s="46">
        <f t="shared" si="201"/>
        <v>0</v>
      </c>
      <c r="CE196" s="49">
        <v>20</v>
      </c>
      <c r="CF196" s="50">
        <f t="shared" si="205"/>
        <v>2439.5095000000001</v>
      </c>
      <c r="CG196" s="51">
        <v>53083.919999999969</v>
      </c>
      <c r="CH196" s="52"/>
      <c r="CI196" s="90"/>
      <c r="CJ196" s="53">
        <f t="shared" si="208"/>
        <v>2439.5095000000001</v>
      </c>
      <c r="CK196" s="53">
        <f t="shared" si="208"/>
        <v>2439.5095000000001</v>
      </c>
      <c r="CL196" s="53">
        <f t="shared" si="208"/>
        <v>2439.5095000000001</v>
      </c>
      <c r="CM196" s="53">
        <f t="shared" si="208"/>
        <v>2439.5095000000001</v>
      </c>
      <c r="CN196" s="53">
        <f t="shared" si="208"/>
        <v>2439.5095000000001</v>
      </c>
      <c r="CO196" s="53">
        <f t="shared" si="208"/>
        <v>2439.5095000000001</v>
      </c>
      <c r="CP196" s="53">
        <f t="shared" si="208"/>
        <v>2439.5095000000001</v>
      </c>
      <c r="CQ196" s="53">
        <f t="shared" si="208"/>
        <v>2439.5095000000001</v>
      </c>
      <c r="CR196" s="53">
        <f t="shared" si="208"/>
        <v>2439.5095000000001</v>
      </c>
      <c r="CS196" s="53">
        <f t="shared" si="208"/>
        <v>2439.5095000000001</v>
      </c>
      <c r="CT196" s="53">
        <f t="shared" si="208"/>
        <v>2439.5095000000001</v>
      </c>
      <c r="CU196" s="53">
        <f t="shared" si="208"/>
        <v>2439.5095000000001</v>
      </c>
      <c r="CV196" s="53">
        <f t="shared" si="208"/>
        <v>2439.5095000000001</v>
      </c>
      <c r="CW196" s="53">
        <f t="shared" si="208"/>
        <v>2439.5095000000001</v>
      </c>
      <c r="CX196" s="53">
        <f t="shared" si="208"/>
        <v>2439.5095000000001</v>
      </c>
      <c r="CY196" s="53">
        <f t="shared" si="208"/>
        <v>2439.5095000000001</v>
      </c>
      <c r="CZ196" s="53">
        <f t="shared" si="210"/>
        <v>2439.5095000000001</v>
      </c>
      <c r="DA196" s="53">
        <f t="shared" si="210"/>
        <v>2439.5095000000001</v>
      </c>
      <c r="DB196" s="53">
        <f t="shared" si="210"/>
        <v>2439.5095000000001</v>
      </c>
      <c r="DC196" s="53">
        <f t="shared" si="210"/>
        <v>2439.5095000000001</v>
      </c>
      <c r="DD196" s="53"/>
      <c r="DE196" s="53"/>
      <c r="DF196" s="53"/>
      <c r="DG196" s="54">
        <v>0</v>
      </c>
      <c r="DH196" s="55">
        <v>20</v>
      </c>
      <c r="DI196" s="56" t="s">
        <v>995</v>
      </c>
      <c r="DJ196" s="88">
        <v>53083.92</v>
      </c>
      <c r="DK196" s="57">
        <v>50429.724000000002</v>
      </c>
      <c r="DL196" s="57">
        <v>47775.528000000006</v>
      </c>
      <c r="DM196" s="57">
        <v>45121.332000000009</v>
      </c>
      <c r="DN196" s="57">
        <v>42467.136000000013</v>
      </c>
      <c r="DO196" s="57">
        <v>637.00703999999996</v>
      </c>
      <c r="DP196" s="58">
        <v>655.586412</v>
      </c>
      <c r="DQ196" s="58">
        <v>621.081864</v>
      </c>
      <c r="DR196" s="58">
        <v>586.57731600000011</v>
      </c>
      <c r="DS196" s="58">
        <v>552.07276800000011</v>
      </c>
    </row>
    <row r="197" spans="1:123" x14ac:dyDescent="0.25">
      <c r="A197" s="110" t="s">
        <v>996</v>
      </c>
      <c r="B197" s="65">
        <v>1520010</v>
      </c>
      <c r="C197" s="66"/>
      <c r="D197" s="67" t="s">
        <v>997</v>
      </c>
      <c r="E197" s="34" t="s">
        <v>462</v>
      </c>
      <c r="F197" s="34" t="s">
        <v>969</v>
      </c>
      <c r="G197" s="34" t="s">
        <v>463</v>
      </c>
      <c r="H197" s="34" t="s">
        <v>464</v>
      </c>
      <c r="I197" s="34" t="s">
        <v>740</v>
      </c>
      <c r="J197" s="34" t="s">
        <v>48</v>
      </c>
      <c r="K197" s="34" t="s">
        <v>695</v>
      </c>
      <c r="L197" s="34" t="s">
        <v>467</v>
      </c>
      <c r="M197" s="36">
        <v>1.04</v>
      </c>
      <c r="N197" s="69" t="s">
        <v>680</v>
      </c>
      <c r="O197" s="69" t="s">
        <v>58</v>
      </c>
      <c r="P197" s="113" t="s">
        <v>469</v>
      </c>
      <c r="Q197" s="114">
        <v>2019</v>
      </c>
      <c r="R197" s="111" t="s">
        <v>470</v>
      </c>
      <c r="S197" s="113" t="s">
        <v>686</v>
      </c>
      <c r="T197" s="111" t="s">
        <v>494</v>
      </c>
      <c r="U197" s="111" t="s">
        <v>495</v>
      </c>
      <c r="V197" s="111" t="s">
        <v>687</v>
      </c>
      <c r="W197" s="112" t="s">
        <v>998</v>
      </c>
      <c r="X197" s="112" t="s">
        <v>680</v>
      </c>
      <c r="Y197" s="86"/>
      <c r="Z197" s="274">
        <v>1734346.26</v>
      </c>
      <c r="AA197" s="115"/>
      <c r="AB197" s="116">
        <v>2015484</v>
      </c>
      <c r="AC197" s="43">
        <v>196044</v>
      </c>
      <c r="AD197" s="116"/>
      <c r="AE197" s="43">
        <v>196044</v>
      </c>
      <c r="AF197" s="44"/>
      <c r="AG197" s="45">
        <f t="shared" si="129"/>
        <v>91800</v>
      </c>
      <c r="AH197" s="45">
        <f t="shared" si="130"/>
        <v>91800</v>
      </c>
      <c r="AI197" s="45">
        <f t="shared" si="209"/>
        <v>1826146.26</v>
      </c>
      <c r="AJ197" s="46">
        <v>91800</v>
      </c>
      <c r="AK197" s="46">
        <v>0</v>
      </c>
      <c r="AL197" s="46">
        <f t="shared" si="157"/>
        <v>0</v>
      </c>
      <c r="AM197" s="46">
        <v>0</v>
      </c>
      <c r="AN197" s="46">
        <f t="shared" si="185"/>
        <v>0</v>
      </c>
      <c r="AO197" s="46">
        <v>0</v>
      </c>
      <c r="AP197" s="46">
        <f t="shared" si="159"/>
        <v>0</v>
      </c>
      <c r="AQ197" s="46">
        <v>0</v>
      </c>
      <c r="AR197" s="46">
        <f t="shared" si="160"/>
        <v>0</v>
      </c>
      <c r="AS197" s="46">
        <v>0</v>
      </c>
      <c r="AT197" s="46">
        <f t="shared" si="161"/>
        <v>0</v>
      </c>
      <c r="AU197" s="46">
        <v>0</v>
      </c>
      <c r="AV197" s="46">
        <f t="shared" si="162"/>
        <v>0</v>
      </c>
      <c r="AW197" s="46">
        <v>0</v>
      </c>
      <c r="AX197" s="46">
        <f t="shared" si="163"/>
        <v>0</v>
      </c>
      <c r="AY197" s="46">
        <v>0</v>
      </c>
      <c r="AZ197" s="46">
        <f t="shared" si="186"/>
        <v>0</v>
      </c>
      <c r="BA197" s="46">
        <v>0</v>
      </c>
      <c r="BB197" s="46">
        <f t="shared" si="187"/>
        <v>0</v>
      </c>
      <c r="BC197" s="46">
        <v>0</v>
      </c>
      <c r="BD197" s="46">
        <f t="shared" si="188"/>
        <v>0</v>
      </c>
      <c r="BE197" s="46">
        <v>0</v>
      </c>
      <c r="BF197" s="46">
        <f t="shared" si="189"/>
        <v>0</v>
      </c>
      <c r="BG197" s="46">
        <v>0</v>
      </c>
      <c r="BH197" s="46">
        <f t="shared" si="190"/>
        <v>0</v>
      </c>
      <c r="BI197" s="46">
        <v>0</v>
      </c>
      <c r="BJ197" s="46">
        <f t="shared" si="191"/>
        <v>0</v>
      </c>
      <c r="BK197" s="46">
        <v>0</v>
      </c>
      <c r="BL197" s="46">
        <f t="shared" si="192"/>
        <v>0</v>
      </c>
      <c r="BM197" s="46">
        <v>0</v>
      </c>
      <c r="BN197" s="46">
        <f t="shared" si="193"/>
        <v>0</v>
      </c>
      <c r="BO197" s="46">
        <v>0</v>
      </c>
      <c r="BP197" s="46">
        <f t="shared" si="194"/>
        <v>0</v>
      </c>
      <c r="BQ197" s="46">
        <v>0</v>
      </c>
      <c r="BR197" s="46">
        <f t="shared" si="195"/>
        <v>0</v>
      </c>
      <c r="BS197" s="46">
        <v>0</v>
      </c>
      <c r="BT197" s="46">
        <f t="shared" si="196"/>
        <v>0</v>
      </c>
      <c r="BU197" s="46">
        <v>0</v>
      </c>
      <c r="BV197" s="46">
        <f t="shared" si="197"/>
        <v>0</v>
      </c>
      <c r="BW197" s="46">
        <v>0</v>
      </c>
      <c r="BX197" s="46">
        <f t="shared" si="198"/>
        <v>0</v>
      </c>
      <c r="BY197" s="46">
        <v>0</v>
      </c>
      <c r="BZ197" s="46">
        <f t="shared" si="199"/>
        <v>0</v>
      </c>
      <c r="CA197" s="47">
        <v>0</v>
      </c>
      <c r="CB197" s="46">
        <f t="shared" si="200"/>
        <v>0</v>
      </c>
      <c r="CC197" s="48">
        <v>0</v>
      </c>
      <c r="CD197" s="46">
        <f t="shared" si="201"/>
        <v>0</v>
      </c>
      <c r="CE197" s="49">
        <v>40</v>
      </c>
      <c r="CF197" s="50">
        <f t="shared" si="205"/>
        <v>40752.556499999999</v>
      </c>
      <c r="CG197" s="51">
        <v>1028458.7639999993</v>
      </c>
      <c r="CH197" s="52"/>
      <c r="CI197" s="90"/>
      <c r="CJ197" s="53">
        <f t="shared" si="208"/>
        <v>40752.556499999999</v>
      </c>
      <c r="CK197" s="53">
        <f t="shared" si="208"/>
        <v>40752.556499999999</v>
      </c>
      <c r="CL197" s="53">
        <f t="shared" si="208"/>
        <v>40752.556499999999</v>
      </c>
      <c r="CM197" s="53">
        <f t="shared" si="208"/>
        <v>40752.556499999999</v>
      </c>
      <c r="CN197" s="53">
        <f t="shared" si="208"/>
        <v>40752.556499999999</v>
      </c>
      <c r="CO197" s="53">
        <f t="shared" si="208"/>
        <v>40752.556499999999</v>
      </c>
      <c r="CP197" s="53">
        <f t="shared" si="208"/>
        <v>40752.556499999999</v>
      </c>
      <c r="CQ197" s="53">
        <f t="shared" si="208"/>
        <v>40752.556499999999</v>
      </c>
      <c r="CR197" s="53">
        <f t="shared" si="208"/>
        <v>40752.556499999999</v>
      </c>
      <c r="CS197" s="53">
        <f t="shared" si="208"/>
        <v>40752.556499999999</v>
      </c>
      <c r="CT197" s="53">
        <f t="shared" si="208"/>
        <v>40752.556499999999</v>
      </c>
      <c r="CU197" s="53">
        <f t="shared" si="208"/>
        <v>40752.556499999999</v>
      </c>
      <c r="CV197" s="53">
        <f t="shared" si="208"/>
        <v>40752.556499999999</v>
      </c>
      <c r="CW197" s="53">
        <f t="shared" si="208"/>
        <v>40752.556499999999</v>
      </c>
      <c r="CX197" s="53">
        <f t="shared" si="208"/>
        <v>40752.556499999999</v>
      </c>
      <c r="CY197" s="53">
        <f t="shared" si="208"/>
        <v>40752.556499999999</v>
      </c>
      <c r="CZ197" s="53">
        <f t="shared" si="210"/>
        <v>40752.556499999999</v>
      </c>
      <c r="DA197" s="53">
        <f t="shared" si="210"/>
        <v>40752.556499999999</v>
      </c>
      <c r="DB197" s="53">
        <f t="shared" si="210"/>
        <v>40752.556499999999</v>
      </c>
      <c r="DC197" s="53">
        <f t="shared" si="210"/>
        <v>40752.556499999999</v>
      </c>
      <c r="DD197" s="53">
        <f t="shared" si="210"/>
        <v>40752.556499999999</v>
      </c>
      <c r="DE197" s="53">
        <f t="shared" si="210"/>
        <v>40752.556499999999</v>
      </c>
      <c r="DF197" s="53">
        <f t="shared" si="210"/>
        <v>40752.556499999999</v>
      </c>
      <c r="DG197" s="54">
        <v>685639.17600000068</v>
      </c>
      <c r="DH197" s="55">
        <v>24</v>
      </c>
      <c r="DI197" s="56" t="s">
        <v>999</v>
      </c>
      <c r="DJ197" s="88">
        <v>1714097.94</v>
      </c>
      <c r="DK197" s="57">
        <v>1671245.4915</v>
      </c>
      <c r="DL197" s="57">
        <v>1628393.0430000001</v>
      </c>
      <c r="DM197" s="57">
        <v>1585540.5945000001</v>
      </c>
      <c r="DN197" s="57">
        <v>1542688.1460000002</v>
      </c>
      <c r="DO197" s="57">
        <v>20569.175279999999</v>
      </c>
      <c r="DP197" s="58">
        <v>21726.1913895</v>
      </c>
      <c r="DQ197" s="58">
        <v>21169.109559</v>
      </c>
      <c r="DR197" s="58">
        <v>20612.027728500001</v>
      </c>
      <c r="DS197" s="58">
        <v>20054.945898000002</v>
      </c>
    </row>
    <row r="198" spans="1:123" x14ac:dyDescent="0.25">
      <c r="A198" s="30" t="s">
        <v>1000</v>
      </c>
      <c r="B198" s="65">
        <v>1520012</v>
      </c>
      <c r="C198" s="66"/>
      <c r="D198" s="67" t="s">
        <v>1001</v>
      </c>
      <c r="E198" s="34" t="s">
        <v>478</v>
      </c>
      <c r="F198" s="34" t="s">
        <v>604</v>
      </c>
      <c r="G198" s="34" t="s">
        <v>479</v>
      </c>
      <c r="H198" s="34" t="s">
        <v>51</v>
      </c>
      <c r="I198" s="34" t="s">
        <v>740</v>
      </c>
      <c r="J198" s="34" t="s">
        <v>28</v>
      </c>
      <c r="K198" s="34" t="s">
        <v>692</v>
      </c>
      <c r="L198" s="34" t="s">
        <v>467</v>
      </c>
      <c r="M198" s="36">
        <v>1.04</v>
      </c>
      <c r="N198" s="69" t="s">
        <v>468</v>
      </c>
      <c r="O198" s="69" t="s">
        <v>30</v>
      </c>
      <c r="P198" s="37" t="s">
        <v>469</v>
      </c>
      <c r="Q198" s="38">
        <v>2021</v>
      </c>
      <c r="R198" s="39" t="s">
        <v>470</v>
      </c>
      <c r="S198" s="37" t="s">
        <v>471</v>
      </c>
      <c r="T198" s="39" t="s">
        <v>494</v>
      </c>
      <c r="U198" s="39" t="s">
        <v>524</v>
      </c>
      <c r="V198" s="39" t="s">
        <v>729</v>
      </c>
      <c r="W198" s="40" t="s">
        <v>998</v>
      </c>
      <c r="X198" s="40" t="s">
        <v>474</v>
      </c>
      <c r="Y198" s="41"/>
      <c r="Z198" s="274">
        <v>0</v>
      </c>
      <c r="AA198" s="42"/>
      <c r="AB198" s="43">
        <f>1705428-1705428</f>
        <v>0</v>
      </c>
      <c r="AC198" s="43">
        <v>0</v>
      </c>
      <c r="AD198" s="43"/>
      <c r="AE198" s="43">
        <v>0</v>
      </c>
      <c r="AF198" s="44"/>
      <c r="AG198" s="45">
        <f t="shared" si="129"/>
        <v>1728717.12</v>
      </c>
      <c r="AH198" s="45">
        <f t="shared" si="130"/>
        <v>1794316.4928000001</v>
      </c>
      <c r="AI198" s="45">
        <f t="shared" si="209"/>
        <v>1794316.4928000001</v>
      </c>
      <c r="AJ198" s="46">
        <v>88732.800000000003</v>
      </c>
      <c r="AK198" s="46">
        <v>841726.08000000007</v>
      </c>
      <c r="AL198" s="46">
        <f t="shared" si="157"/>
        <v>875395.12320000015</v>
      </c>
      <c r="AM198" s="46">
        <v>798258.24</v>
      </c>
      <c r="AN198" s="46">
        <f t="shared" si="185"/>
        <v>830188.56960000005</v>
      </c>
      <c r="AO198" s="46">
        <v>0</v>
      </c>
      <c r="AP198" s="46">
        <f t="shared" si="159"/>
        <v>0</v>
      </c>
      <c r="AQ198" s="46">
        <v>0</v>
      </c>
      <c r="AR198" s="46">
        <f t="shared" si="160"/>
        <v>0</v>
      </c>
      <c r="AS198" s="46">
        <v>0</v>
      </c>
      <c r="AT198" s="46">
        <f t="shared" si="161"/>
        <v>0</v>
      </c>
      <c r="AU198" s="46">
        <v>0</v>
      </c>
      <c r="AV198" s="46">
        <f t="shared" si="162"/>
        <v>0</v>
      </c>
      <c r="AW198" s="46">
        <v>0</v>
      </c>
      <c r="AX198" s="46">
        <f t="shared" si="163"/>
        <v>0</v>
      </c>
      <c r="AY198" s="46">
        <v>0</v>
      </c>
      <c r="AZ198" s="46">
        <f t="shared" si="186"/>
        <v>0</v>
      </c>
      <c r="BA198" s="46">
        <v>0</v>
      </c>
      <c r="BB198" s="46">
        <f t="shared" si="187"/>
        <v>0</v>
      </c>
      <c r="BC198" s="46">
        <v>0</v>
      </c>
      <c r="BD198" s="46">
        <f t="shared" si="188"/>
        <v>0</v>
      </c>
      <c r="BE198" s="46">
        <v>0</v>
      </c>
      <c r="BF198" s="46">
        <f t="shared" si="189"/>
        <v>0</v>
      </c>
      <c r="BG198" s="46">
        <v>0</v>
      </c>
      <c r="BH198" s="46">
        <f t="shared" si="190"/>
        <v>0</v>
      </c>
      <c r="BI198" s="46">
        <v>0</v>
      </c>
      <c r="BJ198" s="46">
        <f t="shared" si="191"/>
        <v>0</v>
      </c>
      <c r="BK198" s="46">
        <v>0</v>
      </c>
      <c r="BL198" s="46">
        <f t="shared" si="192"/>
        <v>0</v>
      </c>
      <c r="BM198" s="46">
        <v>0</v>
      </c>
      <c r="BN198" s="46">
        <f t="shared" si="193"/>
        <v>0</v>
      </c>
      <c r="BO198" s="46">
        <v>0</v>
      </c>
      <c r="BP198" s="46">
        <f t="shared" si="194"/>
        <v>0</v>
      </c>
      <c r="BQ198" s="46">
        <v>0</v>
      </c>
      <c r="BR198" s="46">
        <f t="shared" si="195"/>
        <v>0</v>
      </c>
      <c r="BS198" s="46">
        <v>0</v>
      </c>
      <c r="BT198" s="46">
        <f t="shared" si="196"/>
        <v>0</v>
      </c>
      <c r="BU198" s="46">
        <v>0</v>
      </c>
      <c r="BV198" s="46">
        <f t="shared" si="197"/>
        <v>0</v>
      </c>
      <c r="BW198" s="46">
        <v>0</v>
      </c>
      <c r="BX198" s="46">
        <f t="shared" si="198"/>
        <v>0</v>
      </c>
      <c r="BY198" s="46">
        <v>0</v>
      </c>
      <c r="BZ198" s="46">
        <f t="shared" si="199"/>
        <v>0</v>
      </c>
      <c r="CA198" s="47">
        <v>0</v>
      </c>
      <c r="CB198" s="46">
        <f t="shared" si="200"/>
        <v>0</v>
      </c>
      <c r="CC198" s="48">
        <v>0</v>
      </c>
      <c r="CD198" s="46">
        <f t="shared" si="201"/>
        <v>0</v>
      </c>
      <c r="CE198" s="49">
        <v>40</v>
      </c>
      <c r="CF198" s="50">
        <f t="shared" si="205"/>
        <v>44857.912320000003</v>
      </c>
      <c r="CG198" s="51">
        <v>930256.48799999966</v>
      </c>
      <c r="CH198" s="52"/>
      <c r="CI198" s="52"/>
      <c r="CJ198" s="52"/>
      <c r="CK198" s="53"/>
      <c r="CL198" s="52">
        <f t="shared" si="208"/>
        <v>44857.912320000003</v>
      </c>
      <c r="CM198" s="52">
        <f t="shared" si="208"/>
        <v>44857.912320000003</v>
      </c>
      <c r="CN198" s="52">
        <f t="shared" si="208"/>
        <v>44857.912320000003</v>
      </c>
      <c r="CO198" s="52">
        <f t="shared" si="208"/>
        <v>44857.912320000003</v>
      </c>
      <c r="CP198" s="52">
        <f t="shared" si="208"/>
        <v>44857.912320000003</v>
      </c>
      <c r="CQ198" s="52">
        <f t="shared" si="208"/>
        <v>44857.912320000003</v>
      </c>
      <c r="CR198" s="52">
        <f t="shared" si="208"/>
        <v>44857.912320000003</v>
      </c>
      <c r="CS198" s="52">
        <f t="shared" si="208"/>
        <v>44857.912320000003</v>
      </c>
      <c r="CT198" s="52">
        <f t="shared" si="208"/>
        <v>44857.912320000003</v>
      </c>
      <c r="CU198" s="52">
        <f t="shared" si="208"/>
        <v>44857.912320000003</v>
      </c>
      <c r="CV198" s="52">
        <f t="shared" si="208"/>
        <v>44857.912320000003</v>
      </c>
      <c r="CW198" s="52">
        <f t="shared" si="208"/>
        <v>44857.912320000003</v>
      </c>
      <c r="CX198" s="52">
        <f t="shared" si="208"/>
        <v>44857.912320000003</v>
      </c>
      <c r="CY198" s="52">
        <f t="shared" si="208"/>
        <v>44857.912320000003</v>
      </c>
      <c r="CZ198" s="52">
        <f t="shared" si="210"/>
        <v>44857.912320000003</v>
      </c>
      <c r="DA198" s="52">
        <f t="shared" si="210"/>
        <v>44857.912320000003</v>
      </c>
      <c r="DB198" s="52">
        <f t="shared" si="210"/>
        <v>44857.912320000003</v>
      </c>
      <c r="DC198" s="52">
        <f t="shared" si="210"/>
        <v>44857.912320000003</v>
      </c>
      <c r="DD198" s="52">
        <f t="shared" si="210"/>
        <v>44857.912320000003</v>
      </c>
      <c r="DE198" s="52">
        <f t="shared" si="210"/>
        <v>44857.912320000003</v>
      </c>
      <c r="DF198" s="52">
        <f t="shared" si="210"/>
        <v>44857.912320000003</v>
      </c>
      <c r="DG198" s="54">
        <v>841660.63200000045</v>
      </c>
      <c r="DH198" s="55">
        <v>21</v>
      </c>
      <c r="DI198" s="56" t="s">
        <v>1002</v>
      </c>
      <c r="DJ198" s="57">
        <v>43200</v>
      </c>
      <c r="DK198" s="57">
        <v>131932.79999999999</v>
      </c>
      <c r="DL198" s="57">
        <v>973658.88000000012</v>
      </c>
      <c r="DM198" s="57">
        <v>1771917.12</v>
      </c>
      <c r="DN198" s="57">
        <v>1727619.192</v>
      </c>
      <c r="DO198" s="57">
        <v>518.4</v>
      </c>
      <c r="DP198" s="58">
        <v>1715.1263999999999</v>
      </c>
      <c r="DQ198" s="58">
        <v>12657.56544</v>
      </c>
      <c r="DR198" s="58">
        <v>23034.922559999999</v>
      </c>
      <c r="DS198" s="58">
        <v>22459.049496</v>
      </c>
    </row>
    <row r="199" spans="1:123" x14ac:dyDescent="0.25">
      <c r="A199" s="30" t="s">
        <v>1003</v>
      </c>
      <c r="B199" s="65">
        <v>1520013</v>
      </c>
      <c r="C199" s="66"/>
      <c r="D199" s="67" t="s">
        <v>1004</v>
      </c>
      <c r="E199" s="34" t="s">
        <v>478</v>
      </c>
      <c r="F199" s="34" t="s">
        <v>604</v>
      </c>
      <c r="G199" s="34" t="s">
        <v>479</v>
      </c>
      <c r="H199" s="34" t="s">
        <v>51</v>
      </c>
      <c r="I199" s="34" t="s">
        <v>740</v>
      </c>
      <c r="J199" s="34" t="s">
        <v>28</v>
      </c>
      <c r="K199" s="34" t="s">
        <v>692</v>
      </c>
      <c r="L199" s="34" t="s">
        <v>467</v>
      </c>
      <c r="M199" s="36">
        <v>1.04</v>
      </c>
      <c r="N199" s="69" t="s">
        <v>468</v>
      </c>
      <c r="O199" s="69" t="s">
        <v>30</v>
      </c>
      <c r="P199" s="37" t="s">
        <v>469</v>
      </c>
      <c r="Q199" s="38">
        <v>2021</v>
      </c>
      <c r="R199" s="39" t="s">
        <v>470</v>
      </c>
      <c r="S199" s="37" t="s">
        <v>471</v>
      </c>
      <c r="T199" s="39" t="s">
        <v>494</v>
      </c>
      <c r="U199" s="39" t="s">
        <v>524</v>
      </c>
      <c r="V199" s="39" t="s">
        <v>729</v>
      </c>
      <c r="W199" s="40" t="s">
        <v>998</v>
      </c>
      <c r="X199" s="40" t="s">
        <v>474</v>
      </c>
      <c r="Y199" s="41"/>
      <c r="Z199" s="274">
        <v>106247.71</v>
      </c>
      <c r="AA199" s="42"/>
      <c r="AB199" s="43">
        <f>2266328+2448827</f>
        <v>4715155</v>
      </c>
      <c r="AC199" s="43">
        <v>60900</v>
      </c>
      <c r="AD199" s="43"/>
      <c r="AE199" s="43">
        <v>60900</v>
      </c>
      <c r="AF199" s="44"/>
      <c r="AG199" s="45">
        <f t="shared" si="129"/>
        <v>6290773</v>
      </c>
      <c r="AH199" s="45">
        <f t="shared" si="130"/>
        <v>6526916.2400000002</v>
      </c>
      <c r="AI199" s="45">
        <f t="shared" si="209"/>
        <v>6633163.9500000002</v>
      </c>
      <c r="AJ199" s="85">
        <v>387192</v>
      </c>
      <c r="AK199" s="85">
        <v>4132506</v>
      </c>
      <c r="AL199" s="46">
        <f t="shared" si="157"/>
        <v>4297806.24</v>
      </c>
      <c r="AM199" s="85">
        <v>1771075</v>
      </c>
      <c r="AN199" s="46">
        <f t="shared" si="185"/>
        <v>1841918</v>
      </c>
      <c r="AO199" s="46">
        <v>0</v>
      </c>
      <c r="AP199" s="46">
        <f t="shared" si="159"/>
        <v>0</v>
      </c>
      <c r="AQ199" s="46">
        <v>0</v>
      </c>
      <c r="AR199" s="46">
        <f t="shared" si="160"/>
        <v>0</v>
      </c>
      <c r="AS199" s="46">
        <v>0</v>
      </c>
      <c r="AT199" s="46">
        <f t="shared" si="161"/>
        <v>0</v>
      </c>
      <c r="AU199" s="46">
        <v>0</v>
      </c>
      <c r="AV199" s="46">
        <f t="shared" si="162"/>
        <v>0</v>
      </c>
      <c r="AW199" s="46">
        <v>0</v>
      </c>
      <c r="AX199" s="46">
        <f t="shared" si="163"/>
        <v>0</v>
      </c>
      <c r="AY199" s="46">
        <v>0</v>
      </c>
      <c r="AZ199" s="46">
        <f t="shared" si="186"/>
        <v>0</v>
      </c>
      <c r="BA199" s="46">
        <v>0</v>
      </c>
      <c r="BB199" s="46">
        <f t="shared" si="187"/>
        <v>0</v>
      </c>
      <c r="BC199" s="46">
        <v>0</v>
      </c>
      <c r="BD199" s="46">
        <f t="shared" si="188"/>
        <v>0</v>
      </c>
      <c r="BE199" s="46">
        <v>0</v>
      </c>
      <c r="BF199" s="46">
        <f t="shared" si="189"/>
        <v>0</v>
      </c>
      <c r="BG199" s="46">
        <v>0</v>
      </c>
      <c r="BH199" s="46">
        <f t="shared" si="190"/>
        <v>0</v>
      </c>
      <c r="BI199" s="46">
        <v>0</v>
      </c>
      <c r="BJ199" s="46">
        <f t="shared" si="191"/>
        <v>0</v>
      </c>
      <c r="BK199" s="46">
        <v>0</v>
      </c>
      <c r="BL199" s="46">
        <f t="shared" si="192"/>
        <v>0</v>
      </c>
      <c r="BM199" s="46">
        <v>0</v>
      </c>
      <c r="BN199" s="46">
        <f t="shared" si="193"/>
        <v>0</v>
      </c>
      <c r="BO199" s="46">
        <v>0</v>
      </c>
      <c r="BP199" s="46">
        <f t="shared" si="194"/>
        <v>0</v>
      </c>
      <c r="BQ199" s="46">
        <v>0</v>
      </c>
      <c r="BR199" s="46">
        <f t="shared" si="195"/>
        <v>0</v>
      </c>
      <c r="BS199" s="46">
        <v>0</v>
      </c>
      <c r="BT199" s="46">
        <f t="shared" si="196"/>
        <v>0</v>
      </c>
      <c r="BU199" s="46">
        <v>0</v>
      </c>
      <c r="BV199" s="46">
        <f t="shared" si="197"/>
        <v>0</v>
      </c>
      <c r="BW199" s="46">
        <v>0</v>
      </c>
      <c r="BX199" s="46">
        <f t="shared" si="198"/>
        <v>0</v>
      </c>
      <c r="BY199" s="46">
        <v>0</v>
      </c>
      <c r="BZ199" s="46">
        <f t="shared" si="199"/>
        <v>0</v>
      </c>
      <c r="CA199" s="47">
        <v>0</v>
      </c>
      <c r="CB199" s="46">
        <f t="shared" si="200"/>
        <v>0</v>
      </c>
      <c r="CC199" s="48">
        <v>0</v>
      </c>
      <c r="CD199" s="46">
        <f t="shared" si="201"/>
        <v>0</v>
      </c>
      <c r="CE199" s="49">
        <v>40</v>
      </c>
      <c r="CF199" s="50">
        <f t="shared" si="205"/>
        <v>164306.59875</v>
      </c>
      <c r="CG199" s="71">
        <v>1166033.9879999999</v>
      </c>
      <c r="CH199" s="52"/>
      <c r="CI199" s="52"/>
      <c r="CJ199" s="52"/>
      <c r="CK199" s="53"/>
      <c r="CL199" s="52">
        <f t="shared" si="208"/>
        <v>164306.59875</v>
      </c>
      <c r="CM199" s="52">
        <f t="shared" si="208"/>
        <v>164306.59875</v>
      </c>
      <c r="CN199" s="52">
        <f t="shared" si="208"/>
        <v>164306.59875</v>
      </c>
      <c r="CO199" s="52">
        <f t="shared" si="208"/>
        <v>164306.59875</v>
      </c>
      <c r="CP199" s="52">
        <f t="shared" si="208"/>
        <v>164306.59875</v>
      </c>
      <c r="CQ199" s="52">
        <f t="shared" si="208"/>
        <v>164306.59875</v>
      </c>
      <c r="CR199" s="52">
        <f t="shared" si="208"/>
        <v>164306.59875</v>
      </c>
      <c r="CS199" s="52">
        <f t="shared" si="208"/>
        <v>164306.59875</v>
      </c>
      <c r="CT199" s="52">
        <f t="shared" si="208"/>
        <v>164306.59875</v>
      </c>
      <c r="CU199" s="52">
        <f t="shared" si="208"/>
        <v>164306.59875</v>
      </c>
      <c r="CV199" s="52">
        <f t="shared" si="208"/>
        <v>164306.59875</v>
      </c>
      <c r="CW199" s="52">
        <f t="shared" si="208"/>
        <v>164306.59875</v>
      </c>
      <c r="CX199" s="52">
        <f t="shared" si="208"/>
        <v>164306.59875</v>
      </c>
      <c r="CY199" s="52">
        <f t="shared" si="208"/>
        <v>164306.59875</v>
      </c>
      <c r="CZ199" s="52">
        <f t="shared" si="210"/>
        <v>164306.59875</v>
      </c>
      <c r="DA199" s="52">
        <f t="shared" si="210"/>
        <v>164306.59875</v>
      </c>
      <c r="DB199" s="52">
        <f t="shared" si="210"/>
        <v>164306.59875</v>
      </c>
      <c r="DC199" s="52">
        <f t="shared" si="210"/>
        <v>164306.59875</v>
      </c>
      <c r="DD199" s="52">
        <f t="shared" si="210"/>
        <v>164306.59875</v>
      </c>
      <c r="DE199" s="52">
        <f t="shared" si="210"/>
        <v>164306.59875</v>
      </c>
      <c r="DF199" s="52">
        <f t="shared" si="210"/>
        <v>164306.59875</v>
      </c>
      <c r="DG199" s="54">
        <v>1054983.1320000002</v>
      </c>
      <c r="DH199" s="55">
        <v>21</v>
      </c>
      <c r="DI199" s="56" t="s">
        <v>1005</v>
      </c>
      <c r="DJ199" s="88">
        <v>232300</v>
      </c>
      <c r="DK199" s="57">
        <v>581032.80000000005</v>
      </c>
      <c r="DL199" s="57">
        <v>1422758.8800000001</v>
      </c>
      <c r="DM199" s="57">
        <v>2221017.12</v>
      </c>
      <c r="DN199" s="57">
        <v>2165491.6920000003</v>
      </c>
      <c r="DO199" s="57">
        <v>2787.6</v>
      </c>
      <c r="DP199" s="58">
        <v>7553.4264000000003</v>
      </c>
      <c r="DQ199" s="58">
        <v>18495.865440000001</v>
      </c>
      <c r="DR199" s="58">
        <v>28873.222559999998</v>
      </c>
      <c r="DS199" s="58">
        <v>28151.391996000002</v>
      </c>
    </row>
    <row r="200" spans="1:123" x14ac:dyDescent="0.25">
      <c r="A200" s="30" t="s">
        <v>1006</v>
      </c>
      <c r="B200" s="65">
        <v>1520014</v>
      </c>
      <c r="C200" s="66"/>
      <c r="D200" s="67" t="s">
        <v>1007</v>
      </c>
      <c r="E200" s="34" t="s">
        <v>478</v>
      </c>
      <c r="F200" s="34" t="s">
        <v>604</v>
      </c>
      <c r="G200" s="34" t="s">
        <v>479</v>
      </c>
      <c r="H200" s="34" t="s">
        <v>54</v>
      </c>
      <c r="I200" s="34" t="s">
        <v>490</v>
      </c>
      <c r="J200" s="34" t="s">
        <v>110</v>
      </c>
      <c r="K200" s="34" t="s">
        <v>728</v>
      </c>
      <c r="L200" s="34" t="s">
        <v>467</v>
      </c>
      <c r="M200" s="36">
        <v>1.04</v>
      </c>
      <c r="N200" s="69" t="s">
        <v>586</v>
      </c>
      <c r="O200" s="69" t="s">
        <v>30</v>
      </c>
      <c r="P200" s="37" t="s">
        <v>471</v>
      </c>
      <c r="Q200" s="38">
        <v>2021</v>
      </c>
      <c r="R200" s="39" t="s">
        <v>470</v>
      </c>
      <c r="S200" s="37" t="s">
        <v>493</v>
      </c>
      <c r="T200" s="39" t="s">
        <v>494</v>
      </c>
      <c r="U200" s="39" t="s">
        <v>524</v>
      </c>
      <c r="V200" s="39" t="s">
        <v>606</v>
      </c>
      <c r="W200" s="40" t="s">
        <v>998</v>
      </c>
      <c r="X200" s="40" t="s">
        <v>530</v>
      </c>
      <c r="Y200" s="41"/>
      <c r="Z200" s="274">
        <v>2932.73</v>
      </c>
      <c r="AA200" s="42"/>
      <c r="AB200" s="43">
        <v>2301680.08</v>
      </c>
      <c r="AC200" s="43">
        <v>399465</v>
      </c>
      <c r="AD200" s="43"/>
      <c r="AE200" s="43">
        <v>399465</v>
      </c>
      <c r="AF200" s="44"/>
      <c r="AG200" s="45">
        <f t="shared" si="129"/>
        <v>2390814.2831999999</v>
      </c>
      <c r="AH200" s="45">
        <f t="shared" si="130"/>
        <v>2478174.2831999999</v>
      </c>
      <c r="AI200" s="45">
        <f t="shared" si="209"/>
        <v>2481107.0131999999</v>
      </c>
      <c r="AJ200" s="46">
        <f>209747.2832-2933</f>
        <v>206814.28320000001</v>
      </c>
      <c r="AK200" s="46">
        <v>1560000</v>
      </c>
      <c r="AL200" s="46">
        <f t="shared" si="157"/>
        <v>1622400</v>
      </c>
      <c r="AM200" s="46">
        <v>624000</v>
      </c>
      <c r="AN200" s="46">
        <f t="shared" si="185"/>
        <v>648960</v>
      </c>
      <c r="AO200" s="46">
        <v>0</v>
      </c>
      <c r="AP200" s="46">
        <f t="shared" si="159"/>
        <v>0</v>
      </c>
      <c r="AQ200" s="46">
        <v>0</v>
      </c>
      <c r="AR200" s="46">
        <f t="shared" si="160"/>
        <v>0</v>
      </c>
      <c r="AS200" s="46">
        <v>0</v>
      </c>
      <c r="AT200" s="46">
        <f t="shared" si="161"/>
        <v>0</v>
      </c>
      <c r="AU200" s="46">
        <v>0</v>
      </c>
      <c r="AV200" s="46">
        <f t="shared" si="162"/>
        <v>0</v>
      </c>
      <c r="AW200" s="46">
        <v>0</v>
      </c>
      <c r="AX200" s="46">
        <f t="shared" si="163"/>
        <v>0</v>
      </c>
      <c r="AY200" s="46">
        <v>0</v>
      </c>
      <c r="AZ200" s="46">
        <f t="shared" si="186"/>
        <v>0</v>
      </c>
      <c r="BA200" s="46">
        <v>0</v>
      </c>
      <c r="BB200" s="46">
        <f t="shared" si="187"/>
        <v>0</v>
      </c>
      <c r="BC200" s="46">
        <v>0</v>
      </c>
      <c r="BD200" s="46">
        <f t="shared" si="188"/>
        <v>0</v>
      </c>
      <c r="BE200" s="46">
        <v>0</v>
      </c>
      <c r="BF200" s="46">
        <f t="shared" si="189"/>
        <v>0</v>
      </c>
      <c r="BG200" s="46">
        <v>0</v>
      </c>
      <c r="BH200" s="46">
        <f t="shared" si="190"/>
        <v>0</v>
      </c>
      <c r="BI200" s="46">
        <v>0</v>
      </c>
      <c r="BJ200" s="46">
        <f t="shared" si="191"/>
        <v>0</v>
      </c>
      <c r="BK200" s="46">
        <v>0</v>
      </c>
      <c r="BL200" s="46">
        <f t="shared" si="192"/>
        <v>0</v>
      </c>
      <c r="BM200" s="46">
        <v>0</v>
      </c>
      <c r="BN200" s="46">
        <f t="shared" si="193"/>
        <v>0</v>
      </c>
      <c r="BO200" s="46">
        <v>0</v>
      </c>
      <c r="BP200" s="46">
        <f t="shared" si="194"/>
        <v>0</v>
      </c>
      <c r="BQ200" s="46">
        <v>0</v>
      </c>
      <c r="BR200" s="46">
        <f t="shared" si="195"/>
        <v>0</v>
      </c>
      <c r="BS200" s="46">
        <v>0</v>
      </c>
      <c r="BT200" s="46">
        <f t="shared" si="196"/>
        <v>0</v>
      </c>
      <c r="BU200" s="46">
        <v>0</v>
      </c>
      <c r="BV200" s="46">
        <f t="shared" si="197"/>
        <v>0</v>
      </c>
      <c r="BW200" s="46">
        <v>0</v>
      </c>
      <c r="BX200" s="46">
        <f t="shared" si="198"/>
        <v>0</v>
      </c>
      <c r="BY200" s="46">
        <v>0</v>
      </c>
      <c r="BZ200" s="46">
        <f t="shared" si="199"/>
        <v>0</v>
      </c>
      <c r="CA200" s="47">
        <v>0</v>
      </c>
      <c r="CB200" s="46">
        <f t="shared" si="200"/>
        <v>0</v>
      </c>
      <c r="CC200" s="48">
        <v>0</v>
      </c>
      <c r="CD200" s="46">
        <f t="shared" si="201"/>
        <v>0</v>
      </c>
      <c r="CE200" s="49">
        <v>40</v>
      </c>
      <c r="CF200" s="50">
        <f t="shared" si="205"/>
        <v>52041.050329999998</v>
      </c>
      <c r="CG200" s="51">
        <v>1046998.1986799994</v>
      </c>
      <c r="CH200" s="52"/>
      <c r="CI200" s="52"/>
      <c r="CJ200" s="52"/>
      <c r="CK200" s="53"/>
      <c r="CL200" s="52">
        <f t="shared" si="208"/>
        <v>52041.050329999998</v>
      </c>
      <c r="CM200" s="52">
        <f t="shared" si="208"/>
        <v>52041.050329999998</v>
      </c>
      <c r="CN200" s="52">
        <f t="shared" si="208"/>
        <v>52041.050329999998</v>
      </c>
      <c r="CO200" s="52">
        <f t="shared" si="208"/>
        <v>52041.050329999998</v>
      </c>
      <c r="CP200" s="52">
        <f t="shared" si="208"/>
        <v>52041.050329999998</v>
      </c>
      <c r="CQ200" s="52">
        <f t="shared" si="208"/>
        <v>52041.050329999998</v>
      </c>
      <c r="CR200" s="52">
        <f t="shared" si="208"/>
        <v>52041.050329999998</v>
      </c>
      <c r="CS200" s="52">
        <f t="shared" si="208"/>
        <v>52041.050329999998</v>
      </c>
      <c r="CT200" s="52">
        <f t="shared" si="208"/>
        <v>52041.050329999998</v>
      </c>
      <c r="CU200" s="52">
        <f t="shared" si="208"/>
        <v>52041.050329999998</v>
      </c>
      <c r="CV200" s="52">
        <f t="shared" si="208"/>
        <v>52041.050329999998</v>
      </c>
      <c r="CW200" s="52">
        <f t="shared" si="208"/>
        <v>52041.050329999998</v>
      </c>
      <c r="CX200" s="52">
        <f t="shared" si="208"/>
        <v>52041.050329999998</v>
      </c>
      <c r="CY200" s="52">
        <f t="shared" si="208"/>
        <v>52041.050329999998</v>
      </c>
      <c r="CZ200" s="52">
        <f t="shared" si="210"/>
        <v>52041.050329999998</v>
      </c>
      <c r="DA200" s="52">
        <f t="shared" si="210"/>
        <v>52041.050329999998</v>
      </c>
      <c r="DB200" s="52">
        <f t="shared" si="210"/>
        <v>52041.050329999998</v>
      </c>
      <c r="DC200" s="52">
        <f t="shared" si="210"/>
        <v>52041.050329999998</v>
      </c>
      <c r="DD200" s="52">
        <f t="shared" si="210"/>
        <v>52041.050329999998</v>
      </c>
      <c r="DE200" s="52">
        <f t="shared" si="210"/>
        <v>52041.050329999998</v>
      </c>
      <c r="DF200" s="52">
        <f t="shared" si="210"/>
        <v>52041.050329999998</v>
      </c>
      <c r="DG200" s="54">
        <v>947284.0845200005</v>
      </c>
      <c r="DH200" s="55">
        <v>21</v>
      </c>
      <c r="DI200" s="56" t="s">
        <v>1008</v>
      </c>
      <c r="DJ200" s="88">
        <v>0</v>
      </c>
      <c r="DK200" s="57">
        <v>209747.28320000001</v>
      </c>
      <c r="DL200" s="57">
        <v>1370282.2831999999</v>
      </c>
      <c r="DM200" s="57">
        <v>1994282.2831999999</v>
      </c>
      <c r="DN200" s="57">
        <v>1944425.22612</v>
      </c>
      <c r="DO200" s="57">
        <v>0</v>
      </c>
      <c r="DP200" s="58">
        <v>2726.7146815999999</v>
      </c>
      <c r="DQ200" s="58">
        <v>17813.669681599997</v>
      </c>
      <c r="DR200" s="58">
        <v>25925.669681599997</v>
      </c>
      <c r="DS200" s="58">
        <v>25277.527939559997</v>
      </c>
    </row>
    <row r="201" spans="1:123" x14ac:dyDescent="0.25">
      <c r="A201" s="110" t="s">
        <v>1009</v>
      </c>
      <c r="B201" s="65">
        <v>1520015</v>
      </c>
      <c r="C201" s="66"/>
      <c r="D201" s="67" t="s">
        <v>1010</v>
      </c>
      <c r="E201" s="34" t="s">
        <v>462</v>
      </c>
      <c r="F201" s="34" t="s">
        <v>461</v>
      </c>
      <c r="G201" s="34" t="s">
        <v>463</v>
      </c>
      <c r="H201" s="34" t="s">
        <v>464</v>
      </c>
      <c r="I201" s="34" t="s">
        <v>740</v>
      </c>
      <c r="J201" s="34" t="s">
        <v>48</v>
      </c>
      <c r="K201" s="34" t="s">
        <v>714</v>
      </c>
      <c r="L201" s="34" t="s">
        <v>467</v>
      </c>
      <c r="M201" s="36">
        <v>1.0415000000000001</v>
      </c>
      <c r="N201" s="69" t="s">
        <v>586</v>
      </c>
      <c r="O201" s="69" t="s">
        <v>58</v>
      </c>
      <c r="P201" s="113" t="s">
        <v>469</v>
      </c>
      <c r="Q201" s="114">
        <v>2021</v>
      </c>
      <c r="R201" s="111" t="s">
        <v>470</v>
      </c>
      <c r="S201" s="113" t="s">
        <v>471</v>
      </c>
      <c r="T201" s="111" t="s">
        <v>481</v>
      </c>
      <c r="U201" s="111" t="s">
        <v>482</v>
      </c>
      <c r="V201" s="111" t="s">
        <v>847</v>
      </c>
      <c r="W201" s="112" t="s">
        <v>847</v>
      </c>
      <c r="X201" s="112" t="s">
        <v>474</v>
      </c>
      <c r="Y201" s="115"/>
      <c r="Z201" s="274">
        <v>81227</v>
      </c>
      <c r="AA201" s="115"/>
      <c r="AB201" s="118">
        <f>2097612-197870-81227</f>
        <v>1818515</v>
      </c>
      <c r="AC201" s="43">
        <v>197870</v>
      </c>
      <c r="AD201" s="116"/>
      <c r="AE201" s="43">
        <v>197870</v>
      </c>
      <c r="AF201" s="44"/>
      <c r="AG201" s="45">
        <f t="shared" si="129"/>
        <v>2016385.04</v>
      </c>
      <c r="AH201" s="45">
        <f t="shared" si="130"/>
        <v>2096458.1342250002</v>
      </c>
      <c r="AI201" s="45">
        <f t="shared" si="209"/>
        <v>2177685.1342250002</v>
      </c>
      <c r="AJ201" s="46">
        <v>86912.89</v>
      </c>
      <c r="AK201" s="46">
        <v>695305.26</v>
      </c>
      <c r="AL201" s="46">
        <f t="shared" si="157"/>
        <v>724160.42829000007</v>
      </c>
      <c r="AM201" s="46">
        <v>695305.26</v>
      </c>
      <c r="AN201" s="46">
        <f t="shared" si="185"/>
        <v>724160.42829000007</v>
      </c>
      <c r="AO201" s="46">
        <v>538861.63</v>
      </c>
      <c r="AP201" s="46">
        <f t="shared" si="159"/>
        <v>561224.38764500001</v>
      </c>
      <c r="AQ201" s="46">
        <v>0</v>
      </c>
      <c r="AR201" s="46">
        <f t="shared" si="160"/>
        <v>0</v>
      </c>
      <c r="AS201" s="46">
        <v>0</v>
      </c>
      <c r="AT201" s="46">
        <f t="shared" si="161"/>
        <v>0</v>
      </c>
      <c r="AU201" s="46">
        <v>0</v>
      </c>
      <c r="AV201" s="46">
        <f t="shared" si="162"/>
        <v>0</v>
      </c>
      <c r="AW201" s="46">
        <v>0</v>
      </c>
      <c r="AX201" s="46">
        <f t="shared" si="163"/>
        <v>0</v>
      </c>
      <c r="AY201" s="46">
        <v>0</v>
      </c>
      <c r="AZ201" s="46">
        <f t="shared" si="186"/>
        <v>0</v>
      </c>
      <c r="BA201" s="46">
        <v>0</v>
      </c>
      <c r="BB201" s="46">
        <f t="shared" si="187"/>
        <v>0</v>
      </c>
      <c r="BC201" s="46">
        <v>0</v>
      </c>
      <c r="BD201" s="46">
        <f t="shared" si="188"/>
        <v>0</v>
      </c>
      <c r="BE201" s="46">
        <v>0</v>
      </c>
      <c r="BF201" s="46">
        <f t="shared" si="189"/>
        <v>0</v>
      </c>
      <c r="BG201" s="46">
        <v>0</v>
      </c>
      <c r="BH201" s="46">
        <f t="shared" si="190"/>
        <v>0</v>
      </c>
      <c r="BI201" s="46">
        <v>0</v>
      </c>
      <c r="BJ201" s="46">
        <f t="shared" si="191"/>
        <v>0</v>
      </c>
      <c r="BK201" s="46">
        <v>0</v>
      </c>
      <c r="BL201" s="46">
        <f t="shared" si="192"/>
        <v>0</v>
      </c>
      <c r="BM201" s="46">
        <v>0</v>
      </c>
      <c r="BN201" s="46">
        <f t="shared" si="193"/>
        <v>0</v>
      </c>
      <c r="BO201" s="46">
        <v>0</v>
      </c>
      <c r="BP201" s="46">
        <f t="shared" si="194"/>
        <v>0</v>
      </c>
      <c r="BQ201" s="46">
        <v>0</v>
      </c>
      <c r="BR201" s="46">
        <f t="shared" si="195"/>
        <v>0</v>
      </c>
      <c r="BS201" s="46">
        <v>0</v>
      </c>
      <c r="BT201" s="46">
        <f t="shared" si="196"/>
        <v>0</v>
      </c>
      <c r="BU201" s="46">
        <v>0</v>
      </c>
      <c r="BV201" s="46">
        <f t="shared" si="197"/>
        <v>0</v>
      </c>
      <c r="BW201" s="46">
        <v>0</v>
      </c>
      <c r="BX201" s="46">
        <f t="shared" si="198"/>
        <v>0</v>
      </c>
      <c r="BY201" s="46">
        <v>0</v>
      </c>
      <c r="BZ201" s="46">
        <f t="shared" si="199"/>
        <v>0</v>
      </c>
      <c r="CA201" s="47">
        <v>0</v>
      </c>
      <c r="CB201" s="46">
        <f t="shared" si="200"/>
        <v>0</v>
      </c>
      <c r="CC201" s="48">
        <v>0</v>
      </c>
      <c r="CD201" s="46">
        <f t="shared" si="201"/>
        <v>0</v>
      </c>
      <c r="CE201" s="49">
        <v>40</v>
      </c>
      <c r="CF201" s="50">
        <f t="shared" si="205"/>
        <v>49495.378355625005</v>
      </c>
      <c r="CG201" s="51">
        <v>949871.01999999967</v>
      </c>
      <c r="CH201" s="52"/>
      <c r="CI201" s="52"/>
      <c r="CJ201" s="52"/>
      <c r="CK201" s="53"/>
      <c r="CL201" s="53"/>
      <c r="CM201" s="52">
        <f>$CF201</f>
        <v>49495.378355625005</v>
      </c>
      <c r="CN201" s="52">
        <f>$CF201</f>
        <v>49495.378355625005</v>
      </c>
      <c r="CO201" s="52">
        <f t="shared" si="208"/>
        <v>49495.378355625005</v>
      </c>
      <c r="CP201" s="52">
        <f t="shared" si="208"/>
        <v>49495.378355625005</v>
      </c>
      <c r="CQ201" s="52">
        <f t="shared" si="208"/>
        <v>49495.378355625005</v>
      </c>
      <c r="CR201" s="52">
        <f t="shared" si="208"/>
        <v>49495.378355625005</v>
      </c>
      <c r="CS201" s="52">
        <f t="shared" si="208"/>
        <v>49495.378355625005</v>
      </c>
      <c r="CT201" s="52">
        <f t="shared" si="208"/>
        <v>49495.378355625005</v>
      </c>
      <c r="CU201" s="52">
        <f t="shared" si="208"/>
        <v>49495.378355625005</v>
      </c>
      <c r="CV201" s="52">
        <f t="shared" si="208"/>
        <v>49495.378355625005</v>
      </c>
      <c r="CW201" s="52">
        <f t="shared" si="208"/>
        <v>49495.378355625005</v>
      </c>
      <c r="CX201" s="52">
        <f t="shared" si="208"/>
        <v>49495.378355625005</v>
      </c>
      <c r="CY201" s="52">
        <f t="shared" si="208"/>
        <v>49495.378355625005</v>
      </c>
      <c r="CZ201" s="52">
        <f t="shared" si="210"/>
        <v>49495.378355625005</v>
      </c>
      <c r="DA201" s="52">
        <f t="shared" si="210"/>
        <v>49495.378355625005</v>
      </c>
      <c r="DB201" s="52">
        <f t="shared" si="210"/>
        <v>49495.378355625005</v>
      </c>
      <c r="DC201" s="52">
        <f t="shared" si="210"/>
        <v>49495.378355625005</v>
      </c>
      <c r="DD201" s="52">
        <f t="shared" si="210"/>
        <v>49495.378355625005</v>
      </c>
      <c r="DE201" s="52">
        <f t="shared" si="210"/>
        <v>49495.378355625005</v>
      </c>
      <c r="DF201" s="52">
        <f t="shared" si="210"/>
        <v>49495.378355625005</v>
      </c>
      <c r="DG201" s="54">
        <v>949871.02000000037</v>
      </c>
      <c r="DH201" s="55">
        <v>20</v>
      </c>
      <c r="DI201" s="56" t="s">
        <v>1011</v>
      </c>
      <c r="DJ201" s="88">
        <v>81227</v>
      </c>
      <c r="DK201" s="57">
        <v>168139.89</v>
      </c>
      <c r="DL201" s="57">
        <v>665575.15</v>
      </c>
      <c r="DM201" s="57">
        <v>1360880.4100000001</v>
      </c>
      <c r="DN201" s="57">
        <v>1899742.04</v>
      </c>
      <c r="DO201" s="57">
        <v>974.72400000000005</v>
      </c>
      <c r="DP201" s="58">
        <v>2185.8185699999999</v>
      </c>
      <c r="DQ201" s="58">
        <v>8652.4769500000002</v>
      </c>
      <c r="DR201" s="58">
        <v>17691.445330000002</v>
      </c>
      <c r="DS201" s="58">
        <v>24696.646519999998</v>
      </c>
    </row>
    <row r="202" spans="1:123" x14ac:dyDescent="0.25">
      <c r="A202" s="30" t="s">
        <v>1012</v>
      </c>
      <c r="B202" s="65">
        <v>1520016</v>
      </c>
      <c r="C202" s="66"/>
      <c r="D202" s="67" t="s">
        <v>1013</v>
      </c>
      <c r="E202" s="34" t="s">
        <v>462</v>
      </c>
      <c r="F202" s="34" t="s">
        <v>461</v>
      </c>
      <c r="G202" s="34" t="s">
        <v>463</v>
      </c>
      <c r="H202" s="34" t="s">
        <v>464</v>
      </c>
      <c r="I202" s="34" t="s">
        <v>465</v>
      </c>
      <c r="J202" s="34" t="s">
        <v>44</v>
      </c>
      <c r="K202" s="34" t="s">
        <v>709</v>
      </c>
      <c r="L202" s="34" t="s">
        <v>467</v>
      </c>
      <c r="M202" s="36">
        <v>1.0415000000000001</v>
      </c>
      <c r="N202" s="69" t="s">
        <v>586</v>
      </c>
      <c r="O202" s="69" t="s">
        <v>58</v>
      </c>
      <c r="P202" s="37" t="s">
        <v>469</v>
      </c>
      <c r="Q202" s="38">
        <v>2021</v>
      </c>
      <c r="R202" s="39" t="s">
        <v>470</v>
      </c>
      <c r="S202" s="37" t="s">
        <v>471</v>
      </c>
      <c r="T202" s="39" t="s">
        <v>481</v>
      </c>
      <c r="U202" s="39" t="s">
        <v>482</v>
      </c>
      <c r="V202" s="39" t="s">
        <v>847</v>
      </c>
      <c r="W202" s="40" t="s">
        <v>847</v>
      </c>
      <c r="X202" s="40" t="s">
        <v>474</v>
      </c>
      <c r="Y202" s="41"/>
      <c r="Z202" s="274">
        <v>0</v>
      </c>
      <c r="AA202" s="42"/>
      <c r="AB202" s="43">
        <v>1739414.47</v>
      </c>
      <c r="AC202" s="43">
        <v>0</v>
      </c>
      <c r="AD202" s="43"/>
      <c r="AE202" s="43">
        <v>0</v>
      </c>
      <c r="AF202" s="44"/>
      <c r="AG202" s="45">
        <f t="shared" si="129"/>
        <v>1739414.03</v>
      </c>
      <c r="AH202" s="45">
        <f t="shared" si="130"/>
        <v>1811599.7122450003</v>
      </c>
      <c r="AI202" s="45">
        <f t="shared" si="209"/>
        <v>1811599.7122450003</v>
      </c>
      <c r="AJ202" s="73">
        <v>0</v>
      </c>
      <c r="AK202" s="73">
        <v>86970.67</v>
      </c>
      <c r="AL202" s="46">
        <f t="shared" si="157"/>
        <v>90579.952805000008</v>
      </c>
      <c r="AM202" s="73">
        <v>86971</v>
      </c>
      <c r="AN202" s="46">
        <f t="shared" si="185"/>
        <v>90580.296500000011</v>
      </c>
      <c r="AO202" s="73">
        <v>695765.36</v>
      </c>
      <c r="AP202" s="46">
        <f t="shared" si="159"/>
        <v>724639.62244000006</v>
      </c>
      <c r="AQ202" s="73">
        <v>695765</v>
      </c>
      <c r="AR202" s="46">
        <f t="shared" si="160"/>
        <v>724639.24750000006</v>
      </c>
      <c r="AS202" s="73">
        <v>173942</v>
      </c>
      <c r="AT202" s="46">
        <f t="shared" si="161"/>
        <v>181160.59300000002</v>
      </c>
      <c r="AU202" s="46">
        <v>0</v>
      </c>
      <c r="AV202" s="46">
        <f t="shared" si="162"/>
        <v>0</v>
      </c>
      <c r="AW202" s="46">
        <v>0</v>
      </c>
      <c r="AX202" s="46">
        <f t="shared" si="163"/>
        <v>0</v>
      </c>
      <c r="AY202" s="46">
        <v>0</v>
      </c>
      <c r="AZ202" s="46">
        <f t="shared" si="186"/>
        <v>0</v>
      </c>
      <c r="BA202" s="46">
        <v>0</v>
      </c>
      <c r="BB202" s="46">
        <f t="shared" si="187"/>
        <v>0</v>
      </c>
      <c r="BC202" s="46">
        <v>0</v>
      </c>
      <c r="BD202" s="46">
        <f t="shared" si="188"/>
        <v>0</v>
      </c>
      <c r="BE202" s="46">
        <v>0</v>
      </c>
      <c r="BF202" s="46">
        <f t="shared" si="189"/>
        <v>0</v>
      </c>
      <c r="BG202" s="46">
        <v>0</v>
      </c>
      <c r="BH202" s="46">
        <f t="shared" si="190"/>
        <v>0</v>
      </c>
      <c r="BI202" s="46">
        <v>0</v>
      </c>
      <c r="BJ202" s="46">
        <f t="shared" si="191"/>
        <v>0</v>
      </c>
      <c r="BK202" s="46">
        <v>0</v>
      </c>
      <c r="BL202" s="46">
        <f t="shared" si="192"/>
        <v>0</v>
      </c>
      <c r="BM202" s="46">
        <v>0</v>
      </c>
      <c r="BN202" s="46">
        <f t="shared" si="193"/>
        <v>0</v>
      </c>
      <c r="BO202" s="46">
        <v>0</v>
      </c>
      <c r="BP202" s="46">
        <f t="shared" si="194"/>
        <v>0</v>
      </c>
      <c r="BQ202" s="46">
        <v>0</v>
      </c>
      <c r="BR202" s="46">
        <f t="shared" si="195"/>
        <v>0</v>
      </c>
      <c r="BS202" s="46">
        <v>0</v>
      </c>
      <c r="BT202" s="46">
        <f t="shared" si="196"/>
        <v>0</v>
      </c>
      <c r="BU202" s="46">
        <v>0</v>
      </c>
      <c r="BV202" s="46">
        <f t="shared" si="197"/>
        <v>0</v>
      </c>
      <c r="BW202" s="46">
        <v>0</v>
      </c>
      <c r="BX202" s="46">
        <f t="shared" si="198"/>
        <v>0</v>
      </c>
      <c r="BY202" s="46">
        <v>0</v>
      </c>
      <c r="BZ202" s="46">
        <f t="shared" si="199"/>
        <v>0</v>
      </c>
      <c r="CA202" s="47">
        <v>0</v>
      </c>
      <c r="CB202" s="46">
        <f t="shared" si="200"/>
        <v>0</v>
      </c>
      <c r="CC202" s="48">
        <v>0</v>
      </c>
      <c r="CD202" s="46">
        <f t="shared" si="201"/>
        <v>0</v>
      </c>
      <c r="CE202" s="49">
        <v>40</v>
      </c>
      <c r="CF202" s="50">
        <f t="shared" si="205"/>
        <v>45289.99280612501</v>
      </c>
      <c r="CG202" s="71">
        <v>826221.87325000006</v>
      </c>
      <c r="CH202" s="52"/>
      <c r="CI202" s="52"/>
      <c r="CJ202" s="52"/>
      <c r="CK202" s="53"/>
      <c r="CL202" s="53"/>
      <c r="CM202" s="52"/>
      <c r="CN202" s="52"/>
      <c r="CO202" s="52">
        <f t="shared" si="208"/>
        <v>45289.99280612501</v>
      </c>
      <c r="CP202" s="52">
        <f t="shared" si="208"/>
        <v>45289.99280612501</v>
      </c>
      <c r="CQ202" s="52">
        <f t="shared" si="208"/>
        <v>45289.99280612501</v>
      </c>
      <c r="CR202" s="52">
        <f t="shared" si="208"/>
        <v>45289.99280612501</v>
      </c>
      <c r="CS202" s="52">
        <f t="shared" si="208"/>
        <v>45289.99280612501</v>
      </c>
      <c r="CT202" s="52">
        <f t="shared" si="208"/>
        <v>45289.99280612501</v>
      </c>
      <c r="CU202" s="52">
        <f t="shared" si="208"/>
        <v>45289.99280612501</v>
      </c>
      <c r="CV202" s="52">
        <f t="shared" si="208"/>
        <v>45289.99280612501</v>
      </c>
      <c r="CW202" s="52">
        <f t="shared" si="208"/>
        <v>45289.99280612501</v>
      </c>
      <c r="CX202" s="52">
        <f t="shared" si="208"/>
        <v>45289.99280612501</v>
      </c>
      <c r="CY202" s="52">
        <f t="shared" si="208"/>
        <v>45289.99280612501</v>
      </c>
      <c r="CZ202" s="52">
        <f t="shared" si="210"/>
        <v>45289.99280612501</v>
      </c>
      <c r="DA202" s="52">
        <f t="shared" si="210"/>
        <v>45289.99280612501</v>
      </c>
      <c r="DB202" s="52">
        <f t="shared" si="210"/>
        <v>45289.99280612501</v>
      </c>
      <c r="DC202" s="52">
        <f t="shared" si="210"/>
        <v>45289.99280612501</v>
      </c>
      <c r="DD202" s="52">
        <f t="shared" si="210"/>
        <v>45289.99280612501</v>
      </c>
      <c r="DE202" s="52">
        <f t="shared" si="210"/>
        <v>45289.99280612501</v>
      </c>
      <c r="DF202" s="52">
        <f t="shared" si="210"/>
        <v>45289.99280612501</v>
      </c>
      <c r="DG202" s="54">
        <v>913192.59674999991</v>
      </c>
      <c r="DH202" s="55">
        <v>19</v>
      </c>
      <c r="DI202" s="56" t="s">
        <v>475</v>
      </c>
      <c r="DJ202" s="57">
        <v>0</v>
      </c>
      <c r="DK202" s="57">
        <v>86970.67</v>
      </c>
      <c r="DL202" s="57">
        <v>173941.34</v>
      </c>
      <c r="DM202" s="57">
        <v>869706.7</v>
      </c>
      <c r="DN202" s="57">
        <v>1565472.06</v>
      </c>
      <c r="DO202" s="57">
        <v>0</v>
      </c>
      <c r="DP202" s="58">
        <v>1130.61871</v>
      </c>
      <c r="DQ202" s="58">
        <v>2261.2374199999999</v>
      </c>
      <c r="DR202" s="58">
        <v>11306.187099999999</v>
      </c>
      <c r="DS202" s="58">
        <v>20351.136780000001</v>
      </c>
    </row>
    <row r="203" spans="1:123" x14ac:dyDescent="0.25">
      <c r="A203" s="30" t="s">
        <v>1014</v>
      </c>
      <c r="B203" s="65">
        <v>1520017</v>
      </c>
      <c r="C203" s="66"/>
      <c r="D203" s="67" t="s">
        <v>1015</v>
      </c>
      <c r="E203" s="34" t="s">
        <v>462</v>
      </c>
      <c r="F203" s="34" t="s">
        <v>461</v>
      </c>
      <c r="G203" s="34" t="s">
        <v>463</v>
      </c>
      <c r="H203" s="34" t="s">
        <v>464</v>
      </c>
      <c r="I203" s="34" t="s">
        <v>584</v>
      </c>
      <c r="J203" s="34" t="s">
        <v>44</v>
      </c>
      <c r="K203" s="34" t="s">
        <v>466</v>
      </c>
      <c r="L203" s="34" t="s">
        <v>467</v>
      </c>
      <c r="M203" s="36">
        <v>1.0415000000000001</v>
      </c>
      <c r="N203" s="69" t="s">
        <v>468</v>
      </c>
      <c r="O203" s="69" t="s">
        <v>58</v>
      </c>
      <c r="P203" s="37" t="s">
        <v>469</v>
      </c>
      <c r="Q203" s="38">
        <v>2021</v>
      </c>
      <c r="R203" s="39" t="s">
        <v>470</v>
      </c>
      <c r="S203" s="37" t="s">
        <v>471</v>
      </c>
      <c r="T203" s="39" t="s">
        <v>472</v>
      </c>
      <c r="U203" s="39" t="s">
        <v>472</v>
      </c>
      <c r="V203" s="39" t="s">
        <v>1015</v>
      </c>
      <c r="W203" s="40" t="s">
        <v>473</v>
      </c>
      <c r="X203" s="40" t="s">
        <v>474</v>
      </c>
      <c r="Y203" s="41"/>
      <c r="Z203" s="274">
        <v>0</v>
      </c>
      <c r="AA203" s="42"/>
      <c r="AB203" s="43">
        <v>1625467.1740000001</v>
      </c>
      <c r="AC203" s="43">
        <v>0</v>
      </c>
      <c r="AD203" s="43"/>
      <c r="AE203" s="43">
        <v>0</v>
      </c>
      <c r="AF203" s="44"/>
      <c r="AG203" s="45">
        <f t="shared" ref="AG203:AG266" si="211">AJ203+AK203+AM203+AO203+AQ203+AS203+AU203+AW203+AY203+BA203+BC203+BI203+BE203+BG203+BK203+BM203+BO203+BQ203+BS203+BU203+BW203+BY203+CA203+CC203</f>
        <v>1625467.1740000001</v>
      </c>
      <c r="AH203" s="45">
        <f t="shared" ref="AH203:AH266" si="212">AJ203+AL203+AN203+AP203+AR203+AT203+AV203+AX203+AZ203+BB203+BD203+BJ203+BF203+BH203+BL203+BN203+BP203+BR203+BT203+BV203+BX203+BZ203+CB203+CD203</f>
        <v>1689551.2177790003</v>
      </c>
      <c r="AI203" s="45">
        <f t="shared" si="209"/>
        <v>1689551.2177790003</v>
      </c>
      <c r="AJ203" s="46">
        <v>81273.348000000013</v>
      </c>
      <c r="AK203" s="46">
        <v>81273.348000000013</v>
      </c>
      <c r="AL203" s="46">
        <f t="shared" si="157"/>
        <v>84646.191942000019</v>
      </c>
      <c r="AM203" s="46">
        <v>650186.7840000001</v>
      </c>
      <c r="AN203" s="46">
        <f t="shared" si="185"/>
        <v>677169.53553600016</v>
      </c>
      <c r="AO203" s="46">
        <v>650186.7840000001</v>
      </c>
      <c r="AP203" s="46">
        <f t="shared" si="159"/>
        <v>677169.53553600016</v>
      </c>
      <c r="AQ203" s="46">
        <v>162546.91</v>
      </c>
      <c r="AR203" s="46">
        <f t="shared" si="160"/>
        <v>169292.60676500003</v>
      </c>
      <c r="AS203" s="46">
        <v>0</v>
      </c>
      <c r="AT203" s="46">
        <f t="shared" si="161"/>
        <v>0</v>
      </c>
      <c r="AU203" s="46">
        <v>0</v>
      </c>
      <c r="AV203" s="46">
        <f t="shared" si="162"/>
        <v>0</v>
      </c>
      <c r="AW203" s="46">
        <v>0</v>
      </c>
      <c r="AX203" s="46">
        <f t="shared" si="163"/>
        <v>0</v>
      </c>
      <c r="AY203" s="46">
        <v>0</v>
      </c>
      <c r="AZ203" s="46">
        <f t="shared" si="186"/>
        <v>0</v>
      </c>
      <c r="BA203" s="46">
        <v>0</v>
      </c>
      <c r="BB203" s="46">
        <f t="shared" si="187"/>
        <v>0</v>
      </c>
      <c r="BC203" s="46">
        <v>0</v>
      </c>
      <c r="BD203" s="46">
        <f t="shared" si="188"/>
        <v>0</v>
      </c>
      <c r="BE203" s="46">
        <v>0</v>
      </c>
      <c r="BF203" s="46">
        <f t="shared" si="189"/>
        <v>0</v>
      </c>
      <c r="BG203" s="46">
        <v>0</v>
      </c>
      <c r="BH203" s="46">
        <f t="shared" si="190"/>
        <v>0</v>
      </c>
      <c r="BI203" s="46">
        <v>0</v>
      </c>
      <c r="BJ203" s="46">
        <f t="shared" si="191"/>
        <v>0</v>
      </c>
      <c r="BK203" s="46">
        <v>0</v>
      </c>
      <c r="BL203" s="46">
        <f t="shared" si="192"/>
        <v>0</v>
      </c>
      <c r="BM203" s="46">
        <v>0</v>
      </c>
      <c r="BN203" s="46">
        <f t="shared" si="193"/>
        <v>0</v>
      </c>
      <c r="BO203" s="46">
        <v>0</v>
      </c>
      <c r="BP203" s="46">
        <f t="shared" si="194"/>
        <v>0</v>
      </c>
      <c r="BQ203" s="46">
        <v>0</v>
      </c>
      <c r="BR203" s="46">
        <f t="shared" si="195"/>
        <v>0</v>
      </c>
      <c r="BS203" s="46">
        <v>0</v>
      </c>
      <c r="BT203" s="46">
        <f t="shared" si="196"/>
        <v>0</v>
      </c>
      <c r="BU203" s="46">
        <v>0</v>
      </c>
      <c r="BV203" s="46">
        <f t="shared" si="197"/>
        <v>0</v>
      </c>
      <c r="BW203" s="46">
        <v>0</v>
      </c>
      <c r="BX203" s="46">
        <f t="shared" si="198"/>
        <v>0</v>
      </c>
      <c r="BY203" s="46">
        <v>0</v>
      </c>
      <c r="BZ203" s="46">
        <f t="shared" si="199"/>
        <v>0</v>
      </c>
      <c r="CA203" s="47">
        <v>0</v>
      </c>
      <c r="CB203" s="46">
        <f t="shared" si="200"/>
        <v>0</v>
      </c>
      <c r="CC203" s="48">
        <v>0</v>
      </c>
      <c r="CD203" s="46">
        <f t="shared" si="201"/>
        <v>0</v>
      </c>
      <c r="CE203" s="49">
        <v>40</v>
      </c>
      <c r="CF203" s="50">
        <f t="shared" si="205"/>
        <v>42238.780444475007</v>
      </c>
      <c r="CG203" s="51">
        <v>772096.90764999995</v>
      </c>
      <c r="CH203" s="52"/>
      <c r="CI203" s="52"/>
      <c r="CJ203" s="52"/>
      <c r="CK203" s="53"/>
      <c r="CL203" s="53"/>
      <c r="CM203" s="53"/>
      <c r="CN203" s="52">
        <f t="shared" ref="CN203:CU209" si="213">$CF203</f>
        <v>42238.780444475007</v>
      </c>
      <c r="CO203" s="52">
        <f t="shared" si="208"/>
        <v>42238.780444475007</v>
      </c>
      <c r="CP203" s="52">
        <f t="shared" si="208"/>
        <v>42238.780444475007</v>
      </c>
      <c r="CQ203" s="52">
        <f t="shared" si="208"/>
        <v>42238.780444475007</v>
      </c>
      <c r="CR203" s="52">
        <f t="shared" si="208"/>
        <v>42238.780444475007</v>
      </c>
      <c r="CS203" s="52">
        <f t="shared" si="208"/>
        <v>42238.780444475007</v>
      </c>
      <c r="CT203" s="52">
        <f t="shared" si="208"/>
        <v>42238.780444475007</v>
      </c>
      <c r="CU203" s="52">
        <f t="shared" si="208"/>
        <v>42238.780444475007</v>
      </c>
      <c r="CV203" s="52">
        <f t="shared" si="208"/>
        <v>42238.780444475007</v>
      </c>
      <c r="CW203" s="52">
        <f t="shared" si="208"/>
        <v>42238.780444475007</v>
      </c>
      <c r="CX203" s="52">
        <f t="shared" si="208"/>
        <v>42238.780444475007</v>
      </c>
      <c r="CY203" s="52">
        <f t="shared" si="208"/>
        <v>42238.780444475007</v>
      </c>
      <c r="CZ203" s="52">
        <f t="shared" si="210"/>
        <v>42238.780444475007</v>
      </c>
      <c r="DA203" s="52">
        <f t="shared" si="210"/>
        <v>42238.780444475007</v>
      </c>
      <c r="DB203" s="52">
        <f t="shared" si="210"/>
        <v>42238.780444475007</v>
      </c>
      <c r="DC203" s="52">
        <f t="shared" si="210"/>
        <v>42238.780444475007</v>
      </c>
      <c r="DD203" s="52">
        <f t="shared" si="210"/>
        <v>42238.780444475007</v>
      </c>
      <c r="DE203" s="52">
        <f t="shared" si="210"/>
        <v>42238.780444475007</v>
      </c>
      <c r="DF203" s="52">
        <f t="shared" si="210"/>
        <v>42238.780444475007</v>
      </c>
      <c r="DG203" s="54">
        <v>853370.26635000017</v>
      </c>
      <c r="DH203" s="55">
        <v>19</v>
      </c>
      <c r="DI203" s="56" t="s">
        <v>475</v>
      </c>
      <c r="DJ203" s="57">
        <v>0</v>
      </c>
      <c r="DK203" s="57">
        <v>81273.348000000013</v>
      </c>
      <c r="DL203" s="57">
        <v>162546.69600000003</v>
      </c>
      <c r="DM203" s="57">
        <v>812733.4800000001</v>
      </c>
      <c r="DN203" s="57">
        <v>1462920.2640000002</v>
      </c>
      <c r="DO203" s="57">
        <v>0</v>
      </c>
      <c r="DP203" s="58">
        <v>1056.5535240000002</v>
      </c>
      <c r="DQ203" s="58">
        <v>2113.1070480000003</v>
      </c>
      <c r="DR203" s="58">
        <v>10565.535240000001</v>
      </c>
      <c r="DS203" s="58">
        <v>19017.963432</v>
      </c>
    </row>
    <row r="204" spans="1:123" x14ac:dyDescent="0.25">
      <c r="A204" s="30" t="s">
        <v>1016</v>
      </c>
      <c r="B204" s="65">
        <v>1520019</v>
      </c>
      <c r="C204" s="66"/>
      <c r="D204" s="67" t="s">
        <v>1017</v>
      </c>
      <c r="E204" s="34" t="s">
        <v>478</v>
      </c>
      <c r="F204" s="34" t="s">
        <v>604</v>
      </c>
      <c r="G204" s="34" t="s">
        <v>479</v>
      </c>
      <c r="H204" s="34" t="s">
        <v>54</v>
      </c>
      <c r="I204" s="34" t="s">
        <v>490</v>
      </c>
      <c r="J204" s="34" t="s">
        <v>1018</v>
      </c>
      <c r="K204" s="34" t="s">
        <v>695</v>
      </c>
      <c r="L204" s="34" t="s">
        <v>1019</v>
      </c>
      <c r="M204" s="36">
        <v>1.04</v>
      </c>
      <c r="N204" s="69">
        <v>2022</v>
      </c>
      <c r="O204" s="69" t="s">
        <v>30</v>
      </c>
      <c r="P204" s="37" t="s">
        <v>493</v>
      </c>
      <c r="Q204" s="38">
        <v>2021</v>
      </c>
      <c r="R204" s="39" t="s">
        <v>470</v>
      </c>
      <c r="S204" s="37" t="s">
        <v>686</v>
      </c>
      <c r="T204" s="39" t="s">
        <v>494</v>
      </c>
      <c r="U204" s="39" t="s">
        <v>495</v>
      </c>
      <c r="V204" s="39" t="s">
        <v>687</v>
      </c>
      <c r="W204" s="40" t="s">
        <v>998</v>
      </c>
      <c r="X204" s="40">
        <v>2022</v>
      </c>
      <c r="Y204" s="86"/>
      <c r="Z204" s="274">
        <v>612997.46</v>
      </c>
      <c r="AA204" s="42"/>
      <c r="AB204" s="43">
        <v>798238.61</v>
      </c>
      <c r="AC204" s="43">
        <v>123039</v>
      </c>
      <c r="AD204" s="43"/>
      <c r="AE204" s="43">
        <v>123039</v>
      </c>
      <c r="AF204" s="44"/>
      <c r="AG204" s="45">
        <f t="shared" si="211"/>
        <v>46574</v>
      </c>
      <c r="AH204" s="45">
        <f t="shared" si="212"/>
        <v>46574</v>
      </c>
      <c r="AI204" s="45">
        <f t="shared" si="209"/>
        <v>659571.46</v>
      </c>
      <c r="AJ204" s="256">
        <v>46574</v>
      </c>
      <c r="AK204" s="46">
        <v>0</v>
      </c>
      <c r="AL204" s="46">
        <f t="shared" si="157"/>
        <v>0</v>
      </c>
      <c r="AM204" s="46">
        <v>0</v>
      </c>
      <c r="AN204" s="46">
        <f t="shared" si="185"/>
        <v>0</v>
      </c>
      <c r="AO204" s="46">
        <v>0</v>
      </c>
      <c r="AP204" s="46">
        <f t="shared" si="159"/>
        <v>0</v>
      </c>
      <c r="AQ204" s="46">
        <v>0</v>
      </c>
      <c r="AR204" s="46">
        <f t="shared" si="160"/>
        <v>0</v>
      </c>
      <c r="AS204" s="46">
        <v>0</v>
      </c>
      <c r="AT204" s="46">
        <f t="shared" si="161"/>
        <v>0</v>
      </c>
      <c r="AU204" s="46">
        <v>0</v>
      </c>
      <c r="AV204" s="46">
        <f t="shared" si="162"/>
        <v>0</v>
      </c>
      <c r="AW204" s="46">
        <v>0</v>
      </c>
      <c r="AX204" s="46">
        <f t="shared" si="163"/>
        <v>0</v>
      </c>
      <c r="AY204" s="46">
        <v>0</v>
      </c>
      <c r="AZ204" s="46">
        <f t="shared" si="186"/>
        <v>0</v>
      </c>
      <c r="BA204" s="46">
        <v>0</v>
      </c>
      <c r="BB204" s="46">
        <f t="shared" si="187"/>
        <v>0</v>
      </c>
      <c r="BC204" s="46">
        <v>0</v>
      </c>
      <c r="BD204" s="46">
        <f t="shared" si="188"/>
        <v>0</v>
      </c>
      <c r="BE204" s="46">
        <v>0</v>
      </c>
      <c r="BF204" s="46">
        <f t="shared" si="189"/>
        <v>0</v>
      </c>
      <c r="BG204" s="46">
        <v>0</v>
      </c>
      <c r="BH204" s="46">
        <f t="shared" si="190"/>
        <v>0</v>
      </c>
      <c r="BI204" s="46">
        <v>0</v>
      </c>
      <c r="BJ204" s="46">
        <f t="shared" si="191"/>
        <v>0</v>
      </c>
      <c r="BK204" s="46">
        <v>0</v>
      </c>
      <c r="BL204" s="46">
        <f t="shared" si="192"/>
        <v>0</v>
      </c>
      <c r="BM204" s="46">
        <v>0</v>
      </c>
      <c r="BN204" s="46">
        <f t="shared" si="193"/>
        <v>0</v>
      </c>
      <c r="BO204" s="46">
        <v>0</v>
      </c>
      <c r="BP204" s="46">
        <f t="shared" si="194"/>
        <v>0</v>
      </c>
      <c r="BQ204" s="46">
        <v>0</v>
      </c>
      <c r="BR204" s="46">
        <f t="shared" si="195"/>
        <v>0</v>
      </c>
      <c r="BS204" s="46">
        <v>0</v>
      </c>
      <c r="BT204" s="46">
        <f t="shared" si="196"/>
        <v>0</v>
      </c>
      <c r="BU204" s="46">
        <v>0</v>
      </c>
      <c r="BV204" s="46">
        <f t="shared" si="197"/>
        <v>0</v>
      </c>
      <c r="BW204" s="46">
        <v>0</v>
      </c>
      <c r="BX204" s="46">
        <f t="shared" si="198"/>
        <v>0</v>
      </c>
      <c r="BY204" s="46">
        <v>0</v>
      </c>
      <c r="BZ204" s="46">
        <f t="shared" si="199"/>
        <v>0</v>
      </c>
      <c r="CA204" s="47">
        <v>0</v>
      </c>
      <c r="CB204" s="46">
        <f t="shared" si="200"/>
        <v>0</v>
      </c>
      <c r="CC204" s="48">
        <v>0</v>
      </c>
      <c r="CD204" s="46">
        <f t="shared" si="201"/>
        <v>0</v>
      </c>
      <c r="CE204" s="49">
        <v>10</v>
      </c>
      <c r="CF204" s="50">
        <f t="shared" si="205"/>
        <v>53653.245999999999</v>
      </c>
      <c r="CG204" s="51">
        <v>675199.61</v>
      </c>
      <c r="CH204" s="52"/>
      <c r="CI204" s="90"/>
      <c r="CJ204" s="53">
        <f>$CF204</f>
        <v>53653.245999999999</v>
      </c>
      <c r="CK204" s="53">
        <f>$CF204</f>
        <v>53653.245999999999</v>
      </c>
      <c r="CL204" s="53">
        <f>$CF204</f>
        <v>53653.245999999999</v>
      </c>
      <c r="CM204" s="53">
        <f>$CF204</f>
        <v>53653.245999999999</v>
      </c>
      <c r="CN204" s="53">
        <f t="shared" si="213"/>
        <v>53653.245999999999</v>
      </c>
      <c r="CO204" s="53">
        <f t="shared" si="208"/>
        <v>53653.245999999999</v>
      </c>
      <c r="CP204" s="53">
        <f t="shared" si="208"/>
        <v>53653.245999999999</v>
      </c>
      <c r="CQ204" s="53">
        <f t="shared" si="208"/>
        <v>53653.245999999999</v>
      </c>
      <c r="CR204" s="53">
        <f t="shared" si="208"/>
        <v>53653.245999999999</v>
      </c>
      <c r="CS204" s="53">
        <f t="shared" si="208"/>
        <v>53653.245999999999</v>
      </c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4">
        <v>0</v>
      </c>
      <c r="DH204" s="55">
        <v>10</v>
      </c>
      <c r="DI204" s="56" t="s">
        <v>1020</v>
      </c>
      <c r="DJ204" s="88">
        <v>675199.61</v>
      </c>
      <c r="DK204" s="57">
        <v>607679.64899999998</v>
      </c>
      <c r="DL204" s="57">
        <v>540159.68799999997</v>
      </c>
      <c r="DM204" s="57">
        <v>472639.72699999996</v>
      </c>
      <c r="DN204" s="57">
        <v>405119.76599999995</v>
      </c>
      <c r="DO204" s="57">
        <v>8102.3953199999996</v>
      </c>
      <c r="DP204" s="58">
        <v>7899.8354369999997</v>
      </c>
      <c r="DQ204" s="58">
        <v>7022.0759439999993</v>
      </c>
      <c r="DR204" s="58">
        <v>6144.3164509999988</v>
      </c>
      <c r="DS204" s="58">
        <v>5266.5569579999992</v>
      </c>
    </row>
    <row r="205" spans="1:123" x14ac:dyDescent="0.25">
      <c r="A205" s="30" t="s">
        <v>1021</v>
      </c>
      <c r="B205" s="65">
        <v>1520027</v>
      </c>
      <c r="C205" s="66"/>
      <c r="D205" s="67" t="s">
        <v>1022</v>
      </c>
      <c r="E205" s="34" t="s">
        <v>478</v>
      </c>
      <c r="F205" s="34" t="s">
        <v>604</v>
      </c>
      <c r="G205" s="34" t="s">
        <v>479</v>
      </c>
      <c r="H205" s="34" t="s">
        <v>54</v>
      </c>
      <c r="I205" s="34" t="s">
        <v>490</v>
      </c>
      <c r="J205" s="34" t="s">
        <v>1018</v>
      </c>
      <c r="K205" s="34" t="s">
        <v>491</v>
      </c>
      <c r="L205" s="34" t="s">
        <v>1019</v>
      </c>
      <c r="M205" s="36">
        <v>1.04</v>
      </c>
      <c r="N205" s="69" t="s">
        <v>468</v>
      </c>
      <c r="O205" s="69" t="s">
        <v>30</v>
      </c>
      <c r="P205" s="37" t="s">
        <v>493</v>
      </c>
      <c r="Q205" s="38">
        <v>2023</v>
      </c>
      <c r="R205" s="39" t="s">
        <v>470</v>
      </c>
      <c r="S205" s="37" t="s">
        <v>493</v>
      </c>
      <c r="T205" s="39" t="s">
        <v>523</v>
      </c>
      <c r="U205" s="39" t="s">
        <v>524</v>
      </c>
      <c r="V205" s="39" t="s">
        <v>606</v>
      </c>
      <c r="W205" s="40" t="s">
        <v>998</v>
      </c>
      <c r="X205" s="40" t="s">
        <v>530</v>
      </c>
      <c r="Y205" s="41"/>
      <c r="Z205" s="274">
        <v>0</v>
      </c>
      <c r="AA205" s="42"/>
      <c r="AB205" s="43">
        <v>2137500</v>
      </c>
      <c r="AC205" s="43">
        <v>0</v>
      </c>
      <c r="AD205" s="43"/>
      <c r="AE205" s="43">
        <v>0</v>
      </c>
      <c r="AF205" s="44"/>
      <c r="AG205" s="45">
        <f t="shared" si="211"/>
        <v>1040000</v>
      </c>
      <c r="AH205" s="45">
        <f t="shared" si="212"/>
        <v>1081600</v>
      </c>
      <c r="AI205" s="45">
        <f t="shared" si="209"/>
        <v>1081600</v>
      </c>
      <c r="AJ205" s="46">
        <v>0</v>
      </c>
      <c r="AK205" s="46">
        <v>0</v>
      </c>
      <c r="AL205" s="46">
        <f t="shared" si="157"/>
        <v>0</v>
      </c>
      <c r="AM205" s="46">
        <v>1040000</v>
      </c>
      <c r="AN205" s="46">
        <f t="shared" si="185"/>
        <v>1081600</v>
      </c>
      <c r="AO205" s="46">
        <v>0</v>
      </c>
      <c r="AP205" s="46">
        <f t="shared" si="159"/>
        <v>0</v>
      </c>
      <c r="AQ205" s="46">
        <v>0</v>
      </c>
      <c r="AR205" s="46">
        <f t="shared" si="160"/>
        <v>0</v>
      </c>
      <c r="AS205" s="46">
        <v>0</v>
      </c>
      <c r="AT205" s="46">
        <f t="shared" si="161"/>
        <v>0</v>
      </c>
      <c r="AU205" s="46">
        <v>0</v>
      </c>
      <c r="AV205" s="46">
        <f t="shared" si="162"/>
        <v>0</v>
      </c>
      <c r="AW205" s="46">
        <v>0</v>
      </c>
      <c r="AX205" s="46">
        <f t="shared" si="163"/>
        <v>0</v>
      </c>
      <c r="AY205" s="46">
        <v>0</v>
      </c>
      <c r="AZ205" s="46">
        <f t="shared" si="186"/>
        <v>0</v>
      </c>
      <c r="BA205" s="46">
        <v>0</v>
      </c>
      <c r="BB205" s="46">
        <f t="shared" si="187"/>
        <v>0</v>
      </c>
      <c r="BC205" s="46">
        <v>0</v>
      </c>
      <c r="BD205" s="46">
        <f t="shared" si="188"/>
        <v>0</v>
      </c>
      <c r="BE205" s="46">
        <v>0</v>
      </c>
      <c r="BF205" s="46">
        <f t="shared" si="189"/>
        <v>0</v>
      </c>
      <c r="BG205" s="46">
        <v>0</v>
      </c>
      <c r="BH205" s="46">
        <f t="shared" si="190"/>
        <v>0</v>
      </c>
      <c r="BI205" s="46">
        <v>0</v>
      </c>
      <c r="BJ205" s="46">
        <f t="shared" si="191"/>
        <v>0</v>
      </c>
      <c r="BK205" s="46">
        <v>0</v>
      </c>
      <c r="BL205" s="46">
        <f t="shared" si="192"/>
        <v>0</v>
      </c>
      <c r="BM205" s="46">
        <v>0</v>
      </c>
      <c r="BN205" s="46">
        <f t="shared" si="193"/>
        <v>0</v>
      </c>
      <c r="BO205" s="46">
        <v>0</v>
      </c>
      <c r="BP205" s="46">
        <f t="shared" si="194"/>
        <v>0</v>
      </c>
      <c r="BQ205" s="46">
        <v>0</v>
      </c>
      <c r="BR205" s="46">
        <f t="shared" si="195"/>
        <v>0</v>
      </c>
      <c r="BS205" s="46">
        <v>0</v>
      </c>
      <c r="BT205" s="46">
        <f t="shared" si="196"/>
        <v>0</v>
      </c>
      <c r="BU205" s="46">
        <v>0</v>
      </c>
      <c r="BV205" s="46">
        <f t="shared" si="197"/>
        <v>0</v>
      </c>
      <c r="BW205" s="46">
        <v>0</v>
      </c>
      <c r="BX205" s="46">
        <f t="shared" si="198"/>
        <v>0</v>
      </c>
      <c r="BY205" s="46">
        <v>0</v>
      </c>
      <c r="BZ205" s="46">
        <f t="shared" si="199"/>
        <v>0</v>
      </c>
      <c r="CA205" s="47">
        <v>0</v>
      </c>
      <c r="CB205" s="46">
        <f t="shared" si="200"/>
        <v>0</v>
      </c>
      <c r="CC205" s="48">
        <v>0</v>
      </c>
      <c r="CD205" s="46">
        <f t="shared" si="201"/>
        <v>0</v>
      </c>
      <c r="CE205" s="49">
        <v>10</v>
      </c>
      <c r="CF205" s="50">
        <f t="shared" si="205"/>
        <v>108160</v>
      </c>
      <c r="CG205" s="51">
        <v>1040000</v>
      </c>
      <c r="CH205" s="52"/>
      <c r="CI205" s="52"/>
      <c r="CJ205" s="52"/>
      <c r="CK205" s="53"/>
      <c r="CL205" s="52">
        <f t="shared" ref="CL205:CM209" si="214">$CF205</f>
        <v>108160</v>
      </c>
      <c r="CM205" s="52">
        <f t="shared" si="214"/>
        <v>108160</v>
      </c>
      <c r="CN205" s="52">
        <f t="shared" si="213"/>
        <v>108160</v>
      </c>
      <c r="CO205" s="52">
        <f t="shared" si="208"/>
        <v>108160</v>
      </c>
      <c r="CP205" s="52">
        <f t="shared" si="208"/>
        <v>108160</v>
      </c>
      <c r="CQ205" s="52">
        <f t="shared" si="208"/>
        <v>108160</v>
      </c>
      <c r="CR205" s="52">
        <f t="shared" si="208"/>
        <v>108160</v>
      </c>
      <c r="CS205" s="52">
        <f t="shared" si="208"/>
        <v>108160</v>
      </c>
      <c r="CT205" s="52">
        <f t="shared" si="208"/>
        <v>108160</v>
      </c>
      <c r="CU205" s="52">
        <f t="shared" si="208"/>
        <v>108160</v>
      </c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4">
        <v>0</v>
      </c>
      <c r="DH205" s="55">
        <v>10</v>
      </c>
      <c r="DI205" s="56" t="s">
        <v>608</v>
      </c>
      <c r="DJ205" s="57">
        <v>0</v>
      </c>
      <c r="DK205" s="57">
        <v>0</v>
      </c>
      <c r="DL205" s="57">
        <v>0</v>
      </c>
      <c r="DM205" s="57">
        <v>1040000</v>
      </c>
      <c r="DN205" s="57">
        <v>936000</v>
      </c>
      <c r="DO205" s="57">
        <v>0</v>
      </c>
      <c r="DP205" s="58">
        <v>0</v>
      </c>
      <c r="DQ205" s="58">
        <v>0</v>
      </c>
      <c r="DR205" s="58">
        <v>13520</v>
      </c>
      <c r="DS205" s="58">
        <v>12168</v>
      </c>
    </row>
    <row r="206" spans="1:123" x14ac:dyDescent="0.25">
      <c r="A206" s="30" t="s">
        <v>690</v>
      </c>
      <c r="B206" s="65">
        <v>1520028</v>
      </c>
      <c r="C206" s="66"/>
      <c r="D206" s="67" t="s">
        <v>1023</v>
      </c>
      <c r="E206" s="34" t="s">
        <v>583</v>
      </c>
      <c r="F206" s="34" t="s">
        <v>604</v>
      </c>
      <c r="G206" s="34" t="s">
        <v>479</v>
      </c>
      <c r="H206" s="34" t="s">
        <v>54</v>
      </c>
      <c r="I206" s="34" t="s">
        <v>490</v>
      </c>
      <c r="J206" s="34" t="s">
        <v>86</v>
      </c>
      <c r="K206" s="34" t="s">
        <v>709</v>
      </c>
      <c r="L206" s="34" t="s">
        <v>467</v>
      </c>
      <c r="M206" s="36">
        <v>1.04</v>
      </c>
      <c r="N206" s="69" t="s">
        <v>586</v>
      </c>
      <c r="O206" s="69" t="s">
        <v>30</v>
      </c>
      <c r="P206" s="37" t="s">
        <v>471</v>
      </c>
      <c r="Q206" s="38">
        <v>2024</v>
      </c>
      <c r="R206" s="39" t="s">
        <v>470</v>
      </c>
      <c r="S206" s="37" t="s">
        <v>471</v>
      </c>
      <c r="T206" s="39" t="s">
        <v>494</v>
      </c>
      <c r="U206" s="39" t="s">
        <v>524</v>
      </c>
      <c r="V206" s="39" t="s">
        <v>550</v>
      </c>
      <c r="W206" s="40" t="s">
        <v>467</v>
      </c>
      <c r="X206" s="40" t="s">
        <v>619</v>
      </c>
      <c r="Y206" s="41"/>
      <c r="Z206" s="274"/>
      <c r="AA206" s="42"/>
      <c r="AB206" s="43">
        <v>58000</v>
      </c>
      <c r="AC206" s="43"/>
      <c r="AD206" s="43"/>
      <c r="AE206" s="43"/>
      <c r="AF206" s="44"/>
      <c r="AG206" s="45">
        <f t="shared" si="211"/>
        <v>58000</v>
      </c>
      <c r="AH206" s="45">
        <f t="shared" si="212"/>
        <v>58000</v>
      </c>
      <c r="AI206" s="45">
        <f t="shared" si="209"/>
        <v>58000</v>
      </c>
      <c r="AJ206" s="138">
        <v>58000</v>
      </c>
      <c r="AK206" s="46">
        <v>0</v>
      </c>
      <c r="AL206" s="46">
        <f t="shared" si="157"/>
        <v>0</v>
      </c>
      <c r="AM206" s="46">
        <v>0</v>
      </c>
      <c r="AN206" s="46">
        <f t="shared" si="185"/>
        <v>0</v>
      </c>
      <c r="AO206" s="46">
        <v>0</v>
      </c>
      <c r="AP206" s="46">
        <f t="shared" si="159"/>
        <v>0</v>
      </c>
      <c r="AQ206" s="46">
        <v>0</v>
      </c>
      <c r="AR206" s="46">
        <f t="shared" si="160"/>
        <v>0</v>
      </c>
      <c r="AS206" s="46">
        <v>0</v>
      </c>
      <c r="AT206" s="46">
        <f t="shared" si="161"/>
        <v>0</v>
      </c>
      <c r="AU206" s="46">
        <v>0</v>
      </c>
      <c r="AV206" s="46">
        <f t="shared" si="162"/>
        <v>0</v>
      </c>
      <c r="AW206" s="46">
        <v>0</v>
      </c>
      <c r="AX206" s="46">
        <f t="shared" si="163"/>
        <v>0</v>
      </c>
      <c r="AY206" s="46">
        <v>0</v>
      </c>
      <c r="AZ206" s="46">
        <f t="shared" si="186"/>
        <v>0</v>
      </c>
      <c r="BA206" s="46">
        <v>0</v>
      </c>
      <c r="BB206" s="46">
        <f t="shared" si="187"/>
        <v>0</v>
      </c>
      <c r="BC206" s="46">
        <v>0</v>
      </c>
      <c r="BD206" s="46">
        <f t="shared" si="188"/>
        <v>0</v>
      </c>
      <c r="BE206" s="46">
        <v>0</v>
      </c>
      <c r="BF206" s="46">
        <f t="shared" si="189"/>
        <v>0</v>
      </c>
      <c r="BG206" s="46">
        <v>0</v>
      </c>
      <c r="BH206" s="46">
        <f t="shared" si="190"/>
        <v>0</v>
      </c>
      <c r="BI206" s="46">
        <v>0</v>
      </c>
      <c r="BJ206" s="46">
        <f t="shared" si="191"/>
        <v>0</v>
      </c>
      <c r="BK206" s="46">
        <v>0</v>
      </c>
      <c r="BL206" s="46">
        <f t="shared" si="192"/>
        <v>0</v>
      </c>
      <c r="BM206" s="46">
        <v>0</v>
      </c>
      <c r="BN206" s="46">
        <f t="shared" si="193"/>
        <v>0</v>
      </c>
      <c r="BO206" s="46">
        <v>0</v>
      </c>
      <c r="BP206" s="46">
        <f t="shared" si="194"/>
        <v>0</v>
      </c>
      <c r="BQ206" s="46">
        <v>0</v>
      </c>
      <c r="BR206" s="46">
        <f t="shared" si="195"/>
        <v>0</v>
      </c>
      <c r="BS206" s="46">
        <v>0</v>
      </c>
      <c r="BT206" s="46">
        <f t="shared" si="196"/>
        <v>0</v>
      </c>
      <c r="BU206" s="46">
        <v>0</v>
      </c>
      <c r="BV206" s="46">
        <f t="shared" si="197"/>
        <v>0</v>
      </c>
      <c r="BW206" s="46">
        <v>0</v>
      </c>
      <c r="BX206" s="46">
        <f t="shared" si="198"/>
        <v>0</v>
      </c>
      <c r="BY206" s="46">
        <v>0</v>
      </c>
      <c r="BZ206" s="46">
        <f t="shared" si="199"/>
        <v>0</v>
      </c>
      <c r="CA206" s="47">
        <v>0</v>
      </c>
      <c r="CB206" s="46">
        <f t="shared" si="200"/>
        <v>0</v>
      </c>
      <c r="CC206" s="48">
        <v>0</v>
      </c>
      <c r="CD206" s="46">
        <f t="shared" si="201"/>
        <v>0</v>
      </c>
      <c r="CE206" s="49">
        <v>20</v>
      </c>
      <c r="CF206" s="50">
        <f t="shared" si="205"/>
        <v>2900</v>
      </c>
      <c r="CG206" s="71"/>
      <c r="CH206" s="52"/>
      <c r="CI206" s="52"/>
      <c r="CJ206" s="53">
        <f t="shared" ref="CJ206:CK209" si="215">$CF206</f>
        <v>2900</v>
      </c>
      <c r="CK206" s="53">
        <f t="shared" si="215"/>
        <v>2900</v>
      </c>
      <c r="CL206" s="53">
        <f t="shared" si="214"/>
        <v>2900</v>
      </c>
      <c r="CM206" s="53">
        <f t="shared" si="214"/>
        <v>2900</v>
      </c>
      <c r="CN206" s="53">
        <f t="shared" si="213"/>
        <v>2900</v>
      </c>
      <c r="CO206" s="53">
        <f t="shared" si="208"/>
        <v>2900</v>
      </c>
      <c r="CP206" s="53">
        <f t="shared" si="208"/>
        <v>2900</v>
      </c>
      <c r="CQ206" s="53">
        <f t="shared" si="208"/>
        <v>2900</v>
      </c>
      <c r="CR206" s="53">
        <f t="shared" si="208"/>
        <v>2900</v>
      </c>
      <c r="CS206" s="53">
        <f t="shared" si="208"/>
        <v>2900</v>
      </c>
      <c r="CT206" s="53">
        <f t="shared" si="208"/>
        <v>2900</v>
      </c>
      <c r="CU206" s="53">
        <f t="shared" si="208"/>
        <v>2900</v>
      </c>
      <c r="CV206" s="53">
        <f t="shared" si="208"/>
        <v>2900</v>
      </c>
      <c r="CW206" s="53">
        <f t="shared" si="208"/>
        <v>2900</v>
      </c>
      <c r="CX206" s="53">
        <f t="shared" si="208"/>
        <v>2900</v>
      </c>
      <c r="CY206" s="53">
        <f t="shared" si="208"/>
        <v>2900</v>
      </c>
      <c r="CZ206" s="53">
        <f t="shared" ref="CV206:DD209" si="216">$CF206</f>
        <v>2900</v>
      </c>
      <c r="DA206" s="53">
        <f t="shared" si="216"/>
        <v>2900</v>
      </c>
      <c r="DB206" s="53">
        <f t="shared" si="216"/>
        <v>2900</v>
      </c>
      <c r="DC206" s="53">
        <f t="shared" si="216"/>
        <v>2900</v>
      </c>
      <c r="DD206" s="53">
        <f t="shared" si="216"/>
        <v>2900</v>
      </c>
      <c r="DE206" s="53"/>
      <c r="DF206" s="53"/>
      <c r="DG206" s="54"/>
      <c r="DH206" s="55"/>
      <c r="DI206" s="56"/>
      <c r="DJ206" s="57"/>
      <c r="DK206" s="57"/>
      <c r="DL206" s="57"/>
      <c r="DM206" s="57"/>
      <c r="DN206" s="57"/>
      <c r="DO206" s="57"/>
      <c r="DP206" s="58"/>
      <c r="DQ206" s="58"/>
      <c r="DR206" s="58"/>
      <c r="DS206" s="58"/>
    </row>
    <row r="207" spans="1:123" x14ac:dyDescent="0.25">
      <c r="A207" s="30" t="s">
        <v>1025</v>
      </c>
      <c r="B207" s="65">
        <v>1530131</v>
      </c>
      <c r="C207" s="66"/>
      <c r="D207" s="67" t="s">
        <v>1026</v>
      </c>
      <c r="E207" s="34" t="s">
        <v>478</v>
      </c>
      <c r="F207" s="34">
        <v>0</v>
      </c>
      <c r="G207" s="34" t="s">
        <v>479</v>
      </c>
      <c r="H207" s="34" t="s">
        <v>54</v>
      </c>
      <c r="I207" s="34" t="s">
        <v>740</v>
      </c>
      <c r="J207" s="34" t="s">
        <v>28</v>
      </c>
      <c r="K207" s="34" t="s">
        <v>692</v>
      </c>
      <c r="L207" s="34" t="s">
        <v>467</v>
      </c>
      <c r="M207" s="36">
        <v>1.04</v>
      </c>
      <c r="N207" s="69" t="s">
        <v>468</v>
      </c>
      <c r="O207" s="69" t="s">
        <v>58</v>
      </c>
      <c r="P207" s="37" t="s">
        <v>471</v>
      </c>
      <c r="Q207" s="38">
        <v>2018</v>
      </c>
      <c r="R207" s="39" t="s">
        <v>470</v>
      </c>
      <c r="S207" s="37" t="s">
        <v>471</v>
      </c>
      <c r="T207" s="39" t="s">
        <v>494</v>
      </c>
      <c r="U207" s="39" t="s">
        <v>524</v>
      </c>
      <c r="V207" s="39" t="s">
        <v>729</v>
      </c>
      <c r="W207" s="40" t="s">
        <v>998</v>
      </c>
      <c r="X207" s="40" t="s">
        <v>474</v>
      </c>
      <c r="Y207" s="41"/>
      <c r="Z207" s="274">
        <v>6384.05</v>
      </c>
      <c r="AA207" s="42"/>
      <c r="AB207" s="43">
        <f>1531444-743399</f>
        <v>788045</v>
      </c>
      <c r="AC207" s="43">
        <v>191883</v>
      </c>
      <c r="AD207" s="43"/>
      <c r="AE207" s="43">
        <v>191883</v>
      </c>
      <c r="AF207" s="44"/>
      <c r="AG207" s="45">
        <f t="shared" si="211"/>
        <v>1368148</v>
      </c>
      <c r="AH207" s="45">
        <f t="shared" si="212"/>
        <v>1368148</v>
      </c>
      <c r="AI207" s="45">
        <f t="shared" si="209"/>
        <v>1374532.05</v>
      </c>
      <c r="AJ207" s="85">
        <v>1368148</v>
      </c>
      <c r="AK207" s="46">
        <v>0</v>
      </c>
      <c r="AL207" s="46">
        <f t="shared" si="157"/>
        <v>0</v>
      </c>
      <c r="AM207" s="46">
        <v>0</v>
      </c>
      <c r="AN207" s="46">
        <f t="shared" si="185"/>
        <v>0</v>
      </c>
      <c r="AO207" s="46">
        <v>0</v>
      </c>
      <c r="AP207" s="46">
        <f t="shared" si="159"/>
        <v>0</v>
      </c>
      <c r="AQ207" s="46">
        <v>0</v>
      </c>
      <c r="AR207" s="46">
        <f t="shared" si="160"/>
        <v>0</v>
      </c>
      <c r="AS207" s="46">
        <v>0</v>
      </c>
      <c r="AT207" s="46">
        <f t="shared" si="161"/>
        <v>0</v>
      </c>
      <c r="AU207" s="46">
        <v>0</v>
      </c>
      <c r="AV207" s="46">
        <f t="shared" si="162"/>
        <v>0</v>
      </c>
      <c r="AW207" s="46">
        <v>0</v>
      </c>
      <c r="AX207" s="46">
        <f t="shared" si="163"/>
        <v>0</v>
      </c>
      <c r="AY207" s="46">
        <v>0</v>
      </c>
      <c r="AZ207" s="46">
        <f t="shared" si="186"/>
        <v>0</v>
      </c>
      <c r="BA207" s="46">
        <v>0</v>
      </c>
      <c r="BB207" s="46">
        <f t="shared" si="187"/>
        <v>0</v>
      </c>
      <c r="BC207" s="46">
        <v>0</v>
      </c>
      <c r="BD207" s="46">
        <f t="shared" si="188"/>
        <v>0</v>
      </c>
      <c r="BE207" s="46">
        <v>0</v>
      </c>
      <c r="BF207" s="46">
        <f t="shared" si="189"/>
        <v>0</v>
      </c>
      <c r="BG207" s="46">
        <v>0</v>
      </c>
      <c r="BH207" s="46">
        <f t="shared" si="190"/>
        <v>0</v>
      </c>
      <c r="BI207" s="46">
        <v>0</v>
      </c>
      <c r="BJ207" s="46">
        <f t="shared" si="191"/>
        <v>0</v>
      </c>
      <c r="BK207" s="46">
        <v>0</v>
      </c>
      <c r="BL207" s="46">
        <f t="shared" si="192"/>
        <v>0</v>
      </c>
      <c r="BM207" s="46">
        <v>0</v>
      </c>
      <c r="BN207" s="46">
        <f t="shared" si="193"/>
        <v>0</v>
      </c>
      <c r="BO207" s="46">
        <v>0</v>
      </c>
      <c r="BP207" s="46">
        <f t="shared" si="194"/>
        <v>0</v>
      </c>
      <c r="BQ207" s="46">
        <v>0</v>
      </c>
      <c r="BR207" s="46">
        <f t="shared" si="195"/>
        <v>0</v>
      </c>
      <c r="BS207" s="46">
        <v>0</v>
      </c>
      <c r="BT207" s="46">
        <f t="shared" si="196"/>
        <v>0</v>
      </c>
      <c r="BU207" s="46">
        <v>0</v>
      </c>
      <c r="BV207" s="46">
        <f t="shared" si="197"/>
        <v>0</v>
      </c>
      <c r="BW207" s="46">
        <v>0</v>
      </c>
      <c r="BX207" s="46">
        <f t="shared" si="198"/>
        <v>0</v>
      </c>
      <c r="BY207" s="46">
        <v>0</v>
      </c>
      <c r="BZ207" s="46">
        <f t="shared" si="199"/>
        <v>0</v>
      </c>
      <c r="CA207" s="47">
        <v>0</v>
      </c>
      <c r="CB207" s="46">
        <f t="shared" si="200"/>
        <v>0</v>
      </c>
      <c r="CC207" s="48">
        <v>0</v>
      </c>
      <c r="CD207" s="46">
        <f t="shared" si="201"/>
        <v>0</v>
      </c>
      <c r="CE207" s="49">
        <v>40</v>
      </c>
      <c r="CF207" s="50">
        <f t="shared" si="205"/>
        <v>29566.22625</v>
      </c>
      <c r="CG207" s="71">
        <v>770247.62100000004</v>
      </c>
      <c r="CH207" s="52"/>
      <c r="CI207" s="52"/>
      <c r="CJ207" s="52">
        <f t="shared" si="215"/>
        <v>29566.22625</v>
      </c>
      <c r="CK207" s="52">
        <f t="shared" si="215"/>
        <v>29566.22625</v>
      </c>
      <c r="CL207" s="52">
        <f t="shared" si="214"/>
        <v>29566.22625</v>
      </c>
      <c r="CM207" s="52">
        <f t="shared" si="214"/>
        <v>29566.22625</v>
      </c>
      <c r="CN207" s="52">
        <f t="shared" si="213"/>
        <v>29566.22625</v>
      </c>
      <c r="CO207" s="52">
        <f t="shared" si="208"/>
        <v>29566.22625</v>
      </c>
      <c r="CP207" s="52">
        <f t="shared" si="208"/>
        <v>29566.22625</v>
      </c>
      <c r="CQ207" s="52">
        <f t="shared" si="208"/>
        <v>29566.22625</v>
      </c>
      <c r="CR207" s="52">
        <f t="shared" si="208"/>
        <v>29566.22625</v>
      </c>
      <c r="CS207" s="52">
        <f t="shared" si="208"/>
        <v>29566.22625</v>
      </c>
      <c r="CT207" s="52">
        <f t="shared" si="208"/>
        <v>29566.22625</v>
      </c>
      <c r="CU207" s="52">
        <f t="shared" si="208"/>
        <v>29566.22625</v>
      </c>
      <c r="CV207" s="52">
        <f t="shared" si="216"/>
        <v>29566.22625</v>
      </c>
      <c r="CW207" s="52">
        <f t="shared" si="216"/>
        <v>29566.22625</v>
      </c>
      <c r="CX207" s="52">
        <f t="shared" si="216"/>
        <v>29566.22625</v>
      </c>
      <c r="CY207" s="52">
        <f t="shared" si="216"/>
        <v>29566.22625</v>
      </c>
      <c r="CZ207" s="52">
        <f t="shared" si="216"/>
        <v>29566.22625</v>
      </c>
      <c r="DA207" s="52">
        <f t="shared" si="216"/>
        <v>29566.22625</v>
      </c>
      <c r="DB207" s="52">
        <f t="shared" si="216"/>
        <v>29566.22625</v>
      </c>
      <c r="DC207" s="52">
        <f t="shared" si="216"/>
        <v>29566.22625</v>
      </c>
      <c r="DD207" s="52">
        <f t="shared" si="216"/>
        <v>29566.22625</v>
      </c>
      <c r="DE207" s="52">
        <f>$CF207</f>
        <v>29566.22625</v>
      </c>
      <c r="DF207" s="52">
        <f>$CF207</f>
        <v>29566.22625</v>
      </c>
      <c r="DG207" s="54">
        <v>569313.45900000003</v>
      </c>
      <c r="DH207" s="55">
        <v>23</v>
      </c>
      <c r="DI207" s="56" t="s">
        <v>992</v>
      </c>
      <c r="DJ207" s="88">
        <v>163296</v>
      </c>
      <c r="DK207" s="57">
        <v>1339561.08</v>
      </c>
      <c r="DL207" s="57">
        <v>1306072.0530000001</v>
      </c>
      <c r="DM207" s="57">
        <v>1272583.0260000001</v>
      </c>
      <c r="DN207" s="57">
        <v>1239093.9990000001</v>
      </c>
      <c r="DO207" s="57">
        <v>1959.5520000000001</v>
      </c>
      <c r="DP207" s="58">
        <v>17414.294040000001</v>
      </c>
      <c r="DQ207" s="58">
        <v>16978.936689000002</v>
      </c>
      <c r="DR207" s="58">
        <v>16543.579338</v>
      </c>
      <c r="DS207" s="58">
        <v>16108.221987000001</v>
      </c>
    </row>
    <row r="208" spans="1:123" x14ac:dyDescent="0.25">
      <c r="A208" s="119" t="s">
        <v>1027</v>
      </c>
      <c r="B208" s="65">
        <v>1530132</v>
      </c>
      <c r="C208" s="66"/>
      <c r="D208" s="67" t="s">
        <v>1028</v>
      </c>
      <c r="E208" s="120">
        <v>0</v>
      </c>
      <c r="F208" s="120">
        <v>0</v>
      </c>
      <c r="G208" s="34" t="s">
        <v>479</v>
      </c>
      <c r="H208" s="120">
        <v>0</v>
      </c>
      <c r="I208" s="120" t="s">
        <v>740</v>
      </c>
      <c r="J208" s="120" t="s">
        <v>28</v>
      </c>
      <c r="K208" s="120" t="s">
        <v>692</v>
      </c>
      <c r="L208" s="120" t="s">
        <v>467</v>
      </c>
      <c r="M208" s="36">
        <v>1.04</v>
      </c>
      <c r="N208" s="121">
        <v>0</v>
      </c>
      <c r="O208" s="121"/>
      <c r="P208" s="37" t="s">
        <v>469</v>
      </c>
      <c r="Q208" s="37">
        <v>2024</v>
      </c>
      <c r="R208" s="122"/>
      <c r="S208" s="37" t="s">
        <v>471</v>
      </c>
      <c r="T208" s="122" t="s">
        <v>494</v>
      </c>
      <c r="U208" s="122" t="s">
        <v>495</v>
      </c>
      <c r="V208" s="122" t="s">
        <v>791</v>
      </c>
      <c r="W208" s="123" t="s">
        <v>998</v>
      </c>
      <c r="X208" s="123" t="s">
        <v>485</v>
      </c>
      <c r="Y208" s="124"/>
      <c r="Z208" s="274">
        <v>441310.94</v>
      </c>
      <c r="AA208" s="72" t="s">
        <v>505</v>
      </c>
      <c r="AB208" s="125">
        <v>594425</v>
      </c>
      <c r="AC208" s="43">
        <v>103165</v>
      </c>
      <c r="AD208" s="125"/>
      <c r="AE208" s="43">
        <v>103165</v>
      </c>
      <c r="AF208" s="44"/>
      <c r="AG208" s="45">
        <f t="shared" si="211"/>
        <v>17391</v>
      </c>
      <c r="AH208" s="45">
        <f t="shared" si="212"/>
        <v>17391</v>
      </c>
      <c r="AI208" s="45">
        <f t="shared" si="209"/>
        <v>458701.94</v>
      </c>
      <c r="AJ208" s="85">
        <v>17391</v>
      </c>
      <c r="AK208" s="46">
        <v>0</v>
      </c>
      <c r="AL208" s="46">
        <f t="shared" si="157"/>
        <v>0</v>
      </c>
      <c r="AM208" s="46">
        <v>0</v>
      </c>
      <c r="AN208" s="46">
        <f t="shared" si="185"/>
        <v>0</v>
      </c>
      <c r="AO208" s="46">
        <v>0</v>
      </c>
      <c r="AP208" s="46">
        <f t="shared" si="159"/>
        <v>0</v>
      </c>
      <c r="AQ208" s="46">
        <v>0</v>
      </c>
      <c r="AR208" s="46">
        <f t="shared" si="160"/>
        <v>0</v>
      </c>
      <c r="AS208" s="46">
        <v>0</v>
      </c>
      <c r="AT208" s="46">
        <f t="shared" si="161"/>
        <v>0</v>
      </c>
      <c r="AU208" s="46">
        <v>0</v>
      </c>
      <c r="AV208" s="46">
        <f t="shared" si="162"/>
        <v>0</v>
      </c>
      <c r="AW208" s="46">
        <v>0</v>
      </c>
      <c r="AX208" s="46">
        <f t="shared" si="163"/>
        <v>0</v>
      </c>
      <c r="AY208" s="46">
        <v>0</v>
      </c>
      <c r="AZ208" s="46">
        <f t="shared" si="186"/>
        <v>0</v>
      </c>
      <c r="BA208" s="46">
        <v>0</v>
      </c>
      <c r="BB208" s="46">
        <f t="shared" si="187"/>
        <v>0</v>
      </c>
      <c r="BC208" s="46">
        <v>0</v>
      </c>
      <c r="BD208" s="46">
        <f t="shared" si="188"/>
        <v>0</v>
      </c>
      <c r="BE208" s="46">
        <v>0</v>
      </c>
      <c r="BF208" s="46">
        <f t="shared" si="189"/>
        <v>0</v>
      </c>
      <c r="BG208" s="46">
        <v>0</v>
      </c>
      <c r="BH208" s="46">
        <f t="shared" si="190"/>
        <v>0</v>
      </c>
      <c r="BI208" s="46">
        <v>0</v>
      </c>
      <c r="BJ208" s="46">
        <f t="shared" si="191"/>
        <v>0</v>
      </c>
      <c r="BK208" s="46">
        <v>0</v>
      </c>
      <c r="BL208" s="46">
        <f t="shared" si="192"/>
        <v>0</v>
      </c>
      <c r="BM208" s="46">
        <v>0</v>
      </c>
      <c r="BN208" s="46">
        <f t="shared" si="193"/>
        <v>0</v>
      </c>
      <c r="BO208" s="46">
        <v>0</v>
      </c>
      <c r="BP208" s="46">
        <f t="shared" si="194"/>
        <v>0</v>
      </c>
      <c r="BQ208" s="46">
        <v>0</v>
      </c>
      <c r="BR208" s="46">
        <f t="shared" si="195"/>
        <v>0</v>
      </c>
      <c r="BS208" s="46">
        <v>0</v>
      </c>
      <c r="BT208" s="46">
        <f t="shared" si="196"/>
        <v>0</v>
      </c>
      <c r="BU208" s="46">
        <v>0</v>
      </c>
      <c r="BV208" s="46">
        <f t="shared" si="197"/>
        <v>0</v>
      </c>
      <c r="BW208" s="46">
        <v>0</v>
      </c>
      <c r="BX208" s="46">
        <f t="shared" si="198"/>
        <v>0</v>
      </c>
      <c r="BY208" s="46">
        <v>0</v>
      </c>
      <c r="BZ208" s="46">
        <f t="shared" si="199"/>
        <v>0</v>
      </c>
      <c r="CA208" s="47">
        <v>0</v>
      </c>
      <c r="CB208" s="46">
        <f t="shared" si="200"/>
        <v>0</v>
      </c>
      <c r="CC208" s="48">
        <v>0</v>
      </c>
      <c r="CD208" s="46">
        <f t="shared" si="201"/>
        <v>0</v>
      </c>
      <c r="CE208" s="126">
        <v>15</v>
      </c>
      <c r="CF208" s="50">
        <f t="shared" si="205"/>
        <v>23702.462666666666</v>
      </c>
      <c r="CG208" s="71">
        <v>491260.00000000012</v>
      </c>
      <c r="CH208" s="52"/>
      <c r="CI208" s="52"/>
      <c r="CJ208" s="52">
        <f t="shared" si="215"/>
        <v>23702.462666666666</v>
      </c>
      <c r="CK208" s="52">
        <f t="shared" si="215"/>
        <v>23702.462666666666</v>
      </c>
      <c r="CL208" s="52">
        <f t="shared" si="214"/>
        <v>23702.462666666666</v>
      </c>
      <c r="CM208" s="52">
        <f t="shared" si="214"/>
        <v>23702.462666666666</v>
      </c>
      <c r="CN208" s="52">
        <f t="shared" si="213"/>
        <v>23702.462666666666</v>
      </c>
      <c r="CO208" s="52">
        <f t="shared" si="208"/>
        <v>23702.462666666666</v>
      </c>
      <c r="CP208" s="52">
        <f t="shared" si="208"/>
        <v>23702.462666666666</v>
      </c>
      <c r="CQ208" s="52">
        <f t="shared" si="208"/>
        <v>23702.462666666666</v>
      </c>
      <c r="CR208" s="52">
        <f t="shared" si="208"/>
        <v>23702.462666666666</v>
      </c>
      <c r="CS208" s="52">
        <f t="shared" si="208"/>
        <v>23702.462666666666</v>
      </c>
      <c r="CT208" s="52">
        <f t="shared" si="208"/>
        <v>23702.462666666666</v>
      </c>
      <c r="CU208" s="52">
        <f t="shared" si="208"/>
        <v>23702.462666666666</v>
      </c>
      <c r="CV208" s="52">
        <f t="shared" si="216"/>
        <v>23702.462666666666</v>
      </c>
      <c r="CW208" s="52">
        <f t="shared" si="216"/>
        <v>23702.462666666666</v>
      </c>
      <c r="CX208" s="52">
        <f t="shared" si="216"/>
        <v>23702.462666666666</v>
      </c>
      <c r="CY208" s="52"/>
      <c r="CZ208" s="52"/>
      <c r="DA208" s="52"/>
      <c r="DB208" s="52"/>
      <c r="DC208" s="53"/>
      <c r="DD208" s="53"/>
      <c r="DE208" s="53"/>
      <c r="DF208" s="53"/>
      <c r="DG208" s="54">
        <v>0</v>
      </c>
      <c r="DH208" s="55">
        <v>15</v>
      </c>
      <c r="DI208" s="56" t="s">
        <v>995</v>
      </c>
      <c r="DJ208" s="88">
        <v>491260</v>
      </c>
      <c r="DK208" s="57">
        <v>458509.33333333331</v>
      </c>
      <c r="DL208" s="57">
        <v>425758.66666666663</v>
      </c>
      <c r="DM208" s="57">
        <v>393007.99999999994</v>
      </c>
      <c r="DN208" s="57">
        <v>360257.33333333326</v>
      </c>
      <c r="DO208" s="57">
        <v>5895.12</v>
      </c>
      <c r="DP208" s="58">
        <v>5960.6213333333326</v>
      </c>
      <c r="DQ208" s="58">
        <v>5534.862666666666</v>
      </c>
      <c r="DR208" s="58">
        <v>5109.1039999999994</v>
      </c>
      <c r="DS208" s="58">
        <v>4683.3453333333318</v>
      </c>
    </row>
    <row r="209" spans="1:123" x14ac:dyDescent="0.25">
      <c r="A209" s="30" t="s">
        <v>690</v>
      </c>
      <c r="B209" s="65">
        <v>1530165</v>
      </c>
      <c r="C209" s="66"/>
      <c r="D209" s="67" t="s">
        <v>1029</v>
      </c>
      <c r="E209" s="34" t="s">
        <v>583</v>
      </c>
      <c r="F209" s="34" t="s">
        <v>604</v>
      </c>
      <c r="G209" s="34" t="s">
        <v>479</v>
      </c>
      <c r="H209" s="34" t="s">
        <v>54</v>
      </c>
      <c r="I209" s="34" t="s">
        <v>490</v>
      </c>
      <c r="J209" s="34" t="s">
        <v>86</v>
      </c>
      <c r="K209" s="34" t="s">
        <v>709</v>
      </c>
      <c r="L209" s="34" t="s">
        <v>467</v>
      </c>
      <c r="M209" s="36">
        <v>1.04</v>
      </c>
      <c r="N209" s="69" t="s">
        <v>586</v>
      </c>
      <c r="O209" s="69" t="s">
        <v>30</v>
      </c>
      <c r="P209" s="37" t="s">
        <v>471</v>
      </c>
      <c r="Q209" s="38">
        <v>2024</v>
      </c>
      <c r="R209" s="39" t="s">
        <v>470</v>
      </c>
      <c r="S209" s="37" t="s">
        <v>471</v>
      </c>
      <c r="T209" s="39" t="s">
        <v>494</v>
      </c>
      <c r="U209" s="39" t="s">
        <v>524</v>
      </c>
      <c r="V209" s="39" t="s">
        <v>550</v>
      </c>
      <c r="W209" s="40"/>
      <c r="X209" s="40" t="s">
        <v>619</v>
      </c>
      <c r="Y209" s="41"/>
      <c r="Z209" s="274"/>
      <c r="AA209" s="42"/>
      <c r="AB209" s="43">
        <v>77000</v>
      </c>
      <c r="AC209" s="43"/>
      <c r="AD209" s="43"/>
      <c r="AE209" s="43"/>
      <c r="AF209" s="44"/>
      <c r="AG209" s="45">
        <f t="shared" si="211"/>
        <v>77000</v>
      </c>
      <c r="AH209" s="45">
        <f t="shared" si="212"/>
        <v>77000</v>
      </c>
      <c r="AI209" s="45">
        <f t="shared" si="209"/>
        <v>77000</v>
      </c>
      <c r="AJ209" s="138">
        <v>77000</v>
      </c>
      <c r="AK209" s="46">
        <v>0</v>
      </c>
      <c r="AL209" s="46">
        <f t="shared" si="157"/>
        <v>0</v>
      </c>
      <c r="AM209" s="46">
        <v>0</v>
      </c>
      <c r="AN209" s="46">
        <f t="shared" si="185"/>
        <v>0</v>
      </c>
      <c r="AO209" s="46">
        <v>0</v>
      </c>
      <c r="AP209" s="46">
        <f t="shared" si="159"/>
        <v>0</v>
      </c>
      <c r="AQ209" s="46">
        <v>0</v>
      </c>
      <c r="AR209" s="46">
        <f t="shared" si="160"/>
        <v>0</v>
      </c>
      <c r="AS209" s="46">
        <v>0</v>
      </c>
      <c r="AT209" s="46">
        <f t="shared" si="161"/>
        <v>0</v>
      </c>
      <c r="AU209" s="46">
        <v>0</v>
      </c>
      <c r="AV209" s="46">
        <f t="shared" si="162"/>
        <v>0</v>
      </c>
      <c r="AW209" s="46">
        <v>0</v>
      </c>
      <c r="AX209" s="46">
        <f t="shared" si="163"/>
        <v>0</v>
      </c>
      <c r="AY209" s="46">
        <v>0</v>
      </c>
      <c r="AZ209" s="46">
        <f t="shared" si="186"/>
        <v>0</v>
      </c>
      <c r="BA209" s="46">
        <v>0</v>
      </c>
      <c r="BB209" s="46">
        <f t="shared" si="187"/>
        <v>0</v>
      </c>
      <c r="BC209" s="46">
        <v>0</v>
      </c>
      <c r="BD209" s="46">
        <f t="shared" si="188"/>
        <v>0</v>
      </c>
      <c r="BE209" s="46">
        <v>0</v>
      </c>
      <c r="BF209" s="46">
        <f t="shared" si="189"/>
        <v>0</v>
      </c>
      <c r="BG209" s="46">
        <v>0</v>
      </c>
      <c r="BH209" s="46">
        <f t="shared" si="190"/>
        <v>0</v>
      </c>
      <c r="BI209" s="46">
        <v>0</v>
      </c>
      <c r="BJ209" s="46">
        <f t="shared" si="191"/>
        <v>0</v>
      </c>
      <c r="BK209" s="46">
        <v>0</v>
      </c>
      <c r="BL209" s="46">
        <f t="shared" si="192"/>
        <v>0</v>
      </c>
      <c r="BM209" s="46">
        <v>0</v>
      </c>
      <c r="BN209" s="46">
        <f t="shared" si="193"/>
        <v>0</v>
      </c>
      <c r="BO209" s="46">
        <v>0</v>
      </c>
      <c r="BP209" s="46">
        <f t="shared" si="194"/>
        <v>0</v>
      </c>
      <c r="BQ209" s="46">
        <v>0</v>
      </c>
      <c r="BR209" s="46">
        <f t="shared" si="195"/>
        <v>0</v>
      </c>
      <c r="BS209" s="46">
        <v>0</v>
      </c>
      <c r="BT209" s="46">
        <f t="shared" si="196"/>
        <v>0</v>
      </c>
      <c r="BU209" s="46">
        <v>0</v>
      </c>
      <c r="BV209" s="46">
        <f t="shared" si="197"/>
        <v>0</v>
      </c>
      <c r="BW209" s="46">
        <v>0</v>
      </c>
      <c r="BX209" s="46">
        <f t="shared" si="198"/>
        <v>0</v>
      </c>
      <c r="BY209" s="46">
        <v>0</v>
      </c>
      <c r="BZ209" s="46">
        <f t="shared" si="199"/>
        <v>0</v>
      </c>
      <c r="CA209" s="47">
        <v>0</v>
      </c>
      <c r="CB209" s="46">
        <f t="shared" si="200"/>
        <v>0</v>
      </c>
      <c r="CC209" s="48">
        <v>0</v>
      </c>
      <c r="CD209" s="46">
        <f t="shared" si="201"/>
        <v>0</v>
      </c>
      <c r="CE209" s="49">
        <v>20</v>
      </c>
      <c r="CF209" s="50">
        <f t="shared" si="205"/>
        <v>3850</v>
      </c>
      <c r="CG209" s="71"/>
      <c r="CH209" s="52"/>
      <c r="CI209" s="52"/>
      <c r="CJ209" s="53">
        <f t="shared" si="215"/>
        <v>3850</v>
      </c>
      <c r="CK209" s="53">
        <f t="shared" si="215"/>
        <v>3850</v>
      </c>
      <c r="CL209" s="53">
        <f t="shared" si="214"/>
        <v>3850</v>
      </c>
      <c r="CM209" s="53">
        <f t="shared" si="214"/>
        <v>3850</v>
      </c>
      <c r="CN209" s="53">
        <f t="shared" si="213"/>
        <v>3850</v>
      </c>
      <c r="CO209" s="53">
        <f t="shared" si="213"/>
        <v>3850</v>
      </c>
      <c r="CP209" s="53">
        <f t="shared" si="213"/>
        <v>3850</v>
      </c>
      <c r="CQ209" s="53">
        <f t="shared" si="213"/>
        <v>3850</v>
      </c>
      <c r="CR209" s="53">
        <f t="shared" si="213"/>
        <v>3850</v>
      </c>
      <c r="CS209" s="53">
        <f t="shared" si="213"/>
        <v>3850</v>
      </c>
      <c r="CT209" s="53">
        <f t="shared" si="213"/>
        <v>3850</v>
      </c>
      <c r="CU209" s="53">
        <f t="shared" si="213"/>
        <v>3850</v>
      </c>
      <c r="CV209" s="53">
        <f t="shared" si="216"/>
        <v>3850</v>
      </c>
      <c r="CW209" s="53">
        <f t="shared" si="216"/>
        <v>3850</v>
      </c>
      <c r="CX209" s="53">
        <f t="shared" si="216"/>
        <v>3850</v>
      </c>
      <c r="CY209" s="53">
        <f t="shared" si="216"/>
        <v>3850</v>
      </c>
      <c r="CZ209" s="53">
        <f t="shared" si="216"/>
        <v>3850</v>
      </c>
      <c r="DA209" s="53">
        <f t="shared" si="216"/>
        <v>3850</v>
      </c>
      <c r="DB209" s="53">
        <f t="shared" si="216"/>
        <v>3850</v>
      </c>
      <c r="DC209" s="53">
        <f t="shared" si="216"/>
        <v>3850</v>
      </c>
      <c r="DD209" s="53">
        <f t="shared" si="216"/>
        <v>3850</v>
      </c>
      <c r="DE209" s="53"/>
      <c r="DF209" s="53"/>
      <c r="DG209" s="54"/>
      <c r="DH209" s="55"/>
      <c r="DI209" s="56"/>
      <c r="DJ209" s="57"/>
      <c r="DK209" s="57"/>
      <c r="DL209" s="57"/>
      <c r="DM209" s="57"/>
      <c r="DN209" s="57"/>
      <c r="DO209" s="57"/>
      <c r="DP209" s="58"/>
      <c r="DQ209" s="58"/>
      <c r="DR209" s="58"/>
      <c r="DS209" s="58"/>
    </row>
    <row r="210" spans="1:123" x14ac:dyDescent="0.25">
      <c r="A210" s="30" t="s">
        <v>1031</v>
      </c>
      <c r="B210" s="65">
        <v>1531019</v>
      </c>
      <c r="C210" s="66"/>
      <c r="D210" s="67" t="s">
        <v>1032</v>
      </c>
      <c r="E210" s="34"/>
      <c r="F210" s="34" t="s">
        <v>1033</v>
      </c>
      <c r="G210" s="34" t="s">
        <v>597</v>
      </c>
      <c r="H210" s="34" t="s">
        <v>129</v>
      </c>
      <c r="I210" s="34" t="s">
        <v>806</v>
      </c>
      <c r="J210" s="34" t="s">
        <v>129</v>
      </c>
      <c r="K210" s="34" t="s">
        <v>466</v>
      </c>
      <c r="L210" s="34"/>
      <c r="M210" s="36">
        <v>1.04</v>
      </c>
      <c r="N210" s="69"/>
      <c r="O210" s="69" t="s">
        <v>58</v>
      </c>
      <c r="P210" s="37" t="s">
        <v>471</v>
      </c>
      <c r="Q210" s="38">
        <v>2024</v>
      </c>
      <c r="R210" s="39" t="s">
        <v>470</v>
      </c>
      <c r="S210" s="37" t="s">
        <v>686</v>
      </c>
      <c r="T210" s="39" t="s">
        <v>494</v>
      </c>
      <c r="U210" s="39" t="s">
        <v>495</v>
      </c>
      <c r="V210" s="39" t="s">
        <v>687</v>
      </c>
      <c r="W210" s="40" t="s">
        <v>808</v>
      </c>
      <c r="X210" s="40" t="s">
        <v>485</v>
      </c>
      <c r="Y210" s="41"/>
      <c r="Z210" s="274">
        <v>0</v>
      </c>
      <c r="AA210" s="42"/>
      <c r="AB210" s="43">
        <v>224160</v>
      </c>
      <c r="AC210" s="43"/>
      <c r="AD210" s="43"/>
      <c r="AE210" s="43"/>
      <c r="AF210" s="99">
        <v>224160</v>
      </c>
      <c r="AG210" s="100">
        <f t="shared" si="211"/>
        <v>224160</v>
      </c>
      <c r="AH210" s="45">
        <f t="shared" si="212"/>
        <v>224160</v>
      </c>
      <c r="AI210" s="45">
        <f t="shared" si="209"/>
        <v>224160</v>
      </c>
      <c r="AJ210" s="46">
        <v>224160</v>
      </c>
      <c r="AK210" s="46"/>
      <c r="AL210" s="46">
        <f t="shared" si="157"/>
        <v>0</v>
      </c>
      <c r="AM210" s="46"/>
      <c r="AN210" s="46">
        <f t="shared" si="185"/>
        <v>0</v>
      </c>
      <c r="AO210" s="46"/>
      <c r="AP210" s="46">
        <f t="shared" si="159"/>
        <v>0</v>
      </c>
      <c r="AQ210" s="46"/>
      <c r="AR210" s="46">
        <f t="shared" si="160"/>
        <v>0</v>
      </c>
      <c r="AS210" s="46"/>
      <c r="AT210" s="46">
        <f t="shared" si="161"/>
        <v>0</v>
      </c>
      <c r="AU210" s="46"/>
      <c r="AV210" s="46">
        <f t="shared" si="162"/>
        <v>0</v>
      </c>
      <c r="AW210" s="46"/>
      <c r="AX210" s="46">
        <f t="shared" si="163"/>
        <v>0</v>
      </c>
      <c r="AY210" s="46"/>
      <c r="AZ210" s="46">
        <f t="shared" si="186"/>
        <v>0</v>
      </c>
      <c r="BA210" s="46"/>
      <c r="BB210" s="46">
        <f t="shared" si="187"/>
        <v>0</v>
      </c>
      <c r="BC210" s="46"/>
      <c r="BD210" s="46">
        <f t="shared" si="188"/>
        <v>0</v>
      </c>
      <c r="BE210" s="46"/>
      <c r="BF210" s="46">
        <f t="shared" si="189"/>
        <v>0</v>
      </c>
      <c r="BG210" s="46"/>
      <c r="BH210" s="46">
        <f t="shared" si="190"/>
        <v>0</v>
      </c>
      <c r="BI210" s="46"/>
      <c r="BJ210" s="46">
        <f t="shared" si="191"/>
        <v>0</v>
      </c>
      <c r="BK210" s="46"/>
      <c r="BL210" s="46">
        <f t="shared" si="192"/>
        <v>0</v>
      </c>
      <c r="BM210" s="46"/>
      <c r="BN210" s="46">
        <f t="shared" si="193"/>
        <v>0</v>
      </c>
      <c r="BO210" s="46"/>
      <c r="BP210" s="46">
        <f t="shared" si="194"/>
        <v>0</v>
      </c>
      <c r="BQ210" s="46"/>
      <c r="BR210" s="46">
        <f t="shared" si="195"/>
        <v>0</v>
      </c>
      <c r="BS210" s="46"/>
      <c r="BT210" s="46">
        <f t="shared" si="196"/>
        <v>0</v>
      </c>
      <c r="BU210" s="46"/>
      <c r="BV210" s="46">
        <f t="shared" si="197"/>
        <v>0</v>
      </c>
      <c r="BW210" s="46"/>
      <c r="BX210" s="46">
        <f t="shared" si="198"/>
        <v>0</v>
      </c>
      <c r="BY210" s="46"/>
      <c r="BZ210" s="46">
        <f t="shared" si="199"/>
        <v>0</v>
      </c>
      <c r="CA210" s="47"/>
      <c r="CB210" s="46">
        <f t="shared" si="200"/>
        <v>0</v>
      </c>
      <c r="CC210" s="48"/>
      <c r="CD210" s="46">
        <f t="shared" si="201"/>
        <v>0</v>
      </c>
      <c r="CE210" s="127" t="s">
        <v>538</v>
      </c>
      <c r="CF210" s="50" t="e">
        <f t="shared" si="205"/>
        <v>#VALUE!</v>
      </c>
      <c r="CG210" s="117"/>
      <c r="CH210" s="117"/>
      <c r="CI210" s="117"/>
      <c r="CJ210" s="117"/>
      <c r="CK210" s="117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I210" s="128"/>
    </row>
    <row r="211" spans="1:123" x14ac:dyDescent="0.25">
      <c r="A211" s="30" t="s">
        <v>690</v>
      </c>
      <c r="B211" s="65">
        <v>1531187</v>
      </c>
      <c r="C211" s="66"/>
      <c r="D211" s="67" t="s">
        <v>1035</v>
      </c>
      <c r="E211" s="34" t="s">
        <v>478</v>
      </c>
      <c r="F211" s="34" t="s">
        <v>604</v>
      </c>
      <c r="G211" s="34" t="s">
        <v>479</v>
      </c>
      <c r="H211" s="34" t="s">
        <v>54</v>
      </c>
      <c r="I211" s="34" t="s">
        <v>490</v>
      </c>
      <c r="J211" s="34" t="s">
        <v>110</v>
      </c>
      <c r="K211" s="34" t="s">
        <v>728</v>
      </c>
      <c r="L211" s="34" t="s">
        <v>467</v>
      </c>
      <c r="M211" s="36">
        <v>1.04</v>
      </c>
      <c r="N211" s="69" t="s">
        <v>586</v>
      </c>
      <c r="O211" s="69" t="s">
        <v>30</v>
      </c>
      <c r="P211" s="37" t="s">
        <v>493</v>
      </c>
      <c r="Q211" s="38">
        <v>2024</v>
      </c>
      <c r="R211" s="39" t="s">
        <v>470</v>
      </c>
      <c r="S211" s="37" t="s">
        <v>493</v>
      </c>
      <c r="T211" s="39" t="s">
        <v>494</v>
      </c>
      <c r="U211" s="39" t="s">
        <v>524</v>
      </c>
      <c r="V211" s="39" t="s">
        <v>550</v>
      </c>
      <c r="W211" s="40"/>
      <c r="X211" s="40" t="s">
        <v>619</v>
      </c>
      <c r="Y211" s="41"/>
      <c r="Z211" s="274"/>
      <c r="AA211" s="42"/>
      <c r="AB211" s="43">
        <v>1350000</v>
      </c>
      <c r="AC211" s="43"/>
      <c r="AD211" s="43"/>
      <c r="AE211" s="43"/>
      <c r="AF211" s="44"/>
      <c r="AG211" s="45">
        <f t="shared" si="211"/>
        <v>1350000</v>
      </c>
      <c r="AH211" s="45">
        <f t="shared" si="212"/>
        <v>1398600</v>
      </c>
      <c r="AI211" s="45">
        <f t="shared" si="209"/>
        <v>1398600</v>
      </c>
      <c r="AJ211" s="138">
        <v>135000</v>
      </c>
      <c r="AK211" s="46">
        <v>945000</v>
      </c>
      <c r="AL211" s="46">
        <f t="shared" si="157"/>
        <v>982800</v>
      </c>
      <c r="AM211" s="46">
        <v>270000</v>
      </c>
      <c r="AN211" s="46">
        <f t="shared" si="185"/>
        <v>280800</v>
      </c>
      <c r="AO211" s="46">
        <v>0</v>
      </c>
      <c r="AP211" s="46">
        <f t="shared" si="159"/>
        <v>0</v>
      </c>
      <c r="AQ211" s="46">
        <v>0</v>
      </c>
      <c r="AR211" s="46">
        <f t="shared" si="160"/>
        <v>0</v>
      </c>
      <c r="AS211" s="46">
        <v>0</v>
      </c>
      <c r="AT211" s="46">
        <f t="shared" si="161"/>
        <v>0</v>
      </c>
      <c r="AU211" s="46">
        <v>0</v>
      </c>
      <c r="AV211" s="46">
        <f t="shared" si="162"/>
        <v>0</v>
      </c>
      <c r="AW211" s="46">
        <v>0</v>
      </c>
      <c r="AX211" s="46">
        <f t="shared" si="163"/>
        <v>0</v>
      </c>
      <c r="AY211" s="46">
        <v>0</v>
      </c>
      <c r="AZ211" s="46">
        <f t="shared" si="186"/>
        <v>0</v>
      </c>
      <c r="BA211" s="46">
        <v>0</v>
      </c>
      <c r="BB211" s="46">
        <f t="shared" si="187"/>
        <v>0</v>
      </c>
      <c r="BC211" s="46">
        <v>0</v>
      </c>
      <c r="BD211" s="46">
        <f t="shared" si="188"/>
        <v>0</v>
      </c>
      <c r="BE211" s="46">
        <v>0</v>
      </c>
      <c r="BF211" s="46">
        <f t="shared" si="189"/>
        <v>0</v>
      </c>
      <c r="BG211" s="46">
        <v>0</v>
      </c>
      <c r="BH211" s="46">
        <f t="shared" si="190"/>
        <v>0</v>
      </c>
      <c r="BI211" s="46">
        <v>0</v>
      </c>
      <c r="BJ211" s="46">
        <f t="shared" si="191"/>
        <v>0</v>
      </c>
      <c r="BK211" s="46">
        <v>0</v>
      </c>
      <c r="BL211" s="46">
        <f t="shared" si="192"/>
        <v>0</v>
      </c>
      <c r="BM211" s="46">
        <v>0</v>
      </c>
      <c r="BN211" s="46">
        <f t="shared" si="193"/>
        <v>0</v>
      </c>
      <c r="BO211" s="46">
        <v>0</v>
      </c>
      <c r="BP211" s="46">
        <f t="shared" si="194"/>
        <v>0</v>
      </c>
      <c r="BQ211" s="46">
        <v>0</v>
      </c>
      <c r="BR211" s="46">
        <f t="shared" si="195"/>
        <v>0</v>
      </c>
      <c r="BS211" s="46">
        <v>0</v>
      </c>
      <c r="BT211" s="46">
        <f t="shared" si="196"/>
        <v>0</v>
      </c>
      <c r="BU211" s="46">
        <v>0</v>
      </c>
      <c r="BV211" s="46">
        <f t="shared" si="197"/>
        <v>0</v>
      </c>
      <c r="BW211" s="46">
        <v>0</v>
      </c>
      <c r="BX211" s="46">
        <f t="shared" si="198"/>
        <v>0</v>
      </c>
      <c r="BY211" s="46">
        <v>0</v>
      </c>
      <c r="BZ211" s="46">
        <f t="shared" si="199"/>
        <v>0</v>
      </c>
      <c r="CA211" s="47">
        <v>0</v>
      </c>
      <c r="CB211" s="46">
        <f t="shared" si="200"/>
        <v>0</v>
      </c>
      <c r="CC211" s="48">
        <v>0</v>
      </c>
      <c r="CD211" s="46">
        <f t="shared" si="201"/>
        <v>0</v>
      </c>
      <c r="CE211" s="49">
        <v>45</v>
      </c>
      <c r="CF211" s="50">
        <f t="shared" si="205"/>
        <v>31080</v>
      </c>
      <c r="CG211" s="71"/>
      <c r="CH211" s="52"/>
      <c r="CI211" s="52"/>
      <c r="CJ211" s="53"/>
      <c r="CK211" s="53"/>
      <c r="CL211" s="53">
        <f t="shared" ref="CL211:DA212" si="217">$CF211</f>
        <v>31080</v>
      </c>
      <c r="CM211" s="53">
        <f t="shared" si="217"/>
        <v>31080</v>
      </c>
      <c r="CN211" s="53">
        <f t="shared" si="217"/>
        <v>31080</v>
      </c>
      <c r="CO211" s="53">
        <f t="shared" si="217"/>
        <v>31080</v>
      </c>
      <c r="CP211" s="53">
        <f t="shared" si="217"/>
        <v>31080</v>
      </c>
      <c r="CQ211" s="53">
        <f t="shared" si="217"/>
        <v>31080</v>
      </c>
      <c r="CR211" s="53">
        <f t="shared" si="217"/>
        <v>31080</v>
      </c>
      <c r="CS211" s="53">
        <f t="shared" si="217"/>
        <v>31080</v>
      </c>
      <c r="CT211" s="53">
        <f t="shared" si="217"/>
        <v>31080</v>
      </c>
      <c r="CU211" s="53">
        <f t="shared" si="217"/>
        <v>31080</v>
      </c>
      <c r="CV211" s="53">
        <f t="shared" si="217"/>
        <v>31080</v>
      </c>
      <c r="CW211" s="53">
        <f t="shared" si="217"/>
        <v>31080</v>
      </c>
      <c r="CX211" s="53">
        <f t="shared" si="217"/>
        <v>31080</v>
      </c>
      <c r="CY211" s="53">
        <f t="shared" si="217"/>
        <v>31080</v>
      </c>
      <c r="CZ211" s="53">
        <f t="shared" si="217"/>
        <v>31080</v>
      </c>
      <c r="DA211" s="53">
        <f t="shared" si="217"/>
        <v>31080</v>
      </c>
      <c r="DB211" s="53">
        <f t="shared" ref="DB211:DF212" si="218">$CF211</f>
        <v>31080</v>
      </c>
      <c r="DC211" s="53">
        <f t="shared" si="218"/>
        <v>31080</v>
      </c>
      <c r="DD211" s="53">
        <f t="shared" si="218"/>
        <v>31080</v>
      </c>
      <c r="DE211" s="53">
        <f t="shared" si="218"/>
        <v>31080</v>
      </c>
      <c r="DF211" s="53">
        <f t="shared" si="218"/>
        <v>31080</v>
      </c>
      <c r="DG211" s="54"/>
      <c r="DH211" s="55"/>
      <c r="DI211" s="56"/>
      <c r="DJ211" s="57"/>
      <c r="DK211" s="57"/>
      <c r="DL211" s="57"/>
      <c r="DM211" s="57"/>
      <c r="DN211" s="57"/>
      <c r="DO211" s="57"/>
      <c r="DP211" s="58"/>
      <c r="DQ211" s="58"/>
      <c r="DR211" s="58"/>
      <c r="DS211" s="58"/>
    </row>
    <row r="212" spans="1:123" x14ac:dyDescent="0.25">
      <c r="A212" s="30" t="s">
        <v>690</v>
      </c>
      <c r="B212" s="65">
        <v>1531190</v>
      </c>
      <c r="C212" s="66"/>
      <c r="D212" s="67" t="s">
        <v>1036</v>
      </c>
      <c r="E212" s="34" t="s">
        <v>478</v>
      </c>
      <c r="F212" s="34" t="s">
        <v>604</v>
      </c>
      <c r="G212" s="34" t="s">
        <v>479</v>
      </c>
      <c r="H212" s="34" t="s">
        <v>54</v>
      </c>
      <c r="I212" s="34" t="s">
        <v>490</v>
      </c>
      <c r="J212" s="34" t="s">
        <v>110</v>
      </c>
      <c r="K212" s="34" t="s">
        <v>728</v>
      </c>
      <c r="L212" s="34" t="s">
        <v>467</v>
      </c>
      <c r="M212" s="36">
        <v>1.04</v>
      </c>
      <c r="N212" s="69" t="s">
        <v>1037</v>
      </c>
      <c r="O212" s="69" t="s">
        <v>30</v>
      </c>
      <c r="P212" s="37" t="s">
        <v>493</v>
      </c>
      <c r="Q212" s="38">
        <v>2024</v>
      </c>
      <c r="R212" s="39" t="s">
        <v>470</v>
      </c>
      <c r="S212" s="37" t="s">
        <v>493</v>
      </c>
      <c r="T212" s="39" t="s">
        <v>494</v>
      </c>
      <c r="U212" s="39" t="s">
        <v>524</v>
      </c>
      <c r="V212" s="39" t="s">
        <v>550</v>
      </c>
      <c r="W212" s="40"/>
      <c r="X212" s="40" t="s">
        <v>619</v>
      </c>
      <c r="Y212" s="41"/>
      <c r="Z212" s="274"/>
      <c r="AA212" s="42"/>
      <c r="AB212" s="43">
        <v>650000</v>
      </c>
      <c r="AC212" s="43"/>
      <c r="AD212" s="43"/>
      <c r="AE212" s="43"/>
      <c r="AF212" s="44"/>
      <c r="AG212" s="45">
        <f t="shared" si="211"/>
        <v>650000</v>
      </c>
      <c r="AH212" s="45">
        <f t="shared" si="212"/>
        <v>673400</v>
      </c>
      <c r="AI212" s="45">
        <f t="shared" si="209"/>
        <v>673400</v>
      </c>
      <c r="AJ212" s="138">
        <v>65000</v>
      </c>
      <c r="AK212" s="46">
        <v>455000</v>
      </c>
      <c r="AL212" s="46">
        <f t="shared" si="157"/>
        <v>473200</v>
      </c>
      <c r="AM212" s="46">
        <v>130000</v>
      </c>
      <c r="AN212" s="46">
        <f t="shared" si="185"/>
        <v>135200</v>
      </c>
      <c r="AO212" s="46">
        <v>0</v>
      </c>
      <c r="AP212" s="46">
        <f t="shared" si="159"/>
        <v>0</v>
      </c>
      <c r="AQ212" s="46">
        <v>0</v>
      </c>
      <c r="AR212" s="46">
        <f t="shared" si="160"/>
        <v>0</v>
      </c>
      <c r="AS212" s="46">
        <v>0</v>
      </c>
      <c r="AT212" s="46">
        <f t="shared" si="161"/>
        <v>0</v>
      </c>
      <c r="AU212" s="46">
        <v>0</v>
      </c>
      <c r="AV212" s="46">
        <f t="shared" si="162"/>
        <v>0</v>
      </c>
      <c r="AW212" s="46">
        <v>0</v>
      </c>
      <c r="AX212" s="46">
        <f t="shared" si="163"/>
        <v>0</v>
      </c>
      <c r="AY212" s="46">
        <v>0</v>
      </c>
      <c r="AZ212" s="46">
        <f t="shared" si="186"/>
        <v>0</v>
      </c>
      <c r="BA212" s="46">
        <v>0</v>
      </c>
      <c r="BB212" s="46">
        <f t="shared" si="187"/>
        <v>0</v>
      </c>
      <c r="BC212" s="46">
        <v>0</v>
      </c>
      <c r="BD212" s="46">
        <f t="shared" si="188"/>
        <v>0</v>
      </c>
      <c r="BE212" s="46">
        <v>0</v>
      </c>
      <c r="BF212" s="46">
        <f t="shared" si="189"/>
        <v>0</v>
      </c>
      <c r="BG212" s="46">
        <v>0</v>
      </c>
      <c r="BH212" s="46">
        <f t="shared" si="190"/>
        <v>0</v>
      </c>
      <c r="BI212" s="46">
        <v>0</v>
      </c>
      <c r="BJ212" s="46">
        <f t="shared" si="191"/>
        <v>0</v>
      </c>
      <c r="BK212" s="46">
        <v>0</v>
      </c>
      <c r="BL212" s="46">
        <f t="shared" si="192"/>
        <v>0</v>
      </c>
      <c r="BM212" s="46">
        <v>0</v>
      </c>
      <c r="BN212" s="46">
        <f t="shared" si="193"/>
        <v>0</v>
      </c>
      <c r="BO212" s="46">
        <v>0</v>
      </c>
      <c r="BP212" s="46">
        <f t="shared" si="194"/>
        <v>0</v>
      </c>
      <c r="BQ212" s="46">
        <v>0</v>
      </c>
      <c r="BR212" s="46">
        <f t="shared" si="195"/>
        <v>0</v>
      </c>
      <c r="BS212" s="46">
        <v>0</v>
      </c>
      <c r="BT212" s="46">
        <f t="shared" si="196"/>
        <v>0</v>
      </c>
      <c r="BU212" s="46">
        <v>0</v>
      </c>
      <c r="BV212" s="46">
        <f t="shared" si="197"/>
        <v>0</v>
      </c>
      <c r="BW212" s="46">
        <v>0</v>
      </c>
      <c r="BX212" s="46">
        <f t="shared" si="198"/>
        <v>0</v>
      </c>
      <c r="BY212" s="46">
        <v>0</v>
      </c>
      <c r="BZ212" s="46">
        <f t="shared" si="199"/>
        <v>0</v>
      </c>
      <c r="CA212" s="47">
        <v>0</v>
      </c>
      <c r="CB212" s="46">
        <f t="shared" si="200"/>
        <v>0</v>
      </c>
      <c r="CC212" s="48">
        <v>0</v>
      </c>
      <c r="CD212" s="46">
        <f t="shared" si="201"/>
        <v>0</v>
      </c>
      <c r="CE212" s="49">
        <v>30</v>
      </c>
      <c r="CF212" s="50">
        <f t="shared" si="205"/>
        <v>22446.666666666668</v>
      </c>
      <c r="CG212" s="71"/>
      <c r="CH212" s="52"/>
      <c r="CI212" s="52"/>
      <c r="CJ212" s="53"/>
      <c r="CK212" s="53"/>
      <c r="CL212" s="53">
        <f t="shared" si="217"/>
        <v>22446.666666666668</v>
      </c>
      <c r="CM212" s="53">
        <f t="shared" si="217"/>
        <v>22446.666666666668</v>
      </c>
      <c r="CN212" s="53">
        <f t="shared" si="217"/>
        <v>22446.666666666668</v>
      </c>
      <c r="CO212" s="53">
        <f t="shared" si="217"/>
        <v>22446.666666666668</v>
      </c>
      <c r="CP212" s="53">
        <f t="shared" si="217"/>
        <v>22446.666666666668</v>
      </c>
      <c r="CQ212" s="53">
        <f t="shared" si="217"/>
        <v>22446.666666666668</v>
      </c>
      <c r="CR212" s="53">
        <f t="shared" si="217"/>
        <v>22446.666666666668</v>
      </c>
      <c r="CS212" s="53">
        <f t="shared" si="217"/>
        <v>22446.666666666668</v>
      </c>
      <c r="CT212" s="53">
        <f t="shared" si="217"/>
        <v>22446.666666666668</v>
      </c>
      <c r="CU212" s="53">
        <f t="shared" si="217"/>
        <v>22446.666666666668</v>
      </c>
      <c r="CV212" s="53">
        <f t="shared" si="217"/>
        <v>22446.666666666668</v>
      </c>
      <c r="CW212" s="53">
        <f t="shared" si="217"/>
        <v>22446.666666666668</v>
      </c>
      <c r="CX212" s="53">
        <f t="shared" si="217"/>
        <v>22446.666666666668</v>
      </c>
      <c r="CY212" s="53">
        <f t="shared" si="217"/>
        <v>22446.666666666668</v>
      </c>
      <c r="CZ212" s="53">
        <f t="shared" si="217"/>
        <v>22446.666666666668</v>
      </c>
      <c r="DA212" s="53">
        <f t="shared" si="217"/>
        <v>22446.666666666668</v>
      </c>
      <c r="DB212" s="53">
        <f t="shared" si="218"/>
        <v>22446.666666666668</v>
      </c>
      <c r="DC212" s="53">
        <f t="shared" si="218"/>
        <v>22446.666666666668</v>
      </c>
      <c r="DD212" s="53">
        <f t="shared" si="218"/>
        <v>22446.666666666668</v>
      </c>
      <c r="DE212" s="53">
        <f t="shared" si="218"/>
        <v>22446.666666666668</v>
      </c>
      <c r="DF212" s="53">
        <f t="shared" si="218"/>
        <v>22446.666666666668</v>
      </c>
      <c r="DG212" s="54"/>
      <c r="DH212" s="55"/>
      <c r="DI212" s="56"/>
      <c r="DJ212" s="57"/>
      <c r="DK212" s="57"/>
      <c r="DL212" s="57"/>
      <c r="DM212" s="57"/>
      <c r="DN212" s="57"/>
      <c r="DO212" s="57"/>
      <c r="DP212" s="58"/>
      <c r="DQ212" s="58"/>
      <c r="DR212" s="58"/>
      <c r="DS212" s="58"/>
    </row>
    <row r="213" spans="1:123" x14ac:dyDescent="0.25">
      <c r="A213" s="30" t="s">
        <v>1038</v>
      </c>
      <c r="B213" s="65">
        <v>1531221</v>
      </c>
      <c r="C213" s="66"/>
      <c r="D213" s="67" t="s">
        <v>1039</v>
      </c>
      <c r="E213" s="34" t="s">
        <v>478</v>
      </c>
      <c r="F213" s="34" t="s">
        <v>604</v>
      </c>
      <c r="G213" s="34" t="s">
        <v>479</v>
      </c>
      <c r="H213" s="34" t="s">
        <v>54</v>
      </c>
      <c r="I213" s="34" t="s">
        <v>490</v>
      </c>
      <c r="J213" s="34" t="s">
        <v>1018</v>
      </c>
      <c r="K213" s="34" t="s">
        <v>695</v>
      </c>
      <c r="L213" s="34" t="s">
        <v>1019</v>
      </c>
      <c r="M213" s="36">
        <v>1.04</v>
      </c>
      <c r="N213" s="69">
        <v>2022</v>
      </c>
      <c r="O213" s="69" t="s">
        <v>30</v>
      </c>
      <c r="P213" s="37" t="s">
        <v>493</v>
      </c>
      <c r="Q213" s="38">
        <v>2020</v>
      </c>
      <c r="R213" s="39" t="s">
        <v>470</v>
      </c>
      <c r="S213" s="37" t="s">
        <v>686</v>
      </c>
      <c r="T213" s="39" t="s">
        <v>494</v>
      </c>
      <c r="U213" s="39" t="s">
        <v>495</v>
      </c>
      <c r="V213" s="39" t="s">
        <v>687</v>
      </c>
      <c r="W213" s="40" t="s">
        <v>998</v>
      </c>
      <c r="X213" s="40">
        <v>2022</v>
      </c>
      <c r="Y213" s="86"/>
      <c r="Z213" s="274">
        <v>622.96</v>
      </c>
      <c r="AA213" s="42"/>
      <c r="AB213" s="43">
        <v>280722.79000000004</v>
      </c>
      <c r="AC213" s="43">
        <v>0</v>
      </c>
      <c r="AD213" s="43"/>
      <c r="AE213" s="43">
        <v>0</v>
      </c>
      <c r="AF213" s="44"/>
      <c r="AG213" s="45">
        <f t="shared" si="211"/>
        <v>280200.96000000002</v>
      </c>
      <c r="AH213" s="45">
        <f t="shared" si="212"/>
        <v>280200.96000000002</v>
      </c>
      <c r="AI213" s="45">
        <f t="shared" si="209"/>
        <v>280823.92000000004</v>
      </c>
      <c r="AJ213" s="46">
        <v>280200.96000000002</v>
      </c>
      <c r="AK213" s="46">
        <v>0</v>
      </c>
      <c r="AL213" s="46">
        <f t="shared" si="157"/>
        <v>0</v>
      </c>
      <c r="AM213" s="46">
        <v>0</v>
      </c>
      <c r="AN213" s="46">
        <f t="shared" si="185"/>
        <v>0</v>
      </c>
      <c r="AO213" s="46">
        <v>0</v>
      </c>
      <c r="AP213" s="46">
        <f t="shared" si="159"/>
        <v>0</v>
      </c>
      <c r="AQ213" s="46">
        <v>0</v>
      </c>
      <c r="AR213" s="46">
        <f t="shared" si="160"/>
        <v>0</v>
      </c>
      <c r="AS213" s="46">
        <v>0</v>
      </c>
      <c r="AT213" s="46">
        <f t="shared" si="161"/>
        <v>0</v>
      </c>
      <c r="AU213" s="46">
        <v>0</v>
      </c>
      <c r="AV213" s="46">
        <f t="shared" si="162"/>
        <v>0</v>
      </c>
      <c r="AW213" s="46">
        <v>0</v>
      </c>
      <c r="AX213" s="46">
        <f t="shared" si="163"/>
        <v>0</v>
      </c>
      <c r="AY213" s="46">
        <v>0</v>
      </c>
      <c r="AZ213" s="46">
        <f t="shared" si="186"/>
        <v>0</v>
      </c>
      <c r="BA213" s="46">
        <v>0</v>
      </c>
      <c r="BB213" s="46">
        <f t="shared" si="187"/>
        <v>0</v>
      </c>
      <c r="BC213" s="46">
        <v>0</v>
      </c>
      <c r="BD213" s="46">
        <f t="shared" si="188"/>
        <v>0</v>
      </c>
      <c r="BE213" s="46">
        <v>0</v>
      </c>
      <c r="BF213" s="46">
        <f t="shared" si="189"/>
        <v>0</v>
      </c>
      <c r="BG213" s="46">
        <v>0</v>
      </c>
      <c r="BH213" s="46">
        <f t="shared" si="190"/>
        <v>0</v>
      </c>
      <c r="BI213" s="46">
        <v>0</v>
      </c>
      <c r="BJ213" s="46">
        <f t="shared" si="191"/>
        <v>0</v>
      </c>
      <c r="BK213" s="46">
        <v>0</v>
      </c>
      <c r="BL213" s="46">
        <f t="shared" si="192"/>
        <v>0</v>
      </c>
      <c r="BM213" s="46">
        <v>0</v>
      </c>
      <c r="BN213" s="46">
        <f t="shared" si="193"/>
        <v>0</v>
      </c>
      <c r="BO213" s="46">
        <v>0</v>
      </c>
      <c r="BP213" s="46">
        <f t="shared" si="194"/>
        <v>0</v>
      </c>
      <c r="BQ213" s="46">
        <v>0</v>
      </c>
      <c r="BR213" s="46">
        <f t="shared" si="195"/>
        <v>0</v>
      </c>
      <c r="BS213" s="46">
        <v>0</v>
      </c>
      <c r="BT213" s="46">
        <f t="shared" si="196"/>
        <v>0</v>
      </c>
      <c r="BU213" s="46">
        <v>0</v>
      </c>
      <c r="BV213" s="46">
        <f t="shared" si="197"/>
        <v>0</v>
      </c>
      <c r="BW213" s="46">
        <v>0</v>
      </c>
      <c r="BX213" s="46">
        <f t="shared" si="198"/>
        <v>0</v>
      </c>
      <c r="BY213" s="46">
        <v>0</v>
      </c>
      <c r="BZ213" s="46">
        <f t="shared" si="199"/>
        <v>0</v>
      </c>
      <c r="CA213" s="47">
        <v>0</v>
      </c>
      <c r="CB213" s="46">
        <f t="shared" si="200"/>
        <v>0</v>
      </c>
      <c r="CC213" s="48">
        <v>0</v>
      </c>
      <c r="CD213" s="46">
        <f t="shared" si="201"/>
        <v>0</v>
      </c>
      <c r="CE213" s="49">
        <v>10</v>
      </c>
      <c r="CF213" s="50">
        <f t="shared" si="205"/>
        <v>28082.392000000003</v>
      </c>
      <c r="CG213" s="51">
        <v>280722.79000000004</v>
      </c>
      <c r="CH213" s="52"/>
      <c r="CI213" s="52"/>
      <c r="CJ213" s="52">
        <f t="shared" ref="CJ213:CY218" si="219">$CF213</f>
        <v>28082.392000000003</v>
      </c>
      <c r="CK213" s="52">
        <f t="shared" si="219"/>
        <v>28082.392000000003</v>
      </c>
      <c r="CL213" s="52">
        <f t="shared" si="219"/>
        <v>28082.392000000003</v>
      </c>
      <c r="CM213" s="52">
        <f t="shared" si="219"/>
        <v>28082.392000000003</v>
      </c>
      <c r="CN213" s="52">
        <f t="shared" si="219"/>
        <v>28082.392000000003</v>
      </c>
      <c r="CO213" s="52">
        <f t="shared" si="219"/>
        <v>28082.392000000003</v>
      </c>
      <c r="CP213" s="52">
        <f t="shared" si="219"/>
        <v>28082.392000000003</v>
      </c>
      <c r="CQ213" s="52">
        <f t="shared" si="219"/>
        <v>28082.392000000003</v>
      </c>
      <c r="CR213" s="52">
        <f t="shared" si="219"/>
        <v>28082.392000000003</v>
      </c>
      <c r="CS213" s="52">
        <f t="shared" si="219"/>
        <v>28082.392000000003</v>
      </c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4">
        <v>0</v>
      </c>
      <c r="DH213" s="55">
        <v>10</v>
      </c>
      <c r="DI213" s="56" t="s">
        <v>1040</v>
      </c>
      <c r="DJ213" s="57">
        <v>521.83000000000004</v>
      </c>
      <c r="DK213" s="57">
        <v>280722.79000000004</v>
      </c>
      <c r="DL213" s="57">
        <v>252650.51100000003</v>
      </c>
      <c r="DM213" s="57">
        <v>224578.23200000002</v>
      </c>
      <c r="DN213" s="57">
        <v>196505.95300000001</v>
      </c>
      <c r="DO213" s="57">
        <v>6.2619600000000002</v>
      </c>
      <c r="DP213" s="58">
        <v>3649.3962700000002</v>
      </c>
      <c r="DQ213" s="58">
        <v>3284.456643</v>
      </c>
      <c r="DR213" s="58">
        <v>2919.5170160000002</v>
      </c>
      <c r="DS213" s="58">
        <v>2554.577389</v>
      </c>
    </row>
    <row r="214" spans="1:123" x14ac:dyDescent="0.25">
      <c r="A214" s="30" t="s">
        <v>1041</v>
      </c>
      <c r="B214" s="65">
        <v>1531222</v>
      </c>
      <c r="C214" s="66"/>
      <c r="D214" s="67" t="s">
        <v>1042</v>
      </c>
      <c r="E214" s="34" t="s">
        <v>478</v>
      </c>
      <c r="F214" s="34" t="s">
        <v>604</v>
      </c>
      <c r="G214" s="34" t="s">
        <v>479</v>
      </c>
      <c r="H214" s="34" t="s">
        <v>54</v>
      </c>
      <c r="I214" s="34" t="s">
        <v>490</v>
      </c>
      <c r="J214" s="34" t="s">
        <v>1018</v>
      </c>
      <c r="K214" s="34" t="s">
        <v>695</v>
      </c>
      <c r="L214" s="34" t="s">
        <v>1019</v>
      </c>
      <c r="M214" s="36">
        <v>1.04</v>
      </c>
      <c r="N214" s="69" t="s">
        <v>586</v>
      </c>
      <c r="O214" s="69" t="s">
        <v>30</v>
      </c>
      <c r="P214" s="37" t="s">
        <v>493</v>
      </c>
      <c r="Q214" s="38">
        <v>2020</v>
      </c>
      <c r="R214" s="39" t="s">
        <v>470</v>
      </c>
      <c r="S214" s="37" t="s">
        <v>686</v>
      </c>
      <c r="T214" s="39" t="s">
        <v>494</v>
      </c>
      <c r="U214" s="39" t="s">
        <v>495</v>
      </c>
      <c r="V214" s="39" t="s">
        <v>687</v>
      </c>
      <c r="W214" s="40" t="s">
        <v>998</v>
      </c>
      <c r="X214" s="40" t="s">
        <v>530</v>
      </c>
      <c r="Y214" s="86"/>
      <c r="Z214" s="274">
        <v>571.19000000000005</v>
      </c>
      <c r="AA214" s="42"/>
      <c r="AB214" s="43">
        <v>156384.38</v>
      </c>
      <c r="AC214" s="43">
        <v>0</v>
      </c>
      <c r="AD214" s="43"/>
      <c r="AE214" s="43">
        <v>0</v>
      </c>
      <c r="AF214" s="44"/>
      <c r="AG214" s="45">
        <f t="shared" si="211"/>
        <v>155863.76</v>
      </c>
      <c r="AH214" s="45">
        <f t="shared" si="212"/>
        <v>155863.76</v>
      </c>
      <c r="AI214" s="45">
        <f t="shared" si="209"/>
        <v>156434.95000000001</v>
      </c>
      <c r="AJ214" s="46">
        <v>155863.76</v>
      </c>
      <c r="AK214" s="46">
        <v>0</v>
      </c>
      <c r="AL214" s="46">
        <f t="shared" si="157"/>
        <v>0</v>
      </c>
      <c r="AM214" s="46">
        <v>0</v>
      </c>
      <c r="AN214" s="46">
        <f t="shared" si="185"/>
        <v>0</v>
      </c>
      <c r="AO214" s="46">
        <v>0</v>
      </c>
      <c r="AP214" s="46">
        <f t="shared" si="159"/>
        <v>0</v>
      </c>
      <c r="AQ214" s="46">
        <v>0</v>
      </c>
      <c r="AR214" s="46">
        <f t="shared" si="160"/>
        <v>0</v>
      </c>
      <c r="AS214" s="46">
        <v>0</v>
      </c>
      <c r="AT214" s="46">
        <f t="shared" si="161"/>
        <v>0</v>
      </c>
      <c r="AU214" s="46">
        <v>0</v>
      </c>
      <c r="AV214" s="46">
        <f t="shared" si="162"/>
        <v>0</v>
      </c>
      <c r="AW214" s="46">
        <v>0</v>
      </c>
      <c r="AX214" s="46">
        <f t="shared" si="163"/>
        <v>0</v>
      </c>
      <c r="AY214" s="46">
        <v>0</v>
      </c>
      <c r="AZ214" s="46">
        <f t="shared" si="186"/>
        <v>0</v>
      </c>
      <c r="BA214" s="46">
        <v>0</v>
      </c>
      <c r="BB214" s="46">
        <f t="shared" si="187"/>
        <v>0</v>
      </c>
      <c r="BC214" s="46">
        <v>0</v>
      </c>
      <c r="BD214" s="46">
        <f t="shared" si="188"/>
        <v>0</v>
      </c>
      <c r="BE214" s="46">
        <v>0</v>
      </c>
      <c r="BF214" s="46">
        <f t="shared" si="189"/>
        <v>0</v>
      </c>
      <c r="BG214" s="46">
        <v>0</v>
      </c>
      <c r="BH214" s="46">
        <f t="shared" si="190"/>
        <v>0</v>
      </c>
      <c r="BI214" s="46">
        <v>0</v>
      </c>
      <c r="BJ214" s="46">
        <f t="shared" si="191"/>
        <v>0</v>
      </c>
      <c r="BK214" s="46">
        <v>0</v>
      </c>
      <c r="BL214" s="46">
        <f t="shared" si="192"/>
        <v>0</v>
      </c>
      <c r="BM214" s="46">
        <v>0</v>
      </c>
      <c r="BN214" s="46">
        <f t="shared" si="193"/>
        <v>0</v>
      </c>
      <c r="BO214" s="46">
        <v>0</v>
      </c>
      <c r="BP214" s="46">
        <f t="shared" si="194"/>
        <v>0</v>
      </c>
      <c r="BQ214" s="46">
        <v>0</v>
      </c>
      <c r="BR214" s="46">
        <f t="shared" si="195"/>
        <v>0</v>
      </c>
      <c r="BS214" s="46">
        <v>0</v>
      </c>
      <c r="BT214" s="46">
        <f t="shared" si="196"/>
        <v>0</v>
      </c>
      <c r="BU214" s="46">
        <v>0</v>
      </c>
      <c r="BV214" s="46">
        <f t="shared" si="197"/>
        <v>0</v>
      </c>
      <c r="BW214" s="46">
        <v>0</v>
      </c>
      <c r="BX214" s="46">
        <f t="shared" si="198"/>
        <v>0</v>
      </c>
      <c r="BY214" s="46">
        <v>0</v>
      </c>
      <c r="BZ214" s="46">
        <f t="shared" si="199"/>
        <v>0</v>
      </c>
      <c r="CA214" s="47">
        <v>0</v>
      </c>
      <c r="CB214" s="46">
        <f t="shared" si="200"/>
        <v>0</v>
      </c>
      <c r="CC214" s="48">
        <v>0</v>
      </c>
      <c r="CD214" s="46">
        <f t="shared" si="201"/>
        <v>0</v>
      </c>
      <c r="CE214" s="49">
        <v>10</v>
      </c>
      <c r="CF214" s="50">
        <f t="shared" si="205"/>
        <v>15643.495000000001</v>
      </c>
      <c r="CG214" s="51">
        <v>156384.37999999998</v>
      </c>
      <c r="CH214" s="52"/>
      <c r="CI214" s="52"/>
      <c r="CJ214" s="52">
        <f t="shared" si="219"/>
        <v>15643.495000000001</v>
      </c>
      <c r="CK214" s="52">
        <f t="shared" si="219"/>
        <v>15643.495000000001</v>
      </c>
      <c r="CL214" s="52">
        <f t="shared" si="219"/>
        <v>15643.495000000001</v>
      </c>
      <c r="CM214" s="52">
        <f t="shared" si="219"/>
        <v>15643.495000000001</v>
      </c>
      <c r="CN214" s="52">
        <f t="shared" si="219"/>
        <v>15643.495000000001</v>
      </c>
      <c r="CO214" s="52">
        <f t="shared" si="219"/>
        <v>15643.495000000001</v>
      </c>
      <c r="CP214" s="52">
        <f t="shared" si="219"/>
        <v>15643.495000000001</v>
      </c>
      <c r="CQ214" s="52">
        <f t="shared" si="219"/>
        <v>15643.495000000001</v>
      </c>
      <c r="CR214" s="52">
        <f t="shared" si="219"/>
        <v>15643.495000000001</v>
      </c>
      <c r="CS214" s="52">
        <f t="shared" si="219"/>
        <v>15643.495000000001</v>
      </c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4">
        <v>0</v>
      </c>
      <c r="DH214" s="55">
        <v>10</v>
      </c>
      <c r="DI214" s="56" t="s">
        <v>1040</v>
      </c>
      <c r="DJ214" s="57">
        <v>520.62</v>
      </c>
      <c r="DK214" s="57">
        <v>156384.38</v>
      </c>
      <c r="DL214" s="57">
        <v>140745.94200000001</v>
      </c>
      <c r="DM214" s="57">
        <v>125107.50400000002</v>
      </c>
      <c r="DN214" s="57">
        <v>109469.06600000002</v>
      </c>
      <c r="DO214" s="57">
        <v>6.2474400000000001</v>
      </c>
      <c r="DP214" s="58">
        <v>2032.99694</v>
      </c>
      <c r="DQ214" s="58">
        <v>1829.697246</v>
      </c>
      <c r="DR214" s="58">
        <v>1626.3975520000001</v>
      </c>
      <c r="DS214" s="58">
        <v>1423.0978580000003</v>
      </c>
    </row>
    <row r="215" spans="1:123" x14ac:dyDescent="0.25">
      <c r="A215" s="30" t="s">
        <v>1043</v>
      </c>
      <c r="B215" s="65">
        <v>1531223</v>
      </c>
      <c r="C215" s="66"/>
      <c r="D215" s="67" t="s">
        <v>1044</v>
      </c>
      <c r="E215" s="34" t="s">
        <v>478</v>
      </c>
      <c r="F215" s="34">
        <v>0</v>
      </c>
      <c r="G215" s="34" t="s">
        <v>479</v>
      </c>
      <c r="H215" s="34" t="s">
        <v>54</v>
      </c>
      <c r="I215" s="34" t="s">
        <v>490</v>
      </c>
      <c r="J215" s="34" t="s">
        <v>1018</v>
      </c>
      <c r="K215" s="34" t="s">
        <v>728</v>
      </c>
      <c r="L215" s="34" t="s">
        <v>1019</v>
      </c>
      <c r="M215" s="36">
        <v>1.04</v>
      </c>
      <c r="N215" s="69" t="s">
        <v>586</v>
      </c>
      <c r="O215" s="69" t="s">
        <v>30</v>
      </c>
      <c r="P215" s="37" t="s">
        <v>493</v>
      </c>
      <c r="Q215" s="38">
        <v>2020</v>
      </c>
      <c r="R215" s="39" t="s">
        <v>470</v>
      </c>
      <c r="S215" s="37" t="s">
        <v>686</v>
      </c>
      <c r="T215" s="39" t="s">
        <v>494</v>
      </c>
      <c r="U215" s="39" t="s">
        <v>495</v>
      </c>
      <c r="V215" s="39" t="s">
        <v>687</v>
      </c>
      <c r="W215" s="40" t="s">
        <v>1045</v>
      </c>
      <c r="X215" s="40" t="s">
        <v>1046</v>
      </c>
      <c r="Y215" s="86"/>
      <c r="Z215" s="274">
        <v>5294.64</v>
      </c>
      <c r="AA215" s="42"/>
      <c r="AB215" s="43">
        <v>847391.25</v>
      </c>
      <c r="AC215" s="43">
        <v>0</v>
      </c>
      <c r="AD215" s="43"/>
      <c r="AE215" s="43">
        <v>0</v>
      </c>
      <c r="AF215" s="44"/>
      <c r="AG215" s="45">
        <f t="shared" si="211"/>
        <v>842400</v>
      </c>
      <c r="AH215" s="45">
        <f t="shared" si="212"/>
        <v>871936</v>
      </c>
      <c r="AI215" s="45">
        <f t="shared" si="209"/>
        <v>877230.64</v>
      </c>
      <c r="AJ215" s="46">
        <v>104000</v>
      </c>
      <c r="AK215" s="46">
        <v>738400</v>
      </c>
      <c r="AL215" s="46">
        <f t="shared" si="157"/>
        <v>767936</v>
      </c>
      <c r="AM215" s="46">
        <v>0</v>
      </c>
      <c r="AN215" s="46">
        <f t="shared" si="185"/>
        <v>0</v>
      </c>
      <c r="AO215" s="46">
        <v>0</v>
      </c>
      <c r="AP215" s="46">
        <f t="shared" si="159"/>
        <v>0</v>
      </c>
      <c r="AQ215" s="46">
        <v>0</v>
      </c>
      <c r="AR215" s="46">
        <f t="shared" si="160"/>
        <v>0</v>
      </c>
      <c r="AS215" s="46">
        <v>0</v>
      </c>
      <c r="AT215" s="46">
        <f t="shared" si="161"/>
        <v>0</v>
      </c>
      <c r="AU215" s="46">
        <v>0</v>
      </c>
      <c r="AV215" s="46">
        <f t="shared" si="162"/>
        <v>0</v>
      </c>
      <c r="AW215" s="46">
        <v>0</v>
      </c>
      <c r="AX215" s="46">
        <f t="shared" si="163"/>
        <v>0</v>
      </c>
      <c r="AY215" s="46">
        <v>0</v>
      </c>
      <c r="AZ215" s="46">
        <f t="shared" si="186"/>
        <v>0</v>
      </c>
      <c r="BA215" s="46">
        <v>0</v>
      </c>
      <c r="BB215" s="46">
        <f t="shared" si="187"/>
        <v>0</v>
      </c>
      <c r="BC215" s="46">
        <v>0</v>
      </c>
      <c r="BD215" s="46">
        <f t="shared" si="188"/>
        <v>0</v>
      </c>
      <c r="BE215" s="46">
        <v>0</v>
      </c>
      <c r="BF215" s="46">
        <f t="shared" si="189"/>
        <v>0</v>
      </c>
      <c r="BG215" s="46">
        <v>0</v>
      </c>
      <c r="BH215" s="46">
        <f t="shared" si="190"/>
        <v>0</v>
      </c>
      <c r="BI215" s="46">
        <v>0</v>
      </c>
      <c r="BJ215" s="46">
        <f t="shared" si="191"/>
        <v>0</v>
      </c>
      <c r="BK215" s="46">
        <v>0</v>
      </c>
      <c r="BL215" s="46">
        <f t="shared" si="192"/>
        <v>0</v>
      </c>
      <c r="BM215" s="46">
        <v>0</v>
      </c>
      <c r="BN215" s="46">
        <f t="shared" si="193"/>
        <v>0</v>
      </c>
      <c r="BO215" s="46">
        <v>0</v>
      </c>
      <c r="BP215" s="46">
        <f t="shared" si="194"/>
        <v>0</v>
      </c>
      <c r="BQ215" s="46">
        <v>0</v>
      </c>
      <c r="BR215" s="46">
        <f t="shared" si="195"/>
        <v>0</v>
      </c>
      <c r="BS215" s="46">
        <v>0</v>
      </c>
      <c r="BT215" s="46">
        <f t="shared" si="196"/>
        <v>0</v>
      </c>
      <c r="BU215" s="46">
        <v>0</v>
      </c>
      <c r="BV215" s="46">
        <f t="shared" si="197"/>
        <v>0</v>
      </c>
      <c r="BW215" s="46">
        <v>0</v>
      </c>
      <c r="BX215" s="46">
        <f t="shared" si="198"/>
        <v>0</v>
      </c>
      <c r="BY215" s="46">
        <v>0</v>
      </c>
      <c r="BZ215" s="46">
        <f t="shared" si="199"/>
        <v>0</v>
      </c>
      <c r="CA215" s="47">
        <v>0</v>
      </c>
      <c r="CB215" s="46">
        <f t="shared" si="200"/>
        <v>0</v>
      </c>
      <c r="CC215" s="48">
        <v>0</v>
      </c>
      <c r="CD215" s="46">
        <f t="shared" si="201"/>
        <v>0</v>
      </c>
      <c r="CE215" s="49">
        <v>10</v>
      </c>
      <c r="CF215" s="50">
        <f t="shared" si="205"/>
        <v>87723.063999999998</v>
      </c>
      <c r="CG215" s="51">
        <v>847391.25</v>
      </c>
      <c r="CH215" s="52"/>
      <c r="CI215" s="52"/>
      <c r="CJ215" s="52"/>
      <c r="CK215" s="52">
        <f t="shared" si="219"/>
        <v>87723.063999999998</v>
      </c>
      <c r="CL215" s="52">
        <f t="shared" si="219"/>
        <v>87723.063999999998</v>
      </c>
      <c r="CM215" s="52">
        <f t="shared" si="219"/>
        <v>87723.063999999998</v>
      </c>
      <c r="CN215" s="52">
        <f t="shared" si="219"/>
        <v>87723.063999999998</v>
      </c>
      <c r="CO215" s="52">
        <f t="shared" si="219"/>
        <v>87723.063999999998</v>
      </c>
      <c r="CP215" s="52">
        <f t="shared" si="219"/>
        <v>87723.063999999998</v>
      </c>
      <c r="CQ215" s="52">
        <f t="shared" si="219"/>
        <v>87723.063999999998</v>
      </c>
      <c r="CR215" s="52">
        <f t="shared" si="219"/>
        <v>87723.063999999998</v>
      </c>
      <c r="CS215" s="52">
        <f t="shared" si="219"/>
        <v>87723.063999999998</v>
      </c>
      <c r="CT215" s="52">
        <f t="shared" si="219"/>
        <v>87723.063999999998</v>
      </c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4">
        <v>0</v>
      </c>
      <c r="DH215" s="55">
        <v>10</v>
      </c>
      <c r="DI215" s="56" t="s">
        <v>1008</v>
      </c>
      <c r="DJ215" s="57">
        <v>4991.25</v>
      </c>
      <c r="DK215" s="57">
        <v>108991.25</v>
      </c>
      <c r="DL215" s="57">
        <v>847391.25</v>
      </c>
      <c r="DM215" s="57">
        <v>762652.125</v>
      </c>
      <c r="DN215" s="57">
        <v>677913</v>
      </c>
      <c r="DO215" s="57">
        <v>59.895000000000003</v>
      </c>
      <c r="DP215" s="58">
        <v>1416.88625</v>
      </c>
      <c r="DQ215" s="58">
        <v>11016.08625</v>
      </c>
      <c r="DR215" s="58">
        <v>9914.4776249999995</v>
      </c>
      <c r="DS215" s="58">
        <v>8812.8689999999988</v>
      </c>
    </row>
    <row r="216" spans="1:123" x14ac:dyDescent="0.25">
      <c r="A216" s="30" t="s">
        <v>1047</v>
      </c>
      <c r="B216" s="65">
        <v>1531230</v>
      </c>
      <c r="C216" s="66"/>
      <c r="D216" s="67" t="s">
        <v>1048</v>
      </c>
      <c r="E216" s="34" t="s">
        <v>478</v>
      </c>
      <c r="F216" s="34">
        <v>0</v>
      </c>
      <c r="G216" s="34" t="s">
        <v>479</v>
      </c>
      <c r="H216" s="34" t="s">
        <v>54</v>
      </c>
      <c r="I216" s="34" t="s">
        <v>490</v>
      </c>
      <c r="J216" s="34" t="s">
        <v>1018</v>
      </c>
      <c r="K216" s="34" t="s">
        <v>692</v>
      </c>
      <c r="L216" s="34" t="s">
        <v>467</v>
      </c>
      <c r="M216" s="36">
        <v>1.04</v>
      </c>
      <c r="N216" s="69" t="s">
        <v>586</v>
      </c>
      <c r="O216" s="69" t="s">
        <v>58</v>
      </c>
      <c r="P216" s="37" t="s">
        <v>493</v>
      </c>
      <c r="Q216" s="38">
        <v>2019</v>
      </c>
      <c r="R216" s="39" t="s">
        <v>470</v>
      </c>
      <c r="S216" s="37" t="s">
        <v>493</v>
      </c>
      <c r="T216" s="39" t="s">
        <v>523</v>
      </c>
      <c r="U216" s="39" t="s">
        <v>524</v>
      </c>
      <c r="V216" s="39" t="s">
        <v>606</v>
      </c>
      <c r="W216" s="40" t="s">
        <v>998</v>
      </c>
      <c r="X216" s="40" t="s">
        <v>530</v>
      </c>
      <c r="Y216" s="41"/>
      <c r="Z216" s="274">
        <v>2193.19</v>
      </c>
      <c r="AA216" s="42"/>
      <c r="AB216" s="43">
        <v>196356.16</v>
      </c>
      <c r="AC216" s="43">
        <v>32768</v>
      </c>
      <c r="AD216" s="43"/>
      <c r="AE216" s="43">
        <v>32768</v>
      </c>
      <c r="AF216" s="44"/>
      <c r="AG216" s="45">
        <f t="shared" si="211"/>
        <v>196356.16</v>
      </c>
      <c r="AH216" s="45">
        <f t="shared" si="212"/>
        <v>196356.16</v>
      </c>
      <c r="AI216" s="45">
        <f t="shared" si="209"/>
        <v>198549.35</v>
      </c>
      <c r="AJ216" s="46">
        <v>196356.16</v>
      </c>
      <c r="AK216" s="46">
        <v>0</v>
      </c>
      <c r="AL216" s="46">
        <f t="shared" si="157"/>
        <v>0</v>
      </c>
      <c r="AM216" s="46">
        <v>0</v>
      </c>
      <c r="AN216" s="46">
        <f t="shared" si="185"/>
        <v>0</v>
      </c>
      <c r="AO216" s="46">
        <v>0</v>
      </c>
      <c r="AP216" s="46">
        <f t="shared" si="159"/>
        <v>0</v>
      </c>
      <c r="AQ216" s="46">
        <v>0</v>
      </c>
      <c r="AR216" s="46">
        <f t="shared" si="160"/>
        <v>0</v>
      </c>
      <c r="AS216" s="46">
        <v>0</v>
      </c>
      <c r="AT216" s="46">
        <f t="shared" si="161"/>
        <v>0</v>
      </c>
      <c r="AU216" s="46">
        <v>0</v>
      </c>
      <c r="AV216" s="46">
        <f t="shared" si="162"/>
        <v>0</v>
      </c>
      <c r="AW216" s="46">
        <v>0</v>
      </c>
      <c r="AX216" s="46">
        <f t="shared" si="163"/>
        <v>0</v>
      </c>
      <c r="AY216" s="46">
        <v>0</v>
      </c>
      <c r="AZ216" s="46">
        <f t="shared" si="186"/>
        <v>0</v>
      </c>
      <c r="BA216" s="46">
        <v>0</v>
      </c>
      <c r="BB216" s="46">
        <f t="shared" si="187"/>
        <v>0</v>
      </c>
      <c r="BC216" s="46">
        <v>0</v>
      </c>
      <c r="BD216" s="46">
        <f t="shared" si="188"/>
        <v>0</v>
      </c>
      <c r="BE216" s="46">
        <v>0</v>
      </c>
      <c r="BF216" s="46">
        <f t="shared" si="189"/>
        <v>0</v>
      </c>
      <c r="BG216" s="46">
        <v>0</v>
      </c>
      <c r="BH216" s="46">
        <f t="shared" si="190"/>
        <v>0</v>
      </c>
      <c r="BI216" s="46">
        <v>0</v>
      </c>
      <c r="BJ216" s="46">
        <f t="shared" si="191"/>
        <v>0</v>
      </c>
      <c r="BK216" s="46">
        <v>0</v>
      </c>
      <c r="BL216" s="46">
        <f t="shared" si="192"/>
        <v>0</v>
      </c>
      <c r="BM216" s="46">
        <v>0</v>
      </c>
      <c r="BN216" s="46">
        <f t="shared" si="193"/>
        <v>0</v>
      </c>
      <c r="BO216" s="46">
        <v>0</v>
      </c>
      <c r="BP216" s="46">
        <f t="shared" si="194"/>
        <v>0</v>
      </c>
      <c r="BQ216" s="46">
        <v>0</v>
      </c>
      <c r="BR216" s="46">
        <f t="shared" si="195"/>
        <v>0</v>
      </c>
      <c r="BS216" s="46">
        <v>0</v>
      </c>
      <c r="BT216" s="46">
        <f t="shared" si="196"/>
        <v>0</v>
      </c>
      <c r="BU216" s="46">
        <v>0</v>
      </c>
      <c r="BV216" s="46">
        <f t="shared" si="197"/>
        <v>0</v>
      </c>
      <c r="BW216" s="46">
        <v>0</v>
      </c>
      <c r="BX216" s="46">
        <f t="shared" si="198"/>
        <v>0</v>
      </c>
      <c r="BY216" s="46">
        <v>0</v>
      </c>
      <c r="BZ216" s="46">
        <f t="shared" si="199"/>
        <v>0</v>
      </c>
      <c r="CA216" s="47">
        <v>0</v>
      </c>
      <c r="CB216" s="46">
        <f t="shared" si="200"/>
        <v>0</v>
      </c>
      <c r="CC216" s="48">
        <v>0</v>
      </c>
      <c r="CD216" s="46">
        <f t="shared" si="201"/>
        <v>0</v>
      </c>
      <c r="CE216" s="49">
        <v>20</v>
      </c>
      <c r="CF216" s="50">
        <f t="shared" si="205"/>
        <v>8289.067500000001</v>
      </c>
      <c r="CG216" s="51">
        <v>163588.15999999997</v>
      </c>
      <c r="CH216" s="52"/>
      <c r="CI216" s="52"/>
      <c r="CJ216" s="52">
        <f>$CF216</f>
        <v>8289.067500000001</v>
      </c>
      <c r="CK216" s="52">
        <f t="shared" si="219"/>
        <v>8289.067500000001</v>
      </c>
      <c r="CL216" s="52">
        <f t="shared" si="219"/>
        <v>8289.067500000001</v>
      </c>
      <c r="CM216" s="52">
        <f t="shared" si="219"/>
        <v>8289.067500000001</v>
      </c>
      <c r="CN216" s="52">
        <f t="shared" si="219"/>
        <v>8289.067500000001</v>
      </c>
      <c r="CO216" s="52">
        <f t="shared" si="219"/>
        <v>8289.067500000001</v>
      </c>
      <c r="CP216" s="52">
        <f t="shared" si="219"/>
        <v>8289.067500000001</v>
      </c>
      <c r="CQ216" s="52">
        <f t="shared" si="219"/>
        <v>8289.067500000001</v>
      </c>
      <c r="CR216" s="52">
        <f t="shared" si="219"/>
        <v>8289.067500000001</v>
      </c>
      <c r="CS216" s="52">
        <f t="shared" si="219"/>
        <v>8289.067500000001</v>
      </c>
      <c r="CT216" s="52">
        <f t="shared" si="219"/>
        <v>8289.067500000001</v>
      </c>
      <c r="CU216" s="52">
        <f t="shared" si="219"/>
        <v>8289.067500000001</v>
      </c>
      <c r="CV216" s="52">
        <f t="shared" si="219"/>
        <v>8289.067500000001</v>
      </c>
      <c r="CW216" s="52">
        <f t="shared" si="219"/>
        <v>8289.067500000001</v>
      </c>
      <c r="CX216" s="52">
        <f t="shared" si="219"/>
        <v>8289.067500000001</v>
      </c>
      <c r="CY216" s="52">
        <f t="shared" si="219"/>
        <v>8289.067500000001</v>
      </c>
      <c r="CZ216" s="52">
        <f t="shared" ref="CZ216:DC216" si="220">$CF216</f>
        <v>8289.067500000001</v>
      </c>
      <c r="DA216" s="52">
        <f t="shared" si="220"/>
        <v>8289.067500000001</v>
      </c>
      <c r="DB216" s="52">
        <f t="shared" si="220"/>
        <v>8289.067500000001</v>
      </c>
      <c r="DC216" s="52">
        <f t="shared" si="220"/>
        <v>8289.067500000001</v>
      </c>
      <c r="DD216" s="53"/>
      <c r="DE216" s="53"/>
      <c r="DF216" s="53"/>
      <c r="DG216" s="54">
        <v>0</v>
      </c>
      <c r="DH216" s="55">
        <v>20</v>
      </c>
      <c r="DI216" s="56" t="s">
        <v>995</v>
      </c>
      <c r="DJ216" s="88">
        <v>0</v>
      </c>
      <c r="DK216" s="57">
        <v>163588.16</v>
      </c>
      <c r="DL216" s="57">
        <v>155408.75200000001</v>
      </c>
      <c r="DM216" s="57">
        <v>147229.34400000001</v>
      </c>
      <c r="DN216" s="57">
        <v>139049.93600000002</v>
      </c>
      <c r="DO216" s="57">
        <v>0</v>
      </c>
      <c r="DP216" s="58">
        <v>2126.64608</v>
      </c>
      <c r="DQ216" s="58">
        <v>2020.313776</v>
      </c>
      <c r="DR216" s="58">
        <v>1913.9814720000002</v>
      </c>
      <c r="DS216" s="58">
        <v>1807.6491680000001</v>
      </c>
    </row>
    <row r="217" spans="1:123" x14ac:dyDescent="0.25">
      <c r="A217" s="30" t="s">
        <v>1049</v>
      </c>
      <c r="B217" s="65">
        <v>1531231</v>
      </c>
      <c r="C217" s="66"/>
      <c r="D217" s="67" t="s">
        <v>1050</v>
      </c>
      <c r="E217" s="34" t="s">
        <v>478</v>
      </c>
      <c r="F217" s="34" t="s">
        <v>604</v>
      </c>
      <c r="G217" s="34" t="s">
        <v>479</v>
      </c>
      <c r="H217" s="120" t="s">
        <v>51</v>
      </c>
      <c r="I217" s="120" t="s">
        <v>740</v>
      </c>
      <c r="J217" s="120" t="s">
        <v>28</v>
      </c>
      <c r="K217" s="34" t="s">
        <v>692</v>
      </c>
      <c r="L217" s="34" t="s">
        <v>1019</v>
      </c>
      <c r="M217" s="36">
        <v>1.04</v>
      </c>
      <c r="N217" s="69" t="s">
        <v>680</v>
      </c>
      <c r="O217" s="69" t="s">
        <v>30</v>
      </c>
      <c r="P217" s="37" t="s">
        <v>493</v>
      </c>
      <c r="Q217" s="38">
        <v>2020</v>
      </c>
      <c r="R217" s="39" t="s">
        <v>470</v>
      </c>
      <c r="S217" s="37" t="s">
        <v>686</v>
      </c>
      <c r="T217" s="39" t="s">
        <v>494</v>
      </c>
      <c r="U217" s="39" t="s">
        <v>495</v>
      </c>
      <c r="V217" s="39" t="s">
        <v>687</v>
      </c>
      <c r="W217" s="40" t="s">
        <v>998</v>
      </c>
      <c r="X217" s="40" t="s">
        <v>530</v>
      </c>
      <c r="Y217" s="86"/>
      <c r="Z217" s="274">
        <v>302670.59999999998</v>
      </c>
      <c r="AA217" s="42" t="s">
        <v>505</v>
      </c>
      <c r="AB217" s="43">
        <v>329590.24</v>
      </c>
      <c r="AC217" s="43">
        <v>50154</v>
      </c>
      <c r="AD217" s="43"/>
      <c r="AE217" s="43">
        <v>50154</v>
      </c>
      <c r="AF217" s="44"/>
      <c r="AG217" s="45">
        <f t="shared" si="211"/>
        <v>228686</v>
      </c>
      <c r="AH217" s="45">
        <f t="shared" si="212"/>
        <v>228686</v>
      </c>
      <c r="AI217" s="45">
        <f t="shared" si="209"/>
        <v>531356.6</v>
      </c>
      <c r="AJ217" s="85">
        <f>122743+105943</f>
        <v>228686</v>
      </c>
      <c r="AK217" s="46">
        <v>0</v>
      </c>
      <c r="AL217" s="46">
        <f t="shared" si="157"/>
        <v>0</v>
      </c>
      <c r="AM217" s="46">
        <v>0</v>
      </c>
      <c r="AN217" s="46">
        <f t="shared" si="185"/>
        <v>0</v>
      </c>
      <c r="AO217" s="46">
        <v>0</v>
      </c>
      <c r="AP217" s="46">
        <f t="shared" si="159"/>
        <v>0</v>
      </c>
      <c r="AQ217" s="46">
        <v>0</v>
      </c>
      <c r="AR217" s="46">
        <f t="shared" si="160"/>
        <v>0</v>
      </c>
      <c r="AS217" s="46">
        <v>0</v>
      </c>
      <c r="AT217" s="46">
        <f t="shared" si="161"/>
        <v>0</v>
      </c>
      <c r="AU217" s="46">
        <v>0</v>
      </c>
      <c r="AV217" s="46">
        <f t="shared" si="162"/>
        <v>0</v>
      </c>
      <c r="AW217" s="46">
        <v>0</v>
      </c>
      <c r="AX217" s="46">
        <f t="shared" si="163"/>
        <v>0</v>
      </c>
      <c r="AY217" s="46">
        <v>0</v>
      </c>
      <c r="AZ217" s="46">
        <f t="shared" si="186"/>
        <v>0</v>
      </c>
      <c r="BA217" s="46">
        <v>0</v>
      </c>
      <c r="BB217" s="46">
        <f t="shared" si="187"/>
        <v>0</v>
      </c>
      <c r="BC217" s="46">
        <v>0</v>
      </c>
      <c r="BD217" s="46">
        <f t="shared" si="188"/>
        <v>0</v>
      </c>
      <c r="BE217" s="46">
        <v>0</v>
      </c>
      <c r="BF217" s="46">
        <f t="shared" si="189"/>
        <v>0</v>
      </c>
      <c r="BG217" s="46">
        <v>0</v>
      </c>
      <c r="BH217" s="46">
        <f t="shared" si="190"/>
        <v>0</v>
      </c>
      <c r="BI217" s="46">
        <v>0</v>
      </c>
      <c r="BJ217" s="46">
        <f t="shared" si="191"/>
        <v>0</v>
      </c>
      <c r="BK217" s="46">
        <v>0</v>
      </c>
      <c r="BL217" s="46">
        <f t="shared" si="192"/>
        <v>0</v>
      </c>
      <c r="BM217" s="46">
        <v>0</v>
      </c>
      <c r="BN217" s="46">
        <f t="shared" si="193"/>
        <v>0</v>
      </c>
      <c r="BO217" s="46">
        <v>0</v>
      </c>
      <c r="BP217" s="46">
        <f t="shared" si="194"/>
        <v>0</v>
      </c>
      <c r="BQ217" s="46">
        <v>0</v>
      </c>
      <c r="BR217" s="46">
        <f t="shared" si="195"/>
        <v>0</v>
      </c>
      <c r="BS217" s="46">
        <v>0</v>
      </c>
      <c r="BT217" s="46">
        <f t="shared" si="196"/>
        <v>0</v>
      </c>
      <c r="BU217" s="46">
        <v>0</v>
      </c>
      <c r="BV217" s="46">
        <f t="shared" si="197"/>
        <v>0</v>
      </c>
      <c r="BW217" s="46">
        <v>0</v>
      </c>
      <c r="BX217" s="46">
        <f t="shared" si="198"/>
        <v>0</v>
      </c>
      <c r="BY217" s="46">
        <v>0</v>
      </c>
      <c r="BZ217" s="46">
        <f t="shared" si="199"/>
        <v>0</v>
      </c>
      <c r="CA217" s="47">
        <v>0</v>
      </c>
      <c r="CB217" s="46">
        <f t="shared" si="200"/>
        <v>0</v>
      </c>
      <c r="CC217" s="48">
        <v>0</v>
      </c>
      <c r="CD217" s="46">
        <f t="shared" si="201"/>
        <v>0</v>
      </c>
      <c r="CE217" s="49">
        <v>10</v>
      </c>
      <c r="CF217" s="50">
        <f t="shared" si="205"/>
        <v>48120.259999999995</v>
      </c>
      <c r="CG217" s="71">
        <v>279436.24000000005</v>
      </c>
      <c r="CH217" s="52"/>
      <c r="CI217" s="52"/>
      <c r="CJ217" s="52">
        <f>$CF217</f>
        <v>48120.259999999995</v>
      </c>
      <c r="CK217" s="52">
        <f t="shared" si="219"/>
        <v>48120.259999999995</v>
      </c>
      <c r="CL217" s="52">
        <f t="shared" si="219"/>
        <v>48120.259999999995</v>
      </c>
      <c r="CM217" s="52">
        <f t="shared" si="219"/>
        <v>48120.259999999995</v>
      </c>
      <c r="CN217" s="52">
        <f t="shared" si="219"/>
        <v>48120.259999999995</v>
      </c>
      <c r="CO217" s="52">
        <f t="shared" si="219"/>
        <v>48120.259999999995</v>
      </c>
      <c r="CP217" s="52">
        <f t="shared" si="219"/>
        <v>48120.259999999995</v>
      </c>
      <c r="CQ217" s="52">
        <f t="shared" si="219"/>
        <v>48120.259999999995</v>
      </c>
      <c r="CR217" s="52">
        <f t="shared" si="219"/>
        <v>48120.259999999995</v>
      </c>
      <c r="CS217" s="52">
        <f t="shared" si="219"/>
        <v>48120.259999999995</v>
      </c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4">
        <v>0</v>
      </c>
      <c r="DH217" s="55">
        <v>10</v>
      </c>
      <c r="DI217" s="56" t="s">
        <v>995</v>
      </c>
      <c r="DJ217" s="88">
        <v>279436.24</v>
      </c>
      <c r="DK217" s="57">
        <v>251492.61599999998</v>
      </c>
      <c r="DL217" s="57">
        <v>223548.99199999997</v>
      </c>
      <c r="DM217" s="57">
        <v>195605.36799999996</v>
      </c>
      <c r="DN217" s="57">
        <v>167661.74399999995</v>
      </c>
      <c r="DO217" s="57">
        <v>3353.23488</v>
      </c>
      <c r="DP217" s="58">
        <v>3269.4040079999995</v>
      </c>
      <c r="DQ217" s="58">
        <v>2906.1368959999995</v>
      </c>
      <c r="DR217" s="58">
        <v>2542.8697839999995</v>
      </c>
      <c r="DS217" s="58">
        <v>2179.6026719999991</v>
      </c>
    </row>
    <row r="218" spans="1:123" x14ac:dyDescent="0.25">
      <c r="A218" s="30" t="s">
        <v>1051</v>
      </c>
      <c r="B218" s="65">
        <v>1531235</v>
      </c>
      <c r="C218" s="66"/>
      <c r="D218" s="67" t="s">
        <v>1052</v>
      </c>
      <c r="E218" s="34" t="s">
        <v>478</v>
      </c>
      <c r="F218" s="34" t="s">
        <v>604</v>
      </c>
      <c r="G218" s="34" t="s">
        <v>479</v>
      </c>
      <c r="H218" s="120" t="s">
        <v>54</v>
      </c>
      <c r="I218" s="120" t="s">
        <v>490</v>
      </c>
      <c r="J218" s="120" t="s">
        <v>1018</v>
      </c>
      <c r="K218" s="34" t="s">
        <v>692</v>
      </c>
      <c r="L218" s="34" t="s">
        <v>1019</v>
      </c>
      <c r="M218" s="36">
        <v>1.04</v>
      </c>
      <c r="N218" s="69" t="s">
        <v>586</v>
      </c>
      <c r="O218" s="69" t="s">
        <v>30</v>
      </c>
      <c r="P218" s="37" t="s">
        <v>493</v>
      </c>
      <c r="Q218" s="38">
        <v>2022</v>
      </c>
      <c r="R218" s="39" t="s">
        <v>470</v>
      </c>
      <c r="S218" s="37" t="s">
        <v>493</v>
      </c>
      <c r="T218" s="39" t="s">
        <v>523</v>
      </c>
      <c r="U218" s="39" t="s">
        <v>524</v>
      </c>
      <c r="V218" s="39" t="s">
        <v>606</v>
      </c>
      <c r="W218" s="40" t="s">
        <v>998</v>
      </c>
      <c r="X218" s="40" t="s">
        <v>530</v>
      </c>
      <c r="Y218" s="41"/>
      <c r="Z218" s="274">
        <v>0</v>
      </c>
      <c r="AA218" s="42"/>
      <c r="AB218" s="43">
        <v>115689.60000000001</v>
      </c>
      <c r="AC218" s="43">
        <v>0</v>
      </c>
      <c r="AD218" s="43"/>
      <c r="AE218" s="43">
        <v>0</v>
      </c>
      <c r="AF218" s="44"/>
      <c r="AG218" s="45">
        <f t="shared" si="211"/>
        <v>115689.60000000001</v>
      </c>
      <c r="AH218" s="45">
        <f t="shared" si="212"/>
        <v>120317.18400000001</v>
      </c>
      <c r="AI218" s="45">
        <f t="shared" si="209"/>
        <v>120317.18400000001</v>
      </c>
      <c r="AJ218" s="46">
        <v>0</v>
      </c>
      <c r="AK218" s="46">
        <v>0</v>
      </c>
      <c r="AL218" s="46">
        <f t="shared" si="157"/>
        <v>0</v>
      </c>
      <c r="AM218" s="46">
        <v>0</v>
      </c>
      <c r="AN218" s="46">
        <f t="shared" si="185"/>
        <v>0</v>
      </c>
      <c r="AO218" s="46">
        <v>115689.60000000001</v>
      </c>
      <c r="AP218" s="46">
        <f t="shared" si="159"/>
        <v>120317.18400000001</v>
      </c>
      <c r="AQ218" s="46">
        <v>0</v>
      </c>
      <c r="AR218" s="46">
        <f t="shared" si="160"/>
        <v>0</v>
      </c>
      <c r="AS218" s="46">
        <v>0</v>
      </c>
      <c r="AT218" s="46">
        <f t="shared" si="161"/>
        <v>0</v>
      </c>
      <c r="AU218" s="46">
        <v>0</v>
      </c>
      <c r="AV218" s="46">
        <f t="shared" si="162"/>
        <v>0</v>
      </c>
      <c r="AW218" s="46">
        <v>0</v>
      </c>
      <c r="AX218" s="46">
        <f t="shared" si="163"/>
        <v>0</v>
      </c>
      <c r="AY218" s="46">
        <v>0</v>
      </c>
      <c r="AZ218" s="46">
        <f t="shared" si="186"/>
        <v>0</v>
      </c>
      <c r="BA218" s="46">
        <v>0</v>
      </c>
      <c r="BB218" s="46">
        <f t="shared" si="187"/>
        <v>0</v>
      </c>
      <c r="BC218" s="46">
        <v>0</v>
      </c>
      <c r="BD218" s="46">
        <f t="shared" si="188"/>
        <v>0</v>
      </c>
      <c r="BE218" s="46">
        <v>0</v>
      </c>
      <c r="BF218" s="46">
        <f t="shared" si="189"/>
        <v>0</v>
      </c>
      <c r="BG218" s="46">
        <v>0</v>
      </c>
      <c r="BH218" s="46">
        <f t="shared" si="190"/>
        <v>0</v>
      </c>
      <c r="BI218" s="46">
        <v>0</v>
      </c>
      <c r="BJ218" s="46">
        <f t="shared" si="191"/>
        <v>0</v>
      </c>
      <c r="BK218" s="46">
        <v>0</v>
      </c>
      <c r="BL218" s="46">
        <f t="shared" si="192"/>
        <v>0</v>
      </c>
      <c r="BM218" s="46">
        <v>0</v>
      </c>
      <c r="BN218" s="46">
        <f t="shared" si="193"/>
        <v>0</v>
      </c>
      <c r="BO218" s="46">
        <v>0</v>
      </c>
      <c r="BP218" s="46">
        <f t="shared" si="194"/>
        <v>0</v>
      </c>
      <c r="BQ218" s="46">
        <v>0</v>
      </c>
      <c r="BR218" s="46">
        <f t="shared" si="195"/>
        <v>0</v>
      </c>
      <c r="BS218" s="46">
        <v>0</v>
      </c>
      <c r="BT218" s="46">
        <f t="shared" si="196"/>
        <v>0</v>
      </c>
      <c r="BU218" s="46">
        <v>0</v>
      </c>
      <c r="BV218" s="46">
        <f t="shared" si="197"/>
        <v>0</v>
      </c>
      <c r="BW218" s="46">
        <v>0</v>
      </c>
      <c r="BX218" s="46">
        <f t="shared" si="198"/>
        <v>0</v>
      </c>
      <c r="BY218" s="46">
        <v>0</v>
      </c>
      <c r="BZ218" s="46">
        <f t="shared" si="199"/>
        <v>0</v>
      </c>
      <c r="CA218" s="47">
        <v>0</v>
      </c>
      <c r="CB218" s="46">
        <f t="shared" si="200"/>
        <v>0</v>
      </c>
      <c r="CC218" s="48">
        <v>0</v>
      </c>
      <c r="CD218" s="46">
        <f t="shared" si="201"/>
        <v>0</v>
      </c>
      <c r="CE218" s="49">
        <v>10</v>
      </c>
      <c r="CF218" s="50">
        <f t="shared" si="205"/>
        <v>12031.718400000002</v>
      </c>
      <c r="CG218" s="51">
        <v>115689.60000000003</v>
      </c>
      <c r="CH218" s="52"/>
      <c r="CI218" s="52"/>
      <c r="CJ218" s="52"/>
      <c r="CK218" s="53"/>
      <c r="CL218" s="53"/>
      <c r="CM218" s="52">
        <f t="shared" si="219"/>
        <v>12031.718400000002</v>
      </c>
      <c r="CN218" s="52">
        <f t="shared" si="219"/>
        <v>12031.718400000002</v>
      </c>
      <c r="CO218" s="52">
        <f t="shared" si="219"/>
        <v>12031.718400000002</v>
      </c>
      <c r="CP218" s="52">
        <f t="shared" si="219"/>
        <v>12031.718400000002</v>
      </c>
      <c r="CQ218" s="52">
        <f t="shared" si="219"/>
        <v>12031.718400000002</v>
      </c>
      <c r="CR218" s="52">
        <f t="shared" si="219"/>
        <v>12031.718400000002</v>
      </c>
      <c r="CS218" s="52">
        <f t="shared" si="219"/>
        <v>12031.718400000002</v>
      </c>
      <c r="CT218" s="52">
        <f t="shared" si="219"/>
        <v>12031.718400000002</v>
      </c>
      <c r="CU218" s="52">
        <f t="shared" si="219"/>
        <v>12031.718400000002</v>
      </c>
      <c r="CV218" s="52">
        <f t="shared" si="219"/>
        <v>12031.718400000002</v>
      </c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4">
        <v>0</v>
      </c>
      <c r="DH218" s="55">
        <v>10</v>
      </c>
      <c r="DI218" s="56" t="s">
        <v>995</v>
      </c>
      <c r="DJ218" s="57">
        <v>0</v>
      </c>
      <c r="DK218" s="57">
        <v>0</v>
      </c>
      <c r="DL218" s="57">
        <v>0</v>
      </c>
      <c r="DM218" s="57">
        <v>0</v>
      </c>
      <c r="DN218" s="57">
        <v>115689.60000000001</v>
      </c>
      <c r="DO218" s="57">
        <v>0</v>
      </c>
      <c r="DP218" s="58">
        <v>0</v>
      </c>
      <c r="DQ218" s="58">
        <v>0</v>
      </c>
      <c r="DR218" s="58">
        <v>0</v>
      </c>
      <c r="DS218" s="58">
        <v>1503.9648</v>
      </c>
    </row>
    <row r="219" spans="1:123" x14ac:dyDescent="0.25">
      <c r="A219" s="30" t="s">
        <v>1053</v>
      </c>
      <c r="B219" s="65">
        <v>1531236</v>
      </c>
      <c r="C219" s="66"/>
      <c r="D219" s="67" t="s">
        <v>1054</v>
      </c>
      <c r="E219" s="34" t="s">
        <v>478</v>
      </c>
      <c r="F219" s="34" t="s">
        <v>604</v>
      </c>
      <c r="G219" s="34" t="s">
        <v>479</v>
      </c>
      <c r="H219" s="120" t="s">
        <v>54</v>
      </c>
      <c r="I219" s="120" t="s">
        <v>490</v>
      </c>
      <c r="J219" s="120" t="s">
        <v>1018</v>
      </c>
      <c r="K219" s="34" t="s">
        <v>695</v>
      </c>
      <c r="L219" s="34" t="s">
        <v>1019</v>
      </c>
      <c r="M219" s="36">
        <v>1.04</v>
      </c>
      <c r="N219" s="69" t="s">
        <v>586</v>
      </c>
      <c r="O219" s="69" t="s">
        <v>30</v>
      </c>
      <c r="P219" s="37" t="s">
        <v>493</v>
      </c>
      <c r="Q219" s="38">
        <v>2022</v>
      </c>
      <c r="R219" s="39" t="s">
        <v>470</v>
      </c>
      <c r="S219" s="37" t="s">
        <v>493</v>
      </c>
      <c r="T219" s="39" t="s">
        <v>523</v>
      </c>
      <c r="U219" s="39" t="s">
        <v>524</v>
      </c>
      <c r="V219" s="39" t="s">
        <v>606</v>
      </c>
      <c r="W219" s="40" t="s">
        <v>998</v>
      </c>
      <c r="X219" s="40" t="s">
        <v>530</v>
      </c>
      <c r="Y219" s="41"/>
      <c r="Z219" s="274">
        <v>0</v>
      </c>
      <c r="AA219" s="42"/>
      <c r="AB219" s="43">
        <v>552052.80000000005</v>
      </c>
      <c r="AC219" s="43">
        <v>0</v>
      </c>
      <c r="AD219" s="43"/>
      <c r="AE219" s="43">
        <v>0</v>
      </c>
      <c r="AF219" s="44"/>
      <c r="AG219" s="45">
        <f t="shared" si="211"/>
        <v>552052.80000000005</v>
      </c>
      <c r="AH219" s="45">
        <f t="shared" si="212"/>
        <v>574134.91200000001</v>
      </c>
      <c r="AI219" s="45">
        <f t="shared" si="209"/>
        <v>574134.91200000001</v>
      </c>
      <c r="AJ219" s="46">
        <v>0</v>
      </c>
      <c r="AK219" s="46">
        <v>552052.80000000005</v>
      </c>
      <c r="AL219" s="46">
        <f t="shared" si="157"/>
        <v>574134.91200000001</v>
      </c>
      <c r="AM219" s="46">
        <v>0</v>
      </c>
      <c r="AN219" s="46">
        <f t="shared" si="185"/>
        <v>0</v>
      </c>
      <c r="AO219" s="46">
        <v>0</v>
      </c>
      <c r="AP219" s="46">
        <f t="shared" si="159"/>
        <v>0</v>
      </c>
      <c r="AQ219" s="46">
        <v>0</v>
      </c>
      <c r="AR219" s="46">
        <f t="shared" si="160"/>
        <v>0</v>
      </c>
      <c r="AS219" s="46">
        <v>0</v>
      </c>
      <c r="AT219" s="46">
        <f t="shared" si="161"/>
        <v>0</v>
      </c>
      <c r="AU219" s="46">
        <v>0</v>
      </c>
      <c r="AV219" s="46">
        <f t="shared" si="162"/>
        <v>0</v>
      </c>
      <c r="AW219" s="46">
        <v>0</v>
      </c>
      <c r="AX219" s="46">
        <f t="shared" si="163"/>
        <v>0</v>
      </c>
      <c r="AY219" s="46">
        <v>0</v>
      </c>
      <c r="AZ219" s="46">
        <f t="shared" si="186"/>
        <v>0</v>
      </c>
      <c r="BA219" s="46">
        <v>0</v>
      </c>
      <c r="BB219" s="46">
        <f t="shared" si="187"/>
        <v>0</v>
      </c>
      <c r="BC219" s="46">
        <v>0</v>
      </c>
      <c r="BD219" s="46">
        <f t="shared" si="188"/>
        <v>0</v>
      </c>
      <c r="BE219" s="46">
        <v>0</v>
      </c>
      <c r="BF219" s="46">
        <f t="shared" si="189"/>
        <v>0</v>
      </c>
      <c r="BG219" s="46">
        <v>0</v>
      </c>
      <c r="BH219" s="46">
        <f t="shared" si="190"/>
        <v>0</v>
      </c>
      <c r="BI219" s="46">
        <v>0</v>
      </c>
      <c r="BJ219" s="46">
        <f t="shared" si="191"/>
        <v>0</v>
      </c>
      <c r="BK219" s="46">
        <v>0</v>
      </c>
      <c r="BL219" s="46">
        <f t="shared" si="192"/>
        <v>0</v>
      </c>
      <c r="BM219" s="46">
        <v>0</v>
      </c>
      <c r="BN219" s="46">
        <f t="shared" si="193"/>
        <v>0</v>
      </c>
      <c r="BO219" s="46">
        <v>0</v>
      </c>
      <c r="BP219" s="46">
        <f t="shared" si="194"/>
        <v>0</v>
      </c>
      <c r="BQ219" s="46">
        <v>0</v>
      </c>
      <c r="BR219" s="46">
        <f t="shared" si="195"/>
        <v>0</v>
      </c>
      <c r="BS219" s="46">
        <v>0</v>
      </c>
      <c r="BT219" s="46">
        <f t="shared" si="196"/>
        <v>0</v>
      </c>
      <c r="BU219" s="46">
        <v>0</v>
      </c>
      <c r="BV219" s="46">
        <f t="shared" si="197"/>
        <v>0</v>
      </c>
      <c r="BW219" s="46">
        <v>0</v>
      </c>
      <c r="BX219" s="46">
        <f t="shared" si="198"/>
        <v>0</v>
      </c>
      <c r="BY219" s="46">
        <v>0</v>
      </c>
      <c r="BZ219" s="46">
        <f t="shared" si="199"/>
        <v>0</v>
      </c>
      <c r="CA219" s="47">
        <v>0</v>
      </c>
      <c r="CB219" s="46">
        <f t="shared" si="200"/>
        <v>0</v>
      </c>
      <c r="CC219" s="48">
        <v>0</v>
      </c>
      <c r="CD219" s="46">
        <f t="shared" si="201"/>
        <v>0</v>
      </c>
      <c r="CE219" s="49">
        <v>10</v>
      </c>
      <c r="CF219" s="50">
        <f t="shared" si="205"/>
        <v>57413.491200000004</v>
      </c>
      <c r="CG219" s="51">
        <v>552052.80000000016</v>
      </c>
      <c r="CH219" s="52"/>
      <c r="CI219" s="52"/>
      <c r="CJ219" s="52"/>
      <c r="CK219" s="52">
        <f t="shared" ref="CK219:CV225" si="221">$CF219</f>
        <v>57413.491200000004</v>
      </c>
      <c r="CL219" s="52">
        <f t="shared" si="221"/>
        <v>57413.491200000004</v>
      </c>
      <c r="CM219" s="52">
        <f t="shared" si="221"/>
        <v>57413.491200000004</v>
      </c>
      <c r="CN219" s="52">
        <f t="shared" si="221"/>
        <v>57413.491200000004</v>
      </c>
      <c r="CO219" s="52">
        <f t="shared" si="221"/>
        <v>57413.491200000004</v>
      </c>
      <c r="CP219" s="52">
        <f t="shared" si="221"/>
        <v>57413.491200000004</v>
      </c>
      <c r="CQ219" s="52">
        <f t="shared" si="221"/>
        <v>57413.491200000004</v>
      </c>
      <c r="CR219" s="52">
        <f t="shared" si="221"/>
        <v>57413.491200000004</v>
      </c>
      <c r="CS219" s="52">
        <f t="shared" si="221"/>
        <v>57413.491200000004</v>
      </c>
      <c r="CT219" s="52">
        <f t="shared" si="221"/>
        <v>57413.491200000004</v>
      </c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4">
        <v>0</v>
      </c>
      <c r="DH219" s="55">
        <v>10</v>
      </c>
      <c r="DI219" s="56" t="s">
        <v>1040</v>
      </c>
      <c r="DJ219" s="57">
        <v>0</v>
      </c>
      <c r="DK219" s="57">
        <v>0</v>
      </c>
      <c r="DL219" s="57">
        <v>552052.80000000005</v>
      </c>
      <c r="DM219" s="57">
        <v>496847.52</v>
      </c>
      <c r="DN219" s="57">
        <v>441642.23999999999</v>
      </c>
      <c r="DO219" s="57">
        <v>0</v>
      </c>
      <c r="DP219" s="58">
        <v>0</v>
      </c>
      <c r="DQ219" s="58">
        <v>7176.6864000000005</v>
      </c>
      <c r="DR219" s="58">
        <v>6459.0177599999997</v>
      </c>
      <c r="DS219" s="58">
        <v>5741.3491199999999</v>
      </c>
    </row>
    <row r="220" spans="1:123" x14ac:dyDescent="0.25">
      <c r="A220" s="30" t="s">
        <v>1055</v>
      </c>
      <c r="B220" s="65">
        <v>1531237</v>
      </c>
      <c r="C220" s="66"/>
      <c r="D220" s="67" t="s">
        <v>1056</v>
      </c>
      <c r="E220" s="34" t="s">
        <v>478</v>
      </c>
      <c r="F220" s="34" t="s">
        <v>604</v>
      </c>
      <c r="G220" s="34" t="s">
        <v>479</v>
      </c>
      <c r="H220" s="120" t="s">
        <v>54</v>
      </c>
      <c r="I220" s="120" t="s">
        <v>490</v>
      </c>
      <c r="J220" s="120" t="s">
        <v>1018</v>
      </c>
      <c r="K220" s="34" t="s">
        <v>714</v>
      </c>
      <c r="L220" s="34" t="s">
        <v>1019</v>
      </c>
      <c r="M220" s="36">
        <v>1.04</v>
      </c>
      <c r="N220" s="69" t="s">
        <v>586</v>
      </c>
      <c r="O220" s="69" t="s">
        <v>30</v>
      </c>
      <c r="P220" s="37" t="s">
        <v>493</v>
      </c>
      <c r="Q220" s="38">
        <v>2022</v>
      </c>
      <c r="R220" s="39" t="s">
        <v>470</v>
      </c>
      <c r="S220" s="37" t="s">
        <v>493</v>
      </c>
      <c r="T220" s="39" t="s">
        <v>523</v>
      </c>
      <c r="U220" s="39" t="s">
        <v>524</v>
      </c>
      <c r="V220" s="39" t="s">
        <v>606</v>
      </c>
      <c r="W220" s="40" t="s">
        <v>998</v>
      </c>
      <c r="X220" s="40" t="s">
        <v>530</v>
      </c>
      <c r="Y220" s="41"/>
      <c r="Z220" s="274">
        <v>0</v>
      </c>
      <c r="AA220" s="42"/>
      <c r="AB220" s="43">
        <v>477696.96</v>
      </c>
      <c r="AC220" s="43">
        <v>0</v>
      </c>
      <c r="AD220" s="43"/>
      <c r="AE220" s="43">
        <v>0</v>
      </c>
      <c r="AF220" s="44"/>
      <c r="AG220" s="45">
        <f t="shared" si="211"/>
        <v>477696.96</v>
      </c>
      <c r="AH220" s="45">
        <f t="shared" si="212"/>
        <v>496804.83840000007</v>
      </c>
      <c r="AI220" s="45">
        <f t="shared" si="209"/>
        <v>496804.83840000007</v>
      </c>
      <c r="AJ220" s="46">
        <v>0</v>
      </c>
      <c r="AK220" s="46">
        <v>477696.96</v>
      </c>
      <c r="AL220" s="46">
        <f t="shared" si="157"/>
        <v>496804.83840000007</v>
      </c>
      <c r="AM220" s="46">
        <v>0</v>
      </c>
      <c r="AN220" s="46">
        <f t="shared" si="185"/>
        <v>0</v>
      </c>
      <c r="AO220" s="46">
        <v>0</v>
      </c>
      <c r="AP220" s="46">
        <f t="shared" si="159"/>
        <v>0</v>
      </c>
      <c r="AQ220" s="46">
        <v>0</v>
      </c>
      <c r="AR220" s="46">
        <f t="shared" si="160"/>
        <v>0</v>
      </c>
      <c r="AS220" s="46">
        <v>0</v>
      </c>
      <c r="AT220" s="46">
        <f t="shared" si="161"/>
        <v>0</v>
      </c>
      <c r="AU220" s="46">
        <v>0</v>
      </c>
      <c r="AV220" s="46">
        <f t="shared" si="162"/>
        <v>0</v>
      </c>
      <c r="AW220" s="46">
        <v>0</v>
      </c>
      <c r="AX220" s="46">
        <f t="shared" si="163"/>
        <v>0</v>
      </c>
      <c r="AY220" s="46">
        <v>0</v>
      </c>
      <c r="AZ220" s="46">
        <f t="shared" si="186"/>
        <v>0</v>
      </c>
      <c r="BA220" s="46">
        <v>0</v>
      </c>
      <c r="BB220" s="46">
        <f t="shared" si="187"/>
        <v>0</v>
      </c>
      <c r="BC220" s="46">
        <v>0</v>
      </c>
      <c r="BD220" s="46">
        <f t="shared" si="188"/>
        <v>0</v>
      </c>
      <c r="BE220" s="46">
        <v>0</v>
      </c>
      <c r="BF220" s="46">
        <f t="shared" si="189"/>
        <v>0</v>
      </c>
      <c r="BG220" s="46">
        <v>0</v>
      </c>
      <c r="BH220" s="46">
        <f t="shared" si="190"/>
        <v>0</v>
      </c>
      <c r="BI220" s="46">
        <v>0</v>
      </c>
      <c r="BJ220" s="46">
        <f t="shared" si="191"/>
        <v>0</v>
      </c>
      <c r="BK220" s="46">
        <v>0</v>
      </c>
      <c r="BL220" s="46">
        <f t="shared" si="192"/>
        <v>0</v>
      </c>
      <c r="BM220" s="46">
        <v>0</v>
      </c>
      <c r="BN220" s="46">
        <f t="shared" si="193"/>
        <v>0</v>
      </c>
      <c r="BO220" s="46">
        <v>0</v>
      </c>
      <c r="BP220" s="46">
        <f t="shared" si="194"/>
        <v>0</v>
      </c>
      <c r="BQ220" s="46">
        <v>0</v>
      </c>
      <c r="BR220" s="46">
        <f t="shared" si="195"/>
        <v>0</v>
      </c>
      <c r="BS220" s="46">
        <v>0</v>
      </c>
      <c r="BT220" s="46">
        <f t="shared" si="196"/>
        <v>0</v>
      </c>
      <c r="BU220" s="46">
        <v>0</v>
      </c>
      <c r="BV220" s="46">
        <f t="shared" si="197"/>
        <v>0</v>
      </c>
      <c r="BW220" s="46">
        <v>0</v>
      </c>
      <c r="BX220" s="46">
        <f t="shared" si="198"/>
        <v>0</v>
      </c>
      <c r="BY220" s="46">
        <v>0</v>
      </c>
      <c r="BZ220" s="46">
        <f t="shared" si="199"/>
        <v>0</v>
      </c>
      <c r="CA220" s="47">
        <v>0</v>
      </c>
      <c r="CB220" s="46">
        <f t="shared" si="200"/>
        <v>0</v>
      </c>
      <c r="CC220" s="48">
        <v>0</v>
      </c>
      <c r="CD220" s="46">
        <f t="shared" si="201"/>
        <v>0</v>
      </c>
      <c r="CE220" s="49">
        <v>10</v>
      </c>
      <c r="CF220" s="50">
        <f t="shared" si="205"/>
        <v>49680.483840000008</v>
      </c>
      <c r="CG220" s="51">
        <v>477696.96</v>
      </c>
      <c r="CH220" s="52"/>
      <c r="CI220" s="52"/>
      <c r="CJ220" s="52"/>
      <c r="CK220" s="52">
        <f t="shared" si="221"/>
        <v>49680.483840000008</v>
      </c>
      <c r="CL220" s="52">
        <f t="shared" si="221"/>
        <v>49680.483840000008</v>
      </c>
      <c r="CM220" s="52">
        <f t="shared" si="221"/>
        <v>49680.483840000008</v>
      </c>
      <c r="CN220" s="52">
        <f t="shared" si="221"/>
        <v>49680.483840000008</v>
      </c>
      <c r="CO220" s="52">
        <f t="shared" si="221"/>
        <v>49680.483840000008</v>
      </c>
      <c r="CP220" s="52">
        <f t="shared" si="221"/>
        <v>49680.483840000008</v>
      </c>
      <c r="CQ220" s="52">
        <f t="shared" si="221"/>
        <v>49680.483840000008</v>
      </c>
      <c r="CR220" s="52">
        <f t="shared" si="221"/>
        <v>49680.483840000008</v>
      </c>
      <c r="CS220" s="52">
        <f t="shared" si="221"/>
        <v>49680.483840000008</v>
      </c>
      <c r="CT220" s="52">
        <f t="shared" si="221"/>
        <v>49680.483840000008</v>
      </c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4">
        <v>0</v>
      </c>
      <c r="DH220" s="55">
        <v>10</v>
      </c>
      <c r="DI220" s="56" t="s">
        <v>1057</v>
      </c>
      <c r="DJ220" s="57">
        <v>0</v>
      </c>
      <c r="DK220" s="57">
        <v>0</v>
      </c>
      <c r="DL220" s="57">
        <v>477696.96</v>
      </c>
      <c r="DM220" s="57">
        <v>429927.26400000002</v>
      </c>
      <c r="DN220" s="57">
        <v>382157.56800000003</v>
      </c>
      <c r="DO220" s="57">
        <v>0</v>
      </c>
      <c r="DP220" s="58">
        <v>0</v>
      </c>
      <c r="DQ220" s="58">
        <v>6210.0604800000001</v>
      </c>
      <c r="DR220" s="58">
        <v>5589.0544319999999</v>
      </c>
      <c r="DS220" s="58">
        <v>4968.0483839999997</v>
      </c>
    </row>
    <row r="221" spans="1:123" x14ac:dyDescent="0.25">
      <c r="A221" s="30" t="s">
        <v>1058</v>
      </c>
      <c r="B221" s="65">
        <v>1531238</v>
      </c>
      <c r="C221" s="66"/>
      <c r="D221" s="67" t="s">
        <v>1059</v>
      </c>
      <c r="E221" s="34" t="s">
        <v>478</v>
      </c>
      <c r="F221" s="34" t="s">
        <v>604</v>
      </c>
      <c r="G221" s="34" t="s">
        <v>479</v>
      </c>
      <c r="H221" s="120" t="s">
        <v>54</v>
      </c>
      <c r="I221" s="120" t="s">
        <v>490</v>
      </c>
      <c r="J221" s="120" t="s">
        <v>1018</v>
      </c>
      <c r="K221" s="34" t="s">
        <v>728</v>
      </c>
      <c r="L221" s="34" t="s">
        <v>1019</v>
      </c>
      <c r="M221" s="36">
        <v>1.04</v>
      </c>
      <c r="N221" s="69" t="s">
        <v>586</v>
      </c>
      <c r="O221" s="69" t="s">
        <v>30</v>
      </c>
      <c r="P221" s="37" t="s">
        <v>493</v>
      </c>
      <c r="Q221" s="38">
        <v>2022</v>
      </c>
      <c r="R221" s="39" t="s">
        <v>470</v>
      </c>
      <c r="S221" s="37" t="s">
        <v>493</v>
      </c>
      <c r="T221" s="39" t="s">
        <v>523</v>
      </c>
      <c r="U221" s="39" t="s">
        <v>524</v>
      </c>
      <c r="V221" s="39" t="s">
        <v>606</v>
      </c>
      <c r="W221" s="40" t="s">
        <v>998</v>
      </c>
      <c r="X221" s="40" t="s">
        <v>530</v>
      </c>
      <c r="Y221" s="41"/>
      <c r="Z221" s="274">
        <v>0</v>
      </c>
      <c r="AA221" s="42"/>
      <c r="AB221" s="43">
        <v>477696.96</v>
      </c>
      <c r="AC221" s="43">
        <v>0</v>
      </c>
      <c r="AD221" s="43"/>
      <c r="AE221" s="43">
        <v>0</v>
      </c>
      <c r="AF221" s="44"/>
      <c r="AG221" s="45">
        <f t="shared" si="211"/>
        <v>477696.96</v>
      </c>
      <c r="AH221" s="45">
        <f t="shared" si="212"/>
        <v>496804.83840000007</v>
      </c>
      <c r="AI221" s="45">
        <f t="shared" si="209"/>
        <v>496804.83840000007</v>
      </c>
      <c r="AJ221" s="46">
        <v>0</v>
      </c>
      <c r="AK221" s="46">
        <v>0</v>
      </c>
      <c r="AL221" s="46">
        <f t="shared" si="157"/>
        <v>0</v>
      </c>
      <c r="AM221" s="46">
        <v>477696.96</v>
      </c>
      <c r="AN221" s="46">
        <f t="shared" si="185"/>
        <v>496804.83840000007</v>
      </c>
      <c r="AO221" s="46">
        <v>0</v>
      </c>
      <c r="AP221" s="46">
        <f t="shared" si="159"/>
        <v>0</v>
      </c>
      <c r="AQ221" s="46">
        <v>0</v>
      </c>
      <c r="AR221" s="46">
        <f t="shared" si="160"/>
        <v>0</v>
      </c>
      <c r="AS221" s="46">
        <v>0</v>
      </c>
      <c r="AT221" s="46">
        <f t="shared" si="161"/>
        <v>0</v>
      </c>
      <c r="AU221" s="46">
        <v>0</v>
      </c>
      <c r="AV221" s="46">
        <f t="shared" si="162"/>
        <v>0</v>
      </c>
      <c r="AW221" s="46">
        <v>0</v>
      </c>
      <c r="AX221" s="46">
        <f t="shared" si="163"/>
        <v>0</v>
      </c>
      <c r="AY221" s="46">
        <v>0</v>
      </c>
      <c r="AZ221" s="46">
        <f t="shared" si="186"/>
        <v>0</v>
      </c>
      <c r="BA221" s="46">
        <v>0</v>
      </c>
      <c r="BB221" s="46">
        <f t="shared" si="187"/>
        <v>0</v>
      </c>
      <c r="BC221" s="46">
        <v>0</v>
      </c>
      <c r="BD221" s="46">
        <f t="shared" si="188"/>
        <v>0</v>
      </c>
      <c r="BE221" s="46">
        <v>0</v>
      </c>
      <c r="BF221" s="46">
        <f t="shared" si="189"/>
        <v>0</v>
      </c>
      <c r="BG221" s="46">
        <v>0</v>
      </c>
      <c r="BH221" s="46">
        <f t="shared" si="190"/>
        <v>0</v>
      </c>
      <c r="BI221" s="46">
        <v>0</v>
      </c>
      <c r="BJ221" s="46">
        <f t="shared" si="191"/>
        <v>0</v>
      </c>
      <c r="BK221" s="46">
        <v>0</v>
      </c>
      <c r="BL221" s="46">
        <f t="shared" si="192"/>
        <v>0</v>
      </c>
      <c r="BM221" s="46">
        <v>0</v>
      </c>
      <c r="BN221" s="46">
        <f t="shared" si="193"/>
        <v>0</v>
      </c>
      <c r="BO221" s="46">
        <v>0</v>
      </c>
      <c r="BP221" s="46">
        <f t="shared" si="194"/>
        <v>0</v>
      </c>
      <c r="BQ221" s="46">
        <v>0</v>
      </c>
      <c r="BR221" s="46">
        <f t="shared" si="195"/>
        <v>0</v>
      </c>
      <c r="BS221" s="46">
        <v>0</v>
      </c>
      <c r="BT221" s="46">
        <f t="shared" si="196"/>
        <v>0</v>
      </c>
      <c r="BU221" s="46">
        <v>0</v>
      </c>
      <c r="BV221" s="46">
        <f t="shared" si="197"/>
        <v>0</v>
      </c>
      <c r="BW221" s="46">
        <v>0</v>
      </c>
      <c r="BX221" s="46">
        <f t="shared" si="198"/>
        <v>0</v>
      </c>
      <c r="BY221" s="46">
        <v>0</v>
      </c>
      <c r="BZ221" s="46">
        <f t="shared" si="199"/>
        <v>0</v>
      </c>
      <c r="CA221" s="47">
        <v>0</v>
      </c>
      <c r="CB221" s="46">
        <f t="shared" si="200"/>
        <v>0</v>
      </c>
      <c r="CC221" s="48">
        <v>0</v>
      </c>
      <c r="CD221" s="46">
        <f t="shared" si="201"/>
        <v>0</v>
      </c>
      <c r="CE221" s="49">
        <v>10</v>
      </c>
      <c r="CF221" s="50">
        <f t="shared" si="205"/>
        <v>49680.483840000008</v>
      </c>
      <c r="CG221" s="51">
        <v>477696.96</v>
      </c>
      <c r="CH221" s="52"/>
      <c r="CI221" s="52"/>
      <c r="CJ221" s="52"/>
      <c r="CK221" s="53"/>
      <c r="CL221" s="52">
        <f t="shared" si="221"/>
        <v>49680.483840000008</v>
      </c>
      <c r="CM221" s="52">
        <f t="shared" si="221"/>
        <v>49680.483840000008</v>
      </c>
      <c r="CN221" s="52">
        <f t="shared" si="221"/>
        <v>49680.483840000008</v>
      </c>
      <c r="CO221" s="52">
        <f t="shared" si="221"/>
        <v>49680.483840000008</v>
      </c>
      <c r="CP221" s="52">
        <f t="shared" si="221"/>
        <v>49680.483840000008</v>
      </c>
      <c r="CQ221" s="52">
        <f t="shared" si="221"/>
        <v>49680.483840000008</v>
      </c>
      <c r="CR221" s="52">
        <f t="shared" si="221"/>
        <v>49680.483840000008</v>
      </c>
      <c r="CS221" s="52">
        <f t="shared" si="221"/>
        <v>49680.483840000008</v>
      </c>
      <c r="CT221" s="52">
        <f t="shared" si="221"/>
        <v>49680.483840000008</v>
      </c>
      <c r="CU221" s="52">
        <f t="shared" si="221"/>
        <v>49680.483840000008</v>
      </c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4">
        <v>0</v>
      </c>
      <c r="DH221" s="55">
        <v>10</v>
      </c>
      <c r="DI221" s="56" t="s">
        <v>1008</v>
      </c>
      <c r="DJ221" s="57">
        <v>0</v>
      </c>
      <c r="DK221" s="57">
        <v>0</v>
      </c>
      <c r="DL221" s="57">
        <v>0</v>
      </c>
      <c r="DM221" s="57">
        <v>477696.96</v>
      </c>
      <c r="DN221" s="57">
        <v>429927.26400000002</v>
      </c>
      <c r="DO221" s="57">
        <v>0</v>
      </c>
      <c r="DP221" s="58">
        <v>0</v>
      </c>
      <c r="DQ221" s="58">
        <v>0</v>
      </c>
      <c r="DR221" s="58">
        <v>6210.0604800000001</v>
      </c>
      <c r="DS221" s="58">
        <v>5589.0544319999999</v>
      </c>
    </row>
    <row r="222" spans="1:123" x14ac:dyDescent="0.25">
      <c r="A222" s="30" t="s">
        <v>1060</v>
      </c>
      <c r="B222" s="65">
        <v>1531240</v>
      </c>
      <c r="C222" s="66"/>
      <c r="D222" s="67" t="s">
        <v>1061</v>
      </c>
      <c r="E222" s="34" t="s">
        <v>478</v>
      </c>
      <c r="F222" s="34" t="s">
        <v>604</v>
      </c>
      <c r="G222" s="34" t="s">
        <v>479</v>
      </c>
      <c r="H222" s="120" t="s">
        <v>54</v>
      </c>
      <c r="I222" s="120" t="s">
        <v>490</v>
      </c>
      <c r="J222" s="120" t="s">
        <v>1018</v>
      </c>
      <c r="K222" s="34" t="s">
        <v>692</v>
      </c>
      <c r="L222" s="34" t="s">
        <v>1019</v>
      </c>
      <c r="M222" s="36">
        <v>1.04</v>
      </c>
      <c r="N222" s="69" t="s">
        <v>586</v>
      </c>
      <c r="O222" s="69" t="s">
        <v>30</v>
      </c>
      <c r="P222" s="37" t="s">
        <v>493</v>
      </c>
      <c r="Q222" s="38">
        <v>2022</v>
      </c>
      <c r="R222" s="39" t="s">
        <v>470</v>
      </c>
      <c r="S222" s="37" t="s">
        <v>493</v>
      </c>
      <c r="T222" s="39" t="s">
        <v>523</v>
      </c>
      <c r="U222" s="39" t="s">
        <v>524</v>
      </c>
      <c r="V222" s="39" t="s">
        <v>606</v>
      </c>
      <c r="W222" s="40" t="s">
        <v>998</v>
      </c>
      <c r="X222" s="40" t="s">
        <v>530</v>
      </c>
      <c r="Y222" s="41"/>
      <c r="Z222" s="274">
        <v>0</v>
      </c>
      <c r="AA222" s="42"/>
      <c r="AB222" s="43">
        <v>477696.96</v>
      </c>
      <c r="AC222" s="43">
        <v>0</v>
      </c>
      <c r="AD222" s="43"/>
      <c r="AE222" s="43">
        <v>0</v>
      </c>
      <c r="AF222" s="44"/>
      <c r="AG222" s="45">
        <f t="shared" si="211"/>
        <v>477696.96</v>
      </c>
      <c r="AH222" s="45">
        <f t="shared" si="212"/>
        <v>496804.83840000007</v>
      </c>
      <c r="AI222" s="45">
        <f t="shared" si="209"/>
        <v>496804.83840000007</v>
      </c>
      <c r="AJ222" s="46">
        <v>0</v>
      </c>
      <c r="AK222" s="46">
        <v>0</v>
      </c>
      <c r="AL222" s="46">
        <f t="shared" si="157"/>
        <v>0</v>
      </c>
      <c r="AM222" s="46">
        <v>477696.96</v>
      </c>
      <c r="AN222" s="46">
        <f t="shared" si="185"/>
        <v>496804.83840000007</v>
      </c>
      <c r="AO222" s="46">
        <v>0</v>
      </c>
      <c r="AP222" s="46">
        <f t="shared" si="159"/>
        <v>0</v>
      </c>
      <c r="AQ222" s="46">
        <v>0</v>
      </c>
      <c r="AR222" s="46">
        <f t="shared" si="160"/>
        <v>0</v>
      </c>
      <c r="AS222" s="46">
        <v>0</v>
      </c>
      <c r="AT222" s="46">
        <f t="shared" si="161"/>
        <v>0</v>
      </c>
      <c r="AU222" s="46">
        <v>0</v>
      </c>
      <c r="AV222" s="46">
        <f t="shared" si="162"/>
        <v>0</v>
      </c>
      <c r="AW222" s="46">
        <v>0</v>
      </c>
      <c r="AX222" s="46">
        <f t="shared" si="163"/>
        <v>0</v>
      </c>
      <c r="AY222" s="46">
        <v>0</v>
      </c>
      <c r="AZ222" s="46">
        <f t="shared" si="186"/>
        <v>0</v>
      </c>
      <c r="BA222" s="46">
        <v>0</v>
      </c>
      <c r="BB222" s="46">
        <f t="shared" si="187"/>
        <v>0</v>
      </c>
      <c r="BC222" s="46">
        <v>0</v>
      </c>
      <c r="BD222" s="46">
        <f t="shared" si="188"/>
        <v>0</v>
      </c>
      <c r="BE222" s="46">
        <v>0</v>
      </c>
      <c r="BF222" s="46">
        <f t="shared" si="189"/>
        <v>0</v>
      </c>
      <c r="BG222" s="46">
        <v>0</v>
      </c>
      <c r="BH222" s="46">
        <f t="shared" si="190"/>
        <v>0</v>
      </c>
      <c r="BI222" s="46">
        <v>0</v>
      </c>
      <c r="BJ222" s="46">
        <f t="shared" si="191"/>
        <v>0</v>
      </c>
      <c r="BK222" s="46">
        <v>0</v>
      </c>
      <c r="BL222" s="46">
        <f t="shared" si="192"/>
        <v>0</v>
      </c>
      <c r="BM222" s="46">
        <v>0</v>
      </c>
      <c r="BN222" s="46">
        <f t="shared" si="193"/>
        <v>0</v>
      </c>
      <c r="BO222" s="46">
        <v>0</v>
      </c>
      <c r="BP222" s="46">
        <f t="shared" si="194"/>
        <v>0</v>
      </c>
      <c r="BQ222" s="46">
        <v>0</v>
      </c>
      <c r="BR222" s="46">
        <f t="shared" si="195"/>
        <v>0</v>
      </c>
      <c r="BS222" s="46">
        <v>0</v>
      </c>
      <c r="BT222" s="46">
        <f t="shared" si="196"/>
        <v>0</v>
      </c>
      <c r="BU222" s="46">
        <v>0</v>
      </c>
      <c r="BV222" s="46">
        <f t="shared" si="197"/>
        <v>0</v>
      </c>
      <c r="BW222" s="46">
        <v>0</v>
      </c>
      <c r="BX222" s="46">
        <f t="shared" si="198"/>
        <v>0</v>
      </c>
      <c r="BY222" s="46">
        <v>0</v>
      </c>
      <c r="BZ222" s="46">
        <f t="shared" si="199"/>
        <v>0</v>
      </c>
      <c r="CA222" s="47">
        <v>0</v>
      </c>
      <c r="CB222" s="46">
        <f t="shared" si="200"/>
        <v>0</v>
      </c>
      <c r="CC222" s="48">
        <v>0</v>
      </c>
      <c r="CD222" s="46">
        <f t="shared" si="201"/>
        <v>0</v>
      </c>
      <c r="CE222" s="49">
        <v>10</v>
      </c>
      <c r="CF222" s="50">
        <f t="shared" si="205"/>
        <v>49680.483840000008</v>
      </c>
      <c r="CG222" s="51">
        <v>477696.96</v>
      </c>
      <c r="CH222" s="52"/>
      <c r="CI222" s="52"/>
      <c r="CJ222" s="52"/>
      <c r="CK222" s="53"/>
      <c r="CL222" s="52">
        <f t="shared" si="221"/>
        <v>49680.483840000008</v>
      </c>
      <c r="CM222" s="52">
        <f t="shared" si="221"/>
        <v>49680.483840000008</v>
      </c>
      <c r="CN222" s="52">
        <f t="shared" si="221"/>
        <v>49680.483840000008</v>
      </c>
      <c r="CO222" s="52">
        <f t="shared" si="221"/>
        <v>49680.483840000008</v>
      </c>
      <c r="CP222" s="52">
        <f t="shared" si="221"/>
        <v>49680.483840000008</v>
      </c>
      <c r="CQ222" s="52">
        <f t="shared" si="221"/>
        <v>49680.483840000008</v>
      </c>
      <c r="CR222" s="52">
        <f t="shared" si="221"/>
        <v>49680.483840000008</v>
      </c>
      <c r="CS222" s="52">
        <f t="shared" si="221"/>
        <v>49680.483840000008</v>
      </c>
      <c r="CT222" s="52">
        <f t="shared" si="221"/>
        <v>49680.483840000008</v>
      </c>
      <c r="CU222" s="52">
        <f t="shared" si="221"/>
        <v>49680.483840000008</v>
      </c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4">
        <v>0</v>
      </c>
      <c r="DH222" s="55">
        <v>10</v>
      </c>
      <c r="DI222" s="56" t="s">
        <v>995</v>
      </c>
      <c r="DJ222" s="57">
        <v>0</v>
      </c>
      <c r="DK222" s="57">
        <v>0</v>
      </c>
      <c r="DL222" s="57">
        <v>0</v>
      </c>
      <c r="DM222" s="57">
        <v>477696.96</v>
      </c>
      <c r="DN222" s="57">
        <v>429927.26400000002</v>
      </c>
      <c r="DO222" s="57">
        <v>0</v>
      </c>
      <c r="DP222" s="58">
        <v>0</v>
      </c>
      <c r="DQ222" s="58">
        <v>0</v>
      </c>
      <c r="DR222" s="58">
        <v>6210.0604800000001</v>
      </c>
      <c r="DS222" s="58">
        <v>5589.0544319999999</v>
      </c>
    </row>
    <row r="223" spans="1:123" x14ac:dyDescent="0.25">
      <c r="A223" s="30" t="s">
        <v>1062</v>
      </c>
      <c r="B223" s="65">
        <v>1531241</v>
      </c>
      <c r="C223" s="66"/>
      <c r="D223" s="67" t="s">
        <v>1063</v>
      </c>
      <c r="E223" s="34" t="s">
        <v>478</v>
      </c>
      <c r="F223" s="34" t="s">
        <v>604</v>
      </c>
      <c r="G223" s="34" t="s">
        <v>479</v>
      </c>
      <c r="H223" s="120" t="s">
        <v>54</v>
      </c>
      <c r="I223" s="120" t="s">
        <v>490</v>
      </c>
      <c r="J223" s="120" t="s">
        <v>1018</v>
      </c>
      <c r="K223" s="34" t="s">
        <v>692</v>
      </c>
      <c r="L223" s="34" t="s">
        <v>1019</v>
      </c>
      <c r="M223" s="36">
        <v>1.04</v>
      </c>
      <c r="N223" s="69" t="s">
        <v>586</v>
      </c>
      <c r="O223" s="69" t="s">
        <v>30</v>
      </c>
      <c r="P223" s="37" t="s">
        <v>493</v>
      </c>
      <c r="Q223" s="38">
        <v>2022</v>
      </c>
      <c r="R223" s="39" t="s">
        <v>470</v>
      </c>
      <c r="S223" s="37" t="s">
        <v>493</v>
      </c>
      <c r="T223" s="39" t="s">
        <v>523</v>
      </c>
      <c r="U223" s="39" t="s">
        <v>524</v>
      </c>
      <c r="V223" s="39" t="s">
        <v>606</v>
      </c>
      <c r="W223" s="40" t="s">
        <v>998</v>
      </c>
      <c r="X223" s="40" t="s">
        <v>530</v>
      </c>
      <c r="Y223" s="41"/>
      <c r="Z223" s="274">
        <v>0</v>
      </c>
      <c r="AA223" s="42"/>
      <c r="AB223" s="43">
        <v>477696.96</v>
      </c>
      <c r="AC223" s="43">
        <v>0</v>
      </c>
      <c r="AD223" s="43"/>
      <c r="AE223" s="43">
        <v>0</v>
      </c>
      <c r="AF223" s="44"/>
      <c r="AG223" s="45">
        <f t="shared" si="211"/>
        <v>477696.96</v>
      </c>
      <c r="AH223" s="45">
        <f t="shared" si="212"/>
        <v>496804.83840000007</v>
      </c>
      <c r="AI223" s="45">
        <f t="shared" si="209"/>
        <v>496804.83840000007</v>
      </c>
      <c r="AJ223" s="46">
        <v>0</v>
      </c>
      <c r="AK223" s="46">
        <v>0</v>
      </c>
      <c r="AL223" s="46">
        <f t="shared" si="157"/>
        <v>0</v>
      </c>
      <c r="AM223" s="46">
        <v>0</v>
      </c>
      <c r="AN223" s="46">
        <f t="shared" si="185"/>
        <v>0</v>
      </c>
      <c r="AO223" s="46">
        <v>477696.96</v>
      </c>
      <c r="AP223" s="46">
        <f t="shared" si="159"/>
        <v>496804.83840000007</v>
      </c>
      <c r="AQ223" s="46">
        <v>0</v>
      </c>
      <c r="AR223" s="46">
        <f t="shared" si="160"/>
        <v>0</v>
      </c>
      <c r="AS223" s="46">
        <v>0</v>
      </c>
      <c r="AT223" s="46">
        <f t="shared" si="161"/>
        <v>0</v>
      </c>
      <c r="AU223" s="46">
        <v>0</v>
      </c>
      <c r="AV223" s="46">
        <f t="shared" si="162"/>
        <v>0</v>
      </c>
      <c r="AW223" s="46">
        <v>0</v>
      </c>
      <c r="AX223" s="46">
        <f t="shared" si="163"/>
        <v>0</v>
      </c>
      <c r="AY223" s="46">
        <v>0</v>
      </c>
      <c r="AZ223" s="46">
        <f t="shared" si="186"/>
        <v>0</v>
      </c>
      <c r="BA223" s="46">
        <v>0</v>
      </c>
      <c r="BB223" s="46">
        <f t="shared" si="187"/>
        <v>0</v>
      </c>
      <c r="BC223" s="46">
        <v>0</v>
      </c>
      <c r="BD223" s="46">
        <f t="shared" si="188"/>
        <v>0</v>
      </c>
      <c r="BE223" s="46">
        <v>0</v>
      </c>
      <c r="BF223" s="46">
        <f t="shared" si="189"/>
        <v>0</v>
      </c>
      <c r="BG223" s="46">
        <v>0</v>
      </c>
      <c r="BH223" s="46">
        <f t="shared" si="190"/>
        <v>0</v>
      </c>
      <c r="BI223" s="46">
        <v>0</v>
      </c>
      <c r="BJ223" s="46">
        <f t="shared" si="191"/>
        <v>0</v>
      </c>
      <c r="BK223" s="46">
        <v>0</v>
      </c>
      <c r="BL223" s="46">
        <f t="shared" si="192"/>
        <v>0</v>
      </c>
      <c r="BM223" s="46">
        <v>0</v>
      </c>
      <c r="BN223" s="46">
        <f t="shared" si="193"/>
        <v>0</v>
      </c>
      <c r="BO223" s="46">
        <v>0</v>
      </c>
      <c r="BP223" s="46">
        <f t="shared" si="194"/>
        <v>0</v>
      </c>
      <c r="BQ223" s="46">
        <v>0</v>
      </c>
      <c r="BR223" s="46">
        <f t="shared" si="195"/>
        <v>0</v>
      </c>
      <c r="BS223" s="46">
        <v>0</v>
      </c>
      <c r="BT223" s="46">
        <f t="shared" si="196"/>
        <v>0</v>
      </c>
      <c r="BU223" s="46">
        <v>0</v>
      </c>
      <c r="BV223" s="46">
        <f t="shared" si="197"/>
        <v>0</v>
      </c>
      <c r="BW223" s="46">
        <v>0</v>
      </c>
      <c r="BX223" s="46">
        <f t="shared" si="198"/>
        <v>0</v>
      </c>
      <c r="BY223" s="46">
        <v>0</v>
      </c>
      <c r="BZ223" s="46">
        <f t="shared" si="199"/>
        <v>0</v>
      </c>
      <c r="CA223" s="47">
        <v>0</v>
      </c>
      <c r="CB223" s="46">
        <f t="shared" si="200"/>
        <v>0</v>
      </c>
      <c r="CC223" s="48">
        <v>0</v>
      </c>
      <c r="CD223" s="46">
        <f t="shared" si="201"/>
        <v>0</v>
      </c>
      <c r="CE223" s="49">
        <v>10</v>
      </c>
      <c r="CF223" s="50">
        <f t="shared" si="205"/>
        <v>49680.483840000008</v>
      </c>
      <c r="CG223" s="51">
        <v>477696.96</v>
      </c>
      <c r="CH223" s="52"/>
      <c r="CI223" s="52"/>
      <c r="CJ223" s="52"/>
      <c r="CK223" s="53"/>
      <c r="CL223" s="53"/>
      <c r="CM223" s="52">
        <f t="shared" si="221"/>
        <v>49680.483840000008</v>
      </c>
      <c r="CN223" s="52">
        <f t="shared" si="221"/>
        <v>49680.483840000008</v>
      </c>
      <c r="CO223" s="52">
        <f t="shared" si="221"/>
        <v>49680.483840000008</v>
      </c>
      <c r="CP223" s="52">
        <f t="shared" si="221"/>
        <v>49680.483840000008</v>
      </c>
      <c r="CQ223" s="52">
        <f t="shared" si="221"/>
        <v>49680.483840000008</v>
      </c>
      <c r="CR223" s="52">
        <f t="shared" si="221"/>
        <v>49680.483840000008</v>
      </c>
      <c r="CS223" s="52">
        <f t="shared" si="221"/>
        <v>49680.483840000008</v>
      </c>
      <c r="CT223" s="52">
        <f t="shared" si="221"/>
        <v>49680.483840000008</v>
      </c>
      <c r="CU223" s="52">
        <f t="shared" si="221"/>
        <v>49680.483840000008</v>
      </c>
      <c r="CV223" s="52">
        <f t="shared" si="221"/>
        <v>49680.483840000008</v>
      </c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4">
        <v>0</v>
      </c>
      <c r="DH223" s="55">
        <v>10</v>
      </c>
      <c r="DI223" s="56" t="s">
        <v>995</v>
      </c>
      <c r="DJ223" s="57">
        <v>0</v>
      </c>
      <c r="DK223" s="57">
        <v>0</v>
      </c>
      <c r="DL223" s="57">
        <v>0</v>
      </c>
      <c r="DM223" s="57">
        <v>0</v>
      </c>
      <c r="DN223" s="57">
        <v>477696.96</v>
      </c>
      <c r="DO223" s="57">
        <v>0</v>
      </c>
      <c r="DP223" s="58">
        <v>0</v>
      </c>
      <c r="DQ223" s="58">
        <v>0</v>
      </c>
      <c r="DR223" s="58">
        <v>0</v>
      </c>
      <c r="DS223" s="58">
        <v>6210.0604800000001</v>
      </c>
    </row>
    <row r="224" spans="1:123" x14ac:dyDescent="0.25">
      <c r="A224" s="30" t="s">
        <v>1064</v>
      </c>
      <c r="B224" s="65">
        <v>1531242</v>
      </c>
      <c r="C224" s="66"/>
      <c r="D224" s="67" t="s">
        <v>1065</v>
      </c>
      <c r="E224" s="34" t="s">
        <v>478</v>
      </c>
      <c r="F224" s="34" t="s">
        <v>604</v>
      </c>
      <c r="G224" s="34" t="s">
        <v>479</v>
      </c>
      <c r="H224" s="120" t="s">
        <v>54</v>
      </c>
      <c r="I224" s="120" t="s">
        <v>490</v>
      </c>
      <c r="J224" s="120" t="s">
        <v>1018</v>
      </c>
      <c r="K224" s="34" t="s">
        <v>695</v>
      </c>
      <c r="L224" s="34" t="s">
        <v>1019</v>
      </c>
      <c r="M224" s="36">
        <v>1.04</v>
      </c>
      <c r="N224" s="69" t="s">
        <v>586</v>
      </c>
      <c r="O224" s="69" t="s">
        <v>30</v>
      </c>
      <c r="P224" s="37" t="s">
        <v>493</v>
      </c>
      <c r="Q224" s="38">
        <v>2022</v>
      </c>
      <c r="R224" s="39" t="s">
        <v>470</v>
      </c>
      <c r="S224" s="37" t="s">
        <v>493</v>
      </c>
      <c r="T224" s="39" t="s">
        <v>523</v>
      </c>
      <c r="U224" s="39" t="s">
        <v>524</v>
      </c>
      <c r="V224" s="39" t="s">
        <v>606</v>
      </c>
      <c r="W224" s="40" t="s">
        <v>998</v>
      </c>
      <c r="X224" s="40" t="s">
        <v>530</v>
      </c>
      <c r="Y224" s="41"/>
      <c r="Z224" s="274">
        <v>0</v>
      </c>
      <c r="AA224" s="42"/>
      <c r="AB224" s="43">
        <v>477696.96</v>
      </c>
      <c r="AC224" s="43">
        <v>0</v>
      </c>
      <c r="AD224" s="43"/>
      <c r="AE224" s="43">
        <v>0</v>
      </c>
      <c r="AF224" s="44"/>
      <c r="AG224" s="45">
        <f t="shared" si="211"/>
        <v>477696.96</v>
      </c>
      <c r="AH224" s="45">
        <f t="shared" si="212"/>
        <v>496804.83840000007</v>
      </c>
      <c r="AI224" s="45">
        <f t="shared" si="209"/>
        <v>496804.83840000007</v>
      </c>
      <c r="AJ224" s="46">
        <v>0</v>
      </c>
      <c r="AK224" s="46">
        <v>0</v>
      </c>
      <c r="AL224" s="46">
        <f t="shared" si="157"/>
        <v>0</v>
      </c>
      <c r="AM224" s="46">
        <v>0</v>
      </c>
      <c r="AN224" s="46">
        <f t="shared" si="185"/>
        <v>0</v>
      </c>
      <c r="AO224" s="46">
        <v>477696.96</v>
      </c>
      <c r="AP224" s="46">
        <f t="shared" si="159"/>
        <v>496804.83840000007</v>
      </c>
      <c r="AQ224" s="46">
        <v>0</v>
      </c>
      <c r="AR224" s="46">
        <f t="shared" si="160"/>
        <v>0</v>
      </c>
      <c r="AS224" s="46">
        <v>0</v>
      </c>
      <c r="AT224" s="46">
        <f t="shared" si="161"/>
        <v>0</v>
      </c>
      <c r="AU224" s="46">
        <v>0</v>
      </c>
      <c r="AV224" s="46">
        <f t="shared" si="162"/>
        <v>0</v>
      </c>
      <c r="AW224" s="46">
        <v>0</v>
      </c>
      <c r="AX224" s="46">
        <f t="shared" si="163"/>
        <v>0</v>
      </c>
      <c r="AY224" s="46">
        <v>0</v>
      </c>
      <c r="AZ224" s="46">
        <f t="shared" si="186"/>
        <v>0</v>
      </c>
      <c r="BA224" s="46">
        <v>0</v>
      </c>
      <c r="BB224" s="46">
        <f t="shared" si="187"/>
        <v>0</v>
      </c>
      <c r="BC224" s="46">
        <v>0</v>
      </c>
      <c r="BD224" s="46">
        <f t="shared" si="188"/>
        <v>0</v>
      </c>
      <c r="BE224" s="46">
        <v>0</v>
      </c>
      <c r="BF224" s="46">
        <f t="shared" si="189"/>
        <v>0</v>
      </c>
      <c r="BG224" s="46">
        <v>0</v>
      </c>
      <c r="BH224" s="46">
        <f t="shared" si="190"/>
        <v>0</v>
      </c>
      <c r="BI224" s="46">
        <v>0</v>
      </c>
      <c r="BJ224" s="46">
        <f t="shared" si="191"/>
        <v>0</v>
      </c>
      <c r="BK224" s="46">
        <v>0</v>
      </c>
      <c r="BL224" s="46">
        <f t="shared" si="192"/>
        <v>0</v>
      </c>
      <c r="BM224" s="46">
        <v>0</v>
      </c>
      <c r="BN224" s="46">
        <f t="shared" si="193"/>
        <v>0</v>
      </c>
      <c r="BO224" s="46">
        <v>0</v>
      </c>
      <c r="BP224" s="46">
        <f t="shared" si="194"/>
        <v>0</v>
      </c>
      <c r="BQ224" s="46">
        <v>0</v>
      </c>
      <c r="BR224" s="46">
        <f t="shared" si="195"/>
        <v>0</v>
      </c>
      <c r="BS224" s="46">
        <v>0</v>
      </c>
      <c r="BT224" s="46">
        <f t="shared" si="196"/>
        <v>0</v>
      </c>
      <c r="BU224" s="46">
        <v>0</v>
      </c>
      <c r="BV224" s="46">
        <f t="shared" si="197"/>
        <v>0</v>
      </c>
      <c r="BW224" s="46">
        <v>0</v>
      </c>
      <c r="BX224" s="46">
        <f t="shared" si="198"/>
        <v>0</v>
      </c>
      <c r="BY224" s="46">
        <v>0</v>
      </c>
      <c r="BZ224" s="46">
        <f t="shared" si="199"/>
        <v>0</v>
      </c>
      <c r="CA224" s="47">
        <v>0</v>
      </c>
      <c r="CB224" s="46">
        <f t="shared" si="200"/>
        <v>0</v>
      </c>
      <c r="CC224" s="48">
        <v>0</v>
      </c>
      <c r="CD224" s="46">
        <f t="shared" si="201"/>
        <v>0</v>
      </c>
      <c r="CE224" s="49">
        <v>10</v>
      </c>
      <c r="CF224" s="50">
        <f t="shared" si="205"/>
        <v>49680.483840000008</v>
      </c>
      <c r="CG224" s="51">
        <v>477696.96</v>
      </c>
      <c r="CH224" s="52"/>
      <c r="CI224" s="52"/>
      <c r="CJ224" s="52"/>
      <c r="CK224" s="53"/>
      <c r="CL224" s="53"/>
      <c r="CM224" s="52">
        <f t="shared" si="221"/>
        <v>49680.483840000008</v>
      </c>
      <c r="CN224" s="52">
        <f t="shared" si="221"/>
        <v>49680.483840000008</v>
      </c>
      <c r="CO224" s="52">
        <f t="shared" si="221"/>
        <v>49680.483840000008</v>
      </c>
      <c r="CP224" s="52">
        <f t="shared" si="221"/>
        <v>49680.483840000008</v>
      </c>
      <c r="CQ224" s="52">
        <f t="shared" si="221"/>
        <v>49680.483840000008</v>
      </c>
      <c r="CR224" s="52">
        <f t="shared" si="221"/>
        <v>49680.483840000008</v>
      </c>
      <c r="CS224" s="52">
        <f t="shared" si="221"/>
        <v>49680.483840000008</v>
      </c>
      <c r="CT224" s="52">
        <f t="shared" si="221"/>
        <v>49680.483840000008</v>
      </c>
      <c r="CU224" s="52">
        <f t="shared" si="221"/>
        <v>49680.483840000008</v>
      </c>
      <c r="CV224" s="52">
        <f t="shared" si="221"/>
        <v>49680.483840000008</v>
      </c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4">
        <v>0</v>
      </c>
      <c r="DH224" s="55">
        <v>10</v>
      </c>
      <c r="DI224" s="56" t="s">
        <v>1040</v>
      </c>
      <c r="DJ224" s="57">
        <v>0</v>
      </c>
      <c r="DK224" s="57">
        <v>0</v>
      </c>
      <c r="DL224" s="57">
        <v>0</v>
      </c>
      <c r="DM224" s="57">
        <v>0</v>
      </c>
      <c r="DN224" s="57">
        <v>477696.96</v>
      </c>
      <c r="DO224" s="57">
        <v>0</v>
      </c>
      <c r="DP224" s="58">
        <v>0</v>
      </c>
      <c r="DQ224" s="58">
        <v>0</v>
      </c>
      <c r="DR224" s="58">
        <v>0</v>
      </c>
      <c r="DS224" s="58">
        <v>6210.0604800000001</v>
      </c>
    </row>
    <row r="225" spans="1:123" x14ac:dyDescent="0.25">
      <c r="A225" s="30" t="s">
        <v>1066</v>
      </c>
      <c r="B225" s="65">
        <v>1531243</v>
      </c>
      <c r="C225" s="66"/>
      <c r="D225" s="67" t="s">
        <v>1067</v>
      </c>
      <c r="E225" s="34" t="s">
        <v>478</v>
      </c>
      <c r="F225" s="34" t="s">
        <v>604</v>
      </c>
      <c r="G225" s="34" t="s">
        <v>479</v>
      </c>
      <c r="H225" s="120" t="s">
        <v>54</v>
      </c>
      <c r="I225" s="120" t="s">
        <v>490</v>
      </c>
      <c r="J225" s="120" t="s">
        <v>1018</v>
      </c>
      <c r="K225" s="34" t="s">
        <v>714</v>
      </c>
      <c r="L225" s="34" t="s">
        <v>1019</v>
      </c>
      <c r="M225" s="36">
        <v>1.04</v>
      </c>
      <c r="N225" s="69" t="s">
        <v>586</v>
      </c>
      <c r="O225" s="69" t="s">
        <v>30</v>
      </c>
      <c r="P225" s="37" t="s">
        <v>493</v>
      </c>
      <c r="Q225" s="38">
        <v>2022</v>
      </c>
      <c r="R225" s="39" t="s">
        <v>470</v>
      </c>
      <c r="S225" s="37" t="s">
        <v>493</v>
      </c>
      <c r="T225" s="39" t="s">
        <v>523</v>
      </c>
      <c r="U225" s="39" t="s">
        <v>524</v>
      </c>
      <c r="V225" s="39" t="s">
        <v>606</v>
      </c>
      <c r="W225" s="40" t="s">
        <v>998</v>
      </c>
      <c r="X225" s="40" t="s">
        <v>530</v>
      </c>
      <c r="Y225" s="41"/>
      <c r="Z225" s="274">
        <v>0</v>
      </c>
      <c r="AA225" s="42"/>
      <c r="AB225" s="43">
        <v>477696.96</v>
      </c>
      <c r="AC225" s="43">
        <v>0</v>
      </c>
      <c r="AD225" s="43"/>
      <c r="AE225" s="43">
        <v>0</v>
      </c>
      <c r="AF225" s="44"/>
      <c r="AG225" s="45">
        <f t="shared" si="211"/>
        <v>477696.96</v>
      </c>
      <c r="AH225" s="45">
        <f t="shared" si="212"/>
        <v>496804.83840000007</v>
      </c>
      <c r="AI225" s="45">
        <f t="shared" si="209"/>
        <v>496804.83840000007</v>
      </c>
      <c r="AJ225" s="46">
        <v>0</v>
      </c>
      <c r="AK225" s="46">
        <v>0</v>
      </c>
      <c r="AL225" s="46">
        <f t="shared" si="157"/>
        <v>0</v>
      </c>
      <c r="AM225" s="46">
        <v>0</v>
      </c>
      <c r="AN225" s="46">
        <f t="shared" si="185"/>
        <v>0</v>
      </c>
      <c r="AO225" s="46">
        <v>477696.96</v>
      </c>
      <c r="AP225" s="46">
        <f t="shared" si="159"/>
        <v>496804.83840000007</v>
      </c>
      <c r="AQ225" s="46">
        <v>0</v>
      </c>
      <c r="AR225" s="46">
        <f t="shared" si="160"/>
        <v>0</v>
      </c>
      <c r="AS225" s="46">
        <v>0</v>
      </c>
      <c r="AT225" s="46">
        <f t="shared" si="161"/>
        <v>0</v>
      </c>
      <c r="AU225" s="46">
        <v>0</v>
      </c>
      <c r="AV225" s="46">
        <f t="shared" si="162"/>
        <v>0</v>
      </c>
      <c r="AW225" s="46">
        <v>0</v>
      </c>
      <c r="AX225" s="46">
        <f t="shared" si="163"/>
        <v>0</v>
      </c>
      <c r="AY225" s="46">
        <v>0</v>
      </c>
      <c r="AZ225" s="46">
        <f t="shared" si="186"/>
        <v>0</v>
      </c>
      <c r="BA225" s="46">
        <v>0</v>
      </c>
      <c r="BB225" s="46">
        <f t="shared" si="187"/>
        <v>0</v>
      </c>
      <c r="BC225" s="46">
        <v>0</v>
      </c>
      <c r="BD225" s="46">
        <f t="shared" si="188"/>
        <v>0</v>
      </c>
      <c r="BE225" s="46">
        <v>0</v>
      </c>
      <c r="BF225" s="46">
        <f t="shared" si="189"/>
        <v>0</v>
      </c>
      <c r="BG225" s="46">
        <v>0</v>
      </c>
      <c r="BH225" s="46">
        <f t="shared" si="190"/>
        <v>0</v>
      </c>
      <c r="BI225" s="46">
        <v>0</v>
      </c>
      <c r="BJ225" s="46">
        <f t="shared" si="191"/>
        <v>0</v>
      </c>
      <c r="BK225" s="46">
        <v>0</v>
      </c>
      <c r="BL225" s="46">
        <f t="shared" si="192"/>
        <v>0</v>
      </c>
      <c r="BM225" s="46">
        <v>0</v>
      </c>
      <c r="BN225" s="46">
        <f t="shared" si="193"/>
        <v>0</v>
      </c>
      <c r="BO225" s="46">
        <v>0</v>
      </c>
      <c r="BP225" s="46">
        <f t="shared" si="194"/>
        <v>0</v>
      </c>
      <c r="BQ225" s="46">
        <v>0</v>
      </c>
      <c r="BR225" s="46">
        <f t="shared" si="195"/>
        <v>0</v>
      </c>
      <c r="BS225" s="46">
        <v>0</v>
      </c>
      <c r="BT225" s="46">
        <f t="shared" si="196"/>
        <v>0</v>
      </c>
      <c r="BU225" s="46">
        <v>0</v>
      </c>
      <c r="BV225" s="46">
        <f t="shared" si="197"/>
        <v>0</v>
      </c>
      <c r="BW225" s="46">
        <v>0</v>
      </c>
      <c r="BX225" s="46">
        <f t="shared" si="198"/>
        <v>0</v>
      </c>
      <c r="BY225" s="46">
        <v>0</v>
      </c>
      <c r="BZ225" s="46">
        <f t="shared" si="199"/>
        <v>0</v>
      </c>
      <c r="CA225" s="47">
        <v>0</v>
      </c>
      <c r="CB225" s="46">
        <f t="shared" si="200"/>
        <v>0</v>
      </c>
      <c r="CC225" s="48">
        <v>0</v>
      </c>
      <c r="CD225" s="46">
        <f t="shared" si="201"/>
        <v>0</v>
      </c>
      <c r="CE225" s="49">
        <v>10</v>
      </c>
      <c r="CF225" s="50">
        <f t="shared" si="205"/>
        <v>49680.483840000008</v>
      </c>
      <c r="CG225" s="51">
        <v>477696.96</v>
      </c>
      <c r="CH225" s="52"/>
      <c r="CI225" s="52"/>
      <c r="CJ225" s="52"/>
      <c r="CK225" s="53"/>
      <c r="CL225" s="53"/>
      <c r="CM225" s="52">
        <f t="shared" si="221"/>
        <v>49680.483840000008</v>
      </c>
      <c r="CN225" s="52">
        <f t="shared" si="221"/>
        <v>49680.483840000008</v>
      </c>
      <c r="CO225" s="52">
        <f t="shared" si="221"/>
        <v>49680.483840000008</v>
      </c>
      <c r="CP225" s="52">
        <f t="shared" si="221"/>
        <v>49680.483840000008</v>
      </c>
      <c r="CQ225" s="52">
        <f t="shared" si="221"/>
        <v>49680.483840000008</v>
      </c>
      <c r="CR225" s="52">
        <f t="shared" si="221"/>
        <v>49680.483840000008</v>
      </c>
      <c r="CS225" s="52">
        <f t="shared" si="221"/>
        <v>49680.483840000008</v>
      </c>
      <c r="CT225" s="52">
        <f t="shared" si="221"/>
        <v>49680.483840000008</v>
      </c>
      <c r="CU225" s="52">
        <f t="shared" si="221"/>
        <v>49680.483840000008</v>
      </c>
      <c r="CV225" s="52">
        <f t="shared" si="221"/>
        <v>49680.483840000008</v>
      </c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4">
        <v>0</v>
      </c>
      <c r="DH225" s="55">
        <v>10</v>
      </c>
      <c r="DI225" s="56" t="s">
        <v>1057</v>
      </c>
      <c r="DJ225" s="57">
        <v>0</v>
      </c>
      <c r="DK225" s="57">
        <v>0</v>
      </c>
      <c r="DL225" s="57">
        <v>0</v>
      </c>
      <c r="DM225" s="57">
        <v>0</v>
      </c>
      <c r="DN225" s="57">
        <v>477696.96</v>
      </c>
      <c r="DO225" s="57">
        <v>0</v>
      </c>
      <c r="DP225" s="58">
        <v>0</v>
      </c>
      <c r="DQ225" s="58">
        <v>0</v>
      </c>
      <c r="DR225" s="58">
        <v>0</v>
      </c>
      <c r="DS225" s="58">
        <v>6210.0604800000001</v>
      </c>
    </row>
    <row r="226" spans="1:123" x14ac:dyDescent="0.25">
      <c r="A226" s="30" t="s">
        <v>1068</v>
      </c>
      <c r="B226" s="65">
        <v>1531244</v>
      </c>
      <c r="C226" s="66"/>
      <c r="D226" s="67" t="s">
        <v>1069</v>
      </c>
      <c r="E226" s="34" t="s">
        <v>478</v>
      </c>
      <c r="F226" s="34" t="s">
        <v>604</v>
      </c>
      <c r="G226" s="34" t="s">
        <v>479</v>
      </c>
      <c r="H226" s="120" t="s">
        <v>54</v>
      </c>
      <c r="I226" s="120" t="s">
        <v>490</v>
      </c>
      <c r="J226" s="120" t="s">
        <v>1018</v>
      </c>
      <c r="K226" s="34" t="s">
        <v>714</v>
      </c>
      <c r="L226" s="34" t="s">
        <v>1019</v>
      </c>
      <c r="M226" s="36">
        <v>1.04</v>
      </c>
      <c r="N226" s="69" t="s">
        <v>586</v>
      </c>
      <c r="O226" s="69" t="s">
        <v>30</v>
      </c>
      <c r="P226" s="37" t="s">
        <v>493</v>
      </c>
      <c r="Q226" s="38">
        <v>2022</v>
      </c>
      <c r="R226" s="39" t="s">
        <v>470</v>
      </c>
      <c r="S226" s="37" t="s">
        <v>493</v>
      </c>
      <c r="T226" s="39" t="s">
        <v>523</v>
      </c>
      <c r="U226" s="39" t="s">
        <v>524</v>
      </c>
      <c r="V226" s="39" t="s">
        <v>606</v>
      </c>
      <c r="W226" s="40" t="s">
        <v>998</v>
      </c>
      <c r="X226" s="40" t="s">
        <v>530</v>
      </c>
      <c r="Y226" s="41"/>
      <c r="Z226" s="274">
        <v>0</v>
      </c>
      <c r="AA226" s="42"/>
      <c r="AB226" s="43">
        <v>280800</v>
      </c>
      <c r="AC226" s="43">
        <v>0</v>
      </c>
      <c r="AD226" s="43"/>
      <c r="AE226" s="43">
        <v>0</v>
      </c>
      <c r="AF226" s="44"/>
      <c r="AG226" s="45">
        <f t="shared" si="211"/>
        <v>280800</v>
      </c>
      <c r="AH226" s="45">
        <f t="shared" si="212"/>
        <v>292032</v>
      </c>
      <c r="AI226" s="45">
        <f t="shared" si="209"/>
        <v>292032</v>
      </c>
      <c r="AJ226" s="46">
        <v>0</v>
      </c>
      <c r="AK226" s="46">
        <v>0</v>
      </c>
      <c r="AL226" s="46">
        <f t="shared" ref="AL226:AL289" si="222">M226*AK226</f>
        <v>0</v>
      </c>
      <c r="AM226" s="46">
        <v>280800</v>
      </c>
      <c r="AN226" s="46">
        <f t="shared" si="185"/>
        <v>292032</v>
      </c>
      <c r="AO226" s="46">
        <v>0</v>
      </c>
      <c r="AP226" s="46">
        <f t="shared" ref="AP226:AP289" si="223">$M226*AO226</f>
        <v>0</v>
      </c>
      <c r="AQ226" s="46">
        <v>0</v>
      </c>
      <c r="AR226" s="46">
        <f t="shared" ref="AR226:AR289" si="224">$M226*AQ226</f>
        <v>0</v>
      </c>
      <c r="AS226" s="46">
        <v>0</v>
      </c>
      <c r="AT226" s="46">
        <f t="shared" ref="AT226:AT289" si="225">$M226*AS226</f>
        <v>0</v>
      </c>
      <c r="AU226" s="46">
        <v>0</v>
      </c>
      <c r="AV226" s="46">
        <f t="shared" ref="AV226:AV289" si="226">$M226*AU226</f>
        <v>0</v>
      </c>
      <c r="AW226" s="46">
        <v>0</v>
      </c>
      <c r="AX226" s="46">
        <f t="shared" ref="AX226:AX289" si="227">$M226*AW226</f>
        <v>0</v>
      </c>
      <c r="AY226" s="46">
        <v>0</v>
      </c>
      <c r="AZ226" s="46">
        <f t="shared" si="186"/>
        <v>0</v>
      </c>
      <c r="BA226" s="46">
        <v>0</v>
      </c>
      <c r="BB226" s="46">
        <f t="shared" si="187"/>
        <v>0</v>
      </c>
      <c r="BC226" s="46">
        <v>0</v>
      </c>
      <c r="BD226" s="46">
        <f t="shared" si="188"/>
        <v>0</v>
      </c>
      <c r="BE226" s="46">
        <v>0</v>
      </c>
      <c r="BF226" s="46">
        <f t="shared" si="189"/>
        <v>0</v>
      </c>
      <c r="BG226" s="46">
        <v>0</v>
      </c>
      <c r="BH226" s="46">
        <f t="shared" si="190"/>
        <v>0</v>
      </c>
      <c r="BI226" s="46">
        <v>0</v>
      </c>
      <c r="BJ226" s="46">
        <f t="shared" si="191"/>
        <v>0</v>
      </c>
      <c r="BK226" s="46">
        <v>0</v>
      </c>
      <c r="BL226" s="46">
        <f t="shared" si="192"/>
        <v>0</v>
      </c>
      <c r="BM226" s="46">
        <v>0</v>
      </c>
      <c r="BN226" s="46">
        <f t="shared" si="193"/>
        <v>0</v>
      </c>
      <c r="BO226" s="46">
        <v>0</v>
      </c>
      <c r="BP226" s="46">
        <f t="shared" si="194"/>
        <v>0</v>
      </c>
      <c r="BQ226" s="46">
        <v>0</v>
      </c>
      <c r="BR226" s="46">
        <f t="shared" si="195"/>
        <v>0</v>
      </c>
      <c r="BS226" s="46">
        <v>0</v>
      </c>
      <c r="BT226" s="46">
        <f t="shared" si="196"/>
        <v>0</v>
      </c>
      <c r="BU226" s="46">
        <v>0</v>
      </c>
      <c r="BV226" s="46">
        <f t="shared" si="197"/>
        <v>0</v>
      </c>
      <c r="BW226" s="46">
        <v>0</v>
      </c>
      <c r="BX226" s="46">
        <f t="shared" si="198"/>
        <v>0</v>
      </c>
      <c r="BY226" s="46">
        <v>0</v>
      </c>
      <c r="BZ226" s="46">
        <f t="shared" si="199"/>
        <v>0</v>
      </c>
      <c r="CA226" s="47">
        <v>0</v>
      </c>
      <c r="CB226" s="46">
        <f t="shared" si="200"/>
        <v>0</v>
      </c>
      <c r="CC226" s="48">
        <v>0</v>
      </c>
      <c r="CD226" s="46">
        <f t="shared" si="201"/>
        <v>0</v>
      </c>
      <c r="CE226" s="49">
        <v>10</v>
      </c>
      <c r="CF226" s="50">
        <f t="shared" si="205"/>
        <v>29203.200000000001</v>
      </c>
      <c r="CG226" s="51">
        <v>280800</v>
      </c>
      <c r="CH226" s="52"/>
      <c r="CI226" s="52"/>
      <c r="CJ226" s="52"/>
      <c r="CK226" s="53"/>
      <c r="CL226" s="52">
        <f t="shared" ref="CL226:DA228" si="228">$CF226</f>
        <v>29203.200000000001</v>
      </c>
      <c r="CM226" s="52">
        <f t="shared" si="228"/>
        <v>29203.200000000001</v>
      </c>
      <c r="CN226" s="52">
        <f t="shared" si="228"/>
        <v>29203.200000000001</v>
      </c>
      <c r="CO226" s="52">
        <f t="shared" si="228"/>
        <v>29203.200000000001</v>
      </c>
      <c r="CP226" s="52">
        <f t="shared" si="228"/>
        <v>29203.200000000001</v>
      </c>
      <c r="CQ226" s="52">
        <f t="shared" si="228"/>
        <v>29203.200000000001</v>
      </c>
      <c r="CR226" s="52">
        <f t="shared" si="228"/>
        <v>29203.200000000001</v>
      </c>
      <c r="CS226" s="52">
        <f t="shared" si="228"/>
        <v>29203.200000000001</v>
      </c>
      <c r="CT226" s="52">
        <f t="shared" si="228"/>
        <v>29203.200000000001</v>
      </c>
      <c r="CU226" s="52">
        <f t="shared" si="228"/>
        <v>29203.200000000001</v>
      </c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4">
        <v>0</v>
      </c>
      <c r="DH226" s="55">
        <v>10</v>
      </c>
      <c r="DI226" s="56" t="s">
        <v>1057</v>
      </c>
      <c r="DJ226" s="57">
        <v>0</v>
      </c>
      <c r="DK226" s="57">
        <v>0</v>
      </c>
      <c r="DL226" s="57">
        <v>0</v>
      </c>
      <c r="DM226" s="57">
        <v>280800</v>
      </c>
      <c r="DN226" s="57">
        <v>252720</v>
      </c>
      <c r="DO226" s="57">
        <v>0</v>
      </c>
      <c r="DP226" s="58">
        <v>0</v>
      </c>
      <c r="DQ226" s="58">
        <v>0</v>
      </c>
      <c r="DR226" s="58">
        <v>3650.3999999999996</v>
      </c>
      <c r="DS226" s="58">
        <v>3285.3599999999997</v>
      </c>
    </row>
    <row r="227" spans="1:123" x14ac:dyDescent="0.25">
      <c r="A227" s="94" t="s">
        <v>1070</v>
      </c>
      <c r="B227" s="65">
        <v>1550000</v>
      </c>
      <c r="C227" s="66"/>
      <c r="D227" s="67" t="s">
        <v>1071</v>
      </c>
      <c r="E227" s="34" t="s">
        <v>1072</v>
      </c>
      <c r="F227" s="34" t="s">
        <v>604</v>
      </c>
      <c r="G227" s="34" t="s">
        <v>463</v>
      </c>
      <c r="H227" s="120" t="s">
        <v>51</v>
      </c>
      <c r="I227" s="120" t="s">
        <v>740</v>
      </c>
      <c r="J227" s="120" t="s">
        <v>292</v>
      </c>
      <c r="K227" s="34" t="s">
        <v>585</v>
      </c>
      <c r="L227" s="34" t="s">
        <v>467</v>
      </c>
      <c r="M227" s="36">
        <v>1.04</v>
      </c>
      <c r="N227" s="69" t="s">
        <v>586</v>
      </c>
      <c r="O227" s="69" t="s">
        <v>58</v>
      </c>
      <c r="P227" s="96" t="s">
        <v>469</v>
      </c>
      <c r="Q227" s="97">
        <v>2023</v>
      </c>
      <c r="R227" s="68" t="s">
        <v>470</v>
      </c>
      <c r="S227" s="96" t="s">
        <v>471</v>
      </c>
      <c r="T227" s="68" t="s">
        <v>523</v>
      </c>
      <c r="U227" s="68" t="s">
        <v>524</v>
      </c>
      <c r="V227" s="68" t="s">
        <v>606</v>
      </c>
      <c r="W227" s="95" t="s">
        <v>1073</v>
      </c>
      <c r="X227" s="95" t="s">
        <v>530</v>
      </c>
      <c r="Y227" s="41"/>
      <c r="Z227" s="274">
        <v>-14.3</v>
      </c>
      <c r="AA227" s="86"/>
      <c r="AB227" s="98">
        <v>12464400</v>
      </c>
      <c r="AC227" s="43">
        <v>11985000</v>
      </c>
      <c r="AD227" s="98"/>
      <c r="AE227" s="43">
        <v>11985000</v>
      </c>
      <c r="AF227" s="44"/>
      <c r="AG227" s="45">
        <f t="shared" si="211"/>
        <v>12464400</v>
      </c>
      <c r="AH227" s="45">
        <f t="shared" si="212"/>
        <v>12951536</v>
      </c>
      <c r="AI227" s="45">
        <f t="shared" si="209"/>
        <v>12951521.699999999</v>
      </c>
      <c r="AJ227" s="46">
        <v>286000</v>
      </c>
      <c r="AK227" s="46">
        <v>2743000</v>
      </c>
      <c r="AL227" s="46">
        <f t="shared" si="222"/>
        <v>2852720</v>
      </c>
      <c r="AM227" s="46">
        <v>4673500</v>
      </c>
      <c r="AN227" s="46">
        <f t="shared" si="185"/>
        <v>4860440</v>
      </c>
      <c r="AO227" s="46">
        <v>2380950</v>
      </c>
      <c r="AP227" s="46">
        <f t="shared" si="223"/>
        <v>2476188</v>
      </c>
      <c r="AQ227" s="46">
        <v>2380950</v>
      </c>
      <c r="AR227" s="46">
        <f t="shared" si="224"/>
        <v>2476188</v>
      </c>
      <c r="AS227" s="46">
        <v>0</v>
      </c>
      <c r="AT227" s="46">
        <f t="shared" si="225"/>
        <v>0</v>
      </c>
      <c r="AU227" s="46">
        <v>0</v>
      </c>
      <c r="AV227" s="46">
        <f t="shared" si="226"/>
        <v>0</v>
      </c>
      <c r="AW227" s="46">
        <v>0</v>
      </c>
      <c r="AX227" s="46">
        <f t="shared" si="227"/>
        <v>0</v>
      </c>
      <c r="AY227" s="46">
        <v>0</v>
      </c>
      <c r="AZ227" s="46">
        <f t="shared" si="186"/>
        <v>0</v>
      </c>
      <c r="BA227" s="46">
        <v>0</v>
      </c>
      <c r="BB227" s="46">
        <f t="shared" si="187"/>
        <v>0</v>
      </c>
      <c r="BC227" s="46">
        <v>0</v>
      </c>
      <c r="BD227" s="46">
        <f t="shared" si="188"/>
        <v>0</v>
      </c>
      <c r="BE227" s="46">
        <v>0</v>
      </c>
      <c r="BF227" s="46">
        <f t="shared" si="189"/>
        <v>0</v>
      </c>
      <c r="BG227" s="46">
        <v>0</v>
      </c>
      <c r="BH227" s="46">
        <f t="shared" si="190"/>
        <v>0</v>
      </c>
      <c r="BI227" s="46">
        <v>0</v>
      </c>
      <c r="BJ227" s="46">
        <f t="shared" si="191"/>
        <v>0</v>
      </c>
      <c r="BK227" s="46">
        <v>0</v>
      </c>
      <c r="BL227" s="46">
        <f t="shared" si="192"/>
        <v>0</v>
      </c>
      <c r="BM227" s="46">
        <v>0</v>
      </c>
      <c r="BN227" s="46">
        <f t="shared" si="193"/>
        <v>0</v>
      </c>
      <c r="BO227" s="46">
        <v>0</v>
      </c>
      <c r="BP227" s="46">
        <f t="shared" si="194"/>
        <v>0</v>
      </c>
      <c r="BQ227" s="46">
        <v>0</v>
      </c>
      <c r="BR227" s="46">
        <f t="shared" si="195"/>
        <v>0</v>
      </c>
      <c r="BS227" s="46">
        <v>0</v>
      </c>
      <c r="BT227" s="46">
        <f t="shared" si="196"/>
        <v>0</v>
      </c>
      <c r="BU227" s="46">
        <v>0</v>
      </c>
      <c r="BV227" s="46">
        <f t="shared" si="197"/>
        <v>0</v>
      </c>
      <c r="BW227" s="46">
        <v>0</v>
      </c>
      <c r="BX227" s="46">
        <f t="shared" si="198"/>
        <v>0</v>
      </c>
      <c r="BY227" s="46">
        <v>0</v>
      </c>
      <c r="BZ227" s="46">
        <f t="shared" si="199"/>
        <v>0</v>
      </c>
      <c r="CA227" s="47">
        <v>0</v>
      </c>
      <c r="CB227" s="46">
        <f t="shared" si="200"/>
        <v>0</v>
      </c>
      <c r="CC227" s="48">
        <v>0</v>
      </c>
      <c r="CD227" s="46">
        <f t="shared" si="201"/>
        <v>0</v>
      </c>
      <c r="CE227" s="101">
        <v>40</v>
      </c>
      <c r="CF227" s="50">
        <f t="shared" si="205"/>
        <v>24163.042499999981</v>
      </c>
      <c r="CG227" s="51">
        <v>227715</v>
      </c>
      <c r="CH227" s="52"/>
      <c r="CI227" s="52"/>
      <c r="CJ227" s="52"/>
      <c r="CK227" s="53"/>
      <c r="CL227" s="53"/>
      <c r="CM227" s="53"/>
      <c r="CN227" s="52">
        <f t="shared" si="228"/>
        <v>24163.042499999981</v>
      </c>
      <c r="CO227" s="52">
        <f t="shared" si="228"/>
        <v>24163.042499999981</v>
      </c>
      <c r="CP227" s="52">
        <f t="shared" si="228"/>
        <v>24163.042499999981</v>
      </c>
      <c r="CQ227" s="52">
        <f t="shared" si="228"/>
        <v>24163.042499999981</v>
      </c>
      <c r="CR227" s="52">
        <f t="shared" si="228"/>
        <v>24163.042499999981</v>
      </c>
      <c r="CS227" s="52">
        <f t="shared" si="228"/>
        <v>24163.042499999981</v>
      </c>
      <c r="CT227" s="52">
        <f t="shared" si="228"/>
        <v>24163.042499999981</v>
      </c>
      <c r="CU227" s="52">
        <f t="shared" si="228"/>
        <v>24163.042499999981</v>
      </c>
      <c r="CV227" s="52">
        <f t="shared" si="228"/>
        <v>24163.042499999981</v>
      </c>
      <c r="CW227" s="52">
        <f t="shared" si="228"/>
        <v>24163.042499999981</v>
      </c>
      <c r="CX227" s="52">
        <f t="shared" si="228"/>
        <v>24163.042499999981</v>
      </c>
      <c r="CY227" s="52">
        <f t="shared" si="228"/>
        <v>24163.042499999981</v>
      </c>
      <c r="CZ227" s="52">
        <f t="shared" si="228"/>
        <v>24163.042499999981</v>
      </c>
      <c r="DA227" s="52">
        <f t="shared" si="228"/>
        <v>24163.042499999981</v>
      </c>
      <c r="DB227" s="52">
        <f t="shared" ref="CX227:DF228" si="229">$CF227</f>
        <v>24163.042499999981</v>
      </c>
      <c r="DC227" s="52">
        <f t="shared" si="229"/>
        <v>24163.042499999981</v>
      </c>
      <c r="DD227" s="52">
        <f t="shared" si="229"/>
        <v>24163.042499999981</v>
      </c>
      <c r="DE227" s="52">
        <f t="shared" si="229"/>
        <v>24163.042499999981</v>
      </c>
      <c r="DF227" s="52">
        <f t="shared" si="229"/>
        <v>24163.042499999981</v>
      </c>
      <c r="DG227" s="54">
        <v>251685</v>
      </c>
      <c r="DH227" s="55">
        <v>19</v>
      </c>
      <c r="DI227" s="56" t="s">
        <v>1074</v>
      </c>
      <c r="DJ227" s="88">
        <v>0</v>
      </c>
      <c r="DK227" s="57">
        <v>11000</v>
      </c>
      <c r="DL227" s="57">
        <v>116500</v>
      </c>
      <c r="DM227" s="57">
        <v>296250</v>
      </c>
      <c r="DN227" s="57">
        <v>387825</v>
      </c>
      <c r="DO227" s="57">
        <v>0</v>
      </c>
      <c r="DP227" s="58">
        <v>143</v>
      </c>
      <c r="DQ227" s="58">
        <v>1514.5</v>
      </c>
      <c r="DR227" s="58">
        <v>3851.25</v>
      </c>
      <c r="DS227" s="58">
        <v>5041.7249999999995</v>
      </c>
    </row>
    <row r="228" spans="1:123" x14ac:dyDescent="0.25">
      <c r="A228" s="30" t="s">
        <v>1075</v>
      </c>
      <c r="B228" s="65">
        <v>1550001</v>
      </c>
      <c r="C228" s="66"/>
      <c r="D228" s="67" t="s">
        <v>1076</v>
      </c>
      <c r="E228" s="34" t="s">
        <v>1072</v>
      </c>
      <c r="F228" s="34" t="s">
        <v>604</v>
      </c>
      <c r="G228" s="34" t="s">
        <v>463</v>
      </c>
      <c r="H228" s="34"/>
      <c r="I228" s="34" t="s">
        <v>740</v>
      </c>
      <c r="J228" s="34" t="s">
        <v>292</v>
      </c>
      <c r="K228" s="34" t="s">
        <v>585</v>
      </c>
      <c r="L228" s="34" t="s">
        <v>467</v>
      </c>
      <c r="M228" s="36">
        <v>1.04</v>
      </c>
      <c r="N228" s="69" t="s">
        <v>586</v>
      </c>
      <c r="O228" s="69" t="s">
        <v>58</v>
      </c>
      <c r="P228" s="37" t="s">
        <v>471</v>
      </c>
      <c r="Q228" s="38">
        <v>2023</v>
      </c>
      <c r="R228" s="39" t="s">
        <v>58</v>
      </c>
      <c r="S228" s="38" t="s">
        <v>686</v>
      </c>
      <c r="T228" s="39" t="s">
        <v>494</v>
      </c>
      <c r="U228" s="39" t="s">
        <v>495</v>
      </c>
      <c r="V228" s="39" t="s">
        <v>687</v>
      </c>
      <c r="W228" s="40" t="s">
        <v>1073</v>
      </c>
      <c r="X228" s="40" t="s">
        <v>485</v>
      </c>
      <c r="Y228" s="41"/>
      <c r="Z228" s="274">
        <v>162664.24</v>
      </c>
      <c r="AA228" s="42" t="s">
        <v>505</v>
      </c>
      <c r="AB228" s="43">
        <v>515000</v>
      </c>
      <c r="AC228" s="43">
        <v>257500</v>
      </c>
      <c r="AD228" s="98">
        <v>257500</v>
      </c>
      <c r="AE228" s="43">
        <v>515000</v>
      </c>
      <c r="AF228" s="44"/>
      <c r="AG228" s="45">
        <f t="shared" si="211"/>
        <v>352336</v>
      </c>
      <c r="AH228" s="45">
        <f t="shared" si="212"/>
        <v>352336</v>
      </c>
      <c r="AI228" s="45">
        <f t="shared" si="209"/>
        <v>515000.24</v>
      </c>
      <c r="AJ228" s="256">
        <v>352336</v>
      </c>
      <c r="AK228" s="46">
        <v>0</v>
      </c>
      <c r="AL228" s="46">
        <f t="shared" si="222"/>
        <v>0</v>
      </c>
      <c r="AM228" s="46">
        <v>0</v>
      </c>
      <c r="AN228" s="46">
        <f t="shared" si="185"/>
        <v>0</v>
      </c>
      <c r="AO228" s="46">
        <v>0</v>
      </c>
      <c r="AP228" s="46">
        <f t="shared" si="223"/>
        <v>0</v>
      </c>
      <c r="AQ228" s="46">
        <v>0</v>
      </c>
      <c r="AR228" s="46">
        <f t="shared" si="224"/>
        <v>0</v>
      </c>
      <c r="AS228" s="46">
        <v>0</v>
      </c>
      <c r="AT228" s="46">
        <f t="shared" si="225"/>
        <v>0</v>
      </c>
      <c r="AU228" s="46">
        <v>0</v>
      </c>
      <c r="AV228" s="46">
        <f t="shared" si="226"/>
        <v>0</v>
      </c>
      <c r="AW228" s="46">
        <v>0</v>
      </c>
      <c r="AX228" s="46">
        <f t="shared" si="227"/>
        <v>0</v>
      </c>
      <c r="AY228" s="46">
        <v>0</v>
      </c>
      <c r="AZ228" s="46">
        <f t="shared" si="186"/>
        <v>0</v>
      </c>
      <c r="BA228" s="46">
        <v>0</v>
      </c>
      <c r="BB228" s="46">
        <f t="shared" si="187"/>
        <v>0</v>
      </c>
      <c r="BC228" s="46">
        <v>0</v>
      </c>
      <c r="BD228" s="46">
        <f t="shared" si="188"/>
        <v>0</v>
      </c>
      <c r="BE228" s="46">
        <v>0</v>
      </c>
      <c r="BF228" s="46">
        <f t="shared" si="189"/>
        <v>0</v>
      </c>
      <c r="BG228" s="46">
        <v>0</v>
      </c>
      <c r="BH228" s="46">
        <f t="shared" si="190"/>
        <v>0</v>
      </c>
      <c r="BI228" s="46">
        <v>0</v>
      </c>
      <c r="BJ228" s="46">
        <f t="shared" si="191"/>
        <v>0</v>
      </c>
      <c r="BK228" s="46">
        <v>0</v>
      </c>
      <c r="BL228" s="46">
        <f t="shared" si="192"/>
        <v>0</v>
      </c>
      <c r="BM228" s="46">
        <v>0</v>
      </c>
      <c r="BN228" s="46">
        <f t="shared" si="193"/>
        <v>0</v>
      </c>
      <c r="BO228" s="46">
        <v>0</v>
      </c>
      <c r="BP228" s="46">
        <f t="shared" si="194"/>
        <v>0</v>
      </c>
      <c r="BQ228" s="46">
        <v>0</v>
      </c>
      <c r="BR228" s="46">
        <f t="shared" si="195"/>
        <v>0</v>
      </c>
      <c r="BS228" s="46">
        <v>0</v>
      </c>
      <c r="BT228" s="46">
        <f t="shared" si="196"/>
        <v>0</v>
      </c>
      <c r="BU228" s="46">
        <v>0</v>
      </c>
      <c r="BV228" s="46">
        <f t="shared" si="197"/>
        <v>0</v>
      </c>
      <c r="BW228" s="46">
        <v>0</v>
      </c>
      <c r="BX228" s="46">
        <f t="shared" si="198"/>
        <v>0</v>
      </c>
      <c r="BY228" s="46">
        <v>0</v>
      </c>
      <c r="BZ228" s="46">
        <f t="shared" si="199"/>
        <v>0</v>
      </c>
      <c r="CA228" s="47">
        <v>0</v>
      </c>
      <c r="CB228" s="46">
        <f t="shared" si="200"/>
        <v>0</v>
      </c>
      <c r="CC228" s="48">
        <v>0</v>
      </c>
      <c r="CD228" s="46">
        <f t="shared" si="201"/>
        <v>0</v>
      </c>
      <c r="CE228" s="49">
        <v>40</v>
      </c>
      <c r="CF228" s="50">
        <f t="shared" si="205"/>
        <v>6437.5059999999994</v>
      </c>
      <c r="CG228" s="51">
        <v>0</v>
      </c>
      <c r="CH228" s="52"/>
      <c r="CI228" s="52"/>
      <c r="CJ228" s="52">
        <f>$CF228</f>
        <v>6437.5059999999994</v>
      </c>
      <c r="CK228" s="52">
        <f>$CF228</f>
        <v>6437.5059999999994</v>
      </c>
      <c r="CL228" s="52">
        <f>$CF228</f>
        <v>6437.5059999999994</v>
      </c>
      <c r="CM228" s="52">
        <f>$CF228</f>
        <v>6437.5059999999994</v>
      </c>
      <c r="CN228" s="52">
        <f t="shared" si="228"/>
        <v>6437.5059999999994</v>
      </c>
      <c r="CO228" s="52">
        <f t="shared" si="228"/>
        <v>6437.5059999999994</v>
      </c>
      <c r="CP228" s="52">
        <f t="shared" si="228"/>
        <v>6437.5059999999994</v>
      </c>
      <c r="CQ228" s="52">
        <f t="shared" si="228"/>
        <v>6437.5059999999994</v>
      </c>
      <c r="CR228" s="52">
        <f t="shared" si="228"/>
        <v>6437.5059999999994</v>
      </c>
      <c r="CS228" s="52">
        <f t="shared" si="228"/>
        <v>6437.5059999999994</v>
      </c>
      <c r="CT228" s="52">
        <f t="shared" si="228"/>
        <v>6437.5059999999994</v>
      </c>
      <c r="CU228" s="52">
        <f t="shared" si="228"/>
        <v>6437.5059999999994</v>
      </c>
      <c r="CV228" s="52">
        <f t="shared" si="228"/>
        <v>6437.5059999999994</v>
      </c>
      <c r="CW228" s="52">
        <f t="shared" si="228"/>
        <v>6437.5059999999994</v>
      </c>
      <c r="CX228" s="52">
        <f t="shared" si="229"/>
        <v>6437.5059999999994</v>
      </c>
      <c r="CY228" s="52">
        <f t="shared" si="229"/>
        <v>6437.5059999999994</v>
      </c>
      <c r="CZ228" s="52">
        <f t="shared" si="229"/>
        <v>6437.5059999999994</v>
      </c>
      <c r="DA228" s="52">
        <f t="shared" si="229"/>
        <v>6437.5059999999994</v>
      </c>
      <c r="DB228" s="52">
        <f t="shared" si="229"/>
        <v>6437.5059999999994</v>
      </c>
      <c r="DC228" s="52">
        <f t="shared" si="229"/>
        <v>6437.5059999999994</v>
      </c>
      <c r="DD228" s="52">
        <f t="shared" si="229"/>
        <v>6437.5059999999994</v>
      </c>
      <c r="DE228" s="52">
        <f t="shared" si="229"/>
        <v>6437.5059999999994</v>
      </c>
      <c r="DF228" s="52">
        <f t="shared" si="229"/>
        <v>6437.5059999999994</v>
      </c>
      <c r="DG228" s="54">
        <v>257500</v>
      </c>
      <c r="DH228" s="55">
        <v>0</v>
      </c>
      <c r="DI228" s="56" t="s">
        <v>1077</v>
      </c>
      <c r="DJ228" s="88">
        <v>128750</v>
      </c>
      <c r="DK228" s="57">
        <v>257500</v>
      </c>
      <c r="DL228" s="57">
        <v>257500</v>
      </c>
      <c r="DM228" s="57">
        <v>257500</v>
      </c>
      <c r="DN228" s="57">
        <v>257500</v>
      </c>
      <c r="DO228" s="57">
        <v>1545</v>
      </c>
      <c r="DP228" s="58">
        <v>3347.5</v>
      </c>
      <c r="DQ228" s="58">
        <v>3347.5</v>
      </c>
      <c r="DR228" s="58">
        <v>3347.5</v>
      </c>
      <c r="DS228" s="58">
        <v>3347.5</v>
      </c>
    </row>
    <row r="229" spans="1:123" x14ac:dyDescent="0.25">
      <c r="A229" s="30" t="s">
        <v>1078</v>
      </c>
      <c r="B229" s="65">
        <v>1560141</v>
      </c>
      <c r="C229" s="66"/>
      <c r="D229" s="67" t="s">
        <v>316</v>
      </c>
      <c r="E229" s="34" t="s">
        <v>583</v>
      </c>
      <c r="F229" s="34" t="s">
        <v>604</v>
      </c>
      <c r="G229" s="34" t="s">
        <v>479</v>
      </c>
      <c r="H229" s="34" t="s">
        <v>464</v>
      </c>
      <c r="I229" s="34" t="s">
        <v>740</v>
      </c>
      <c r="J229" s="34" t="s">
        <v>1079</v>
      </c>
      <c r="K229" s="34" t="s">
        <v>491</v>
      </c>
      <c r="L229" s="34" t="s">
        <v>467</v>
      </c>
      <c r="M229" s="36">
        <v>1.04</v>
      </c>
      <c r="N229" s="69" t="s">
        <v>586</v>
      </c>
      <c r="O229" s="69" t="s">
        <v>58</v>
      </c>
      <c r="P229" s="37" t="s">
        <v>469</v>
      </c>
      <c r="Q229" s="38">
        <v>2023</v>
      </c>
      <c r="R229" s="39" t="s">
        <v>470</v>
      </c>
      <c r="S229" s="37" t="s">
        <v>471</v>
      </c>
      <c r="T229" s="39" t="s">
        <v>494</v>
      </c>
      <c r="U229" s="39" t="s">
        <v>524</v>
      </c>
      <c r="V229" s="39" t="s">
        <v>606</v>
      </c>
      <c r="W229" s="40" t="s">
        <v>1080</v>
      </c>
      <c r="X229" s="40" t="s">
        <v>530</v>
      </c>
      <c r="Y229" s="41"/>
      <c r="Z229" s="274"/>
      <c r="AA229" s="42"/>
      <c r="AB229" s="43">
        <f>3524000+530919+283500</f>
        <v>4338419</v>
      </c>
      <c r="AC229" s="43"/>
      <c r="AD229" s="43"/>
      <c r="AE229" s="43"/>
      <c r="AF229" s="44"/>
      <c r="AG229" s="45">
        <f t="shared" si="211"/>
        <v>1214427</v>
      </c>
      <c r="AH229" s="45">
        <f t="shared" si="212"/>
        <v>1214427</v>
      </c>
      <c r="AI229" s="45">
        <f t="shared" si="209"/>
        <v>1214427</v>
      </c>
      <c r="AJ229" s="256">
        <v>1214427</v>
      </c>
      <c r="AK229" s="46">
        <v>0</v>
      </c>
      <c r="AL229" s="46">
        <f t="shared" si="222"/>
        <v>0</v>
      </c>
      <c r="AM229" s="46">
        <v>0</v>
      </c>
      <c r="AN229" s="46">
        <f t="shared" si="185"/>
        <v>0</v>
      </c>
      <c r="AO229" s="46">
        <v>0</v>
      </c>
      <c r="AP229" s="46">
        <f t="shared" si="223"/>
        <v>0</v>
      </c>
      <c r="AQ229" s="46">
        <v>0</v>
      </c>
      <c r="AR229" s="46">
        <f t="shared" si="224"/>
        <v>0</v>
      </c>
      <c r="AS229" s="46">
        <v>0</v>
      </c>
      <c r="AT229" s="46">
        <f t="shared" si="225"/>
        <v>0</v>
      </c>
      <c r="AU229" s="46">
        <v>0</v>
      </c>
      <c r="AV229" s="46">
        <f t="shared" si="226"/>
        <v>0</v>
      </c>
      <c r="AW229" s="46">
        <v>0</v>
      </c>
      <c r="AX229" s="46">
        <f t="shared" si="227"/>
        <v>0</v>
      </c>
      <c r="AY229" s="46">
        <v>0</v>
      </c>
      <c r="AZ229" s="46">
        <f t="shared" si="186"/>
        <v>0</v>
      </c>
      <c r="BA229" s="46">
        <v>0</v>
      </c>
      <c r="BB229" s="46">
        <f t="shared" si="187"/>
        <v>0</v>
      </c>
      <c r="BC229" s="46">
        <v>0</v>
      </c>
      <c r="BD229" s="46">
        <f t="shared" si="188"/>
        <v>0</v>
      </c>
      <c r="BE229" s="46">
        <v>0</v>
      </c>
      <c r="BF229" s="46">
        <f t="shared" si="189"/>
        <v>0</v>
      </c>
      <c r="BG229" s="46">
        <v>0</v>
      </c>
      <c r="BH229" s="46">
        <f t="shared" si="190"/>
        <v>0</v>
      </c>
      <c r="BI229" s="46">
        <v>0</v>
      </c>
      <c r="BJ229" s="46">
        <f t="shared" si="191"/>
        <v>0</v>
      </c>
      <c r="BK229" s="46">
        <v>0</v>
      </c>
      <c r="BL229" s="46">
        <f t="shared" si="192"/>
        <v>0</v>
      </c>
      <c r="BM229" s="46">
        <v>0</v>
      </c>
      <c r="BN229" s="46">
        <f t="shared" si="193"/>
        <v>0</v>
      </c>
      <c r="BO229" s="46">
        <v>0</v>
      </c>
      <c r="BP229" s="46">
        <f t="shared" si="194"/>
        <v>0</v>
      </c>
      <c r="BQ229" s="46">
        <v>0</v>
      </c>
      <c r="BR229" s="46">
        <f t="shared" si="195"/>
        <v>0</v>
      </c>
      <c r="BS229" s="46">
        <v>0</v>
      </c>
      <c r="BT229" s="46">
        <f t="shared" si="196"/>
        <v>0</v>
      </c>
      <c r="BU229" s="46">
        <v>0</v>
      </c>
      <c r="BV229" s="46">
        <f t="shared" si="197"/>
        <v>0</v>
      </c>
      <c r="BW229" s="46">
        <v>0</v>
      </c>
      <c r="BX229" s="46">
        <f t="shared" si="198"/>
        <v>0</v>
      </c>
      <c r="BY229" s="46">
        <v>0</v>
      </c>
      <c r="BZ229" s="46">
        <f t="shared" si="199"/>
        <v>0</v>
      </c>
      <c r="CA229" s="47">
        <v>0</v>
      </c>
      <c r="CB229" s="46">
        <f t="shared" si="200"/>
        <v>0</v>
      </c>
      <c r="CC229" s="48">
        <v>0</v>
      </c>
      <c r="CD229" s="46">
        <f t="shared" si="201"/>
        <v>0</v>
      </c>
      <c r="CE229" s="49">
        <v>40</v>
      </c>
      <c r="CF229" s="50">
        <f t="shared" si="205"/>
        <v>30360.674999999999</v>
      </c>
      <c r="CG229" s="107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07"/>
      <c r="DH229" s="55">
        <v>22</v>
      </c>
      <c r="DI229" s="56" t="s">
        <v>499</v>
      </c>
      <c r="DJ229" s="88">
        <v>93237.344676387962</v>
      </c>
      <c r="DK229" s="129">
        <v>146928.83884219266</v>
      </c>
      <c r="DL229" s="57">
        <v>283520</v>
      </c>
      <c r="DM229" s="57">
        <v>8932</v>
      </c>
      <c r="DN229" s="57">
        <v>-265656</v>
      </c>
      <c r="DO229" s="57">
        <v>1118.8481361166555</v>
      </c>
      <c r="DP229" s="58">
        <v>1910.0749049485046</v>
      </c>
      <c r="DQ229" s="58">
        <v>3685.7599999999998</v>
      </c>
      <c r="DR229" s="58">
        <v>116.116</v>
      </c>
      <c r="DS229" s="58">
        <v>-3453.5279999999998</v>
      </c>
    </row>
    <row r="230" spans="1:123" x14ac:dyDescent="0.25">
      <c r="A230" s="30" t="s">
        <v>1081</v>
      </c>
      <c r="B230" s="65">
        <v>1561000</v>
      </c>
      <c r="C230" s="66"/>
      <c r="D230" s="67" t="s">
        <v>321</v>
      </c>
      <c r="E230" s="34" t="s">
        <v>583</v>
      </c>
      <c r="F230" s="34" t="s">
        <v>604</v>
      </c>
      <c r="G230" s="34" t="s">
        <v>479</v>
      </c>
      <c r="H230" s="34" t="s">
        <v>464</v>
      </c>
      <c r="I230" s="34" t="s">
        <v>740</v>
      </c>
      <c r="J230" s="34" t="s">
        <v>44</v>
      </c>
      <c r="K230" s="34" t="s">
        <v>491</v>
      </c>
      <c r="L230" s="34" t="s">
        <v>467</v>
      </c>
      <c r="M230" s="36">
        <v>1.04</v>
      </c>
      <c r="N230" s="69" t="s">
        <v>586</v>
      </c>
      <c r="O230" s="69" t="s">
        <v>58</v>
      </c>
      <c r="P230" s="37" t="s">
        <v>469</v>
      </c>
      <c r="Q230" s="38">
        <v>2023</v>
      </c>
      <c r="R230" s="39" t="s">
        <v>470</v>
      </c>
      <c r="S230" s="37" t="s">
        <v>471</v>
      </c>
      <c r="T230" s="39" t="s">
        <v>494</v>
      </c>
      <c r="U230" s="39" t="s">
        <v>524</v>
      </c>
      <c r="V230" s="39" t="s">
        <v>606</v>
      </c>
      <c r="W230" s="40" t="s">
        <v>1080</v>
      </c>
      <c r="X230" s="40" t="s">
        <v>530</v>
      </c>
      <c r="Y230" s="41"/>
      <c r="Z230" s="274">
        <v>3124005.59</v>
      </c>
      <c r="AA230" s="42"/>
      <c r="AB230" s="43">
        <f>7176000+3155635+2873356</f>
        <v>13204991</v>
      </c>
      <c r="AC230" s="43"/>
      <c r="AD230" s="43">
        <v>10700000</v>
      </c>
      <c r="AE230" s="43">
        <v>10700000</v>
      </c>
      <c r="AF230" s="44"/>
      <c r="AG230" s="45">
        <f t="shared" si="211"/>
        <v>13204991</v>
      </c>
      <c r="AH230" s="45">
        <f t="shared" si="212"/>
        <v>13614786.039999999</v>
      </c>
      <c r="AI230" s="45">
        <f t="shared" si="209"/>
        <v>16738791.629999999</v>
      </c>
      <c r="AJ230" s="256">
        <f>2960115</f>
        <v>2960115</v>
      </c>
      <c r="AK230" s="73">
        <v>4953356</v>
      </c>
      <c r="AL230" s="46">
        <f t="shared" si="222"/>
        <v>5151490.24</v>
      </c>
      <c r="AM230" s="73">
        <v>5291520</v>
      </c>
      <c r="AN230" s="46">
        <f t="shared" si="185"/>
        <v>5503180.7999999998</v>
      </c>
      <c r="AO230" s="46">
        <v>0</v>
      </c>
      <c r="AP230" s="46">
        <f t="shared" si="223"/>
        <v>0</v>
      </c>
      <c r="AQ230" s="46">
        <v>0</v>
      </c>
      <c r="AR230" s="46">
        <f t="shared" si="224"/>
        <v>0</v>
      </c>
      <c r="AS230" s="46">
        <v>0</v>
      </c>
      <c r="AT230" s="46">
        <f t="shared" si="225"/>
        <v>0</v>
      </c>
      <c r="AU230" s="46">
        <v>0</v>
      </c>
      <c r="AV230" s="46">
        <f t="shared" si="226"/>
        <v>0</v>
      </c>
      <c r="AW230" s="46">
        <v>0</v>
      </c>
      <c r="AX230" s="46">
        <f t="shared" si="227"/>
        <v>0</v>
      </c>
      <c r="AY230" s="46">
        <v>0</v>
      </c>
      <c r="AZ230" s="46">
        <f t="shared" si="186"/>
        <v>0</v>
      </c>
      <c r="BA230" s="46">
        <v>0</v>
      </c>
      <c r="BB230" s="46">
        <f t="shared" si="187"/>
        <v>0</v>
      </c>
      <c r="BC230" s="46">
        <v>0</v>
      </c>
      <c r="BD230" s="46">
        <f t="shared" si="188"/>
        <v>0</v>
      </c>
      <c r="BE230" s="46">
        <v>0</v>
      </c>
      <c r="BF230" s="46">
        <f t="shared" si="189"/>
        <v>0</v>
      </c>
      <c r="BG230" s="46">
        <v>0</v>
      </c>
      <c r="BH230" s="46">
        <f t="shared" si="190"/>
        <v>0</v>
      </c>
      <c r="BI230" s="46">
        <v>0</v>
      </c>
      <c r="BJ230" s="46">
        <f t="shared" si="191"/>
        <v>0</v>
      </c>
      <c r="BK230" s="46">
        <v>0</v>
      </c>
      <c r="BL230" s="46">
        <f t="shared" si="192"/>
        <v>0</v>
      </c>
      <c r="BM230" s="46">
        <v>0</v>
      </c>
      <c r="BN230" s="46">
        <f t="shared" si="193"/>
        <v>0</v>
      </c>
      <c r="BO230" s="46">
        <v>0</v>
      </c>
      <c r="BP230" s="46">
        <f t="shared" si="194"/>
        <v>0</v>
      </c>
      <c r="BQ230" s="46">
        <v>0</v>
      </c>
      <c r="BR230" s="46">
        <f t="shared" si="195"/>
        <v>0</v>
      </c>
      <c r="BS230" s="46">
        <v>0</v>
      </c>
      <c r="BT230" s="46">
        <f t="shared" si="196"/>
        <v>0</v>
      </c>
      <c r="BU230" s="46">
        <v>0</v>
      </c>
      <c r="BV230" s="46">
        <f t="shared" si="197"/>
        <v>0</v>
      </c>
      <c r="BW230" s="46">
        <v>0</v>
      </c>
      <c r="BX230" s="46">
        <f t="shared" si="198"/>
        <v>0</v>
      </c>
      <c r="BY230" s="46">
        <v>0</v>
      </c>
      <c r="BZ230" s="46">
        <f t="shared" si="199"/>
        <v>0</v>
      </c>
      <c r="CA230" s="47">
        <v>0</v>
      </c>
      <c r="CB230" s="46">
        <f t="shared" si="200"/>
        <v>0</v>
      </c>
      <c r="CC230" s="48">
        <v>0</v>
      </c>
      <c r="CD230" s="46">
        <f t="shared" si="201"/>
        <v>0</v>
      </c>
      <c r="CE230" s="49">
        <v>40</v>
      </c>
      <c r="CF230" s="50">
        <f t="shared" si="205"/>
        <v>418469.79074999999</v>
      </c>
      <c r="CG230" s="71">
        <v>6040936</v>
      </c>
      <c r="CH230" s="52"/>
      <c r="CI230" s="52"/>
      <c r="CJ230" s="52"/>
      <c r="CK230" s="52"/>
      <c r="CL230" s="52"/>
      <c r="CM230" s="52">
        <f t="shared" ref="CM230:DF230" si="230">$CF230</f>
        <v>418469.79074999999</v>
      </c>
      <c r="CN230" s="52">
        <f t="shared" si="230"/>
        <v>418469.79074999999</v>
      </c>
      <c r="CO230" s="52">
        <f t="shared" si="230"/>
        <v>418469.79074999999</v>
      </c>
      <c r="CP230" s="52">
        <f t="shared" si="230"/>
        <v>418469.79074999999</v>
      </c>
      <c r="CQ230" s="52">
        <f t="shared" si="230"/>
        <v>418469.79074999999</v>
      </c>
      <c r="CR230" s="52">
        <f t="shared" si="230"/>
        <v>418469.79074999999</v>
      </c>
      <c r="CS230" s="52">
        <f t="shared" si="230"/>
        <v>418469.79074999999</v>
      </c>
      <c r="CT230" s="52">
        <f t="shared" si="230"/>
        <v>418469.79074999999</v>
      </c>
      <c r="CU230" s="52">
        <f t="shared" si="230"/>
        <v>418469.79074999999</v>
      </c>
      <c r="CV230" s="52">
        <f t="shared" si="230"/>
        <v>418469.79074999999</v>
      </c>
      <c r="CW230" s="52">
        <f t="shared" si="230"/>
        <v>418469.79074999999</v>
      </c>
      <c r="CX230" s="52">
        <f t="shared" si="230"/>
        <v>418469.79074999999</v>
      </c>
      <c r="CY230" s="52">
        <f t="shared" si="230"/>
        <v>418469.79074999999</v>
      </c>
      <c r="CZ230" s="52">
        <f t="shared" si="230"/>
        <v>418469.79074999999</v>
      </c>
      <c r="DA230" s="52">
        <f t="shared" si="230"/>
        <v>418469.79074999999</v>
      </c>
      <c r="DB230" s="52">
        <f t="shared" si="230"/>
        <v>418469.79074999999</v>
      </c>
      <c r="DC230" s="52">
        <f t="shared" si="230"/>
        <v>418469.79074999999</v>
      </c>
      <c r="DD230" s="52">
        <f t="shared" si="230"/>
        <v>418469.79074999999</v>
      </c>
      <c r="DE230" s="52">
        <f t="shared" si="230"/>
        <v>418469.79074999999</v>
      </c>
      <c r="DF230" s="52">
        <f t="shared" si="230"/>
        <v>418469.79074999999</v>
      </c>
      <c r="DG230" s="54">
        <v>-5757416</v>
      </c>
      <c r="DH230" s="55">
        <v>22</v>
      </c>
      <c r="DI230" s="56" t="s">
        <v>499</v>
      </c>
      <c r="DJ230" s="88">
        <v>93237.344676387962</v>
      </c>
      <c r="DK230" s="129">
        <v>146928.83884219266</v>
      </c>
      <c r="DL230" s="57">
        <v>283520</v>
      </c>
      <c r="DM230" s="57">
        <v>8932</v>
      </c>
      <c r="DN230" s="57">
        <v>-265656</v>
      </c>
      <c r="DO230" s="57">
        <v>1118.8481361166555</v>
      </c>
      <c r="DP230" s="58">
        <v>1910.0749049485046</v>
      </c>
      <c r="DQ230" s="58">
        <v>3685.7599999999998</v>
      </c>
      <c r="DR230" s="58">
        <v>116.116</v>
      </c>
      <c r="DS230" s="58">
        <v>-3453.5279999999998</v>
      </c>
    </row>
    <row r="231" spans="1:123" x14ac:dyDescent="0.25">
      <c r="A231" s="30" t="s">
        <v>1082</v>
      </c>
      <c r="B231" s="65">
        <v>1570002</v>
      </c>
      <c r="C231" s="66"/>
      <c r="D231" s="67" t="s">
        <v>1083</v>
      </c>
      <c r="E231" s="34" t="s">
        <v>675</v>
      </c>
      <c r="F231" s="34">
        <v>0</v>
      </c>
      <c r="G231" s="34" t="s">
        <v>463</v>
      </c>
      <c r="H231" s="34" t="s">
        <v>722</v>
      </c>
      <c r="I231" s="34" t="s">
        <v>704</v>
      </c>
      <c r="J231" s="34" t="s">
        <v>94</v>
      </c>
      <c r="K231" s="34" t="s">
        <v>529</v>
      </c>
      <c r="L231" s="34" t="s">
        <v>492</v>
      </c>
      <c r="M231" s="36">
        <v>1.04</v>
      </c>
      <c r="N231" s="69" t="s">
        <v>680</v>
      </c>
      <c r="O231" s="69" t="s">
        <v>30</v>
      </c>
      <c r="P231" s="37" t="s">
        <v>493</v>
      </c>
      <c r="Q231" s="38">
        <v>2020</v>
      </c>
      <c r="R231" s="39" t="s">
        <v>470</v>
      </c>
      <c r="S231" s="37" t="s">
        <v>469</v>
      </c>
      <c r="T231" s="39" t="s">
        <v>494</v>
      </c>
      <c r="U231" s="39" t="s">
        <v>495</v>
      </c>
      <c r="V231" s="39" t="s">
        <v>496</v>
      </c>
      <c r="W231" s="40" t="s">
        <v>705</v>
      </c>
      <c r="X231" s="40" t="s">
        <v>680</v>
      </c>
      <c r="Y231" s="41"/>
      <c r="Z231" s="274">
        <v>0</v>
      </c>
      <c r="AA231" s="42"/>
      <c r="AB231" s="43">
        <v>77677.600000000006</v>
      </c>
      <c r="AC231" s="43">
        <v>0</v>
      </c>
      <c r="AD231" s="43"/>
      <c r="AE231" s="43">
        <v>0</v>
      </c>
      <c r="AF231" s="44"/>
      <c r="AG231" s="45">
        <f t="shared" si="211"/>
        <v>77677.600000000006</v>
      </c>
      <c r="AH231" s="45">
        <f t="shared" si="212"/>
        <v>77677.600000000006</v>
      </c>
      <c r="AI231" s="45">
        <f t="shared" si="209"/>
        <v>77677.600000000006</v>
      </c>
      <c r="AJ231" s="46">
        <v>77677.600000000006</v>
      </c>
      <c r="AK231" s="46">
        <v>0</v>
      </c>
      <c r="AL231" s="46">
        <f t="shared" si="222"/>
        <v>0</v>
      </c>
      <c r="AM231" s="46">
        <v>0</v>
      </c>
      <c r="AN231" s="46">
        <f t="shared" si="185"/>
        <v>0</v>
      </c>
      <c r="AO231" s="46">
        <v>0</v>
      </c>
      <c r="AP231" s="46">
        <f t="shared" si="223"/>
        <v>0</v>
      </c>
      <c r="AQ231" s="46">
        <v>0</v>
      </c>
      <c r="AR231" s="46">
        <f t="shared" si="224"/>
        <v>0</v>
      </c>
      <c r="AS231" s="46">
        <v>0</v>
      </c>
      <c r="AT231" s="46">
        <f t="shared" si="225"/>
        <v>0</v>
      </c>
      <c r="AU231" s="46">
        <v>0</v>
      </c>
      <c r="AV231" s="46">
        <f t="shared" si="226"/>
        <v>0</v>
      </c>
      <c r="AW231" s="46">
        <v>0</v>
      </c>
      <c r="AX231" s="46">
        <f t="shared" si="227"/>
        <v>0</v>
      </c>
      <c r="AY231" s="46">
        <v>0</v>
      </c>
      <c r="AZ231" s="46">
        <f t="shared" si="186"/>
        <v>0</v>
      </c>
      <c r="BA231" s="46">
        <v>0</v>
      </c>
      <c r="BB231" s="46">
        <f t="shared" si="187"/>
        <v>0</v>
      </c>
      <c r="BC231" s="46">
        <v>0</v>
      </c>
      <c r="BD231" s="46">
        <f t="shared" si="188"/>
        <v>0</v>
      </c>
      <c r="BE231" s="46">
        <v>0</v>
      </c>
      <c r="BF231" s="46">
        <f t="shared" si="189"/>
        <v>0</v>
      </c>
      <c r="BG231" s="46">
        <v>0</v>
      </c>
      <c r="BH231" s="46">
        <f t="shared" si="190"/>
        <v>0</v>
      </c>
      <c r="BI231" s="46">
        <v>0</v>
      </c>
      <c r="BJ231" s="46">
        <f t="shared" si="191"/>
        <v>0</v>
      </c>
      <c r="BK231" s="46">
        <v>0</v>
      </c>
      <c r="BL231" s="46">
        <f t="shared" si="192"/>
        <v>0</v>
      </c>
      <c r="BM231" s="46">
        <v>0</v>
      </c>
      <c r="BN231" s="46">
        <f t="shared" si="193"/>
        <v>0</v>
      </c>
      <c r="BO231" s="46">
        <v>0</v>
      </c>
      <c r="BP231" s="46">
        <f t="shared" si="194"/>
        <v>0</v>
      </c>
      <c r="BQ231" s="46">
        <v>0</v>
      </c>
      <c r="BR231" s="46">
        <f t="shared" si="195"/>
        <v>0</v>
      </c>
      <c r="BS231" s="46">
        <v>0</v>
      </c>
      <c r="BT231" s="46">
        <f t="shared" si="196"/>
        <v>0</v>
      </c>
      <c r="BU231" s="46">
        <v>0</v>
      </c>
      <c r="BV231" s="46">
        <f t="shared" si="197"/>
        <v>0</v>
      </c>
      <c r="BW231" s="46">
        <v>0</v>
      </c>
      <c r="BX231" s="46">
        <f t="shared" si="198"/>
        <v>0</v>
      </c>
      <c r="BY231" s="46">
        <v>0</v>
      </c>
      <c r="BZ231" s="46">
        <f t="shared" si="199"/>
        <v>0</v>
      </c>
      <c r="CA231" s="47">
        <v>0</v>
      </c>
      <c r="CB231" s="46">
        <f t="shared" si="200"/>
        <v>0</v>
      </c>
      <c r="CC231" s="48">
        <v>0</v>
      </c>
      <c r="CD231" s="46">
        <f t="shared" si="201"/>
        <v>0</v>
      </c>
      <c r="CE231" s="49">
        <v>10</v>
      </c>
      <c r="CF231" s="50">
        <f t="shared" si="205"/>
        <v>7767.76</v>
      </c>
      <c r="CG231" s="51">
        <v>77677.600000000006</v>
      </c>
      <c r="CH231" s="52"/>
      <c r="CI231" s="52"/>
      <c r="CJ231" s="52">
        <f t="shared" ref="CJ231:CY236" si="231">$CF231</f>
        <v>7767.76</v>
      </c>
      <c r="CK231" s="52">
        <f t="shared" si="231"/>
        <v>7767.76</v>
      </c>
      <c r="CL231" s="52">
        <f t="shared" si="231"/>
        <v>7767.76</v>
      </c>
      <c r="CM231" s="52">
        <f t="shared" si="231"/>
        <v>7767.76</v>
      </c>
      <c r="CN231" s="52">
        <f t="shared" si="231"/>
        <v>7767.76</v>
      </c>
      <c r="CO231" s="52">
        <f t="shared" si="231"/>
        <v>7767.76</v>
      </c>
      <c r="CP231" s="52">
        <f t="shared" si="231"/>
        <v>7767.76</v>
      </c>
      <c r="CQ231" s="52">
        <f t="shared" si="231"/>
        <v>7767.76</v>
      </c>
      <c r="CR231" s="52">
        <f t="shared" si="231"/>
        <v>7767.76</v>
      </c>
      <c r="CS231" s="52">
        <f t="shared" si="231"/>
        <v>7767.76</v>
      </c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4">
        <v>0</v>
      </c>
      <c r="DH231" s="55">
        <v>10</v>
      </c>
      <c r="DI231" s="56" t="s">
        <v>1084</v>
      </c>
      <c r="DJ231" s="57">
        <v>0</v>
      </c>
      <c r="DK231" s="57">
        <v>77677.600000000006</v>
      </c>
      <c r="DL231" s="57">
        <v>69909.840000000011</v>
      </c>
      <c r="DM231" s="57">
        <v>62142.080000000009</v>
      </c>
      <c r="DN231" s="57">
        <v>54374.320000000007</v>
      </c>
      <c r="DO231" s="57">
        <v>0</v>
      </c>
      <c r="DP231" s="58">
        <v>1009.8088</v>
      </c>
      <c r="DQ231" s="58">
        <v>908.82792000000006</v>
      </c>
      <c r="DR231" s="58">
        <v>807.84704000000011</v>
      </c>
      <c r="DS231" s="58">
        <v>706.86616000000004</v>
      </c>
    </row>
    <row r="232" spans="1:123" x14ac:dyDescent="0.25">
      <c r="A232" s="30" t="s">
        <v>1085</v>
      </c>
      <c r="B232" s="65">
        <v>1570004</v>
      </c>
      <c r="C232" s="66"/>
      <c r="D232" s="67" t="s">
        <v>1086</v>
      </c>
      <c r="E232" s="34" t="s">
        <v>616</v>
      </c>
      <c r="F232" s="34" t="s">
        <v>604</v>
      </c>
      <c r="G232" s="34" t="s">
        <v>463</v>
      </c>
      <c r="H232" s="34" t="s">
        <v>54</v>
      </c>
      <c r="I232" s="34" t="s">
        <v>490</v>
      </c>
      <c r="J232" s="34" t="s">
        <v>114</v>
      </c>
      <c r="K232" s="34" t="s">
        <v>695</v>
      </c>
      <c r="L232" s="34" t="s">
        <v>617</v>
      </c>
      <c r="M232" s="36">
        <v>1.04</v>
      </c>
      <c r="N232" s="69" t="s">
        <v>586</v>
      </c>
      <c r="O232" s="69" t="s">
        <v>30</v>
      </c>
      <c r="P232" s="37" t="s">
        <v>493</v>
      </c>
      <c r="Q232" s="38">
        <v>2021</v>
      </c>
      <c r="R232" s="39" t="s">
        <v>470</v>
      </c>
      <c r="S232" s="37" t="s">
        <v>471</v>
      </c>
      <c r="T232" s="39" t="s">
        <v>523</v>
      </c>
      <c r="U232" s="39" t="s">
        <v>524</v>
      </c>
      <c r="V232" s="39" t="s">
        <v>606</v>
      </c>
      <c r="W232" s="40" t="s">
        <v>905</v>
      </c>
      <c r="X232" s="40" t="s">
        <v>530</v>
      </c>
      <c r="Y232" s="41"/>
      <c r="Z232" s="274">
        <v>0</v>
      </c>
      <c r="AA232" s="42"/>
      <c r="AB232" s="43">
        <v>332467.20000000001</v>
      </c>
      <c r="AC232" s="43">
        <v>0</v>
      </c>
      <c r="AD232" s="43"/>
      <c r="AE232" s="43">
        <v>0</v>
      </c>
      <c r="AF232" s="44"/>
      <c r="AG232" s="45">
        <f t="shared" si="211"/>
        <v>332467.20000000001</v>
      </c>
      <c r="AH232" s="45">
        <f t="shared" si="212"/>
        <v>343672.24320000003</v>
      </c>
      <c r="AI232" s="45">
        <f t="shared" si="209"/>
        <v>343672.24320000003</v>
      </c>
      <c r="AJ232" s="46">
        <v>52341.120000000003</v>
      </c>
      <c r="AK232" s="46">
        <v>166233.60000000001</v>
      </c>
      <c r="AL232" s="46">
        <f t="shared" si="222"/>
        <v>172882.94400000002</v>
      </c>
      <c r="AM232" s="46">
        <v>113892.48000000001</v>
      </c>
      <c r="AN232" s="46">
        <f t="shared" si="185"/>
        <v>118448.17920000001</v>
      </c>
      <c r="AO232" s="46">
        <v>0</v>
      </c>
      <c r="AP232" s="46">
        <f t="shared" si="223"/>
        <v>0</v>
      </c>
      <c r="AQ232" s="46">
        <v>0</v>
      </c>
      <c r="AR232" s="46">
        <f t="shared" si="224"/>
        <v>0</v>
      </c>
      <c r="AS232" s="46">
        <v>0</v>
      </c>
      <c r="AT232" s="46">
        <f t="shared" si="225"/>
        <v>0</v>
      </c>
      <c r="AU232" s="46">
        <v>0</v>
      </c>
      <c r="AV232" s="46">
        <f t="shared" si="226"/>
        <v>0</v>
      </c>
      <c r="AW232" s="46">
        <v>0</v>
      </c>
      <c r="AX232" s="46">
        <f t="shared" si="227"/>
        <v>0</v>
      </c>
      <c r="AY232" s="46">
        <v>0</v>
      </c>
      <c r="AZ232" s="46">
        <f t="shared" si="186"/>
        <v>0</v>
      </c>
      <c r="BA232" s="46">
        <v>0</v>
      </c>
      <c r="BB232" s="46">
        <f t="shared" si="187"/>
        <v>0</v>
      </c>
      <c r="BC232" s="46">
        <v>0</v>
      </c>
      <c r="BD232" s="46">
        <f t="shared" si="188"/>
        <v>0</v>
      </c>
      <c r="BE232" s="46">
        <v>0</v>
      </c>
      <c r="BF232" s="46">
        <f t="shared" si="189"/>
        <v>0</v>
      </c>
      <c r="BG232" s="46">
        <v>0</v>
      </c>
      <c r="BH232" s="46">
        <f t="shared" si="190"/>
        <v>0</v>
      </c>
      <c r="BI232" s="46">
        <v>0</v>
      </c>
      <c r="BJ232" s="46">
        <f t="shared" si="191"/>
        <v>0</v>
      </c>
      <c r="BK232" s="46">
        <v>0</v>
      </c>
      <c r="BL232" s="46">
        <f t="shared" si="192"/>
        <v>0</v>
      </c>
      <c r="BM232" s="46">
        <v>0</v>
      </c>
      <c r="BN232" s="46">
        <f t="shared" si="193"/>
        <v>0</v>
      </c>
      <c r="BO232" s="46">
        <v>0</v>
      </c>
      <c r="BP232" s="46">
        <f t="shared" si="194"/>
        <v>0</v>
      </c>
      <c r="BQ232" s="46">
        <v>0</v>
      </c>
      <c r="BR232" s="46">
        <f t="shared" si="195"/>
        <v>0</v>
      </c>
      <c r="BS232" s="46">
        <v>0</v>
      </c>
      <c r="BT232" s="46">
        <f t="shared" si="196"/>
        <v>0</v>
      </c>
      <c r="BU232" s="46">
        <v>0</v>
      </c>
      <c r="BV232" s="46">
        <f t="shared" si="197"/>
        <v>0</v>
      </c>
      <c r="BW232" s="46">
        <v>0</v>
      </c>
      <c r="BX232" s="46">
        <f t="shared" si="198"/>
        <v>0</v>
      </c>
      <c r="BY232" s="46">
        <v>0</v>
      </c>
      <c r="BZ232" s="46">
        <f t="shared" si="199"/>
        <v>0</v>
      </c>
      <c r="CA232" s="47">
        <v>0</v>
      </c>
      <c r="CB232" s="46">
        <f t="shared" si="200"/>
        <v>0</v>
      </c>
      <c r="CC232" s="48">
        <v>0</v>
      </c>
      <c r="CD232" s="46">
        <f t="shared" si="201"/>
        <v>0</v>
      </c>
      <c r="CE232" s="49">
        <v>20</v>
      </c>
      <c r="CF232" s="50">
        <f t="shared" si="205"/>
        <v>17183.612160000001</v>
      </c>
      <c r="CG232" s="51">
        <v>332467.19999999984</v>
      </c>
      <c r="CH232" s="52"/>
      <c r="CI232" s="52"/>
      <c r="CJ232" s="52"/>
      <c r="CK232" s="53"/>
      <c r="CL232" s="52">
        <f t="shared" si="231"/>
        <v>17183.612160000001</v>
      </c>
      <c r="CM232" s="52">
        <f t="shared" si="231"/>
        <v>17183.612160000001</v>
      </c>
      <c r="CN232" s="52">
        <f t="shared" si="231"/>
        <v>17183.612160000001</v>
      </c>
      <c r="CO232" s="52">
        <f t="shared" si="231"/>
        <v>17183.612160000001</v>
      </c>
      <c r="CP232" s="52">
        <f t="shared" si="231"/>
        <v>17183.612160000001</v>
      </c>
      <c r="CQ232" s="52">
        <f t="shared" si="231"/>
        <v>17183.612160000001</v>
      </c>
      <c r="CR232" s="52">
        <f t="shared" si="231"/>
        <v>17183.612160000001</v>
      </c>
      <c r="CS232" s="52">
        <f t="shared" si="231"/>
        <v>17183.612160000001</v>
      </c>
      <c r="CT232" s="52">
        <f t="shared" si="231"/>
        <v>17183.612160000001</v>
      </c>
      <c r="CU232" s="52">
        <f t="shared" si="231"/>
        <v>17183.612160000001</v>
      </c>
      <c r="CV232" s="52">
        <f t="shared" si="231"/>
        <v>17183.612160000001</v>
      </c>
      <c r="CW232" s="52">
        <f t="shared" si="231"/>
        <v>17183.612160000001</v>
      </c>
      <c r="CX232" s="52">
        <f t="shared" si="231"/>
        <v>17183.612160000001</v>
      </c>
      <c r="CY232" s="52">
        <f t="shared" si="231"/>
        <v>17183.612160000001</v>
      </c>
      <c r="CZ232" s="52">
        <f t="shared" ref="CZ232:DE236" si="232">$CF232</f>
        <v>17183.612160000001</v>
      </c>
      <c r="DA232" s="52">
        <f t="shared" si="232"/>
        <v>17183.612160000001</v>
      </c>
      <c r="DB232" s="52">
        <f t="shared" si="232"/>
        <v>17183.612160000001</v>
      </c>
      <c r="DC232" s="52">
        <f t="shared" si="232"/>
        <v>17183.612160000001</v>
      </c>
      <c r="DD232" s="52">
        <f t="shared" si="232"/>
        <v>17183.612160000001</v>
      </c>
      <c r="DE232" s="52">
        <f t="shared" si="232"/>
        <v>17183.612160000001</v>
      </c>
      <c r="DF232" s="53"/>
      <c r="DG232" s="54">
        <v>0</v>
      </c>
      <c r="DH232" s="55">
        <v>20</v>
      </c>
      <c r="DI232" s="56" t="s">
        <v>1084</v>
      </c>
      <c r="DJ232" s="57">
        <v>0</v>
      </c>
      <c r="DK232" s="57">
        <v>52341.120000000003</v>
      </c>
      <c r="DL232" s="57">
        <v>218574.72</v>
      </c>
      <c r="DM232" s="57">
        <v>332467.20000000001</v>
      </c>
      <c r="DN232" s="57">
        <v>315843.84000000003</v>
      </c>
      <c r="DO232" s="57">
        <v>0</v>
      </c>
      <c r="DP232" s="58">
        <v>680.43456000000003</v>
      </c>
      <c r="DQ232" s="58">
        <v>2841.47136</v>
      </c>
      <c r="DR232" s="58">
        <v>4322.0735999999997</v>
      </c>
      <c r="DS232" s="58">
        <v>4105.9699200000005</v>
      </c>
    </row>
    <row r="233" spans="1:123" x14ac:dyDescent="0.25">
      <c r="A233" s="30" t="s">
        <v>1087</v>
      </c>
      <c r="B233" s="65">
        <v>1570008</v>
      </c>
      <c r="C233" s="66"/>
      <c r="D233" s="67" t="s">
        <v>1088</v>
      </c>
      <c r="E233" s="34" t="s">
        <v>616</v>
      </c>
      <c r="F233" s="34" t="s">
        <v>604</v>
      </c>
      <c r="G233" s="34" t="s">
        <v>463</v>
      </c>
      <c r="H233" s="34" t="s">
        <v>54</v>
      </c>
      <c r="I233" s="34" t="s">
        <v>490</v>
      </c>
      <c r="J233" s="34" t="s">
        <v>114</v>
      </c>
      <c r="K233" s="34" t="s">
        <v>491</v>
      </c>
      <c r="L233" s="34" t="s">
        <v>617</v>
      </c>
      <c r="M233" s="36">
        <v>1.04</v>
      </c>
      <c r="N233" s="69" t="s">
        <v>586</v>
      </c>
      <c r="O233" s="69" t="s">
        <v>30</v>
      </c>
      <c r="P233" s="37" t="s">
        <v>493</v>
      </c>
      <c r="Q233" s="38">
        <v>2021</v>
      </c>
      <c r="R233" s="39" t="s">
        <v>470</v>
      </c>
      <c r="S233" s="37" t="s">
        <v>471</v>
      </c>
      <c r="T233" s="39" t="s">
        <v>523</v>
      </c>
      <c r="U233" s="39" t="s">
        <v>524</v>
      </c>
      <c r="V233" s="39" t="s">
        <v>606</v>
      </c>
      <c r="W233" s="40" t="s">
        <v>618</v>
      </c>
      <c r="X233" s="40" t="s">
        <v>530</v>
      </c>
      <c r="Y233" s="41"/>
      <c r="Z233" s="274">
        <v>0</v>
      </c>
      <c r="AA233" s="42"/>
      <c r="AB233" s="43">
        <v>170838.72</v>
      </c>
      <c r="AC233" s="43">
        <v>0</v>
      </c>
      <c r="AD233" s="43"/>
      <c r="AE233" s="43">
        <v>0</v>
      </c>
      <c r="AF233" s="44"/>
      <c r="AG233" s="45">
        <f t="shared" si="211"/>
        <v>170838.72</v>
      </c>
      <c r="AH233" s="45">
        <f t="shared" si="212"/>
        <v>170838.72</v>
      </c>
      <c r="AI233" s="45">
        <f t="shared" si="209"/>
        <v>170838.72</v>
      </c>
      <c r="AJ233" s="46">
        <v>170838.72</v>
      </c>
      <c r="AK233" s="46">
        <v>0</v>
      </c>
      <c r="AL233" s="46">
        <f t="shared" si="222"/>
        <v>0</v>
      </c>
      <c r="AM233" s="46">
        <v>0</v>
      </c>
      <c r="AN233" s="46">
        <f t="shared" si="185"/>
        <v>0</v>
      </c>
      <c r="AO233" s="46">
        <v>0</v>
      </c>
      <c r="AP233" s="46">
        <f t="shared" si="223"/>
        <v>0</v>
      </c>
      <c r="AQ233" s="46">
        <v>0</v>
      </c>
      <c r="AR233" s="46">
        <f t="shared" si="224"/>
        <v>0</v>
      </c>
      <c r="AS233" s="46">
        <v>0</v>
      </c>
      <c r="AT233" s="46">
        <f t="shared" si="225"/>
        <v>0</v>
      </c>
      <c r="AU233" s="46">
        <v>0</v>
      </c>
      <c r="AV233" s="46">
        <f t="shared" si="226"/>
        <v>0</v>
      </c>
      <c r="AW233" s="46">
        <v>0</v>
      </c>
      <c r="AX233" s="46">
        <f t="shared" si="227"/>
        <v>0</v>
      </c>
      <c r="AY233" s="46">
        <v>0</v>
      </c>
      <c r="AZ233" s="46">
        <f t="shared" si="186"/>
        <v>0</v>
      </c>
      <c r="BA233" s="46">
        <v>0</v>
      </c>
      <c r="BB233" s="46">
        <f t="shared" si="187"/>
        <v>0</v>
      </c>
      <c r="BC233" s="46">
        <v>0</v>
      </c>
      <c r="BD233" s="46">
        <f t="shared" si="188"/>
        <v>0</v>
      </c>
      <c r="BE233" s="46">
        <v>0</v>
      </c>
      <c r="BF233" s="46">
        <f t="shared" si="189"/>
        <v>0</v>
      </c>
      <c r="BG233" s="46">
        <v>0</v>
      </c>
      <c r="BH233" s="46">
        <f t="shared" si="190"/>
        <v>0</v>
      </c>
      <c r="BI233" s="46">
        <v>0</v>
      </c>
      <c r="BJ233" s="46">
        <f t="shared" si="191"/>
        <v>0</v>
      </c>
      <c r="BK233" s="46">
        <v>0</v>
      </c>
      <c r="BL233" s="46">
        <f t="shared" si="192"/>
        <v>0</v>
      </c>
      <c r="BM233" s="46">
        <v>0</v>
      </c>
      <c r="BN233" s="46">
        <f t="shared" si="193"/>
        <v>0</v>
      </c>
      <c r="BO233" s="46">
        <v>0</v>
      </c>
      <c r="BP233" s="46">
        <f t="shared" si="194"/>
        <v>0</v>
      </c>
      <c r="BQ233" s="46">
        <v>0</v>
      </c>
      <c r="BR233" s="46">
        <f t="shared" si="195"/>
        <v>0</v>
      </c>
      <c r="BS233" s="46">
        <v>0</v>
      </c>
      <c r="BT233" s="46">
        <f t="shared" si="196"/>
        <v>0</v>
      </c>
      <c r="BU233" s="46">
        <v>0</v>
      </c>
      <c r="BV233" s="46">
        <f t="shared" si="197"/>
        <v>0</v>
      </c>
      <c r="BW233" s="46">
        <v>0</v>
      </c>
      <c r="BX233" s="46">
        <f t="shared" si="198"/>
        <v>0</v>
      </c>
      <c r="BY233" s="46">
        <v>0</v>
      </c>
      <c r="BZ233" s="46">
        <f t="shared" si="199"/>
        <v>0</v>
      </c>
      <c r="CA233" s="47">
        <v>0</v>
      </c>
      <c r="CB233" s="46">
        <f t="shared" si="200"/>
        <v>0</v>
      </c>
      <c r="CC233" s="48">
        <v>0</v>
      </c>
      <c r="CD233" s="46">
        <f t="shared" si="201"/>
        <v>0</v>
      </c>
      <c r="CE233" s="49">
        <v>20</v>
      </c>
      <c r="CF233" s="50">
        <f t="shared" si="205"/>
        <v>8541.9359999999997</v>
      </c>
      <c r="CG233" s="51">
        <v>170838.71999999994</v>
      </c>
      <c r="CH233" s="52"/>
      <c r="CI233" s="52"/>
      <c r="CJ233" s="52">
        <f t="shared" ref="CJ233:CU236" si="233">$CF233</f>
        <v>8541.9359999999997</v>
      </c>
      <c r="CK233" s="52">
        <f t="shared" si="233"/>
        <v>8541.9359999999997</v>
      </c>
      <c r="CL233" s="52">
        <f t="shared" si="233"/>
        <v>8541.9359999999997</v>
      </c>
      <c r="CM233" s="52">
        <f t="shared" si="233"/>
        <v>8541.9359999999997</v>
      </c>
      <c r="CN233" s="52">
        <f t="shared" si="233"/>
        <v>8541.9359999999997</v>
      </c>
      <c r="CO233" s="52">
        <f t="shared" si="233"/>
        <v>8541.9359999999997</v>
      </c>
      <c r="CP233" s="52">
        <f t="shared" si="233"/>
        <v>8541.9359999999997</v>
      </c>
      <c r="CQ233" s="52">
        <f t="shared" si="233"/>
        <v>8541.9359999999997</v>
      </c>
      <c r="CR233" s="52">
        <f t="shared" si="233"/>
        <v>8541.9359999999997</v>
      </c>
      <c r="CS233" s="52">
        <f t="shared" si="233"/>
        <v>8541.9359999999997</v>
      </c>
      <c r="CT233" s="52">
        <f t="shared" si="231"/>
        <v>8541.9359999999997</v>
      </c>
      <c r="CU233" s="52">
        <f t="shared" si="231"/>
        <v>8541.9359999999997</v>
      </c>
      <c r="CV233" s="52">
        <f t="shared" si="231"/>
        <v>8541.9359999999997</v>
      </c>
      <c r="CW233" s="52">
        <f t="shared" si="231"/>
        <v>8541.9359999999997</v>
      </c>
      <c r="CX233" s="52">
        <f t="shared" si="231"/>
        <v>8541.9359999999997</v>
      </c>
      <c r="CY233" s="52">
        <f t="shared" si="231"/>
        <v>8541.9359999999997</v>
      </c>
      <c r="CZ233" s="52">
        <f t="shared" si="232"/>
        <v>8541.9359999999997</v>
      </c>
      <c r="DA233" s="52">
        <f t="shared" si="232"/>
        <v>8541.9359999999997</v>
      </c>
      <c r="DB233" s="52">
        <f t="shared" si="232"/>
        <v>8541.9359999999997</v>
      </c>
      <c r="DC233" s="52">
        <f t="shared" si="232"/>
        <v>8541.9359999999997</v>
      </c>
      <c r="DD233" s="53"/>
      <c r="DE233" s="53"/>
      <c r="DF233" s="53"/>
      <c r="DG233" s="54">
        <v>0</v>
      </c>
      <c r="DH233" s="55">
        <v>20</v>
      </c>
      <c r="DI233" s="56" t="s">
        <v>620</v>
      </c>
      <c r="DJ233" s="57">
        <v>0</v>
      </c>
      <c r="DK233" s="57">
        <v>170838.72</v>
      </c>
      <c r="DL233" s="57">
        <v>162296.78400000001</v>
      </c>
      <c r="DM233" s="57">
        <v>153754.84800000003</v>
      </c>
      <c r="DN233" s="57">
        <v>145212.91200000004</v>
      </c>
      <c r="DO233" s="57">
        <v>0</v>
      </c>
      <c r="DP233" s="58">
        <v>2220.9033599999998</v>
      </c>
      <c r="DQ233" s="58">
        <v>2109.8581920000001</v>
      </c>
      <c r="DR233" s="58">
        <v>1998.8130240000003</v>
      </c>
      <c r="DS233" s="58">
        <v>1887.7678560000004</v>
      </c>
    </row>
    <row r="234" spans="1:123" x14ac:dyDescent="0.25">
      <c r="A234" s="30" t="s">
        <v>1089</v>
      </c>
      <c r="B234" s="65">
        <v>1570009</v>
      </c>
      <c r="C234" s="66"/>
      <c r="D234" s="67" t="s">
        <v>1090</v>
      </c>
      <c r="E234" s="34" t="s">
        <v>616</v>
      </c>
      <c r="F234" s="34" t="s">
        <v>604</v>
      </c>
      <c r="G234" s="34" t="s">
        <v>463</v>
      </c>
      <c r="H234" s="34" t="s">
        <v>54</v>
      </c>
      <c r="I234" s="34" t="s">
        <v>490</v>
      </c>
      <c r="J234" s="34" t="s">
        <v>78</v>
      </c>
      <c r="K234" s="34" t="s">
        <v>491</v>
      </c>
      <c r="L234" s="34" t="s">
        <v>617</v>
      </c>
      <c r="M234" s="36">
        <v>1.04</v>
      </c>
      <c r="N234" s="69" t="s">
        <v>680</v>
      </c>
      <c r="O234" s="69" t="s">
        <v>30</v>
      </c>
      <c r="P234" s="37" t="s">
        <v>493</v>
      </c>
      <c r="Q234" s="38">
        <v>2021</v>
      </c>
      <c r="R234" s="39" t="s">
        <v>470</v>
      </c>
      <c r="S234" s="37" t="s">
        <v>686</v>
      </c>
      <c r="T234" s="39" t="s">
        <v>494</v>
      </c>
      <c r="U234" s="39" t="s">
        <v>495</v>
      </c>
      <c r="V234" s="39" t="s">
        <v>687</v>
      </c>
      <c r="W234" s="40" t="s">
        <v>618</v>
      </c>
      <c r="X234" s="40" t="s">
        <v>680</v>
      </c>
      <c r="Y234" s="86"/>
      <c r="Z234" s="274">
        <v>585988.06999999995</v>
      </c>
      <c r="AA234" s="42"/>
      <c r="AB234" s="43">
        <v>634285.12</v>
      </c>
      <c r="AC234" s="43"/>
      <c r="AD234" s="43">
        <v>612500</v>
      </c>
      <c r="AE234" s="43">
        <v>612500</v>
      </c>
      <c r="AF234" s="44"/>
      <c r="AG234" s="45">
        <f t="shared" si="211"/>
        <v>48297</v>
      </c>
      <c r="AH234" s="45">
        <f t="shared" si="212"/>
        <v>48297</v>
      </c>
      <c r="AI234" s="45">
        <f t="shared" si="209"/>
        <v>634285.06999999995</v>
      </c>
      <c r="AJ234" s="256">
        <v>48297</v>
      </c>
      <c r="AK234" s="46">
        <v>0</v>
      </c>
      <c r="AL234" s="46">
        <f t="shared" si="222"/>
        <v>0</v>
      </c>
      <c r="AM234" s="46">
        <v>0</v>
      </c>
      <c r="AN234" s="46">
        <f t="shared" si="185"/>
        <v>0</v>
      </c>
      <c r="AO234" s="46">
        <v>0</v>
      </c>
      <c r="AP234" s="46">
        <f t="shared" si="223"/>
        <v>0</v>
      </c>
      <c r="AQ234" s="46">
        <v>0</v>
      </c>
      <c r="AR234" s="46">
        <f t="shared" si="224"/>
        <v>0</v>
      </c>
      <c r="AS234" s="46">
        <v>0</v>
      </c>
      <c r="AT234" s="46">
        <f t="shared" si="225"/>
        <v>0</v>
      </c>
      <c r="AU234" s="46">
        <v>0</v>
      </c>
      <c r="AV234" s="46">
        <f t="shared" si="226"/>
        <v>0</v>
      </c>
      <c r="AW234" s="46">
        <v>0</v>
      </c>
      <c r="AX234" s="46">
        <f t="shared" si="227"/>
        <v>0</v>
      </c>
      <c r="AY234" s="46">
        <v>0</v>
      </c>
      <c r="AZ234" s="46">
        <f t="shared" si="186"/>
        <v>0</v>
      </c>
      <c r="BA234" s="46">
        <v>0</v>
      </c>
      <c r="BB234" s="46">
        <f t="shared" si="187"/>
        <v>0</v>
      </c>
      <c r="BC234" s="46">
        <v>0</v>
      </c>
      <c r="BD234" s="46">
        <f t="shared" si="188"/>
        <v>0</v>
      </c>
      <c r="BE234" s="46">
        <v>0</v>
      </c>
      <c r="BF234" s="46">
        <f t="shared" si="189"/>
        <v>0</v>
      </c>
      <c r="BG234" s="46">
        <v>0</v>
      </c>
      <c r="BH234" s="46">
        <f t="shared" si="190"/>
        <v>0</v>
      </c>
      <c r="BI234" s="46">
        <v>0</v>
      </c>
      <c r="BJ234" s="46">
        <f t="shared" si="191"/>
        <v>0</v>
      </c>
      <c r="BK234" s="46">
        <v>0</v>
      </c>
      <c r="BL234" s="46">
        <f t="shared" si="192"/>
        <v>0</v>
      </c>
      <c r="BM234" s="46">
        <v>0</v>
      </c>
      <c r="BN234" s="46">
        <f t="shared" si="193"/>
        <v>0</v>
      </c>
      <c r="BO234" s="46">
        <v>0</v>
      </c>
      <c r="BP234" s="46">
        <f t="shared" si="194"/>
        <v>0</v>
      </c>
      <c r="BQ234" s="46">
        <v>0</v>
      </c>
      <c r="BR234" s="46">
        <f t="shared" si="195"/>
        <v>0</v>
      </c>
      <c r="BS234" s="46">
        <v>0</v>
      </c>
      <c r="BT234" s="46">
        <f t="shared" si="196"/>
        <v>0</v>
      </c>
      <c r="BU234" s="46">
        <v>0</v>
      </c>
      <c r="BV234" s="46">
        <f t="shared" si="197"/>
        <v>0</v>
      </c>
      <c r="BW234" s="46">
        <v>0</v>
      </c>
      <c r="BX234" s="46">
        <f t="shared" si="198"/>
        <v>0</v>
      </c>
      <c r="BY234" s="46">
        <v>0</v>
      </c>
      <c r="BZ234" s="46">
        <f t="shared" si="199"/>
        <v>0</v>
      </c>
      <c r="CA234" s="47">
        <v>0</v>
      </c>
      <c r="CB234" s="46">
        <f t="shared" si="200"/>
        <v>0</v>
      </c>
      <c r="CC234" s="48">
        <v>0</v>
      </c>
      <c r="CD234" s="46">
        <f t="shared" si="201"/>
        <v>0</v>
      </c>
      <c r="CE234" s="49">
        <v>20</v>
      </c>
      <c r="CF234" s="50">
        <f t="shared" si="205"/>
        <v>31714.253499999999</v>
      </c>
      <c r="CG234" s="51">
        <v>634285.12000000011</v>
      </c>
      <c r="CH234" s="52"/>
      <c r="CI234" s="52"/>
      <c r="CJ234" s="52">
        <f t="shared" si="233"/>
        <v>31714.253499999999</v>
      </c>
      <c r="CK234" s="52">
        <f t="shared" si="233"/>
        <v>31714.253499999999</v>
      </c>
      <c r="CL234" s="52">
        <f t="shared" si="233"/>
        <v>31714.253499999999</v>
      </c>
      <c r="CM234" s="52">
        <f t="shared" si="233"/>
        <v>31714.253499999999</v>
      </c>
      <c r="CN234" s="52">
        <f t="shared" si="233"/>
        <v>31714.253499999999</v>
      </c>
      <c r="CO234" s="52">
        <f t="shared" si="233"/>
        <v>31714.253499999999</v>
      </c>
      <c r="CP234" s="52">
        <f t="shared" si="233"/>
        <v>31714.253499999999</v>
      </c>
      <c r="CQ234" s="52">
        <f t="shared" si="233"/>
        <v>31714.253499999999</v>
      </c>
      <c r="CR234" s="52">
        <f t="shared" si="233"/>
        <v>31714.253499999999</v>
      </c>
      <c r="CS234" s="52">
        <f t="shared" si="233"/>
        <v>31714.253499999999</v>
      </c>
      <c r="CT234" s="52">
        <f t="shared" si="231"/>
        <v>31714.253499999999</v>
      </c>
      <c r="CU234" s="52">
        <f t="shared" si="231"/>
        <v>31714.253499999999</v>
      </c>
      <c r="CV234" s="52">
        <f t="shared" si="231"/>
        <v>31714.253499999999</v>
      </c>
      <c r="CW234" s="52">
        <f t="shared" si="231"/>
        <v>31714.253499999999</v>
      </c>
      <c r="CX234" s="52">
        <f t="shared" si="231"/>
        <v>31714.253499999999</v>
      </c>
      <c r="CY234" s="52">
        <f t="shared" si="231"/>
        <v>31714.253499999999</v>
      </c>
      <c r="CZ234" s="52">
        <f t="shared" si="232"/>
        <v>31714.253499999999</v>
      </c>
      <c r="DA234" s="52">
        <f t="shared" si="232"/>
        <v>31714.253499999999</v>
      </c>
      <c r="DB234" s="52">
        <f t="shared" si="232"/>
        <v>31714.253499999999</v>
      </c>
      <c r="DC234" s="52">
        <f t="shared" si="232"/>
        <v>31714.253499999999</v>
      </c>
      <c r="DD234" s="53"/>
      <c r="DE234" s="53"/>
      <c r="DF234" s="53"/>
      <c r="DG234" s="54">
        <v>-612500.00000000012</v>
      </c>
      <c r="DH234" s="55">
        <v>20</v>
      </c>
      <c r="DI234" s="56" t="s">
        <v>620</v>
      </c>
      <c r="DJ234" s="88">
        <v>548861.08000000007</v>
      </c>
      <c r="DK234" s="57">
        <v>21785.120000000112</v>
      </c>
      <c r="DL234" s="57">
        <v>-9929.1359999998895</v>
      </c>
      <c r="DM234" s="57">
        <v>-41643.391999999891</v>
      </c>
      <c r="DN234" s="57">
        <v>-73357.647999999899</v>
      </c>
      <c r="DO234" s="57">
        <v>6586.3329600000006</v>
      </c>
      <c r="DP234" s="58">
        <v>283.20656000000145</v>
      </c>
      <c r="DQ234" s="58">
        <v>-129.07876799999855</v>
      </c>
      <c r="DR234" s="58">
        <v>-541.36409599999854</v>
      </c>
      <c r="DS234" s="58">
        <v>-953.64942399999859</v>
      </c>
    </row>
    <row r="235" spans="1:123" x14ac:dyDescent="0.25">
      <c r="A235" s="30" t="s">
        <v>1091</v>
      </c>
      <c r="B235" s="65">
        <v>1570010</v>
      </c>
      <c r="C235" s="66"/>
      <c r="D235" s="67" t="s">
        <v>1092</v>
      </c>
      <c r="E235" s="34" t="s">
        <v>616</v>
      </c>
      <c r="F235" s="34" t="s">
        <v>604</v>
      </c>
      <c r="G235" s="34" t="s">
        <v>463</v>
      </c>
      <c r="H235" s="34" t="s">
        <v>54</v>
      </c>
      <c r="I235" s="34" t="s">
        <v>490</v>
      </c>
      <c r="J235" s="34" t="s">
        <v>114</v>
      </c>
      <c r="K235" s="34" t="s">
        <v>695</v>
      </c>
      <c r="L235" s="34" t="s">
        <v>649</v>
      </c>
      <c r="M235" s="36">
        <v>1.04</v>
      </c>
      <c r="N235" s="69" t="s">
        <v>586</v>
      </c>
      <c r="O235" s="69" t="s">
        <v>30</v>
      </c>
      <c r="P235" s="37" t="s">
        <v>469</v>
      </c>
      <c r="Q235" s="38">
        <v>2021</v>
      </c>
      <c r="R235" s="39" t="s">
        <v>470</v>
      </c>
      <c r="S235" s="37" t="s">
        <v>471</v>
      </c>
      <c r="T235" s="39" t="s">
        <v>523</v>
      </c>
      <c r="U235" s="39" t="s">
        <v>524</v>
      </c>
      <c r="V235" s="39" t="s">
        <v>606</v>
      </c>
      <c r="W235" s="40" t="s">
        <v>1093</v>
      </c>
      <c r="X235" s="40" t="s">
        <v>530</v>
      </c>
      <c r="Y235" s="41"/>
      <c r="Z235" s="274">
        <v>0</v>
      </c>
      <c r="AA235" s="42"/>
      <c r="AB235" s="43">
        <v>341677.44</v>
      </c>
      <c r="AC235" s="43">
        <v>0</v>
      </c>
      <c r="AD235" s="43"/>
      <c r="AE235" s="43">
        <v>0</v>
      </c>
      <c r="AF235" s="44"/>
      <c r="AG235" s="45">
        <f t="shared" si="211"/>
        <v>341677.44</v>
      </c>
      <c r="AH235" s="45">
        <f t="shared" si="212"/>
        <v>352612.91519999999</v>
      </c>
      <c r="AI235" s="45">
        <f t="shared" si="209"/>
        <v>352612.91519999999</v>
      </c>
      <c r="AJ235" s="46">
        <v>68290.559999999998</v>
      </c>
      <c r="AK235" s="46">
        <v>161066.88</v>
      </c>
      <c r="AL235" s="46">
        <f t="shared" si="222"/>
        <v>167509.5552</v>
      </c>
      <c r="AM235" s="46">
        <v>112320</v>
      </c>
      <c r="AN235" s="46">
        <f t="shared" si="185"/>
        <v>116812.8</v>
      </c>
      <c r="AO235" s="46">
        <v>0</v>
      </c>
      <c r="AP235" s="46">
        <f t="shared" si="223"/>
        <v>0</v>
      </c>
      <c r="AQ235" s="46">
        <v>0</v>
      </c>
      <c r="AR235" s="46">
        <f t="shared" si="224"/>
        <v>0</v>
      </c>
      <c r="AS235" s="46">
        <v>0</v>
      </c>
      <c r="AT235" s="46">
        <f t="shared" si="225"/>
        <v>0</v>
      </c>
      <c r="AU235" s="46">
        <v>0</v>
      </c>
      <c r="AV235" s="46">
        <f t="shared" si="226"/>
        <v>0</v>
      </c>
      <c r="AW235" s="46">
        <v>0</v>
      </c>
      <c r="AX235" s="46">
        <f t="shared" si="227"/>
        <v>0</v>
      </c>
      <c r="AY235" s="46">
        <v>0</v>
      </c>
      <c r="AZ235" s="46">
        <f t="shared" si="186"/>
        <v>0</v>
      </c>
      <c r="BA235" s="46">
        <v>0</v>
      </c>
      <c r="BB235" s="46">
        <f t="shared" si="187"/>
        <v>0</v>
      </c>
      <c r="BC235" s="46">
        <v>0</v>
      </c>
      <c r="BD235" s="46">
        <f t="shared" si="188"/>
        <v>0</v>
      </c>
      <c r="BE235" s="46">
        <v>0</v>
      </c>
      <c r="BF235" s="46">
        <f t="shared" si="189"/>
        <v>0</v>
      </c>
      <c r="BG235" s="46">
        <v>0</v>
      </c>
      <c r="BH235" s="46">
        <f t="shared" si="190"/>
        <v>0</v>
      </c>
      <c r="BI235" s="46">
        <v>0</v>
      </c>
      <c r="BJ235" s="46">
        <f t="shared" si="191"/>
        <v>0</v>
      </c>
      <c r="BK235" s="46">
        <v>0</v>
      </c>
      <c r="BL235" s="46">
        <f t="shared" si="192"/>
        <v>0</v>
      </c>
      <c r="BM235" s="46">
        <v>0</v>
      </c>
      <c r="BN235" s="46">
        <f t="shared" si="193"/>
        <v>0</v>
      </c>
      <c r="BO235" s="46">
        <v>0</v>
      </c>
      <c r="BP235" s="46">
        <f t="shared" si="194"/>
        <v>0</v>
      </c>
      <c r="BQ235" s="46">
        <v>0</v>
      </c>
      <c r="BR235" s="46">
        <f t="shared" si="195"/>
        <v>0</v>
      </c>
      <c r="BS235" s="46">
        <v>0</v>
      </c>
      <c r="BT235" s="46">
        <f t="shared" si="196"/>
        <v>0</v>
      </c>
      <c r="BU235" s="46">
        <v>0</v>
      </c>
      <c r="BV235" s="46">
        <f t="shared" si="197"/>
        <v>0</v>
      </c>
      <c r="BW235" s="46">
        <v>0</v>
      </c>
      <c r="BX235" s="46">
        <f t="shared" si="198"/>
        <v>0</v>
      </c>
      <c r="BY235" s="46">
        <v>0</v>
      </c>
      <c r="BZ235" s="46">
        <f t="shared" si="199"/>
        <v>0</v>
      </c>
      <c r="CA235" s="47">
        <v>0</v>
      </c>
      <c r="CB235" s="46">
        <f t="shared" si="200"/>
        <v>0</v>
      </c>
      <c r="CC235" s="48">
        <v>0</v>
      </c>
      <c r="CD235" s="46">
        <f t="shared" si="201"/>
        <v>0</v>
      </c>
      <c r="CE235" s="49">
        <v>20</v>
      </c>
      <c r="CF235" s="50">
        <f t="shared" si="205"/>
        <v>17630.645759999999</v>
      </c>
      <c r="CG235" s="51">
        <v>341677.43999999989</v>
      </c>
      <c r="CH235" s="52"/>
      <c r="CI235" s="52"/>
      <c r="CJ235" s="52"/>
      <c r="CK235" s="53"/>
      <c r="CL235" s="52">
        <f t="shared" si="233"/>
        <v>17630.645759999999</v>
      </c>
      <c r="CM235" s="52">
        <f t="shared" si="233"/>
        <v>17630.645759999999</v>
      </c>
      <c r="CN235" s="52">
        <f t="shared" si="233"/>
        <v>17630.645759999999</v>
      </c>
      <c r="CO235" s="52">
        <f t="shared" si="233"/>
        <v>17630.645759999999</v>
      </c>
      <c r="CP235" s="52">
        <f t="shared" si="233"/>
        <v>17630.645759999999</v>
      </c>
      <c r="CQ235" s="52">
        <f t="shared" si="233"/>
        <v>17630.645759999999</v>
      </c>
      <c r="CR235" s="52">
        <f t="shared" si="233"/>
        <v>17630.645759999999</v>
      </c>
      <c r="CS235" s="52">
        <f t="shared" si="233"/>
        <v>17630.645759999999</v>
      </c>
      <c r="CT235" s="52">
        <f t="shared" si="233"/>
        <v>17630.645759999999</v>
      </c>
      <c r="CU235" s="52">
        <f t="shared" si="233"/>
        <v>17630.645759999999</v>
      </c>
      <c r="CV235" s="52">
        <f t="shared" si="231"/>
        <v>17630.645759999999</v>
      </c>
      <c r="CW235" s="52">
        <f t="shared" si="231"/>
        <v>17630.645759999999</v>
      </c>
      <c r="CX235" s="52">
        <f t="shared" si="231"/>
        <v>17630.645759999999</v>
      </c>
      <c r="CY235" s="52">
        <f t="shared" si="231"/>
        <v>17630.645759999999</v>
      </c>
      <c r="CZ235" s="52">
        <f t="shared" si="232"/>
        <v>17630.645759999999</v>
      </c>
      <c r="DA235" s="52">
        <f t="shared" si="232"/>
        <v>17630.645759999999</v>
      </c>
      <c r="DB235" s="52">
        <f t="shared" si="232"/>
        <v>17630.645759999999</v>
      </c>
      <c r="DC235" s="52">
        <f t="shared" si="232"/>
        <v>17630.645759999999</v>
      </c>
      <c r="DD235" s="52">
        <f t="shared" si="232"/>
        <v>17630.645759999999</v>
      </c>
      <c r="DE235" s="52">
        <f t="shared" si="232"/>
        <v>17630.645759999999</v>
      </c>
      <c r="DF235" s="53"/>
      <c r="DG235" s="54">
        <v>0</v>
      </c>
      <c r="DH235" s="55">
        <v>20</v>
      </c>
      <c r="DI235" s="56" t="s">
        <v>620</v>
      </c>
      <c r="DJ235" s="57">
        <v>0</v>
      </c>
      <c r="DK235" s="57">
        <v>68290.559999999998</v>
      </c>
      <c r="DL235" s="57">
        <v>229357.44</v>
      </c>
      <c r="DM235" s="57">
        <v>341677.44</v>
      </c>
      <c r="DN235" s="57">
        <v>324593.56800000003</v>
      </c>
      <c r="DO235" s="57">
        <v>0</v>
      </c>
      <c r="DP235" s="58">
        <v>887.77727999999991</v>
      </c>
      <c r="DQ235" s="58">
        <v>2981.6467199999997</v>
      </c>
      <c r="DR235" s="58">
        <v>4441.8067199999996</v>
      </c>
      <c r="DS235" s="58">
        <v>4219.7163840000003</v>
      </c>
    </row>
    <row r="236" spans="1:123" x14ac:dyDescent="0.25">
      <c r="A236" s="30" t="s">
        <v>1094</v>
      </c>
      <c r="B236" s="65">
        <v>1570011</v>
      </c>
      <c r="C236" s="66"/>
      <c r="D236" s="67" t="s">
        <v>1095</v>
      </c>
      <c r="E236" s="34" t="s">
        <v>478</v>
      </c>
      <c r="F236" s="34" t="s">
        <v>604</v>
      </c>
      <c r="G236" s="34" t="s">
        <v>463</v>
      </c>
      <c r="H236" s="34" t="s">
        <v>54</v>
      </c>
      <c r="I236" s="34" t="s">
        <v>490</v>
      </c>
      <c r="J236" s="34" t="s">
        <v>78</v>
      </c>
      <c r="K236" s="34" t="s">
        <v>714</v>
      </c>
      <c r="L236" s="34" t="s">
        <v>1019</v>
      </c>
      <c r="M236" s="36">
        <v>1.04</v>
      </c>
      <c r="N236" s="69">
        <v>2022</v>
      </c>
      <c r="O236" s="69" t="s">
        <v>30</v>
      </c>
      <c r="P236" s="37" t="s">
        <v>493</v>
      </c>
      <c r="Q236" s="38">
        <v>2022</v>
      </c>
      <c r="R236" s="39" t="s">
        <v>470</v>
      </c>
      <c r="S236" s="37" t="s">
        <v>686</v>
      </c>
      <c r="T236" s="39" t="s">
        <v>494</v>
      </c>
      <c r="U236" s="39" t="s">
        <v>495</v>
      </c>
      <c r="V236" s="39" t="s">
        <v>687</v>
      </c>
      <c r="W236" s="40" t="s">
        <v>1096</v>
      </c>
      <c r="X236" s="40">
        <v>2022</v>
      </c>
      <c r="Y236" s="86"/>
      <c r="Z236" s="274">
        <v>296739.23</v>
      </c>
      <c r="AA236" s="42"/>
      <c r="AB236" s="43">
        <v>618000.26</v>
      </c>
      <c r="AC236" s="43">
        <v>50000</v>
      </c>
      <c r="AD236" s="43"/>
      <c r="AE236" s="43">
        <v>50000</v>
      </c>
      <c r="AF236" s="44"/>
      <c r="AG236" s="45">
        <f t="shared" si="211"/>
        <v>291261</v>
      </c>
      <c r="AH236" s="45">
        <f t="shared" si="212"/>
        <v>291261</v>
      </c>
      <c r="AI236" s="45">
        <f t="shared" si="209"/>
        <v>588000.23</v>
      </c>
      <c r="AJ236" s="256">
        <f>72000+219261</f>
        <v>291261</v>
      </c>
      <c r="AK236" s="46">
        <v>0</v>
      </c>
      <c r="AL236" s="46">
        <f t="shared" si="222"/>
        <v>0</v>
      </c>
      <c r="AM236" s="46">
        <v>0</v>
      </c>
      <c r="AN236" s="46">
        <f t="shared" si="185"/>
        <v>0</v>
      </c>
      <c r="AO236" s="46">
        <v>0</v>
      </c>
      <c r="AP236" s="46">
        <f t="shared" si="223"/>
        <v>0</v>
      </c>
      <c r="AQ236" s="46">
        <v>0</v>
      </c>
      <c r="AR236" s="46">
        <f t="shared" si="224"/>
        <v>0</v>
      </c>
      <c r="AS236" s="46">
        <v>0</v>
      </c>
      <c r="AT236" s="46">
        <f t="shared" si="225"/>
        <v>0</v>
      </c>
      <c r="AU236" s="46">
        <v>0</v>
      </c>
      <c r="AV236" s="46">
        <f t="shared" si="226"/>
        <v>0</v>
      </c>
      <c r="AW236" s="46">
        <v>0</v>
      </c>
      <c r="AX236" s="46">
        <f t="shared" si="227"/>
        <v>0</v>
      </c>
      <c r="AY236" s="46">
        <v>0</v>
      </c>
      <c r="AZ236" s="46">
        <f t="shared" si="186"/>
        <v>0</v>
      </c>
      <c r="BA236" s="46">
        <v>0</v>
      </c>
      <c r="BB236" s="46">
        <f t="shared" si="187"/>
        <v>0</v>
      </c>
      <c r="BC236" s="46">
        <v>0</v>
      </c>
      <c r="BD236" s="46">
        <f t="shared" si="188"/>
        <v>0</v>
      </c>
      <c r="BE236" s="46">
        <v>0</v>
      </c>
      <c r="BF236" s="46">
        <f t="shared" si="189"/>
        <v>0</v>
      </c>
      <c r="BG236" s="46">
        <v>0</v>
      </c>
      <c r="BH236" s="46">
        <f t="shared" si="190"/>
        <v>0</v>
      </c>
      <c r="BI236" s="46">
        <v>0</v>
      </c>
      <c r="BJ236" s="46">
        <f t="shared" si="191"/>
        <v>0</v>
      </c>
      <c r="BK236" s="46">
        <v>0</v>
      </c>
      <c r="BL236" s="46">
        <f t="shared" si="192"/>
        <v>0</v>
      </c>
      <c r="BM236" s="46">
        <v>0</v>
      </c>
      <c r="BN236" s="46">
        <f t="shared" si="193"/>
        <v>0</v>
      </c>
      <c r="BO236" s="46">
        <v>0</v>
      </c>
      <c r="BP236" s="46">
        <f t="shared" si="194"/>
        <v>0</v>
      </c>
      <c r="BQ236" s="46">
        <v>0</v>
      </c>
      <c r="BR236" s="46">
        <f t="shared" si="195"/>
        <v>0</v>
      </c>
      <c r="BS236" s="46">
        <v>0</v>
      </c>
      <c r="BT236" s="46">
        <f t="shared" si="196"/>
        <v>0</v>
      </c>
      <c r="BU236" s="46">
        <v>0</v>
      </c>
      <c r="BV236" s="46">
        <f t="shared" si="197"/>
        <v>0</v>
      </c>
      <c r="BW236" s="46">
        <v>0</v>
      </c>
      <c r="BX236" s="46">
        <f t="shared" si="198"/>
        <v>0</v>
      </c>
      <c r="BY236" s="46">
        <v>0</v>
      </c>
      <c r="BZ236" s="46">
        <f t="shared" si="199"/>
        <v>0</v>
      </c>
      <c r="CA236" s="47">
        <v>0</v>
      </c>
      <c r="CB236" s="46">
        <f t="shared" si="200"/>
        <v>0</v>
      </c>
      <c r="CC236" s="48">
        <v>0</v>
      </c>
      <c r="CD236" s="46">
        <f t="shared" si="201"/>
        <v>0</v>
      </c>
      <c r="CE236" s="49">
        <v>30</v>
      </c>
      <c r="CF236" s="50">
        <f t="shared" si="205"/>
        <v>17933.341</v>
      </c>
      <c r="CG236" s="71">
        <v>435466.86600000004</v>
      </c>
      <c r="CH236" s="52"/>
      <c r="CI236" s="52"/>
      <c r="CJ236" s="52">
        <f>$CF236</f>
        <v>17933.341</v>
      </c>
      <c r="CK236" s="52">
        <f>$CF236</f>
        <v>17933.341</v>
      </c>
      <c r="CL236" s="52">
        <f t="shared" si="233"/>
        <v>17933.341</v>
      </c>
      <c r="CM236" s="52">
        <f t="shared" si="233"/>
        <v>17933.341</v>
      </c>
      <c r="CN236" s="52">
        <f t="shared" si="233"/>
        <v>17933.341</v>
      </c>
      <c r="CO236" s="52">
        <f t="shared" si="233"/>
        <v>17933.341</v>
      </c>
      <c r="CP236" s="52">
        <f t="shared" si="233"/>
        <v>17933.341</v>
      </c>
      <c r="CQ236" s="52">
        <f t="shared" si="233"/>
        <v>17933.341</v>
      </c>
      <c r="CR236" s="52">
        <f t="shared" si="233"/>
        <v>17933.341</v>
      </c>
      <c r="CS236" s="52">
        <f t="shared" si="233"/>
        <v>17933.341</v>
      </c>
      <c r="CT236" s="52">
        <f t="shared" si="233"/>
        <v>17933.341</v>
      </c>
      <c r="CU236" s="52">
        <f t="shared" si="233"/>
        <v>17933.341</v>
      </c>
      <c r="CV236" s="52">
        <f t="shared" si="231"/>
        <v>17933.341</v>
      </c>
      <c r="CW236" s="52">
        <f t="shared" si="231"/>
        <v>17933.341</v>
      </c>
      <c r="CX236" s="52">
        <f t="shared" si="231"/>
        <v>17933.341</v>
      </c>
      <c r="CY236" s="52">
        <f t="shared" si="231"/>
        <v>17933.341</v>
      </c>
      <c r="CZ236" s="52">
        <f t="shared" si="232"/>
        <v>17933.341</v>
      </c>
      <c r="DA236" s="52">
        <f t="shared" si="232"/>
        <v>17933.341</v>
      </c>
      <c r="DB236" s="52">
        <f t="shared" si="232"/>
        <v>17933.341</v>
      </c>
      <c r="DC236" s="52">
        <f t="shared" si="232"/>
        <v>17933.341</v>
      </c>
      <c r="DD236" s="52">
        <f t="shared" si="232"/>
        <v>17933.341</v>
      </c>
      <c r="DE236" s="52">
        <f t="shared" si="232"/>
        <v>17933.341</v>
      </c>
      <c r="DF236" s="52">
        <f>$CF236</f>
        <v>17933.341</v>
      </c>
      <c r="DG236" s="54">
        <v>132533.39399999997</v>
      </c>
      <c r="DH236" s="55">
        <v>23</v>
      </c>
      <c r="DI236" s="56" t="s">
        <v>1097</v>
      </c>
      <c r="DJ236" s="88">
        <v>516000.26</v>
      </c>
      <c r="DK236" s="57">
        <v>568000.26</v>
      </c>
      <c r="DL236" s="57">
        <v>549066.91800000006</v>
      </c>
      <c r="DM236" s="57">
        <v>530133.57600000012</v>
      </c>
      <c r="DN236" s="57">
        <v>511200.23400000011</v>
      </c>
      <c r="DO236" s="57">
        <v>6192.0031200000003</v>
      </c>
      <c r="DP236" s="58">
        <v>7384.0033800000001</v>
      </c>
      <c r="DQ236" s="58">
        <v>7137.8699340000003</v>
      </c>
      <c r="DR236" s="58">
        <v>6891.7364880000014</v>
      </c>
      <c r="DS236" s="58">
        <v>6645.6030420000016</v>
      </c>
    </row>
    <row r="237" spans="1:123" x14ac:dyDescent="0.25">
      <c r="A237" s="30" t="s">
        <v>1098</v>
      </c>
      <c r="B237" s="65">
        <v>1570012</v>
      </c>
      <c r="C237" s="66"/>
      <c r="D237" s="67" t="s">
        <v>1099</v>
      </c>
      <c r="E237" s="34" t="s">
        <v>616</v>
      </c>
      <c r="F237" s="34" t="s">
        <v>604</v>
      </c>
      <c r="G237" s="34" t="s">
        <v>463</v>
      </c>
      <c r="H237" s="34" t="s">
        <v>54</v>
      </c>
      <c r="I237" s="34" t="s">
        <v>490</v>
      </c>
      <c r="J237" s="34" t="s">
        <v>114</v>
      </c>
      <c r="K237" s="34" t="s">
        <v>491</v>
      </c>
      <c r="L237" s="34" t="s">
        <v>617</v>
      </c>
      <c r="M237" s="36">
        <v>1.04</v>
      </c>
      <c r="N237" s="69" t="s">
        <v>586</v>
      </c>
      <c r="O237" s="69" t="s">
        <v>30</v>
      </c>
      <c r="P237" s="37" t="s">
        <v>493</v>
      </c>
      <c r="Q237" s="38">
        <v>2022</v>
      </c>
      <c r="R237" s="39" t="s">
        <v>470</v>
      </c>
      <c r="S237" s="37" t="s">
        <v>493</v>
      </c>
      <c r="T237" s="39" t="s">
        <v>523</v>
      </c>
      <c r="U237" s="39" t="s">
        <v>524</v>
      </c>
      <c r="V237" s="39" t="s">
        <v>606</v>
      </c>
      <c r="W237" s="40" t="s">
        <v>618</v>
      </c>
      <c r="X237" s="40" t="s">
        <v>530</v>
      </c>
      <c r="Y237" s="41"/>
      <c r="Z237" s="274">
        <v>0</v>
      </c>
      <c r="AA237" s="42"/>
      <c r="AB237" s="43">
        <v>168480.00000000003</v>
      </c>
      <c r="AC237" s="43">
        <v>0</v>
      </c>
      <c r="AD237" s="43"/>
      <c r="AE237" s="43">
        <v>0</v>
      </c>
      <c r="AF237" s="44"/>
      <c r="AG237" s="45">
        <f t="shared" si="211"/>
        <v>168480.00000000003</v>
      </c>
      <c r="AH237" s="45">
        <f t="shared" si="212"/>
        <v>175219.20000000004</v>
      </c>
      <c r="AI237" s="45">
        <f t="shared" si="209"/>
        <v>175219.20000000004</v>
      </c>
      <c r="AJ237" s="46">
        <v>0</v>
      </c>
      <c r="AK237" s="46">
        <v>168480.00000000003</v>
      </c>
      <c r="AL237" s="46">
        <f t="shared" si="222"/>
        <v>175219.20000000004</v>
      </c>
      <c r="AM237" s="46">
        <v>0</v>
      </c>
      <c r="AN237" s="46">
        <f t="shared" si="185"/>
        <v>0</v>
      </c>
      <c r="AO237" s="46">
        <v>0</v>
      </c>
      <c r="AP237" s="46">
        <f t="shared" si="223"/>
        <v>0</v>
      </c>
      <c r="AQ237" s="46">
        <v>0</v>
      </c>
      <c r="AR237" s="46">
        <f t="shared" si="224"/>
        <v>0</v>
      </c>
      <c r="AS237" s="46">
        <v>0</v>
      </c>
      <c r="AT237" s="46">
        <f t="shared" si="225"/>
        <v>0</v>
      </c>
      <c r="AU237" s="46">
        <v>0</v>
      </c>
      <c r="AV237" s="46">
        <f t="shared" si="226"/>
        <v>0</v>
      </c>
      <c r="AW237" s="46">
        <v>0</v>
      </c>
      <c r="AX237" s="46">
        <f t="shared" si="227"/>
        <v>0</v>
      </c>
      <c r="AY237" s="46">
        <v>0</v>
      </c>
      <c r="AZ237" s="46">
        <f t="shared" si="186"/>
        <v>0</v>
      </c>
      <c r="BA237" s="46">
        <v>0</v>
      </c>
      <c r="BB237" s="46">
        <f t="shared" si="187"/>
        <v>0</v>
      </c>
      <c r="BC237" s="46">
        <v>0</v>
      </c>
      <c r="BD237" s="46">
        <f t="shared" si="188"/>
        <v>0</v>
      </c>
      <c r="BE237" s="46">
        <v>0</v>
      </c>
      <c r="BF237" s="46">
        <f t="shared" si="189"/>
        <v>0</v>
      </c>
      <c r="BG237" s="46">
        <v>0</v>
      </c>
      <c r="BH237" s="46">
        <f t="shared" si="190"/>
        <v>0</v>
      </c>
      <c r="BI237" s="46">
        <v>0</v>
      </c>
      <c r="BJ237" s="46">
        <f t="shared" si="191"/>
        <v>0</v>
      </c>
      <c r="BK237" s="46">
        <v>0</v>
      </c>
      <c r="BL237" s="46">
        <f t="shared" si="192"/>
        <v>0</v>
      </c>
      <c r="BM237" s="46">
        <v>0</v>
      </c>
      <c r="BN237" s="46">
        <f t="shared" si="193"/>
        <v>0</v>
      </c>
      <c r="BO237" s="46">
        <v>0</v>
      </c>
      <c r="BP237" s="46">
        <f t="shared" si="194"/>
        <v>0</v>
      </c>
      <c r="BQ237" s="46">
        <v>0</v>
      </c>
      <c r="BR237" s="46">
        <f t="shared" si="195"/>
        <v>0</v>
      </c>
      <c r="BS237" s="46">
        <v>0</v>
      </c>
      <c r="BT237" s="46">
        <f t="shared" si="196"/>
        <v>0</v>
      </c>
      <c r="BU237" s="46">
        <v>0</v>
      </c>
      <c r="BV237" s="46">
        <f t="shared" si="197"/>
        <v>0</v>
      </c>
      <c r="BW237" s="46">
        <v>0</v>
      </c>
      <c r="BX237" s="46">
        <f t="shared" si="198"/>
        <v>0</v>
      </c>
      <c r="BY237" s="46">
        <v>0</v>
      </c>
      <c r="BZ237" s="46">
        <f t="shared" si="199"/>
        <v>0</v>
      </c>
      <c r="CA237" s="47">
        <v>0</v>
      </c>
      <c r="CB237" s="46">
        <f t="shared" si="200"/>
        <v>0</v>
      </c>
      <c r="CC237" s="48">
        <v>0</v>
      </c>
      <c r="CD237" s="46">
        <f t="shared" si="201"/>
        <v>0</v>
      </c>
      <c r="CE237" s="49">
        <v>20</v>
      </c>
      <c r="CF237" s="50">
        <f t="shared" si="205"/>
        <v>8760.9600000000028</v>
      </c>
      <c r="CG237" s="51">
        <v>168480.00000000003</v>
      </c>
      <c r="CH237" s="52"/>
      <c r="CI237" s="52"/>
      <c r="CJ237" s="52"/>
      <c r="CK237" s="52">
        <f t="shared" ref="CK237:DD237" si="234">$CF237</f>
        <v>8760.9600000000028</v>
      </c>
      <c r="CL237" s="52">
        <f t="shared" si="234"/>
        <v>8760.9600000000028</v>
      </c>
      <c r="CM237" s="52">
        <f t="shared" si="234"/>
        <v>8760.9600000000028</v>
      </c>
      <c r="CN237" s="52">
        <f t="shared" si="234"/>
        <v>8760.9600000000028</v>
      </c>
      <c r="CO237" s="52">
        <f t="shared" si="234"/>
        <v>8760.9600000000028</v>
      </c>
      <c r="CP237" s="52">
        <f t="shared" si="234"/>
        <v>8760.9600000000028</v>
      </c>
      <c r="CQ237" s="52">
        <f t="shared" si="234"/>
        <v>8760.9600000000028</v>
      </c>
      <c r="CR237" s="52">
        <f t="shared" si="234"/>
        <v>8760.9600000000028</v>
      </c>
      <c r="CS237" s="52">
        <f t="shared" si="234"/>
        <v>8760.9600000000028</v>
      </c>
      <c r="CT237" s="52">
        <f t="shared" si="234"/>
        <v>8760.9600000000028</v>
      </c>
      <c r="CU237" s="52">
        <f t="shared" si="234"/>
        <v>8760.9600000000028</v>
      </c>
      <c r="CV237" s="52">
        <f t="shared" si="234"/>
        <v>8760.9600000000028</v>
      </c>
      <c r="CW237" s="52">
        <f t="shared" si="234"/>
        <v>8760.9600000000028</v>
      </c>
      <c r="CX237" s="52">
        <f t="shared" si="234"/>
        <v>8760.9600000000028</v>
      </c>
      <c r="CY237" s="52">
        <f t="shared" si="234"/>
        <v>8760.9600000000028</v>
      </c>
      <c r="CZ237" s="52">
        <f t="shared" si="234"/>
        <v>8760.9600000000028</v>
      </c>
      <c r="DA237" s="52">
        <f t="shared" si="234"/>
        <v>8760.9600000000028</v>
      </c>
      <c r="DB237" s="52">
        <f t="shared" si="234"/>
        <v>8760.9600000000028</v>
      </c>
      <c r="DC237" s="52">
        <f t="shared" si="234"/>
        <v>8760.9600000000028</v>
      </c>
      <c r="DD237" s="52">
        <f t="shared" si="234"/>
        <v>8760.9600000000028</v>
      </c>
      <c r="DE237" s="53"/>
      <c r="DF237" s="53"/>
      <c r="DG237" s="54">
        <v>0</v>
      </c>
      <c r="DH237" s="55">
        <v>20</v>
      </c>
      <c r="DI237" s="56" t="s">
        <v>620</v>
      </c>
      <c r="DJ237" s="57">
        <v>0</v>
      </c>
      <c r="DK237" s="57">
        <v>0</v>
      </c>
      <c r="DL237" s="57">
        <v>168480.00000000003</v>
      </c>
      <c r="DM237" s="57">
        <v>160056.00000000003</v>
      </c>
      <c r="DN237" s="57">
        <v>151632.00000000003</v>
      </c>
      <c r="DO237" s="57">
        <v>0</v>
      </c>
      <c r="DP237" s="58">
        <v>0</v>
      </c>
      <c r="DQ237" s="58">
        <v>2190.2400000000002</v>
      </c>
      <c r="DR237" s="58">
        <v>2080.7280000000001</v>
      </c>
      <c r="DS237" s="58">
        <v>1971.2160000000003</v>
      </c>
    </row>
    <row r="238" spans="1:123" x14ac:dyDescent="0.25">
      <c r="A238" s="131" t="s">
        <v>1100</v>
      </c>
      <c r="B238" s="65">
        <v>1570013</v>
      </c>
      <c r="C238" s="66"/>
      <c r="D238" s="67" t="s">
        <v>1101</v>
      </c>
      <c r="E238" s="34" t="s">
        <v>548</v>
      </c>
      <c r="F238" s="34" t="s">
        <v>604</v>
      </c>
      <c r="G238" s="34" t="s">
        <v>534</v>
      </c>
      <c r="H238" s="34" t="s">
        <v>677</v>
      </c>
      <c r="I238" s="34" t="s">
        <v>740</v>
      </c>
      <c r="J238" s="34" t="s">
        <v>188</v>
      </c>
      <c r="K238" s="34" t="s">
        <v>466</v>
      </c>
      <c r="L238" s="34" t="s">
        <v>649</v>
      </c>
      <c r="M238" s="36">
        <v>1.04</v>
      </c>
      <c r="N238" s="69" t="s">
        <v>586</v>
      </c>
      <c r="O238" s="69" t="s">
        <v>58</v>
      </c>
      <c r="P238" s="96" t="s">
        <v>471</v>
      </c>
      <c r="Q238" s="134">
        <v>2023</v>
      </c>
      <c r="R238" s="132" t="s">
        <v>58</v>
      </c>
      <c r="S238" s="135" t="s">
        <v>471</v>
      </c>
      <c r="T238" s="132" t="s">
        <v>494</v>
      </c>
      <c r="U238" s="132" t="s">
        <v>495</v>
      </c>
      <c r="V238" s="132" t="s">
        <v>791</v>
      </c>
      <c r="W238" s="133" t="s">
        <v>1101</v>
      </c>
      <c r="X238" s="133" t="s">
        <v>485</v>
      </c>
      <c r="Y238" s="41"/>
      <c r="Z238" s="274">
        <v>0</v>
      </c>
      <c r="AA238" s="42"/>
      <c r="AB238" s="43">
        <v>1560000</v>
      </c>
      <c r="AC238" s="43"/>
      <c r="AD238" s="136">
        <v>1500000</v>
      </c>
      <c r="AE238" s="43">
        <v>1500000</v>
      </c>
      <c r="AF238" s="44"/>
      <c r="AG238" s="45">
        <f t="shared" si="211"/>
        <v>1560000</v>
      </c>
      <c r="AH238" s="45">
        <f t="shared" si="212"/>
        <v>1560000</v>
      </c>
      <c r="AI238" s="45">
        <f t="shared" si="209"/>
        <v>1560000</v>
      </c>
      <c r="AJ238" s="46">
        <v>1560000</v>
      </c>
      <c r="AK238" s="46">
        <v>0</v>
      </c>
      <c r="AL238" s="46">
        <f t="shared" si="222"/>
        <v>0</v>
      </c>
      <c r="AM238" s="46">
        <v>0</v>
      </c>
      <c r="AN238" s="46">
        <f t="shared" si="185"/>
        <v>0</v>
      </c>
      <c r="AO238" s="46">
        <v>0</v>
      </c>
      <c r="AP238" s="46">
        <f t="shared" si="223"/>
        <v>0</v>
      </c>
      <c r="AQ238" s="46">
        <v>0</v>
      </c>
      <c r="AR238" s="46">
        <f t="shared" si="224"/>
        <v>0</v>
      </c>
      <c r="AS238" s="46">
        <v>0</v>
      </c>
      <c r="AT238" s="46">
        <f t="shared" si="225"/>
        <v>0</v>
      </c>
      <c r="AU238" s="46">
        <v>0</v>
      </c>
      <c r="AV238" s="46">
        <f t="shared" si="226"/>
        <v>0</v>
      </c>
      <c r="AW238" s="46">
        <v>0</v>
      </c>
      <c r="AX238" s="46">
        <f t="shared" si="227"/>
        <v>0</v>
      </c>
      <c r="AY238" s="46">
        <v>0</v>
      </c>
      <c r="AZ238" s="46">
        <f t="shared" si="186"/>
        <v>0</v>
      </c>
      <c r="BA238" s="46">
        <v>0</v>
      </c>
      <c r="BB238" s="46">
        <f t="shared" si="187"/>
        <v>0</v>
      </c>
      <c r="BC238" s="46">
        <v>0</v>
      </c>
      <c r="BD238" s="46">
        <f t="shared" si="188"/>
        <v>0</v>
      </c>
      <c r="BE238" s="46">
        <v>0</v>
      </c>
      <c r="BF238" s="46">
        <f t="shared" si="189"/>
        <v>0</v>
      </c>
      <c r="BG238" s="46">
        <v>0</v>
      </c>
      <c r="BH238" s="46">
        <f t="shared" si="190"/>
        <v>0</v>
      </c>
      <c r="BI238" s="46">
        <v>0</v>
      </c>
      <c r="BJ238" s="46">
        <f t="shared" si="191"/>
        <v>0</v>
      </c>
      <c r="BK238" s="46">
        <v>0</v>
      </c>
      <c r="BL238" s="46">
        <f t="shared" si="192"/>
        <v>0</v>
      </c>
      <c r="BM238" s="46">
        <v>0</v>
      </c>
      <c r="BN238" s="46">
        <f t="shared" si="193"/>
        <v>0</v>
      </c>
      <c r="BO238" s="46">
        <v>0</v>
      </c>
      <c r="BP238" s="46">
        <f t="shared" si="194"/>
        <v>0</v>
      </c>
      <c r="BQ238" s="46">
        <v>0</v>
      </c>
      <c r="BR238" s="46">
        <f t="shared" si="195"/>
        <v>0</v>
      </c>
      <c r="BS238" s="46">
        <v>0</v>
      </c>
      <c r="BT238" s="46">
        <f t="shared" si="196"/>
        <v>0</v>
      </c>
      <c r="BU238" s="46">
        <v>0</v>
      </c>
      <c r="BV238" s="46">
        <f t="shared" si="197"/>
        <v>0</v>
      </c>
      <c r="BW238" s="46">
        <v>0</v>
      </c>
      <c r="BX238" s="46">
        <f t="shared" si="198"/>
        <v>0</v>
      </c>
      <c r="BY238" s="46">
        <v>0</v>
      </c>
      <c r="BZ238" s="46">
        <f t="shared" si="199"/>
        <v>0</v>
      </c>
      <c r="CA238" s="47">
        <v>0</v>
      </c>
      <c r="CB238" s="46">
        <f t="shared" si="200"/>
        <v>0</v>
      </c>
      <c r="CC238" s="48">
        <v>0</v>
      </c>
      <c r="CD238" s="46">
        <f t="shared" si="201"/>
        <v>0</v>
      </c>
      <c r="CE238" s="49">
        <v>20</v>
      </c>
      <c r="CF238" s="50">
        <f t="shared" si="205"/>
        <v>78000</v>
      </c>
      <c r="CG238" s="51">
        <v>1560000</v>
      </c>
      <c r="CH238" s="52"/>
      <c r="CI238" s="52"/>
      <c r="CJ238" s="52">
        <f t="shared" ref="CJ238:DC239" si="235">$CF238</f>
        <v>78000</v>
      </c>
      <c r="CK238" s="52">
        <f t="shared" si="235"/>
        <v>78000</v>
      </c>
      <c r="CL238" s="52">
        <f t="shared" si="235"/>
        <v>78000</v>
      </c>
      <c r="CM238" s="52">
        <f t="shared" si="235"/>
        <v>78000</v>
      </c>
      <c r="CN238" s="52">
        <f t="shared" si="235"/>
        <v>78000</v>
      </c>
      <c r="CO238" s="52">
        <f t="shared" si="235"/>
        <v>78000</v>
      </c>
      <c r="CP238" s="52">
        <f t="shared" si="235"/>
        <v>78000</v>
      </c>
      <c r="CQ238" s="52">
        <f t="shared" si="235"/>
        <v>78000</v>
      </c>
      <c r="CR238" s="52">
        <f t="shared" si="235"/>
        <v>78000</v>
      </c>
      <c r="CS238" s="52">
        <f t="shared" si="235"/>
        <v>78000</v>
      </c>
      <c r="CT238" s="52">
        <f t="shared" si="235"/>
        <v>78000</v>
      </c>
      <c r="CU238" s="52">
        <f t="shared" si="235"/>
        <v>78000</v>
      </c>
      <c r="CV238" s="52">
        <f t="shared" si="235"/>
        <v>78000</v>
      </c>
      <c r="CW238" s="52">
        <f t="shared" si="235"/>
        <v>78000</v>
      </c>
      <c r="CX238" s="52">
        <f t="shared" si="235"/>
        <v>78000</v>
      </c>
      <c r="CY238" s="52">
        <f t="shared" si="235"/>
        <v>78000</v>
      </c>
      <c r="CZ238" s="52">
        <f t="shared" si="235"/>
        <v>78000</v>
      </c>
      <c r="DA238" s="52">
        <f t="shared" si="235"/>
        <v>78000</v>
      </c>
      <c r="DB238" s="52">
        <f t="shared" si="235"/>
        <v>78000</v>
      </c>
      <c r="DC238" s="52">
        <f t="shared" si="235"/>
        <v>78000</v>
      </c>
      <c r="DD238" s="53"/>
      <c r="DE238" s="53"/>
      <c r="DF238" s="53"/>
      <c r="DG238" s="54">
        <v>-1500000</v>
      </c>
      <c r="DH238" s="55">
        <v>20</v>
      </c>
      <c r="DI238" s="56" t="s">
        <v>1084</v>
      </c>
      <c r="DJ238" s="88">
        <v>0</v>
      </c>
      <c r="DK238" s="57">
        <v>60000</v>
      </c>
      <c r="DL238" s="57">
        <v>-18000</v>
      </c>
      <c r="DM238" s="57">
        <v>-96000</v>
      </c>
      <c r="DN238" s="57">
        <v>-174000</v>
      </c>
      <c r="DO238" s="57">
        <v>0</v>
      </c>
      <c r="DP238" s="58">
        <v>780</v>
      </c>
      <c r="DQ238" s="58">
        <v>-234</v>
      </c>
      <c r="DR238" s="58">
        <v>-1248</v>
      </c>
      <c r="DS238" s="58">
        <v>-2262</v>
      </c>
    </row>
    <row r="239" spans="1:123" x14ac:dyDescent="0.25">
      <c r="A239" s="30" t="s">
        <v>1102</v>
      </c>
      <c r="B239" s="65">
        <v>1570016</v>
      </c>
      <c r="C239" s="66"/>
      <c r="D239" s="67" t="s">
        <v>1103</v>
      </c>
      <c r="E239" s="34" t="s">
        <v>616</v>
      </c>
      <c r="F239" s="34" t="s">
        <v>604</v>
      </c>
      <c r="G239" s="34" t="s">
        <v>463</v>
      </c>
      <c r="H239" s="34" t="s">
        <v>54</v>
      </c>
      <c r="I239" s="34" t="s">
        <v>490</v>
      </c>
      <c r="J239" s="34" t="s">
        <v>114</v>
      </c>
      <c r="K239" s="34" t="s">
        <v>491</v>
      </c>
      <c r="L239" s="34" t="s">
        <v>617</v>
      </c>
      <c r="M239" s="36">
        <v>1.04</v>
      </c>
      <c r="N239" s="69" t="s">
        <v>468</v>
      </c>
      <c r="O239" s="69" t="s">
        <v>30</v>
      </c>
      <c r="P239" s="37" t="s">
        <v>493</v>
      </c>
      <c r="Q239" s="38">
        <v>2023</v>
      </c>
      <c r="R239" s="39" t="s">
        <v>470</v>
      </c>
      <c r="S239" s="37" t="s">
        <v>493</v>
      </c>
      <c r="T239" s="39" t="s">
        <v>523</v>
      </c>
      <c r="U239" s="39" t="s">
        <v>524</v>
      </c>
      <c r="V239" s="39" t="s">
        <v>606</v>
      </c>
      <c r="W239" s="40" t="s">
        <v>618</v>
      </c>
      <c r="X239" s="40" t="s">
        <v>530</v>
      </c>
      <c r="Y239" s="41"/>
      <c r="Z239" s="274">
        <v>0</v>
      </c>
      <c r="AA239" s="42"/>
      <c r="AB239" s="43">
        <v>142365.6</v>
      </c>
      <c r="AC239" s="43">
        <v>0</v>
      </c>
      <c r="AD239" s="43"/>
      <c r="AE239" s="43">
        <v>0</v>
      </c>
      <c r="AF239" s="44"/>
      <c r="AG239" s="45">
        <f t="shared" si="211"/>
        <v>142365.6</v>
      </c>
      <c r="AH239" s="45">
        <f t="shared" si="212"/>
        <v>148060.22400000002</v>
      </c>
      <c r="AI239" s="45">
        <f t="shared" si="209"/>
        <v>148060.22400000002</v>
      </c>
      <c r="AJ239" s="46">
        <v>0</v>
      </c>
      <c r="AK239" s="46">
        <v>0</v>
      </c>
      <c r="AL239" s="46">
        <f t="shared" si="222"/>
        <v>0</v>
      </c>
      <c r="AM239" s="46">
        <v>142365.6</v>
      </c>
      <c r="AN239" s="46">
        <f t="shared" ref="AN239:AN302" si="236">$M239*AM239</f>
        <v>148060.22400000002</v>
      </c>
      <c r="AO239" s="46">
        <v>0</v>
      </c>
      <c r="AP239" s="46">
        <f t="shared" si="223"/>
        <v>0</v>
      </c>
      <c r="AQ239" s="46">
        <v>0</v>
      </c>
      <c r="AR239" s="46">
        <f t="shared" si="224"/>
        <v>0</v>
      </c>
      <c r="AS239" s="46">
        <v>0</v>
      </c>
      <c r="AT239" s="46">
        <f t="shared" si="225"/>
        <v>0</v>
      </c>
      <c r="AU239" s="46">
        <v>0</v>
      </c>
      <c r="AV239" s="46">
        <f t="shared" si="226"/>
        <v>0</v>
      </c>
      <c r="AW239" s="46">
        <v>0</v>
      </c>
      <c r="AX239" s="46">
        <f t="shared" si="227"/>
        <v>0</v>
      </c>
      <c r="AY239" s="46">
        <v>0</v>
      </c>
      <c r="AZ239" s="46">
        <f t="shared" ref="AZ239:AZ302" si="237">$M239*AY239</f>
        <v>0</v>
      </c>
      <c r="BA239" s="46">
        <v>0</v>
      </c>
      <c r="BB239" s="46">
        <f t="shared" ref="BB239:BB302" si="238">$M239*BA239</f>
        <v>0</v>
      </c>
      <c r="BC239" s="46">
        <v>0</v>
      </c>
      <c r="BD239" s="46">
        <f t="shared" ref="BD239:BD302" si="239">$M239*BC239</f>
        <v>0</v>
      </c>
      <c r="BE239" s="46">
        <v>0</v>
      </c>
      <c r="BF239" s="46">
        <f t="shared" ref="BF239:BF302" si="240">$M239*BE239</f>
        <v>0</v>
      </c>
      <c r="BG239" s="46">
        <v>0</v>
      </c>
      <c r="BH239" s="46">
        <f t="shared" ref="BH239:BH302" si="241">$M239*BG239</f>
        <v>0</v>
      </c>
      <c r="BI239" s="46">
        <v>0</v>
      </c>
      <c r="BJ239" s="46">
        <f t="shared" ref="BJ239:BJ302" si="242">$M239*BI239</f>
        <v>0</v>
      </c>
      <c r="BK239" s="46">
        <v>0</v>
      </c>
      <c r="BL239" s="46">
        <f t="shared" ref="BL239:BL302" si="243">$M239*BK239</f>
        <v>0</v>
      </c>
      <c r="BM239" s="46">
        <v>0</v>
      </c>
      <c r="BN239" s="46">
        <f t="shared" ref="BN239:BN302" si="244">$M239*BM239</f>
        <v>0</v>
      </c>
      <c r="BO239" s="46">
        <v>0</v>
      </c>
      <c r="BP239" s="46">
        <f t="shared" ref="BP239:BP302" si="245">$M239*BO239</f>
        <v>0</v>
      </c>
      <c r="BQ239" s="46">
        <v>0</v>
      </c>
      <c r="BR239" s="46">
        <f t="shared" ref="BR239:BR302" si="246">$M239*BQ239</f>
        <v>0</v>
      </c>
      <c r="BS239" s="46">
        <v>0</v>
      </c>
      <c r="BT239" s="46">
        <f t="shared" ref="BT239:BT302" si="247">$M239*BS239</f>
        <v>0</v>
      </c>
      <c r="BU239" s="46">
        <v>0</v>
      </c>
      <c r="BV239" s="46">
        <f t="shared" ref="BV239:BV302" si="248">$M239*BU239</f>
        <v>0</v>
      </c>
      <c r="BW239" s="46">
        <v>0</v>
      </c>
      <c r="BX239" s="46">
        <f t="shared" ref="BX239:BX302" si="249">$M239*BW239</f>
        <v>0</v>
      </c>
      <c r="BY239" s="46">
        <v>0</v>
      </c>
      <c r="BZ239" s="46">
        <f t="shared" ref="BZ239:BZ302" si="250">$M239*BY239</f>
        <v>0</v>
      </c>
      <c r="CA239" s="47">
        <v>0</v>
      </c>
      <c r="CB239" s="46">
        <f t="shared" ref="CB239:CB302" si="251">$M239*CA239</f>
        <v>0</v>
      </c>
      <c r="CC239" s="48">
        <v>0</v>
      </c>
      <c r="CD239" s="46">
        <f t="shared" ref="CD239:CD302" si="252">$M239*CC239</f>
        <v>0</v>
      </c>
      <c r="CE239" s="49">
        <v>20</v>
      </c>
      <c r="CF239" s="50">
        <f t="shared" si="205"/>
        <v>7403.0112000000008</v>
      </c>
      <c r="CG239" s="51">
        <v>142365.6</v>
      </c>
      <c r="CH239" s="52"/>
      <c r="CI239" s="52"/>
      <c r="CJ239" s="52"/>
      <c r="CK239" s="53"/>
      <c r="CL239" s="52">
        <f t="shared" si="235"/>
        <v>7403.0112000000008</v>
      </c>
      <c r="CM239" s="52">
        <f t="shared" si="235"/>
        <v>7403.0112000000008</v>
      </c>
      <c r="CN239" s="52">
        <f t="shared" si="235"/>
        <v>7403.0112000000008</v>
      </c>
      <c r="CO239" s="52">
        <f t="shared" si="235"/>
        <v>7403.0112000000008</v>
      </c>
      <c r="CP239" s="52">
        <f t="shared" si="235"/>
        <v>7403.0112000000008</v>
      </c>
      <c r="CQ239" s="52">
        <f t="shared" si="235"/>
        <v>7403.0112000000008</v>
      </c>
      <c r="CR239" s="52">
        <f t="shared" si="235"/>
        <v>7403.0112000000008</v>
      </c>
      <c r="CS239" s="52">
        <f t="shared" si="235"/>
        <v>7403.0112000000008</v>
      </c>
      <c r="CT239" s="52">
        <f t="shared" si="235"/>
        <v>7403.0112000000008</v>
      </c>
      <c r="CU239" s="52">
        <f t="shared" si="235"/>
        <v>7403.0112000000008</v>
      </c>
      <c r="CV239" s="52">
        <f t="shared" si="235"/>
        <v>7403.0112000000008</v>
      </c>
      <c r="CW239" s="52">
        <f t="shared" si="235"/>
        <v>7403.0112000000008</v>
      </c>
      <c r="CX239" s="52">
        <f t="shared" si="235"/>
        <v>7403.0112000000008</v>
      </c>
      <c r="CY239" s="52">
        <f t="shared" si="235"/>
        <v>7403.0112000000008</v>
      </c>
      <c r="CZ239" s="52">
        <f t="shared" si="235"/>
        <v>7403.0112000000008</v>
      </c>
      <c r="DA239" s="52">
        <f t="shared" si="235"/>
        <v>7403.0112000000008</v>
      </c>
      <c r="DB239" s="52">
        <f t="shared" si="235"/>
        <v>7403.0112000000008</v>
      </c>
      <c r="DC239" s="52">
        <f t="shared" si="235"/>
        <v>7403.0112000000008</v>
      </c>
      <c r="DD239" s="52">
        <f t="shared" ref="DD239:DE239" si="253">$CF239</f>
        <v>7403.0112000000008</v>
      </c>
      <c r="DE239" s="52">
        <f t="shared" si="253"/>
        <v>7403.0112000000008</v>
      </c>
      <c r="DF239" s="52"/>
      <c r="DG239" s="54">
        <v>0</v>
      </c>
      <c r="DH239" s="55">
        <v>20</v>
      </c>
      <c r="DI239" s="56" t="s">
        <v>620</v>
      </c>
      <c r="DJ239" s="57">
        <v>0</v>
      </c>
      <c r="DK239" s="57">
        <v>0</v>
      </c>
      <c r="DL239" s="57">
        <v>0</v>
      </c>
      <c r="DM239" s="57">
        <v>142365.6</v>
      </c>
      <c r="DN239" s="57">
        <v>135247.32</v>
      </c>
      <c r="DO239" s="57">
        <v>0</v>
      </c>
      <c r="DP239" s="58">
        <v>0</v>
      </c>
      <c r="DQ239" s="58">
        <v>0</v>
      </c>
      <c r="DR239" s="58">
        <v>1850.7528</v>
      </c>
      <c r="DS239" s="58">
        <v>1758.21516</v>
      </c>
    </row>
    <row r="240" spans="1:123" x14ac:dyDescent="0.25">
      <c r="A240" s="30" t="s">
        <v>1104</v>
      </c>
      <c r="B240" s="65">
        <v>1570018</v>
      </c>
      <c r="C240" s="66"/>
      <c r="D240" s="67" t="s">
        <v>1105</v>
      </c>
      <c r="E240" s="34" t="s">
        <v>616</v>
      </c>
      <c r="F240" s="34" t="s">
        <v>489</v>
      </c>
      <c r="G240" s="34" t="s">
        <v>463</v>
      </c>
      <c r="H240" s="34" t="s">
        <v>54</v>
      </c>
      <c r="I240" s="34" t="s">
        <v>490</v>
      </c>
      <c r="J240" s="34" t="s">
        <v>114</v>
      </c>
      <c r="K240" s="34" t="s">
        <v>491</v>
      </c>
      <c r="L240" s="34" t="s">
        <v>649</v>
      </c>
      <c r="M240" s="36">
        <v>1.04</v>
      </c>
      <c r="N240" s="69" t="s">
        <v>586</v>
      </c>
      <c r="O240" s="69" t="s">
        <v>30</v>
      </c>
      <c r="P240" s="37" t="s">
        <v>493</v>
      </c>
      <c r="Q240" s="38">
        <v>2023</v>
      </c>
      <c r="R240" s="39" t="s">
        <v>58</v>
      </c>
      <c r="S240" s="37" t="s">
        <v>471</v>
      </c>
      <c r="T240" s="39" t="s">
        <v>523</v>
      </c>
      <c r="U240" s="39" t="s">
        <v>524</v>
      </c>
      <c r="V240" s="39" t="s">
        <v>606</v>
      </c>
      <c r="W240" s="40" t="s">
        <v>650</v>
      </c>
      <c r="X240" s="40" t="s">
        <v>530</v>
      </c>
      <c r="Y240" s="41"/>
      <c r="Z240" s="274">
        <v>0</v>
      </c>
      <c r="AA240" s="42"/>
      <c r="AB240" s="43">
        <v>208000</v>
      </c>
      <c r="AC240" s="43">
        <v>0</v>
      </c>
      <c r="AD240" s="43"/>
      <c r="AE240" s="43">
        <v>0</v>
      </c>
      <c r="AF240" s="44"/>
      <c r="AG240" s="45">
        <f t="shared" si="211"/>
        <v>208000</v>
      </c>
      <c r="AH240" s="45">
        <f t="shared" si="212"/>
        <v>208000</v>
      </c>
      <c r="AI240" s="45">
        <f t="shared" si="209"/>
        <v>208000</v>
      </c>
      <c r="AJ240" s="46">
        <v>208000</v>
      </c>
      <c r="AK240" s="46">
        <v>0</v>
      </c>
      <c r="AL240" s="46">
        <f t="shared" si="222"/>
        <v>0</v>
      </c>
      <c r="AM240" s="46">
        <v>0</v>
      </c>
      <c r="AN240" s="46">
        <f t="shared" si="236"/>
        <v>0</v>
      </c>
      <c r="AO240" s="46">
        <v>0</v>
      </c>
      <c r="AP240" s="46">
        <f t="shared" si="223"/>
        <v>0</v>
      </c>
      <c r="AQ240" s="46">
        <v>0</v>
      </c>
      <c r="AR240" s="46">
        <f t="shared" si="224"/>
        <v>0</v>
      </c>
      <c r="AS240" s="46">
        <v>0</v>
      </c>
      <c r="AT240" s="46">
        <f t="shared" si="225"/>
        <v>0</v>
      </c>
      <c r="AU240" s="46">
        <v>0</v>
      </c>
      <c r="AV240" s="46">
        <f t="shared" si="226"/>
        <v>0</v>
      </c>
      <c r="AW240" s="46">
        <v>0</v>
      </c>
      <c r="AX240" s="46">
        <f t="shared" si="227"/>
        <v>0</v>
      </c>
      <c r="AY240" s="46">
        <v>0</v>
      </c>
      <c r="AZ240" s="46">
        <f t="shared" si="237"/>
        <v>0</v>
      </c>
      <c r="BA240" s="46">
        <v>0</v>
      </c>
      <c r="BB240" s="46">
        <f t="shared" si="238"/>
        <v>0</v>
      </c>
      <c r="BC240" s="46">
        <v>0</v>
      </c>
      <c r="BD240" s="46">
        <f t="shared" si="239"/>
        <v>0</v>
      </c>
      <c r="BE240" s="46">
        <v>0</v>
      </c>
      <c r="BF240" s="46">
        <f t="shared" si="240"/>
        <v>0</v>
      </c>
      <c r="BG240" s="46">
        <v>0</v>
      </c>
      <c r="BH240" s="46">
        <f t="shared" si="241"/>
        <v>0</v>
      </c>
      <c r="BI240" s="46">
        <v>0</v>
      </c>
      <c r="BJ240" s="46">
        <f t="shared" si="242"/>
        <v>0</v>
      </c>
      <c r="BK240" s="46">
        <v>0</v>
      </c>
      <c r="BL240" s="46">
        <f t="shared" si="243"/>
        <v>0</v>
      </c>
      <c r="BM240" s="46">
        <v>0</v>
      </c>
      <c r="BN240" s="46">
        <f t="shared" si="244"/>
        <v>0</v>
      </c>
      <c r="BO240" s="46">
        <v>0</v>
      </c>
      <c r="BP240" s="46">
        <f t="shared" si="245"/>
        <v>0</v>
      </c>
      <c r="BQ240" s="46">
        <v>0</v>
      </c>
      <c r="BR240" s="46">
        <f t="shared" si="246"/>
        <v>0</v>
      </c>
      <c r="BS240" s="46">
        <v>0</v>
      </c>
      <c r="BT240" s="46">
        <f t="shared" si="247"/>
        <v>0</v>
      </c>
      <c r="BU240" s="46">
        <v>0</v>
      </c>
      <c r="BV240" s="46">
        <f t="shared" si="248"/>
        <v>0</v>
      </c>
      <c r="BW240" s="46">
        <v>0</v>
      </c>
      <c r="BX240" s="46">
        <f t="shared" si="249"/>
        <v>0</v>
      </c>
      <c r="BY240" s="46">
        <v>0</v>
      </c>
      <c r="BZ240" s="46">
        <f t="shared" si="250"/>
        <v>0</v>
      </c>
      <c r="CA240" s="47">
        <v>0</v>
      </c>
      <c r="CB240" s="46">
        <f t="shared" si="251"/>
        <v>0</v>
      </c>
      <c r="CC240" s="48">
        <v>0</v>
      </c>
      <c r="CD240" s="46">
        <f t="shared" si="252"/>
        <v>0</v>
      </c>
      <c r="CE240" s="49">
        <v>20</v>
      </c>
      <c r="CF240" s="50">
        <f t="shared" si="205"/>
        <v>10400</v>
      </c>
      <c r="CG240" s="51">
        <v>208000</v>
      </c>
      <c r="CH240" s="52"/>
      <c r="CI240" s="52"/>
      <c r="CJ240" s="52">
        <f t="shared" ref="CJ240:DC249" si="254">$CF240</f>
        <v>10400</v>
      </c>
      <c r="CK240" s="52">
        <f t="shared" si="254"/>
        <v>10400</v>
      </c>
      <c r="CL240" s="52">
        <f t="shared" si="254"/>
        <v>10400</v>
      </c>
      <c r="CM240" s="52">
        <f t="shared" si="254"/>
        <v>10400</v>
      </c>
      <c r="CN240" s="52">
        <f t="shared" si="254"/>
        <v>10400</v>
      </c>
      <c r="CO240" s="52">
        <f t="shared" si="254"/>
        <v>10400</v>
      </c>
      <c r="CP240" s="52">
        <f t="shared" si="254"/>
        <v>10400</v>
      </c>
      <c r="CQ240" s="52">
        <f t="shared" si="254"/>
        <v>10400</v>
      </c>
      <c r="CR240" s="52">
        <f t="shared" si="254"/>
        <v>10400</v>
      </c>
      <c r="CS240" s="52">
        <f t="shared" si="254"/>
        <v>10400</v>
      </c>
      <c r="CT240" s="52">
        <f t="shared" si="254"/>
        <v>10400</v>
      </c>
      <c r="CU240" s="52">
        <f t="shared" si="254"/>
        <v>10400</v>
      </c>
      <c r="CV240" s="52">
        <f t="shared" si="254"/>
        <v>10400</v>
      </c>
      <c r="CW240" s="52">
        <f t="shared" si="254"/>
        <v>10400</v>
      </c>
      <c r="CX240" s="52">
        <f t="shared" si="254"/>
        <v>10400</v>
      </c>
      <c r="CY240" s="52">
        <f t="shared" si="254"/>
        <v>10400</v>
      </c>
      <c r="CZ240" s="52">
        <f t="shared" si="254"/>
        <v>10400</v>
      </c>
      <c r="DA240" s="52">
        <f t="shared" si="254"/>
        <v>10400</v>
      </c>
      <c r="DB240" s="52">
        <f t="shared" si="254"/>
        <v>10400</v>
      </c>
      <c r="DC240" s="52">
        <f t="shared" si="254"/>
        <v>10400</v>
      </c>
      <c r="DD240" s="53"/>
      <c r="DE240" s="53"/>
      <c r="DF240" s="53"/>
      <c r="DG240" s="54">
        <v>0</v>
      </c>
      <c r="DH240" s="55">
        <v>20</v>
      </c>
      <c r="DI240" s="56" t="s">
        <v>620</v>
      </c>
      <c r="DJ240" s="57">
        <v>0</v>
      </c>
      <c r="DK240" s="57">
        <v>208000</v>
      </c>
      <c r="DL240" s="57">
        <v>197600</v>
      </c>
      <c r="DM240" s="57">
        <v>187200</v>
      </c>
      <c r="DN240" s="57">
        <v>176800</v>
      </c>
      <c r="DO240" s="57">
        <v>0</v>
      </c>
      <c r="DP240" s="58">
        <v>2704</v>
      </c>
      <c r="DQ240" s="58">
        <v>2568.7999999999997</v>
      </c>
      <c r="DR240" s="58">
        <v>2433.6</v>
      </c>
      <c r="DS240" s="58">
        <v>2298.4</v>
      </c>
    </row>
    <row r="241" spans="1:123" x14ac:dyDescent="0.25">
      <c r="A241" s="30" t="s">
        <v>1106</v>
      </c>
      <c r="B241" s="65">
        <v>1570019</v>
      </c>
      <c r="C241" s="66"/>
      <c r="D241" s="67" t="s">
        <v>1107</v>
      </c>
      <c r="E241" s="34" t="s">
        <v>616</v>
      </c>
      <c r="F241" s="34" t="s">
        <v>489</v>
      </c>
      <c r="G241" s="34" t="s">
        <v>463</v>
      </c>
      <c r="H241" s="34" t="s">
        <v>54</v>
      </c>
      <c r="I241" s="34" t="s">
        <v>490</v>
      </c>
      <c r="J241" s="34" t="s">
        <v>114</v>
      </c>
      <c r="K241" s="34" t="s">
        <v>491</v>
      </c>
      <c r="L241" s="34" t="s">
        <v>649</v>
      </c>
      <c r="M241" s="36">
        <v>1.04</v>
      </c>
      <c r="N241" s="69" t="s">
        <v>468</v>
      </c>
      <c r="O241" s="69" t="s">
        <v>30</v>
      </c>
      <c r="P241" s="37" t="s">
        <v>493</v>
      </c>
      <c r="Q241" s="38">
        <v>2023</v>
      </c>
      <c r="R241" s="39" t="s">
        <v>58</v>
      </c>
      <c r="S241" s="37" t="s">
        <v>471</v>
      </c>
      <c r="T241" s="39" t="s">
        <v>523</v>
      </c>
      <c r="U241" s="39" t="s">
        <v>524</v>
      </c>
      <c r="V241" s="39" t="s">
        <v>606</v>
      </c>
      <c r="W241" s="40" t="s">
        <v>650</v>
      </c>
      <c r="X241" s="40" t="s">
        <v>530</v>
      </c>
      <c r="Y241" s="41"/>
      <c r="Z241" s="274">
        <v>0</v>
      </c>
      <c r="AA241" s="42"/>
      <c r="AB241" s="43">
        <v>208000</v>
      </c>
      <c r="AC241" s="43">
        <v>0</v>
      </c>
      <c r="AD241" s="43"/>
      <c r="AE241" s="43">
        <v>0</v>
      </c>
      <c r="AF241" s="44"/>
      <c r="AG241" s="45">
        <f t="shared" si="211"/>
        <v>208000</v>
      </c>
      <c r="AH241" s="45">
        <f t="shared" si="212"/>
        <v>216320</v>
      </c>
      <c r="AI241" s="45">
        <f t="shared" si="209"/>
        <v>216320</v>
      </c>
      <c r="AJ241" s="46">
        <v>0</v>
      </c>
      <c r="AK241" s="46">
        <v>208000</v>
      </c>
      <c r="AL241" s="46">
        <f t="shared" si="222"/>
        <v>216320</v>
      </c>
      <c r="AM241" s="46">
        <v>0</v>
      </c>
      <c r="AN241" s="46">
        <f t="shared" si="236"/>
        <v>0</v>
      </c>
      <c r="AO241" s="46">
        <v>0</v>
      </c>
      <c r="AP241" s="46">
        <f t="shared" si="223"/>
        <v>0</v>
      </c>
      <c r="AQ241" s="46">
        <v>0</v>
      </c>
      <c r="AR241" s="46">
        <f t="shared" si="224"/>
        <v>0</v>
      </c>
      <c r="AS241" s="46">
        <v>0</v>
      </c>
      <c r="AT241" s="46">
        <f t="shared" si="225"/>
        <v>0</v>
      </c>
      <c r="AU241" s="46">
        <v>0</v>
      </c>
      <c r="AV241" s="46">
        <f t="shared" si="226"/>
        <v>0</v>
      </c>
      <c r="AW241" s="46">
        <v>0</v>
      </c>
      <c r="AX241" s="46">
        <f t="shared" si="227"/>
        <v>0</v>
      </c>
      <c r="AY241" s="46">
        <v>0</v>
      </c>
      <c r="AZ241" s="46">
        <f t="shared" si="237"/>
        <v>0</v>
      </c>
      <c r="BA241" s="46">
        <v>0</v>
      </c>
      <c r="BB241" s="46">
        <f t="shared" si="238"/>
        <v>0</v>
      </c>
      <c r="BC241" s="46">
        <v>0</v>
      </c>
      <c r="BD241" s="46">
        <f t="shared" si="239"/>
        <v>0</v>
      </c>
      <c r="BE241" s="46">
        <v>0</v>
      </c>
      <c r="BF241" s="46">
        <f t="shared" si="240"/>
        <v>0</v>
      </c>
      <c r="BG241" s="46">
        <v>0</v>
      </c>
      <c r="BH241" s="46">
        <f t="shared" si="241"/>
        <v>0</v>
      </c>
      <c r="BI241" s="46">
        <v>0</v>
      </c>
      <c r="BJ241" s="46">
        <f t="shared" si="242"/>
        <v>0</v>
      </c>
      <c r="BK241" s="46">
        <v>0</v>
      </c>
      <c r="BL241" s="46">
        <f t="shared" si="243"/>
        <v>0</v>
      </c>
      <c r="BM241" s="46">
        <v>0</v>
      </c>
      <c r="BN241" s="46">
        <f t="shared" si="244"/>
        <v>0</v>
      </c>
      <c r="BO241" s="46">
        <v>0</v>
      </c>
      <c r="BP241" s="46">
        <f t="shared" si="245"/>
        <v>0</v>
      </c>
      <c r="BQ241" s="46">
        <v>0</v>
      </c>
      <c r="BR241" s="46">
        <f t="shared" si="246"/>
        <v>0</v>
      </c>
      <c r="BS241" s="46">
        <v>0</v>
      </c>
      <c r="BT241" s="46">
        <f t="shared" si="247"/>
        <v>0</v>
      </c>
      <c r="BU241" s="46">
        <v>0</v>
      </c>
      <c r="BV241" s="46">
        <f t="shared" si="248"/>
        <v>0</v>
      </c>
      <c r="BW241" s="46">
        <v>0</v>
      </c>
      <c r="BX241" s="46">
        <f t="shared" si="249"/>
        <v>0</v>
      </c>
      <c r="BY241" s="46">
        <v>0</v>
      </c>
      <c r="BZ241" s="46">
        <f t="shared" si="250"/>
        <v>0</v>
      </c>
      <c r="CA241" s="47">
        <v>0</v>
      </c>
      <c r="CB241" s="46">
        <f t="shared" si="251"/>
        <v>0</v>
      </c>
      <c r="CC241" s="48">
        <v>0</v>
      </c>
      <c r="CD241" s="46">
        <f t="shared" si="252"/>
        <v>0</v>
      </c>
      <c r="CE241" s="49">
        <v>20</v>
      </c>
      <c r="CF241" s="50">
        <f t="shared" si="205"/>
        <v>10816</v>
      </c>
      <c r="CG241" s="51">
        <v>208000</v>
      </c>
      <c r="CH241" s="52"/>
      <c r="CI241" s="52"/>
      <c r="CJ241" s="52"/>
      <c r="CK241" s="52">
        <f t="shared" si="254"/>
        <v>10816</v>
      </c>
      <c r="CL241" s="52">
        <f t="shared" si="254"/>
        <v>10816</v>
      </c>
      <c r="CM241" s="52">
        <f t="shared" si="254"/>
        <v>10816</v>
      </c>
      <c r="CN241" s="52">
        <f t="shared" si="254"/>
        <v>10816</v>
      </c>
      <c r="CO241" s="52">
        <f t="shared" si="254"/>
        <v>10816</v>
      </c>
      <c r="CP241" s="52">
        <f t="shared" si="254"/>
        <v>10816</v>
      </c>
      <c r="CQ241" s="52">
        <f t="shared" si="254"/>
        <v>10816</v>
      </c>
      <c r="CR241" s="52">
        <f t="shared" si="254"/>
        <v>10816</v>
      </c>
      <c r="CS241" s="52">
        <f t="shared" si="254"/>
        <v>10816</v>
      </c>
      <c r="CT241" s="52">
        <f t="shared" si="254"/>
        <v>10816</v>
      </c>
      <c r="CU241" s="52">
        <f t="shared" si="254"/>
        <v>10816</v>
      </c>
      <c r="CV241" s="52">
        <f t="shared" si="254"/>
        <v>10816</v>
      </c>
      <c r="CW241" s="52">
        <f t="shared" si="254"/>
        <v>10816</v>
      </c>
      <c r="CX241" s="52">
        <f t="shared" si="254"/>
        <v>10816</v>
      </c>
      <c r="CY241" s="52">
        <f t="shared" si="254"/>
        <v>10816</v>
      </c>
      <c r="CZ241" s="52">
        <f t="shared" si="254"/>
        <v>10816</v>
      </c>
      <c r="DA241" s="52">
        <f t="shared" si="254"/>
        <v>10816</v>
      </c>
      <c r="DB241" s="52">
        <f t="shared" si="254"/>
        <v>10816</v>
      </c>
      <c r="DC241" s="52">
        <f t="shared" si="254"/>
        <v>10816</v>
      </c>
      <c r="DD241" s="52">
        <f t="shared" ref="DD241:DF249" si="255">$CF241</f>
        <v>10816</v>
      </c>
      <c r="DE241" s="52"/>
      <c r="DF241" s="53"/>
      <c r="DG241" s="54">
        <v>0</v>
      </c>
      <c r="DH241" s="55">
        <v>20</v>
      </c>
      <c r="DI241" s="56" t="s">
        <v>620</v>
      </c>
      <c r="DJ241" s="57">
        <v>0</v>
      </c>
      <c r="DK241" s="57">
        <v>0</v>
      </c>
      <c r="DL241" s="57">
        <v>208000</v>
      </c>
      <c r="DM241" s="57">
        <v>197600</v>
      </c>
      <c r="DN241" s="57">
        <v>187200</v>
      </c>
      <c r="DO241" s="57">
        <v>0</v>
      </c>
      <c r="DP241" s="58">
        <v>0</v>
      </c>
      <c r="DQ241" s="58">
        <v>2704</v>
      </c>
      <c r="DR241" s="58">
        <v>2568.7999999999997</v>
      </c>
      <c r="DS241" s="58">
        <v>2433.6</v>
      </c>
    </row>
    <row r="242" spans="1:123" x14ac:dyDescent="0.25">
      <c r="A242" s="30" t="s">
        <v>1108</v>
      </c>
      <c r="B242" s="65">
        <v>1570020</v>
      </c>
      <c r="C242" s="66"/>
      <c r="D242" s="67" t="s">
        <v>1109</v>
      </c>
      <c r="E242" s="34" t="s">
        <v>616</v>
      </c>
      <c r="F242" s="34" t="s">
        <v>489</v>
      </c>
      <c r="G242" s="34" t="s">
        <v>463</v>
      </c>
      <c r="H242" s="34" t="s">
        <v>54</v>
      </c>
      <c r="I242" s="34" t="s">
        <v>490</v>
      </c>
      <c r="J242" s="34" t="s">
        <v>114</v>
      </c>
      <c r="K242" s="34" t="s">
        <v>491</v>
      </c>
      <c r="L242" s="34" t="s">
        <v>649</v>
      </c>
      <c r="M242" s="36">
        <v>1.04</v>
      </c>
      <c r="N242" s="69" t="s">
        <v>468</v>
      </c>
      <c r="O242" s="69" t="s">
        <v>30</v>
      </c>
      <c r="P242" s="37" t="s">
        <v>493</v>
      </c>
      <c r="Q242" s="38">
        <v>2023</v>
      </c>
      <c r="R242" s="39" t="s">
        <v>58</v>
      </c>
      <c r="S242" s="37" t="s">
        <v>471</v>
      </c>
      <c r="T242" s="39" t="s">
        <v>523</v>
      </c>
      <c r="U242" s="39" t="s">
        <v>524</v>
      </c>
      <c r="V242" s="39" t="s">
        <v>606</v>
      </c>
      <c r="W242" s="40" t="s">
        <v>650</v>
      </c>
      <c r="X242" s="40" t="s">
        <v>530</v>
      </c>
      <c r="Y242" s="41"/>
      <c r="Z242" s="274">
        <v>0</v>
      </c>
      <c r="AA242" s="42"/>
      <c r="AB242" s="43">
        <v>187200</v>
      </c>
      <c r="AC242" s="43">
        <v>0</v>
      </c>
      <c r="AD242" s="43"/>
      <c r="AE242" s="43">
        <v>0</v>
      </c>
      <c r="AF242" s="44"/>
      <c r="AG242" s="45">
        <f t="shared" si="211"/>
        <v>187200</v>
      </c>
      <c r="AH242" s="45">
        <f t="shared" si="212"/>
        <v>194688</v>
      </c>
      <c r="AI242" s="45">
        <f t="shared" si="209"/>
        <v>194688</v>
      </c>
      <c r="AJ242" s="46">
        <v>0</v>
      </c>
      <c r="AK242" s="46">
        <v>0</v>
      </c>
      <c r="AL242" s="46">
        <f t="shared" si="222"/>
        <v>0</v>
      </c>
      <c r="AM242" s="46">
        <v>187200</v>
      </c>
      <c r="AN242" s="46">
        <f t="shared" si="236"/>
        <v>194688</v>
      </c>
      <c r="AO242" s="46">
        <v>0</v>
      </c>
      <c r="AP242" s="46">
        <f t="shared" si="223"/>
        <v>0</v>
      </c>
      <c r="AQ242" s="46">
        <v>0</v>
      </c>
      <c r="AR242" s="46">
        <f t="shared" si="224"/>
        <v>0</v>
      </c>
      <c r="AS242" s="46">
        <v>0</v>
      </c>
      <c r="AT242" s="46">
        <f t="shared" si="225"/>
        <v>0</v>
      </c>
      <c r="AU242" s="46">
        <v>0</v>
      </c>
      <c r="AV242" s="46">
        <f t="shared" si="226"/>
        <v>0</v>
      </c>
      <c r="AW242" s="46">
        <v>0</v>
      </c>
      <c r="AX242" s="46">
        <f t="shared" si="227"/>
        <v>0</v>
      </c>
      <c r="AY242" s="46">
        <v>0</v>
      </c>
      <c r="AZ242" s="46">
        <f t="shared" si="237"/>
        <v>0</v>
      </c>
      <c r="BA242" s="46">
        <v>0</v>
      </c>
      <c r="BB242" s="46">
        <f t="shared" si="238"/>
        <v>0</v>
      </c>
      <c r="BC242" s="46">
        <v>0</v>
      </c>
      <c r="BD242" s="46">
        <f t="shared" si="239"/>
        <v>0</v>
      </c>
      <c r="BE242" s="46">
        <v>0</v>
      </c>
      <c r="BF242" s="46">
        <f t="shared" si="240"/>
        <v>0</v>
      </c>
      <c r="BG242" s="46">
        <v>0</v>
      </c>
      <c r="BH242" s="46">
        <f t="shared" si="241"/>
        <v>0</v>
      </c>
      <c r="BI242" s="46">
        <v>0</v>
      </c>
      <c r="BJ242" s="46">
        <f t="shared" si="242"/>
        <v>0</v>
      </c>
      <c r="BK242" s="46">
        <v>0</v>
      </c>
      <c r="BL242" s="46">
        <f t="shared" si="243"/>
        <v>0</v>
      </c>
      <c r="BM242" s="46">
        <v>0</v>
      </c>
      <c r="BN242" s="46">
        <f t="shared" si="244"/>
        <v>0</v>
      </c>
      <c r="BO242" s="46">
        <v>0</v>
      </c>
      <c r="BP242" s="46">
        <f t="shared" si="245"/>
        <v>0</v>
      </c>
      <c r="BQ242" s="46">
        <v>0</v>
      </c>
      <c r="BR242" s="46">
        <f t="shared" si="246"/>
        <v>0</v>
      </c>
      <c r="BS242" s="46">
        <v>0</v>
      </c>
      <c r="BT242" s="46">
        <f t="shared" si="247"/>
        <v>0</v>
      </c>
      <c r="BU242" s="46">
        <v>0</v>
      </c>
      <c r="BV242" s="46">
        <f t="shared" si="248"/>
        <v>0</v>
      </c>
      <c r="BW242" s="46">
        <v>0</v>
      </c>
      <c r="BX242" s="46">
        <f t="shared" si="249"/>
        <v>0</v>
      </c>
      <c r="BY242" s="46">
        <v>0</v>
      </c>
      <c r="BZ242" s="46">
        <f t="shared" si="250"/>
        <v>0</v>
      </c>
      <c r="CA242" s="47">
        <v>0</v>
      </c>
      <c r="CB242" s="46">
        <f t="shared" si="251"/>
        <v>0</v>
      </c>
      <c r="CC242" s="48">
        <v>0</v>
      </c>
      <c r="CD242" s="46">
        <f t="shared" si="252"/>
        <v>0</v>
      </c>
      <c r="CE242" s="49">
        <v>20</v>
      </c>
      <c r="CF242" s="50">
        <f t="shared" si="205"/>
        <v>9734.4</v>
      </c>
      <c r="CG242" s="51">
        <v>187200</v>
      </c>
      <c r="CH242" s="52"/>
      <c r="CI242" s="52"/>
      <c r="CJ242" s="52"/>
      <c r="CK242" s="53"/>
      <c r="CL242" s="52">
        <f t="shared" si="254"/>
        <v>9734.4</v>
      </c>
      <c r="CM242" s="52">
        <f t="shared" si="254"/>
        <v>9734.4</v>
      </c>
      <c r="CN242" s="52">
        <f t="shared" si="254"/>
        <v>9734.4</v>
      </c>
      <c r="CO242" s="52">
        <f t="shared" si="254"/>
        <v>9734.4</v>
      </c>
      <c r="CP242" s="52">
        <f t="shared" si="254"/>
        <v>9734.4</v>
      </c>
      <c r="CQ242" s="52">
        <f t="shared" si="254"/>
        <v>9734.4</v>
      </c>
      <c r="CR242" s="52">
        <f t="shared" si="254"/>
        <v>9734.4</v>
      </c>
      <c r="CS242" s="52">
        <f t="shared" si="254"/>
        <v>9734.4</v>
      </c>
      <c r="CT242" s="52">
        <f t="shared" si="254"/>
        <v>9734.4</v>
      </c>
      <c r="CU242" s="52">
        <f t="shared" si="254"/>
        <v>9734.4</v>
      </c>
      <c r="CV242" s="52">
        <f t="shared" si="254"/>
        <v>9734.4</v>
      </c>
      <c r="CW242" s="52">
        <f t="shared" si="254"/>
        <v>9734.4</v>
      </c>
      <c r="CX242" s="52">
        <f t="shared" si="254"/>
        <v>9734.4</v>
      </c>
      <c r="CY242" s="52">
        <f t="shared" si="254"/>
        <v>9734.4</v>
      </c>
      <c r="CZ242" s="52">
        <f t="shared" si="254"/>
        <v>9734.4</v>
      </c>
      <c r="DA242" s="52">
        <f t="shared" si="254"/>
        <v>9734.4</v>
      </c>
      <c r="DB242" s="52">
        <f t="shared" si="254"/>
        <v>9734.4</v>
      </c>
      <c r="DC242" s="52">
        <f t="shared" si="254"/>
        <v>9734.4</v>
      </c>
      <c r="DD242" s="52">
        <f t="shared" si="255"/>
        <v>9734.4</v>
      </c>
      <c r="DE242" s="52">
        <f t="shared" si="255"/>
        <v>9734.4</v>
      </c>
      <c r="DF242" s="53"/>
      <c r="DG242" s="54">
        <v>0</v>
      </c>
      <c r="DH242" s="55">
        <v>20</v>
      </c>
      <c r="DI242" s="56" t="s">
        <v>620</v>
      </c>
      <c r="DJ242" s="57">
        <v>0</v>
      </c>
      <c r="DK242" s="57">
        <v>0</v>
      </c>
      <c r="DL242" s="57">
        <v>0</v>
      </c>
      <c r="DM242" s="57">
        <v>187200</v>
      </c>
      <c r="DN242" s="57">
        <v>177840</v>
      </c>
      <c r="DO242" s="57">
        <v>0</v>
      </c>
      <c r="DP242" s="58">
        <v>0</v>
      </c>
      <c r="DQ242" s="58">
        <v>0</v>
      </c>
      <c r="DR242" s="58">
        <v>2433.6</v>
      </c>
      <c r="DS242" s="58">
        <v>2311.92</v>
      </c>
    </row>
    <row r="243" spans="1:123" x14ac:dyDescent="0.25">
      <c r="A243" s="30" t="s">
        <v>1110</v>
      </c>
      <c r="B243" s="65">
        <v>1570022</v>
      </c>
      <c r="C243" s="66"/>
      <c r="D243" s="67" t="s">
        <v>1111</v>
      </c>
      <c r="E243" s="34" t="s">
        <v>863</v>
      </c>
      <c r="F243" s="34" t="s">
        <v>604</v>
      </c>
      <c r="G243" s="34" t="s">
        <v>597</v>
      </c>
      <c r="H243" s="34" t="s">
        <v>129</v>
      </c>
      <c r="I243" s="34" t="s">
        <v>806</v>
      </c>
      <c r="J243" s="34" t="s">
        <v>129</v>
      </c>
      <c r="K243" s="34" t="s">
        <v>466</v>
      </c>
      <c r="L243" s="34" t="s">
        <v>1019</v>
      </c>
      <c r="M243" s="36">
        <v>1.04</v>
      </c>
      <c r="N243" s="69" t="s">
        <v>586</v>
      </c>
      <c r="O243" s="69" t="s">
        <v>58</v>
      </c>
      <c r="P243" s="37" t="s">
        <v>469</v>
      </c>
      <c r="Q243" s="38">
        <v>2023</v>
      </c>
      <c r="R243" s="39" t="s">
        <v>470</v>
      </c>
      <c r="S243" s="37" t="s">
        <v>471</v>
      </c>
      <c r="T243" s="39" t="s">
        <v>472</v>
      </c>
      <c r="U243" s="39" t="s">
        <v>472</v>
      </c>
      <c r="V243" s="39" t="s">
        <v>1111</v>
      </c>
      <c r="W243" s="40" t="s">
        <v>808</v>
      </c>
      <c r="X243" s="40" t="s">
        <v>474</v>
      </c>
      <c r="Y243" s="41"/>
      <c r="Z243" s="274">
        <v>0</v>
      </c>
      <c r="AA243" s="42"/>
      <c r="AB243" s="43">
        <v>5200000</v>
      </c>
      <c r="AC243" s="43">
        <v>5000000</v>
      </c>
      <c r="AD243" s="43"/>
      <c r="AE243" s="43">
        <v>5000000</v>
      </c>
      <c r="AF243" s="99">
        <v>5200000</v>
      </c>
      <c r="AG243" s="100">
        <f t="shared" si="211"/>
        <v>5200000</v>
      </c>
      <c r="AH243" s="45">
        <f t="shared" si="212"/>
        <v>5387200</v>
      </c>
      <c r="AI243" s="45">
        <f t="shared" si="209"/>
        <v>5387200</v>
      </c>
      <c r="AJ243" s="73">
        <v>520000</v>
      </c>
      <c r="AK243" s="73">
        <v>1040000</v>
      </c>
      <c r="AL243" s="46">
        <f t="shared" si="222"/>
        <v>1081600</v>
      </c>
      <c r="AM243" s="73">
        <v>1560000</v>
      </c>
      <c r="AN243" s="46">
        <f t="shared" si="236"/>
        <v>1622400</v>
      </c>
      <c r="AO243" s="73">
        <v>2080000</v>
      </c>
      <c r="AP243" s="46">
        <f t="shared" si="223"/>
        <v>2163200</v>
      </c>
      <c r="AQ243" s="46">
        <v>0</v>
      </c>
      <c r="AR243" s="46">
        <f t="shared" si="224"/>
        <v>0</v>
      </c>
      <c r="AS243" s="46">
        <v>0</v>
      </c>
      <c r="AT243" s="46">
        <f t="shared" si="225"/>
        <v>0</v>
      </c>
      <c r="AU243" s="46">
        <v>0</v>
      </c>
      <c r="AV243" s="46">
        <f t="shared" si="226"/>
        <v>0</v>
      </c>
      <c r="AW243" s="46">
        <v>0</v>
      </c>
      <c r="AX243" s="46">
        <f t="shared" si="227"/>
        <v>0</v>
      </c>
      <c r="AY243" s="46">
        <v>0</v>
      </c>
      <c r="AZ243" s="46">
        <f t="shared" si="237"/>
        <v>0</v>
      </c>
      <c r="BA243" s="46">
        <v>0</v>
      </c>
      <c r="BB243" s="46">
        <f t="shared" si="238"/>
        <v>0</v>
      </c>
      <c r="BC243" s="46">
        <v>0</v>
      </c>
      <c r="BD243" s="46">
        <f t="shared" si="239"/>
        <v>0</v>
      </c>
      <c r="BE243" s="46">
        <v>0</v>
      </c>
      <c r="BF243" s="46">
        <f t="shared" si="240"/>
        <v>0</v>
      </c>
      <c r="BG243" s="46">
        <v>0</v>
      </c>
      <c r="BH243" s="46">
        <f t="shared" si="241"/>
        <v>0</v>
      </c>
      <c r="BI243" s="46">
        <v>0</v>
      </c>
      <c r="BJ243" s="46">
        <f t="shared" si="242"/>
        <v>0</v>
      </c>
      <c r="BK243" s="46">
        <v>0</v>
      </c>
      <c r="BL243" s="46">
        <f t="shared" si="243"/>
        <v>0</v>
      </c>
      <c r="BM243" s="46">
        <v>0</v>
      </c>
      <c r="BN243" s="46">
        <f t="shared" si="244"/>
        <v>0</v>
      </c>
      <c r="BO243" s="46">
        <v>0</v>
      </c>
      <c r="BP243" s="46">
        <f t="shared" si="245"/>
        <v>0</v>
      </c>
      <c r="BQ243" s="46">
        <v>0</v>
      </c>
      <c r="BR243" s="46">
        <f t="shared" si="246"/>
        <v>0</v>
      </c>
      <c r="BS243" s="46">
        <v>0</v>
      </c>
      <c r="BT243" s="46">
        <f t="shared" si="247"/>
        <v>0</v>
      </c>
      <c r="BU243" s="46">
        <v>0</v>
      </c>
      <c r="BV243" s="46">
        <f t="shared" si="248"/>
        <v>0</v>
      </c>
      <c r="BW243" s="46">
        <v>0</v>
      </c>
      <c r="BX243" s="46">
        <f t="shared" si="249"/>
        <v>0</v>
      </c>
      <c r="BY243" s="46">
        <v>0</v>
      </c>
      <c r="BZ243" s="46">
        <f t="shared" si="250"/>
        <v>0</v>
      </c>
      <c r="CA243" s="47">
        <v>0</v>
      </c>
      <c r="CB243" s="46">
        <f t="shared" si="251"/>
        <v>0</v>
      </c>
      <c r="CC243" s="48">
        <v>0</v>
      </c>
      <c r="CD243" s="46">
        <f t="shared" si="252"/>
        <v>0</v>
      </c>
      <c r="CE243" s="49">
        <v>30</v>
      </c>
      <c r="CF243" s="50">
        <f t="shared" si="205"/>
        <v>12906.666666666666</v>
      </c>
      <c r="CG243" s="71">
        <v>140000</v>
      </c>
      <c r="CH243" s="52"/>
      <c r="CI243" s="52"/>
      <c r="CJ243" s="52"/>
      <c r="CK243" s="53"/>
      <c r="CL243" s="52"/>
      <c r="CM243" s="52">
        <f t="shared" si="254"/>
        <v>12906.666666666666</v>
      </c>
      <c r="CN243" s="52">
        <f t="shared" si="254"/>
        <v>12906.666666666666</v>
      </c>
      <c r="CO243" s="52">
        <f t="shared" si="254"/>
        <v>12906.666666666666</v>
      </c>
      <c r="CP243" s="52">
        <f t="shared" si="254"/>
        <v>12906.666666666666</v>
      </c>
      <c r="CQ243" s="52">
        <f t="shared" si="254"/>
        <v>12906.666666666666</v>
      </c>
      <c r="CR243" s="52">
        <f t="shared" si="254"/>
        <v>12906.666666666666</v>
      </c>
      <c r="CS243" s="52">
        <f t="shared" si="254"/>
        <v>12906.666666666666</v>
      </c>
      <c r="CT243" s="52">
        <f t="shared" si="254"/>
        <v>12906.666666666666</v>
      </c>
      <c r="CU243" s="52">
        <f t="shared" si="254"/>
        <v>12906.666666666666</v>
      </c>
      <c r="CV243" s="52">
        <f t="shared" si="254"/>
        <v>12906.666666666666</v>
      </c>
      <c r="CW243" s="52">
        <f t="shared" si="254"/>
        <v>12906.666666666666</v>
      </c>
      <c r="CX243" s="52">
        <f t="shared" si="254"/>
        <v>12906.666666666666</v>
      </c>
      <c r="CY243" s="52">
        <f t="shared" si="254"/>
        <v>12906.666666666666</v>
      </c>
      <c r="CZ243" s="52">
        <f t="shared" si="254"/>
        <v>12906.666666666666</v>
      </c>
      <c r="DA243" s="52">
        <f t="shared" si="254"/>
        <v>12906.666666666666</v>
      </c>
      <c r="DB243" s="52">
        <f t="shared" si="254"/>
        <v>12906.666666666666</v>
      </c>
      <c r="DC243" s="52">
        <f t="shared" si="254"/>
        <v>12906.666666666666</v>
      </c>
      <c r="DD243" s="52">
        <f t="shared" si="255"/>
        <v>12906.666666666666</v>
      </c>
      <c r="DE243" s="52">
        <f t="shared" si="255"/>
        <v>12906.666666666666</v>
      </c>
      <c r="DF243" s="52">
        <f t="shared" si="255"/>
        <v>12906.666666666666</v>
      </c>
      <c r="DG243" s="54">
        <v>59999.999999999971</v>
      </c>
      <c r="DH243" s="55">
        <v>21</v>
      </c>
      <c r="DI243" s="56" t="s">
        <v>1112</v>
      </c>
      <c r="DJ243" s="88">
        <v>0</v>
      </c>
      <c r="DK243" s="57">
        <v>40000</v>
      </c>
      <c r="DL243" s="57">
        <v>120000</v>
      </c>
      <c r="DM243" s="57">
        <v>200000</v>
      </c>
      <c r="DN243" s="57">
        <v>193333.33333333334</v>
      </c>
      <c r="DO243" s="57">
        <v>0</v>
      </c>
      <c r="DP243" s="58">
        <v>520</v>
      </c>
      <c r="DQ243" s="58">
        <v>1560</v>
      </c>
      <c r="DR243" s="58">
        <v>2600</v>
      </c>
      <c r="DS243" s="58">
        <v>2513.3333333333335</v>
      </c>
    </row>
    <row r="244" spans="1:123" x14ac:dyDescent="0.25">
      <c r="A244" s="30" t="s">
        <v>1113</v>
      </c>
      <c r="B244" s="65">
        <v>1570023</v>
      </c>
      <c r="C244" s="66"/>
      <c r="D244" s="67" t="s">
        <v>1114</v>
      </c>
      <c r="E244" s="34" t="s">
        <v>583</v>
      </c>
      <c r="F244" s="34" t="s">
        <v>604</v>
      </c>
      <c r="G244" s="34" t="s">
        <v>479</v>
      </c>
      <c r="H244" s="34" t="s">
        <v>1115</v>
      </c>
      <c r="I244" s="34" t="s">
        <v>465</v>
      </c>
      <c r="J244" s="34" t="s">
        <v>44</v>
      </c>
      <c r="K244" s="34" t="s">
        <v>466</v>
      </c>
      <c r="L244" s="34" t="s">
        <v>467</v>
      </c>
      <c r="M244" s="36">
        <v>1.04</v>
      </c>
      <c r="N244" s="69" t="s">
        <v>468</v>
      </c>
      <c r="O244" s="69" t="s">
        <v>58</v>
      </c>
      <c r="P244" s="37" t="s">
        <v>469</v>
      </c>
      <c r="Q244" s="38">
        <v>2023</v>
      </c>
      <c r="R244" s="39" t="s">
        <v>470</v>
      </c>
      <c r="S244" s="37" t="s">
        <v>471</v>
      </c>
      <c r="T244" s="39" t="s">
        <v>523</v>
      </c>
      <c r="U244" s="39" t="s">
        <v>524</v>
      </c>
      <c r="V244" s="39" t="s">
        <v>606</v>
      </c>
      <c r="W244" s="40" t="s">
        <v>1116</v>
      </c>
      <c r="X244" s="40" t="s">
        <v>530</v>
      </c>
      <c r="Y244" s="41"/>
      <c r="Z244" s="274">
        <v>0</v>
      </c>
      <c r="AA244" s="42"/>
      <c r="AB244" s="43">
        <v>11440000</v>
      </c>
      <c r="AC244" s="43">
        <v>0</v>
      </c>
      <c r="AD244" s="43"/>
      <c r="AE244" s="43">
        <v>0</v>
      </c>
      <c r="AF244" s="44"/>
      <c r="AG244" s="45">
        <f t="shared" si="211"/>
        <v>11440000</v>
      </c>
      <c r="AH244" s="45">
        <f t="shared" si="212"/>
        <v>11897600</v>
      </c>
      <c r="AI244" s="45">
        <f t="shared" si="209"/>
        <v>11897600</v>
      </c>
      <c r="AJ244" s="73">
        <v>0</v>
      </c>
      <c r="AK244" s="73">
        <v>78000</v>
      </c>
      <c r="AL244" s="46">
        <f t="shared" si="222"/>
        <v>81120</v>
      </c>
      <c r="AM244" s="73">
        <v>78000</v>
      </c>
      <c r="AN244" s="46">
        <f t="shared" si="236"/>
        <v>81120</v>
      </c>
      <c r="AO244" s="73">
        <v>364000</v>
      </c>
      <c r="AP244" s="46">
        <f t="shared" si="223"/>
        <v>378560</v>
      </c>
      <c r="AQ244" s="73">
        <v>520000</v>
      </c>
      <c r="AR244" s="46">
        <f t="shared" si="224"/>
        <v>540800</v>
      </c>
      <c r="AS244" s="73">
        <v>2600000</v>
      </c>
      <c r="AT244" s="46">
        <f t="shared" si="225"/>
        <v>2704000</v>
      </c>
      <c r="AU244" s="73">
        <v>2600000</v>
      </c>
      <c r="AV244" s="46">
        <f t="shared" si="226"/>
        <v>2704000</v>
      </c>
      <c r="AW244" s="73">
        <v>2600000</v>
      </c>
      <c r="AX244" s="46">
        <f t="shared" si="227"/>
        <v>2704000</v>
      </c>
      <c r="AY244" s="73">
        <v>2600000</v>
      </c>
      <c r="AZ244" s="46">
        <f t="shared" si="237"/>
        <v>2704000</v>
      </c>
      <c r="BA244" s="46">
        <v>0</v>
      </c>
      <c r="BB244" s="46">
        <f t="shared" si="238"/>
        <v>0</v>
      </c>
      <c r="BC244" s="46">
        <v>0</v>
      </c>
      <c r="BD244" s="46">
        <f t="shared" si="239"/>
        <v>0</v>
      </c>
      <c r="BE244" s="46">
        <v>0</v>
      </c>
      <c r="BF244" s="46">
        <f t="shared" si="240"/>
        <v>0</v>
      </c>
      <c r="BG244" s="46">
        <v>0</v>
      </c>
      <c r="BH244" s="46">
        <f t="shared" si="241"/>
        <v>0</v>
      </c>
      <c r="BI244" s="46">
        <v>0</v>
      </c>
      <c r="BJ244" s="46">
        <f t="shared" si="242"/>
        <v>0</v>
      </c>
      <c r="BK244" s="46">
        <v>0</v>
      </c>
      <c r="BL244" s="46">
        <f t="shared" si="243"/>
        <v>0</v>
      </c>
      <c r="BM244" s="46">
        <v>0</v>
      </c>
      <c r="BN244" s="46">
        <f t="shared" si="244"/>
        <v>0</v>
      </c>
      <c r="BO244" s="46">
        <v>0</v>
      </c>
      <c r="BP244" s="46">
        <f t="shared" si="245"/>
        <v>0</v>
      </c>
      <c r="BQ244" s="46">
        <v>0</v>
      </c>
      <c r="BR244" s="46">
        <f t="shared" si="246"/>
        <v>0</v>
      </c>
      <c r="BS244" s="46">
        <v>0</v>
      </c>
      <c r="BT244" s="46">
        <f t="shared" si="247"/>
        <v>0</v>
      </c>
      <c r="BU244" s="46">
        <v>0</v>
      </c>
      <c r="BV244" s="46">
        <f t="shared" si="248"/>
        <v>0</v>
      </c>
      <c r="BW244" s="46">
        <v>0</v>
      </c>
      <c r="BX244" s="46">
        <f t="shared" si="249"/>
        <v>0</v>
      </c>
      <c r="BY244" s="46">
        <v>0</v>
      </c>
      <c r="BZ244" s="46">
        <f t="shared" si="250"/>
        <v>0</v>
      </c>
      <c r="CA244" s="47">
        <v>0</v>
      </c>
      <c r="CB244" s="46">
        <f t="shared" si="251"/>
        <v>0</v>
      </c>
      <c r="CC244" s="48">
        <v>0</v>
      </c>
      <c r="CD244" s="46">
        <f t="shared" si="252"/>
        <v>0</v>
      </c>
      <c r="CE244" s="49">
        <v>40</v>
      </c>
      <c r="CF244" s="50">
        <f t="shared" si="205"/>
        <v>297440</v>
      </c>
      <c r="CG244" s="71">
        <v>4576000</v>
      </c>
      <c r="CH244" s="52"/>
      <c r="CI244" s="52"/>
      <c r="CJ244" s="52"/>
      <c r="CK244" s="53"/>
      <c r="CL244" s="53"/>
      <c r="CM244" s="53"/>
      <c r="CN244" s="53"/>
      <c r="CO244" s="53"/>
      <c r="CP244" s="53"/>
      <c r="CQ244" s="52"/>
      <c r="CR244" s="52">
        <f t="shared" si="254"/>
        <v>297440</v>
      </c>
      <c r="CS244" s="52">
        <f t="shared" si="254"/>
        <v>297440</v>
      </c>
      <c r="CT244" s="52">
        <f t="shared" si="254"/>
        <v>297440</v>
      </c>
      <c r="CU244" s="52">
        <f t="shared" si="254"/>
        <v>297440</v>
      </c>
      <c r="CV244" s="52">
        <f t="shared" si="254"/>
        <v>297440</v>
      </c>
      <c r="CW244" s="52">
        <f t="shared" si="254"/>
        <v>297440</v>
      </c>
      <c r="CX244" s="52">
        <f t="shared" si="254"/>
        <v>297440</v>
      </c>
      <c r="CY244" s="52">
        <f t="shared" si="254"/>
        <v>297440</v>
      </c>
      <c r="CZ244" s="52">
        <f t="shared" si="254"/>
        <v>297440</v>
      </c>
      <c r="DA244" s="52">
        <f t="shared" si="254"/>
        <v>297440</v>
      </c>
      <c r="DB244" s="52">
        <f t="shared" si="254"/>
        <v>297440</v>
      </c>
      <c r="DC244" s="52">
        <f t="shared" si="254"/>
        <v>297440</v>
      </c>
      <c r="DD244" s="52">
        <f t="shared" si="255"/>
        <v>297440</v>
      </c>
      <c r="DE244" s="52">
        <f t="shared" si="255"/>
        <v>297440</v>
      </c>
      <c r="DF244" s="52">
        <f t="shared" si="255"/>
        <v>297440</v>
      </c>
      <c r="DG244" s="54">
        <v>6864000</v>
      </c>
      <c r="DH244" s="55">
        <v>16</v>
      </c>
      <c r="DI244" s="56" t="s">
        <v>611</v>
      </c>
      <c r="DJ244" s="57">
        <v>0</v>
      </c>
      <c r="DK244" s="57">
        <v>78000</v>
      </c>
      <c r="DL244" s="57">
        <v>156000</v>
      </c>
      <c r="DM244" s="57">
        <v>520000</v>
      </c>
      <c r="DN244" s="57">
        <v>1040000</v>
      </c>
      <c r="DO244" s="57">
        <v>0</v>
      </c>
      <c r="DP244" s="58">
        <v>1014</v>
      </c>
      <c r="DQ244" s="58">
        <v>2028</v>
      </c>
      <c r="DR244" s="58">
        <v>6760</v>
      </c>
      <c r="DS244" s="58">
        <v>13520</v>
      </c>
    </row>
    <row r="245" spans="1:123" x14ac:dyDescent="0.25">
      <c r="A245" s="30" t="s">
        <v>690</v>
      </c>
      <c r="B245" s="65">
        <v>1570024</v>
      </c>
      <c r="C245" s="66"/>
      <c r="D245" s="67" t="s">
        <v>1117</v>
      </c>
      <c r="E245" s="34" t="s">
        <v>616</v>
      </c>
      <c r="F245" s="34" t="s">
        <v>604</v>
      </c>
      <c r="G245" s="34" t="s">
        <v>463</v>
      </c>
      <c r="H245" s="34" t="s">
        <v>54</v>
      </c>
      <c r="I245" s="34" t="s">
        <v>490</v>
      </c>
      <c r="J245" s="34" t="s">
        <v>114</v>
      </c>
      <c r="K245" s="34" t="s">
        <v>491</v>
      </c>
      <c r="L245" s="34" t="s">
        <v>649</v>
      </c>
      <c r="M245" s="36">
        <v>1.04</v>
      </c>
      <c r="N245" s="69" t="s">
        <v>544</v>
      </c>
      <c r="O245" s="69" t="s">
        <v>30</v>
      </c>
      <c r="P245" s="37" t="s">
        <v>493</v>
      </c>
      <c r="Q245" s="38">
        <v>2024</v>
      </c>
      <c r="R245" s="39" t="s">
        <v>470</v>
      </c>
      <c r="S245" s="37" t="s">
        <v>493</v>
      </c>
      <c r="T245" s="39" t="s">
        <v>523</v>
      </c>
      <c r="U245" s="39" t="s">
        <v>524</v>
      </c>
      <c r="V245" s="39" t="s">
        <v>606</v>
      </c>
      <c r="W245" s="40" t="s">
        <v>1118</v>
      </c>
      <c r="X245" s="40" t="s">
        <v>619</v>
      </c>
      <c r="Y245" s="41"/>
      <c r="Z245" s="274"/>
      <c r="AA245" s="42"/>
      <c r="AB245" s="43">
        <v>621100</v>
      </c>
      <c r="AC245" s="43"/>
      <c r="AD245" s="43"/>
      <c r="AE245" s="43"/>
      <c r="AF245" s="44"/>
      <c r="AG245" s="45">
        <f t="shared" si="211"/>
        <v>621100</v>
      </c>
      <c r="AH245" s="45">
        <f t="shared" si="212"/>
        <v>621100</v>
      </c>
      <c r="AI245" s="45">
        <f t="shared" si="209"/>
        <v>621100</v>
      </c>
      <c r="AJ245" s="138">
        <v>621100</v>
      </c>
      <c r="AK245" s="46">
        <v>0</v>
      </c>
      <c r="AL245" s="46">
        <f t="shared" si="222"/>
        <v>0</v>
      </c>
      <c r="AM245" s="46">
        <v>0</v>
      </c>
      <c r="AN245" s="46">
        <f t="shared" si="236"/>
        <v>0</v>
      </c>
      <c r="AO245" s="46">
        <v>0</v>
      </c>
      <c r="AP245" s="46">
        <f t="shared" si="223"/>
        <v>0</v>
      </c>
      <c r="AQ245" s="46">
        <v>0</v>
      </c>
      <c r="AR245" s="46">
        <f t="shared" si="224"/>
        <v>0</v>
      </c>
      <c r="AS245" s="46">
        <v>0</v>
      </c>
      <c r="AT245" s="46">
        <f t="shared" si="225"/>
        <v>0</v>
      </c>
      <c r="AU245" s="46">
        <v>0</v>
      </c>
      <c r="AV245" s="46">
        <f t="shared" si="226"/>
        <v>0</v>
      </c>
      <c r="AW245" s="46">
        <v>0</v>
      </c>
      <c r="AX245" s="46">
        <f t="shared" si="227"/>
        <v>0</v>
      </c>
      <c r="AY245" s="46">
        <v>0</v>
      </c>
      <c r="AZ245" s="46">
        <f t="shared" si="237"/>
        <v>0</v>
      </c>
      <c r="BA245" s="46">
        <v>0</v>
      </c>
      <c r="BB245" s="46">
        <f t="shared" si="238"/>
        <v>0</v>
      </c>
      <c r="BC245" s="46">
        <v>0</v>
      </c>
      <c r="BD245" s="46">
        <f t="shared" si="239"/>
        <v>0</v>
      </c>
      <c r="BE245" s="46">
        <v>0</v>
      </c>
      <c r="BF245" s="46">
        <f t="shared" si="240"/>
        <v>0</v>
      </c>
      <c r="BG245" s="46">
        <v>0</v>
      </c>
      <c r="BH245" s="46">
        <f t="shared" si="241"/>
        <v>0</v>
      </c>
      <c r="BI245" s="46">
        <v>0</v>
      </c>
      <c r="BJ245" s="46">
        <f t="shared" si="242"/>
        <v>0</v>
      </c>
      <c r="BK245" s="46">
        <v>0</v>
      </c>
      <c r="BL245" s="46">
        <f t="shared" si="243"/>
        <v>0</v>
      </c>
      <c r="BM245" s="46">
        <v>0</v>
      </c>
      <c r="BN245" s="46">
        <f t="shared" si="244"/>
        <v>0</v>
      </c>
      <c r="BO245" s="46">
        <v>0</v>
      </c>
      <c r="BP245" s="46">
        <f t="shared" si="245"/>
        <v>0</v>
      </c>
      <c r="BQ245" s="46">
        <v>0</v>
      </c>
      <c r="BR245" s="46">
        <f t="shared" si="246"/>
        <v>0</v>
      </c>
      <c r="BS245" s="46">
        <v>0</v>
      </c>
      <c r="BT245" s="46">
        <f t="shared" si="247"/>
        <v>0</v>
      </c>
      <c r="BU245" s="46">
        <v>0</v>
      </c>
      <c r="BV245" s="46">
        <f t="shared" si="248"/>
        <v>0</v>
      </c>
      <c r="BW245" s="46">
        <v>0</v>
      </c>
      <c r="BX245" s="46">
        <f t="shared" si="249"/>
        <v>0</v>
      </c>
      <c r="BY245" s="46">
        <v>0</v>
      </c>
      <c r="BZ245" s="46">
        <f t="shared" si="250"/>
        <v>0</v>
      </c>
      <c r="CA245" s="47">
        <v>0</v>
      </c>
      <c r="CB245" s="46">
        <f t="shared" si="251"/>
        <v>0</v>
      </c>
      <c r="CC245" s="48">
        <v>0</v>
      </c>
      <c r="CD245" s="46">
        <f t="shared" si="252"/>
        <v>0</v>
      </c>
      <c r="CE245" s="49">
        <v>40</v>
      </c>
      <c r="CF245" s="50">
        <f t="shared" si="205"/>
        <v>15527.5</v>
      </c>
      <c r="CG245" s="51"/>
      <c r="CH245" s="52"/>
      <c r="CI245" s="52"/>
      <c r="CJ245" s="53">
        <f t="shared" ref="CJ245:CQ249" si="256">$CF245</f>
        <v>15527.5</v>
      </c>
      <c r="CK245" s="53">
        <f t="shared" si="256"/>
        <v>15527.5</v>
      </c>
      <c r="CL245" s="53">
        <f t="shared" si="256"/>
        <v>15527.5</v>
      </c>
      <c r="CM245" s="53">
        <f t="shared" si="256"/>
        <v>15527.5</v>
      </c>
      <c r="CN245" s="53">
        <f t="shared" si="256"/>
        <v>15527.5</v>
      </c>
      <c r="CO245" s="53">
        <f t="shared" si="256"/>
        <v>15527.5</v>
      </c>
      <c r="CP245" s="53">
        <f t="shared" si="256"/>
        <v>15527.5</v>
      </c>
      <c r="CQ245" s="53">
        <f t="shared" si="256"/>
        <v>15527.5</v>
      </c>
      <c r="CR245" s="53">
        <f t="shared" si="254"/>
        <v>15527.5</v>
      </c>
      <c r="CS245" s="53">
        <f t="shared" si="254"/>
        <v>15527.5</v>
      </c>
      <c r="CT245" s="53">
        <f t="shared" si="254"/>
        <v>15527.5</v>
      </c>
      <c r="CU245" s="53">
        <f t="shared" si="254"/>
        <v>15527.5</v>
      </c>
      <c r="CV245" s="53">
        <f t="shared" si="254"/>
        <v>15527.5</v>
      </c>
      <c r="CW245" s="53">
        <f t="shared" si="254"/>
        <v>15527.5</v>
      </c>
      <c r="CX245" s="53">
        <f t="shared" si="254"/>
        <v>15527.5</v>
      </c>
      <c r="CY245" s="53">
        <f t="shared" si="254"/>
        <v>15527.5</v>
      </c>
      <c r="CZ245" s="53">
        <f t="shared" si="254"/>
        <v>15527.5</v>
      </c>
      <c r="DA245" s="53">
        <f t="shared" si="254"/>
        <v>15527.5</v>
      </c>
      <c r="DB245" s="53">
        <f t="shared" si="254"/>
        <v>15527.5</v>
      </c>
      <c r="DC245" s="53">
        <f t="shared" si="254"/>
        <v>15527.5</v>
      </c>
      <c r="DD245" s="53">
        <f t="shared" si="255"/>
        <v>15527.5</v>
      </c>
      <c r="DE245" s="53">
        <f t="shared" si="255"/>
        <v>15527.5</v>
      </c>
      <c r="DF245" s="53">
        <f t="shared" si="255"/>
        <v>15527.5</v>
      </c>
      <c r="DG245" s="53"/>
      <c r="DH245" s="55">
        <v>0</v>
      </c>
      <c r="DI245" s="56" t="s">
        <v>690</v>
      </c>
      <c r="DJ245" s="57"/>
      <c r="DK245" s="57"/>
      <c r="DL245" s="57"/>
      <c r="DM245" s="57"/>
      <c r="DN245" s="57"/>
      <c r="DO245" s="57"/>
      <c r="DP245" s="58"/>
      <c r="DQ245" s="58"/>
      <c r="DR245" s="58"/>
      <c r="DS245" s="58"/>
    </row>
    <row r="246" spans="1:123" x14ac:dyDescent="0.25">
      <c r="A246" s="30" t="s">
        <v>690</v>
      </c>
      <c r="B246" s="65">
        <v>1570025</v>
      </c>
      <c r="C246" s="66"/>
      <c r="D246" s="67" t="s">
        <v>1119</v>
      </c>
      <c r="E246" s="34" t="s">
        <v>616</v>
      </c>
      <c r="F246" s="34" t="s">
        <v>604</v>
      </c>
      <c r="G246" s="34" t="s">
        <v>463</v>
      </c>
      <c r="H246" s="34" t="s">
        <v>54</v>
      </c>
      <c r="I246" s="34" t="s">
        <v>490</v>
      </c>
      <c r="J246" s="34" t="s">
        <v>114</v>
      </c>
      <c r="K246" s="34" t="s">
        <v>491</v>
      </c>
      <c r="L246" s="34" t="s">
        <v>649</v>
      </c>
      <c r="M246" s="36">
        <v>1.04</v>
      </c>
      <c r="N246" s="69" t="s">
        <v>468</v>
      </c>
      <c r="O246" s="69" t="s">
        <v>30</v>
      </c>
      <c r="P246" s="37" t="s">
        <v>493</v>
      </c>
      <c r="Q246" s="38">
        <v>2024</v>
      </c>
      <c r="R246" s="39" t="s">
        <v>470</v>
      </c>
      <c r="S246" s="37" t="s">
        <v>493</v>
      </c>
      <c r="T246" s="39" t="s">
        <v>523</v>
      </c>
      <c r="U246" s="39" t="s">
        <v>524</v>
      </c>
      <c r="V246" s="39" t="s">
        <v>606</v>
      </c>
      <c r="W246" s="40" t="s">
        <v>1118</v>
      </c>
      <c r="X246" s="40" t="s">
        <v>619</v>
      </c>
      <c r="Y246" s="41"/>
      <c r="Z246" s="274"/>
      <c r="AA246" s="42"/>
      <c r="AB246" s="43">
        <v>119600</v>
      </c>
      <c r="AC246" s="43"/>
      <c r="AD246" s="43"/>
      <c r="AE246" s="43"/>
      <c r="AF246" s="44"/>
      <c r="AG246" s="45">
        <f t="shared" si="211"/>
        <v>119600</v>
      </c>
      <c r="AH246" s="45">
        <f t="shared" si="212"/>
        <v>119600</v>
      </c>
      <c r="AI246" s="45">
        <f t="shared" si="209"/>
        <v>119600</v>
      </c>
      <c r="AJ246" s="138">
        <v>119600</v>
      </c>
      <c r="AK246" s="46">
        <v>0</v>
      </c>
      <c r="AL246" s="46">
        <f t="shared" si="222"/>
        <v>0</v>
      </c>
      <c r="AM246" s="46">
        <v>0</v>
      </c>
      <c r="AN246" s="46">
        <f t="shared" si="236"/>
        <v>0</v>
      </c>
      <c r="AO246" s="46">
        <v>0</v>
      </c>
      <c r="AP246" s="46">
        <f t="shared" si="223"/>
        <v>0</v>
      </c>
      <c r="AQ246" s="46">
        <v>0</v>
      </c>
      <c r="AR246" s="46">
        <f t="shared" si="224"/>
        <v>0</v>
      </c>
      <c r="AS246" s="46">
        <v>0</v>
      </c>
      <c r="AT246" s="46">
        <f t="shared" si="225"/>
        <v>0</v>
      </c>
      <c r="AU246" s="46">
        <v>0</v>
      </c>
      <c r="AV246" s="46">
        <f t="shared" si="226"/>
        <v>0</v>
      </c>
      <c r="AW246" s="46">
        <v>0</v>
      </c>
      <c r="AX246" s="46">
        <f t="shared" si="227"/>
        <v>0</v>
      </c>
      <c r="AY246" s="46">
        <v>0</v>
      </c>
      <c r="AZ246" s="46">
        <f t="shared" si="237"/>
        <v>0</v>
      </c>
      <c r="BA246" s="46">
        <v>0</v>
      </c>
      <c r="BB246" s="46">
        <f t="shared" si="238"/>
        <v>0</v>
      </c>
      <c r="BC246" s="46">
        <v>0</v>
      </c>
      <c r="BD246" s="46">
        <f t="shared" si="239"/>
        <v>0</v>
      </c>
      <c r="BE246" s="46">
        <v>0</v>
      </c>
      <c r="BF246" s="46">
        <f t="shared" si="240"/>
        <v>0</v>
      </c>
      <c r="BG246" s="46">
        <v>0</v>
      </c>
      <c r="BH246" s="46">
        <f t="shared" si="241"/>
        <v>0</v>
      </c>
      <c r="BI246" s="46">
        <v>0</v>
      </c>
      <c r="BJ246" s="46">
        <f t="shared" si="242"/>
        <v>0</v>
      </c>
      <c r="BK246" s="46">
        <v>0</v>
      </c>
      <c r="BL246" s="46">
        <f t="shared" si="243"/>
        <v>0</v>
      </c>
      <c r="BM246" s="46">
        <v>0</v>
      </c>
      <c r="BN246" s="46">
        <f t="shared" si="244"/>
        <v>0</v>
      </c>
      <c r="BO246" s="46">
        <v>0</v>
      </c>
      <c r="BP246" s="46">
        <f t="shared" si="245"/>
        <v>0</v>
      </c>
      <c r="BQ246" s="46">
        <v>0</v>
      </c>
      <c r="BR246" s="46">
        <f t="shared" si="246"/>
        <v>0</v>
      </c>
      <c r="BS246" s="46">
        <v>0</v>
      </c>
      <c r="BT246" s="46">
        <f t="shared" si="247"/>
        <v>0</v>
      </c>
      <c r="BU246" s="46">
        <v>0</v>
      </c>
      <c r="BV246" s="46">
        <f t="shared" si="248"/>
        <v>0</v>
      </c>
      <c r="BW246" s="46">
        <v>0</v>
      </c>
      <c r="BX246" s="46">
        <f t="shared" si="249"/>
        <v>0</v>
      </c>
      <c r="BY246" s="46">
        <v>0</v>
      </c>
      <c r="BZ246" s="46">
        <f t="shared" si="250"/>
        <v>0</v>
      </c>
      <c r="CA246" s="47">
        <v>0</v>
      </c>
      <c r="CB246" s="46">
        <f t="shared" si="251"/>
        <v>0</v>
      </c>
      <c r="CC246" s="48">
        <v>0</v>
      </c>
      <c r="CD246" s="46">
        <f t="shared" si="252"/>
        <v>0</v>
      </c>
      <c r="CE246" s="49">
        <v>25</v>
      </c>
      <c r="CF246" s="50">
        <f t="shared" si="205"/>
        <v>4784</v>
      </c>
      <c r="CG246" s="51"/>
      <c r="CH246" s="52"/>
      <c r="CI246" s="52"/>
      <c r="CJ246" s="53">
        <f t="shared" si="256"/>
        <v>4784</v>
      </c>
      <c r="CK246" s="53">
        <f t="shared" si="256"/>
        <v>4784</v>
      </c>
      <c r="CL246" s="53">
        <f t="shared" si="256"/>
        <v>4784</v>
      </c>
      <c r="CM246" s="53">
        <f t="shared" si="256"/>
        <v>4784</v>
      </c>
      <c r="CN246" s="53">
        <f t="shared" si="256"/>
        <v>4784</v>
      </c>
      <c r="CO246" s="53">
        <f t="shared" si="256"/>
        <v>4784</v>
      </c>
      <c r="CP246" s="53">
        <f t="shared" si="256"/>
        <v>4784</v>
      </c>
      <c r="CQ246" s="53">
        <f t="shared" si="256"/>
        <v>4784</v>
      </c>
      <c r="CR246" s="53">
        <f t="shared" si="254"/>
        <v>4784</v>
      </c>
      <c r="CS246" s="53">
        <f t="shared" si="254"/>
        <v>4784</v>
      </c>
      <c r="CT246" s="53">
        <f t="shared" si="254"/>
        <v>4784</v>
      </c>
      <c r="CU246" s="53">
        <f t="shared" si="254"/>
        <v>4784</v>
      </c>
      <c r="CV246" s="53">
        <f t="shared" si="254"/>
        <v>4784</v>
      </c>
      <c r="CW246" s="53">
        <f t="shared" si="254"/>
        <v>4784</v>
      </c>
      <c r="CX246" s="53">
        <f t="shared" si="254"/>
        <v>4784</v>
      </c>
      <c r="CY246" s="53">
        <f t="shared" si="254"/>
        <v>4784</v>
      </c>
      <c r="CZ246" s="53">
        <f t="shared" si="254"/>
        <v>4784</v>
      </c>
      <c r="DA246" s="53">
        <f t="shared" si="254"/>
        <v>4784</v>
      </c>
      <c r="DB246" s="53">
        <f t="shared" si="254"/>
        <v>4784</v>
      </c>
      <c r="DC246" s="53">
        <f t="shared" si="254"/>
        <v>4784</v>
      </c>
      <c r="DD246" s="53">
        <f t="shared" si="255"/>
        <v>4784</v>
      </c>
      <c r="DE246" s="53">
        <f t="shared" si="255"/>
        <v>4784</v>
      </c>
      <c r="DF246" s="53">
        <f t="shared" si="255"/>
        <v>4784</v>
      </c>
      <c r="DG246" s="54"/>
      <c r="DH246" s="55">
        <v>0</v>
      </c>
      <c r="DI246" s="56" t="s">
        <v>690</v>
      </c>
      <c r="DJ246" s="57"/>
      <c r="DK246" s="57"/>
      <c r="DL246" s="57"/>
      <c r="DM246" s="57"/>
      <c r="DN246" s="57"/>
      <c r="DO246" s="57"/>
      <c r="DP246" s="58"/>
      <c r="DQ246" s="58"/>
      <c r="DR246" s="58"/>
      <c r="DS246" s="58"/>
    </row>
    <row r="247" spans="1:123" x14ac:dyDescent="0.25">
      <c r="A247" s="30" t="s">
        <v>690</v>
      </c>
      <c r="B247" s="65">
        <v>1570026</v>
      </c>
      <c r="C247" s="66"/>
      <c r="D247" s="67" t="s">
        <v>1120</v>
      </c>
      <c r="E247" s="34" t="s">
        <v>616</v>
      </c>
      <c r="F247" s="34" t="s">
        <v>604</v>
      </c>
      <c r="G247" s="34" t="s">
        <v>463</v>
      </c>
      <c r="H247" s="34" t="s">
        <v>54</v>
      </c>
      <c r="I247" s="34" t="s">
        <v>490</v>
      </c>
      <c r="J247" s="34" t="s">
        <v>743</v>
      </c>
      <c r="K247" s="34" t="s">
        <v>491</v>
      </c>
      <c r="L247" s="34" t="s">
        <v>649</v>
      </c>
      <c r="M247" s="36">
        <v>1.04</v>
      </c>
      <c r="N247" s="69" t="s">
        <v>1037</v>
      </c>
      <c r="O247" s="69" t="s">
        <v>30</v>
      </c>
      <c r="P247" s="37" t="s">
        <v>471</v>
      </c>
      <c r="Q247" s="38">
        <v>2024</v>
      </c>
      <c r="R247" s="39" t="s">
        <v>470</v>
      </c>
      <c r="S247" s="37" t="s">
        <v>493</v>
      </c>
      <c r="T247" s="39" t="s">
        <v>494</v>
      </c>
      <c r="U247" s="39" t="s">
        <v>524</v>
      </c>
      <c r="V247" s="39" t="s">
        <v>687</v>
      </c>
      <c r="W247" s="40"/>
      <c r="X247" s="40" t="s">
        <v>619</v>
      </c>
      <c r="Y247" s="41"/>
      <c r="Z247" s="274"/>
      <c r="AA247" s="42"/>
      <c r="AB247" s="43">
        <v>150000</v>
      </c>
      <c r="AC247" s="43"/>
      <c r="AD247" s="43"/>
      <c r="AE247" s="43"/>
      <c r="AF247" s="44"/>
      <c r="AG247" s="45">
        <f t="shared" si="211"/>
        <v>150000</v>
      </c>
      <c r="AH247" s="45">
        <f t="shared" si="212"/>
        <v>150000</v>
      </c>
      <c r="AI247" s="45">
        <f t="shared" si="209"/>
        <v>150000</v>
      </c>
      <c r="AJ247" s="138">
        <v>150000</v>
      </c>
      <c r="AK247" s="46">
        <v>0</v>
      </c>
      <c r="AL247" s="46">
        <f t="shared" si="222"/>
        <v>0</v>
      </c>
      <c r="AM247" s="46">
        <v>0</v>
      </c>
      <c r="AN247" s="46">
        <f t="shared" si="236"/>
        <v>0</v>
      </c>
      <c r="AO247" s="46">
        <v>0</v>
      </c>
      <c r="AP247" s="46">
        <f t="shared" si="223"/>
        <v>0</v>
      </c>
      <c r="AQ247" s="46">
        <v>0</v>
      </c>
      <c r="AR247" s="46">
        <f t="shared" si="224"/>
        <v>0</v>
      </c>
      <c r="AS247" s="46">
        <v>0</v>
      </c>
      <c r="AT247" s="46">
        <f t="shared" si="225"/>
        <v>0</v>
      </c>
      <c r="AU247" s="46">
        <v>0</v>
      </c>
      <c r="AV247" s="46">
        <f t="shared" si="226"/>
        <v>0</v>
      </c>
      <c r="AW247" s="46">
        <v>0</v>
      </c>
      <c r="AX247" s="46">
        <f t="shared" si="227"/>
        <v>0</v>
      </c>
      <c r="AY247" s="46">
        <v>0</v>
      </c>
      <c r="AZ247" s="46">
        <f t="shared" si="237"/>
        <v>0</v>
      </c>
      <c r="BA247" s="46">
        <v>0</v>
      </c>
      <c r="BB247" s="46">
        <f t="shared" si="238"/>
        <v>0</v>
      </c>
      <c r="BC247" s="46">
        <v>0</v>
      </c>
      <c r="BD247" s="46">
        <f t="shared" si="239"/>
        <v>0</v>
      </c>
      <c r="BE247" s="46">
        <v>0</v>
      </c>
      <c r="BF247" s="46">
        <f t="shared" si="240"/>
        <v>0</v>
      </c>
      <c r="BG247" s="46">
        <v>0</v>
      </c>
      <c r="BH247" s="46">
        <f t="shared" si="241"/>
        <v>0</v>
      </c>
      <c r="BI247" s="46">
        <v>0</v>
      </c>
      <c r="BJ247" s="46">
        <f t="shared" si="242"/>
        <v>0</v>
      </c>
      <c r="BK247" s="46">
        <v>0</v>
      </c>
      <c r="BL247" s="46">
        <f t="shared" si="243"/>
        <v>0</v>
      </c>
      <c r="BM247" s="46">
        <v>0</v>
      </c>
      <c r="BN247" s="46">
        <f t="shared" si="244"/>
        <v>0</v>
      </c>
      <c r="BO247" s="46">
        <v>0</v>
      </c>
      <c r="BP247" s="46">
        <f t="shared" si="245"/>
        <v>0</v>
      </c>
      <c r="BQ247" s="46">
        <v>0</v>
      </c>
      <c r="BR247" s="46">
        <f t="shared" si="246"/>
        <v>0</v>
      </c>
      <c r="BS247" s="46">
        <v>0</v>
      </c>
      <c r="BT247" s="46">
        <f t="shared" si="247"/>
        <v>0</v>
      </c>
      <c r="BU247" s="46">
        <v>0</v>
      </c>
      <c r="BV247" s="46">
        <f t="shared" si="248"/>
        <v>0</v>
      </c>
      <c r="BW247" s="46">
        <v>0</v>
      </c>
      <c r="BX247" s="46">
        <f t="shared" si="249"/>
        <v>0</v>
      </c>
      <c r="BY247" s="46">
        <v>0</v>
      </c>
      <c r="BZ247" s="46">
        <f t="shared" si="250"/>
        <v>0</v>
      </c>
      <c r="CA247" s="47">
        <v>0</v>
      </c>
      <c r="CB247" s="46">
        <f t="shared" si="251"/>
        <v>0</v>
      </c>
      <c r="CC247" s="48">
        <v>0</v>
      </c>
      <c r="CD247" s="46">
        <f t="shared" si="252"/>
        <v>0</v>
      </c>
      <c r="CE247" s="49">
        <v>20</v>
      </c>
      <c r="CF247" s="50">
        <f t="shared" si="205"/>
        <v>7500</v>
      </c>
      <c r="CG247" s="71"/>
      <c r="CH247" s="52"/>
      <c r="CI247" s="52"/>
      <c r="CJ247" s="53">
        <f t="shared" si="256"/>
        <v>7500</v>
      </c>
      <c r="CK247" s="53">
        <f t="shared" si="256"/>
        <v>7500</v>
      </c>
      <c r="CL247" s="53">
        <f t="shared" si="256"/>
        <v>7500</v>
      </c>
      <c r="CM247" s="53">
        <f t="shared" si="256"/>
        <v>7500</v>
      </c>
      <c r="CN247" s="53">
        <f t="shared" si="256"/>
        <v>7500</v>
      </c>
      <c r="CO247" s="53">
        <f t="shared" si="256"/>
        <v>7500</v>
      </c>
      <c r="CP247" s="53">
        <f t="shared" si="256"/>
        <v>7500</v>
      </c>
      <c r="CQ247" s="53">
        <f t="shared" si="256"/>
        <v>7500</v>
      </c>
      <c r="CR247" s="53">
        <f t="shared" si="254"/>
        <v>7500</v>
      </c>
      <c r="CS247" s="53">
        <f t="shared" si="254"/>
        <v>7500</v>
      </c>
      <c r="CT247" s="53">
        <f t="shared" si="254"/>
        <v>7500</v>
      </c>
      <c r="CU247" s="53">
        <f t="shared" si="254"/>
        <v>7500</v>
      </c>
      <c r="CV247" s="53">
        <f t="shared" si="254"/>
        <v>7500</v>
      </c>
      <c r="CW247" s="53">
        <f t="shared" si="254"/>
        <v>7500</v>
      </c>
      <c r="CX247" s="53">
        <f t="shared" si="254"/>
        <v>7500</v>
      </c>
      <c r="CY247" s="53">
        <f t="shared" si="254"/>
        <v>7500</v>
      </c>
      <c r="CZ247" s="53">
        <f t="shared" si="254"/>
        <v>7500</v>
      </c>
      <c r="DA247" s="53">
        <f t="shared" si="254"/>
        <v>7500</v>
      </c>
      <c r="DB247" s="53">
        <f t="shared" si="254"/>
        <v>7500</v>
      </c>
      <c r="DC247" s="53">
        <f t="shared" si="254"/>
        <v>7500</v>
      </c>
      <c r="DD247" s="53">
        <f t="shared" si="255"/>
        <v>7500</v>
      </c>
      <c r="DE247" s="53">
        <f t="shared" si="255"/>
        <v>7500</v>
      </c>
      <c r="DF247" s="53">
        <f t="shared" si="255"/>
        <v>7500</v>
      </c>
      <c r="DG247" s="54"/>
      <c r="DH247" s="55"/>
      <c r="DI247" s="56"/>
      <c r="DJ247" s="57"/>
      <c r="DK247" s="57"/>
      <c r="DL247" s="57"/>
      <c r="DM247" s="57"/>
      <c r="DN247" s="57"/>
      <c r="DO247" s="57"/>
      <c r="DP247" s="58"/>
      <c r="DQ247" s="58"/>
      <c r="DR247" s="58"/>
      <c r="DS247" s="58"/>
    </row>
    <row r="248" spans="1:123" x14ac:dyDescent="0.25">
      <c r="A248" s="30" t="s">
        <v>690</v>
      </c>
      <c r="B248" s="65">
        <v>1570027</v>
      </c>
      <c r="C248" s="66"/>
      <c r="D248" s="67" t="s">
        <v>1121</v>
      </c>
      <c r="E248" s="34" t="s">
        <v>616</v>
      </c>
      <c r="F248" s="34" t="s">
        <v>604</v>
      </c>
      <c r="G248" s="34" t="s">
        <v>463</v>
      </c>
      <c r="H248" s="34" t="s">
        <v>54</v>
      </c>
      <c r="I248" s="34" t="s">
        <v>490</v>
      </c>
      <c r="J248" s="34" t="s">
        <v>743</v>
      </c>
      <c r="K248" s="34" t="s">
        <v>491</v>
      </c>
      <c r="L248" s="34" t="s">
        <v>649</v>
      </c>
      <c r="M248" s="36">
        <v>1.04</v>
      </c>
      <c r="N248" s="69" t="s">
        <v>586</v>
      </c>
      <c r="O248" s="69" t="s">
        <v>30</v>
      </c>
      <c r="P248" s="37" t="s">
        <v>471</v>
      </c>
      <c r="Q248" s="38">
        <v>2024</v>
      </c>
      <c r="R248" s="39" t="s">
        <v>470</v>
      </c>
      <c r="S248" s="37" t="s">
        <v>493</v>
      </c>
      <c r="T248" s="39" t="s">
        <v>494</v>
      </c>
      <c r="U248" s="39" t="s">
        <v>524</v>
      </c>
      <c r="V248" s="39" t="s">
        <v>687</v>
      </c>
      <c r="W248" s="40"/>
      <c r="X248" s="40" t="s">
        <v>619</v>
      </c>
      <c r="Y248" s="41"/>
      <c r="Z248" s="274"/>
      <c r="AA248" s="42"/>
      <c r="AB248" s="43">
        <v>50000</v>
      </c>
      <c r="AC248" s="43"/>
      <c r="AD248" s="43"/>
      <c r="AE248" s="43"/>
      <c r="AF248" s="44"/>
      <c r="AG248" s="45">
        <f t="shared" si="211"/>
        <v>50000</v>
      </c>
      <c r="AH248" s="45">
        <f t="shared" si="212"/>
        <v>50000</v>
      </c>
      <c r="AI248" s="45">
        <f t="shared" si="209"/>
        <v>50000</v>
      </c>
      <c r="AJ248" s="138">
        <v>50000</v>
      </c>
      <c r="AK248" s="46">
        <v>0</v>
      </c>
      <c r="AL248" s="46">
        <f t="shared" si="222"/>
        <v>0</v>
      </c>
      <c r="AM248" s="46">
        <v>0</v>
      </c>
      <c r="AN248" s="46">
        <f t="shared" si="236"/>
        <v>0</v>
      </c>
      <c r="AO248" s="46">
        <v>0</v>
      </c>
      <c r="AP248" s="46">
        <f t="shared" si="223"/>
        <v>0</v>
      </c>
      <c r="AQ248" s="46">
        <v>0</v>
      </c>
      <c r="AR248" s="46">
        <f t="shared" si="224"/>
        <v>0</v>
      </c>
      <c r="AS248" s="46">
        <v>0</v>
      </c>
      <c r="AT248" s="46">
        <f t="shared" si="225"/>
        <v>0</v>
      </c>
      <c r="AU248" s="46">
        <v>0</v>
      </c>
      <c r="AV248" s="46">
        <f t="shared" si="226"/>
        <v>0</v>
      </c>
      <c r="AW248" s="46">
        <v>0</v>
      </c>
      <c r="AX248" s="46">
        <f t="shared" si="227"/>
        <v>0</v>
      </c>
      <c r="AY248" s="46">
        <v>0</v>
      </c>
      <c r="AZ248" s="46">
        <f t="shared" si="237"/>
        <v>0</v>
      </c>
      <c r="BA248" s="46">
        <v>0</v>
      </c>
      <c r="BB248" s="46">
        <f t="shared" si="238"/>
        <v>0</v>
      </c>
      <c r="BC248" s="46">
        <v>0</v>
      </c>
      <c r="BD248" s="46">
        <f t="shared" si="239"/>
        <v>0</v>
      </c>
      <c r="BE248" s="46">
        <v>0</v>
      </c>
      <c r="BF248" s="46">
        <f t="shared" si="240"/>
        <v>0</v>
      </c>
      <c r="BG248" s="46">
        <v>0</v>
      </c>
      <c r="BH248" s="46">
        <f t="shared" si="241"/>
        <v>0</v>
      </c>
      <c r="BI248" s="46">
        <v>0</v>
      </c>
      <c r="BJ248" s="46">
        <f t="shared" si="242"/>
        <v>0</v>
      </c>
      <c r="BK248" s="46">
        <v>0</v>
      </c>
      <c r="BL248" s="46">
        <f t="shared" si="243"/>
        <v>0</v>
      </c>
      <c r="BM248" s="46">
        <v>0</v>
      </c>
      <c r="BN248" s="46">
        <f t="shared" si="244"/>
        <v>0</v>
      </c>
      <c r="BO248" s="46">
        <v>0</v>
      </c>
      <c r="BP248" s="46">
        <f t="shared" si="245"/>
        <v>0</v>
      </c>
      <c r="BQ248" s="46">
        <v>0</v>
      </c>
      <c r="BR248" s="46">
        <f t="shared" si="246"/>
        <v>0</v>
      </c>
      <c r="BS248" s="46">
        <v>0</v>
      </c>
      <c r="BT248" s="46">
        <f t="shared" si="247"/>
        <v>0</v>
      </c>
      <c r="BU248" s="46">
        <v>0</v>
      </c>
      <c r="BV248" s="46">
        <f t="shared" si="248"/>
        <v>0</v>
      </c>
      <c r="BW248" s="46">
        <v>0</v>
      </c>
      <c r="BX248" s="46">
        <f t="shared" si="249"/>
        <v>0</v>
      </c>
      <c r="BY248" s="46">
        <v>0</v>
      </c>
      <c r="BZ248" s="46">
        <f t="shared" si="250"/>
        <v>0</v>
      </c>
      <c r="CA248" s="47">
        <v>0</v>
      </c>
      <c r="CB248" s="46">
        <f t="shared" si="251"/>
        <v>0</v>
      </c>
      <c r="CC248" s="48">
        <v>0</v>
      </c>
      <c r="CD248" s="46">
        <f t="shared" si="252"/>
        <v>0</v>
      </c>
      <c r="CE248" s="49">
        <v>10</v>
      </c>
      <c r="CF248" s="50">
        <f t="shared" ref="CF248:CF311" si="257">(AI248-AC248)/CE248</f>
        <v>5000</v>
      </c>
      <c r="CG248" s="71"/>
      <c r="CH248" s="52"/>
      <c r="CI248" s="52"/>
      <c r="CJ248" s="53">
        <f t="shared" si="256"/>
        <v>5000</v>
      </c>
      <c r="CK248" s="53">
        <f t="shared" si="256"/>
        <v>5000</v>
      </c>
      <c r="CL248" s="53">
        <f t="shared" si="256"/>
        <v>5000</v>
      </c>
      <c r="CM248" s="53">
        <f t="shared" si="256"/>
        <v>5000</v>
      </c>
      <c r="CN248" s="53">
        <f t="shared" si="256"/>
        <v>5000</v>
      </c>
      <c r="CO248" s="53">
        <f t="shared" si="256"/>
        <v>5000</v>
      </c>
      <c r="CP248" s="53">
        <f t="shared" si="256"/>
        <v>5000</v>
      </c>
      <c r="CQ248" s="53">
        <f t="shared" si="256"/>
        <v>5000</v>
      </c>
      <c r="CR248" s="53">
        <f t="shared" si="254"/>
        <v>5000</v>
      </c>
      <c r="CS248" s="53">
        <f t="shared" si="254"/>
        <v>5000</v>
      </c>
      <c r="CT248" s="53">
        <f t="shared" si="254"/>
        <v>5000</v>
      </c>
      <c r="CU248" s="53">
        <f t="shared" si="254"/>
        <v>5000</v>
      </c>
      <c r="CV248" s="53">
        <f t="shared" si="254"/>
        <v>5000</v>
      </c>
      <c r="CW248" s="53">
        <f t="shared" si="254"/>
        <v>5000</v>
      </c>
      <c r="CX248" s="53">
        <f t="shared" si="254"/>
        <v>5000</v>
      </c>
      <c r="CY248" s="53">
        <f t="shared" si="254"/>
        <v>5000</v>
      </c>
      <c r="CZ248" s="53">
        <f t="shared" si="254"/>
        <v>5000</v>
      </c>
      <c r="DA248" s="53">
        <f t="shared" si="254"/>
        <v>5000</v>
      </c>
      <c r="DB248" s="53">
        <f t="shared" si="254"/>
        <v>5000</v>
      </c>
      <c r="DC248" s="53">
        <f t="shared" si="254"/>
        <v>5000</v>
      </c>
      <c r="DD248" s="53">
        <f t="shared" si="255"/>
        <v>5000</v>
      </c>
      <c r="DE248" s="53">
        <f t="shared" si="255"/>
        <v>5000</v>
      </c>
      <c r="DF248" s="53">
        <f t="shared" si="255"/>
        <v>5000</v>
      </c>
      <c r="DG248" s="54"/>
      <c r="DH248" s="55"/>
      <c r="DI248" s="56"/>
      <c r="DJ248" s="57"/>
      <c r="DK248" s="57"/>
      <c r="DL248" s="57"/>
      <c r="DM248" s="57"/>
      <c r="DN248" s="57"/>
      <c r="DO248" s="57"/>
      <c r="DP248" s="58"/>
      <c r="DQ248" s="58"/>
      <c r="DR248" s="58"/>
      <c r="DS248" s="58"/>
    </row>
    <row r="249" spans="1:123" x14ac:dyDescent="0.25">
      <c r="A249" s="30" t="s">
        <v>690</v>
      </c>
      <c r="B249" s="65">
        <v>1570028</v>
      </c>
      <c r="C249" s="66"/>
      <c r="D249" s="67" t="s">
        <v>1122</v>
      </c>
      <c r="E249" s="34" t="s">
        <v>616</v>
      </c>
      <c r="F249" s="34" t="s">
        <v>604</v>
      </c>
      <c r="G249" s="34" t="s">
        <v>463</v>
      </c>
      <c r="H249" s="34" t="s">
        <v>54</v>
      </c>
      <c r="I249" s="34" t="s">
        <v>490</v>
      </c>
      <c r="J249" s="34" t="s">
        <v>114</v>
      </c>
      <c r="K249" s="34" t="s">
        <v>491</v>
      </c>
      <c r="L249" s="34" t="s">
        <v>649</v>
      </c>
      <c r="M249" s="36">
        <v>1.04</v>
      </c>
      <c r="N249" s="69" t="s">
        <v>468</v>
      </c>
      <c r="O249" s="69" t="s">
        <v>30</v>
      </c>
      <c r="P249" s="37" t="s">
        <v>493</v>
      </c>
      <c r="Q249" s="38">
        <v>2024</v>
      </c>
      <c r="R249" s="39" t="s">
        <v>470</v>
      </c>
      <c r="S249" s="37" t="s">
        <v>493</v>
      </c>
      <c r="T249" s="39" t="s">
        <v>523</v>
      </c>
      <c r="U249" s="39" t="s">
        <v>524</v>
      </c>
      <c r="V249" s="39" t="s">
        <v>606</v>
      </c>
      <c r="W249" s="40" t="s">
        <v>1118</v>
      </c>
      <c r="X249" s="40" t="s">
        <v>619</v>
      </c>
      <c r="Y249" s="41"/>
      <c r="Z249" s="274"/>
      <c r="AA249" s="42"/>
      <c r="AB249" s="43">
        <v>301500</v>
      </c>
      <c r="AC249" s="43"/>
      <c r="AD249" s="43"/>
      <c r="AE249" s="43"/>
      <c r="AF249" s="44"/>
      <c r="AG249" s="45">
        <f t="shared" si="211"/>
        <v>301500</v>
      </c>
      <c r="AH249" s="45">
        <f t="shared" si="212"/>
        <v>301500</v>
      </c>
      <c r="AI249" s="45">
        <f t="shared" si="209"/>
        <v>301500</v>
      </c>
      <c r="AJ249" s="138">
        <v>301500</v>
      </c>
      <c r="AK249" s="46">
        <v>0</v>
      </c>
      <c r="AL249" s="46">
        <f t="shared" si="222"/>
        <v>0</v>
      </c>
      <c r="AM249" s="46">
        <v>0</v>
      </c>
      <c r="AN249" s="46">
        <f t="shared" si="236"/>
        <v>0</v>
      </c>
      <c r="AO249" s="46">
        <v>0</v>
      </c>
      <c r="AP249" s="46">
        <f t="shared" si="223"/>
        <v>0</v>
      </c>
      <c r="AQ249" s="46">
        <v>0</v>
      </c>
      <c r="AR249" s="46">
        <f t="shared" si="224"/>
        <v>0</v>
      </c>
      <c r="AS249" s="46">
        <v>0</v>
      </c>
      <c r="AT249" s="46">
        <f t="shared" si="225"/>
        <v>0</v>
      </c>
      <c r="AU249" s="46">
        <v>0</v>
      </c>
      <c r="AV249" s="46">
        <f t="shared" si="226"/>
        <v>0</v>
      </c>
      <c r="AW249" s="46">
        <v>0</v>
      </c>
      <c r="AX249" s="46">
        <f t="shared" si="227"/>
        <v>0</v>
      </c>
      <c r="AY249" s="46">
        <v>0</v>
      </c>
      <c r="AZ249" s="46">
        <f t="shared" si="237"/>
        <v>0</v>
      </c>
      <c r="BA249" s="46">
        <v>0</v>
      </c>
      <c r="BB249" s="46">
        <f t="shared" si="238"/>
        <v>0</v>
      </c>
      <c r="BC249" s="46">
        <v>0</v>
      </c>
      <c r="BD249" s="46">
        <f t="shared" si="239"/>
        <v>0</v>
      </c>
      <c r="BE249" s="46">
        <v>0</v>
      </c>
      <c r="BF249" s="46">
        <f t="shared" si="240"/>
        <v>0</v>
      </c>
      <c r="BG249" s="46">
        <v>0</v>
      </c>
      <c r="BH249" s="46">
        <f t="shared" si="241"/>
        <v>0</v>
      </c>
      <c r="BI249" s="46">
        <v>0</v>
      </c>
      <c r="BJ249" s="46">
        <f t="shared" si="242"/>
        <v>0</v>
      </c>
      <c r="BK249" s="46"/>
      <c r="BL249" s="46">
        <f t="shared" si="243"/>
        <v>0</v>
      </c>
      <c r="BM249" s="46">
        <v>0</v>
      </c>
      <c r="BN249" s="46">
        <f t="shared" si="244"/>
        <v>0</v>
      </c>
      <c r="BO249" s="46">
        <v>0</v>
      </c>
      <c r="BP249" s="46">
        <f t="shared" si="245"/>
        <v>0</v>
      </c>
      <c r="BQ249" s="46">
        <v>0</v>
      </c>
      <c r="BR249" s="46">
        <f t="shared" si="246"/>
        <v>0</v>
      </c>
      <c r="BS249" s="46">
        <v>0</v>
      </c>
      <c r="BT249" s="46">
        <f t="shared" si="247"/>
        <v>0</v>
      </c>
      <c r="BU249" s="46">
        <v>0</v>
      </c>
      <c r="BV249" s="46">
        <f t="shared" si="248"/>
        <v>0</v>
      </c>
      <c r="BW249" s="46">
        <v>0</v>
      </c>
      <c r="BX249" s="46">
        <f t="shared" si="249"/>
        <v>0</v>
      </c>
      <c r="BY249" s="46">
        <v>0</v>
      </c>
      <c r="BZ249" s="46">
        <f t="shared" si="250"/>
        <v>0</v>
      </c>
      <c r="CA249" s="47">
        <v>0</v>
      </c>
      <c r="CB249" s="46">
        <f t="shared" si="251"/>
        <v>0</v>
      </c>
      <c r="CC249" s="48">
        <v>0</v>
      </c>
      <c r="CD249" s="46">
        <f t="shared" si="252"/>
        <v>0</v>
      </c>
      <c r="CE249" s="49">
        <v>25</v>
      </c>
      <c r="CF249" s="50">
        <f t="shared" si="257"/>
        <v>12060</v>
      </c>
      <c r="CG249" s="51"/>
      <c r="CH249" s="52"/>
      <c r="CI249" s="52"/>
      <c r="CJ249" s="53">
        <f t="shared" si="256"/>
        <v>12060</v>
      </c>
      <c r="CK249" s="53">
        <f t="shared" si="256"/>
        <v>12060</v>
      </c>
      <c r="CL249" s="53">
        <f t="shared" si="256"/>
        <v>12060</v>
      </c>
      <c r="CM249" s="53">
        <f t="shared" si="256"/>
        <v>12060</v>
      </c>
      <c r="CN249" s="53">
        <f t="shared" si="256"/>
        <v>12060</v>
      </c>
      <c r="CO249" s="53">
        <f t="shared" si="256"/>
        <v>12060</v>
      </c>
      <c r="CP249" s="53">
        <f t="shared" si="256"/>
        <v>12060</v>
      </c>
      <c r="CQ249" s="53">
        <f t="shared" si="256"/>
        <v>12060</v>
      </c>
      <c r="CR249" s="53">
        <f t="shared" si="254"/>
        <v>12060</v>
      </c>
      <c r="CS249" s="53">
        <f t="shared" si="254"/>
        <v>12060</v>
      </c>
      <c r="CT249" s="53">
        <f t="shared" si="254"/>
        <v>12060</v>
      </c>
      <c r="CU249" s="53">
        <f t="shared" si="254"/>
        <v>12060</v>
      </c>
      <c r="CV249" s="53">
        <f t="shared" si="254"/>
        <v>12060</v>
      </c>
      <c r="CW249" s="53">
        <f t="shared" si="254"/>
        <v>12060</v>
      </c>
      <c r="CX249" s="53">
        <f t="shared" si="254"/>
        <v>12060</v>
      </c>
      <c r="CY249" s="53">
        <f t="shared" si="254"/>
        <v>12060</v>
      </c>
      <c r="CZ249" s="53">
        <f t="shared" si="254"/>
        <v>12060</v>
      </c>
      <c r="DA249" s="53">
        <f t="shared" si="254"/>
        <v>12060</v>
      </c>
      <c r="DB249" s="53">
        <f t="shared" si="254"/>
        <v>12060</v>
      </c>
      <c r="DC249" s="53">
        <f t="shared" si="254"/>
        <v>12060</v>
      </c>
      <c r="DD249" s="53">
        <f t="shared" si="255"/>
        <v>12060</v>
      </c>
      <c r="DE249" s="53">
        <f t="shared" si="255"/>
        <v>12060</v>
      </c>
      <c r="DF249" s="53">
        <f t="shared" si="255"/>
        <v>12060</v>
      </c>
      <c r="DG249" s="54"/>
      <c r="DH249" s="55">
        <v>0</v>
      </c>
      <c r="DI249" s="56" t="s">
        <v>690</v>
      </c>
      <c r="DJ249" s="57"/>
      <c r="DK249" s="57"/>
      <c r="DL249" s="57"/>
      <c r="DM249" s="57"/>
      <c r="DN249" s="57"/>
      <c r="DO249" s="57"/>
      <c r="DP249" s="58"/>
      <c r="DQ249" s="58"/>
      <c r="DR249" s="58"/>
      <c r="DS249" s="58"/>
    </row>
    <row r="250" spans="1:123" x14ac:dyDescent="0.25">
      <c r="A250" s="30" t="s">
        <v>1031</v>
      </c>
      <c r="B250" s="65">
        <v>1580122</v>
      </c>
      <c r="C250" s="66"/>
      <c r="D250" s="67" t="s">
        <v>1123</v>
      </c>
      <c r="E250" s="34"/>
      <c r="F250" s="34" t="s">
        <v>1033</v>
      </c>
      <c r="G250" s="34" t="s">
        <v>597</v>
      </c>
      <c r="H250" s="34" t="s">
        <v>129</v>
      </c>
      <c r="I250" s="34" t="s">
        <v>806</v>
      </c>
      <c r="J250" s="34" t="s">
        <v>129</v>
      </c>
      <c r="K250" s="34" t="s">
        <v>466</v>
      </c>
      <c r="L250" s="34"/>
      <c r="M250" s="36">
        <v>1.04</v>
      </c>
      <c r="N250" s="69"/>
      <c r="O250" s="69" t="s">
        <v>58</v>
      </c>
      <c r="P250" s="37" t="s">
        <v>471</v>
      </c>
      <c r="Q250" s="38">
        <v>2024</v>
      </c>
      <c r="R250" s="39" t="s">
        <v>470</v>
      </c>
      <c r="S250" s="37" t="s">
        <v>686</v>
      </c>
      <c r="T250" s="39" t="s">
        <v>494</v>
      </c>
      <c r="U250" s="39" t="s">
        <v>495</v>
      </c>
      <c r="V250" s="39" t="s">
        <v>687</v>
      </c>
      <c r="W250" s="40" t="s">
        <v>808</v>
      </c>
      <c r="X250" s="40" t="s">
        <v>485</v>
      </c>
      <c r="Y250" s="41"/>
      <c r="Z250" s="274">
        <v>45183</v>
      </c>
      <c r="AA250" s="42"/>
      <c r="AB250" s="43">
        <v>225000</v>
      </c>
      <c r="AC250" s="43"/>
      <c r="AD250" s="43"/>
      <c r="AE250" s="43"/>
      <c r="AF250" s="93">
        <v>179817</v>
      </c>
      <c r="AG250" s="45">
        <f t="shared" si="211"/>
        <v>179817</v>
      </c>
      <c r="AH250" s="45">
        <f t="shared" si="212"/>
        <v>179817</v>
      </c>
      <c r="AI250" s="45">
        <f t="shared" si="209"/>
        <v>225000</v>
      </c>
      <c r="AJ250" s="46">
        <f>225000-45183</f>
        <v>179817</v>
      </c>
      <c r="AK250" s="46"/>
      <c r="AL250" s="46">
        <f t="shared" si="222"/>
        <v>0</v>
      </c>
      <c r="AM250" s="46"/>
      <c r="AN250" s="46">
        <f t="shared" si="236"/>
        <v>0</v>
      </c>
      <c r="AO250" s="46"/>
      <c r="AP250" s="46">
        <f t="shared" si="223"/>
        <v>0</v>
      </c>
      <c r="AQ250" s="46"/>
      <c r="AR250" s="46">
        <f t="shared" si="224"/>
        <v>0</v>
      </c>
      <c r="AS250" s="46"/>
      <c r="AT250" s="46">
        <f t="shared" si="225"/>
        <v>0</v>
      </c>
      <c r="AU250" s="46"/>
      <c r="AV250" s="46">
        <f t="shared" si="226"/>
        <v>0</v>
      </c>
      <c r="AW250" s="46"/>
      <c r="AX250" s="46">
        <f t="shared" si="227"/>
        <v>0</v>
      </c>
      <c r="AY250" s="46"/>
      <c r="AZ250" s="46">
        <f t="shared" si="237"/>
        <v>0</v>
      </c>
      <c r="BA250" s="46"/>
      <c r="BB250" s="46">
        <f t="shared" si="238"/>
        <v>0</v>
      </c>
      <c r="BC250" s="46"/>
      <c r="BD250" s="46">
        <f t="shared" si="239"/>
        <v>0</v>
      </c>
      <c r="BE250" s="46"/>
      <c r="BF250" s="46">
        <f t="shared" si="240"/>
        <v>0</v>
      </c>
      <c r="BG250" s="46"/>
      <c r="BH250" s="46">
        <f t="shared" si="241"/>
        <v>0</v>
      </c>
      <c r="BI250" s="46"/>
      <c r="BJ250" s="46">
        <f t="shared" si="242"/>
        <v>0</v>
      </c>
      <c r="BK250" s="46"/>
      <c r="BL250" s="46">
        <f t="shared" si="243"/>
        <v>0</v>
      </c>
      <c r="BM250" s="46"/>
      <c r="BN250" s="46">
        <f t="shared" si="244"/>
        <v>0</v>
      </c>
      <c r="BO250" s="46"/>
      <c r="BP250" s="46">
        <f t="shared" si="245"/>
        <v>0</v>
      </c>
      <c r="BQ250" s="46"/>
      <c r="BR250" s="46">
        <f t="shared" si="246"/>
        <v>0</v>
      </c>
      <c r="BS250" s="46"/>
      <c r="BT250" s="46">
        <f t="shared" si="247"/>
        <v>0</v>
      </c>
      <c r="BU250" s="46"/>
      <c r="BV250" s="46">
        <f t="shared" si="248"/>
        <v>0</v>
      </c>
      <c r="BW250" s="46"/>
      <c r="BX250" s="46">
        <f t="shared" si="249"/>
        <v>0</v>
      </c>
      <c r="BY250" s="46"/>
      <c r="BZ250" s="46">
        <f t="shared" si="250"/>
        <v>0</v>
      </c>
      <c r="CA250" s="47"/>
      <c r="CB250" s="46">
        <f t="shared" si="251"/>
        <v>0</v>
      </c>
      <c r="CC250" s="48"/>
      <c r="CD250" s="46">
        <f t="shared" si="252"/>
        <v>0</v>
      </c>
      <c r="CE250" s="127"/>
      <c r="CF250" s="50" t="e">
        <f t="shared" si="257"/>
        <v>#DIV/0!</v>
      </c>
      <c r="CG250" s="117"/>
      <c r="CH250" s="117"/>
      <c r="CI250" s="117"/>
      <c r="CJ250" s="117"/>
      <c r="CK250" s="117"/>
      <c r="CL250" s="117"/>
      <c r="CM250" s="117"/>
      <c r="CN250" s="117"/>
      <c r="CO250" s="117"/>
      <c r="CP250" s="117"/>
      <c r="CQ250" s="117"/>
      <c r="CR250" s="117"/>
      <c r="CS250" s="117"/>
      <c r="CT250" s="117"/>
      <c r="CU250" s="117"/>
      <c r="CV250" s="117"/>
      <c r="CW250" s="117"/>
      <c r="CX250" s="117"/>
      <c r="CY250" s="117"/>
      <c r="CZ250" s="117"/>
      <c r="DA250" s="117"/>
      <c r="DB250" s="117"/>
      <c r="DC250" s="117"/>
      <c r="DD250" s="117"/>
      <c r="DE250" s="117"/>
      <c r="DF250" s="117"/>
      <c r="DG250" s="117"/>
      <c r="DI250" s="128"/>
    </row>
    <row r="251" spans="1:123" x14ac:dyDescent="0.25">
      <c r="A251" s="30" t="s">
        <v>1124</v>
      </c>
      <c r="B251" s="65">
        <v>1610002</v>
      </c>
      <c r="C251" s="66"/>
      <c r="D251" s="67" t="s">
        <v>1125</v>
      </c>
      <c r="E251" s="34" t="s">
        <v>583</v>
      </c>
      <c r="F251" s="34">
        <v>0</v>
      </c>
      <c r="G251" s="34" t="s">
        <v>479</v>
      </c>
      <c r="H251" s="34" t="s">
        <v>54</v>
      </c>
      <c r="I251" s="34" t="s">
        <v>490</v>
      </c>
      <c r="J251" s="34" t="s">
        <v>86</v>
      </c>
      <c r="K251" s="34" t="s">
        <v>714</v>
      </c>
      <c r="L251" s="34" t="s">
        <v>467</v>
      </c>
      <c r="M251" s="36">
        <v>1.04</v>
      </c>
      <c r="N251" s="69" t="s">
        <v>680</v>
      </c>
      <c r="O251" s="69" t="s">
        <v>58</v>
      </c>
      <c r="P251" s="37" t="s">
        <v>493</v>
      </c>
      <c r="Q251" s="38">
        <v>2019</v>
      </c>
      <c r="R251" s="39" t="s">
        <v>470</v>
      </c>
      <c r="S251" s="37" t="s">
        <v>686</v>
      </c>
      <c r="T251" s="39" t="s">
        <v>494</v>
      </c>
      <c r="U251" s="39" t="s">
        <v>495</v>
      </c>
      <c r="V251" s="39" t="s">
        <v>687</v>
      </c>
      <c r="W251" s="40" t="s">
        <v>467</v>
      </c>
      <c r="X251" s="40" t="s">
        <v>680</v>
      </c>
      <c r="Y251" s="86"/>
      <c r="Z251" s="274">
        <v>7431.68</v>
      </c>
      <c r="AA251" s="42"/>
      <c r="AB251" s="43">
        <v>127833.06</v>
      </c>
      <c r="AC251" s="43">
        <v>0</v>
      </c>
      <c r="AD251" s="43"/>
      <c r="AE251" s="43">
        <v>0</v>
      </c>
      <c r="AF251" s="44"/>
      <c r="AG251" s="45">
        <f t="shared" si="211"/>
        <v>120401</v>
      </c>
      <c r="AH251" s="45">
        <f t="shared" si="212"/>
        <v>120401</v>
      </c>
      <c r="AI251" s="45">
        <f t="shared" si="209"/>
        <v>127832.68</v>
      </c>
      <c r="AJ251" s="256">
        <v>120401</v>
      </c>
      <c r="AK251" s="46">
        <v>0</v>
      </c>
      <c r="AL251" s="46">
        <f t="shared" si="222"/>
        <v>0</v>
      </c>
      <c r="AM251" s="46">
        <v>0</v>
      </c>
      <c r="AN251" s="46">
        <f t="shared" si="236"/>
        <v>0</v>
      </c>
      <c r="AO251" s="46">
        <v>0</v>
      </c>
      <c r="AP251" s="46">
        <f t="shared" si="223"/>
        <v>0</v>
      </c>
      <c r="AQ251" s="46">
        <v>0</v>
      </c>
      <c r="AR251" s="46">
        <f t="shared" si="224"/>
        <v>0</v>
      </c>
      <c r="AS251" s="46">
        <v>0</v>
      </c>
      <c r="AT251" s="46">
        <f t="shared" si="225"/>
        <v>0</v>
      </c>
      <c r="AU251" s="46">
        <v>0</v>
      </c>
      <c r="AV251" s="46">
        <f t="shared" si="226"/>
        <v>0</v>
      </c>
      <c r="AW251" s="46">
        <v>0</v>
      </c>
      <c r="AX251" s="46">
        <f t="shared" si="227"/>
        <v>0</v>
      </c>
      <c r="AY251" s="46">
        <v>0</v>
      </c>
      <c r="AZ251" s="46">
        <f t="shared" si="237"/>
        <v>0</v>
      </c>
      <c r="BA251" s="46">
        <v>0</v>
      </c>
      <c r="BB251" s="46">
        <f t="shared" si="238"/>
        <v>0</v>
      </c>
      <c r="BC251" s="46">
        <v>0</v>
      </c>
      <c r="BD251" s="46">
        <f t="shared" si="239"/>
        <v>0</v>
      </c>
      <c r="BE251" s="46">
        <v>0</v>
      </c>
      <c r="BF251" s="46">
        <f t="shared" si="240"/>
        <v>0</v>
      </c>
      <c r="BG251" s="46">
        <v>0</v>
      </c>
      <c r="BH251" s="46">
        <f t="shared" si="241"/>
        <v>0</v>
      </c>
      <c r="BI251" s="46">
        <v>0</v>
      </c>
      <c r="BJ251" s="46">
        <f t="shared" si="242"/>
        <v>0</v>
      </c>
      <c r="BK251" s="46">
        <v>0</v>
      </c>
      <c r="BL251" s="46">
        <f t="shared" si="243"/>
        <v>0</v>
      </c>
      <c r="BM251" s="46">
        <v>0</v>
      </c>
      <c r="BN251" s="46">
        <f t="shared" si="244"/>
        <v>0</v>
      </c>
      <c r="BO251" s="46">
        <v>0</v>
      </c>
      <c r="BP251" s="46">
        <f t="shared" si="245"/>
        <v>0</v>
      </c>
      <c r="BQ251" s="46">
        <v>0</v>
      </c>
      <c r="BR251" s="46">
        <f t="shared" si="246"/>
        <v>0</v>
      </c>
      <c r="BS251" s="46">
        <v>0</v>
      </c>
      <c r="BT251" s="46">
        <f t="shared" si="247"/>
        <v>0</v>
      </c>
      <c r="BU251" s="46">
        <v>0</v>
      </c>
      <c r="BV251" s="46">
        <f t="shared" si="248"/>
        <v>0</v>
      </c>
      <c r="BW251" s="46">
        <v>0</v>
      </c>
      <c r="BX251" s="46">
        <f t="shared" si="249"/>
        <v>0</v>
      </c>
      <c r="BY251" s="46">
        <v>0</v>
      </c>
      <c r="BZ251" s="46">
        <f t="shared" si="250"/>
        <v>0</v>
      </c>
      <c r="CA251" s="47">
        <v>0</v>
      </c>
      <c r="CB251" s="46">
        <f t="shared" si="251"/>
        <v>0</v>
      </c>
      <c r="CC251" s="48">
        <v>0</v>
      </c>
      <c r="CD251" s="46">
        <f t="shared" si="252"/>
        <v>0</v>
      </c>
      <c r="CE251" s="49">
        <v>20</v>
      </c>
      <c r="CF251" s="106">
        <f t="shared" si="257"/>
        <v>6391.634</v>
      </c>
      <c r="CG251" s="51">
        <v>127833.06000000004</v>
      </c>
      <c r="CH251" s="52"/>
      <c r="CI251" s="90"/>
      <c r="CJ251" s="53">
        <f t="shared" ref="CJ251:CY266" si="258">$CF251</f>
        <v>6391.634</v>
      </c>
      <c r="CK251" s="53">
        <f t="shared" si="258"/>
        <v>6391.634</v>
      </c>
      <c r="CL251" s="53">
        <f t="shared" si="258"/>
        <v>6391.634</v>
      </c>
      <c r="CM251" s="53">
        <f t="shared" si="258"/>
        <v>6391.634</v>
      </c>
      <c r="CN251" s="53">
        <f t="shared" si="258"/>
        <v>6391.634</v>
      </c>
      <c r="CO251" s="53">
        <f t="shared" si="258"/>
        <v>6391.634</v>
      </c>
      <c r="CP251" s="53">
        <f t="shared" si="258"/>
        <v>6391.634</v>
      </c>
      <c r="CQ251" s="53">
        <f t="shared" si="258"/>
        <v>6391.634</v>
      </c>
      <c r="CR251" s="53">
        <f t="shared" si="258"/>
        <v>6391.634</v>
      </c>
      <c r="CS251" s="53">
        <f t="shared" si="258"/>
        <v>6391.634</v>
      </c>
      <c r="CT251" s="53">
        <f t="shared" si="258"/>
        <v>6391.634</v>
      </c>
      <c r="CU251" s="53">
        <f t="shared" si="258"/>
        <v>6391.634</v>
      </c>
      <c r="CV251" s="53">
        <f t="shared" si="258"/>
        <v>6391.634</v>
      </c>
      <c r="CW251" s="53">
        <f t="shared" si="258"/>
        <v>6391.634</v>
      </c>
      <c r="CX251" s="53">
        <f t="shared" si="258"/>
        <v>6391.634</v>
      </c>
      <c r="CY251" s="53">
        <f t="shared" si="258"/>
        <v>6391.634</v>
      </c>
      <c r="CZ251" s="53">
        <f t="shared" ref="CT251:DF264" si="259">$CF251</f>
        <v>6391.634</v>
      </c>
      <c r="DA251" s="53">
        <f t="shared" si="259"/>
        <v>6391.634</v>
      </c>
      <c r="DB251" s="53">
        <f t="shared" si="259"/>
        <v>6391.634</v>
      </c>
      <c r="DC251" s="53">
        <f t="shared" si="259"/>
        <v>6391.634</v>
      </c>
      <c r="DD251" s="53"/>
      <c r="DE251" s="53"/>
      <c r="DF251" s="53"/>
      <c r="DG251" s="54">
        <v>0</v>
      </c>
      <c r="DH251" s="55">
        <v>20</v>
      </c>
      <c r="DI251" s="56" t="s">
        <v>1126</v>
      </c>
      <c r="DJ251" s="57">
        <v>127833.06</v>
      </c>
      <c r="DK251" s="57">
        <v>121441.40699999999</v>
      </c>
      <c r="DL251" s="57">
        <v>115049.75399999999</v>
      </c>
      <c r="DM251" s="57">
        <v>108658.10099999998</v>
      </c>
      <c r="DN251" s="57">
        <v>102266.44799999997</v>
      </c>
      <c r="DO251" s="57">
        <v>1533.9967200000001</v>
      </c>
      <c r="DP251" s="58">
        <v>1578.7382909999999</v>
      </c>
      <c r="DQ251" s="58">
        <v>1495.6468019999998</v>
      </c>
      <c r="DR251" s="58">
        <v>1412.5553129999996</v>
      </c>
      <c r="DS251" s="58">
        <v>1329.4638239999997</v>
      </c>
    </row>
    <row r="252" spans="1:123" x14ac:dyDescent="0.25">
      <c r="A252" s="30" t="s">
        <v>1127</v>
      </c>
      <c r="B252" s="65">
        <v>1610003</v>
      </c>
      <c r="C252" s="66"/>
      <c r="D252" s="67" t="s">
        <v>1128</v>
      </c>
      <c r="E252" s="34" t="s">
        <v>583</v>
      </c>
      <c r="F252" s="34">
        <v>0</v>
      </c>
      <c r="G252" s="34" t="s">
        <v>479</v>
      </c>
      <c r="H252" s="34" t="s">
        <v>54</v>
      </c>
      <c r="I252" s="34" t="s">
        <v>490</v>
      </c>
      <c r="J252" s="34" t="s">
        <v>86</v>
      </c>
      <c r="K252" s="34" t="s">
        <v>728</v>
      </c>
      <c r="L252" s="34" t="s">
        <v>467</v>
      </c>
      <c r="M252" s="36">
        <v>1.04</v>
      </c>
      <c r="N252" s="69" t="s">
        <v>680</v>
      </c>
      <c r="O252" s="69" t="s">
        <v>58</v>
      </c>
      <c r="P252" s="37" t="s">
        <v>493</v>
      </c>
      <c r="Q252" s="38">
        <v>2019</v>
      </c>
      <c r="R252" s="39" t="s">
        <v>470</v>
      </c>
      <c r="S252" s="37" t="s">
        <v>686</v>
      </c>
      <c r="T252" s="39" t="s">
        <v>494</v>
      </c>
      <c r="U252" s="39" t="s">
        <v>495</v>
      </c>
      <c r="V252" s="39" t="s">
        <v>687</v>
      </c>
      <c r="W252" s="40" t="s">
        <v>688</v>
      </c>
      <c r="X252" s="40" t="s">
        <v>680</v>
      </c>
      <c r="Y252" s="86"/>
      <c r="Z252" s="274">
        <v>8243.4599999999991</v>
      </c>
      <c r="AA252" s="42"/>
      <c r="AB252" s="43">
        <v>267230.90999999997</v>
      </c>
      <c r="AC252" s="43">
        <v>0</v>
      </c>
      <c r="AD252" s="43"/>
      <c r="AE252" s="43">
        <v>0</v>
      </c>
      <c r="AF252" s="44"/>
      <c r="AG252" s="45">
        <f t="shared" si="211"/>
        <v>258988</v>
      </c>
      <c r="AH252" s="45">
        <f t="shared" si="212"/>
        <v>258988</v>
      </c>
      <c r="AI252" s="45">
        <f t="shared" si="209"/>
        <v>267231.46000000002</v>
      </c>
      <c r="AJ252" s="256">
        <f>235560+23428</f>
        <v>258988</v>
      </c>
      <c r="AK252" s="46">
        <v>0</v>
      </c>
      <c r="AL252" s="46">
        <f t="shared" si="222"/>
        <v>0</v>
      </c>
      <c r="AM252" s="46">
        <v>0</v>
      </c>
      <c r="AN252" s="46">
        <f t="shared" si="236"/>
        <v>0</v>
      </c>
      <c r="AO252" s="46">
        <v>0</v>
      </c>
      <c r="AP252" s="46">
        <f t="shared" si="223"/>
        <v>0</v>
      </c>
      <c r="AQ252" s="46">
        <v>0</v>
      </c>
      <c r="AR252" s="46">
        <f t="shared" si="224"/>
        <v>0</v>
      </c>
      <c r="AS252" s="46">
        <v>0</v>
      </c>
      <c r="AT252" s="46">
        <f t="shared" si="225"/>
        <v>0</v>
      </c>
      <c r="AU252" s="46">
        <v>0</v>
      </c>
      <c r="AV252" s="46">
        <f t="shared" si="226"/>
        <v>0</v>
      </c>
      <c r="AW252" s="46">
        <v>0</v>
      </c>
      <c r="AX252" s="46">
        <f t="shared" si="227"/>
        <v>0</v>
      </c>
      <c r="AY252" s="46">
        <v>0</v>
      </c>
      <c r="AZ252" s="46">
        <f t="shared" si="237"/>
        <v>0</v>
      </c>
      <c r="BA252" s="46">
        <v>0</v>
      </c>
      <c r="BB252" s="46">
        <f t="shared" si="238"/>
        <v>0</v>
      </c>
      <c r="BC252" s="46">
        <v>0</v>
      </c>
      <c r="BD252" s="46">
        <f t="shared" si="239"/>
        <v>0</v>
      </c>
      <c r="BE252" s="46">
        <v>0</v>
      </c>
      <c r="BF252" s="46">
        <f t="shared" si="240"/>
        <v>0</v>
      </c>
      <c r="BG252" s="46">
        <v>0</v>
      </c>
      <c r="BH252" s="46">
        <f t="shared" si="241"/>
        <v>0</v>
      </c>
      <c r="BI252" s="46">
        <v>0</v>
      </c>
      <c r="BJ252" s="46">
        <f t="shared" si="242"/>
        <v>0</v>
      </c>
      <c r="BK252" s="46">
        <v>0</v>
      </c>
      <c r="BL252" s="46">
        <f t="shared" si="243"/>
        <v>0</v>
      </c>
      <c r="BM252" s="46">
        <v>0</v>
      </c>
      <c r="BN252" s="46">
        <f t="shared" si="244"/>
        <v>0</v>
      </c>
      <c r="BO252" s="46">
        <v>0</v>
      </c>
      <c r="BP252" s="46">
        <f t="shared" si="245"/>
        <v>0</v>
      </c>
      <c r="BQ252" s="46">
        <v>0</v>
      </c>
      <c r="BR252" s="46">
        <f t="shared" si="246"/>
        <v>0</v>
      </c>
      <c r="BS252" s="46">
        <v>0</v>
      </c>
      <c r="BT252" s="46">
        <f t="shared" si="247"/>
        <v>0</v>
      </c>
      <c r="BU252" s="46">
        <v>0</v>
      </c>
      <c r="BV252" s="46">
        <f t="shared" si="248"/>
        <v>0</v>
      </c>
      <c r="BW252" s="46">
        <v>0</v>
      </c>
      <c r="BX252" s="46">
        <f t="shared" si="249"/>
        <v>0</v>
      </c>
      <c r="BY252" s="46">
        <v>0</v>
      </c>
      <c r="BZ252" s="46">
        <f t="shared" si="250"/>
        <v>0</v>
      </c>
      <c r="CA252" s="47">
        <v>0</v>
      </c>
      <c r="CB252" s="46">
        <f t="shared" si="251"/>
        <v>0</v>
      </c>
      <c r="CC252" s="48">
        <v>0</v>
      </c>
      <c r="CD252" s="46">
        <f t="shared" si="252"/>
        <v>0</v>
      </c>
      <c r="CE252" s="49">
        <v>20</v>
      </c>
      <c r="CF252" s="50">
        <f t="shared" si="257"/>
        <v>13361.573</v>
      </c>
      <c r="CG252" s="51">
        <v>267230.91000000003</v>
      </c>
      <c r="CH252" s="52"/>
      <c r="CI252" s="52"/>
      <c r="CJ252" s="52">
        <f t="shared" si="258"/>
        <v>13361.573</v>
      </c>
      <c r="CK252" s="52">
        <f t="shared" si="258"/>
        <v>13361.573</v>
      </c>
      <c r="CL252" s="52">
        <f t="shared" si="258"/>
        <v>13361.573</v>
      </c>
      <c r="CM252" s="52">
        <f t="shared" si="258"/>
        <v>13361.573</v>
      </c>
      <c r="CN252" s="52">
        <f t="shared" si="258"/>
        <v>13361.573</v>
      </c>
      <c r="CO252" s="52">
        <f t="shared" si="258"/>
        <v>13361.573</v>
      </c>
      <c r="CP252" s="52">
        <f t="shared" si="258"/>
        <v>13361.573</v>
      </c>
      <c r="CQ252" s="52">
        <f t="shared" si="258"/>
        <v>13361.573</v>
      </c>
      <c r="CR252" s="52">
        <f t="shared" si="258"/>
        <v>13361.573</v>
      </c>
      <c r="CS252" s="52">
        <f t="shared" si="258"/>
        <v>13361.573</v>
      </c>
      <c r="CT252" s="52">
        <f t="shared" si="259"/>
        <v>13361.573</v>
      </c>
      <c r="CU252" s="52">
        <f t="shared" si="259"/>
        <v>13361.573</v>
      </c>
      <c r="CV252" s="52">
        <f t="shared" si="259"/>
        <v>13361.573</v>
      </c>
      <c r="CW252" s="52">
        <f t="shared" si="259"/>
        <v>13361.573</v>
      </c>
      <c r="CX252" s="52">
        <f t="shared" si="259"/>
        <v>13361.573</v>
      </c>
      <c r="CY252" s="52">
        <f t="shared" si="259"/>
        <v>13361.573</v>
      </c>
      <c r="CZ252" s="52">
        <f t="shared" si="259"/>
        <v>13361.573</v>
      </c>
      <c r="DA252" s="52">
        <f t="shared" si="259"/>
        <v>13361.573</v>
      </c>
      <c r="DB252" s="52">
        <f t="shared" si="259"/>
        <v>13361.573</v>
      </c>
      <c r="DC252" s="52">
        <f t="shared" si="259"/>
        <v>13361.573</v>
      </c>
      <c r="DD252" s="53"/>
      <c r="DE252" s="53"/>
      <c r="DF252" s="53"/>
      <c r="DG252" s="54">
        <v>0</v>
      </c>
      <c r="DH252" s="55">
        <v>20</v>
      </c>
      <c r="DI252" s="56" t="s">
        <v>1024</v>
      </c>
      <c r="DJ252" s="57">
        <v>31670.91</v>
      </c>
      <c r="DK252" s="57">
        <v>267230.90999999997</v>
      </c>
      <c r="DL252" s="57">
        <v>253869.36449999997</v>
      </c>
      <c r="DM252" s="57">
        <v>240507.81899999996</v>
      </c>
      <c r="DN252" s="57">
        <v>227146.27349999995</v>
      </c>
      <c r="DO252" s="57">
        <v>380.05092000000002</v>
      </c>
      <c r="DP252" s="58">
        <v>3474.0018299999997</v>
      </c>
      <c r="DQ252" s="58">
        <v>3300.3017384999994</v>
      </c>
      <c r="DR252" s="58">
        <v>3126.6016469999995</v>
      </c>
      <c r="DS252" s="58">
        <v>2952.9015554999992</v>
      </c>
    </row>
    <row r="253" spans="1:123" x14ac:dyDescent="0.25">
      <c r="A253" s="30" t="s">
        <v>1129</v>
      </c>
      <c r="B253" s="65">
        <v>1610005</v>
      </c>
      <c r="C253" s="66"/>
      <c r="D253" s="67" t="s">
        <v>1130</v>
      </c>
      <c r="E253" s="34" t="s">
        <v>583</v>
      </c>
      <c r="F253" s="34">
        <v>0</v>
      </c>
      <c r="G253" s="34" t="s">
        <v>463</v>
      </c>
      <c r="H253" s="34" t="s">
        <v>464</v>
      </c>
      <c r="I253" s="34" t="s">
        <v>740</v>
      </c>
      <c r="J253" s="34" t="s">
        <v>48</v>
      </c>
      <c r="K253" s="34" t="s">
        <v>695</v>
      </c>
      <c r="L253" s="34" t="s">
        <v>467</v>
      </c>
      <c r="M253" s="36">
        <v>1.04</v>
      </c>
      <c r="N253" s="69" t="s">
        <v>680</v>
      </c>
      <c r="O253" s="69" t="s">
        <v>58</v>
      </c>
      <c r="P253" s="37" t="s">
        <v>469</v>
      </c>
      <c r="Q253" s="38">
        <v>2019</v>
      </c>
      <c r="R253" s="39" t="s">
        <v>470</v>
      </c>
      <c r="S253" s="37" t="s">
        <v>686</v>
      </c>
      <c r="T253" s="39" t="s">
        <v>494</v>
      </c>
      <c r="U253" s="39" t="s">
        <v>495</v>
      </c>
      <c r="V253" s="39" t="s">
        <v>687</v>
      </c>
      <c r="W253" s="40" t="s">
        <v>780</v>
      </c>
      <c r="X253" s="40" t="s">
        <v>680</v>
      </c>
      <c r="Y253" s="86"/>
      <c r="Z253" s="274">
        <v>1563918</v>
      </c>
      <c r="AA253" s="42"/>
      <c r="AB253" s="43">
        <v>1723760</v>
      </c>
      <c r="AC253" s="43">
        <v>0</v>
      </c>
      <c r="AD253" s="43"/>
      <c r="AE253" s="43">
        <v>0</v>
      </c>
      <c r="AF253" s="44"/>
      <c r="AG253" s="45">
        <f t="shared" si="211"/>
        <v>159842</v>
      </c>
      <c r="AH253" s="45">
        <f t="shared" si="212"/>
        <v>159842</v>
      </c>
      <c r="AI253" s="45">
        <f t="shared" si="209"/>
        <v>1723760</v>
      </c>
      <c r="AJ253" s="46">
        <v>159842</v>
      </c>
      <c r="AK253" s="46">
        <v>0</v>
      </c>
      <c r="AL253" s="46">
        <f t="shared" si="222"/>
        <v>0</v>
      </c>
      <c r="AM253" s="46">
        <v>0</v>
      </c>
      <c r="AN253" s="46">
        <f t="shared" si="236"/>
        <v>0</v>
      </c>
      <c r="AO253" s="46">
        <v>0</v>
      </c>
      <c r="AP253" s="46">
        <f t="shared" si="223"/>
        <v>0</v>
      </c>
      <c r="AQ253" s="46">
        <v>0</v>
      </c>
      <c r="AR253" s="46">
        <f t="shared" si="224"/>
        <v>0</v>
      </c>
      <c r="AS253" s="46">
        <v>0</v>
      </c>
      <c r="AT253" s="46">
        <f t="shared" si="225"/>
        <v>0</v>
      </c>
      <c r="AU253" s="46">
        <v>0</v>
      </c>
      <c r="AV253" s="46">
        <f t="shared" si="226"/>
        <v>0</v>
      </c>
      <c r="AW253" s="46">
        <v>0</v>
      </c>
      <c r="AX253" s="46">
        <f t="shared" si="227"/>
        <v>0</v>
      </c>
      <c r="AY253" s="46">
        <v>0</v>
      </c>
      <c r="AZ253" s="46">
        <f t="shared" si="237"/>
        <v>0</v>
      </c>
      <c r="BA253" s="46">
        <v>0</v>
      </c>
      <c r="BB253" s="46">
        <f t="shared" si="238"/>
        <v>0</v>
      </c>
      <c r="BC253" s="46">
        <v>0</v>
      </c>
      <c r="BD253" s="46">
        <f t="shared" si="239"/>
        <v>0</v>
      </c>
      <c r="BE253" s="46">
        <v>0</v>
      </c>
      <c r="BF253" s="46">
        <f t="shared" si="240"/>
        <v>0</v>
      </c>
      <c r="BG253" s="46">
        <v>0</v>
      </c>
      <c r="BH253" s="46">
        <f t="shared" si="241"/>
        <v>0</v>
      </c>
      <c r="BI253" s="46">
        <v>0</v>
      </c>
      <c r="BJ253" s="46">
        <f t="shared" si="242"/>
        <v>0</v>
      </c>
      <c r="BK253" s="46">
        <v>0</v>
      </c>
      <c r="BL253" s="46">
        <f t="shared" si="243"/>
        <v>0</v>
      </c>
      <c r="BM253" s="46">
        <v>0</v>
      </c>
      <c r="BN253" s="46">
        <f t="shared" si="244"/>
        <v>0</v>
      </c>
      <c r="BO253" s="46">
        <v>0</v>
      </c>
      <c r="BP253" s="46">
        <f t="shared" si="245"/>
        <v>0</v>
      </c>
      <c r="BQ253" s="46">
        <v>0</v>
      </c>
      <c r="BR253" s="46">
        <f t="shared" si="246"/>
        <v>0</v>
      </c>
      <c r="BS253" s="46">
        <v>0</v>
      </c>
      <c r="BT253" s="46">
        <f t="shared" si="247"/>
        <v>0</v>
      </c>
      <c r="BU253" s="46">
        <v>0</v>
      </c>
      <c r="BV253" s="46">
        <f t="shared" si="248"/>
        <v>0</v>
      </c>
      <c r="BW253" s="46">
        <v>0</v>
      </c>
      <c r="BX253" s="46">
        <f t="shared" si="249"/>
        <v>0</v>
      </c>
      <c r="BY253" s="46">
        <v>0</v>
      </c>
      <c r="BZ253" s="46">
        <f t="shared" si="250"/>
        <v>0</v>
      </c>
      <c r="CA253" s="47">
        <v>0</v>
      </c>
      <c r="CB253" s="46">
        <f t="shared" si="251"/>
        <v>0</v>
      </c>
      <c r="CC253" s="48">
        <v>0</v>
      </c>
      <c r="CD253" s="46">
        <f t="shared" si="252"/>
        <v>0</v>
      </c>
      <c r="CE253" s="49">
        <v>40</v>
      </c>
      <c r="CF253" s="50">
        <f t="shared" si="257"/>
        <v>43094</v>
      </c>
      <c r="CG253" s="51">
        <v>1034256</v>
      </c>
      <c r="CH253" s="52"/>
      <c r="CI253" s="90"/>
      <c r="CJ253" s="53">
        <f t="shared" si="258"/>
        <v>43094</v>
      </c>
      <c r="CK253" s="53">
        <f t="shared" si="258"/>
        <v>43094</v>
      </c>
      <c r="CL253" s="53">
        <f t="shared" si="258"/>
        <v>43094</v>
      </c>
      <c r="CM253" s="53">
        <f t="shared" si="258"/>
        <v>43094</v>
      </c>
      <c r="CN253" s="53">
        <f t="shared" si="258"/>
        <v>43094</v>
      </c>
      <c r="CO253" s="53">
        <f t="shared" si="258"/>
        <v>43094</v>
      </c>
      <c r="CP253" s="53">
        <f t="shared" si="258"/>
        <v>43094</v>
      </c>
      <c r="CQ253" s="53">
        <f t="shared" si="258"/>
        <v>43094</v>
      </c>
      <c r="CR253" s="53">
        <f t="shared" si="258"/>
        <v>43094</v>
      </c>
      <c r="CS253" s="53">
        <f t="shared" si="258"/>
        <v>43094</v>
      </c>
      <c r="CT253" s="53">
        <f t="shared" si="259"/>
        <v>43094</v>
      </c>
      <c r="CU253" s="53">
        <f t="shared" si="259"/>
        <v>43094</v>
      </c>
      <c r="CV253" s="53">
        <f t="shared" si="259"/>
        <v>43094</v>
      </c>
      <c r="CW253" s="53">
        <f t="shared" si="259"/>
        <v>43094</v>
      </c>
      <c r="CX253" s="53">
        <f t="shared" si="259"/>
        <v>43094</v>
      </c>
      <c r="CY253" s="53">
        <f t="shared" si="259"/>
        <v>43094</v>
      </c>
      <c r="CZ253" s="53">
        <f t="shared" si="259"/>
        <v>43094</v>
      </c>
      <c r="DA253" s="53">
        <f t="shared" si="259"/>
        <v>43094</v>
      </c>
      <c r="DB253" s="53">
        <f t="shared" si="259"/>
        <v>43094</v>
      </c>
      <c r="DC253" s="53">
        <f t="shared" si="259"/>
        <v>43094</v>
      </c>
      <c r="DD253" s="53">
        <f t="shared" si="259"/>
        <v>43094</v>
      </c>
      <c r="DE253" s="53">
        <f t="shared" si="259"/>
        <v>43094</v>
      </c>
      <c r="DF253" s="53">
        <f t="shared" si="259"/>
        <v>43094</v>
      </c>
      <c r="DG253" s="54">
        <v>689504</v>
      </c>
      <c r="DH253" s="55">
        <v>24</v>
      </c>
      <c r="DI253" s="56" t="s">
        <v>1131</v>
      </c>
      <c r="DJ253" s="57">
        <v>1723760</v>
      </c>
      <c r="DK253" s="57">
        <v>1680666</v>
      </c>
      <c r="DL253" s="57">
        <v>1637572</v>
      </c>
      <c r="DM253" s="57">
        <v>1594478</v>
      </c>
      <c r="DN253" s="57">
        <v>1551384</v>
      </c>
      <c r="DO253" s="57">
        <v>20685.12</v>
      </c>
      <c r="DP253" s="58">
        <v>21848.657999999999</v>
      </c>
      <c r="DQ253" s="58">
        <v>21288.435999999998</v>
      </c>
      <c r="DR253" s="58">
        <v>20728.214</v>
      </c>
      <c r="DS253" s="58">
        <v>20167.991999999998</v>
      </c>
    </row>
    <row r="254" spans="1:123" x14ac:dyDescent="0.25">
      <c r="A254" s="30" t="s">
        <v>1132</v>
      </c>
      <c r="B254" s="65">
        <v>1610011</v>
      </c>
      <c r="C254" s="66"/>
      <c r="D254" s="67" t="s">
        <v>1133</v>
      </c>
      <c r="E254" s="34" t="s">
        <v>583</v>
      </c>
      <c r="F254" s="34" t="s">
        <v>1134</v>
      </c>
      <c r="G254" s="34" t="s">
        <v>479</v>
      </c>
      <c r="H254" s="34" t="s">
        <v>54</v>
      </c>
      <c r="I254" s="34" t="s">
        <v>490</v>
      </c>
      <c r="J254" s="34" t="s">
        <v>86</v>
      </c>
      <c r="K254" s="34" t="s">
        <v>709</v>
      </c>
      <c r="L254" s="34" t="s">
        <v>467</v>
      </c>
      <c r="M254" s="36">
        <v>1.04</v>
      </c>
      <c r="N254" s="69" t="s">
        <v>586</v>
      </c>
      <c r="O254" s="69" t="s">
        <v>58</v>
      </c>
      <c r="P254" s="37" t="s">
        <v>469</v>
      </c>
      <c r="Q254" s="38">
        <v>2021</v>
      </c>
      <c r="R254" s="39" t="s">
        <v>470</v>
      </c>
      <c r="S254" s="37" t="s">
        <v>686</v>
      </c>
      <c r="T254" s="39" t="s">
        <v>494</v>
      </c>
      <c r="U254" s="39" t="s">
        <v>495</v>
      </c>
      <c r="V254" s="39" t="s">
        <v>687</v>
      </c>
      <c r="W254" s="40" t="s">
        <v>467</v>
      </c>
      <c r="X254" s="40" t="s">
        <v>530</v>
      </c>
      <c r="Y254" s="86"/>
      <c r="Z254" s="274">
        <v>72729.47</v>
      </c>
      <c r="AA254" s="42"/>
      <c r="AB254" s="43">
        <v>2102496.8396000001</v>
      </c>
      <c r="AC254" s="43">
        <v>0</v>
      </c>
      <c r="AD254" s="43"/>
      <c r="AE254" s="43">
        <v>0</v>
      </c>
      <c r="AF254" s="44"/>
      <c r="AG254" s="45">
        <f t="shared" si="211"/>
        <v>1999299.3696000001</v>
      </c>
      <c r="AH254" s="45">
        <f t="shared" si="212"/>
        <v>2079271.3443840002</v>
      </c>
      <c r="AI254" s="45">
        <f t="shared" si="209"/>
        <v>2152000.8143840004</v>
      </c>
      <c r="AJ254" s="46">
        <v>0</v>
      </c>
      <c r="AK254" s="46">
        <v>0</v>
      </c>
      <c r="AL254" s="46">
        <f t="shared" si="222"/>
        <v>0</v>
      </c>
      <c r="AM254" s="46">
        <v>0</v>
      </c>
      <c r="AN254" s="46">
        <f t="shared" si="236"/>
        <v>0</v>
      </c>
      <c r="AO254" s="46">
        <v>0</v>
      </c>
      <c r="AP254" s="46">
        <f t="shared" si="223"/>
        <v>0</v>
      </c>
      <c r="AQ254" s="46">
        <v>0</v>
      </c>
      <c r="AR254" s="46">
        <f t="shared" si="224"/>
        <v>0</v>
      </c>
      <c r="AS254" s="46">
        <v>0</v>
      </c>
      <c r="AT254" s="46">
        <f t="shared" si="225"/>
        <v>0</v>
      </c>
      <c r="AU254" s="46">
        <v>211521.024</v>
      </c>
      <c r="AV254" s="46">
        <f t="shared" si="226"/>
        <v>219981.86496000001</v>
      </c>
      <c r="AW254" s="46">
        <v>1787778.3456000001</v>
      </c>
      <c r="AX254" s="46">
        <f t="shared" si="227"/>
        <v>1859289.4794240003</v>
      </c>
      <c r="AY254" s="46">
        <v>0</v>
      </c>
      <c r="AZ254" s="46">
        <f t="shared" si="237"/>
        <v>0</v>
      </c>
      <c r="BA254" s="46">
        <v>0</v>
      </c>
      <c r="BB254" s="46">
        <f t="shared" si="238"/>
        <v>0</v>
      </c>
      <c r="BC254" s="46">
        <v>0</v>
      </c>
      <c r="BD254" s="46">
        <f t="shared" si="239"/>
        <v>0</v>
      </c>
      <c r="BE254" s="46">
        <v>0</v>
      </c>
      <c r="BF254" s="46">
        <f t="shared" si="240"/>
        <v>0</v>
      </c>
      <c r="BG254" s="46">
        <v>0</v>
      </c>
      <c r="BH254" s="46">
        <f t="shared" si="241"/>
        <v>0</v>
      </c>
      <c r="BI254" s="46">
        <v>0</v>
      </c>
      <c r="BJ254" s="46">
        <f t="shared" si="242"/>
        <v>0</v>
      </c>
      <c r="BK254" s="46">
        <v>0</v>
      </c>
      <c r="BL254" s="46">
        <f t="shared" si="243"/>
        <v>0</v>
      </c>
      <c r="BM254" s="46">
        <v>0</v>
      </c>
      <c r="BN254" s="46">
        <f t="shared" si="244"/>
        <v>0</v>
      </c>
      <c r="BO254" s="46">
        <v>0</v>
      </c>
      <c r="BP254" s="46">
        <f t="shared" si="245"/>
        <v>0</v>
      </c>
      <c r="BQ254" s="46">
        <v>0</v>
      </c>
      <c r="BR254" s="46">
        <f t="shared" si="246"/>
        <v>0</v>
      </c>
      <c r="BS254" s="46">
        <v>0</v>
      </c>
      <c r="BT254" s="46">
        <f t="shared" si="247"/>
        <v>0</v>
      </c>
      <c r="BU254" s="46">
        <v>0</v>
      </c>
      <c r="BV254" s="46">
        <f t="shared" si="248"/>
        <v>0</v>
      </c>
      <c r="BW254" s="46">
        <v>0</v>
      </c>
      <c r="BX254" s="46">
        <f t="shared" si="249"/>
        <v>0</v>
      </c>
      <c r="BY254" s="46">
        <v>0</v>
      </c>
      <c r="BZ254" s="46">
        <f t="shared" si="250"/>
        <v>0</v>
      </c>
      <c r="CA254" s="47">
        <v>0</v>
      </c>
      <c r="CB254" s="46">
        <f t="shared" si="251"/>
        <v>0</v>
      </c>
      <c r="CC254" s="48">
        <v>0</v>
      </c>
      <c r="CD254" s="46">
        <f t="shared" si="252"/>
        <v>0</v>
      </c>
      <c r="CE254" s="74">
        <v>40</v>
      </c>
      <c r="CF254" s="50">
        <f t="shared" si="257"/>
        <v>53800.020359600006</v>
      </c>
      <c r="CG254" s="51">
        <v>840998.7358400001</v>
      </c>
      <c r="CH254" s="52"/>
      <c r="CI254" s="52"/>
      <c r="CJ254" s="52"/>
      <c r="CK254" s="53"/>
      <c r="CL254" s="53"/>
      <c r="CM254" s="53"/>
      <c r="CN254" s="53"/>
      <c r="CO254" s="53"/>
      <c r="CP254" s="53"/>
      <c r="CQ254" s="52">
        <f t="shared" si="258"/>
        <v>53800.020359600006</v>
      </c>
      <c r="CR254" s="52">
        <f t="shared" si="258"/>
        <v>53800.020359600006</v>
      </c>
      <c r="CS254" s="52">
        <f t="shared" si="258"/>
        <v>53800.020359600006</v>
      </c>
      <c r="CT254" s="52">
        <f t="shared" si="258"/>
        <v>53800.020359600006</v>
      </c>
      <c r="CU254" s="52">
        <f t="shared" si="258"/>
        <v>53800.020359600006</v>
      </c>
      <c r="CV254" s="52">
        <f t="shared" si="258"/>
        <v>53800.020359600006</v>
      </c>
      <c r="CW254" s="52">
        <f t="shared" si="258"/>
        <v>53800.020359600006</v>
      </c>
      <c r="CX254" s="52">
        <f t="shared" si="258"/>
        <v>53800.020359600006</v>
      </c>
      <c r="CY254" s="52">
        <f t="shared" si="258"/>
        <v>53800.020359600006</v>
      </c>
      <c r="CZ254" s="52">
        <f t="shared" si="259"/>
        <v>53800.020359600006</v>
      </c>
      <c r="DA254" s="52">
        <f t="shared" si="259"/>
        <v>53800.020359600006</v>
      </c>
      <c r="DB254" s="52">
        <f t="shared" si="259"/>
        <v>53800.020359600006</v>
      </c>
      <c r="DC254" s="52">
        <f t="shared" si="259"/>
        <v>53800.020359600006</v>
      </c>
      <c r="DD254" s="52">
        <f t="shared" si="259"/>
        <v>53800.020359600006</v>
      </c>
      <c r="DE254" s="52">
        <f t="shared" si="259"/>
        <v>53800.020359600006</v>
      </c>
      <c r="DF254" s="52">
        <f t="shared" si="259"/>
        <v>53800.020359600006</v>
      </c>
      <c r="DG254" s="54">
        <v>1261498.1037599999</v>
      </c>
      <c r="DH254" s="55">
        <v>16</v>
      </c>
      <c r="DI254" s="56" t="s">
        <v>1135</v>
      </c>
      <c r="DJ254" s="57">
        <v>103197.47</v>
      </c>
      <c r="DK254" s="57">
        <v>103197.47</v>
      </c>
      <c r="DL254" s="57">
        <v>103197.47</v>
      </c>
      <c r="DM254" s="57">
        <v>103197.47</v>
      </c>
      <c r="DN254" s="57">
        <v>103197.47</v>
      </c>
      <c r="DO254" s="57">
        <v>1238.3696400000001</v>
      </c>
      <c r="DP254" s="58">
        <v>1341.56711</v>
      </c>
      <c r="DQ254" s="58">
        <v>1341.56711</v>
      </c>
      <c r="DR254" s="58">
        <v>1341.56711</v>
      </c>
      <c r="DS254" s="58">
        <v>1341.56711</v>
      </c>
    </row>
    <row r="255" spans="1:123" x14ac:dyDescent="0.25">
      <c r="A255" s="30" t="s">
        <v>1136</v>
      </c>
      <c r="B255" s="65">
        <v>1610012</v>
      </c>
      <c r="C255" s="66"/>
      <c r="D255" s="67" t="s">
        <v>1137</v>
      </c>
      <c r="E255" s="34" t="s">
        <v>583</v>
      </c>
      <c r="F255" s="34" t="s">
        <v>1134</v>
      </c>
      <c r="G255" s="34" t="s">
        <v>479</v>
      </c>
      <c r="H255" s="34" t="s">
        <v>464</v>
      </c>
      <c r="I255" s="34" t="s">
        <v>740</v>
      </c>
      <c r="J255" s="34" t="s">
        <v>277</v>
      </c>
      <c r="K255" s="34" t="s">
        <v>695</v>
      </c>
      <c r="L255" s="34" t="s">
        <v>467</v>
      </c>
      <c r="M255" s="36">
        <v>1.04</v>
      </c>
      <c r="N255" s="69" t="s">
        <v>586</v>
      </c>
      <c r="O255" s="69" t="s">
        <v>58</v>
      </c>
      <c r="P255" s="37" t="s">
        <v>471</v>
      </c>
      <c r="Q255" s="38">
        <v>2021</v>
      </c>
      <c r="R255" s="39" t="s">
        <v>470</v>
      </c>
      <c r="S255" s="37" t="s">
        <v>686</v>
      </c>
      <c r="T255" s="39" t="s">
        <v>494</v>
      </c>
      <c r="U255" s="39" t="s">
        <v>495</v>
      </c>
      <c r="V255" s="39" t="s">
        <v>687</v>
      </c>
      <c r="W255" s="40" t="s">
        <v>467</v>
      </c>
      <c r="X255" s="40" t="s">
        <v>485</v>
      </c>
      <c r="Y255" s="86"/>
      <c r="Z255" s="274">
        <v>315865.63</v>
      </c>
      <c r="AA255" s="42"/>
      <c r="AB255" s="43">
        <v>2061895.1300000001</v>
      </c>
      <c r="AC255" s="43">
        <v>0</v>
      </c>
      <c r="AD255" s="43"/>
      <c r="AE255" s="43">
        <v>0</v>
      </c>
      <c r="AF255" s="44"/>
      <c r="AG255" s="45">
        <f t="shared" si="211"/>
        <v>1746028.6400000001</v>
      </c>
      <c r="AH255" s="45">
        <f t="shared" si="212"/>
        <v>1797300.2656</v>
      </c>
      <c r="AI255" s="45">
        <f t="shared" si="209"/>
        <v>2113165.8955999999</v>
      </c>
      <c r="AJ255" s="256">
        <f>234000+230238</f>
        <v>464238</v>
      </c>
      <c r="AK255" s="46">
        <v>331367.92</v>
      </c>
      <c r="AL255" s="46">
        <f t="shared" si="222"/>
        <v>344622.63679999998</v>
      </c>
      <c r="AM255" s="46">
        <v>950422.72000000009</v>
      </c>
      <c r="AN255" s="46">
        <f t="shared" si="236"/>
        <v>988439.62880000018</v>
      </c>
      <c r="AO255" s="46">
        <v>0</v>
      </c>
      <c r="AP255" s="46">
        <f t="shared" si="223"/>
        <v>0</v>
      </c>
      <c r="AQ255" s="46">
        <v>0</v>
      </c>
      <c r="AR255" s="46">
        <f t="shared" si="224"/>
        <v>0</v>
      </c>
      <c r="AS255" s="46">
        <v>0</v>
      </c>
      <c r="AT255" s="46">
        <f t="shared" si="225"/>
        <v>0</v>
      </c>
      <c r="AU255" s="46">
        <v>0</v>
      </c>
      <c r="AV255" s="46">
        <f t="shared" si="226"/>
        <v>0</v>
      </c>
      <c r="AW255" s="46">
        <v>0</v>
      </c>
      <c r="AX255" s="46">
        <f t="shared" si="227"/>
        <v>0</v>
      </c>
      <c r="AY255" s="46">
        <v>0</v>
      </c>
      <c r="AZ255" s="46">
        <f t="shared" si="237"/>
        <v>0</v>
      </c>
      <c r="BA255" s="46">
        <v>0</v>
      </c>
      <c r="BB255" s="46">
        <f t="shared" si="238"/>
        <v>0</v>
      </c>
      <c r="BC255" s="46">
        <v>0</v>
      </c>
      <c r="BD255" s="46">
        <f t="shared" si="239"/>
        <v>0</v>
      </c>
      <c r="BE255" s="46">
        <v>0</v>
      </c>
      <c r="BF255" s="46">
        <f t="shared" si="240"/>
        <v>0</v>
      </c>
      <c r="BG255" s="46">
        <v>0</v>
      </c>
      <c r="BH255" s="46">
        <f t="shared" si="241"/>
        <v>0</v>
      </c>
      <c r="BI255" s="46">
        <v>0</v>
      </c>
      <c r="BJ255" s="46">
        <f t="shared" si="242"/>
        <v>0</v>
      </c>
      <c r="BK255" s="46">
        <v>0</v>
      </c>
      <c r="BL255" s="46">
        <f t="shared" si="243"/>
        <v>0</v>
      </c>
      <c r="BM255" s="46">
        <v>0</v>
      </c>
      <c r="BN255" s="46">
        <f t="shared" si="244"/>
        <v>0</v>
      </c>
      <c r="BO255" s="46">
        <v>0</v>
      </c>
      <c r="BP255" s="46">
        <f t="shared" si="245"/>
        <v>0</v>
      </c>
      <c r="BQ255" s="46">
        <v>0</v>
      </c>
      <c r="BR255" s="46">
        <f t="shared" si="246"/>
        <v>0</v>
      </c>
      <c r="BS255" s="46">
        <v>0</v>
      </c>
      <c r="BT255" s="46">
        <f t="shared" si="247"/>
        <v>0</v>
      </c>
      <c r="BU255" s="46">
        <v>0</v>
      </c>
      <c r="BV255" s="46">
        <f t="shared" si="248"/>
        <v>0</v>
      </c>
      <c r="BW255" s="46">
        <v>0</v>
      </c>
      <c r="BX255" s="46">
        <f t="shared" si="249"/>
        <v>0</v>
      </c>
      <c r="BY255" s="46">
        <v>0</v>
      </c>
      <c r="BZ255" s="46">
        <f t="shared" si="250"/>
        <v>0</v>
      </c>
      <c r="CA255" s="47">
        <v>0</v>
      </c>
      <c r="CB255" s="46">
        <f t="shared" si="251"/>
        <v>0</v>
      </c>
      <c r="CC255" s="48">
        <v>0</v>
      </c>
      <c r="CD255" s="46">
        <f t="shared" si="252"/>
        <v>0</v>
      </c>
      <c r="CE255" s="49">
        <v>40</v>
      </c>
      <c r="CF255" s="50">
        <f t="shared" si="257"/>
        <v>52829.147389999998</v>
      </c>
      <c r="CG255" s="51">
        <v>1082494.9432499995</v>
      </c>
      <c r="CH255" s="52"/>
      <c r="CI255" s="52"/>
      <c r="CJ255" s="52"/>
      <c r="CK255" s="53"/>
      <c r="CL255" s="52">
        <f t="shared" ref="CL255:DA270" si="260">$CF255</f>
        <v>52829.147389999998</v>
      </c>
      <c r="CM255" s="52">
        <f t="shared" si="260"/>
        <v>52829.147389999998</v>
      </c>
      <c r="CN255" s="52">
        <f t="shared" si="260"/>
        <v>52829.147389999998</v>
      </c>
      <c r="CO255" s="52">
        <f t="shared" si="260"/>
        <v>52829.147389999998</v>
      </c>
      <c r="CP255" s="52">
        <f t="shared" si="260"/>
        <v>52829.147389999998</v>
      </c>
      <c r="CQ255" s="52">
        <f t="shared" si="258"/>
        <v>52829.147389999998</v>
      </c>
      <c r="CR255" s="52">
        <f t="shared" si="258"/>
        <v>52829.147389999998</v>
      </c>
      <c r="CS255" s="52">
        <f t="shared" si="258"/>
        <v>52829.147389999998</v>
      </c>
      <c r="CT255" s="52">
        <f t="shared" si="258"/>
        <v>52829.147389999998</v>
      </c>
      <c r="CU255" s="52">
        <f t="shared" si="258"/>
        <v>52829.147389999998</v>
      </c>
      <c r="CV255" s="52">
        <f t="shared" si="258"/>
        <v>52829.147389999998</v>
      </c>
      <c r="CW255" s="52">
        <f t="shared" si="258"/>
        <v>52829.147389999998</v>
      </c>
      <c r="CX255" s="52">
        <f t="shared" si="258"/>
        <v>52829.147389999998</v>
      </c>
      <c r="CY255" s="52">
        <f t="shared" si="258"/>
        <v>52829.147389999998</v>
      </c>
      <c r="CZ255" s="52">
        <f t="shared" si="259"/>
        <v>52829.147389999998</v>
      </c>
      <c r="DA255" s="52">
        <f t="shared" si="259"/>
        <v>52829.147389999998</v>
      </c>
      <c r="DB255" s="52">
        <f t="shared" si="259"/>
        <v>52829.147389999998</v>
      </c>
      <c r="DC255" s="52">
        <f t="shared" si="259"/>
        <v>52829.147389999998</v>
      </c>
      <c r="DD255" s="52">
        <f t="shared" si="259"/>
        <v>52829.147389999998</v>
      </c>
      <c r="DE255" s="52">
        <f t="shared" si="259"/>
        <v>52829.147389999998</v>
      </c>
      <c r="DF255" s="52">
        <f t="shared" si="259"/>
        <v>52829.147389999998</v>
      </c>
      <c r="DG255" s="54">
        <v>979400.18675000058</v>
      </c>
      <c r="DH255" s="55">
        <v>21</v>
      </c>
      <c r="DI255" s="56" t="s">
        <v>1138</v>
      </c>
      <c r="DJ255" s="57">
        <v>546104.49</v>
      </c>
      <c r="DK255" s="57">
        <v>780104.49</v>
      </c>
      <c r="DL255" s="57">
        <v>1111472.4099999999</v>
      </c>
      <c r="DM255" s="57">
        <v>2061895.13</v>
      </c>
      <c r="DN255" s="57">
        <v>2010347.7517499998</v>
      </c>
      <c r="DO255" s="57">
        <v>6553.2538800000002</v>
      </c>
      <c r="DP255" s="58">
        <v>10141.35837</v>
      </c>
      <c r="DQ255" s="58">
        <v>14449.141329999999</v>
      </c>
      <c r="DR255" s="58">
        <v>26804.636689999996</v>
      </c>
      <c r="DS255" s="58">
        <v>26134.520772749998</v>
      </c>
    </row>
    <row r="256" spans="1:123" x14ac:dyDescent="0.25">
      <c r="A256" s="30" t="s">
        <v>683</v>
      </c>
      <c r="B256" s="65">
        <v>1610021</v>
      </c>
      <c r="C256" s="66"/>
      <c r="D256" s="67" t="s">
        <v>1139</v>
      </c>
      <c r="E256" s="34" t="s">
        <v>685</v>
      </c>
      <c r="F256" s="34">
        <v>0</v>
      </c>
      <c r="G256" s="34" t="s">
        <v>479</v>
      </c>
      <c r="H256" s="34" t="s">
        <v>54</v>
      </c>
      <c r="I256" s="34" t="s">
        <v>490</v>
      </c>
      <c r="J256" s="34" t="s">
        <v>86</v>
      </c>
      <c r="K256" s="34" t="s">
        <v>529</v>
      </c>
      <c r="L256" s="34" t="s">
        <v>467</v>
      </c>
      <c r="M256" s="36">
        <v>1.04</v>
      </c>
      <c r="N256" s="69" t="s">
        <v>586</v>
      </c>
      <c r="O256" s="69" t="s">
        <v>58</v>
      </c>
      <c r="P256" s="37" t="s">
        <v>471</v>
      </c>
      <c r="Q256" s="38">
        <v>2018</v>
      </c>
      <c r="R256" s="39" t="s">
        <v>470</v>
      </c>
      <c r="S256" s="37" t="s">
        <v>686</v>
      </c>
      <c r="T256" s="39" t="s">
        <v>494</v>
      </c>
      <c r="U256" s="39" t="s">
        <v>495</v>
      </c>
      <c r="V256" s="39" t="s">
        <v>687</v>
      </c>
      <c r="W256" s="40" t="s">
        <v>688</v>
      </c>
      <c r="X256" s="40" t="s">
        <v>474</v>
      </c>
      <c r="Y256" s="41"/>
      <c r="Z256" s="274">
        <v>0</v>
      </c>
      <c r="AA256" s="42"/>
      <c r="AB256" s="35">
        <v>159120</v>
      </c>
      <c r="AC256" s="43">
        <v>25311</v>
      </c>
      <c r="AD256" s="43"/>
      <c r="AE256" s="43">
        <v>0</v>
      </c>
      <c r="AF256" s="44"/>
      <c r="AG256" s="45">
        <f t="shared" si="211"/>
        <v>133808.79999999999</v>
      </c>
      <c r="AH256" s="45">
        <f t="shared" si="212"/>
        <v>138090.68</v>
      </c>
      <c r="AI256" s="45">
        <f t="shared" si="209"/>
        <v>138090.68</v>
      </c>
      <c r="AJ256" s="73">
        <f>(159120-25311)*0.2</f>
        <v>26761.800000000003</v>
      </c>
      <c r="AK256" s="73">
        <v>107047</v>
      </c>
      <c r="AL256" s="46">
        <f t="shared" si="222"/>
        <v>111328.88</v>
      </c>
      <c r="AM256" s="46">
        <v>0</v>
      </c>
      <c r="AN256" s="46">
        <f t="shared" si="236"/>
        <v>0</v>
      </c>
      <c r="AO256" s="46">
        <v>0</v>
      </c>
      <c r="AP256" s="46">
        <f t="shared" si="223"/>
        <v>0</v>
      </c>
      <c r="AQ256" s="46">
        <v>0</v>
      </c>
      <c r="AR256" s="46">
        <f t="shared" si="224"/>
        <v>0</v>
      </c>
      <c r="AS256" s="46">
        <v>0</v>
      </c>
      <c r="AT256" s="46">
        <f t="shared" si="225"/>
        <v>0</v>
      </c>
      <c r="AU256" s="46">
        <v>0</v>
      </c>
      <c r="AV256" s="46">
        <f t="shared" si="226"/>
        <v>0</v>
      </c>
      <c r="AW256" s="46">
        <v>0</v>
      </c>
      <c r="AX256" s="46">
        <f t="shared" si="227"/>
        <v>0</v>
      </c>
      <c r="AY256" s="46">
        <v>0</v>
      </c>
      <c r="AZ256" s="46">
        <f t="shared" si="237"/>
        <v>0</v>
      </c>
      <c r="BA256" s="46">
        <v>0</v>
      </c>
      <c r="BB256" s="46">
        <f t="shared" si="238"/>
        <v>0</v>
      </c>
      <c r="BC256" s="46">
        <v>0</v>
      </c>
      <c r="BD256" s="46">
        <f t="shared" si="239"/>
        <v>0</v>
      </c>
      <c r="BE256" s="46">
        <v>0</v>
      </c>
      <c r="BF256" s="46">
        <f t="shared" si="240"/>
        <v>0</v>
      </c>
      <c r="BG256" s="46">
        <v>0</v>
      </c>
      <c r="BH256" s="46">
        <f t="shared" si="241"/>
        <v>0</v>
      </c>
      <c r="BI256" s="46">
        <v>0</v>
      </c>
      <c r="BJ256" s="46">
        <f t="shared" si="242"/>
        <v>0</v>
      </c>
      <c r="BK256" s="46">
        <v>0</v>
      </c>
      <c r="BL256" s="46">
        <f t="shared" si="243"/>
        <v>0</v>
      </c>
      <c r="BM256" s="46">
        <v>0</v>
      </c>
      <c r="BN256" s="46">
        <f t="shared" si="244"/>
        <v>0</v>
      </c>
      <c r="BO256" s="46">
        <v>0</v>
      </c>
      <c r="BP256" s="46">
        <f t="shared" si="245"/>
        <v>0</v>
      </c>
      <c r="BQ256" s="46">
        <v>0</v>
      </c>
      <c r="BR256" s="46">
        <f t="shared" si="246"/>
        <v>0</v>
      </c>
      <c r="BS256" s="46">
        <v>0</v>
      </c>
      <c r="BT256" s="46">
        <f t="shared" si="247"/>
        <v>0</v>
      </c>
      <c r="BU256" s="46">
        <v>0</v>
      </c>
      <c r="BV256" s="46">
        <f t="shared" si="248"/>
        <v>0</v>
      </c>
      <c r="BW256" s="46">
        <v>0</v>
      </c>
      <c r="BX256" s="46">
        <f t="shared" si="249"/>
        <v>0</v>
      </c>
      <c r="BY256" s="46">
        <v>0</v>
      </c>
      <c r="BZ256" s="46">
        <f t="shared" si="250"/>
        <v>0</v>
      </c>
      <c r="CA256" s="47">
        <v>0</v>
      </c>
      <c r="CB256" s="46">
        <f t="shared" si="251"/>
        <v>0</v>
      </c>
      <c r="CC256" s="48">
        <v>0</v>
      </c>
      <c r="CD256" s="46">
        <f t="shared" si="252"/>
        <v>0</v>
      </c>
      <c r="CE256" s="49">
        <v>20</v>
      </c>
      <c r="CF256" s="50">
        <f t="shared" si="257"/>
        <v>5638.9839999999995</v>
      </c>
      <c r="CG256" s="71"/>
      <c r="CH256" s="52"/>
      <c r="CI256" s="52"/>
      <c r="CJ256" s="52"/>
      <c r="CK256" s="52">
        <f t="shared" ref="CK256:CZ272" si="261">$CF256</f>
        <v>5638.9839999999995</v>
      </c>
      <c r="CL256" s="52">
        <f t="shared" si="260"/>
        <v>5638.9839999999995</v>
      </c>
      <c r="CM256" s="52">
        <f t="shared" si="260"/>
        <v>5638.9839999999995</v>
      </c>
      <c r="CN256" s="52">
        <f t="shared" si="260"/>
        <v>5638.9839999999995</v>
      </c>
      <c r="CO256" s="52">
        <f t="shared" si="260"/>
        <v>5638.9839999999995</v>
      </c>
      <c r="CP256" s="52">
        <f t="shared" si="260"/>
        <v>5638.9839999999995</v>
      </c>
      <c r="CQ256" s="52">
        <f t="shared" si="258"/>
        <v>5638.9839999999995</v>
      </c>
      <c r="CR256" s="52">
        <f t="shared" si="258"/>
        <v>5638.9839999999995</v>
      </c>
      <c r="CS256" s="52">
        <f t="shared" si="258"/>
        <v>5638.9839999999995</v>
      </c>
      <c r="CT256" s="52">
        <f t="shared" si="258"/>
        <v>5638.9839999999995</v>
      </c>
      <c r="CU256" s="52">
        <f t="shared" si="258"/>
        <v>5638.9839999999995</v>
      </c>
      <c r="CV256" s="52">
        <f t="shared" si="258"/>
        <v>5638.9839999999995</v>
      </c>
      <c r="CW256" s="52">
        <f t="shared" si="258"/>
        <v>5638.9839999999995</v>
      </c>
      <c r="CX256" s="52">
        <f t="shared" si="258"/>
        <v>5638.9839999999995</v>
      </c>
      <c r="CY256" s="52">
        <f t="shared" si="258"/>
        <v>5638.9839999999995</v>
      </c>
      <c r="CZ256" s="52">
        <f t="shared" si="259"/>
        <v>5638.9839999999995</v>
      </c>
      <c r="DA256" s="52">
        <f t="shared" si="259"/>
        <v>5638.9839999999995</v>
      </c>
      <c r="DB256" s="52">
        <f t="shared" si="259"/>
        <v>5638.9839999999995</v>
      </c>
      <c r="DC256" s="52">
        <f t="shared" si="259"/>
        <v>5638.9839999999995</v>
      </c>
      <c r="DD256" s="52">
        <f t="shared" si="259"/>
        <v>5638.9839999999995</v>
      </c>
      <c r="DE256" s="53"/>
      <c r="DF256" s="53"/>
      <c r="DG256" s="54">
        <v>0</v>
      </c>
      <c r="DH256" s="55">
        <v>20</v>
      </c>
      <c r="DI256" s="56" t="s">
        <v>689</v>
      </c>
      <c r="DJ256" s="57">
        <v>65724.320000000007</v>
      </c>
      <c r="DK256" s="57">
        <v>695577.44</v>
      </c>
      <c r="DL256" s="57">
        <v>1262445.2480000001</v>
      </c>
      <c r="DM256" s="57">
        <v>1199322.9856000002</v>
      </c>
      <c r="DN256" s="57">
        <v>1136200.7232000004</v>
      </c>
      <c r="DO256" s="57">
        <v>788.69184000000007</v>
      </c>
      <c r="DP256" s="58">
        <v>9042.5067199999994</v>
      </c>
      <c r="DQ256" s="58">
        <v>16411.788224</v>
      </c>
      <c r="DR256" s="58">
        <v>15591.198812800003</v>
      </c>
      <c r="DS256" s="58">
        <v>14770.609401600004</v>
      </c>
    </row>
    <row r="257" spans="1:123" x14ac:dyDescent="0.25">
      <c r="A257" s="30" t="s">
        <v>683</v>
      </c>
      <c r="B257" s="65">
        <v>1610022</v>
      </c>
      <c r="C257" s="66"/>
      <c r="D257" s="67" t="s">
        <v>1140</v>
      </c>
      <c r="E257" s="34" t="s">
        <v>685</v>
      </c>
      <c r="F257" s="34">
        <v>0</v>
      </c>
      <c r="G257" s="34" t="s">
        <v>479</v>
      </c>
      <c r="H257" s="34" t="s">
        <v>54</v>
      </c>
      <c r="I257" s="34" t="s">
        <v>490</v>
      </c>
      <c r="J257" s="34" t="s">
        <v>86</v>
      </c>
      <c r="K257" s="34" t="s">
        <v>529</v>
      </c>
      <c r="L257" s="34" t="s">
        <v>467</v>
      </c>
      <c r="M257" s="36">
        <v>1.04</v>
      </c>
      <c r="N257" s="69" t="s">
        <v>586</v>
      </c>
      <c r="O257" s="69" t="s">
        <v>58</v>
      </c>
      <c r="P257" s="37" t="s">
        <v>471</v>
      </c>
      <c r="Q257" s="38">
        <v>2018</v>
      </c>
      <c r="R257" s="39" t="s">
        <v>470</v>
      </c>
      <c r="S257" s="37" t="s">
        <v>686</v>
      </c>
      <c r="T257" s="39" t="s">
        <v>494</v>
      </c>
      <c r="U257" s="39" t="s">
        <v>495</v>
      </c>
      <c r="V257" s="39" t="s">
        <v>687</v>
      </c>
      <c r="W257" s="40" t="s">
        <v>688</v>
      </c>
      <c r="X257" s="40" t="s">
        <v>474</v>
      </c>
      <c r="Y257" s="41"/>
      <c r="Z257" s="274">
        <v>0</v>
      </c>
      <c r="AA257" s="42"/>
      <c r="AB257" s="35">
        <v>82037</v>
      </c>
      <c r="AC257" s="43">
        <v>0</v>
      </c>
      <c r="AD257" s="43"/>
      <c r="AE257" s="43">
        <v>0</v>
      </c>
      <c r="AF257" s="44"/>
      <c r="AG257" s="45">
        <f t="shared" si="211"/>
        <v>82037.399999999994</v>
      </c>
      <c r="AH257" s="45">
        <f t="shared" si="212"/>
        <v>84662.6</v>
      </c>
      <c r="AI257" s="45">
        <f t="shared" si="209"/>
        <v>84662.6</v>
      </c>
      <c r="AJ257" s="73">
        <f>82037*0.2</f>
        <v>16407.400000000001</v>
      </c>
      <c r="AK257" s="73">
        <v>65630</v>
      </c>
      <c r="AL257" s="46">
        <f t="shared" si="222"/>
        <v>68255.199999999997</v>
      </c>
      <c r="AM257" s="46">
        <v>0</v>
      </c>
      <c r="AN257" s="46">
        <f t="shared" si="236"/>
        <v>0</v>
      </c>
      <c r="AO257" s="46">
        <v>0</v>
      </c>
      <c r="AP257" s="46">
        <f t="shared" si="223"/>
        <v>0</v>
      </c>
      <c r="AQ257" s="46">
        <v>0</v>
      </c>
      <c r="AR257" s="46">
        <f t="shared" si="224"/>
        <v>0</v>
      </c>
      <c r="AS257" s="46">
        <v>0</v>
      </c>
      <c r="AT257" s="46">
        <f t="shared" si="225"/>
        <v>0</v>
      </c>
      <c r="AU257" s="46">
        <v>0</v>
      </c>
      <c r="AV257" s="46">
        <f t="shared" si="226"/>
        <v>0</v>
      </c>
      <c r="AW257" s="46">
        <v>0</v>
      </c>
      <c r="AX257" s="46">
        <f t="shared" si="227"/>
        <v>0</v>
      </c>
      <c r="AY257" s="46">
        <v>0</v>
      </c>
      <c r="AZ257" s="46">
        <f t="shared" si="237"/>
        <v>0</v>
      </c>
      <c r="BA257" s="46">
        <v>0</v>
      </c>
      <c r="BB257" s="46">
        <f t="shared" si="238"/>
        <v>0</v>
      </c>
      <c r="BC257" s="46">
        <v>0</v>
      </c>
      <c r="BD257" s="46">
        <f t="shared" si="239"/>
        <v>0</v>
      </c>
      <c r="BE257" s="46">
        <v>0</v>
      </c>
      <c r="BF257" s="46">
        <f t="shared" si="240"/>
        <v>0</v>
      </c>
      <c r="BG257" s="46">
        <v>0</v>
      </c>
      <c r="BH257" s="46">
        <f t="shared" si="241"/>
        <v>0</v>
      </c>
      <c r="BI257" s="46">
        <v>0</v>
      </c>
      <c r="BJ257" s="46">
        <f t="shared" si="242"/>
        <v>0</v>
      </c>
      <c r="BK257" s="46">
        <v>0</v>
      </c>
      <c r="BL257" s="46">
        <f t="shared" si="243"/>
        <v>0</v>
      </c>
      <c r="BM257" s="46">
        <v>0</v>
      </c>
      <c r="BN257" s="46">
        <f t="shared" si="244"/>
        <v>0</v>
      </c>
      <c r="BO257" s="46">
        <v>0</v>
      </c>
      <c r="BP257" s="46">
        <f t="shared" si="245"/>
        <v>0</v>
      </c>
      <c r="BQ257" s="46">
        <v>0</v>
      </c>
      <c r="BR257" s="46">
        <f t="shared" si="246"/>
        <v>0</v>
      </c>
      <c r="BS257" s="46">
        <v>0</v>
      </c>
      <c r="BT257" s="46">
        <f t="shared" si="247"/>
        <v>0</v>
      </c>
      <c r="BU257" s="46">
        <v>0</v>
      </c>
      <c r="BV257" s="46">
        <f t="shared" si="248"/>
        <v>0</v>
      </c>
      <c r="BW257" s="46">
        <v>0</v>
      </c>
      <c r="BX257" s="46">
        <f t="shared" si="249"/>
        <v>0</v>
      </c>
      <c r="BY257" s="46">
        <v>0</v>
      </c>
      <c r="BZ257" s="46">
        <f t="shared" si="250"/>
        <v>0</v>
      </c>
      <c r="CA257" s="47">
        <v>0</v>
      </c>
      <c r="CB257" s="46">
        <f t="shared" si="251"/>
        <v>0</v>
      </c>
      <c r="CC257" s="48">
        <v>0</v>
      </c>
      <c r="CD257" s="46">
        <f t="shared" si="252"/>
        <v>0</v>
      </c>
      <c r="CE257" s="49">
        <v>20</v>
      </c>
      <c r="CF257" s="50">
        <f t="shared" si="257"/>
        <v>4233.13</v>
      </c>
      <c r="CG257" s="71"/>
      <c r="CH257" s="52"/>
      <c r="CI257" s="52"/>
      <c r="CJ257" s="52"/>
      <c r="CK257" s="52">
        <f t="shared" si="261"/>
        <v>4233.13</v>
      </c>
      <c r="CL257" s="52">
        <f t="shared" si="260"/>
        <v>4233.13</v>
      </c>
      <c r="CM257" s="52">
        <f t="shared" si="260"/>
        <v>4233.13</v>
      </c>
      <c r="CN257" s="52">
        <f t="shared" si="260"/>
        <v>4233.13</v>
      </c>
      <c r="CO257" s="52">
        <f t="shared" si="260"/>
        <v>4233.13</v>
      </c>
      <c r="CP257" s="52">
        <f t="shared" si="260"/>
        <v>4233.13</v>
      </c>
      <c r="CQ257" s="52">
        <f t="shared" si="258"/>
        <v>4233.13</v>
      </c>
      <c r="CR257" s="52">
        <f t="shared" si="258"/>
        <v>4233.13</v>
      </c>
      <c r="CS257" s="52">
        <f t="shared" si="258"/>
        <v>4233.13</v>
      </c>
      <c r="CT257" s="52">
        <f t="shared" si="258"/>
        <v>4233.13</v>
      </c>
      <c r="CU257" s="52">
        <f t="shared" si="258"/>
        <v>4233.13</v>
      </c>
      <c r="CV257" s="52">
        <f t="shared" si="258"/>
        <v>4233.13</v>
      </c>
      <c r="CW257" s="52">
        <f t="shared" si="258"/>
        <v>4233.13</v>
      </c>
      <c r="CX257" s="52">
        <f t="shared" si="258"/>
        <v>4233.13</v>
      </c>
      <c r="CY257" s="52">
        <f t="shared" si="258"/>
        <v>4233.13</v>
      </c>
      <c r="CZ257" s="52">
        <f t="shared" si="259"/>
        <v>4233.13</v>
      </c>
      <c r="DA257" s="52">
        <f t="shared" si="259"/>
        <v>4233.13</v>
      </c>
      <c r="DB257" s="52">
        <f t="shared" si="259"/>
        <v>4233.13</v>
      </c>
      <c r="DC257" s="52">
        <f t="shared" si="259"/>
        <v>4233.13</v>
      </c>
      <c r="DD257" s="52">
        <f t="shared" si="259"/>
        <v>4233.13</v>
      </c>
      <c r="DE257" s="53"/>
      <c r="DF257" s="53"/>
      <c r="DG257" s="54">
        <v>0</v>
      </c>
      <c r="DH257" s="55">
        <v>20</v>
      </c>
      <c r="DI257" s="56" t="s">
        <v>689</v>
      </c>
      <c r="DJ257" s="57">
        <v>65724.320000000007</v>
      </c>
      <c r="DK257" s="57">
        <v>695577.44</v>
      </c>
      <c r="DL257" s="57">
        <v>1262445.2480000001</v>
      </c>
      <c r="DM257" s="57">
        <v>1199322.9856000002</v>
      </c>
      <c r="DN257" s="57">
        <v>1136200.7232000004</v>
      </c>
      <c r="DO257" s="57">
        <v>788.69184000000007</v>
      </c>
      <c r="DP257" s="58">
        <v>9042.5067199999994</v>
      </c>
      <c r="DQ257" s="58">
        <v>16411.788224</v>
      </c>
      <c r="DR257" s="58">
        <v>15591.198812800003</v>
      </c>
      <c r="DS257" s="58">
        <v>14770.609401600004</v>
      </c>
    </row>
    <row r="258" spans="1:123" x14ac:dyDescent="0.25">
      <c r="A258" s="30" t="s">
        <v>683</v>
      </c>
      <c r="B258" s="65">
        <v>1610023</v>
      </c>
      <c r="C258" s="66"/>
      <c r="D258" s="67" t="s">
        <v>1141</v>
      </c>
      <c r="E258" s="34" t="s">
        <v>685</v>
      </c>
      <c r="F258" s="34">
        <v>0</v>
      </c>
      <c r="G258" s="34" t="s">
        <v>479</v>
      </c>
      <c r="H258" s="34" t="s">
        <v>54</v>
      </c>
      <c r="I258" s="34" t="s">
        <v>490</v>
      </c>
      <c r="J258" s="34" t="s">
        <v>86</v>
      </c>
      <c r="K258" s="34" t="s">
        <v>529</v>
      </c>
      <c r="L258" s="34" t="s">
        <v>467</v>
      </c>
      <c r="M258" s="36">
        <v>1.04</v>
      </c>
      <c r="N258" s="69" t="s">
        <v>586</v>
      </c>
      <c r="O258" s="69" t="s">
        <v>58</v>
      </c>
      <c r="P258" s="37" t="s">
        <v>471</v>
      </c>
      <c r="Q258" s="38">
        <v>2018</v>
      </c>
      <c r="R258" s="39" t="s">
        <v>470</v>
      </c>
      <c r="S258" s="37" t="s">
        <v>686</v>
      </c>
      <c r="T258" s="39" t="s">
        <v>494</v>
      </c>
      <c r="U258" s="39" t="s">
        <v>495</v>
      </c>
      <c r="V258" s="39" t="s">
        <v>687</v>
      </c>
      <c r="W258" s="40" t="s">
        <v>688</v>
      </c>
      <c r="X258" s="40" t="s">
        <v>474</v>
      </c>
      <c r="Y258" s="41"/>
      <c r="Z258" s="274">
        <v>0</v>
      </c>
      <c r="AA258" s="42"/>
      <c r="AB258" s="35">
        <v>275860</v>
      </c>
      <c r="AC258" s="43">
        <v>34301</v>
      </c>
      <c r="AD258" s="43"/>
      <c r="AE258" s="43">
        <v>0</v>
      </c>
      <c r="AF258" s="44"/>
      <c r="AG258" s="45">
        <f t="shared" si="211"/>
        <v>241558.8</v>
      </c>
      <c r="AH258" s="45">
        <f t="shared" si="212"/>
        <v>249288.68</v>
      </c>
      <c r="AI258" s="45">
        <f t="shared" ref="AI258:AI321" si="262">AH258+Z258</f>
        <v>249288.68</v>
      </c>
      <c r="AJ258" s="73">
        <f>(AB258-AC258)*0.2</f>
        <v>48311.8</v>
      </c>
      <c r="AK258" s="73">
        <v>193247</v>
      </c>
      <c r="AL258" s="46">
        <f t="shared" si="222"/>
        <v>200976.88</v>
      </c>
      <c r="AM258" s="46">
        <v>0</v>
      </c>
      <c r="AN258" s="46">
        <f t="shared" si="236"/>
        <v>0</v>
      </c>
      <c r="AO258" s="46">
        <v>0</v>
      </c>
      <c r="AP258" s="46">
        <f t="shared" si="223"/>
        <v>0</v>
      </c>
      <c r="AQ258" s="46">
        <v>0</v>
      </c>
      <c r="AR258" s="46">
        <f t="shared" si="224"/>
        <v>0</v>
      </c>
      <c r="AS258" s="46">
        <v>0</v>
      </c>
      <c r="AT258" s="46">
        <f t="shared" si="225"/>
        <v>0</v>
      </c>
      <c r="AU258" s="46">
        <v>0</v>
      </c>
      <c r="AV258" s="46">
        <f t="shared" si="226"/>
        <v>0</v>
      </c>
      <c r="AW258" s="46">
        <v>0</v>
      </c>
      <c r="AX258" s="46">
        <f t="shared" si="227"/>
        <v>0</v>
      </c>
      <c r="AY258" s="46">
        <v>0</v>
      </c>
      <c r="AZ258" s="46">
        <f t="shared" si="237"/>
        <v>0</v>
      </c>
      <c r="BA258" s="46">
        <v>0</v>
      </c>
      <c r="BB258" s="46">
        <f t="shared" si="238"/>
        <v>0</v>
      </c>
      <c r="BC258" s="46">
        <v>0</v>
      </c>
      <c r="BD258" s="46">
        <f t="shared" si="239"/>
        <v>0</v>
      </c>
      <c r="BE258" s="46">
        <v>0</v>
      </c>
      <c r="BF258" s="46">
        <f t="shared" si="240"/>
        <v>0</v>
      </c>
      <c r="BG258" s="46">
        <v>0</v>
      </c>
      <c r="BH258" s="46">
        <f t="shared" si="241"/>
        <v>0</v>
      </c>
      <c r="BI258" s="46">
        <v>0</v>
      </c>
      <c r="BJ258" s="46">
        <f t="shared" si="242"/>
        <v>0</v>
      </c>
      <c r="BK258" s="46">
        <v>0</v>
      </c>
      <c r="BL258" s="46">
        <f t="shared" si="243"/>
        <v>0</v>
      </c>
      <c r="BM258" s="46">
        <v>0</v>
      </c>
      <c r="BN258" s="46">
        <f t="shared" si="244"/>
        <v>0</v>
      </c>
      <c r="BO258" s="46">
        <v>0</v>
      </c>
      <c r="BP258" s="46">
        <f t="shared" si="245"/>
        <v>0</v>
      </c>
      <c r="BQ258" s="46">
        <v>0</v>
      </c>
      <c r="BR258" s="46">
        <f t="shared" si="246"/>
        <v>0</v>
      </c>
      <c r="BS258" s="46">
        <v>0</v>
      </c>
      <c r="BT258" s="46">
        <f t="shared" si="247"/>
        <v>0</v>
      </c>
      <c r="BU258" s="46">
        <v>0</v>
      </c>
      <c r="BV258" s="46">
        <f t="shared" si="248"/>
        <v>0</v>
      </c>
      <c r="BW258" s="46">
        <v>0</v>
      </c>
      <c r="BX258" s="46">
        <f t="shared" si="249"/>
        <v>0</v>
      </c>
      <c r="BY258" s="46">
        <v>0</v>
      </c>
      <c r="BZ258" s="46">
        <f t="shared" si="250"/>
        <v>0</v>
      </c>
      <c r="CA258" s="47">
        <v>0</v>
      </c>
      <c r="CB258" s="46">
        <f t="shared" si="251"/>
        <v>0</v>
      </c>
      <c r="CC258" s="48">
        <v>0</v>
      </c>
      <c r="CD258" s="46">
        <f t="shared" si="252"/>
        <v>0</v>
      </c>
      <c r="CE258" s="49">
        <v>20</v>
      </c>
      <c r="CF258" s="50">
        <f t="shared" si="257"/>
        <v>10749.384</v>
      </c>
      <c r="CG258" s="71"/>
      <c r="CH258" s="52"/>
      <c r="CI258" s="52"/>
      <c r="CJ258" s="52"/>
      <c r="CK258" s="52">
        <f t="shared" si="261"/>
        <v>10749.384</v>
      </c>
      <c r="CL258" s="52">
        <f t="shared" si="260"/>
        <v>10749.384</v>
      </c>
      <c r="CM258" s="52">
        <f t="shared" si="260"/>
        <v>10749.384</v>
      </c>
      <c r="CN258" s="52">
        <f t="shared" si="260"/>
        <v>10749.384</v>
      </c>
      <c r="CO258" s="52">
        <f t="shared" si="260"/>
        <v>10749.384</v>
      </c>
      <c r="CP258" s="52">
        <f t="shared" si="260"/>
        <v>10749.384</v>
      </c>
      <c r="CQ258" s="52">
        <f t="shared" si="258"/>
        <v>10749.384</v>
      </c>
      <c r="CR258" s="52">
        <f t="shared" si="258"/>
        <v>10749.384</v>
      </c>
      <c r="CS258" s="52">
        <f t="shared" si="258"/>
        <v>10749.384</v>
      </c>
      <c r="CT258" s="52">
        <f t="shared" si="258"/>
        <v>10749.384</v>
      </c>
      <c r="CU258" s="52">
        <f t="shared" si="258"/>
        <v>10749.384</v>
      </c>
      <c r="CV258" s="52">
        <f t="shared" si="258"/>
        <v>10749.384</v>
      </c>
      <c r="CW258" s="52">
        <f t="shared" si="258"/>
        <v>10749.384</v>
      </c>
      <c r="CX258" s="52">
        <f t="shared" si="258"/>
        <v>10749.384</v>
      </c>
      <c r="CY258" s="52">
        <f t="shared" si="258"/>
        <v>10749.384</v>
      </c>
      <c r="CZ258" s="52">
        <f t="shared" si="259"/>
        <v>10749.384</v>
      </c>
      <c r="DA258" s="52">
        <f t="shared" si="259"/>
        <v>10749.384</v>
      </c>
      <c r="DB258" s="52">
        <f t="shared" si="259"/>
        <v>10749.384</v>
      </c>
      <c r="DC258" s="52">
        <f t="shared" si="259"/>
        <v>10749.384</v>
      </c>
      <c r="DD258" s="52">
        <f t="shared" si="259"/>
        <v>10749.384</v>
      </c>
      <c r="DE258" s="53"/>
      <c r="DF258" s="53"/>
      <c r="DG258" s="54">
        <v>0</v>
      </c>
      <c r="DH258" s="55">
        <v>20</v>
      </c>
      <c r="DI258" s="56" t="s">
        <v>689</v>
      </c>
      <c r="DJ258" s="57">
        <v>65724.320000000007</v>
      </c>
      <c r="DK258" s="57">
        <v>695577.44</v>
      </c>
      <c r="DL258" s="57">
        <v>1262445.2480000001</v>
      </c>
      <c r="DM258" s="57">
        <v>1199322.9856000002</v>
      </c>
      <c r="DN258" s="57">
        <v>1136200.7232000004</v>
      </c>
      <c r="DO258" s="57">
        <v>788.69184000000007</v>
      </c>
      <c r="DP258" s="58">
        <v>9042.5067199999994</v>
      </c>
      <c r="DQ258" s="58">
        <v>16411.788224</v>
      </c>
      <c r="DR258" s="58">
        <v>15591.198812800003</v>
      </c>
      <c r="DS258" s="58">
        <v>14770.609401600004</v>
      </c>
    </row>
    <row r="259" spans="1:123" x14ac:dyDescent="0.25">
      <c r="A259" s="30" t="s">
        <v>683</v>
      </c>
      <c r="B259" s="65">
        <v>1610024</v>
      </c>
      <c r="C259" s="66"/>
      <c r="D259" s="67" t="s">
        <v>1142</v>
      </c>
      <c r="E259" s="34" t="s">
        <v>685</v>
      </c>
      <c r="F259" s="34">
        <v>0</v>
      </c>
      <c r="G259" s="34" t="s">
        <v>479</v>
      </c>
      <c r="H259" s="34" t="s">
        <v>54</v>
      </c>
      <c r="I259" s="34" t="s">
        <v>490</v>
      </c>
      <c r="J259" s="34" t="s">
        <v>86</v>
      </c>
      <c r="K259" s="34" t="s">
        <v>529</v>
      </c>
      <c r="L259" s="34" t="s">
        <v>467</v>
      </c>
      <c r="M259" s="36">
        <v>1.04</v>
      </c>
      <c r="N259" s="69" t="s">
        <v>586</v>
      </c>
      <c r="O259" s="69" t="s">
        <v>58</v>
      </c>
      <c r="P259" s="37" t="s">
        <v>471</v>
      </c>
      <c r="Q259" s="38">
        <v>2018</v>
      </c>
      <c r="R259" s="39" t="s">
        <v>470</v>
      </c>
      <c r="S259" s="37" t="s">
        <v>686</v>
      </c>
      <c r="T259" s="39" t="s">
        <v>494</v>
      </c>
      <c r="U259" s="39" t="s">
        <v>495</v>
      </c>
      <c r="V259" s="39" t="s">
        <v>687</v>
      </c>
      <c r="W259" s="40" t="s">
        <v>688</v>
      </c>
      <c r="X259" s="40" t="s">
        <v>474</v>
      </c>
      <c r="Y259" s="41"/>
      <c r="Z259" s="274">
        <v>0</v>
      </c>
      <c r="AA259" s="42"/>
      <c r="AB259" s="35">
        <v>184600</v>
      </c>
      <c r="AC259" s="43">
        <v>49250</v>
      </c>
      <c r="AD259" s="43"/>
      <c r="AE259" s="43">
        <v>0</v>
      </c>
      <c r="AF259" s="44"/>
      <c r="AG259" s="45">
        <f t="shared" si="211"/>
        <v>135350</v>
      </c>
      <c r="AH259" s="45">
        <f t="shared" si="212"/>
        <v>139681.20000000001</v>
      </c>
      <c r="AI259" s="45">
        <f t="shared" si="262"/>
        <v>139681.20000000001</v>
      </c>
      <c r="AJ259" s="73">
        <f>(AB259-AC259)*0.2</f>
        <v>27070</v>
      </c>
      <c r="AK259" s="73">
        <v>108280</v>
      </c>
      <c r="AL259" s="46">
        <f t="shared" si="222"/>
        <v>112611.2</v>
      </c>
      <c r="AM259" s="46">
        <v>0</v>
      </c>
      <c r="AN259" s="46">
        <f t="shared" si="236"/>
        <v>0</v>
      </c>
      <c r="AO259" s="46">
        <v>0</v>
      </c>
      <c r="AP259" s="46">
        <f t="shared" si="223"/>
        <v>0</v>
      </c>
      <c r="AQ259" s="46">
        <v>0</v>
      </c>
      <c r="AR259" s="46">
        <f t="shared" si="224"/>
        <v>0</v>
      </c>
      <c r="AS259" s="46">
        <v>0</v>
      </c>
      <c r="AT259" s="46">
        <f t="shared" si="225"/>
        <v>0</v>
      </c>
      <c r="AU259" s="46">
        <v>0</v>
      </c>
      <c r="AV259" s="46">
        <f t="shared" si="226"/>
        <v>0</v>
      </c>
      <c r="AW259" s="46">
        <v>0</v>
      </c>
      <c r="AX259" s="46">
        <f t="shared" si="227"/>
        <v>0</v>
      </c>
      <c r="AY259" s="46">
        <v>0</v>
      </c>
      <c r="AZ259" s="46">
        <f t="shared" si="237"/>
        <v>0</v>
      </c>
      <c r="BA259" s="46">
        <v>0</v>
      </c>
      <c r="BB259" s="46">
        <f t="shared" si="238"/>
        <v>0</v>
      </c>
      <c r="BC259" s="46">
        <v>0</v>
      </c>
      <c r="BD259" s="46">
        <f t="shared" si="239"/>
        <v>0</v>
      </c>
      <c r="BE259" s="46">
        <v>0</v>
      </c>
      <c r="BF259" s="46">
        <f t="shared" si="240"/>
        <v>0</v>
      </c>
      <c r="BG259" s="46">
        <v>0</v>
      </c>
      <c r="BH259" s="46">
        <f t="shared" si="241"/>
        <v>0</v>
      </c>
      <c r="BI259" s="46">
        <v>0</v>
      </c>
      <c r="BJ259" s="46">
        <f t="shared" si="242"/>
        <v>0</v>
      </c>
      <c r="BK259" s="46">
        <v>0</v>
      </c>
      <c r="BL259" s="46">
        <f t="shared" si="243"/>
        <v>0</v>
      </c>
      <c r="BM259" s="46">
        <v>0</v>
      </c>
      <c r="BN259" s="46">
        <f t="shared" si="244"/>
        <v>0</v>
      </c>
      <c r="BO259" s="46">
        <v>0</v>
      </c>
      <c r="BP259" s="46">
        <f t="shared" si="245"/>
        <v>0</v>
      </c>
      <c r="BQ259" s="46">
        <v>0</v>
      </c>
      <c r="BR259" s="46">
        <f t="shared" si="246"/>
        <v>0</v>
      </c>
      <c r="BS259" s="46">
        <v>0</v>
      </c>
      <c r="BT259" s="46">
        <f t="shared" si="247"/>
        <v>0</v>
      </c>
      <c r="BU259" s="46">
        <v>0</v>
      </c>
      <c r="BV259" s="46">
        <f t="shared" si="248"/>
        <v>0</v>
      </c>
      <c r="BW259" s="46">
        <v>0</v>
      </c>
      <c r="BX259" s="46">
        <f t="shared" si="249"/>
        <v>0</v>
      </c>
      <c r="BY259" s="46">
        <v>0</v>
      </c>
      <c r="BZ259" s="46">
        <f t="shared" si="250"/>
        <v>0</v>
      </c>
      <c r="CA259" s="47">
        <v>0</v>
      </c>
      <c r="CB259" s="46">
        <f t="shared" si="251"/>
        <v>0</v>
      </c>
      <c r="CC259" s="48">
        <v>0</v>
      </c>
      <c r="CD259" s="46">
        <f t="shared" si="252"/>
        <v>0</v>
      </c>
      <c r="CE259" s="49">
        <v>20</v>
      </c>
      <c r="CF259" s="50">
        <f t="shared" si="257"/>
        <v>4521.5600000000004</v>
      </c>
      <c r="CG259" s="71"/>
      <c r="CH259" s="52"/>
      <c r="CI259" s="52"/>
      <c r="CJ259" s="52"/>
      <c r="CK259" s="52">
        <f t="shared" si="261"/>
        <v>4521.5600000000004</v>
      </c>
      <c r="CL259" s="52">
        <f t="shared" si="260"/>
        <v>4521.5600000000004</v>
      </c>
      <c r="CM259" s="52">
        <f t="shared" si="260"/>
        <v>4521.5600000000004</v>
      </c>
      <c r="CN259" s="52">
        <f t="shared" si="260"/>
        <v>4521.5600000000004</v>
      </c>
      <c r="CO259" s="52">
        <f t="shared" si="260"/>
        <v>4521.5600000000004</v>
      </c>
      <c r="CP259" s="52">
        <f t="shared" si="260"/>
        <v>4521.5600000000004</v>
      </c>
      <c r="CQ259" s="52">
        <f t="shared" si="258"/>
        <v>4521.5600000000004</v>
      </c>
      <c r="CR259" s="52">
        <f t="shared" si="258"/>
        <v>4521.5600000000004</v>
      </c>
      <c r="CS259" s="52">
        <f t="shared" si="258"/>
        <v>4521.5600000000004</v>
      </c>
      <c r="CT259" s="52">
        <f t="shared" si="258"/>
        <v>4521.5600000000004</v>
      </c>
      <c r="CU259" s="52">
        <f t="shared" si="258"/>
        <v>4521.5600000000004</v>
      </c>
      <c r="CV259" s="52">
        <f t="shared" si="258"/>
        <v>4521.5600000000004</v>
      </c>
      <c r="CW259" s="52">
        <f t="shared" si="258"/>
        <v>4521.5600000000004</v>
      </c>
      <c r="CX259" s="52">
        <f t="shared" si="258"/>
        <v>4521.5600000000004</v>
      </c>
      <c r="CY259" s="52">
        <f t="shared" si="258"/>
        <v>4521.5600000000004</v>
      </c>
      <c r="CZ259" s="52">
        <f t="shared" si="259"/>
        <v>4521.5600000000004</v>
      </c>
      <c r="DA259" s="52">
        <f t="shared" si="259"/>
        <v>4521.5600000000004</v>
      </c>
      <c r="DB259" s="52">
        <f t="shared" si="259"/>
        <v>4521.5600000000004</v>
      </c>
      <c r="DC259" s="52">
        <f t="shared" si="259"/>
        <v>4521.5600000000004</v>
      </c>
      <c r="DD259" s="52">
        <f t="shared" si="259"/>
        <v>4521.5600000000004</v>
      </c>
      <c r="DE259" s="53"/>
      <c r="DF259" s="53"/>
      <c r="DG259" s="54">
        <v>0</v>
      </c>
      <c r="DH259" s="55">
        <v>20</v>
      </c>
      <c r="DI259" s="56" t="s">
        <v>689</v>
      </c>
      <c r="DJ259" s="57">
        <v>65724.320000000007</v>
      </c>
      <c r="DK259" s="57">
        <v>695577.44</v>
      </c>
      <c r="DL259" s="57">
        <v>1262445.2480000001</v>
      </c>
      <c r="DM259" s="57">
        <v>1199322.9856000002</v>
      </c>
      <c r="DN259" s="57">
        <v>1136200.7232000004</v>
      </c>
      <c r="DO259" s="57">
        <v>788.69184000000007</v>
      </c>
      <c r="DP259" s="58">
        <v>9042.5067199999994</v>
      </c>
      <c r="DQ259" s="58">
        <v>16411.788224</v>
      </c>
      <c r="DR259" s="58">
        <v>15591.198812800003</v>
      </c>
      <c r="DS259" s="58">
        <v>14770.609401600004</v>
      </c>
    </row>
    <row r="260" spans="1:123" x14ac:dyDescent="0.25">
      <c r="A260" s="30" t="s">
        <v>683</v>
      </c>
      <c r="B260" s="65">
        <v>1610025</v>
      </c>
      <c r="C260" s="66"/>
      <c r="D260" s="67" t="s">
        <v>1143</v>
      </c>
      <c r="E260" s="34" t="s">
        <v>685</v>
      </c>
      <c r="F260" s="34">
        <v>0</v>
      </c>
      <c r="G260" s="34" t="s">
        <v>479</v>
      </c>
      <c r="H260" s="34" t="s">
        <v>54</v>
      </c>
      <c r="I260" s="34" t="s">
        <v>490</v>
      </c>
      <c r="J260" s="34" t="s">
        <v>86</v>
      </c>
      <c r="K260" s="34" t="s">
        <v>529</v>
      </c>
      <c r="L260" s="34" t="s">
        <v>467</v>
      </c>
      <c r="M260" s="36">
        <v>1.04</v>
      </c>
      <c r="N260" s="69" t="s">
        <v>586</v>
      </c>
      <c r="O260" s="69" t="s">
        <v>58</v>
      </c>
      <c r="P260" s="37" t="s">
        <v>471</v>
      </c>
      <c r="Q260" s="38">
        <v>2018</v>
      </c>
      <c r="R260" s="39" t="s">
        <v>470</v>
      </c>
      <c r="S260" s="37" t="s">
        <v>686</v>
      </c>
      <c r="T260" s="39" t="s">
        <v>494</v>
      </c>
      <c r="U260" s="39" t="s">
        <v>495</v>
      </c>
      <c r="V260" s="39" t="s">
        <v>687</v>
      </c>
      <c r="W260" s="40" t="s">
        <v>688</v>
      </c>
      <c r="X260" s="40" t="s">
        <v>474</v>
      </c>
      <c r="Y260" s="41"/>
      <c r="Z260" s="274">
        <v>0</v>
      </c>
      <c r="AA260" s="42"/>
      <c r="AB260" s="35">
        <v>143650</v>
      </c>
      <c r="AC260" s="43">
        <v>0</v>
      </c>
      <c r="AD260" s="43"/>
      <c r="AE260" s="43">
        <v>0</v>
      </c>
      <c r="AF260" s="44"/>
      <c r="AG260" s="45">
        <f t="shared" si="211"/>
        <v>143650</v>
      </c>
      <c r="AH260" s="45">
        <f t="shared" si="212"/>
        <v>148246.79999999999</v>
      </c>
      <c r="AI260" s="45">
        <f t="shared" si="262"/>
        <v>148246.79999999999</v>
      </c>
      <c r="AJ260" s="73">
        <f>143650*0.2</f>
        <v>28730</v>
      </c>
      <c r="AK260" s="73">
        <v>114920</v>
      </c>
      <c r="AL260" s="46">
        <f t="shared" si="222"/>
        <v>119516.8</v>
      </c>
      <c r="AM260" s="46">
        <v>0</v>
      </c>
      <c r="AN260" s="46">
        <f t="shared" si="236"/>
        <v>0</v>
      </c>
      <c r="AO260" s="46">
        <v>0</v>
      </c>
      <c r="AP260" s="46">
        <f t="shared" si="223"/>
        <v>0</v>
      </c>
      <c r="AQ260" s="46">
        <v>0</v>
      </c>
      <c r="AR260" s="46">
        <f t="shared" si="224"/>
        <v>0</v>
      </c>
      <c r="AS260" s="46">
        <v>0</v>
      </c>
      <c r="AT260" s="46">
        <f t="shared" si="225"/>
        <v>0</v>
      </c>
      <c r="AU260" s="46">
        <v>0</v>
      </c>
      <c r="AV260" s="46">
        <f t="shared" si="226"/>
        <v>0</v>
      </c>
      <c r="AW260" s="46">
        <v>0</v>
      </c>
      <c r="AX260" s="46">
        <f t="shared" si="227"/>
        <v>0</v>
      </c>
      <c r="AY260" s="46">
        <v>0</v>
      </c>
      <c r="AZ260" s="46">
        <f t="shared" si="237"/>
        <v>0</v>
      </c>
      <c r="BA260" s="46">
        <v>0</v>
      </c>
      <c r="BB260" s="46">
        <f t="shared" si="238"/>
        <v>0</v>
      </c>
      <c r="BC260" s="46">
        <v>0</v>
      </c>
      <c r="BD260" s="46">
        <f t="shared" si="239"/>
        <v>0</v>
      </c>
      <c r="BE260" s="46">
        <v>0</v>
      </c>
      <c r="BF260" s="46">
        <f t="shared" si="240"/>
        <v>0</v>
      </c>
      <c r="BG260" s="46">
        <v>0</v>
      </c>
      <c r="BH260" s="46">
        <f t="shared" si="241"/>
        <v>0</v>
      </c>
      <c r="BI260" s="46">
        <v>0</v>
      </c>
      <c r="BJ260" s="46">
        <f t="shared" si="242"/>
        <v>0</v>
      </c>
      <c r="BK260" s="46">
        <v>0</v>
      </c>
      <c r="BL260" s="46">
        <f t="shared" si="243"/>
        <v>0</v>
      </c>
      <c r="BM260" s="46">
        <v>0</v>
      </c>
      <c r="BN260" s="46">
        <f t="shared" si="244"/>
        <v>0</v>
      </c>
      <c r="BO260" s="46">
        <v>0</v>
      </c>
      <c r="BP260" s="46">
        <f t="shared" si="245"/>
        <v>0</v>
      </c>
      <c r="BQ260" s="46">
        <v>0</v>
      </c>
      <c r="BR260" s="46">
        <f t="shared" si="246"/>
        <v>0</v>
      </c>
      <c r="BS260" s="46">
        <v>0</v>
      </c>
      <c r="BT260" s="46">
        <f t="shared" si="247"/>
        <v>0</v>
      </c>
      <c r="BU260" s="46">
        <v>0</v>
      </c>
      <c r="BV260" s="46">
        <f t="shared" si="248"/>
        <v>0</v>
      </c>
      <c r="BW260" s="46">
        <v>0</v>
      </c>
      <c r="BX260" s="46">
        <f t="shared" si="249"/>
        <v>0</v>
      </c>
      <c r="BY260" s="46">
        <v>0</v>
      </c>
      <c r="BZ260" s="46">
        <f t="shared" si="250"/>
        <v>0</v>
      </c>
      <c r="CA260" s="47">
        <v>0</v>
      </c>
      <c r="CB260" s="46">
        <f t="shared" si="251"/>
        <v>0</v>
      </c>
      <c r="CC260" s="48">
        <v>0</v>
      </c>
      <c r="CD260" s="46">
        <f t="shared" si="252"/>
        <v>0</v>
      </c>
      <c r="CE260" s="49">
        <v>20</v>
      </c>
      <c r="CF260" s="50">
        <f t="shared" si="257"/>
        <v>7412.3399999999992</v>
      </c>
      <c r="CG260" s="71"/>
      <c r="CH260" s="52"/>
      <c r="CI260" s="52"/>
      <c r="CJ260" s="52"/>
      <c r="CK260" s="52">
        <f t="shared" si="261"/>
        <v>7412.3399999999992</v>
      </c>
      <c r="CL260" s="52">
        <f t="shared" si="260"/>
        <v>7412.3399999999992</v>
      </c>
      <c r="CM260" s="52">
        <f t="shared" si="260"/>
        <v>7412.3399999999992</v>
      </c>
      <c r="CN260" s="52">
        <f t="shared" si="260"/>
        <v>7412.3399999999992</v>
      </c>
      <c r="CO260" s="52">
        <f t="shared" si="260"/>
        <v>7412.3399999999992</v>
      </c>
      <c r="CP260" s="52">
        <f t="shared" si="260"/>
        <v>7412.3399999999992</v>
      </c>
      <c r="CQ260" s="52">
        <f t="shared" si="258"/>
        <v>7412.3399999999992</v>
      </c>
      <c r="CR260" s="52">
        <f t="shared" si="258"/>
        <v>7412.3399999999992</v>
      </c>
      <c r="CS260" s="52">
        <f t="shared" si="258"/>
        <v>7412.3399999999992</v>
      </c>
      <c r="CT260" s="52">
        <f t="shared" si="258"/>
        <v>7412.3399999999992</v>
      </c>
      <c r="CU260" s="52">
        <f t="shared" si="258"/>
        <v>7412.3399999999992</v>
      </c>
      <c r="CV260" s="52">
        <f t="shared" si="258"/>
        <v>7412.3399999999992</v>
      </c>
      <c r="CW260" s="52">
        <f t="shared" si="258"/>
        <v>7412.3399999999992</v>
      </c>
      <c r="CX260" s="52">
        <f t="shared" si="258"/>
        <v>7412.3399999999992</v>
      </c>
      <c r="CY260" s="52">
        <f t="shared" si="258"/>
        <v>7412.3399999999992</v>
      </c>
      <c r="CZ260" s="52">
        <f t="shared" si="259"/>
        <v>7412.3399999999992</v>
      </c>
      <c r="DA260" s="52">
        <f t="shared" si="259"/>
        <v>7412.3399999999992</v>
      </c>
      <c r="DB260" s="52">
        <f t="shared" si="259"/>
        <v>7412.3399999999992</v>
      </c>
      <c r="DC260" s="52">
        <f t="shared" si="259"/>
        <v>7412.3399999999992</v>
      </c>
      <c r="DD260" s="52">
        <f t="shared" si="259"/>
        <v>7412.3399999999992</v>
      </c>
      <c r="DE260" s="53"/>
      <c r="DF260" s="53"/>
      <c r="DG260" s="54">
        <v>0</v>
      </c>
      <c r="DH260" s="55">
        <v>20</v>
      </c>
      <c r="DI260" s="56" t="s">
        <v>689</v>
      </c>
      <c r="DJ260" s="57">
        <v>65724.320000000007</v>
      </c>
      <c r="DK260" s="57">
        <v>695577.44</v>
      </c>
      <c r="DL260" s="57">
        <v>1262445.2480000001</v>
      </c>
      <c r="DM260" s="57">
        <v>1199322.9856000002</v>
      </c>
      <c r="DN260" s="57">
        <v>1136200.7232000004</v>
      </c>
      <c r="DO260" s="57">
        <v>788.69184000000007</v>
      </c>
      <c r="DP260" s="58">
        <v>9042.5067199999994</v>
      </c>
      <c r="DQ260" s="58">
        <v>16411.788224</v>
      </c>
      <c r="DR260" s="58">
        <v>15591.198812800003</v>
      </c>
      <c r="DS260" s="58">
        <v>14770.609401600004</v>
      </c>
    </row>
    <row r="261" spans="1:123" x14ac:dyDescent="0.25">
      <c r="A261" s="30" t="s">
        <v>683</v>
      </c>
      <c r="B261" s="65">
        <v>1610026</v>
      </c>
      <c r="C261" s="66"/>
      <c r="D261" s="67" t="s">
        <v>1144</v>
      </c>
      <c r="E261" s="34" t="s">
        <v>685</v>
      </c>
      <c r="F261" s="34">
        <v>0</v>
      </c>
      <c r="G261" s="34" t="s">
        <v>479</v>
      </c>
      <c r="H261" s="34" t="s">
        <v>54</v>
      </c>
      <c r="I261" s="34" t="s">
        <v>490</v>
      </c>
      <c r="J261" s="34" t="s">
        <v>86</v>
      </c>
      <c r="K261" s="34" t="s">
        <v>529</v>
      </c>
      <c r="L261" s="34" t="s">
        <v>467</v>
      </c>
      <c r="M261" s="36">
        <v>1.04</v>
      </c>
      <c r="N261" s="69" t="s">
        <v>586</v>
      </c>
      <c r="O261" s="69" t="s">
        <v>58</v>
      </c>
      <c r="P261" s="37" t="s">
        <v>471</v>
      </c>
      <c r="Q261" s="38">
        <v>2018</v>
      </c>
      <c r="R261" s="39" t="s">
        <v>470</v>
      </c>
      <c r="S261" s="37" t="s">
        <v>686</v>
      </c>
      <c r="T261" s="39" t="s">
        <v>494</v>
      </c>
      <c r="U261" s="39" t="s">
        <v>495</v>
      </c>
      <c r="V261" s="39" t="s">
        <v>687</v>
      </c>
      <c r="W261" s="40" t="s">
        <v>688</v>
      </c>
      <c r="X261" s="40" t="s">
        <v>474</v>
      </c>
      <c r="Y261" s="41"/>
      <c r="Z261" s="274">
        <v>0</v>
      </c>
      <c r="AA261" s="42"/>
      <c r="AB261" s="35">
        <v>751777</v>
      </c>
      <c r="AC261" s="43">
        <v>0</v>
      </c>
      <c r="AD261" s="43"/>
      <c r="AE261" s="43">
        <v>0</v>
      </c>
      <c r="AF261" s="44"/>
      <c r="AG261" s="45">
        <f t="shared" si="211"/>
        <v>751777.4</v>
      </c>
      <c r="AH261" s="45">
        <f t="shared" si="212"/>
        <v>775834.28</v>
      </c>
      <c r="AI261" s="45">
        <f t="shared" si="262"/>
        <v>775834.28</v>
      </c>
      <c r="AJ261" s="73">
        <f>751777*0.2</f>
        <v>150355.4</v>
      </c>
      <c r="AK261" s="73">
        <v>601422</v>
      </c>
      <c r="AL261" s="46">
        <f t="shared" si="222"/>
        <v>625478.88</v>
      </c>
      <c r="AM261" s="46">
        <v>0</v>
      </c>
      <c r="AN261" s="46">
        <f t="shared" si="236"/>
        <v>0</v>
      </c>
      <c r="AO261" s="46">
        <v>0</v>
      </c>
      <c r="AP261" s="46">
        <f t="shared" si="223"/>
        <v>0</v>
      </c>
      <c r="AQ261" s="46">
        <v>0</v>
      </c>
      <c r="AR261" s="46">
        <f t="shared" si="224"/>
        <v>0</v>
      </c>
      <c r="AS261" s="46">
        <v>0</v>
      </c>
      <c r="AT261" s="46">
        <f t="shared" si="225"/>
        <v>0</v>
      </c>
      <c r="AU261" s="46">
        <v>0</v>
      </c>
      <c r="AV261" s="46">
        <f t="shared" si="226"/>
        <v>0</v>
      </c>
      <c r="AW261" s="46">
        <v>0</v>
      </c>
      <c r="AX261" s="46">
        <f t="shared" si="227"/>
        <v>0</v>
      </c>
      <c r="AY261" s="46">
        <v>0</v>
      </c>
      <c r="AZ261" s="46">
        <f t="shared" si="237"/>
        <v>0</v>
      </c>
      <c r="BA261" s="46">
        <v>0</v>
      </c>
      <c r="BB261" s="46">
        <f t="shared" si="238"/>
        <v>0</v>
      </c>
      <c r="BC261" s="46">
        <v>0</v>
      </c>
      <c r="BD261" s="46">
        <f t="shared" si="239"/>
        <v>0</v>
      </c>
      <c r="BE261" s="46">
        <v>0</v>
      </c>
      <c r="BF261" s="46">
        <f t="shared" si="240"/>
        <v>0</v>
      </c>
      <c r="BG261" s="46">
        <v>0</v>
      </c>
      <c r="BH261" s="46">
        <f t="shared" si="241"/>
        <v>0</v>
      </c>
      <c r="BI261" s="46">
        <v>0</v>
      </c>
      <c r="BJ261" s="46">
        <f t="shared" si="242"/>
        <v>0</v>
      </c>
      <c r="BK261" s="46">
        <v>0</v>
      </c>
      <c r="BL261" s="46">
        <f t="shared" si="243"/>
        <v>0</v>
      </c>
      <c r="BM261" s="46">
        <v>0</v>
      </c>
      <c r="BN261" s="46">
        <f t="shared" si="244"/>
        <v>0</v>
      </c>
      <c r="BO261" s="46">
        <v>0</v>
      </c>
      <c r="BP261" s="46">
        <f t="shared" si="245"/>
        <v>0</v>
      </c>
      <c r="BQ261" s="46">
        <v>0</v>
      </c>
      <c r="BR261" s="46">
        <f t="shared" si="246"/>
        <v>0</v>
      </c>
      <c r="BS261" s="46">
        <v>0</v>
      </c>
      <c r="BT261" s="46">
        <f t="shared" si="247"/>
        <v>0</v>
      </c>
      <c r="BU261" s="46">
        <v>0</v>
      </c>
      <c r="BV261" s="46">
        <f t="shared" si="248"/>
        <v>0</v>
      </c>
      <c r="BW261" s="46">
        <v>0</v>
      </c>
      <c r="BX261" s="46">
        <f t="shared" si="249"/>
        <v>0</v>
      </c>
      <c r="BY261" s="46">
        <v>0</v>
      </c>
      <c r="BZ261" s="46">
        <f t="shared" si="250"/>
        <v>0</v>
      </c>
      <c r="CA261" s="47">
        <v>0</v>
      </c>
      <c r="CB261" s="46">
        <f t="shared" si="251"/>
        <v>0</v>
      </c>
      <c r="CC261" s="48">
        <v>0</v>
      </c>
      <c r="CD261" s="46">
        <f t="shared" si="252"/>
        <v>0</v>
      </c>
      <c r="CE261" s="49">
        <v>20</v>
      </c>
      <c r="CF261" s="50">
        <f t="shared" si="257"/>
        <v>38791.714</v>
      </c>
      <c r="CG261" s="71"/>
      <c r="CH261" s="52"/>
      <c r="CI261" s="52"/>
      <c r="CJ261" s="52"/>
      <c r="CK261" s="52">
        <f t="shared" si="261"/>
        <v>38791.714</v>
      </c>
      <c r="CL261" s="52">
        <f t="shared" si="260"/>
        <v>38791.714</v>
      </c>
      <c r="CM261" s="52">
        <f t="shared" si="260"/>
        <v>38791.714</v>
      </c>
      <c r="CN261" s="52">
        <f t="shared" si="260"/>
        <v>38791.714</v>
      </c>
      <c r="CO261" s="52">
        <f t="shared" si="260"/>
        <v>38791.714</v>
      </c>
      <c r="CP261" s="52">
        <f t="shared" si="260"/>
        <v>38791.714</v>
      </c>
      <c r="CQ261" s="52">
        <f t="shared" si="258"/>
        <v>38791.714</v>
      </c>
      <c r="CR261" s="52">
        <f t="shared" si="258"/>
        <v>38791.714</v>
      </c>
      <c r="CS261" s="52">
        <f t="shared" si="258"/>
        <v>38791.714</v>
      </c>
      <c r="CT261" s="52">
        <f t="shared" si="258"/>
        <v>38791.714</v>
      </c>
      <c r="CU261" s="52">
        <f t="shared" si="258"/>
        <v>38791.714</v>
      </c>
      <c r="CV261" s="52">
        <f t="shared" si="258"/>
        <v>38791.714</v>
      </c>
      <c r="CW261" s="52">
        <f t="shared" si="258"/>
        <v>38791.714</v>
      </c>
      <c r="CX261" s="52">
        <f t="shared" si="258"/>
        <v>38791.714</v>
      </c>
      <c r="CY261" s="52">
        <f t="shared" si="258"/>
        <v>38791.714</v>
      </c>
      <c r="CZ261" s="52">
        <f t="shared" si="259"/>
        <v>38791.714</v>
      </c>
      <c r="DA261" s="52">
        <f t="shared" si="259"/>
        <v>38791.714</v>
      </c>
      <c r="DB261" s="52">
        <f t="shared" si="259"/>
        <v>38791.714</v>
      </c>
      <c r="DC261" s="52">
        <f t="shared" si="259"/>
        <v>38791.714</v>
      </c>
      <c r="DD261" s="52">
        <f t="shared" si="259"/>
        <v>38791.714</v>
      </c>
      <c r="DE261" s="53"/>
      <c r="DF261" s="53"/>
      <c r="DG261" s="54">
        <v>0</v>
      </c>
      <c r="DH261" s="55">
        <v>20</v>
      </c>
      <c r="DI261" s="56" t="s">
        <v>689</v>
      </c>
      <c r="DJ261" s="57">
        <v>65724.320000000007</v>
      </c>
      <c r="DK261" s="57">
        <v>695577.44</v>
      </c>
      <c r="DL261" s="57">
        <v>1262445.2480000001</v>
      </c>
      <c r="DM261" s="57">
        <v>1199322.9856000002</v>
      </c>
      <c r="DN261" s="57">
        <v>1136200.7232000004</v>
      </c>
      <c r="DO261" s="57">
        <v>788.69184000000007</v>
      </c>
      <c r="DP261" s="58">
        <v>9042.5067199999994</v>
      </c>
      <c r="DQ261" s="58">
        <v>16411.788224</v>
      </c>
      <c r="DR261" s="58">
        <v>15591.198812800003</v>
      </c>
      <c r="DS261" s="58">
        <v>14770.609401600004</v>
      </c>
    </row>
    <row r="262" spans="1:123" x14ac:dyDescent="0.25">
      <c r="A262" s="30" t="s">
        <v>683</v>
      </c>
      <c r="B262" s="65">
        <v>1610027</v>
      </c>
      <c r="C262" s="66"/>
      <c r="D262" s="67" t="s">
        <v>1145</v>
      </c>
      <c r="E262" s="34" t="s">
        <v>685</v>
      </c>
      <c r="F262" s="34">
        <v>0</v>
      </c>
      <c r="G262" s="34" t="s">
        <v>479</v>
      </c>
      <c r="H262" s="34" t="s">
        <v>54</v>
      </c>
      <c r="I262" s="34" t="s">
        <v>490</v>
      </c>
      <c r="J262" s="34" t="s">
        <v>86</v>
      </c>
      <c r="K262" s="34" t="s">
        <v>529</v>
      </c>
      <c r="L262" s="34" t="s">
        <v>467</v>
      </c>
      <c r="M262" s="36">
        <v>1.04</v>
      </c>
      <c r="N262" s="69" t="s">
        <v>586</v>
      </c>
      <c r="O262" s="69" t="s">
        <v>58</v>
      </c>
      <c r="P262" s="37" t="s">
        <v>471</v>
      </c>
      <c r="Q262" s="38">
        <v>2018</v>
      </c>
      <c r="R262" s="39" t="s">
        <v>470</v>
      </c>
      <c r="S262" s="37" t="s">
        <v>686</v>
      </c>
      <c r="T262" s="39" t="s">
        <v>494</v>
      </c>
      <c r="U262" s="39" t="s">
        <v>495</v>
      </c>
      <c r="V262" s="39" t="s">
        <v>687</v>
      </c>
      <c r="W262" s="40" t="s">
        <v>688</v>
      </c>
      <c r="X262" s="40" t="s">
        <v>474</v>
      </c>
      <c r="Y262" s="41"/>
      <c r="Z262" s="274">
        <v>0</v>
      </c>
      <c r="AA262" s="42"/>
      <c r="AB262" s="35">
        <v>112320</v>
      </c>
      <c r="AC262" s="43">
        <v>0</v>
      </c>
      <c r="AD262" s="43"/>
      <c r="AE262" s="43">
        <v>0</v>
      </c>
      <c r="AF262" s="44"/>
      <c r="AG262" s="45">
        <f t="shared" si="211"/>
        <v>112320</v>
      </c>
      <c r="AH262" s="45">
        <f t="shared" si="212"/>
        <v>115914.24000000001</v>
      </c>
      <c r="AI262" s="45">
        <f t="shared" si="262"/>
        <v>115914.24000000001</v>
      </c>
      <c r="AJ262" s="73">
        <f>112320*0.2</f>
        <v>22464</v>
      </c>
      <c r="AK262" s="73">
        <v>89856</v>
      </c>
      <c r="AL262" s="46">
        <f t="shared" si="222"/>
        <v>93450.240000000005</v>
      </c>
      <c r="AM262" s="46">
        <v>0</v>
      </c>
      <c r="AN262" s="46">
        <f t="shared" si="236"/>
        <v>0</v>
      </c>
      <c r="AO262" s="46">
        <v>0</v>
      </c>
      <c r="AP262" s="46">
        <f t="shared" si="223"/>
        <v>0</v>
      </c>
      <c r="AQ262" s="46">
        <v>0</v>
      </c>
      <c r="AR262" s="46">
        <f t="shared" si="224"/>
        <v>0</v>
      </c>
      <c r="AS262" s="46">
        <v>0</v>
      </c>
      <c r="AT262" s="46">
        <f t="shared" si="225"/>
        <v>0</v>
      </c>
      <c r="AU262" s="46">
        <v>0</v>
      </c>
      <c r="AV262" s="46">
        <f t="shared" si="226"/>
        <v>0</v>
      </c>
      <c r="AW262" s="46">
        <v>0</v>
      </c>
      <c r="AX262" s="46">
        <f t="shared" si="227"/>
        <v>0</v>
      </c>
      <c r="AY262" s="46">
        <v>0</v>
      </c>
      <c r="AZ262" s="46">
        <f t="shared" si="237"/>
        <v>0</v>
      </c>
      <c r="BA262" s="46">
        <v>0</v>
      </c>
      <c r="BB262" s="46">
        <f t="shared" si="238"/>
        <v>0</v>
      </c>
      <c r="BC262" s="46">
        <v>0</v>
      </c>
      <c r="BD262" s="46">
        <f t="shared" si="239"/>
        <v>0</v>
      </c>
      <c r="BE262" s="46">
        <v>0</v>
      </c>
      <c r="BF262" s="46">
        <f t="shared" si="240"/>
        <v>0</v>
      </c>
      <c r="BG262" s="46">
        <v>0</v>
      </c>
      <c r="BH262" s="46">
        <f t="shared" si="241"/>
        <v>0</v>
      </c>
      <c r="BI262" s="46">
        <v>0</v>
      </c>
      <c r="BJ262" s="46">
        <f t="shared" si="242"/>
        <v>0</v>
      </c>
      <c r="BK262" s="46">
        <v>0</v>
      </c>
      <c r="BL262" s="46">
        <f t="shared" si="243"/>
        <v>0</v>
      </c>
      <c r="BM262" s="46">
        <v>0</v>
      </c>
      <c r="BN262" s="46">
        <f t="shared" si="244"/>
        <v>0</v>
      </c>
      <c r="BO262" s="46">
        <v>0</v>
      </c>
      <c r="BP262" s="46">
        <f t="shared" si="245"/>
        <v>0</v>
      </c>
      <c r="BQ262" s="46">
        <v>0</v>
      </c>
      <c r="BR262" s="46">
        <f t="shared" si="246"/>
        <v>0</v>
      </c>
      <c r="BS262" s="46">
        <v>0</v>
      </c>
      <c r="BT262" s="46">
        <f t="shared" si="247"/>
        <v>0</v>
      </c>
      <c r="BU262" s="46">
        <v>0</v>
      </c>
      <c r="BV262" s="46">
        <f t="shared" si="248"/>
        <v>0</v>
      </c>
      <c r="BW262" s="46">
        <v>0</v>
      </c>
      <c r="BX262" s="46">
        <f t="shared" si="249"/>
        <v>0</v>
      </c>
      <c r="BY262" s="46">
        <v>0</v>
      </c>
      <c r="BZ262" s="46">
        <f t="shared" si="250"/>
        <v>0</v>
      </c>
      <c r="CA262" s="47">
        <v>0</v>
      </c>
      <c r="CB262" s="46">
        <f t="shared" si="251"/>
        <v>0</v>
      </c>
      <c r="CC262" s="48">
        <v>0</v>
      </c>
      <c r="CD262" s="46">
        <f t="shared" si="252"/>
        <v>0</v>
      </c>
      <c r="CE262" s="49">
        <v>20</v>
      </c>
      <c r="CF262" s="50">
        <f t="shared" si="257"/>
        <v>5795.7120000000004</v>
      </c>
      <c r="CG262" s="71"/>
      <c r="CH262" s="52"/>
      <c r="CI262" s="52"/>
      <c r="CJ262" s="52"/>
      <c r="CK262" s="52">
        <f t="shared" si="261"/>
        <v>5795.7120000000004</v>
      </c>
      <c r="CL262" s="52">
        <f t="shared" si="260"/>
        <v>5795.7120000000004</v>
      </c>
      <c r="CM262" s="52">
        <f t="shared" si="260"/>
        <v>5795.7120000000004</v>
      </c>
      <c r="CN262" s="52">
        <f t="shared" si="260"/>
        <v>5795.7120000000004</v>
      </c>
      <c r="CO262" s="52">
        <f t="shared" si="260"/>
        <v>5795.7120000000004</v>
      </c>
      <c r="CP262" s="52">
        <f t="shared" si="260"/>
        <v>5795.7120000000004</v>
      </c>
      <c r="CQ262" s="52">
        <f t="shared" si="258"/>
        <v>5795.7120000000004</v>
      </c>
      <c r="CR262" s="52">
        <f t="shared" si="258"/>
        <v>5795.7120000000004</v>
      </c>
      <c r="CS262" s="52">
        <f t="shared" si="258"/>
        <v>5795.7120000000004</v>
      </c>
      <c r="CT262" s="52">
        <f t="shared" si="258"/>
        <v>5795.7120000000004</v>
      </c>
      <c r="CU262" s="52">
        <f t="shared" si="258"/>
        <v>5795.7120000000004</v>
      </c>
      <c r="CV262" s="52">
        <f t="shared" si="258"/>
        <v>5795.7120000000004</v>
      </c>
      <c r="CW262" s="52">
        <f t="shared" si="258"/>
        <v>5795.7120000000004</v>
      </c>
      <c r="CX262" s="52">
        <f t="shared" si="258"/>
        <v>5795.7120000000004</v>
      </c>
      <c r="CY262" s="52">
        <f t="shared" si="258"/>
        <v>5795.7120000000004</v>
      </c>
      <c r="CZ262" s="52">
        <f t="shared" si="259"/>
        <v>5795.7120000000004</v>
      </c>
      <c r="DA262" s="52">
        <f t="shared" si="259"/>
        <v>5795.7120000000004</v>
      </c>
      <c r="DB262" s="52">
        <f t="shared" si="259"/>
        <v>5795.7120000000004</v>
      </c>
      <c r="DC262" s="52">
        <f t="shared" si="259"/>
        <v>5795.7120000000004</v>
      </c>
      <c r="DD262" s="52">
        <f t="shared" si="259"/>
        <v>5795.7120000000004</v>
      </c>
      <c r="DE262" s="53"/>
      <c r="DF262" s="53"/>
      <c r="DG262" s="54">
        <v>0</v>
      </c>
      <c r="DH262" s="55">
        <v>20</v>
      </c>
      <c r="DI262" s="56" t="s">
        <v>689</v>
      </c>
      <c r="DJ262" s="57">
        <v>65724.320000000007</v>
      </c>
      <c r="DK262" s="57">
        <v>695577.44</v>
      </c>
      <c r="DL262" s="57">
        <v>1262445.2480000001</v>
      </c>
      <c r="DM262" s="57">
        <v>1199322.9856000002</v>
      </c>
      <c r="DN262" s="57">
        <v>1136200.7232000004</v>
      </c>
      <c r="DO262" s="57">
        <v>788.69184000000007</v>
      </c>
      <c r="DP262" s="58">
        <v>9042.5067199999994</v>
      </c>
      <c r="DQ262" s="58">
        <v>16411.788224</v>
      </c>
      <c r="DR262" s="58">
        <v>15591.198812800003</v>
      </c>
      <c r="DS262" s="58">
        <v>14770.609401600004</v>
      </c>
    </row>
    <row r="263" spans="1:123" x14ac:dyDescent="0.25">
      <c r="A263" s="30"/>
      <c r="B263" s="65">
        <v>1610101</v>
      </c>
      <c r="C263" s="66"/>
      <c r="D263" s="67" t="s">
        <v>1146</v>
      </c>
      <c r="E263" s="34" t="s">
        <v>462</v>
      </c>
      <c r="F263" s="34" t="s">
        <v>461</v>
      </c>
      <c r="G263" s="34" t="s">
        <v>463</v>
      </c>
      <c r="H263" s="34" t="s">
        <v>464</v>
      </c>
      <c r="I263" s="34" t="s">
        <v>740</v>
      </c>
      <c r="J263" s="34" t="s">
        <v>48</v>
      </c>
      <c r="K263" s="34" t="s">
        <v>714</v>
      </c>
      <c r="L263" s="34" t="s">
        <v>467</v>
      </c>
      <c r="M263" s="36">
        <v>1.0415000000000001</v>
      </c>
      <c r="N263" s="69" t="s">
        <v>586</v>
      </c>
      <c r="O263" s="69" t="s">
        <v>58</v>
      </c>
      <c r="P263" s="37" t="s">
        <v>493</v>
      </c>
      <c r="Q263" s="38">
        <v>2021</v>
      </c>
      <c r="R263" s="39" t="s">
        <v>470</v>
      </c>
      <c r="S263" s="38" t="s">
        <v>471</v>
      </c>
      <c r="T263" s="39" t="s">
        <v>481</v>
      </c>
      <c r="U263" s="39" t="s">
        <v>482</v>
      </c>
      <c r="V263" s="39" t="s">
        <v>847</v>
      </c>
      <c r="W263" s="40" t="s">
        <v>1147</v>
      </c>
      <c r="X263" s="40" t="s">
        <v>474</v>
      </c>
      <c r="Y263" s="41"/>
      <c r="Z263" s="274"/>
      <c r="AA263" s="42"/>
      <c r="AB263" s="43">
        <v>682660</v>
      </c>
      <c r="AC263" s="43"/>
      <c r="AD263" s="43"/>
      <c r="AE263" s="43"/>
      <c r="AF263" s="44"/>
      <c r="AG263" s="45">
        <f t="shared" si="211"/>
        <v>682660</v>
      </c>
      <c r="AH263" s="45">
        <f t="shared" si="212"/>
        <v>682660</v>
      </c>
      <c r="AI263" s="45">
        <f t="shared" si="262"/>
        <v>682660</v>
      </c>
      <c r="AJ263" s="256">
        <v>682660</v>
      </c>
      <c r="AK263" s="46">
        <v>0</v>
      </c>
      <c r="AL263" s="46">
        <f t="shared" si="222"/>
        <v>0</v>
      </c>
      <c r="AM263" s="46">
        <v>0</v>
      </c>
      <c r="AN263" s="46">
        <f t="shared" si="236"/>
        <v>0</v>
      </c>
      <c r="AO263" s="46">
        <v>0</v>
      </c>
      <c r="AP263" s="46">
        <f t="shared" si="223"/>
        <v>0</v>
      </c>
      <c r="AQ263" s="46">
        <v>0</v>
      </c>
      <c r="AR263" s="46">
        <f t="shared" si="224"/>
        <v>0</v>
      </c>
      <c r="AS263" s="46">
        <v>0</v>
      </c>
      <c r="AT263" s="46">
        <f t="shared" si="225"/>
        <v>0</v>
      </c>
      <c r="AU263" s="46">
        <v>0</v>
      </c>
      <c r="AV263" s="46">
        <f t="shared" si="226"/>
        <v>0</v>
      </c>
      <c r="AW263" s="46">
        <v>0</v>
      </c>
      <c r="AX263" s="46">
        <f t="shared" si="227"/>
        <v>0</v>
      </c>
      <c r="AY263" s="46">
        <v>0</v>
      </c>
      <c r="AZ263" s="46">
        <f t="shared" si="237"/>
        <v>0</v>
      </c>
      <c r="BA263" s="46">
        <v>0</v>
      </c>
      <c r="BB263" s="46">
        <f t="shared" si="238"/>
        <v>0</v>
      </c>
      <c r="BC263" s="46">
        <v>0</v>
      </c>
      <c r="BD263" s="46">
        <f t="shared" si="239"/>
        <v>0</v>
      </c>
      <c r="BE263" s="46">
        <v>0</v>
      </c>
      <c r="BF263" s="46">
        <f t="shared" si="240"/>
        <v>0</v>
      </c>
      <c r="BG263" s="46">
        <v>0</v>
      </c>
      <c r="BH263" s="46">
        <f t="shared" si="241"/>
        <v>0</v>
      </c>
      <c r="BI263" s="46">
        <v>0</v>
      </c>
      <c r="BJ263" s="46">
        <f t="shared" si="242"/>
        <v>0</v>
      </c>
      <c r="BK263" s="46">
        <v>0</v>
      </c>
      <c r="BL263" s="46">
        <f t="shared" si="243"/>
        <v>0</v>
      </c>
      <c r="BM263" s="46">
        <v>0</v>
      </c>
      <c r="BN263" s="46">
        <f t="shared" si="244"/>
        <v>0</v>
      </c>
      <c r="BO263" s="46">
        <v>0</v>
      </c>
      <c r="BP263" s="46">
        <f t="shared" si="245"/>
        <v>0</v>
      </c>
      <c r="BQ263" s="46">
        <v>0</v>
      </c>
      <c r="BR263" s="46">
        <f t="shared" si="246"/>
        <v>0</v>
      </c>
      <c r="BS263" s="46"/>
      <c r="BT263" s="46">
        <f t="shared" si="247"/>
        <v>0</v>
      </c>
      <c r="BU263" s="46"/>
      <c r="BV263" s="46">
        <f t="shared" si="248"/>
        <v>0</v>
      </c>
      <c r="BW263" s="46">
        <v>0</v>
      </c>
      <c r="BX263" s="46">
        <f t="shared" si="249"/>
        <v>0</v>
      </c>
      <c r="BY263" s="46">
        <v>0</v>
      </c>
      <c r="BZ263" s="46">
        <f t="shared" si="250"/>
        <v>0</v>
      </c>
      <c r="CA263" s="47">
        <v>0</v>
      </c>
      <c r="CB263" s="46">
        <f t="shared" si="251"/>
        <v>0</v>
      </c>
      <c r="CC263" s="48">
        <v>0</v>
      </c>
      <c r="CD263" s="46">
        <f t="shared" si="252"/>
        <v>0</v>
      </c>
      <c r="CE263" s="49">
        <v>40</v>
      </c>
      <c r="CF263" s="50">
        <f t="shared" si="257"/>
        <v>17066.5</v>
      </c>
      <c r="CG263" s="51"/>
      <c r="CH263" s="52"/>
      <c r="CI263" s="52"/>
      <c r="CJ263" s="53">
        <f t="shared" ref="CJ263:CJ272" si="263">$CF263</f>
        <v>17066.5</v>
      </c>
      <c r="CK263" s="53">
        <f t="shared" si="261"/>
        <v>17066.5</v>
      </c>
      <c r="CL263" s="53">
        <f t="shared" si="260"/>
        <v>17066.5</v>
      </c>
      <c r="CM263" s="53">
        <f t="shared" si="260"/>
        <v>17066.5</v>
      </c>
      <c r="CN263" s="53">
        <f t="shared" si="260"/>
        <v>17066.5</v>
      </c>
      <c r="CO263" s="53">
        <f t="shared" si="260"/>
        <v>17066.5</v>
      </c>
      <c r="CP263" s="53">
        <f t="shared" si="260"/>
        <v>17066.5</v>
      </c>
      <c r="CQ263" s="53">
        <f t="shared" si="258"/>
        <v>17066.5</v>
      </c>
      <c r="CR263" s="53">
        <f t="shared" si="258"/>
        <v>17066.5</v>
      </c>
      <c r="CS263" s="53">
        <f t="shared" si="258"/>
        <v>17066.5</v>
      </c>
      <c r="CT263" s="53">
        <f t="shared" si="258"/>
        <v>17066.5</v>
      </c>
      <c r="CU263" s="53">
        <f t="shared" si="258"/>
        <v>17066.5</v>
      </c>
      <c r="CV263" s="53">
        <f t="shared" si="258"/>
        <v>17066.5</v>
      </c>
      <c r="CW263" s="53">
        <f t="shared" si="258"/>
        <v>17066.5</v>
      </c>
      <c r="CX263" s="53">
        <f t="shared" si="258"/>
        <v>17066.5</v>
      </c>
      <c r="CY263" s="53">
        <f t="shared" si="258"/>
        <v>17066.5</v>
      </c>
      <c r="CZ263" s="53">
        <f t="shared" si="259"/>
        <v>17066.5</v>
      </c>
      <c r="DA263" s="53">
        <f t="shared" si="259"/>
        <v>17066.5</v>
      </c>
      <c r="DB263" s="53">
        <f t="shared" si="259"/>
        <v>17066.5</v>
      </c>
      <c r="DC263" s="53">
        <f t="shared" si="259"/>
        <v>17066.5</v>
      </c>
      <c r="DD263" s="53">
        <f t="shared" si="259"/>
        <v>17066.5</v>
      </c>
      <c r="DE263" s="53">
        <f>$CF263</f>
        <v>17066.5</v>
      </c>
      <c r="DF263" s="53">
        <f>$CF263</f>
        <v>17066.5</v>
      </c>
      <c r="DG263" s="53">
        <f>$CF263</f>
        <v>17066.5</v>
      </c>
      <c r="DH263" s="55"/>
      <c r="DI263" s="56"/>
      <c r="DJ263" s="57"/>
      <c r="DK263" s="57"/>
      <c r="DL263" s="57"/>
      <c r="DM263" s="57"/>
      <c r="DN263" s="57"/>
      <c r="DO263" s="57"/>
      <c r="DP263" s="58"/>
      <c r="DQ263" s="58"/>
      <c r="DR263" s="58"/>
      <c r="DS263" s="58"/>
    </row>
    <row r="264" spans="1:123" x14ac:dyDescent="0.25">
      <c r="A264" s="30" t="s">
        <v>1149</v>
      </c>
      <c r="B264" s="65">
        <v>1620010</v>
      </c>
      <c r="C264" s="66"/>
      <c r="D264" s="67" t="s">
        <v>1150</v>
      </c>
      <c r="E264" s="34" t="s">
        <v>1151</v>
      </c>
      <c r="F264" s="34" t="s">
        <v>1134</v>
      </c>
      <c r="G264" s="34" t="s">
        <v>479</v>
      </c>
      <c r="H264" s="34" t="s">
        <v>480</v>
      </c>
      <c r="I264" s="34" t="s">
        <v>1152</v>
      </c>
      <c r="J264" s="34" t="s">
        <v>202</v>
      </c>
      <c r="K264" s="34" t="s">
        <v>491</v>
      </c>
      <c r="L264" s="34" t="s">
        <v>679</v>
      </c>
      <c r="M264" s="36">
        <v>1.04</v>
      </c>
      <c r="N264" s="69" t="s">
        <v>680</v>
      </c>
      <c r="O264" s="69" t="s">
        <v>30</v>
      </c>
      <c r="P264" s="37" t="s">
        <v>471</v>
      </c>
      <c r="Q264" s="38">
        <v>2021</v>
      </c>
      <c r="R264" s="39" t="s">
        <v>470</v>
      </c>
      <c r="S264" s="37" t="s">
        <v>686</v>
      </c>
      <c r="T264" s="39" t="s">
        <v>494</v>
      </c>
      <c r="U264" s="39" t="s">
        <v>495</v>
      </c>
      <c r="V264" s="39" t="s">
        <v>687</v>
      </c>
      <c r="W264" s="40" t="s">
        <v>467</v>
      </c>
      <c r="X264" s="40" t="s">
        <v>680</v>
      </c>
      <c r="Y264" s="86"/>
      <c r="Z264" s="274">
        <v>141854.65</v>
      </c>
      <c r="AA264" s="42"/>
      <c r="AB264" s="43">
        <v>178653</v>
      </c>
      <c r="AC264" s="43">
        <v>0</v>
      </c>
      <c r="AD264" s="43"/>
      <c r="AE264" s="43">
        <v>0</v>
      </c>
      <c r="AF264" s="44"/>
      <c r="AG264" s="45">
        <f t="shared" si="211"/>
        <v>36799</v>
      </c>
      <c r="AH264" s="45">
        <f t="shared" si="212"/>
        <v>36799</v>
      </c>
      <c r="AI264" s="45">
        <f t="shared" si="262"/>
        <v>178653.65</v>
      </c>
      <c r="AJ264" s="46">
        <v>36799</v>
      </c>
      <c r="AK264" s="46">
        <v>0</v>
      </c>
      <c r="AL264" s="46">
        <f t="shared" si="222"/>
        <v>0</v>
      </c>
      <c r="AM264" s="46">
        <v>0</v>
      </c>
      <c r="AN264" s="46">
        <f t="shared" si="236"/>
        <v>0</v>
      </c>
      <c r="AO264" s="46">
        <v>0</v>
      </c>
      <c r="AP264" s="46">
        <f t="shared" si="223"/>
        <v>0</v>
      </c>
      <c r="AQ264" s="46">
        <v>0</v>
      </c>
      <c r="AR264" s="46">
        <f t="shared" si="224"/>
        <v>0</v>
      </c>
      <c r="AS264" s="46">
        <v>0</v>
      </c>
      <c r="AT264" s="46">
        <f t="shared" si="225"/>
        <v>0</v>
      </c>
      <c r="AU264" s="46">
        <v>0</v>
      </c>
      <c r="AV264" s="46">
        <f t="shared" si="226"/>
        <v>0</v>
      </c>
      <c r="AW264" s="46">
        <v>0</v>
      </c>
      <c r="AX264" s="46">
        <f t="shared" si="227"/>
        <v>0</v>
      </c>
      <c r="AY264" s="46">
        <v>0</v>
      </c>
      <c r="AZ264" s="46">
        <f t="shared" si="237"/>
        <v>0</v>
      </c>
      <c r="BA264" s="46">
        <v>0</v>
      </c>
      <c r="BB264" s="46">
        <f t="shared" si="238"/>
        <v>0</v>
      </c>
      <c r="BC264" s="46">
        <v>0</v>
      </c>
      <c r="BD264" s="46">
        <f t="shared" si="239"/>
        <v>0</v>
      </c>
      <c r="BE264" s="46">
        <v>0</v>
      </c>
      <c r="BF264" s="46">
        <f t="shared" si="240"/>
        <v>0</v>
      </c>
      <c r="BG264" s="46">
        <v>0</v>
      </c>
      <c r="BH264" s="46">
        <f t="shared" si="241"/>
        <v>0</v>
      </c>
      <c r="BI264" s="46">
        <v>0</v>
      </c>
      <c r="BJ264" s="46">
        <f t="shared" si="242"/>
        <v>0</v>
      </c>
      <c r="BK264" s="46">
        <v>0</v>
      </c>
      <c r="BL264" s="46">
        <f t="shared" si="243"/>
        <v>0</v>
      </c>
      <c r="BM264" s="46">
        <v>0</v>
      </c>
      <c r="BN264" s="46">
        <f t="shared" si="244"/>
        <v>0</v>
      </c>
      <c r="BO264" s="46">
        <v>0</v>
      </c>
      <c r="BP264" s="46">
        <f t="shared" si="245"/>
        <v>0</v>
      </c>
      <c r="BQ264" s="46">
        <v>0</v>
      </c>
      <c r="BR264" s="46">
        <f t="shared" si="246"/>
        <v>0</v>
      </c>
      <c r="BS264" s="46">
        <v>0</v>
      </c>
      <c r="BT264" s="46">
        <f t="shared" si="247"/>
        <v>0</v>
      </c>
      <c r="BU264" s="46">
        <v>0</v>
      </c>
      <c r="BV264" s="46">
        <f t="shared" si="248"/>
        <v>0</v>
      </c>
      <c r="BW264" s="46">
        <v>0</v>
      </c>
      <c r="BX264" s="46">
        <f t="shared" si="249"/>
        <v>0</v>
      </c>
      <c r="BY264" s="46">
        <v>0</v>
      </c>
      <c r="BZ264" s="46">
        <f t="shared" si="250"/>
        <v>0</v>
      </c>
      <c r="CA264" s="47">
        <v>0</v>
      </c>
      <c r="CB264" s="46">
        <f t="shared" si="251"/>
        <v>0</v>
      </c>
      <c r="CC264" s="48">
        <v>0</v>
      </c>
      <c r="CD264" s="46">
        <f t="shared" si="252"/>
        <v>0</v>
      </c>
      <c r="CE264" s="49">
        <v>20</v>
      </c>
      <c r="CF264" s="50">
        <f t="shared" si="257"/>
        <v>8932.682499999999</v>
      </c>
      <c r="CG264" s="51">
        <v>178653.64999999994</v>
      </c>
      <c r="CH264" s="52"/>
      <c r="CI264" s="90"/>
      <c r="CJ264" s="53">
        <f t="shared" si="263"/>
        <v>8932.682499999999</v>
      </c>
      <c r="CK264" s="53">
        <f t="shared" si="261"/>
        <v>8932.682499999999</v>
      </c>
      <c r="CL264" s="53">
        <f t="shared" si="260"/>
        <v>8932.682499999999</v>
      </c>
      <c r="CM264" s="53">
        <f t="shared" si="260"/>
        <v>8932.682499999999</v>
      </c>
      <c r="CN264" s="53">
        <f t="shared" si="260"/>
        <v>8932.682499999999</v>
      </c>
      <c r="CO264" s="53">
        <f t="shared" si="260"/>
        <v>8932.682499999999</v>
      </c>
      <c r="CP264" s="53">
        <f t="shared" si="260"/>
        <v>8932.682499999999</v>
      </c>
      <c r="CQ264" s="53">
        <f t="shared" si="258"/>
        <v>8932.682499999999</v>
      </c>
      <c r="CR264" s="53">
        <f t="shared" si="258"/>
        <v>8932.682499999999</v>
      </c>
      <c r="CS264" s="53">
        <f t="shared" si="258"/>
        <v>8932.682499999999</v>
      </c>
      <c r="CT264" s="53">
        <f t="shared" si="258"/>
        <v>8932.682499999999</v>
      </c>
      <c r="CU264" s="53">
        <f t="shared" si="258"/>
        <v>8932.682499999999</v>
      </c>
      <c r="CV264" s="53">
        <f t="shared" si="258"/>
        <v>8932.682499999999</v>
      </c>
      <c r="CW264" s="53">
        <f t="shared" si="258"/>
        <v>8932.682499999999</v>
      </c>
      <c r="CX264" s="53">
        <f t="shared" si="258"/>
        <v>8932.682499999999</v>
      </c>
      <c r="CY264" s="53">
        <f t="shared" si="258"/>
        <v>8932.682499999999</v>
      </c>
      <c r="CZ264" s="53">
        <f t="shared" si="259"/>
        <v>8932.682499999999</v>
      </c>
      <c r="DA264" s="53">
        <f t="shared" si="259"/>
        <v>8932.682499999999</v>
      </c>
      <c r="DB264" s="53">
        <f t="shared" si="259"/>
        <v>8932.682499999999</v>
      </c>
      <c r="DC264" s="53">
        <f t="shared" si="259"/>
        <v>8932.682499999999</v>
      </c>
      <c r="DD264" s="52"/>
      <c r="DE264" s="52"/>
      <c r="DF264" s="53"/>
      <c r="DG264" s="54">
        <v>0</v>
      </c>
      <c r="DH264" s="55">
        <v>20</v>
      </c>
      <c r="DI264" s="56" t="s">
        <v>1153</v>
      </c>
      <c r="DJ264" s="57">
        <v>178653.65</v>
      </c>
      <c r="DK264" s="57">
        <v>169720.9675</v>
      </c>
      <c r="DL264" s="57">
        <v>160788.285</v>
      </c>
      <c r="DM264" s="57">
        <v>151855.60250000001</v>
      </c>
      <c r="DN264" s="57">
        <v>142922.92000000001</v>
      </c>
      <c r="DO264" s="57">
        <v>2143.8438000000001</v>
      </c>
      <c r="DP264" s="58">
        <v>2206.3725774999998</v>
      </c>
      <c r="DQ264" s="58">
        <v>2090.2477049999998</v>
      </c>
      <c r="DR264" s="58">
        <v>1974.1228325</v>
      </c>
      <c r="DS264" s="58">
        <v>1857.9979600000001</v>
      </c>
    </row>
    <row r="265" spans="1:123" x14ac:dyDescent="0.25">
      <c r="A265" s="30" t="s">
        <v>1154</v>
      </c>
      <c r="B265" s="65">
        <v>1620012</v>
      </c>
      <c r="C265" s="66"/>
      <c r="D265" s="67" t="s">
        <v>1155</v>
      </c>
      <c r="E265" s="34" t="s">
        <v>1151</v>
      </c>
      <c r="F265" s="34" t="s">
        <v>1134</v>
      </c>
      <c r="G265" s="34" t="s">
        <v>534</v>
      </c>
      <c r="H265" s="34" t="s">
        <v>480</v>
      </c>
      <c r="I265" s="34" t="s">
        <v>1156</v>
      </c>
      <c r="J265" s="34" t="s">
        <v>204</v>
      </c>
      <c r="K265" s="34" t="s">
        <v>491</v>
      </c>
      <c r="L265" s="34" t="s">
        <v>679</v>
      </c>
      <c r="M265" s="36">
        <v>1.04</v>
      </c>
      <c r="N265" s="69" t="s">
        <v>680</v>
      </c>
      <c r="O265" s="69" t="s">
        <v>58</v>
      </c>
      <c r="P265" s="37" t="s">
        <v>471</v>
      </c>
      <c r="Q265" s="38">
        <v>2021</v>
      </c>
      <c r="R265" s="39" t="s">
        <v>470</v>
      </c>
      <c r="S265" s="37" t="s">
        <v>686</v>
      </c>
      <c r="T265" s="39" t="s">
        <v>494</v>
      </c>
      <c r="U265" s="39" t="s">
        <v>495</v>
      </c>
      <c r="V265" s="39" t="s">
        <v>687</v>
      </c>
      <c r="W265" s="40" t="s">
        <v>1157</v>
      </c>
      <c r="X265" s="40" t="s">
        <v>680</v>
      </c>
      <c r="Y265" s="86"/>
      <c r="Z265" s="274">
        <v>24582.65</v>
      </c>
      <c r="AA265" s="42"/>
      <c r="AB265" s="43">
        <v>40086.630000000005</v>
      </c>
      <c r="AC265" s="43">
        <v>0</v>
      </c>
      <c r="AD265" s="43"/>
      <c r="AE265" s="43">
        <v>0</v>
      </c>
      <c r="AF265" s="44"/>
      <c r="AG265" s="45">
        <f t="shared" si="211"/>
        <v>15504</v>
      </c>
      <c r="AH265" s="45">
        <f t="shared" si="212"/>
        <v>15504</v>
      </c>
      <c r="AI265" s="45">
        <f t="shared" si="262"/>
        <v>40086.65</v>
      </c>
      <c r="AJ265" s="46">
        <v>15504</v>
      </c>
      <c r="AK265" s="46">
        <v>0</v>
      </c>
      <c r="AL265" s="46">
        <f t="shared" si="222"/>
        <v>0</v>
      </c>
      <c r="AM265" s="46">
        <v>0</v>
      </c>
      <c r="AN265" s="46">
        <f t="shared" si="236"/>
        <v>0</v>
      </c>
      <c r="AO265" s="46">
        <v>0</v>
      </c>
      <c r="AP265" s="46">
        <f t="shared" si="223"/>
        <v>0</v>
      </c>
      <c r="AQ265" s="46">
        <v>0</v>
      </c>
      <c r="AR265" s="46">
        <f t="shared" si="224"/>
        <v>0</v>
      </c>
      <c r="AS265" s="46">
        <v>0</v>
      </c>
      <c r="AT265" s="46">
        <f t="shared" si="225"/>
        <v>0</v>
      </c>
      <c r="AU265" s="46">
        <v>0</v>
      </c>
      <c r="AV265" s="46">
        <f t="shared" si="226"/>
        <v>0</v>
      </c>
      <c r="AW265" s="46">
        <v>0</v>
      </c>
      <c r="AX265" s="46">
        <f t="shared" si="227"/>
        <v>0</v>
      </c>
      <c r="AY265" s="46">
        <v>0</v>
      </c>
      <c r="AZ265" s="46">
        <f t="shared" si="237"/>
        <v>0</v>
      </c>
      <c r="BA265" s="46">
        <v>0</v>
      </c>
      <c r="BB265" s="46">
        <f t="shared" si="238"/>
        <v>0</v>
      </c>
      <c r="BC265" s="46">
        <v>0</v>
      </c>
      <c r="BD265" s="46">
        <f t="shared" si="239"/>
        <v>0</v>
      </c>
      <c r="BE265" s="46">
        <v>0</v>
      </c>
      <c r="BF265" s="46">
        <f t="shared" si="240"/>
        <v>0</v>
      </c>
      <c r="BG265" s="46">
        <v>0</v>
      </c>
      <c r="BH265" s="46">
        <f t="shared" si="241"/>
        <v>0</v>
      </c>
      <c r="BI265" s="46">
        <v>0</v>
      </c>
      <c r="BJ265" s="46">
        <f t="shared" si="242"/>
        <v>0</v>
      </c>
      <c r="BK265" s="46">
        <v>0</v>
      </c>
      <c r="BL265" s="46">
        <f t="shared" si="243"/>
        <v>0</v>
      </c>
      <c r="BM265" s="46">
        <v>0</v>
      </c>
      <c r="BN265" s="46">
        <f t="shared" si="244"/>
        <v>0</v>
      </c>
      <c r="BO265" s="46">
        <v>0</v>
      </c>
      <c r="BP265" s="46">
        <f t="shared" si="245"/>
        <v>0</v>
      </c>
      <c r="BQ265" s="46">
        <v>0</v>
      </c>
      <c r="BR265" s="46">
        <f t="shared" si="246"/>
        <v>0</v>
      </c>
      <c r="BS265" s="46">
        <v>0</v>
      </c>
      <c r="BT265" s="46">
        <f t="shared" si="247"/>
        <v>0</v>
      </c>
      <c r="BU265" s="46">
        <v>0</v>
      </c>
      <c r="BV265" s="46">
        <f t="shared" si="248"/>
        <v>0</v>
      </c>
      <c r="BW265" s="46">
        <v>0</v>
      </c>
      <c r="BX265" s="46">
        <f t="shared" si="249"/>
        <v>0</v>
      </c>
      <c r="BY265" s="46">
        <v>0</v>
      </c>
      <c r="BZ265" s="46">
        <f t="shared" si="250"/>
        <v>0</v>
      </c>
      <c r="CA265" s="47">
        <v>0</v>
      </c>
      <c r="CB265" s="46">
        <f t="shared" si="251"/>
        <v>0</v>
      </c>
      <c r="CC265" s="48">
        <v>0</v>
      </c>
      <c r="CD265" s="46">
        <f t="shared" si="252"/>
        <v>0</v>
      </c>
      <c r="CE265" s="49">
        <v>10</v>
      </c>
      <c r="CF265" s="50">
        <f t="shared" si="257"/>
        <v>4008.665</v>
      </c>
      <c r="CG265" s="51">
        <v>40086.630000000005</v>
      </c>
      <c r="CH265" s="52"/>
      <c r="CI265" s="90"/>
      <c r="CJ265" s="53">
        <f t="shared" si="263"/>
        <v>4008.665</v>
      </c>
      <c r="CK265" s="53">
        <f t="shared" si="261"/>
        <v>4008.665</v>
      </c>
      <c r="CL265" s="53">
        <f t="shared" si="260"/>
        <v>4008.665</v>
      </c>
      <c r="CM265" s="53">
        <f t="shared" si="260"/>
        <v>4008.665</v>
      </c>
      <c r="CN265" s="53">
        <f t="shared" si="260"/>
        <v>4008.665</v>
      </c>
      <c r="CO265" s="53">
        <f t="shared" si="260"/>
        <v>4008.665</v>
      </c>
      <c r="CP265" s="53">
        <f t="shared" si="260"/>
        <v>4008.665</v>
      </c>
      <c r="CQ265" s="53">
        <f t="shared" si="258"/>
        <v>4008.665</v>
      </c>
      <c r="CR265" s="53">
        <f t="shared" si="258"/>
        <v>4008.665</v>
      </c>
      <c r="CS265" s="53">
        <f t="shared" si="258"/>
        <v>4008.665</v>
      </c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4">
        <v>0</v>
      </c>
      <c r="DH265" s="55">
        <v>10</v>
      </c>
      <c r="DI265" s="56" t="s">
        <v>1153</v>
      </c>
      <c r="DJ265" s="57">
        <v>40086.630000000005</v>
      </c>
      <c r="DK265" s="57">
        <v>36077.967000000004</v>
      </c>
      <c r="DL265" s="57">
        <v>32069.304000000004</v>
      </c>
      <c r="DM265" s="57">
        <v>28060.641000000003</v>
      </c>
      <c r="DN265" s="57">
        <v>24051.978000000003</v>
      </c>
      <c r="DO265" s="57">
        <v>481.03956000000005</v>
      </c>
      <c r="DP265" s="58">
        <v>469.01357100000001</v>
      </c>
      <c r="DQ265" s="58">
        <v>416.90095200000002</v>
      </c>
      <c r="DR265" s="58">
        <v>364.78833300000002</v>
      </c>
      <c r="DS265" s="58">
        <v>312.67571400000003</v>
      </c>
    </row>
    <row r="266" spans="1:123" x14ac:dyDescent="0.25">
      <c r="A266" s="30" t="s">
        <v>1158</v>
      </c>
      <c r="B266" s="65">
        <v>1620013</v>
      </c>
      <c r="C266" s="66"/>
      <c r="D266" s="67" t="s">
        <v>1159</v>
      </c>
      <c r="E266" s="34" t="s">
        <v>1151</v>
      </c>
      <c r="F266" s="34" t="s">
        <v>1134</v>
      </c>
      <c r="G266" s="34" t="s">
        <v>534</v>
      </c>
      <c r="H266" s="34" t="s">
        <v>480</v>
      </c>
      <c r="I266" s="34" t="s">
        <v>1156</v>
      </c>
      <c r="J266" s="34" t="s">
        <v>204</v>
      </c>
      <c r="K266" s="34" t="s">
        <v>491</v>
      </c>
      <c r="L266" s="34" t="s">
        <v>679</v>
      </c>
      <c r="M266" s="36">
        <v>1.04</v>
      </c>
      <c r="N266" s="69" t="s">
        <v>680</v>
      </c>
      <c r="O266" s="69" t="s">
        <v>58</v>
      </c>
      <c r="P266" s="37" t="s">
        <v>471</v>
      </c>
      <c r="Q266" s="38">
        <v>2021</v>
      </c>
      <c r="R266" s="39" t="s">
        <v>470</v>
      </c>
      <c r="S266" s="37" t="s">
        <v>686</v>
      </c>
      <c r="T266" s="39" t="s">
        <v>494</v>
      </c>
      <c r="U266" s="39" t="s">
        <v>495</v>
      </c>
      <c r="V266" s="39" t="s">
        <v>687</v>
      </c>
      <c r="W266" s="40" t="s">
        <v>1157</v>
      </c>
      <c r="X266" s="40" t="s">
        <v>680</v>
      </c>
      <c r="Y266" s="86"/>
      <c r="Z266" s="274">
        <v>19772.91</v>
      </c>
      <c r="AA266" s="42" t="s">
        <v>505</v>
      </c>
      <c r="AB266" s="43">
        <v>37026</v>
      </c>
      <c r="AC266" s="43">
        <v>0</v>
      </c>
      <c r="AD266" s="43"/>
      <c r="AE266" s="43">
        <v>0</v>
      </c>
      <c r="AF266" s="44"/>
      <c r="AG266" s="45">
        <f t="shared" si="211"/>
        <v>17253</v>
      </c>
      <c r="AH266" s="45">
        <f t="shared" si="212"/>
        <v>17253</v>
      </c>
      <c r="AI266" s="45">
        <f t="shared" si="262"/>
        <v>37025.910000000003</v>
      </c>
      <c r="AJ266" s="46">
        <v>17253</v>
      </c>
      <c r="AK266" s="46">
        <v>0</v>
      </c>
      <c r="AL266" s="46">
        <f t="shared" si="222"/>
        <v>0</v>
      </c>
      <c r="AM266" s="46">
        <v>0</v>
      </c>
      <c r="AN266" s="46">
        <f t="shared" si="236"/>
        <v>0</v>
      </c>
      <c r="AO266" s="46">
        <v>0</v>
      </c>
      <c r="AP266" s="46">
        <f t="shared" si="223"/>
        <v>0</v>
      </c>
      <c r="AQ266" s="46">
        <v>0</v>
      </c>
      <c r="AR266" s="46">
        <f t="shared" si="224"/>
        <v>0</v>
      </c>
      <c r="AS266" s="46">
        <v>0</v>
      </c>
      <c r="AT266" s="46">
        <f t="shared" si="225"/>
        <v>0</v>
      </c>
      <c r="AU266" s="46">
        <v>0</v>
      </c>
      <c r="AV266" s="46">
        <f t="shared" si="226"/>
        <v>0</v>
      </c>
      <c r="AW266" s="46">
        <v>0</v>
      </c>
      <c r="AX266" s="46">
        <f t="shared" si="227"/>
        <v>0</v>
      </c>
      <c r="AY266" s="46">
        <v>0</v>
      </c>
      <c r="AZ266" s="46">
        <f t="shared" si="237"/>
        <v>0</v>
      </c>
      <c r="BA266" s="46">
        <v>0</v>
      </c>
      <c r="BB266" s="46">
        <f t="shared" si="238"/>
        <v>0</v>
      </c>
      <c r="BC266" s="46">
        <v>0</v>
      </c>
      <c r="BD266" s="46">
        <f t="shared" si="239"/>
        <v>0</v>
      </c>
      <c r="BE266" s="46">
        <v>0</v>
      </c>
      <c r="BF266" s="46">
        <f t="shared" si="240"/>
        <v>0</v>
      </c>
      <c r="BG266" s="46">
        <v>0</v>
      </c>
      <c r="BH266" s="46">
        <f t="shared" si="241"/>
        <v>0</v>
      </c>
      <c r="BI266" s="46">
        <v>0</v>
      </c>
      <c r="BJ266" s="46">
        <f t="shared" si="242"/>
        <v>0</v>
      </c>
      <c r="BK266" s="46">
        <v>0</v>
      </c>
      <c r="BL266" s="46">
        <f t="shared" si="243"/>
        <v>0</v>
      </c>
      <c r="BM266" s="46">
        <v>0</v>
      </c>
      <c r="BN266" s="46">
        <f t="shared" si="244"/>
        <v>0</v>
      </c>
      <c r="BO266" s="46">
        <v>0</v>
      </c>
      <c r="BP266" s="46">
        <f t="shared" si="245"/>
        <v>0</v>
      </c>
      <c r="BQ266" s="46">
        <v>0</v>
      </c>
      <c r="BR266" s="46">
        <f t="shared" si="246"/>
        <v>0</v>
      </c>
      <c r="BS266" s="46">
        <v>0</v>
      </c>
      <c r="BT266" s="46">
        <f t="shared" si="247"/>
        <v>0</v>
      </c>
      <c r="BU266" s="46">
        <v>0</v>
      </c>
      <c r="BV266" s="46">
        <f t="shared" si="248"/>
        <v>0</v>
      </c>
      <c r="BW266" s="46">
        <v>0</v>
      </c>
      <c r="BX266" s="46">
        <f t="shared" si="249"/>
        <v>0</v>
      </c>
      <c r="BY266" s="46">
        <v>0</v>
      </c>
      <c r="BZ266" s="46">
        <f t="shared" si="250"/>
        <v>0</v>
      </c>
      <c r="CA266" s="47">
        <v>0</v>
      </c>
      <c r="CB266" s="46">
        <f t="shared" si="251"/>
        <v>0</v>
      </c>
      <c r="CC266" s="48">
        <v>0</v>
      </c>
      <c r="CD266" s="46">
        <f t="shared" si="252"/>
        <v>0</v>
      </c>
      <c r="CE266" s="49">
        <v>10</v>
      </c>
      <c r="CF266" s="50">
        <f t="shared" si="257"/>
        <v>3702.5910000000003</v>
      </c>
      <c r="CG266" s="51">
        <v>37025.89</v>
      </c>
      <c r="CH266" s="52"/>
      <c r="CI266" s="90"/>
      <c r="CJ266" s="53">
        <f t="shared" si="263"/>
        <v>3702.5910000000003</v>
      </c>
      <c r="CK266" s="53">
        <f t="shared" si="261"/>
        <v>3702.5910000000003</v>
      </c>
      <c r="CL266" s="53">
        <f t="shared" si="260"/>
        <v>3702.5910000000003</v>
      </c>
      <c r="CM266" s="53">
        <f t="shared" si="260"/>
        <v>3702.5910000000003</v>
      </c>
      <c r="CN266" s="53">
        <f t="shared" si="260"/>
        <v>3702.5910000000003</v>
      </c>
      <c r="CO266" s="53">
        <f t="shared" si="260"/>
        <v>3702.5910000000003</v>
      </c>
      <c r="CP266" s="53">
        <f t="shared" si="260"/>
        <v>3702.5910000000003</v>
      </c>
      <c r="CQ266" s="53">
        <f t="shared" si="258"/>
        <v>3702.5910000000003</v>
      </c>
      <c r="CR266" s="53">
        <f t="shared" si="258"/>
        <v>3702.5910000000003</v>
      </c>
      <c r="CS266" s="53">
        <f t="shared" si="258"/>
        <v>3702.5910000000003</v>
      </c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4">
        <v>0</v>
      </c>
      <c r="DH266" s="55">
        <v>10</v>
      </c>
      <c r="DI266" s="56" t="s">
        <v>1153</v>
      </c>
      <c r="DJ266" s="57">
        <v>37025.89</v>
      </c>
      <c r="DK266" s="57">
        <v>33323.300999999999</v>
      </c>
      <c r="DL266" s="57">
        <v>29620.712</v>
      </c>
      <c r="DM266" s="57">
        <v>25918.123</v>
      </c>
      <c r="DN266" s="57">
        <v>22215.534</v>
      </c>
      <c r="DO266" s="57">
        <v>444.31067999999999</v>
      </c>
      <c r="DP266" s="58">
        <v>433.20291299999997</v>
      </c>
      <c r="DQ266" s="58">
        <v>385.069256</v>
      </c>
      <c r="DR266" s="58">
        <v>336.93559899999997</v>
      </c>
      <c r="DS266" s="58">
        <v>288.801942</v>
      </c>
    </row>
    <row r="267" spans="1:123" x14ac:dyDescent="0.25">
      <c r="A267" s="30" t="s">
        <v>1160</v>
      </c>
      <c r="B267" s="65">
        <v>1630039</v>
      </c>
      <c r="C267" s="66"/>
      <c r="D267" s="67" t="s">
        <v>1161</v>
      </c>
      <c r="E267" s="34" t="s">
        <v>583</v>
      </c>
      <c r="F267" s="34">
        <v>0</v>
      </c>
      <c r="G267" s="34" t="s">
        <v>479</v>
      </c>
      <c r="H267" s="34" t="s">
        <v>54</v>
      </c>
      <c r="I267" s="34" t="s">
        <v>490</v>
      </c>
      <c r="J267" s="34" t="s">
        <v>86</v>
      </c>
      <c r="K267" s="34" t="s">
        <v>714</v>
      </c>
      <c r="L267" s="34" t="s">
        <v>467</v>
      </c>
      <c r="M267" s="36">
        <v>1.04</v>
      </c>
      <c r="N267" s="69" t="s">
        <v>586</v>
      </c>
      <c r="O267" s="69" t="s">
        <v>58</v>
      </c>
      <c r="P267" s="37" t="s">
        <v>471</v>
      </c>
      <c r="Q267" s="38">
        <v>2023</v>
      </c>
      <c r="R267" s="39" t="s">
        <v>470</v>
      </c>
      <c r="S267" s="37" t="s">
        <v>471</v>
      </c>
      <c r="T267" s="39" t="s">
        <v>523</v>
      </c>
      <c r="U267" s="39" t="s">
        <v>524</v>
      </c>
      <c r="V267" s="39" t="s">
        <v>606</v>
      </c>
      <c r="W267" s="40" t="s">
        <v>1162</v>
      </c>
      <c r="X267" s="40" t="s">
        <v>530</v>
      </c>
      <c r="Y267" s="41"/>
      <c r="Z267" s="274">
        <v>45185.2</v>
      </c>
      <c r="AA267" s="42"/>
      <c r="AB267" s="43">
        <v>562150</v>
      </c>
      <c r="AC267" s="43">
        <v>0</v>
      </c>
      <c r="AD267" s="43"/>
      <c r="AE267" s="43">
        <v>0</v>
      </c>
      <c r="AF267" s="44"/>
      <c r="AG267" s="45">
        <f t="shared" ref="AG267:AG296" si="264">AJ267+AK267+AM267+AO267+AQ267+AS267+AU267+AW267+AY267+BA267+BC267+BI267+BE267+BG267+BK267+BM267+BO267+BQ267+BS267+BU267+BW267+BY267+CA267+CC267</f>
        <v>516965</v>
      </c>
      <c r="AH267" s="45">
        <f t="shared" ref="AH267:AH296" si="265">AJ267+AL267+AN267+AP267+AR267+AT267+AV267+AX267+AZ267+BB267+BD267+BJ267+BF267+BH267+BL267+BN267+BP267+BR267+BT267+BV267+BX267+BZ267+CB267+CD267</f>
        <v>516965</v>
      </c>
      <c r="AI267" s="45">
        <f t="shared" si="262"/>
        <v>562150.19999999995</v>
      </c>
      <c r="AJ267" s="256">
        <f>462150+54815</f>
        <v>516965</v>
      </c>
      <c r="AK267" s="46">
        <v>0</v>
      </c>
      <c r="AL267" s="46">
        <f t="shared" si="222"/>
        <v>0</v>
      </c>
      <c r="AM267" s="46">
        <v>0</v>
      </c>
      <c r="AN267" s="46">
        <f t="shared" si="236"/>
        <v>0</v>
      </c>
      <c r="AO267" s="46">
        <v>0</v>
      </c>
      <c r="AP267" s="46">
        <f t="shared" si="223"/>
        <v>0</v>
      </c>
      <c r="AQ267" s="46">
        <v>0</v>
      </c>
      <c r="AR267" s="46">
        <f t="shared" si="224"/>
        <v>0</v>
      </c>
      <c r="AS267" s="46">
        <v>0</v>
      </c>
      <c r="AT267" s="46">
        <f t="shared" si="225"/>
        <v>0</v>
      </c>
      <c r="AU267" s="46">
        <v>0</v>
      </c>
      <c r="AV267" s="46">
        <f t="shared" si="226"/>
        <v>0</v>
      </c>
      <c r="AW267" s="46">
        <v>0</v>
      </c>
      <c r="AX267" s="46">
        <f t="shared" si="227"/>
        <v>0</v>
      </c>
      <c r="AY267" s="46">
        <v>0</v>
      </c>
      <c r="AZ267" s="46">
        <f t="shared" si="237"/>
        <v>0</v>
      </c>
      <c r="BA267" s="46">
        <v>0</v>
      </c>
      <c r="BB267" s="46">
        <f t="shared" si="238"/>
        <v>0</v>
      </c>
      <c r="BC267" s="46">
        <v>0</v>
      </c>
      <c r="BD267" s="46">
        <f t="shared" si="239"/>
        <v>0</v>
      </c>
      <c r="BE267" s="46">
        <v>0</v>
      </c>
      <c r="BF267" s="46">
        <f t="shared" si="240"/>
        <v>0</v>
      </c>
      <c r="BG267" s="46">
        <v>0</v>
      </c>
      <c r="BH267" s="46">
        <f t="shared" si="241"/>
        <v>0</v>
      </c>
      <c r="BI267" s="46">
        <v>0</v>
      </c>
      <c r="BJ267" s="46">
        <f t="shared" si="242"/>
        <v>0</v>
      </c>
      <c r="BK267" s="46">
        <v>0</v>
      </c>
      <c r="BL267" s="46">
        <f t="shared" si="243"/>
        <v>0</v>
      </c>
      <c r="BM267" s="46">
        <v>0</v>
      </c>
      <c r="BN267" s="46">
        <f t="shared" si="244"/>
        <v>0</v>
      </c>
      <c r="BO267" s="46">
        <v>0</v>
      </c>
      <c r="BP267" s="46">
        <f t="shared" si="245"/>
        <v>0</v>
      </c>
      <c r="BQ267" s="46">
        <v>0</v>
      </c>
      <c r="BR267" s="46">
        <f t="shared" si="246"/>
        <v>0</v>
      </c>
      <c r="BS267" s="46">
        <v>0</v>
      </c>
      <c r="BT267" s="46">
        <f t="shared" si="247"/>
        <v>0</v>
      </c>
      <c r="BU267" s="46">
        <v>0</v>
      </c>
      <c r="BV267" s="46">
        <f t="shared" si="248"/>
        <v>0</v>
      </c>
      <c r="BW267" s="46">
        <v>0</v>
      </c>
      <c r="BX267" s="46">
        <f t="shared" si="249"/>
        <v>0</v>
      </c>
      <c r="BY267" s="46">
        <v>0</v>
      </c>
      <c r="BZ267" s="46">
        <f t="shared" si="250"/>
        <v>0</v>
      </c>
      <c r="CA267" s="47">
        <v>0</v>
      </c>
      <c r="CB267" s="46">
        <f t="shared" si="251"/>
        <v>0</v>
      </c>
      <c r="CC267" s="48">
        <v>0</v>
      </c>
      <c r="CD267" s="46">
        <f t="shared" si="252"/>
        <v>0</v>
      </c>
      <c r="CE267" s="49">
        <v>20</v>
      </c>
      <c r="CF267" s="50">
        <f t="shared" si="257"/>
        <v>28107.51</v>
      </c>
      <c r="CG267" s="51">
        <v>562150</v>
      </c>
      <c r="CH267" s="52"/>
      <c r="CI267" s="52"/>
      <c r="CJ267" s="52">
        <f t="shared" si="263"/>
        <v>28107.51</v>
      </c>
      <c r="CK267" s="52">
        <f t="shared" si="261"/>
        <v>28107.51</v>
      </c>
      <c r="CL267" s="52">
        <f t="shared" si="260"/>
        <v>28107.51</v>
      </c>
      <c r="CM267" s="52">
        <f t="shared" si="260"/>
        <v>28107.51</v>
      </c>
      <c r="CN267" s="52">
        <f t="shared" si="260"/>
        <v>28107.51</v>
      </c>
      <c r="CO267" s="52">
        <f t="shared" si="260"/>
        <v>28107.51</v>
      </c>
      <c r="CP267" s="52">
        <f t="shared" si="260"/>
        <v>28107.51</v>
      </c>
      <c r="CQ267" s="52">
        <f t="shared" si="260"/>
        <v>28107.51</v>
      </c>
      <c r="CR267" s="52">
        <f t="shared" si="260"/>
        <v>28107.51</v>
      </c>
      <c r="CS267" s="52">
        <f t="shared" si="260"/>
        <v>28107.51</v>
      </c>
      <c r="CT267" s="52">
        <f t="shared" si="260"/>
        <v>28107.51</v>
      </c>
      <c r="CU267" s="52">
        <f t="shared" si="260"/>
        <v>28107.51</v>
      </c>
      <c r="CV267" s="52">
        <f t="shared" si="260"/>
        <v>28107.51</v>
      </c>
      <c r="CW267" s="52">
        <f t="shared" si="260"/>
        <v>28107.51</v>
      </c>
      <c r="CX267" s="52">
        <f t="shared" si="260"/>
        <v>28107.51</v>
      </c>
      <c r="CY267" s="52">
        <f t="shared" si="260"/>
        <v>28107.51</v>
      </c>
      <c r="CZ267" s="52">
        <f t="shared" si="260"/>
        <v>28107.51</v>
      </c>
      <c r="DA267" s="52">
        <f t="shared" si="260"/>
        <v>28107.51</v>
      </c>
      <c r="DB267" s="52">
        <f t="shared" ref="DB267:DC269" si="266">$CF267</f>
        <v>28107.51</v>
      </c>
      <c r="DC267" s="52">
        <f t="shared" si="266"/>
        <v>28107.51</v>
      </c>
      <c r="DD267" s="52"/>
      <c r="DE267" s="52"/>
      <c r="DF267" s="53"/>
      <c r="DG267" s="54">
        <v>0</v>
      </c>
      <c r="DH267" s="55">
        <v>20</v>
      </c>
      <c r="DI267" s="56" t="s">
        <v>1126</v>
      </c>
      <c r="DJ267" s="57">
        <v>100000</v>
      </c>
      <c r="DK267" s="57">
        <v>562150</v>
      </c>
      <c r="DL267" s="57">
        <v>534042.5</v>
      </c>
      <c r="DM267" s="57">
        <v>505935</v>
      </c>
      <c r="DN267" s="57">
        <v>477827.5</v>
      </c>
      <c r="DO267" s="57">
        <v>1200</v>
      </c>
      <c r="DP267" s="58">
        <v>7307.95</v>
      </c>
      <c r="DQ267" s="58">
        <v>6942.5524999999998</v>
      </c>
      <c r="DR267" s="58">
        <v>6577.1549999999997</v>
      </c>
      <c r="DS267" s="58">
        <v>6211.7574999999997</v>
      </c>
    </row>
    <row r="268" spans="1:123" x14ac:dyDescent="0.25">
      <c r="A268" s="30" t="s">
        <v>1163</v>
      </c>
      <c r="B268" s="65">
        <v>1710001</v>
      </c>
      <c r="C268" s="66"/>
      <c r="D268" s="67" t="s">
        <v>1164</v>
      </c>
      <c r="E268" s="34" t="s">
        <v>685</v>
      </c>
      <c r="F268" s="34" t="s">
        <v>1165</v>
      </c>
      <c r="G268" s="34" t="s">
        <v>479</v>
      </c>
      <c r="H268" s="34" t="s">
        <v>54</v>
      </c>
      <c r="I268" s="34" t="s">
        <v>490</v>
      </c>
      <c r="J268" s="34" t="s">
        <v>110</v>
      </c>
      <c r="K268" s="34" t="s">
        <v>695</v>
      </c>
      <c r="L268" s="34" t="s">
        <v>467</v>
      </c>
      <c r="M268" s="36">
        <v>1.04</v>
      </c>
      <c r="N268" s="69" t="s">
        <v>680</v>
      </c>
      <c r="O268" s="69" t="s">
        <v>30</v>
      </c>
      <c r="P268" s="37" t="s">
        <v>493</v>
      </c>
      <c r="Q268" s="38">
        <v>2021</v>
      </c>
      <c r="R268" s="39" t="s">
        <v>470</v>
      </c>
      <c r="S268" s="37" t="s">
        <v>469</v>
      </c>
      <c r="T268" s="39" t="s">
        <v>494</v>
      </c>
      <c r="U268" s="39" t="s">
        <v>495</v>
      </c>
      <c r="V268" s="39" t="s">
        <v>496</v>
      </c>
      <c r="W268" s="40" t="s">
        <v>467</v>
      </c>
      <c r="X268" s="40" t="s">
        <v>680</v>
      </c>
      <c r="Y268" s="41"/>
      <c r="Z268" s="274">
        <v>0</v>
      </c>
      <c r="AA268" s="42"/>
      <c r="AB268" s="43">
        <v>165184.32000000001</v>
      </c>
      <c r="AC268" s="43">
        <v>0</v>
      </c>
      <c r="AD268" s="43"/>
      <c r="AE268" s="43">
        <v>0</v>
      </c>
      <c r="AF268" s="44"/>
      <c r="AG268" s="45">
        <f t="shared" si="264"/>
        <v>165184</v>
      </c>
      <c r="AH268" s="45">
        <f t="shared" si="265"/>
        <v>165184</v>
      </c>
      <c r="AI268" s="45">
        <f t="shared" si="262"/>
        <v>165184</v>
      </c>
      <c r="AJ268" s="256">
        <v>165184</v>
      </c>
      <c r="AK268" s="46">
        <v>0</v>
      </c>
      <c r="AL268" s="46">
        <f t="shared" si="222"/>
        <v>0</v>
      </c>
      <c r="AM268" s="46">
        <v>0</v>
      </c>
      <c r="AN268" s="46">
        <f t="shared" si="236"/>
        <v>0</v>
      </c>
      <c r="AO268" s="46">
        <v>0</v>
      </c>
      <c r="AP268" s="46">
        <f t="shared" si="223"/>
        <v>0</v>
      </c>
      <c r="AQ268" s="46">
        <v>0</v>
      </c>
      <c r="AR268" s="46">
        <f t="shared" si="224"/>
        <v>0</v>
      </c>
      <c r="AS268" s="46">
        <v>0</v>
      </c>
      <c r="AT268" s="46">
        <f t="shared" si="225"/>
        <v>0</v>
      </c>
      <c r="AU268" s="46">
        <v>0</v>
      </c>
      <c r="AV268" s="46">
        <f t="shared" si="226"/>
        <v>0</v>
      </c>
      <c r="AW268" s="46">
        <v>0</v>
      </c>
      <c r="AX268" s="46">
        <f t="shared" si="227"/>
        <v>0</v>
      </c>
      <c r="AY268" s="46">
        <v>0</v>
      </c>
      <c r="AZ268" s="46">
        <f t="shared" si="237"/>
        <v>0</v>
      </c>
      <c r="BA268" s="46">
        <v>0</v>
      </c>
      <c r="BB268" s="46">
        <f t="shared" si="238"/>
        <v>0</v>
      </c>
      <c r="BC268" s="46">
        <v>0</v>
      </c>
      <c r="BD268" s="46">
        <f t="shared" si="239"/>
        <v>0</v>
      </c>
      <c r="BE268" s="46">
        <v>0</v>
      </c>
      <c r="BF268" s="46">
        <f t="shared" si="240"/>
        <v>0</v>
      </c>
      <c r="BG268" s="46">
        <v>0</v>
      </c>
      <c r="BH268" s="46">
        <f t="shared" si="241"/>
        <v>0</v>
      </c>
      <c r="BI268" s="46">
        <v>0</v>
      </c>
      <c r="BJ268" s="46">
        <f t="shared" si="242"/>
        <v>0</v>
      </c>
      <c r="BK268" s="46">
        <v>0</v>
      </c>
      <c r="BL268" s="46">
        <f t="shared" si="243"/>
        <v>0</v>
      </c>
      <c r="BM268" s="46">
        <v>0</v>
      </c>
      <c r="BN268" s="46">
        <f t="shared" si="244"/>
        <v>0</v>
      </c>
      <c r="BO268" s="46">
        <v>0</v>
      </c>
      <c r="BP268" s="46">
        <f t="shared" si="245"/>
        <v>0</v>
      </c>
      <c r="BQ268" s="46">
        <v>0</v>
      </c>
      <c r="BR268" s="46">
        <f t="shared" si="246"/>
        <v>0</v>
      </c>
      <c r="BS268" s="46">
        <v>0</v>
      </c>
      <c r="BT268" s="46">
        <f t="shared" si="247"/>
        <v>0</v>
      </c>
      <c r="BU268" s="46">
        <v>0</v>
      </c>
      <c r="BV268" s="46">
        <f t="shared" si="248"/>
        <v>0</v>
      </c>
      <c r="BW268" s="46">
        <v>0</v>
      </c>
      <c r="BX268" s="46">
        <f t="shared" si="249"/>
        <v>0</v>
      </c>
      <c r="BY268" s="46">
        <v>0</v>
      </c>
      <c r="BZ268" s="46">
        <f t="shared" si="250"/>
        <v>0</v>
      </c>
      <c r="CA268" s="47">
        <v>0</v>
      </c>
      <c r="CB268" s="46">
        <f t="shared" si="251"/>
        <v>0</v>
      </c>
      <c r="CC268" s="48">
        <v>0</v>
      </c>
      <c r="CD268" s="46">
        <f t="shared" si="252"/>
        <v>0</v>
      </c>
      <c r="CE268" s="49">
        <v>20</v>
      </c>
      <c r="CF268" s="50">
        <f t="shared" si="257"/>
        <v>8259.2000000000007</v>
      </c>
      <c r="CG268" s="51">
        <v>165184.32000000007</v>
      </c>
      <c r="CH268" s="52"/>
      <c r="CI268" s="52"/>
      <c r="CJ268" s="52">
        <f t="shared" si="263"/>
        <v>8259.2000000000007</v>
      </c>
      <c r="CK268" s="52">
        <f t="shared" si="261"/>
        <v>8259.2000000000007</v>
      </c>
      <c r="CL268" s="52">
        <f t="shared" si="260"/>
        <v>8259.2000000000007</v>
      </c>
      <c r="CM268" s="52">
        <f t="shared" si="260"/>
        <v>8259.2000000000007</v>
      </c>
      <c r="CN268" s="52">
        <f t="shared" si="260"/>
        <v>8259.2000000000007</v>
      </c>
      <c r="CO268" s="52">
        <f t="shared" si="260"/>
        <v>8259.2000000000007</v>
      </c>
      <c r="CP268" s="52">
        <f t="shared" si="260"/>
        <v>8259.2000000000007</v>
      </c>
      <c r="CQ268" s="52">
        <f t="shared" si="260"/>
        <v>8259.2000000000007</v>
      </c>
      <c r="CR268" s="52">
        <f t="shared" si="260"/>
        <v>8259.2000000000007</v>
      </c>
      <c r="CS268" s="52">
        <f t="shared" si="260"/>
        <v>8259.2000000000007</v>
      </c>
      <c r="CT268" s="52">
        <f t="shared" si="260"/>
        <v>8259.2000000000007</v>
      </c>
      <c r="CU268" s="52">
        <f t="shared" si="260"/>
        <v>8259.2000000000007</v>
      </c>
      <c r="CV268" s="52">
        <f t="shared" si="260"/>
        <v>8259.2000000000007</v>
      </c>
      <c r="CW268" s="52">
        <f t="shared" si="260"/>
        <v>8259.2000000000007</v>
      </c>
      <c r="CX268" s="52">
        <f t="shared" si="260"/>
        <v>8259.2000000000007</v>
      </c>
      <c r="CY268" s="52">
        <f t="shared" si="260"/>
        <v>8259.2000000000007</v>
      </c>
      <c r="CZ268" s="52">
        <f t="shared" si="260"/>
        <v>8259.2000000000007</v>
      </c>
      <c r="DA268" s="52">
        <f t="shared" si="260"/>
        <v>8259.2000000000007</v>
      </c>
      <c r="DB268" s="52">
        <f t="shared" si="266"/>
        <v>8259.2000000000007</v>
      </c>
      <c r="DC268" s="52">
        <f t="shared" si="266"/>
        <v>8259.2000000000007</v>
      </c>
      <c r="DD268" s="53"/>
      <c r="DE268" s="53"/>
      <c r="DF268" s="53"/>
      <c r="DG268" s="54">
        <v>0</v>
      </c>
      <c r="DH268" s="55">
        <v>20</v>
      </c>
      <c r="DI268" s="56" t="s">
        <v>1166</v>
      </c>
      <c r="DJ268" s="57">
        <v>15000</v>
      </c>
      <c r="DK268" s="57">
        <v>165184.32000000001</v>
      </c>
      <c r="DL268" s="57">
        <v>156925.10399999999</v>
      </c>
      <c r="DM268" s="57">
        <v>148665.88799999998</v>
      </c>
      <c r="DN268" s="57">
        <v>140406.67199999996</v>
      </c>
      <c r="DO268" s="57">
        <v>180</v>
      </c>
      <c r="DP268" s="58">
        <v>2147.3961599999998</v>
      </c>
      <c r="DQ268" s="58">
        <v>2040.0263519999999</v>
      </c>
      <c r="DR268" s="58">
        <v>1932.6565439999997</v>
      </c>
      <c r="DS268" s="58">
        <v>1825.2867359999993</v>
      </c>
    </row>
    <row r="269" spans="1:123" x14ac:dyDescent="0.25">
      <c r="A269" s="30" t="s">
        <v>1167</v>
      </c>
      <c r="B269" s="65">
        <v>1714010</v>
      </c>
      <c r="C269" s="66"/>
      <c r="D269" s="67" t="s">
        <v>1168</v>
      </c>
      <c r="E269" s="34" t="s">
        <v>583</v>
      </c>
      <c r="F269" s="34">
        <v>0</v>
      </c>
      <c r="G269" s="34" t="s">
        <v>479</v>
      </c>
      <c r="H269" s="34" t="s">
        <v>54</v>
      </c>
      <c r="I269" s="34" t="s">
        <v>490</v>
      </c>
      <c r="J269" s="34" t="s">
        <v>110</v>
      </c>
      <c r="K269" s="34" t="s">
        <v>695</v>
      </c>
      <c r="L269" s="34" t="s">
        <v>467</v>
      </c>
      <c r="M269" s="36">
        <v>1.04</v>
      </c>
      <c r="N269" s="69" t="s">
        <v>680</v>
      </c>
      <c r="O269" s="69" t="s">
        <v>58</v>
      </c>
      <c r="P269" s="37" t="s">
        <v>493</v>
      </c>
      <c r="Q269" s="38">
        <v>2020</v>
      </c>
      <c r="R269" s="39" t="s">
        <v>470</v>
      </c>
      <c r="S269" s="37" t="s">
        <v>686</v>
      </c>
      <c r="T269" s="39" t="s">
        <v>494</v>
      </c>
      <c r="U269" s="39" t="s">
        <v>495</v>
      </c>
      <c r="V269" s="39" t="s">
        <v>687</v>
      </c>
      <c r="W269" s="40" t="s">
        <v>467</v>
      </c>
      <c r="X269" s="40" t="s">
        <v>504</v>
      </c>
      <c r="Y269" s="86"/>
      <c r="Z269" s="274">
        <v>20624.21</v>
      </c>
      <c r="AA269" s="42"/>
      <c r="AB269" s="43">
        <v>195277.53999999998</v>
      </c>
      <c r="AC269" s="43">
        <v>0</v>
      </c>
      <c r="AD269" s="43"/>
      <c r="AE269" s="43">
        <v>0</v>
      </c>
      <c r="AF269" s="44"/>
      <c r="AG269" s="45">
        <f t="shared" si="264"/>
        <v>174653</v>
      </c>
      <c r="AH269" s="45">
        <f t="shared" si="265"/>
        <v>174653</v>
      </c>
      <c r="AI269" s="45">
        <f t="shared" si="262"/>
        <v>195277.21</v>
      </c>
      <c r="AJ269" s="256">
        <v>174653</v>
      </c>
      <c r="AK269" s="46">
        <v>0</v>
      </c>
      <c r="AL269" s="46">
        <f t="shared" si="222"/>
        <v>0</v>
      </c>
      <c r="AM269" s="46">
        <v>0</v>
      </c>
      <c r="AN269" s="46">
        <f t="shared" si="236"/>
        <v>0</v>
      </c>
      <c r="AO269" s="46">
        <v>0</v>
      </c>
      <c r="AP269" s="46">
        <f t="shared" si="223"/>
        <v>0</v>
      </c>
      <c r="AQ269" s="46">
        <v>0</v>
      </c>
      <c r="AR269" s="46">
        <f t="shared" si="224"/>
        <v>0</v>
      </c>
      <c r="AS269" s="46">
        <v>0</v>
      </c>
      <c r="AT269" s="46">
        <f t="shared" si="225"/>
        <v>0</v>
      </c>
      <c r="AU269" s="46">
        <v>0</v>
      </c>
      <c r="AV269" s="46">
        <f t="shared" si="226"/>
        <v>0</v>
      </c>
      <c r="AW269" s="46">
        <v>0</v>
      </c>
      <c r="AX269" s="46">
        <f t="shared" si="227"/>
        <v>0</v>
      </c>
      <c r="AY269" s="46">
        <v>0</v>
      </c>
      <c r="AZ269" s="46">
        <f t="shared" si="237"/>
        <v>0</v>
      </c>
      <c r="BA269" s="46">
        <v>0</v>
      </c>
      <c r="BB269" s="46">
        <f t="shared" si="238"/>
        <v>0</v>
      </c>
      <c r="BC269" s="46">
        <v>0</v>
      </c>
      <c r="BD269" s="46">
        <f t="shared" si="239"/>
        <v>0</v>
      </c>
      <c r="BE269" s="46">
        <v>0</v>
      </c>
      <c r="BF269" s="46">
        <f t="shared" si="240"/>
        <v>0</v>
      </c>
      <c r="BG269" s="46">
        <v>0</v>
      </c>
      <c r="BH269" s="46">
        <f t="shared" si="241"/>
        <v>0</v>
      </c>
      <c r="BI269" s="46">
        <v>0</v>
      </c>
      <c r="BJ269" s="46">
        <f t="shared" si="242"/>
        <v>0</v>
      </c>
      <c r="BK269" s="46">
        <v>0</v>
      </c>
      <c r="BL269" s="46">
        <f t="shared" si="243"/>
        <v>0</v>
      </c>
      <c r="BM269" s="46">
        <v>0</v>
      </c>
      <c r="BN269" s="46">
        <f t="shared" si="244"/>
        <v>0</v>
      </c>
      <c r="BO269" s="46">
        <v>0</v>
      </c>
      <c r="BP269" s="46">
        <f t="shared" si="245"/>
        <v>0</v>
      </c>
      <c r="BQ269" s="46">
        <v>0</v>
      </c>
      <c r="BR269" s="46">
        <f t="shared" si="246"/>
        <v>0</v>
      </c>
      <c r="BS269" s="46">
        <v>0</v>
      </c>
      <c r="BT269" s="46">
        <f t="shared" si="247"/>
        <v>0</v>
      </c>
      <c r="BU269" s="46">
        <v>0</v>
      </c>
      <c r="BV269" s="46">
        <f t="shared" si="248"/>
        <v>0</v>
      </c>
      <c r="BW269" s="46">
        <v>0</v>
      </c>
      <c r="BX269" s="46">
        <f t="shared" si="249"/>
        <v>0</v>
      </c>
      <c r="BY269" s="46">
        <v>0</v>
      </c>
      <c r="BZ269" s="46">
        <f t="shared" si="250"/>
        <v>0</v>
      </c>
      <c r="CA269" s="47">
        <v>0</v>
      </c>
      <c r="CB269" s="46">
        <f t="shared" si="251"/>
        <v>0</v>
      </c>
      <c r="CC269" s="48">
        <v>0</v>
      </c>
      <c r="CD269" s="46">
        <f t="shared" si="252"/>
        <v>0</v>
      </c>
      <c r="CE269" s="49">
        <v>20</v>
      </c>
      <c r="CF269" s="50">
        <f t="shared" si="257"/>
        <v>9763.8604999999989</v>
      </c>
      <c r="CG269" s="51">
        <v>195277.54</v>
      </c>
      <c r="CH269" s="52"/>
      <c r="CI269" s="52"/>
      <c r="CJ269" s="52">
        <f t="shared" si="263"/>
        <v>9763.8604999999989</v>
      </c>
      <c r="CK269" s="52">
        <f t="shared" si="261"/>
        <v>9763.8604999999989</v>
      </c>
      <c r="CL269" s="52">
        <f t="shared" si="260"/>
        <v>9763.8604999999989</v>
      </c>
      <c r="CM269" s="52">
        <f t="shared" si="260"/>
        <v>9763.8604999999989</v>
      </c>
      <c r="CN269" s="52">
        <f t="shared" si="260"/>
        <v>9763.8604999999989</v>
      </c>
      <c r="CO269" s="52">
        <f t="shared" si="260"/>
        <v>9763.8604999999989</v>
      </c>
      <c r="CP269" s="52">
        <f t="shared" si="260"/>
        <v>9763.8604999999989</v>
      </c>
      <c r="CQ269" s="52">
        <f t="shared" si="260"/>
        <v>9763.8604999999989</v>
      </c>
      <c r="CR269" s="52">
        <f t="shared" si="260"/>
        <v>9763.8604999999989</v>
      </c>
      <c r="CS269" s="52">
        <f t="shared" si="260"/>
        <v>9763.8604999999989</v>
      </c>
      <c r="CT269" s="52">
        <f t="shared" si="260"/>
        <v>9763.8604999999989</v>
      </c>
      <c r="CU269" s="52">
        <f t="shared" si="260"/>
        <v>9763.8604999999989</v>
      </c>
      <c r="CV269" s="52">
        <f t="shared" si="260"/>
        <v>9763.8604999999989</v>
      </c>
      <c r="CW269" s="52">
        <f t="shared" si="260"/>
        <v>9763.8604999999989</v>
      </c>
      <c r="CX269" s="52">
        <f t="shared" si="260"/>
        <v>9763.8604999999989</v>
      </c>
      <c r="CY269" s="52">
        <f t="shared" si="260"/>
        <v>9763.8604999999989</v>
      </c>
      <c r="CZ269" s="52">
        <f t="shared" si="260"/>
        <v>9763.8604999999989</v>
      </c>
      <c r="DA269" s="52">
        <f t="shared" si="260"/>
        <v>9763.8604999999989</v>
      </c>
      <c r="DB269" s="52">
        <f t="shared" si="266"/>
        <v>9763.8604999999989</v>
      </c>
      <c r="DC269" s="52">
        <f t="shared" si="266"/>
        <v>9763.8604999999989</v>
      </c>
      <c r="DD269" s="53"/>
      <c r="DE269" s="53"/>
      <c r="DF269" s="53"/>
      <c r="DG269" s="54">
        <v>0</v>
      </c>
      <c r="DH269" s="55">
        <v>20</v>
      </c>
      <c r="DI269" s="56" t="s">
        <v>1166</v>
      </c>
      <c r="DJ269" s="57">
        <v>30869.14</v>
      </c>
      <c r="DK269" s="57">
        <v>195277.53999999998</v>
      </c>
      <c r="DL269" s="57">
        <v>185513.66299999997</v>
      </c>
      <c r="DM269" s="57">
        <v>175749.78599999996</v>
      </c>
      <c r="DN269" s="57">
        <v>165985.90899999996</v>
      </c>
      <c r="DO269" s="57">
        <v>370.42968000000002</v>
      </c>
      <c r="DP269" s="58">
        <v>2538.6080199999997</v>
      </c>
      <c r="DQ269" s="58">
        <v>2411.6776189999996</v>
      </c>
      <c r="DR269" s="58">
        <v>2284.7472179999995</v>
      </c>
      <c r="DS269" s="58">
        <v>2157.8168169999994</v>
      </c>
    </row>
    <row r="270" spans="1:123" x14ac:dyDescent="0.25">
      <c r="A270" s="30" t="s">
        <v>1169</v>
      </c>
      <c r="B270" s="65">
        <v>1721148</v>
      </c>
      <c r="C270" s="66"/>
      <c r="D270" s="67" t="s">
        <v>1170</v>
      </c>
      <c r="E270" s="34" t="s">
        <v>685</v>
      </c>
      <c r="F270" s="34" t="s">
        <v>1165</v>
      </c>
      <c r="G270" s="34" t="s">
        <v>534</v>
      </c>
      <c r="H270" s="34" t="s">
        <v>722</v>
      </c>
      <c r="I270" s="34" t="s">
        <v>704</v>
      </c>
      <c r="J270" s="34" t="s">
        <v>103</v>
      </c>
      <c r="K270" s="34" t="s">
        <v>529</v>
      </c>
      <c r="L270" s="34" t="s">
        <v>492</v>
      </c>
      <c r="M270" s="36">
        <v>1.04</v>
      </c>
      <c r="N270" s="69" t="s">
        <v>680</v>
      </c>
      <c r="O270" s="69" t="s">
        <v>30</v>
      </c>
      <c r="P270" s="37" t="s">
        <v>493</v>
      </c>
      <c r="Q270" s="38">
        <v>2020</v>
      </c>
      <c r="R270" s="39" t="s">
        <v>1171</v>
      </c>
      <c r="S270" s="37" t="s">
        <v>686</v>
      </c>
      <c r="T270" s="39" t="s">
        <v>494</v>
      </c>
      <c r="U270" s="39" t="s">
        <v>495</v>
      </c>
      <c r="V270" s="39" t="s">
        <v>687</v>
      </c>
      <c r="W270" s="40" t="s">
        <v>834</v>
      </c>
      <c r="X270" s="40" t="s">
        <v>680</v>
      </c>
      <c r="Y270" s="86"/>
      <c r="Z270" s="274">
        <v>620265.46</v>
      </c>
      <c r="AA270" s="42"/>
      <c r="AB270" s="43">
        <v>864135.51</v>
      </c>
      <c r="AC270" s="43">
        <v>0</v>
      </c>
      <c r="AD270" s="43"/>
      <c r="AE270" s="43">
        <v>0</v>
      </c>
      <c r="AF270" s="44"/>
      <c r="AG270" s="45">
        <f t="shared" si="264"/>
        <v>243871</v>
      </c>
      <c r="AH270" s="45">
        <f t="shared" si="265"/>
        <v>243871</v>
      </c>
      <c r="AI270" s="45">
        <f t="shared" si="262"/>
        <v>864136.46</v>
      </c>
      <c r="AJ270" s="46">
        <v>243871</v>
      </c>
      <c r="AK270" s="46">
        <v>0</v>
      </c>
      <c r="AL270" s="46">
        <f t="shared" si="222"/>
        <v>0</v>
      </c>
      <c r="AM270" s="46">
        <v>0</v>
      </c>
      <c r="AN270" s="46">
        <f t="shared" si="236"/>
        <v>0</v>
      </c>
      <c r="AO270" s="46">
        <v>0</v>
      </c>
      <c r="AP270" s="46">
        <f t="shared" si="223"/>
        <v>0</v>
      </c>
      <c r="AQ270" s="46">
        <v>0</v>
      </c>
      <c r="AR270" s="46">
        <f t="shared" si="224"/>
        <v>0</v>
      </c>
      <c r="AS270" s="46">
        <v>0</v>
      </c>
      <c r="AT270" s="46">
        <f t="shared" si="225"/>
        <v>0</v>
      </c>
      <c r="AU270" s="46">
        <v>0</v>
      </c>
      <c r="AV270" s="46">
        <f t="shared" si="226"/>
        <v>0</v>
      </c>
      <c r="AW270" s="46">
        <v>0</v>
      </c>
      <c r="AX270" s="46">
        <f t="shared" si="227"/>
        <v>0</v>
      </c>
      <c r="AY270" s="46">
        <v>0</v>
      </c>
      <c r="AZ270" s="46">
        <f t="shared" si="237"/>
        <v>0</v>
      </c>
      <c r="BA270" s="46">
        <v>0</v>
      </c>
      <c r="BB270" s="46">
        <f t="shared" si="238"/>
        <v>0</v>
      </c>
      <c r="BC270" s="46">
        <v>0</v>
      </c>
      <c r="BD270" s="46">
        <f t="shared" si="239"/>
        <v>0</v>
      </c>
      <c r="BE270" s="46">
        <v>0</v>
      </c>
      <c r="BF270" s="46">
        <f t="shared" si="240"/>
        <v>0</v>
      </c>
      <c r="BG270" s="46">
        <v>0</v>
      </c>
      <c r="BH270" s="46">
        <f t="shared" si="241"/>
        <v>0</v>
      </c>
      <c r="BI270" s="46">
        <v>0</v>
      </c>
      <c r="BJ270" s="46">
        <f t="shared" si="242"/>
        <v>0</v>
      </c>
      <c r="BK270" s="46">
        <v>0</v>
      </c>
      <c r="BL270" s="46">
        <f t="shared" si="243"/>
        <v>0</v>
      </c>
      <c r="BM270" s="46">
        <v>0</v>
      </c>
      <c r="BN270" s="46">
        <f t="shared" si="244"/>
        <v>0</v>
      </c>
      <c r="BO270" s="46">
        <v>0</v>
      </c>
      <c r="BP270" s="46">
        <f t="shared" si="245"/>
        <v>0</v>
      </c>
      <c r="BQ270" s="46">
        <v>0</v>
      </c>
      <c r="BR270" s="46">
        <f t="shared" si="246"/>
        <v>0</v>
      </c>
      <c r="BS270" s="46">
        <v>0</v>
      </c>
      <c r="BT270" s="46">
        <f t="shared" si="247"/>
        <v>0</v>
      </c>
      <c r="BU270" s="46">
        <v>0</v>
      </c>
      <c r="BV270" s="46">
        <f t="shared" si="248"/>
        <v>0</v>
      </c>
      <c r="BW270" s="46">
        <v>0</v>
      </c>
      <c r="BX270" s="46">
        <f t="shared" si="249"/>
        <v>0</v>
      </c>
      <c r="BY270" s="46">
        <v>0</v>
      </c>
      <c r="BZ270" s="46">
        <f t="shared" si="250"/>
        <v>0</v>
      </c>
      <c r="CA270" s="47">
        <v>0</v>
      </c>
      <c r="CB270" s="46">
        <f t="shared" si="251"/>
        <v>0</v>
      </c>
      <c r="CC270" s="48">
        <v>0</v>
      </c>
      <c r="CD270" s="46">
        <f t="shared" si="252"/>
        <v>0</v>
      </c>
      <c r="CE270" s="49">
        <v>12</v>
      </c>
      <c r="CF270" s="50">
        <f t="shared" si="257"/>
        <v>72011.371666666659</v>
      </c>
      <c r="CG270" s="51">
        <v>864135.50999999989</v>
      </c>
      <c r="CH270" s="52"/>
      <c r="CI270" s="52"/>
      <c r="CJ270" s="52">
        <f t="shared" si="263"/>
        <v>72011.371666666659</v>
      </c>
      <c r="CK270" s="52">
        <f t="shared" si="261"/>
        <v>72011.371666666659</v>
      </c>
      <c r="CL270" s="52">
        <f t="shared" si="260"/>
        <v>72011.371666666659</v>
      </c>
      <c r="CM270" s="52">
        <f t="shared" si="260"/>
        <v>72011.371666666659</v>
      </c>
      <c r="CN270" s="52">
        <f t="shared" si="260"/>
        <v>72011.371666666659</v>
      </c>
      <c r="CO270" s="52">
        <f t="shared" si="260"/>
        <v>72011.371666666659</v>
      </c>
      <c r="CP270" s="52">
        <f t="shared" si="260"/>
        <v>72011.371666666659</v>
      </c>
      <c r="CQ270" s="52">
        <f t="shared" si="260"/>
        <v>72011.371666666659</v>
      </c>
      <c r="CR270" s="52">
        <f t="shared" si="260"/>
        <v>72011.371666666659</v>
      </c>
      <c r="CS270" s="52">
        <f t="shared" si="260"/>
        <v>72011.371666666659</v>
      </c>
      <c r="CT270" s="52">
        <f t="shared" si="260"/>
        <v>72011.371666666659</v>
      </c>
      <c r="CU270" s="52">
        <f t="shared" si="260"/>
        <v>72011.371666666659</v>
      </c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4">
        <v>0</v>
      </c>
      <c r="DH270" s="55">
        <v>12</v>
      </c>
      <c r="DI270" s="56" t="s">
        <v>756</v>
      </c>
      <c r="DJ270" s="57">
        <v>673415.11</v>
      </c>
      <c r="DK270" s="57">
        <v>864135.51</v>
      </c>
      <c r="DL270" s="57">
        <v>792124.21750000003</v>
      </c>
      <c r="DM270" s="57">
        <v>720112.92500000005</v>
      </c>
      <c r="DN270" s="57">
        <v>648101.63250000007</v>
      </c>
      <c r="DO270" s="57">
        <v>8080.9813199999999</v>
      </c>
      <c r="DP270" s="58">
        <v>11233.761629999999</v>
      </c>
      <c r="DQ270" s="58">
        <v>10297.6148275</v>
      </c>
      <c r="DR270" s="58">
        <v>9361.4680250000001</v>
      </c>
      <c r="DS270" s="58">
        <v>8425.3212225000007</v>
      </c>
    </row>
    <row r="271" spans="1:123" x14ac:dyDescent="0.25">
      <c r="A271" s="30" t="s">
        <v>1172</v>
      </c>
      <c r="B271" s="65">
        <v>1721158</v>
      </c>
      <c r="C271" s="66"/>
      <c r="D271" s="67" t="s">
        <v>1173</v>
      </c>
      <c r="E271" s="34" t="s">
        <v>548</v>
      </c>
      <c r="F271" s="34">
        <v>0</v>
      </c>
      <c r="G271" s="34" t="s">
        <v>534</v>
      </c>
      <c r="H271" s="34" t="s">
        <v>722</v>
      </c>
      <c r="I271" s="34" t="s">
        <v>704</v>
      </c>
      <c r="J271" s="34" t="s">
        <v>103</v>
      </c>
      <c r="K271" s="34" t="s">
        <v>491</v>
      </c>
      <c r="L271" s="34" t="s">
        <v>617</v>
      </c>
      <c r="M271" s="36">
        <v>1.04</v>
      </c>
      <c r="N271" s="69" t="s">
        <v>680</v>
      </c>
      <c r="O271" s="69" t="s">
        <v>58</v>
      </c>
      <c r="P271" s="37" t="s">
        <v>493</v>
      </c>
      <c r="Q271" s="38">
        <v>2019</v>
      </c>
      <c r="R271" s="39" t="s">
        <v>1171</v>
      </c>
      <c r="S271" s="37" t="s">
        <v>686</v>
      </c>
      <c r="T271" s="39" t="s">
        <v>494</v>
      </c>
      <c r="U271" s="39" t="s">
        <v>495</v>
      </c>
      <c r="V271" s="39" t="s">
        <v>687</v>
      </c>
      <c r="W271" s="40" t="s">
        <v>834</v>
      </c>
      <c r="X271" s="40" t="s">
        <v>680</v>
      </c>
      <c r="Y271" s="86"/>
      <c r="Z271" s="274">
        <v>20578.48</v>
      </c>
      <c r="AA271" s="42"/>
      <c r="AB271" s="43">
        <v>121498.48</v>
      </c>
      <c r="AC271" s="43">
        <v>0</v>
      </c>
      <c r="AD271" s="43"/>
      <c r="AE271" s="43">
        <v>0</v>
      </c>
      <c r="AF271" s="44"/>
      <c r="AG271" s="45">
        <f t="shared" si="264"/>
        <v>100920</v>
      </c>
      <c r="AH271" s="45">
        <f t="shared" si="265"/>
        <v>100920</v>
      </c>
      <c r="AI271" s="45">
        <f t="shared" si="262"/>
        <v>121498.48</v>
      </c>
      <c r="AJ271" s="87">
        <v>100920</v>
      </c>
      <c r="AK271" s="46">
        <v>0</v>
      </c>
      <c r="AL271" s="46">
        <f t="shared" si="222"/>
        <v>0</v>
      </c>
      <c r="AM271" s="46">
        <v>0</v>
      </c>
      <c r="AN271" s="46">
        <f t="shared" si="236"/>
        <v>0</v>
      </c>
      <c r="AO271" s="46">
        <v>0</v>
      </c>
      <c r="AP271" s="46">
        <f t="shared" si="223"/>
        <v>0</v>
      </c>
      <c r="AQ271" s="46">
        <v>0</v>
      </c>
      <c r="AR271" s="46">
        <f t="shared" si="224"/>
        <v>0</v>
      </c>
      <c r="AS271" s="46">
        <v>0</v>
      </c>
      <c r="AT271" s="46">
        <f t="shared" si="225"/>
        <v>0</v>
      </c>
      <c r="AU271" s="46">
        <v>0</v>
      </c>
      <c r="AV271" s="46">
        <f t="shared" si="226"/>
        <v>0</v>
      </c>
      <c r="AW271" s="46">
        <v>0</v>
      </c>
      <c r="AX271" s="46">
        <f t="shared" si="227"/>
        <v>0</v>
      </c>
      <c r="AY271" s="46">
        <v>0</v>
      </c>
      <c r="AZ271" s="46">
        <f t="shared" si="237"/>
        <v>0</v>
      </c>
      <c r="BA271" s="46">
        <v>0</v>
      </c>
      <c r="BB271" s="46">
        <f t="shared" si="238"/>
        <v>0</v>
      </c>
      <c r="BC271" s="46">
        <v>0</v>
      </c>
      <c r="BD271" s="46">
        <f t="shared" si="239"/>
        <v>0</v>
      </c>
      <c r="BE271" s="46">
        <v>0</v>
      </c>
      <c r="BF271" s="46">
        <f t="shared" si="240"/>
        <v>0</v>
      </c>
      <c r="BG271" s="46">
        <v>0</v>
      </c>
      <c r="BH271" s="46">
        <f t="shared" si="241"/>
        <v>0</v>
      </c>
      <c r="BI271" s="46">
        <v>0</v>
      </c>
      <c r="BJ271" s="46">
        <f t="shared" si="242"/>
        <v>0</v>
      </c>
      <c r="BK271" s="46">
        <v>0</v>
      </c>
      <c r="BL271" s="46">
        <f t="shared" si="243"/>
        <v>0</v>
      </c>
      <c r="BM271" s="46">
        <v>0</v>
      </c>
      <c r="BN271" s="46">
        <f t="shared" si="244"/>
        <v>0</v>
      </c>
      <c r="BO271" s="46">
        <v>0</v>
      </c>
      <c r="BP271" s="46">
        <f t="shared" si="245"/>
        <v>0</v>
      </c>
      <c r="BQ271" s="46">
        <v>0</v>
      </c>
      <c r="BR271" s="46">
        <f t="shared" si="246"/>
        <v>0</v>
      </c>
      <c r="BS271" s="46">
        <v>0</v>
      </c>
      <c r="BT271" s="46">
        <f t="shared" si="247"/>
        <v>0</v>
      </c>
      <c r="BU271" s="46">
        <v>0</v>
      </c>
      <c r="BV271" s="46">
        <f t="shared" si="248"/>
        <v>0</v>
      </c>
      <c r="BW271" s="46">
        <v>0</v>
      </c>
      <c r="BX271" s="46">
        <f t="shared" si="249"/>
        <v>0</v>
      </c>
      <c r="BY271" s="46">
        <v>0</v>
      </c>
      <c r="BZ271" s="46">
        <f t="shared" si="250"/>
        <v>0</v>
      </c>
      <c r="CA271" s="47">
        <v>0</v>
      </c>
      <c r="CB271" s="46">
        <f t="shared" si="251"/>
        <v>0</v>
      </c>
      <c r="CC271" s="48">
        <v>0</v>
      </c>
      <c r="CD271" s="46">
        <f t="shared" si="252"/>
        <v>0</v>
      </c>
      <c r="CE271" s="49">
        <v>12</v>
      </c>
      <c r="CF271" s="50">
        <f t="shared" si="257"/>
        <v>10124.873333333333</v>
      </c>
      <c r="CG271" s="71">
        <v>121498.48000000003</v>
      </c>
      <c r="CH271" s="52"/>
      <c r="CI271" s="52"/>
      <c r="CJ271" s="52">
        <f t="shared" si="263"/>
        <v>10124.873333333333</v>
      </c>
      <c r="CK271" s="52">
        <f t="shared" si="261"/>
        <v>10124.873333333333</v>
      </c>
      <c r="CL271" s="52">
        <f t="shared" si="261"/>
        <v>10124.873333333333</v>
      </c>
      <c r="CM271" s="52">
        <f t="shared" si="261"/>
        <v>10124.873333333333</v>
      </c>
      <c r="CN271" s="52">
        <f t="shared" si="261"/>
        <v>10124.873333333333</v>
      </c>
      <c r="CO271" s="52">
        <f t="shared" si="261"/>
        <v>10124.873333333333</v>
      </c>
      <c r="CP271" s="52">
        <f t="shared" si="261"/>
        <v>10124.873333333333</v>
      </c>
      <c r="CQ271" s="52">
        <f t="shared" si="261"/>
        <v>10124.873333333333</v>
      </c>
      <c r="CR271" s="52">
        <f t="shared" si="261"/>
        <v>10124.873333333333</v>
      </c>
      <c r="CS271" s="52">
        <f t="shared" si="261"/>
        <v>10124.873333333333</v>
      </c>
      <c r="CT271" s="52">
        <f t="shared" si="261"/>
        <v>10124.873333333333</v>
      </c>
      <c r="CU271" s="52">
        <f t="shared" si="261"/>
        <v>10124.873333333333</v>
      </c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4">
        <v>0</v>
      </c>
      <c r="DH271" s="55">
        <v>12</v>
      </c>
      <c r="DI271" s="56" t="s">
        <v>756</v>
      </c>
      <c r="DJ271" s="57">
        <v>10478.48</v>
      </c>
      <c r="DK271" s="57">
        <v>121498.48</v>
      </c>
      <c r="DL271" s="57">
        <v>111373.60666666666</v>
      </c>
      <c r="DM271" s="57">
        <v>101248.73333333332</v>
      </c>
      <c r="DN271" s="57">
        <v>91123.859999999986</v>
      </c>
      <c r="DO271" s="57">
        <v>125.74176</v>
      </c>
      <c r="DP271" s="58">
        <v>1579.4802399999999</v>
      </c>
      <c r="DQ271" s="58">
        <v>1447.8568866666665</v>
      </c>
      <c r="DR271" s="58">
        <v>1316.2335333333331</v>
      </c>
      <c r="DS271" s="58">
        <v>1184.6101799999997</v>
      </c>
    </row>
    <row r="272" spans="1:123" x14ac:dyDescent="0.25">
      <c r="A272" s="30" t="s">
        <v>1174</v>
      </c>
      <c r="B272" s="65">
        <v>1722636</v>
      </c>
      <c r="C272" s="66"/>
      <c r="D272" s="67" t="s">
        <v>1175</v>
      </c>
      <c r="E272" s="34" t="s">
        <v>478</v>
      </c>
      <c r="F272" s="34">
        <v>0</v>
      </c>
      <c r="G272" s="34" t="s">
        <v>463</v>
      </c>
      <c r="H272" s="34" t="s">
        <v>54</v>
      </c>
      <c r="I272" s="34" t="s">
        <v>490</v>
      </c>
      <c r="J272" s="34" t="s">
        <v>127</v>
      </c>
      <c r="K272" s="34" t="s">
        <v>692</v>
      </c>
      <c r="L272" s="34" t="s">
        <v>617</v>
      </c>
      <c r="M272" s="36">
        <v>1.04</v>
      </c>
      <c r="N272" s="69" t="s">
        <v>586</v>
      </c>
      <c r="O272" s="69" t="s">
        <v>30</v>
      </c>
      <c r="P272" s="37" t="s">
        <v>493</v>
      </c>
      <c r="Q272" s="38">
        <v>2024</v>
      </c>
      <c r="R272" s="39" t="s">
        <v>30</v>
      </c>
      <c r="S272" s="38" t="s">
        <v>493</v>
      </c>
      <c r="T272" s="39" t="s">
        <v>494</v>
      </c>
      <c r="U272" s="39" t="s">
        <v>495</v>
      </c>
      <c r="V272" s="39" t="s">
        <v>550</v>
      </c>
      <c r="W272" s="40" t="s">
        <v>1176</v>
      </c>
      <c r="X272" s="40" t="s">
        <v>504</v>
      </c>
      <c r="Y272" s="41"/>
      <c r="Z272" s="274">
        <v>0</v>
      </c>
      <c r="AA272" s="42" t="s">
        <v>505</v>
      </c>
      <c r="AB272" s="43">
        <v>310208</v>
      </c>
      <c r="AC272" s="43">
        <v>0</v>
      </c>
      <c r="AD272" s="43"/>
      <c r="AE272" s="43">
        <v>0</v>
      </c>
      <c r="AF272" s="44"/>
      <c r="AG272" s="45">
        <f t="shared" si="264"/>
        <v>237793</v>
      </c>
      <c r="AH272" s="45">
        <f t="shared" si="265"/>
        <v>237793</v>
      </c>
      <c r="AI272" s="45">
        <f t="shared" si="262"/>
        <v>237793</v>
      </c>
      <c r="AJ272" s="46">
        <v>237793</v>
      </c>
      <c r="AK272" s="46">
        <v>0</v>
      </c>
      <c r="AL272" s="46">
        <f t="shared" si="222"/>
        <v>0</v>
      </c>
      <c r="AM272" s="46">
        <v>0</v>
      </c>
      <c r="AN272" s="46">
        <f t="shared" si="236"/>
        <v>0</v>
      </c>
      <c r="AO272" s="46">
        <v>0</v>
      </c>
      <c r="AP272" s="46">
        <f t="shared" si="223"/>
        <v>0</v>
      </c>
      <c r="AQ272" s="46">
        <v>0</v>
      </c>
      <c r="AR272" s="46">
        <f t="shared" si="224"/>
        <v>0</v>
      </c>
      <c r="AS272" s="46">
        <v>0</v>
      </c>
      <c r="AT272" s="46">
        <f t="shared" si="225"/>
        <v>0</v>
      </c>
      <c r="AU272" s="46">
        <v>0</v>
      </c>
      <c r="AV272" s="46">
        <f t="shared" si="226"/>
        <v>0</v>
      </c>
      <c r="AW272" s="46">
        <v>0</v>
      </c>
      <c r="AX272" s="46">
        <f t="shared" si="227"/>
        <v>0</v>
      </c>
      <c r="AY272" s="46">
        <v>0</v>
      </c>
      <c r="AZ272" s="46">
        <f t="shared" si="237"/>
        <v>0</v>
      </c>
      <c r="BA272" s="46">
        <v>0</v>
      </c>
      <c r="BB272" s="46">
        <f t="shared" si="238"/>
        <v>0</v>
      </c>
      <c r="BC272" s="46">
        <v>0</v>
      </c>
      <c r="BD272" s="46">
        <f t="shared" si="239"/>
        <v>0</v>
      </c>
      <c r="BE272" s="46">
        <v>0</v>
      </c>
      <c r="BF272" s="46">
        <f t="shared" si="240"/>
        <v>0</v>
      </c>
      <c r="BG272" s="46">
        <v>0</v>
      </c>
      <c r="BH272" s="46">
        <f t="shared" si="241"/>
        <v>0</v>
      </c>
      <c r="BI272" s="46">
        <v>0</v>
      </c>
      <c r="BJ272" s="46">
        <f t="shared" si="242"/>
        <v>0</v>
      </c>
      <c r="BK272" s="46">
        <v>0</v>
      </c>
      <c r="BL272" s="46">
        <f t="shared" si="243"/>
        <v>0</v>
      </c>
      <c r="BM272" s="46">
        <v>0</v>
      </c>
      <c r="BN272" s="46">
        <f t="shared" si="244"/>
        <v>0</v>
      </c>
      <c r="BO272" s="46">
        <v>0</v>
      </c>
      <c r="BP272" s="46">
        <f t="shared" si="245"/>
        <v>0</v>
      </c>
      <c r="BQ272" s="46">
        <v>0</v>
      </c>
      <c r="BR272" s="46">
        <f t="shared" si="246"/>
        <v>0</v>
      </c>
      <c r="BS272" s="46">
        <v>0</v>
      </c>
      <c r="BT272" s="46">
        <f t="shared" si="247"/>
        <v>0</v>
      </c>
      <c r="BU272" s="46">
        <v>0</v>
      </c>
      <c r="BV272" s="46">
        <f t="shared" si="248"/>
        <v>0</v>
      </c>
      <c r="BW272" s="46">
        <v>0</v>
      </c>
      <c r="BX272" s="46">
        <f t="shared" si="249"/>
        <v>0</v>
      </c>
      <c r="BY272" s="46">
        <v>0</v>
      </c>
      <c r="BZ272" s="46">
        <f t="shared" si="250"/>
        <v>0</v>
      </c>
      <c r="CA272" s="47">
        <v>0</v>
      </c>
      <c r="CB272" s="46">
        <f t="shared" si="251"/>
        <v>0</v>
      </c>
      <c r="CC272" s="48">
        <v>0</v>
      </c>
      <c r="CD272" s="46">
        <f t="shared" si="252"/>
        <v>0</v>
      </c>
      <c r="CE272" s="49">
        <v>60</v>
      </c>
      <c r="CF272" s="50">
        <f t="shared" si="257"/>
        <v>3963.2166666666667</v>
      </c>
      <c r="CG272" s="89">
        <v>118912.875</v>
      </c>
      <c r="CH272" s="52"/>
      <c r="CI272" s="52"/>
      <c r="CJ272" s="52">
        <f t="shared" si="263"/>
        <v>3963.2166666666667</v>
      </c>
      <c r="CK272" s="52">
        <f t="shared" si="261"/>
        <v>3963.2166666666667</v>
      </c>
      <c r="CL272" s="52">
        <f t="shared" si="261"/>
        <v>3963.2166666666667</v>
      </c>
      <c r="CM272" s="52">
        <f t="shared" si="261"/>
        <v>3963.2166666666667</v>
      </c>
      <c r="CN272" s="52">
        <f t="shared" si="261"/>
        <v>3963.2166666666667</v>
      </c>
      <c r="CO272" s="52">
        <f t="shared" si="261"/>
        <v>3963.2166666666667</v>
      </c>
      <c r="CP272" s="52">
        <f t="shared" si="261"/>
        <v>3963.2166666666667</v>
      </c>
      <c r="CQ272" s="52">
        <f t="shared" si="261"/>
        <v>3963.2166666666667</v>
      </c>
      <c r="CR272" s="52">
        <f t="shared" si="261"/>
        <v>3963.2166666666667</v>
      </c>
      <c r="CS272" s="52">
        <f t="shared" si="261"/>
        <v>3963.2166666666667</v>
      </c>
      <c r="CT272" s="52">
        <f t="shared" si="261"/>
        <v>3963.2166666666667</v>
      </c>
      <c r="CU272" s="52">
        <f t="shared" si="261"/>
        <v>3963.2166666666667</v>
      </c>
      <c r="CV272" s="52">
        <f t="shared" si="261"/>
        <v>3963.2166666666667</v>
      </c>
      <c r="CW272" s="52">
        <f t="shared" si="261"/>
        <v>3963.2166666666667</v>
      </c>
      <c r="CX272" s="52">
        <f t="shared" si="261"/>
        <v>3963.2166666666667</v>
      </c>
      <c r="CY272" s="52">
        <f t="shared" si="261"/>
        <v>3963.2166666666667</v>
      </c>
      <c r="CZ272" s="52">
        <f t="shared" si="261"/>
        <v>3963.2166666666667</v>
      </c>
      <c r="DA272" s="52">
        <f t="shared" ref="DA272:DF272" si="267">$CF272</f>
        <v>3963.2166666666667</v>
      </c>
      <c r="DB272" s="52">
        <f t="shared" si="267"/>
        <v>3963.2166666666667</v>
      </c>
      <c r="DC272" s="52">
        <f t="shared" si="267"/>
        <v>3963.2166666666667</v>
      </c>
      <c r="DD272" s="52">
        <f t="shared" si="267"/>
        <v>3963.2166666666667</v>
      </c>
      <c r="DE272" s="52">
        <f t="shared" si="267"/>
        <v>3963.2166666666667</v>
      </c>
      <c r="DF272" s="52">
        <f t="shared" si="267"/>
        <v>3963.2166666666667</v>
      </c>
      <c r="DG272" s="54">
        <v>191294.625</v>
      </c>
      <c r="DH272" s="55">
        <v>23</v>
      </c>
      <c r="DI272" s="56" t="s">
        <v>1177</v>
      </c>
      <c r="DJ272" s="57">
        <v>155103.5</v>
      </c>
      <c r="DK272" s="57">
        <v>310207.5</v>
      </c>
      <c r="DL272" s="57">
        <v>305037.375</v>
      </c>
      <c r="DM272" s="57">
        <v>299867.25</v>
      </c>
      <c r="DN272" s="57">
        <v>294697.125</v>
      </c>
      <c r="DO272" s="57">
        <v>1861.242</v>
      </c>
      <c r="DP272" s="58">
        <v>4032.6974999999998</v>
      </c>
      <c r="DQ272" s="58">
        <v>3965.4858749999999</v>
      </c>
      <c r="DR272" s="58">
        <v>3898.2742499999999</v>
      </c>
      <c r="DS272" s="58">
        <v>3831.062625</v>
      </c>
    </row>
    <row r="273" spans="1:123" x14ac:dyDescent="0.25">
      <c r="A273" s="30" t="s">
        <v>1178</v>
      </c>
      <c r="B273" s="65">
        <v>1722658</v>
      </c>
      <c r="C273" s="66"/>
      <c r="D273" s="67" t="s">
        <v>1179</v>
      </c>
      <c r="E273" s="34" t="s">
        <v>675</v>
      </c>
      <c r="F273" s="34">
        <v>0</v>
      </c>
      <c r="G273" s="34" t="s">
        <v>463</v>
      </c>
      <c r="H273" s="34" t="s">
        <v>722</v>
      </c>
      <c r="I273" s="34" t="s">
        <v>704</v>
      </c>
      <c r="J273" s="34" t="s">
        <v>1180</v>
      </c>
      <c r="K273" s="34" t="s">
        <v>529</v>
      </c>
      <c r="L273" s="34" t="s">
        <v>492</v>
      </c>
      <c r="M273" s="36">
        <v>1.04</v>
      </c>
      <c r="N273" s="69" t="s">
        <v>586</v>
      </c>
      <c r="O273" s="69" t="s">
        <v>30</v>
      </c>
      <c r="P273" s="37" t="s">
        <v>493</v>
      </c>
      <c r="Q273" s="38">
        <v>2019</v>
      </c>
      <c r="R273" s="39" t="s">
        <v>470</v>
      </c>
      <c r="S273" s="37" t="s">
        <v>469</v>
      </c>
      <c r="T273" s="39" t="s">
        <v>494</v>
      </c>
      <c r="U273" s="39" t="s">
        <v>495</v>
      </c>
      <c r="V273" s="39" t="s">
        <v>496</v>
      </c>
      <c r="W273" s="40" t="s">
        <v>705</v>
      </c>
      <c r="X273" s="40" t="s">
        <v>504</v>
      </c>
      <c r="Y273" s="41"/>
      <c r="Z273" s="274">
        <v>0</v>
      </c>
      <c r="AA273" s="42"/>
      <c r="AB273" s="43">
        <v>48270.560000000005</v>
      </c>
      <c r="AC273" s="43">
        <v>0</v>
      </c>
      <c r="AD273" s="43"/>
      <c r="AE273" s="43">
        <v>0</v>
      </c>
      <c r="AF273" s="44"/>
      <c r="AG273" s="45">
        <f t="shared" si="264"/>
        <v>48270.560000000005</v>
      </c>
      <c r="AH273" s="45">
        <f t="shared" si="265"/>
        <v>50201.38240000001</v>
      </c>
      <c r="AI273" s="45">
        <f t="shared" si="262"/>
        <v>50201.38240000001</v>
      </c>
      <c r="AJ273" s="46"/>
      <c r="AK273" s="46">
        <v>0</v>
      </c>
      <c r="AL273" s="46">
        <f t="shared" si="222"/>
        <v>0</v>
      </c>
      <c r="AM273" s="46">
        <v>0</v>
      </c>
      <c r="AN273" s="46">
        <f t="shared" si="236"/>
        <v>0</v>
      </c>
      <c r="AO273" s="46">
        <v>0</v>
      </c>
      <c r="AP273" s="46">
        <f t="shared" si="223"/>
        <v>0</v>
      </c>
      <c r="AQ273" s="46">
        <v>48270.560000000005</v>
      </c>
      <c r="AR273" s="46">
        <f t="shared" si="224"/>
        <v>50201.38240000001</v>
      </c>
      <c r="AS273" s="46">
        <v>0</v>
      </c>
      <c r="AT273" s="46">
        <f t="shared" si="225"/>
        <v>0</v>
      </c>
      <c r="AU273" s="46">
        <v>0</v>
      </c>
      <c r="AV273" s="46">
        <f t="shared" si="226"/>
        <v>0</v>
      </c>
      <c r="AW273" s="46">
        <v>0</v>
      </c>
      <c r="AX273" s="46">
        <f t="shared" si="227"/>
        <v>0</v>
      </c>
      <c r="AY273" s="46">
        <v>0</v>
      </c>
      <c r="AZ273" s="46">
        <f t="shared" si="237"/>
        <v>0</v>
      </c>
      <c r="BA273" s="46">
        <v>0</v>
      </c>
      <c r="BB273" s="46">
        <f t="shared" si="238"/>
        <v>0</v>
      </c>
      <c r="BC273" s="46">
        <v>0</v>
      </c>
      <c r="BD273" s="46">
        <f t="shared" si="239"/>
        <v>0</v>
      </c>
      <c r="BE273" s="46">
        <v>0</v>
      </c>
      <c r="BF273" s="46">
        <f t="shared" si="240"/>
        <v>0</v>
      </c>
      <c r="BG273" s="46">
        <v>0</v>
      </c>
      <c r="BH273" s="46">
        <f t="shared" si="241"/>
        <v>0</v>
      </c>
      <c r="BI273" s="46">
        <v>0</v>
      </c>
      <c r="BJ273" s="46">
        <f t="shared" si="242"/>
        <v>0</v>
      </c>
      <c r="BK273" s="46">
        <v>0</v>
      </c>
      <c r="BL273" s="46">
        <f t="shared" si="243"/>
        <v>0</v>
      </c>
      <c r="BM273" s="46">
        <v>0</v>
      </c>
      <c r="BN273" s="46">
        <f t="shared" si="244"/>
        <v>0</v>
      </c>
      <c r="BO273" s="46">
        <v>0</v>
      </c>
      <c r="BP273" s="46">
        <f t="shared" si="245"/>
        <v>0</v>
      </c>
      <c r="BQ273" s="46">
        <v>0</v>
      </c>
      <c r="BR273" s="46">
        <f t="shared" si="246"/>
        <v>0</v>
      </c>
      <c r="BS273" s="46">
        <v>0</v>
      </c>
      <c r="BT273" s="46">
        <f t="shared" si="247"/>
        <v>0</v>
      </c>
      <c r="BU273" s="46">
        <v>0</v>
      </c>
      <c r="BV273" s="46">
        <f t="shared" si="248"/>
        <v>0</v>
      </c>
      <c r="BW273" s="46">
        <v>0</v>
      </c>
      <c r="BX273" s="46">
        <f t="shared" si="249"/>
        <v>0</v>
      </c>
      <c r="BY273" s="46">
        <v>0</v>
      </c>
      <c r="BZ273" s="46">
        <f t="shared" si="250"/>
        <v>0</v>
      </c>
      <c r="CA273" s="47">
        <v>0</v>
      </c>
      <c r="CB273" s="46">
        <f t="shared" si="251"/>
        <v>0</v>
      </c>
      <c r="CC273" s="48">
        <v>0</v>
      </c>
      <c r="CD273" s="46">
        <f t="shared" si="252"/>
        <v>0</v>
      </c>
      <c r="CE273" s="49">
        <v>10</v>
      </c>
      <c r="CF273" s="50">
        <f t="shared" si="257"/>
        <v>5020.1382400000011</v>
      </c>
      <c r="CG273" s="51">
        <v>48270.559999999998</v>
      </c>
      <c r="CH273" s="52"/>
      <c r="CI273" s="52"/>
      <c r="CJ273" s="52"/>
      <c r="CK273" s="53"/>
      <c r="CL273" s="53"/>
      <c r="CM273" s="53"/>
      <c r="CN273" s="52">
        <f t="shared" ref="CN273:DC288" si="268">$CF273</f>
        <v>5020.1382400000011</v>
      </c>
      <c r="CO273" s="52">
        <f t="shared" si="268"/>
        <v>5020.1382400000011</v>
      </c>
      <c r="CP273" s="52">
        <f t="shared" si="268"/>
        <v>5020.1382400000011</v>
      </c>
      <c r="CQ273" s="52">
        <f t="shared" si="268"/>
        <v>5020.1382400000011</v>
      </c>
      <c r="CR273" s="52">
        <f t="shared" si="268"/>
        <v>5020.1382400000011</v>
      </c>
      <c r="CS273" s="52">
        <f t="shared" si="268"/>
        <v>5020.1382400000011</v>
      </c>
      <c r="CT273" s="52">
        <f t="shared" si="268"/>
        <v>5020.1382400000011</v>
      </c>
      <c r="CU273" s="52">
        <f t="shared" si="268"/>
        <v>5020.1382400000011</v>
      </c>
      <c r="CV273" s="52">
        <f t="shared" si="268"/>
        <v>5020.1382400000011</v>
      </c>
      <c r="CW273" s="52">
        <f t="shared" si="268"/>
        <v>5020.1382400000011</v>
      </c>
      <c r="CX273" s="53"/>
      <c r="CY273" s="53"/>
      <c r="CZ273" s="53"/>
      <c r="DA273" s="53"/>
      <c r="DB273" s="53"/>
      <c r="DC273" s="53"/>
      <c r="DD273" s="53"/>
      <c r="DE273" s="53"/>
      <c r="DF273" s="53"/>
      <c r="DG273" s="54">
        <v>0</v>
      </c>
      <c r="DH273" s="55">
        <v>10</v>
      </c>
      <c r="DI273" s="56" t="s">
        <v>1177</v>
      </c>
      <c r="DJ273" s="57">
        <v>0</v>
      </c>
      <c r="DK273" s="57">
        <v>0</v>
      </c>
      <c r="DL273" s="57">
        <v>0</v>
      </c>
      <c r="DM273" s="57">
        <v>0</v>
      </c>
      <c r="DN273" s="57">
        <v>0</v>
      </c>
      <c r="DO273" s="57">
        <v>0</v>
      </c>
      <c r="DP273" s="58">
        <v>0</v>
      </c>
      <c r="DQ273" s="58">
        <v>0</v>
      </c>
      <c r="DR273" s="58">
        <v>0</v>
      </c>
      <c r="DS273" s="58">
        <v>0</v>
      </c>
    </row>
    <row r="274" spans="1:123" x14ac:dyDescent="0.25">
      <c r="A274" s="30" t="s">
        <v>1181</v>
      </c>
      <c r="B274" s="65">
        <v>1722675</v>
      </c>
      <c r="C274" s="66"/>
      <c r="D274" s="67" t="s">
        <v>1182</v>
      </c>
      <c r="E274" s="34" t="s">
        <v>548</v>
      </c>
      <c r="F274" s="34" t="s">
        <v>1165</v>
      </c>
      <c r="G274" s="34" t="s">
        <v>463</v>
      </c>
      <c r="H274" s="34" t="s">
        <v>54</v>
      </c>
      <c r="I274" s="34" t="s">
        <v>490</v>
      </c>
      <c r="J274" s="34" t="s">
        <v>100</v>
      </c>
      <c r="K274" s="34" t="s">
        <v>491</v>
      </c>
      <c r="L274" s="34" t="s">
        <v>617</v>
      </c>
      <c r="M274" s="36">
        <v>1.04</v>
      </c>
      <c r="N274" s="69" t="s">
        <v>586</v>
      </c>
      <c r="O274" s="69" t="s">
        <v>58</v>
      </c>
      <c r="P274" s="37" t="s">
        <v>493</v>
      </c>
      <c r="Q274" s="38">
        <v>2018</v>
      </c>
      <c r="R274" s="39" t="s">
        <v>1183</v>
      </c>
      <c r="S274" s="37" t="s">
        <v>686</v>
      </c>
      <c r="T274" s="39" t="s">
        <v>494</v>
      </c>
      <c r="U274" s="39" t="s">
        <v>495</v>
      </c>
      <c r="V274" s="39" t="s">
        <v>687</v>
      </c>
      <c r="W274" s="40" t="s">
        <v>1184</v>
      </c>
      <c r="X274" s="40" t="s">
        <v>504</v>
      </c>
      <c r="Y274" s="86"/>
      <c r="Z274" s="274">
        <v>31492.2</v>
      </c>
      <c r="AA274" s="42"/>
      <c r="AB274" s="43">
        <v>274209.44</v>
      </c>
      <c r="AC274" s="43">
        <v>0</v>
      </c>
      <c r="AD274" s="43"/>
      <c r="AE274" s="43">
        <v>0</v>
      </c>
      <c r="AF274" s="44"/>
      <c r="AG274" s="45">
        <f t="shared" si="264"/>
        <v>242716.64</v>
      </c>
      <c r="AH274" s="45">
        <f t="shared" si="265"/>
        <v>242716.64</v>
      </c>
      <c r="AI274" s="45">
        <f t="shared" si="262"/>
        <v>274208.84000000003</v>
      </c>
      <c r="AJ274" s="256">
        <f>135736.64+106980</f>
        <v>242716.64</v>
      </c>
      <c r="AK274" s="46">
        <v>0</v>
      </c>
      <c r="AL274" s="46">
        <f t="shared" si="222"/>
        <v>0</v>
      </c>
      <c r="AM274" s="46">
        <v>0</v>
      </c>
      <c r="AN274" s="46">
        <f t="shared" si="236"/>
        <v>0</v>
      </c>
      <c r="AO274" s="46">
        <v>0</v>
      </c>
      <c r="AP274" s="46">
        <f t="shared" si="223"/>
        <v>0</v>
      </c>
      <c r="AQ274" s="46">
        <v>0</v>
      </c>
      <c r="AR274" s="46">
        <f t="shared" si="224"/>
        <v>0</v>
      </c>
      <c r="AS274" s="46">
        <v>0</v>
      </c>
      <c r="AT274" s="46">
        <f t="shared" si="225"/>
        <v>0</v>
      </c>
      <c r="AU274" s="46">
        <v>0</v>
      </c>
      <c r="AV274" s="46">
        <f t="shared" si="226"/>
        <v>0</v>
      </c>
      <c r="AW274" s="46">
        <v>0</v>
      </c>
      <c r="AX274" s="46">
        <f t="shared" si="227"/>
        <v>0</v>
      </c>
      <c r="AY274" s="46">
        <v>0</v>
      </c>
      <c r="AZ274" s="46">
        <f t="shared" si="237"/>
        <v>0</v>
      </c>
      <c r="BA274" s="46">
        <v>0</v>
      </c>
      <c r="BB274" s="46">
        <f t="shared" si="238"/>
        <v>0</v>
      </c>
      <c r="BC274" s="46">
        <v>0</v>
      </c>
      <c r="BD274" s="46">
        <f t="shared" si="239"/>
        <v>0</v>
      </c>
      <c r="BE274" s="46">
        <v>0</v>
      </c>
      <c r="BF274" s="46">
        <f t="shared" si="240"/>
        <v>0</v>
      </c>
      <c r="BG274" s="46">
        <v>0</v>
      </c>
      <c r="BH274" s="46">
        <f t="shared" si="241"/>
        <v>0</v>
      </c>
      <c r="BI274" s="46">
        <v>0</v>
      </c>
      <c r="BJ274" s="46">
        <f t="shared" si="242"/>
        <v>0</v>
      </c>
      <c r="BK274" s="46">
        <v>0</v>
      </c>
      <c r="BL274" s="46">
        <f t="shared" si="243"/>
        <v>0</v>
      </c>
      <c r="BM274" s="46">
        <v>0</v>
      </c>
      <c r="BN274" s="46">
        <f t="shared" si="244"/>
        <v>0</v>
      </c>
      <c r="BO274" s="46">
        <v>0</v>
      </c>
      <c r="BP274" s="46">
        <f t="shared" si="245"/>
        <v>0</v>
      </c>
      <c r="BQ274" s="46">
        <v>0</v>
      </c>
      <c r="BR274" s="46">
        <f t="shared" si="246"/>
        <v>0</v>
      </c>
      <c r="BS274" s="46">
        <v>0</v>
      </c>
      <c r="BT274" s="46">
        <f t="shared" si="247"/>
        <v>0</v>
      </c>
      <c r="BU274" s="46">
        <v>0</v>
      </c>
      <c r="BV274" s="46">
        <f t="shared" si="248"/>
        <v>0</v>
      </c>
      <c r="BW274" s="46">
        <v>0</v>
      </c>
      <c r="BX274" s="46">
        <f t="shared" si="249"/>
        <v>0</v>
      </c>
      <c r="BY274" s="46">
        <v>0</v>
      </c>
      <c r="BZ274" s="46">
        <f t="shared" si="250"/>
        <v>0</v>
      </c>
      <c r="CA274" s="47">
        <v>0</v>
      </c>
      <c r="CB274" s="46">
        <f t="shared" si="251"/>
        <v>0</v>
      </c>
      <c r="CC274" s="48">
        <v>0</v>
      </c>
      <c r="CD274" s="46">
        <f t="shared" si="252"/>
        <v>0</v>
      </c>
      <c r="CE274" s="49">
        <v>60</v>
      </c>
      <c r="CF274" s="50">
        <f t="shared" si="257"/>
        <v>4570.1473333333333</v>
      </c>
      <c r="CG274" s="51">
        <v>105113.61866666671</v>
      </c>
      <c r="CH274" s="52"/>
      <c r="CI274" s="52"/>
      <c r="CJ274" s="52">
        <f>$CF274</f>
        <v>4570.1473333333333</v>
      </c>
      <c r="CK274" s="52">
        <f>$CF274</f>
        <v>4570.1473333333333</v>
      </c>
      <c r="CL274" s="52">
        <f>$CF274</f>
        <v>4570.1473333333333</v>
      </c>
      <c r="CM274" s="52">
        <f>$CF274</f>
        <v>4570.1473333333333</v>
      </c>
      <c r="CN274" s="52">
        <f t="shared" si="268"/>
        <v>4570.1473333333333</v>
      </c>
      <c r="CO274" s="52">
        <f t="shared" si="268"/>
        <v>4570.1473333333333</v>
      </c>
      <c r="CP274" s="52">
        <f t="shared" si="268"/>
        <v>4570.1473333333333</v>
      </c>
      <c r="CQ274" s="52">
        <f t="shared" si="268"/>
        <v>4570.1473333333333</v>
      </c>
      <c r="CR274" s="52">
        <f t="shared" si="268"/>
        <v>4570.1473333333333</v>
      </c>
      <c r="CS274" s="52">
        <f t="shared" si="268"/>
        <v>4570.1473333333333</v>
      </c>
      <c r="CT274" s="52">
        <f t="shared" si="268"/>
        <v>4570.1473333333333</v>
      </c>
      <c r="CU274" s="52">
        <f t="shared" si="268"/>
        <v>4570.1473333333333</v>
      </c>
      <c r="CV274" s="52">
        <f t="shared" si="268"/>
        <v>4570.1473333333333</v>
      </c>
      <c r="CW274" s="52">
        <f t="shared" si="268"/>
        <v>4570.1473333333333</v>
      </c>
      <c r="CX274" s="52">
        <f t="shared" si="268"/>
        <v>4570.1473333333333</v>
      </c>
      <c r="CY274" s="52">
        <f t="shared" si="268"/>
        <v>4570.1473333333333</v>
      </c>
      <c r="CZ274" s="52">
        <f t="shared" si="268"/>
        <v>4570.1473333333333</v>
      </c>
      <c r="DA274" s="52">
        <f t="shared" si="268"/>
        <v>4570.1473333333333</v>
      </c>
      <c r="DB274" s="52">
        <f t="shared" si="268"/>
        <v>4570.1473333333333</v>
      </c>
      <c r="DC274" s="52">
        <f t="shared" si="268"/>
        <v>4570.1473333333333</v>
      </c>
      <c r="DD274" s="52">
        <f t="shared" ref="CX274:DF289" si="269">$CF274</f>
        <v>4570.1473333333333</v>
      </c>
      <c r="DE274" s="52">
        <f t="shared" si="269"/>
        <v>4570.1473333333333</v>
      </c>
      <c r="DF274" s="52">
        <f t="shared" si="269"/>
        <v>4570.1473333333333</v>
      </c>
      <c r="DG274" s="54">
        <v>169095.8213333333</v>
      </c>
      <c r="DH274" s="55">
        <v>23</v>
      </c>
      <c r="DI274" s="56" t="s">
        <v>1177</v>
      </c>
      <c r="DJ274" s="57">
        <v>138472.79999999999</v>
      </c>
      <c r="DK274" s="57">
        <v>274209.44</v>
      </c>
      <c r="DL274" s="57">
        <v>269639.28266666667</v>
      </c>
      <c r="DM274" s="57">
        <v>265069.12533333333</v>
      </c>
      <c r="DN274" s="57">
        <v>260498.96799999999</v>
      </c>
      <c r="DO274" s="57">
        <v>1661.6735999999999</v>
      </c>
      <c r="DP274" s="58">
        <v>3564.7227199999998</v>
      </c>
      <c r="DQ274" s="58">
        <v>3505.3106746666663</v>
      </c>
      <c r="DR274" s="58">
        <v>3445.8986293333332</v>
      </c>
      <c r="DS274" s="58">
        <v>3386.4865839999998</v>
      </c>
    </row>
    <row r="275" spans="1:123" x14ac:dyDescent="0.25">
      <c r="A275" s="30" t="s">
        <v>1185</v>
      </c>
      <c r="B275" s="65">
        <v>1722688</v>
      </c>
      <c r="C275" s="66"/>
      <c r="D275" s="67" t="s">
        <v>1186</v>
      </c>
      <c r="E275" s="34" t="s">
        <v>548</v>
      </c>
      <c r="F275" s="34" t="s">
        <v>1165</v>
      </c>
      <c r="G275" s="34" t="s">
        <v>463</v>
      </c>
      <c r="H275" s="34" t="s">
        <v>733</v>
      </c>
      <c r="I275" s="34" t="s">
        <v>740</v>
      </c>
      <c r="J275" s="34" t="s">
        <v>163</v>
      </c>
      <c r="K275" s="34" t="s">
        <v>692</v>
      </c>
      <c r="L275" s="34" t="s">
        <v>617</v>
      </c>
      <c r="M275" s="36">
        <v>1.04</v>
      </c>
      <c r="N275" s="69" t="s">
        <v>586</v>
      </c>
      <c r="O275" s="69" t="s">
        <v>58</v>
      </c>
      <c r="P275" s="37" t="s">
        <v>493</v>
      </c>
      <c r="Q275" s="38">
        <v>2020</v>
      </c>
      <c r="R275" s="39" t="s">
        <v>1183</v>
      </c>
      <c r="S275" s="37" t="s">
        <v>493</v>
      </c>
      <c r="T275" s="39" t="s">
        <v>494</v>
      </c>
      <c r="U275" s="39" t="s">
        <v>495</v>
      </c>
      <c r="V275" s="39" t="s">
        <v>1187</v>
      </c>
      <c r="W275" s="40" t="s">
        <v>1184</v>
      </c>
      <c r="X275" s="40">
        <v>2022</v>
      </c>
      <c r="Y275" s="41"/>
      <c r="Z275" s="274">
        <v>0</v>
      </c>
      <c r="AA275" s="42"/>
      <c r="AB275" s="43">
        <v>234024.2</v>
      </c>
      <c r="AC275" s="43">
        <v>0</v>
      </c>
      <c r="AD275" s="43"/>
      <c r="AE275" s="43">
        <v>0</v>
      </c>
      <c r="AF275" s="44"/>
      <c r="AG275" s="45">
        <f t="shared" si="264"/>
        <v>234024</v>
      </c>
      <c r="AH275" s="45">
        <f t="shared" si="265"/>
        <v>243384.96000000002</v>
      </c>
      <c r="AI275" s="45">
        <f t="shared" si="262"/>
        <v>243384.96000000002</v>
      </c>
      <c r="AJ275" s="73">
        <v>0</v>
      </c>
      <c r="AK275" s="73">
        <v>234024</v>
      </c>
      <c r="AL275" s="46">
        <f t="shared" si="222"/>
        <v>243384.96000000002</v>
      </c>
      <c r="AM275" s="46">
        <v>0</v>
      </c>
      <c r="AN275" s="46">
        <f t="shared" si="236"/>
        <v>0</v>
      </c>
      <c r="AO275" s="46">
        <v>0</v>
      </c>
      <c r="AP275" s="46">
        <f t="shared" si="223"/>
        <v>0</v>
      </c>
      <c r="AQ275" s="46">
        <v>0</v>
      </c>
      <c r="AR275" s="46">
        <f t="shared" si="224"/>
        <v>0</v>
      </c>
      <c r="AS275" s="46">
        <v>0</v>
      </c>
      <c r="AT275" s="46">
        <f t="shared" si="225"/>
        <v>0</v>
      </c>
      <c r="AU275" s="46">
        <v>0</v>
      </c>
      <c r="AV275" s="46">
        <f t="shared" si="226"/>
        <v>0</v>
      </c>
      <c r="AW275" s="46">
        <v>0</v>
      </c>
      <c r="AX275" s="46">
        <f t="shared" si="227"/>
        <v>0</v>
      </c>
      <c r="AY275" s="46">
        <v>0</v>
      </c>
      <c r="AZ275" s="46">
        <f t="shared" si="237"/>
        <v>0</v>
      </c>
      <c r="BA275" s="46">
        <v>0</v>
      </c>
      <c r="BB275" s="46">
        <f t="shared" si="238"/>
        <v>0</v>
      </c>
      <c r="BC275" s="46">
        <v>0</v>
      </c>
      <c r="BD275" s="46">
        <f t="shared" si="239"/>
        <v>0</v>
      </c>
      <c r="BE275" s="46">
        <v>0</v>
      </c>
      <c r="BF275" s="46">
        <f t="shared" si="240"/>
        <v>0</v>
      </c>
      <c r="BG275" s="46">
        <v>0</v>
      </c>
      <c r="BH275" s="46">
        <f t="shared" si="241"/>
        <v>0</v>
      </c>
      <c r="BI275" s="46">
        <v>0</v>
      </c>
      <c r="BJ275" s="46">
        <f t="shared" si="242"/>
        <v>0</v>
      </c>
      <c r="BK275" s="46">
        <v>0</v>
      </c>
      <c r="BL275" s="46">
        <f t="shared" si="243"/>
        <v>0</v>
      </c>
      <c r="BM275" s="46">
        <v>0</v>
      </c>
      <c r="BN275" s="46">
        <f t="shared" si="244"/>
        <v>0</v>
      </c>
      <c r="BO275" s="46">
        <v>0</v>
      </c>
      <c r="BP275" s="46">
        <f t="shared" si="245"/>
        <v>0</v>
      </c>
      <c r="BQ275" s="46">
        <v>0</v>
      </c>
      <c r="BR275" s="46">
        <f t="shared" si="246"/>
        <v>0</v>
      </c>
      <c r="BS275" s="46">
        <v>0</v>
      </c>
      <c r="BT275" s="46">
        <f t="shared" si="247"/>
        <v>0</v>
      </c>
      <c r="BU275" s="46">
        <v>0</v>
      </c>
      <c r="BV275" s="46">
        <f t="shared" si="248"/>
        <v>0</v>
      </c>
      <c r="BW275" s="46">
        <v>0</v>
      </c>
      <c r="BX275" s="46">
        <f t="shared" si="249"/>
        <v>0</v>
      </c>
      <c r="BY275" s="46">
        <v>0</v>
      </c>
      <c r="BZ275" s="46">
        <f t="shared" si="250"/>
        <v>0</v>
      </c>
      <c r="CA275" s="47">
        <v>0</v>
      </c>
      <c r="CB275" s="46">
        <f t="shared" si="251"/>
        <v>0</v>
      </c>
      <c r="CC275" s="48">
        <v>0</v>
      </c>
      <c r="CD275" s="46">
        <f t="shared" si="252"/>
        <v>0</v>
      </c>
      <c r="CE275" s="49">
        <v>60</v>
      </c>
      <c r="CF275" s="50">
        <f t="shared" si="257"/>
        <v>4056.4160000000002</v>
      </c>
      <c r="CG275" s="71">
        <v>89709.276666666701</v>
      </c>
      <c r="CH275" s="52"/>
      <c r="CI275" s="52"/>
      <c r="CJ275" s="52"/>
      <c r="CK275" s="52">
        <f t="shared" ref="CK275:CM279" si="270">$CF275</f>
        <v>4056.4160000000002</v>
      </c>
      <c r="CL275" s="52">
        <f t="shared" si="270"/>
        <v>4056.4160000000002</v>
      </c>
      <c r="CM275" s="52">
        <f t="shared" si="270"/>
        <v>4056.4160000000002</v>
      </c>
      <c r="CN275" s="52">
        <f t="shared" si="268"/>
        <v>4056.4160000000002</v>
      </c>
      <c r="CO275" s="52">
        <f t="shared" si="268"/>
        <v>4056.4160000000002</v>
      </c>
      <c r="CP275" s="52">
        <f t="shared" si="268"/>
        <v>4056.4160000000002</v>
      </c>
      <c r="CQ275" s="52">
        <f t="shared" si="268"/>
        <v>4056.4160000000002</v>
      </c>
      <c r="CR275" s="52">
        <f t="shared" si="268"/>
        <v>4056.4160000000002</v>
      </c>
      <c r="CS275" s="52">
        <f t="shared" si="268"/>
        <v>4056.4160000000002</v>
      </c>
      <c r="CT275" s="52">
        <f t="shared" si="268"/>
        <v>4056.4160000000002</v>
      </c>
      <c r="CU275" s="52">
        <f t="shared" si="268"/>
        <v>4056.4160000000002</v>
      </c>
      <c r="CV275" s="52">
        <f t="shared" si="268"/>
        <v>4056.4160000000002</v>
      </c>
      <c r="CW275" s="52">
        <f t="shared" si="268"/>
        <v>4056.4160000000002</v>
      </c>
      <c r="CX275" s="52">
        <f t="shared" si="269"/>
        <v>4056.4160000000002</v>
      </c>
      <c r="CY275" s="52">
        <f t="shared" si="269"/>
        <v>4056.4160000000002</v>
      </c>
      <c r="CZ275" s="52">
        <f t="shared" si="269"/>
        <v>4056.4160000000002</v>
      </c>
      <c r="DA275" s="52">
        <f t="shared" si="269"/>
        <v>4056.4160000000002</v>
      </c>
      <c r="DB275" s="52">
        <f t="shared" si="269"/>
        <v>4056.4160000000002</v>
      </c>
      <c r="DC275" s="52">
        <f t="shared" si="269"/>
        <v>4056.4160000000002</v>
      </c>
      <c r="DD275" s="52">
        <f t="shared" si="269"/>
        <v>4056.4160000000002</v>
      </c>
      <c r="DE275" s="52">
        <f t="shared" si="269"/>
        <v>4056.4160000000002</v>
      </c>
      <c r="DF275" s="52">
        <f t="shared" si="269"/>
        <v>4056.4160000000002</v>
      </c>
      <c r="DG275" s="54">
        <v>144314.92333333331</v>
      </c>
      <c r="DH275" s="55">
        <v>23</v>
      </c>
      <c r="DI275" s="56" t="s">
        <v>1177</v>
      </c>
      <c r="DJ275" s="57">
        <v>40787</v>
      </c>
      <c r="DK275" s="57">
        <v>234024.2</v>
      </c>
      <c r="DL275" s="57">
        <v>230123.79666666669</v>
      </c>
      <c r="DM275" s="57">
        <v>226223.39333333337</v>
      </c>
      <c r="DN275" s="57">
        <v>222322.99000000005</v>
      </c>
      <c r="DO275" s="57">
        <v>489.44400000000002</v>
      </c>
      <c r="DP275" s="58">
        <v>3042.3146000000002</v>
      </c>
      <c r="DQ275" s="58">
        <v>2991.6093566666668</v>
      </c>
      <c r="DR275" s="58">
        <v>2940.9041133333335</v>
      </c>
      <c r="DS275" s="58">
        <v>2890.1988700000006</v>
      </c>
    </row>
    <row r="276" spans="1:123" x14ac:dyDescent="0.25">
      <c r="A276" s="30" t="s">
        <v>1188</v>
      </c>
      <c r="B276" s="65">
        <v>1722691</v>
      </c>
      <c r="C276" s="66"/>
      <c r="D276" s="67" t="s">
        <v>1189</v>
      </c>
      <c r="E276" s="34" t="s">
        <v>548</v>
      </c>
      <c r="F276" s="34" t="s">
        <v>1165</v>
      </c>
      <c r="G276" s="34" t="s">
        <v>463</v>
      </c>
      <c r="H276" s="34" t="s">
        <v>54</v>
      </c>
      <c r="I276" s="34" t="s">
        <v>490</v>
      </c>
      <c r="J276" s="34" t="s">
        <v>112</v>
      </c>
      <c r="K276" s="34" t="s">
        <v>491</v>
      </c>
      <c r="L276" s="34" t="s">
        <v>617</v>
      </c>
      <c r="M276" s="36">
        <v>1.04</v>
      </c>
      <c r="N276" s="69" t="s">
        <v>586</v>
      </c>
      <c r="O276" s="69" t="s">
        <v>30</v>
      </c>
      <c r="P276" s="37" t="s">
        <v>493</v>
      </c>
      <c r="Q276" s="38">
        <v>2019</v>
      </c>
      <c r="R276" s="39" t="s">
        <v>1183</v>
      </c>
      <c r="S276" s="37" t="s">
        <v>686</v>
      </c>
      <c r="T276" s="39" t="s">
        <v>494</v>
      </c>
      <c r="U276" s="39" t="s">
        <v>495</v>
      </c>
      <c r="V276" s="39" t="s">
        <v>687</v>
      </c>
      <c r="W276" s="40" t="s">
        <v>1184</v>
      </c>
      <c r="X276" s="40" t="s">
        <v>504</v>
      </c>
      <c r="Y276" s="86"/>
      <c r="Z276" s="274">
        <v>145864.72</v>
      </c>
      <c r="AA276" s="42"/>
      <c r="AB276" s="43">
        <v>332524.37</v>
      </c>
      <c r="AC276" s="43">
        <v>0</v>
      </c>
      <c r="AD276" s="43"/>
      <c r="AE276" s="43">
        <v>0</v>
      </c>
      <c r="AF276" s="44"/>
      <c r="AG276" s="45">
        <f t="shared" si="264"/>
        <v>186660</v>
      </c>
      <c r="AH276" s="45">
        <f t="shared" si="265"/>
        <v>186660</v>
      </c>
      <c r="AI276" s="45">
        <f t="shared" si="262"/>
        <v>332524.71999999997</v>
      </c>
      <c r="AJ276" s="256">
        <v>186660</v>
      </c>
      <c r="AK276" s="46">
        <v>0</v>
      </c>
      <c r="AL276" s="46">
        <f t="shared" si="222"/>
        <v>0</v>
      </c>
      <c r="AM276" s="46">
        <v>0</v>
      </c>
      <c r="AN276" s="46">
        <f t="shared" si="236"/>
        <v>0</v>
      </c>
      <c r="AO276" s="46">
        <v>0</v>
      </c>
      <c r="AP276" s="46">
        <f t="shared" si="223"/>
        <v>0</v>
      </c>
      <c r="AQ276" s="46">
        <v>0</v>
      </c>
      <c r="AR276" s="46">
        <f t="shared" si="224"/>
        <v>0</v>
      </c>
      <c r="AS276" s="46">
        <v>0</v>
      </c>
      <c r="AT276" s="46">
        <f t="shared" si="225"/>
        <v>0</v>
      </c>
      <c r="AU276" s="46">
        <v>0</v>
      </c>
      <c r="AV276" s="46">
        <f t="shared" si="226"/>
        <v>0</v>
      </c>
      <c r="AW276" s="46">
        <v>0</v>
      </c>
      <c r="AX276" s="46">
        <f t="shared" si="227"/>
        <v>0</v>
      </c>
      <c r="AY276" s="46">
        <v>0</v>
      </c>
      <c r="AZ276" s="46">
        <f t="shared" si="237"/>
        <v>0</v>
      </c>
      <c r="BA276" s="46">
        <v>0</v>
      </c>
      <c r="BB276" s="46">
        <f t="shared" si="238"/>
        <v>0</v>
      </c>
      <c r="BC276" s="46">
        <v>0</v>
      </c>
      <c r="BD276" s="46">
        <f t="shared" si="239"/>
        <v>0</v>
      </c>
      <c r="BE276" s="46">
        <v>0</v>
      </c>
      <c r="BF276" s="46">
        <f t="shared" si="240"/>
        <v>0</v>
      </c>
      <c r="BG276" s="46">
        <v>0</v>
      </c>
      <c r="BH276" s="46">
        <f t="shared" si="241"/>
        <v>0</v>
      </c>
      <c r="BI276" s="46">
        <v>0</v>
      </c>
      <c r="BJ276" s="46">
        <f t="shared" si="242"/>
        <v>0</v>
      </c>
      <c r="BK276" s="46">
        <v>0</v>
      </c>
      <c r="BL276" s="46">
        <f t="shared" si="243"/>
        <v>0</v>
      </c>
      <c r="BM276" s="46">
        <v>0</v>
      </c>
      <c r="BN276" s="46">
        <f t="shared" si="244"/>
        <v>0</v>
      </c>
      <c r="BO276" s="46">
        <v>0</v>
      </c>
      <c r="BP276" s="46">
        <f t="shared" si="245"/>
        <v>0</v>
      </c>
      <c r="BQ276" s="46">
        <v>0</v>
      </c>
      <c r="BR276" s="46">
        <f t="shared" si="246"/>
        <v>0</v>
      </c>
      <c r="BS276" s="46">
        <v>0</v>
      </c>
      <c r="BT276" s="46">
        <f t="shared" si="247"/>
        <v>0</v>
      </c>
      <c r="BU276" s="46">
        <v>0</v>
      </c>
      <c r="BV276" s="46">
        <f t="shared" si="248"/>
        <v>0</v>
      </c>
      <c r="BW276" s="46">
        <v>0</v>
      </c>
      <c r="BX276" s="46">
        <f t="shared" si="249"/>
        <v>0</v>
      </c>
      <c r="BY276" s="46">
        <v>0</v>
      </c>
      <c r="BZ276" s="46">
        <f t="shared" si="250"/>
        <v>0</v>
      </c>
      <c r="CA276" s="47">
        <v>0</v>
      </c>
      <c r="CB276" s="46">
        <f t="shared" si="251"/>
        <v>0</v>
      </c>
      <c r="CC276" s="48">
        <v>0</v>
      </c>
      <c r="CD276" s="46">
        <f t="shared" si="252"/>
        <v>0</v>
      </c>
      <c r="CE276" s="49">
        <v>60</v>
      </c>
      <c r="CF276" s="106">
        <f t="shared" si="257"/>
        <v>5542.0786666666663</v>
      </c>
      <c r="CG276" s="51">
        <v>133009.74800000005</v>
      </c>
      <c r="CH276" s="52"/>
      <c r="CI276" s="90"/>
      <c r="CJ276" s="53">
        <f>$CF276</f>
        <v>5542.0786666666663</v>
      </c>
      <c r="CK276" s="53">
        <f t="shared" si="270"/>
        <v>5542.0786666666663</v>
      </c>
      <c r="CL276" s="53">
        <f t="shared" si="270"/>
        <v>5542.0786666666663</v>
      </c>
      <c r="CM276" s="53">
        <f t="shared" si="270"/>
        <v>5542.0786666666663</v>
      </c>
      <c r="CN276" s="53">
        <f t="shared" si="268"/>
        <v>5542.0786666666663</v>
      </c>
      <c r="CO276" s="53">
        <f t="shared" si="268"/>
        <v>5542.0786666666663</v>
      </c>
      <c r="CP276" s="53">
        <f t="shared" si="268"/>
        <v>5542.0786666666663</v>
      </c>
      <c r="CQ276" s="53">
        <f t="shared" si="268"/>
        <v>5542.0786666666663</v>
      </c>
      <c r="CR276" s="53">
        <f t="shared" si="268"/>
        <v>5542.0786666666663</v>
      </c>
      <c r="CS276" s="53">
        <f t="shared" si="268"/>
        <v>5542.0786666666663</v>
      </c>
      <c r="CT276" s="53">
        <f t="shared" si="268"/>
        <v>5542.0786666666663</v>
      </c>
      <c r="CU276" s="53">
        <f t="shared" si="268"/>
        <v>5542.0786666666663</v>
      </c>
      <c r="CV276" s="53">
        <f t="shared" si="268"/>
        <v>5542.0786666666663</v>
      </c>
      <c r="CW276" s="53">
        <f t="shared" si="268"/>
        <v>5542.0786666666663</v>
      </c>
      <c r="CX276" s="53">
        <f t="shared" si="269"/>
        <v>5542.0786666666663</v>
      </c>
      <c r="CY276" s="53">
        <f t="shared" si="269"/>
        <v>5542.0786666666663</v>
      </c>
      <c r="CZ276" s="53">
        <f t="shared" si="269"/>
        <v>5542.0786666666663</v>
      </c>
      <c r="DA276" s="53">
        <f t="shared" si="269"/>
        <v>5542.0786666666663</v>
      </c>
      <c r="DB276" s="53">
        <f t="shared" si="269"/>
        <v>5542.0786666666663</v>
      </c>
      <c r="DC276" s="53">
        <f t="shared" si="269"/>
        <v>5542.0786666666663</v>
      </c>
      <c r="DD276" s="53">
        <f t="shared" si="269"/>
        <v>5542.0786666666663</v>
      </c>
      <c r="DE276" s="53">
        <f t="shared" si="269"/>
        <v>5542.0786666666663</v>
      </c>
      <c r="DF276" s="53">
        <f t="shared" si="269"/>
        <v>5542.0786666666663</v>
      </c>
      <c r="DG276" s="54">
        <v>199514.62199999994</v>
      </c>
      <c r="DH276" s="55">
        <v>24</v>
      </c>
      <c r="DI276" s="56" t="s">
        <v>1177</v>
      </c>
      <c r="DJ276" s="57">
        <v>332524.37</v>
      </c>
      <c r="DK276" s="57">
        <v>326982.29716666666</v>
      </c>
      <c r="DL276" s="57">
        <v>321440.22433333332</v>
      </c>
      <c r="DM276" s="57">
        <v>315898.15149999998</v>
      </c>
      <c r="DN276" s="57">
        <v>310356.07866666664</v>
      </c>
      <c r="DO276" s="57">
        <v>3990.2924400000002</v>
      </c>
      <c r="DP276" s="58">
        <v>4250.7698631666663</v>
      </c>
      <c r="DQ276" s="58">
        <v>4178.7229163333332</v>
      </c>
      <c r="DR276" s="58">
        <v>4106.6759694999992</v>
      </c>
      <c r="DS276" s="58">
        <v>4034.6290226666661</v>
      </c>
    </row>
    <row r="277" spans="1:123" x14ac:dyDescent="0.25">
      <c r="A277" s="30" t="s">
        <v>1190</v>
      </c>
      <c r="B277" s="65">
        <v>1722692</v>
      </c>
      <c r="C277" s="66"/>
      <c r="D277" s="67" t="s">
        <v>1191</v>
      </c>
      <c r="E277" s="34" t="s">
        <v>548</v>
      </c>
      <c r="F277" s="34" t="s">
        <v>1165</v>
      </c>
      <c r="G277" s="34" t="s">
        <v>463</v>
      </c>
      <c r="H277" s="34" t="s">
        <v>54</v>
      </c>
      <c r="I277" s="34" t="s">
        <v>490</v>
      </c>
      <c r="J277" s="34" t="s">
        <v>100</v>
      </c>
      <c r="K277" s="34" t="s">
        <v>491</v>
      </c>
      <c r="L277" s="34" t="s">
        <v>744</v>
      </c>
      <c r="M277" s="36">
        <v>1.04</v>
      </c>
      <c r="N277" s="69" t="s">
        <v>586</v>
      </c>
      <c r="O277" s="69" t="s">
        <v>30</v>
      </c>
      <c r="P277" s="37" t="s">
        <v>493</v>
      </c>
      <c r="Q277" s="38">
        <v>2020</v>
      </c>
      <c r="R277" s="39" t="s">
        <v>470</v>
      </c>
      <c r="S277" s="37" t="s">
        <v>493</v>
      </c>
      <c r="T277" s="39" t="s">
        <v>494</v>
      </c>
      <c r="U277" s="39" t="s">
        <v>495</v>
      </c>
      <c r="V277" s="39" t="s">
        <v>550</v>
      </c>
      <c r="W277" s="40" t="s">
        <v>768</v>
      </c>
      <c r="X277" s="40" t="s">
        <v>504</v>
      </c>
      <c r="Y277" s="41"/>
      <c r="Z277" s="274">
        <v>368.66</v>
      </c>
      <c r="AA277" s="42"/>
      <c r="AB277" s="43">
        <v>99657.799999999988</v>
      </c>
      <c r="AC277" s="43">
        <v>0</v>
      </c>
      <c r="AD277" s="43"/>
      <c r="AE277" s="43">
        <v>0</v>
      </c>
      <c r="AF277" s="44"/>
      <c r="AG277" s="45">
        <f t="shared" si="264"/>
        <v>99289</v>
      </c>
      <c r="AH277" s="45">
        <f t="shared" si="265"/>
        <v>99289</v>
      </c>
      <c r="AI277" s="45">
        <f t="shared" si="262"/>
        <v>99657.66</v>
      </c>
      <c r="AJ277" s="256">
        <f>99289</f>
        <v>99289</v>
      </c>
      <c r="AK277" s="46">
        <v>0</v>
      </c>
      <c r="AL277" s="46">
        <f t="shared" si="222"/>
        <v>0</v>
      </c>
      <c r="AM277" s="46">
        <v>0</v>
      </c>
      <c r="AN277" s="46">
        <f t="shared" si="236"/>
        <v>0</v>
      </c>
      <c r="AO277" s="46">
        <v>0</v>
      </c>
      <c r="AP277" s="46">
        <f t="shared" si="223"/>
        <v>0</v>
      </c>
      <c r="AQ277" s="46">
        <v>0</v>
      </c>
      <c r="AR277" s="46">
        <f t="shared" si="224"/>
        <v>0</v>
      </c>
      <c r="AS277" s="46">
        <v>0</v>
      </c>
      <c r="AT277" s="46">
        <f t="shared" si="225"/>
        <v>0</v>
      </c>
      <c r="AU277" s="46">
        <v>0</v>
      </c>
      <c r="AV277" s="46">
        <f t="shared" si="226"/>
        <v>0</v>
      </c>
      <c r="AW277" s="46">
        <v>0</v>
      </c>
      <c r="AX277" s="46">
        <f t="shared" si="227"/>
        <v>0</v>
      </c>
      <c r="AY277" s="46">
        <v>0</v>
      </c>
      <c r="AZ277" s="46">
        <f t="shared" si="237"/>
        <v>0</v>
      </c>
      <c r="BA277" s="46">
        <v>0</v>
      </c>
      <c r="BB277" s="46">
        <f t="shared" si="238"/>
        <v>0</v>
      </c>
      <c r="BC277" s="46">
        <v>0</v>
      </c>
      <c r="BD277" s="46">
        <f t="shared" si="239"/>
        <v>0</v>
      </c>
      <c r="BE277" s="46">
        <v>0</v>
      </c>
      <c r="BF277" s="46">
        <f t="shared" si="240"/>
        <v>0</v>
      </c>
      <c r="BG277" s="46">
        <v>0</v>
      </c>
      <c r="BH277" s="46">
        <f t="shared" si="241"/>
        <v>0</v>
      </c>
      <c r="BI277" s="46">
        <v>0</v>
      </c>
      <c r="BJ277" s="46">
        <f t="shared" si="242"/>
        <v>0</v>
      </c>
      <c r="BK277" s="46">
        <v>0</v>
      </c>
      <c r="BL277" s="46">
        <f t="shared" si="243"/>
        <v>0</v>
      </c>
      <c r="BM277" s="46">
        <v>0</v>
      </c>
      <c r="BN277" s="46">
        <f t="shared" si="244"/>
        <v>0</v>
      </c>
      <c r="BO277" s="46">
        <v>0</v>
      </c>
      <c r="BP277" s="46">
        <f t="shared" si="245"/>
        <v>0</v>
      </c>
      <c r="BQ277" s="46">
        <v>0</v>
      </c>
      <c r="BR277" s="46">
        <f t="shared" si="246"/>
        <v>0</v>
      </c>
      <c r="BS277" s="46">
        <v>0</v>
      </c>
      <c r="BT277" s="46">
        <f t="shared" si="247"/>
        <v>0</v>
      </c>
      <c r="BU277" s="46">
        <v>0</v>
      </c>
      <c r="BV277" s="46">
        <f t="shared" si="248"/>
        <v>0</v>
      </c>
      <c r="BW277" s="46">
        <v>0</v>
      </c>
      <c r="BX277" s="46">
        <f t="shared" si="249"/>
        <v>0</v>
      </c>
      <c r="BY277" s="46">
        <v>0</v>
      </c>
      <c r="BZ277" s="46">
        <f t="shared" si="250"/>
        <v>0</v>
      </c>
      <c r="CA277" s="47">
        <v>0</v>
      </c>
      <c r="CB277" s="46">
        <f t="shared" si="251"/>
        <v>0</v>
      </c>
      <c r="CC277" s="48">
        <v>0</v>
      </c>
      <c r="CD277" s="46">
        <f t="shared" si="252"/>
        <v>0</v>
      </c>
      <c r="CE277" s="49">
        <v>15</v>
      </c>
      <c r="CF277" s="106">
        <f t="shared" si="257"/>
        <v>6643.8440000000001</v>
      </c>
      <c r="CG277" s="51">
        <v>99657.799999999988</v>
      </c>
      <c r="CH277" s="52"/>
      <c r="CI277" s="90"/>
      <c r="CJ277" s="53">
        <f>$CF277</f>
        <v>6643.8440000000001</v>
      </c>
      <c r="CK277" s="53">
        <f t="shared" si="270"/>
        <v>6643.8440000000001</v>
      </c>
      <c r="CL277" s="53">
        <f t="shared" si="270"/>
        <v>6643.8440000000001</v>
      </c>
      <c r="CM277" s="53">
        <f t="shared" si="270"/>
        <v>6643.8440000000001</v>
      </c>
      <c r="CN277" s="53">
        <f t="shared" si="268"/>
        <v>6643.8440000000001</v>
      </c>
      <c r="CO277" s="53">
        <f t="shared" si="268"/>
        <v>6643.8440000000001</v>
      </c>
      <c r="CP277" s="53">
        <f t="shared" si="268"/>
        <v>6643.8440000000001</v>
      </c>
      <c r="CQ277" s="53">
        <f t="shared" si="268"/>
        <v>6643.8440000000001</v>
      </c>
      <c r="CR277" s="53">
        <f t="shared" si="268"/>
        <v>6643.8440000000001</v>
      </c>
      <c r="CS277" s="53">
        <f t="shared" si="268"/>
        <v>6643.8440000000001</v>
      </c>
      <c r="CT277" s="53">
        <f t="shared" si="268"/>
        <v>6643.8440000000001</v>
      </c>
      <c r="CU277" s="53">
        <f t="shared" si="268"/>
        <v>6643.8440000000001</v>
      </c>
      <c r="CV277" s="53">
        <f t="shared" si="268"/>
        <v>6643.8440000000001</v>
      </c>
      <c r="CW277" s="53">
        <f t="shared" si="268"/>
        <v>6643.8440000000001</v>
      </c>
      <c r="CX277" s="53">
        <f t="shared" si="269"/>
        <v>6643.8440000000001</v>
      </c>
      <c r="CY277" s="52"/>
      <c r="CZ277" s="52"/>
      <c r="DA277" s="52"/>
      <c r="DB277" s="52"/>
      <c r="DC277" s="52"/>
      <c r="DD277" s="53"/>
      <c r="DE277" s="53"/>
      <c r="DF277" s="53"/>
      <c r="DG277" s="54">
        <v>0</v>
      </c>
      <c r="DH277" s="55">
        <v>15</v>
      </c>
      <c r="DI277" s="56" t="s">
        <v>1177</v>
      </c>
      <c r="DJ277" s="57">
        <v>99657.799999999988</v>
      </c>
      <c r="DK277" s="57">
        <v>93013.946666666656</v>
      </c>
      <c r="DL277" s="57">
        <v>86370.093333333323</v>
      </c>
      <c r="DM277" s="57">
        <v>79726.239999999991</v>
      </c>
      <c r="DN277" s="57">
        <v>73082.386666666658</v>
      </c>
      <c r="DO277" s="57">
        <v>1195.8935999999999</v>
      </c>
      <c r="DP277" s="58">
        <v>1209.1813066666664</v>
      </c>
      <c r="DQ277" s="58">
        <v>1122.8112133333332</v>
      </c>
      <c r="DR277" s="58">
        <v>1036.4411199999997</v>
      </c>
      <c r="DS277" s="58">
        <v>950.07102666666651</v>
      </c>
    </row>
    <row r="278" spans="1:123" x14ac:dyDescent="0.25">
      <c r="A278" s="30" t="s">
        <v>1192</v>
      </c>
      <c r="B278" s="65">
        <v>1722693</v>
      </c>
      <c r="C278" s="66"/>
      <c r="D278" s="67" t="s">
        <v>1193</v>
      </c>
      <c r="E278" s="34" t="s">
        <v>675</v>
      </c>
      <c r="F278" s="34" t="s">
        <v>1165</v>
      </c>
      <c r="G278" s="34" t="s">
        <v>463</v>
      </c>
      <c r="H278" s="34" t="s">
        <v>54</v>
      </c>
      <c r="I278" s="34" t="s">
        <v>490</v>
      </c>
      <c r="J278" s="34" t="s">
        <v>100</v>
      </c>
      <c r="K278" s="34" t="s">
        <v>692</v>
      </c>
      <c r="L278" s="34" t="s">
        <v>744</v>
      </c>
      <c r="M278" s="36">
        <v>1.04</v>
      </c>
      <c r="N278" s="69" t="s">
        <v>586</v>
      </c>
      <c r="O278" s="69" t="s">
        <v>30</v>
      </c>
      <c r="P278" s="37" t="s">
        <v>493</v>
      </c>
      <c r="Q278" s="38">
        <v>2020</v>
      </c>
      <c r="R278" s="39" t="s">
        <v>470</v>
      </c>
      <c r="S278" s="37" t="s">
        <v>493</v>
      </c>
      <c r="T278" s="39" t="s">
        <v>494</v>
      </c>
      <c r="U278" s="39" t="s">
        <v>495</v>
      </c>
      <c r="V278" s="39" t="s">
        <v>550</v>
      </c>
      <c r="W278" s="40" t="s">
        <v>1184</v>
      </c>
      <c r="X278" s="40" t="s">
        <v>504</v>
      </c>
      <c r="Y278" s="41"/>
      <c r="Z278" s="274">
        <v>202.26</v>
      </c>
      <c r="AA278" s="42"/>
      <c r="AB278" s="43">
        <v>80131.7</v>
      </c>
      <c r="AC278" s="43">
        <v>0</v>
      </c>
      <c r="AD278" s="43"/>
      <c r="AE278" s="43">
        <v>0</v>
      </c>
      <c r="AF278" s="44"/>
      <c r="AG278" s="45">
        <f t="shared" si="264"/>
        <v>79930</v>
      </c>
      <c r="AH278" s="45">
        <f t="shared" si="265"/>
        <v>79930</v>
      </c>
      <c r="AI278" s="45">
        <f t="shared" si="262"/>
        <v>80132.259999999995</v>
      </c>
      <c r="AJ278" s="256">
        <f>79930</f>
        <v>79930</v>
      </c>
      <c r="AK278" s="46">
        <v>0</v>
      </c>
      <c r="AL278" s="46">
        <f t="shared" si="222"/>
        <v>0</v>
      </c>
      <c r="AM278" s="46">
        <v>0</v>
      </c>
      <c r="AN278" s="46">
        <f t="shared" si="236"/>
        <v>0</v>
      </c>
      <c r="AO278" s="46">
        <v>0</v>
      </c>
      <c r="AP278" s="46">
        <f t="shared" si="223"/>
        <v>0</v>
      </c>
      <c r="AQ278" s="46">
        <v>0</v>
      </c>
      <c r="AR278" s="46">
        <f t="shared" si="224"/>
        <v>0</v>
      </c>
      <c r="AS278" s="46">
        <v>0</v>
      </c>
      <c r="AT278" s="46">
        <f t="shared" si="225"/>
        <v>0</v>
      </c>
      <c r="AU278" s="46">
        <v>0</v>
      </c>
      <c r="AV278" s="46">
        <f t="shared" si="226"/>
        <v>0</v>
      </c>
      <c r="AW278" s="46">
        <v>0</v>
      </c>
      <c r="AX278" s="46">
        <f t="shared" si="227"/>
        <v>0</v>
      </c>
      <c r="AY278" s="46">
        <v>0</v>
      </c>
      <c r="AZ278" s="46">
        <f t="shared" si="237"/>
        <v>0</v>
      </c>
      <c r="BA278" s="46">
        <v>0</v>
      </c>
      <c r="BB278" s="46">
        <f t="shared" si="238"/>
        <v>0</v>
      </c>
      <c r="BC278" s="46">
        <v>0</v>
      </c>
      <c r="BD278" s="46">
        <f t="shared" si="239"/>
        <v>0</v>
      </c>
      <c r="BE278" s="46">
        <v>0</v>
      </c>
      <c r="BF278" s="46">
        <f t="shared" si="240"/>
        <v>0</v>
      </c>
      <c r="BG278" s="46">
        <v>0</v>
      </c>
      <c r="BH278" s="46">
        <f t="shared" si="241"/>
        <v>0</v>
      </c>
      <c r="BI278" s="46">
        <v>0</v>
      </c>
      <c r="BJ278" s="46">
        <f t="shared" si="242"/>
        <v>0</v>
      </c>
      <c r="BK278" s="46">
        <v>0</v>
      </c>
      <c r="BL278" s="46">
        <f t="shared" si="243"/>
        <v>0</v>
      </c>
      <c r="BM278" s="46">
        <v>0</v>
      </c>
      <c r="BN278" s="46">
        <f t="shared" si="244"/>
        <v>0</v>
      </c>
      <c r="BO278" s="46">
        <v>0</v>
      </c>
      <c r="BP278" s="46">
        <f t="shared" si="245"/>
        <v>0</v>
      </c>
      <c r="BQ278" s="46">
        <v>0</v>
      </c>
      <c r="BR278" s="46">
        <f t="shared" si="246"/>
        <v>0</v>
      </c>
      <c r="BS278" s="46">
        <v>0</v>
      </c>
      <c r="BT278" s="46">
        <f t="shared" si="247"/>
        <v>0</v>
      </c>
      <c r="BU278" s="46">
        <v>0</v>
      </c>
      <c r="BV278" s="46">
        <f t="shared" si="248"/>
        <v>0</v>
      </c>
      <c r="BW278" s="46">
        <v>0</v>
      </c>
      <c r="BX278" s="46">
        <f t="shared" si="249"/>
        <v>0</v>
      </c>
      <c r="BY278" s="46">
        <v>0</v>
      </c>
      <c r="BZ278" s="46">
        <f t="shared" si="250"/>
        <v>0</v>
      </c>
      <c r="CA278" s="47">
        <v>0</v>
      </c>
      <c r="CB278" s="46">
        <f t="shared" si="251"/>
        <v>0</v>
      </c>
      <c r="CC278" s="48">
        <v>0</v>
      </c>
      <c r="CD278" s="46">
        <f t="shared" si="252"/>
        <v>0</v>
      </c>
      <c r="CE278" s="49">
        <v>15</v>
      </c>
      <c r="CF278" s="106">
        <f t="shared" si="257"/>
        <v>5342.1506666666664</v>
      </c>
      <c r="CG278" s="51">
        <v>80131.7</v>
      </c>
      <c r="CH278" s="52"/>
      <c r="CI278" s="90"/>
      <c r="CJ278" s="53">
        <f>$CF278</f>
        <v>5342.1506666666664</v>
      </c>
      <c r="CK278" s="53">
        <f t="shared" si="270"/>
        <v>5342.1506666666664</v>
      </c>
      <c r="CL278" s="53">
        <f t="shared" si="270"/>
        <v>5342.1506666666664</v>
      </c>
      <c r="CM278" s="53">
        <f t="shared" si="270"/>
        <v>5342.1506666666664</v>
      </c>
      <c r="CN278" s="53">
        <f t="shared" si="268"/>
        <v>5342.1506666666664</v>
      </c>
      <c r="CO278" s="53">
        <f t="shared" si="268"/>
        <v>5342.1506666666664</v>
      </c>
      <c r="CP278" s="53">
        <f t="shared" si="268"/>
        <v>5342.1506666666664</v>
      </c>
      <c r="CQ278" s="53">
        <f t="shared" si="268"/>
        <v>5342.1506666666664</v>
      </c>
      <c r="CR278" s="53">
        <f t="shared" si="268"/>
        <v>5342.1506666666664</v>
      </c>
      <c r="CS278" s="53">
        <f t="shared" si="268"/>
        <v>5342.1506666666664</v>
      </c>
      <c r="CT278" s="53">
        <f t="shared" si="268"/>
        <v>5342.1506666666664</v>
      </c>
      <c r="CU278" s="53">
        <f t="shared" si="268"/>
        <v>5342.1506666666664</v>
      </c>
      <c r="CV278" s="53">
        <f t="shared" si="268"/>
        <v>5342.1506666666664</v>
      </c>
      <c r="CW278" s="53">
        <f t="shared" si="268"/>
        <v>5342.1506666666664</v>
      </c>
      <c r="CX278" s="53">
        <f t="shared" si="269"/>
        <v>5342.1506666666664</v>
      </c>
      <c r="CY278" s="52"/>
      <c r="CZ278" s="52"/>
      <c r="DA278" s="52"/>
      <c r="DB278" s="52"/>
      <c r="DC278" s="52"/>
      <c r="DD278" s="53"/>
      <c r="DE278" s="53"/>
      <c r="DF278" s="53"/>
      <c r="DG278" s="54">
        <v>0</v>
      </c>
      <c r="DH278" s="55">
        <v>15</v>
      </c>
      <c r="DI278" s="56" t="s">
        <v>1177</v>
      </c>
      <c r="DJ278" s="57">
        <v>80131.7</v>
      </c>
      <c r="DK278" s="57">
        <v>74789.58666666667</v>
      </c>
      <c r="DL278" s="57">
        <v>69447.473333333342</v>
      </c>
      <c r="DM278" s="57">
        <v>64105.360000000008</v>
      </c>
      <c r="DN278" s="57">
        <v>58763.246666666673</v>
      </c>
      <c r="DO278" s="57">
        <v>961.58039999999994</v>
      </c>
      <c r="DP278" s="58">
        <v>972.26462666666669</v>
      </c>
      <c r="DQ278" s="58">
        <v>902.81715333333341</v>
      </c>
      <c r="DR278" s="58">
        <v>833.36968000000002</v>
      </c>
      <c r="DS278" s="58">
        <v>763.92220666666674</v>
      </c>
    </row>
    <row r="279" spans="1:123" x14ac:dyDescent="0.25">
      <c r="A279" s="30" t="s">
        <v>1194</v>
      </c>
      <c r="B279" s="65">
        <v>1722694</v>
      </c>
      <c r="C279" s="66"/>
      <c r="D279" s="67" t="s">
        <v>1195</v>
      </c>
      <c r="E279" s="34" t="s">
        <v>548</v>
      </c>
      <c r="F279" s="34" t="s">
        <v>1165</v>
      </c>
      <c r="G279" s="34" t="s">
        <v>463</v>
      </c>
      <c r="H279" s="34" t="s">
        <v>54</v>
      </c>
      <c r="I279" s="34" t="s">
        <v>490</v>
      </c>
      <c r="J279" s="34" t="s">
        <v>100</v>
      </c>
      <c r="K279" s="34" t="s">
        <v>491</v>
      </c>
      <c r="L279" s="34" t="s">
        <v>617</v>
      </c>
      <c r="M279" s="36">
        <v>1.04</v>
      </c>
      <c r="N279" s="69" t="s">
        <v>586</v>
      </c>
      <c r="O279" s="69" t="s">
        <v>30</v>
      </c>
      <c r="P279" s="37" t="s">
        <v>493</v>
      </c>
      <c r="Q279" s="38">
        <v>2019</v>
      </c>
      <c r="R279" s="39" t="s">
        <v>1183</v>
      </c>
      <c r="S279" s="37" t="s">
        <v>686</v>
      </c>
      <c r="T279" s="39" t="s">
        <v>494</v>
      </c>
      <c r="U279" s="39" t="s">
        <v>495</v>
      </c>
      <c r="V279" s="39" t="s">
        <v>687</v>
      </c>
      <c r="W279" s="40" t="s">
        <v>1195</v>
      </c>
      <c r="X279" s="40" t="s">
        <v>504</v>
      </c>
      <c r="Y279" s="86"/>
      <c r="Z279" s="274">
        <v>98596.02</v>
      </c>
      <c r="AA279" s="42"/>
      <c r="AB279" s="43">
        <v>326538.03999999998</v>
      </c>
      <c r="AC279" s="43">
        <v>0</v>
      </c>
      <c r="AD279" s="43"/>
      <c r="AE279" s="43">
        <v>0</v>
      </c>
      <c r="AF279" s="44"/>
      <c r="AG279" s="45">
        <f t="shared" si="264"/>
        <v>227941.72</v>
      </c>
      <c r="AH279" s="45">
        <f t="shared" si="265"/>
        <v>227941.72</v>
      </c>
      <c r="AI279" s="45">
        <f t="shared" si="262"/>
        <v>326537.74</v>
      </c>
      <c r="AJ279" s="256">
        <f>149804.72+78137</f>
        <v>227941.72</v>
      </c>
      <c r="AK279" s="46">
        <v>0</v>
      </c>
      <c r="AL279" s="46">
        <f t="shared" si="222"/>
        <v>0</v>
      </c>
      <c r="AM279" s="46">
        <v>0</v>
      </c>
      <c r="AN279" s="46">
        <f t="shared" si="236"/>
        <v>0</v>
      </c>
      <c r="AO279" s="46">
        <v>0</v>
      </c>
      <c r="AP279" s="46">
        <f t="shared" si="223"/>
        <v>0</v>
      </c>
      <c r="AQ279" s="46">
        <v>0</v>
      </c>
      <c r="AR279" s="46">
        <f t="shared" si="224"/>
        <v>0</v>
      </c>
      <c r="AS279" s="46">
        <v>0</v>
      </c>
      <c r="AT279" s="46">
        <f t="shared" si="225"/>
        <v>0</v>
      </c>
      <c r="AU279" s="46">
        <v>0</v>
      </c>
      <c r="AV279" s="46">
        <f t="shared" si="226"/>
        <v>0</v>
      </c>
      <c r="AW279" s="46">
        <v>0</v>
      </c>
      <c r="AX279" s="46">
        <f t="shared" si="227"/>
        <v>0</v>
      </c>
      <c r="AY279" s="46">
        <v>0</v>
      </c>
      <c r="AZ279" s="46">
        <f t="shared" si="237"/>
        <v>0</v>
      </c>
      <c r="BA279" s="46">
        <v>0</v>
      </c>
      <c r="BB279" s="46">
        <f t="shared" si="238"/>
        <v>0</v>
      </c>
      <c r="BC279" s="46">
        <v>0</v>
      </c>
      <c r="BD279" s="46">
        <f t="shared" si="239"/>
        <v>0</v>
      </c>
      <c r="BE279" s="46">
        <v>0</v>
      </c>
      <c r="BF279" s="46">
        <f t="shared" si="240"/>
        <v>0</v>
      </c>
      <c r="BG279" s="46">
        <v>0</v>
      </c>
      <c r="BH279" s="46">
        <f t="shared" si="241"/>
        <v>0</v>
      </c>
      <c r="BI279" s="46">
        <v>0</v>
      </c>
      <c r="BJ279" s="46">
        <f t="shared" si="242"/>
        <v>0</v>
      </c>
      <c r="BK279" s="46">
        <v>0</v>
      </c>
      <c r="BL279" s="46">
        <f t="shared" si="243"/>
        <v>0</v>
      </c>
      <c r="BM279" s="46">
        <v>0</v>
      </c>
      <c r="BN279" s="46">
        <f t="shared" si="244"/>
        <v>0</v>
      </c>
      <c r="BO279" s="46">
        <v>0</v>
      </c>
      <c r="BP279" s="46">
        <f t="shared" si="245"/>
        <v>0</v>
      </c>
      <c r="BQ279" s="46">
        <v>0</v>
      </c>
      <c r="BR279" s="46">
        <f t="shared" si="246"/>
        <v>0</v>
      </c>
      <c r="BS279" s="46">
        <v>0</v>
      </c>
      <c r="BT279" s="46">
        <f t="shared" si="247"/>
        <v>0</v>
      </c>
      <c r="BU279" s="46">
        <v>0</v>
      </c>
      <c r="BV279" s="46">
        <f t="shared" si="248"/>
        <v>0</v>
      </c>
      <c r="BW279" s="46">
        <v>0</v>
      </c>
      <c r="BX279" s="46">
        <f t="shared" si="249"/>
        <v>0</v>
      </c>
      <c r="BY279" s="46">
        <v>0</v>
      </c>
      <c r="BZ279" s="46">
        <f t="shared" si="250"/>
        <v>0</v>
      </c>
      <c r="CA279" s="47">
        <v>0</v>
      </c>
      <c r="CB279" s="46">
        <f t="shared" si="251"/>
        <v>0</v>
      </c>
      <c r="CC279" s="48">
        <v>0</v>
      </c>
      <c r="CD279" s="46">
        <f t="shared" si="252"/>
        <v>0</v>
      </c>
      <c r="CE279" s="49">
        <v>40</v>
      </c>
      <c r="CF279" s="50">
        <f t="shared" si="257"/>
        <v>8163.4434999999994</v>
      </c>
      <c r="CG279" s="51">
        <v>187759.37299999999</v>
      </c>
      <c r="CH279" s="52"/>
      <c r="CI279" s="52"/>
      <c r="CJ279" s="52">
        <f>$CF279</f>
        <v>8163.4434999999994</v>
      </c>
      <c r="CK279" s="52">
        <f t="shared" si="270"/>
        <v>8163.4434999999994</v>
      </c>
      <c r="CL279" s="52">
        <f t="shared" si="270"/>
        <v>8163.4434999999994</v>
      </c>
      <c r="CM279" s="52">
        <f t="shared" si="270"/>
        <v>8163.4434999999994</v>
      </c>
      <c r="CN279" s="52">
        <f t="shared" si="268"/>
        <v>8163.4434999999994</v>
      </c>
      <c r="CO279" s="52">
        <f t="shared" si="268"/>
        <v>8163.4434999999994</v>
      </c>
      <c r="CP279" s="52">
        <f t="shared" si="268"/>
        <v>8163.4434999999994</v>
      </c>
      <c r="CQ279" s="52">
        <f t="shared" si="268"/>
        <v>8163.4434999999994</v>
      </c>
      <c r="CR279" s="52">
        <f t="shared" si="268"/>
        <v>8163.4434999999994</v>
      </c>
      <c r="CS279" s="52">
        <f t="shared" si="268"/>
        <v>8163.4434999999994</v>
      </c>
      <c r="CT279" s="52">
        <f t="shared" si="268"/>
        <v>8163.4434999999994</v>
      </c>
      <c r="CU279" s="52">
        <f t="shared" si="268"/>
        <v>8163.4434999999994</v>
      </c>
      <c r="CV279" s="52">
        <f t="shared" si="268"/>
        <v>8163.4434999999994</v>
      </c>
      <c r="CW279" s="52">
        <f t="shared" si="268"/>
        <v>8163.4434999999994</v>
      </c>
      <c r="CX279" s="52">
        <f t="shared" si="269"/>
        <v>8163.4434999999994</v>
      </c>
      <c r="CY279" s="52">
        <f t="shared" si="269"/>
        <v>8163.4434999999994</v>
      </c>
      <c r="CZ279" s="52">
        <f t="shared" si="269"/>
        <v>8163.4434999999994</v>
      </c>
      <c r="DA279" s="52">
        <f t="shared" si="269"/>
        <v>8163.4434999999994</v>
      </c>
      <c r="DB279" s="52">
        <f t="shared" si="269"/>
        <v>8163.4434999999994</v>
      </c>
      <c r="DC279" s="52">
        <f t="shared" si="269"/>
        <v>8163.4434999999994</v>
      </c>
      <c r="DD279" s="52">
        <f t="shared" si="269"/>
        <v>8163.4434999999994</v>
      </c>
      <c r="DE279" s="52">
        <f t="shared" si="269"/>
        <v>8163.4434999999994</v>
      </c>
      <c r="DF279" s="52">
        <f t="shared" si="269"/>
        <v>8163.4434999999994</v>
      </c>
      <c r="DG279" s="54">
        <v>138778.66699999999</v>
      </c>
      <c r="DH279" s="55">
        <v>23</v>
      </c>
      <c r="DI279" s="56" t="s">
        <v>1177</v>
      </c>
      <c r="DJ279" s="57">
        <v>176733.32</v>
      </c>
      <c r="DK279" s="57">
        <v>326538.04000000004</v>
      </c>
      <c r="DL279" s="57">
        <v>318374.58900000004</v>
      </c>
      <c r="DM279" s="57">
        <v>310211.13800000004</v>
      </c>
      <c r="DN279" s="57">
        <v>302047.68700000003</v>
      </c>
      <c r="DO279" s="57">
        <v>2120.7998400000001</v>
      </c>
      <c r="DP279" s="58">
        <v>4244.9945200000002</v>
      </c>
      <c r="DQ279" s="58">
        <v>4138.8696570000002</v>
      </c>
      <c r="DR279" s="58">
        <v>4032.7447940000002</v>
      </c>
      <c r="DS279" s="58">
        <v>3926.6199310000002</v>
      </c>
    </row>
    <row r="280" spans="1:123" x14ac:dyDescent="0.25">
      <c r="A280" s="30" t="s">
        <v>1196</v>
      </c>
      <c r="B280" s="65">
        <v>1722699</v>
      </c>
      <c r="C280" s="66"/>
      <c r="D280" s="67" t="s">
        <v>1197</v>
      </c>
      <c r="E280" s="34" t="s">
        <v>478</v>
      </c>
      <c r="F280" s="34" t="s">
        <v>1165</v>
      </c>
      <c r="G280" s="34" t="s">
        <v>463</v>
      </c>
      <c r="H280" s="34" t="s">
        <v>54</v>
      </c>
      <c r="I280" s="34" t="s">
        <v>490</v>
      </c>
      <c r="J280" s="34" t="s">
        <v>35</v>
      </c>
      <c r="K280" s="34" t="s">
        <v>695</v>
      </c>
      <c r="L280" s="34" t="s">
        <v>617</v>
      </c>
      <c r="M280" s="36">
        <v>1.04</v>
      </c>
      <c r="N280" s="69" t="s">
        <v>586</v>
      </c>
      <c r="O280" s="69" t="s">
        <v>30</v>
      </c>
      <c r="P280" s="37" t="s">
        <v>471</v>
      </c>
      <c r="Q280" s="38">
        <v>2021</v>
      </c>
      <c r="R280" s="39" t="s">
        <v>1183</v>
      </c>
      <c r="S280" s="37" t="s">
        <v>686</v>
      </c>
      <c r="T280" s="39" t="s">
        <v>494</v>
      </c>
      <c r="U280" s="39" t="s">
        <v>495</v>
      </c>
      <c r="V280" s="39" t="s">
        <v>687</v>
      </c>
      <c r="W280" s="40" t="s">
        <v>1184</v>
      </c>
      <c r="X280" s="40" t="s">
        <v>504</v>
      </c>
      <c r="Y280" s="86"/>
      <c r="Z280" s="274">
        <v>255569.75</v>
      </c>
      <c r="AA280" s="42" t="s">
        <v>505</v>
      </c>
      <c r="AB280" s="43">
        <f>5236036-1836536</f>
        <v>3399500</v>
      </c>
      <c r="AC280" s="43">
        <v>0</v>
      </c>
      <c r="AD280" s="43"/>
      <c r="AE280" s="43">
        <v>0</v>
      </c>
      <c r="AF280" s="44"/>
      <c r="AG280" s="45">
        <f t="shared" si="264"/>
        <v>4980465.75</v>
      </c>
      <c r="AH280" s="45">
        <f t="shared" si="265"/>
        <v>5137305.1000000015</v>
      </c>
      <c r="AI280" s="45">
        <f t="shared" si="262"/>
        <v>5392874.8500000015</v>
      </c>
      <c r="AJ280" s="256">
        <f>697939+361543</f>
        <v>1059482</v>
      </c>
      <c r="AK280" s="73">
        <v>1451480</v>
      </c>
      <c r="AL280" s="46">
        <f t="shared" si="222"/>
        <v>1509539.2</v>
      </c>
      <c r="AM280" s="73">
        <v>1119612</v>
      </c>
      <c r="AN280" s="46">
        <f t="shared" si="236"/>
        <v>1164396.48</v>
      </c>
      <c r="AO280" s="46">
        <v>620945.875</v>
      </c>
      <c r="AP280" s="46">
        <f t="shared" si="223"/>
        <v>645783.71000000008</v>
      </c>
      <c r="AQ280" s="46">
        <v>364472.9375</v>
      </c>
      <c r="AR280" s="46">
        <f t="shared" si="224"/>
        <v>379051.85500000004</v>
      </c>
      <c r="AS280" s="46">
        <v>182236.46875</v>
      </c>
      <c r="AT280" s="46">
        <f t="shared" si="225"/>
        <v>189525.92750000002</v>
      </c>
      <c r="AU280" s="46">
        <v>182236.46875</v>
      </c>
      <c r="AV280" s="46">
        <f t="shared" si="226"/>
        <v>189525.92750000002</v>
      </c>
      <c r="AW280" s="46">
        <v>0</v>
      </c>
      <c r="AX280" s="46">
        <f t="shared" si="227"/>
        <v>0</v>
      </c>
      <c r="AY280" s="46">
        <v>0</v>
      </c>
      <c r="AZ280" s="46">
        <f t="shared" si="237"/>
        <v>0</v>
      </c>
      <c r="BA280" s="46">
        <v>0</v>
      </c>
      <c r="BB280" s="46">
        <f t="shared" si="238"/>
        <v>0</v>
      </c>
      <c r="BC280" s="46">
        <v>0</v>
      </c>
      <c r="BD280" s="46">
        <f t="shared" si="239"/>
        <v>0</v>
      </c>
      <c r="BE280" s="46">
        <v>0</v>
      </c>
      <c r="BF280" s="46">
        <f t="shared" si="240"/>
        <v>0</v>
      </c>
      <c r="BG280" s="46">
        <v>0</v>
      </c>
      <c r="BH280" s="46">
        <f t="shared" si="241"/>
        <v>0</v>
      </c>
      <c r="BI280" s="46">
        <v>0</v>
      </c>
      <c r="BJ280" s="46">
        <f t="shared" si="242"/>
        <v>0</v>
      </c>
      <c r="BK280" s="46">
        <v>0</v>
      </c>
      <c r="BL280" s="46">
        <f t="shared" si="243"/>
        <v>0</v>
      </c>
      <c r="BM280" s="46">
        <v>0</v>
      </c>
      <c r="BN280" s="46">
        <f t="shared" si="244"/>
        <v>0</v>
      </c>
      <c r="BO280" s="46">
        <v>0</v>
      </c>
      <c r="BP280" s="46">
        <f t="shared" si="245"/>
        <v>0</v>
      </c>
      <c r="BQ280" s="46">
        <v>0</v>
      </c>
      <c r="BR280" s="46">
        <f t="shared" si="246"/>
        <v>0</v>
      </c>
      <c r="BS280" s="46">
        <v>0</v>
      </c>
      <c r="BT280" s="46">
        <f t="shared" si="247"/>
        <v>0</v>
      </c>
      <c r="BU280" s="46">
        <v>0</v>
      </c>
      <c r="BV280" s="46">
        <f t="shared" si="248"/>
        <v>0</v>
      </c>
      <c r="BW280" s="46">
        <v>0</v>
      </c>
      <c r="BX280" s="46">
        <f t="shared" si="249"/>
        <v>0</v>
      </c>
      <c r="BY280" s="46">
        <v>0</v>
      </c>
      <c r="BZ280" s="46">
        <f t="shared" si="250"/>
        <v>0</v>
      </c>
      <c r="CA280" s="47">
        <v>0</v>
      </c>
      <c r="CB280" s="46">
        <f t="shared" si="251"/>
        <v>0</v>
      </c>
      <c r="CC280" s="48">
        <v>0</v>
      </c>
      <c r="CD280" s="46">
        <f t="shared" si="252"/>
        <v>0</v>
      </c>
      <c r="CE280" s="49">
        <v>60</v>
      </c>
      <c r="CF280" s="50">
        <f t="shared" si="257"/>
        <v>89881.247500000027</v>
      </c>
      <c r="CG280" s="71">
        <v>1483543.5701666672</v>
      </c>
      <c r="CH280" s="52"/>
      <c r="CI280" s="52"/>
      <c r="CJ280" s="52"/>
      <c r="CK280" s="53"/>
      <c r="CL280" s="53"/>
      <c r="CM280" s="53"/>
      <c r="CN280" s="53"/>
      <c r="CO280" s="53"/>
      <c r="CP280" s="52">
        <f t="shared" si="268"/>
        <v>89881.247500000027</v>
      </c>
      <c r="CQ280" s="52">
        <f t="shared" si="268"/>
        <v>89881.247500000027</v>
      </c>
      <c r="CR280" s="52">
        <f t="shared" si="268"/>
        <v>89881.247500000027</v>
      </c>
      <c r="CS280" s="52">
        <f t="shared" si="268"/>
        <v>89881.247500000027</v>
      </c>
      <c r="CT280" s="52">
        <f t="shared" si="268"/>
        <v>89881.247500000027</v>
      </c>
      <c r="CU280" s="52">
        <f t="shared" si="268"/>
        <v>89881.247500000027</v>
      </c>
      <c r="CV280" s="52">
        <f t="shared" si="268"/>
        <v>89881.247500000027</v>
      </c>
      <c r="CW280" s="52">
        <f t="shared" si="268"/>
        <v>89881.247500000027</v>
      </c>
      <c r="CX280" s="52">
        <f t="shared" si="269"/>
        <v>89881.247500000027</v>
      </c>
      <c r="CY280" s="52">
        <f t="shared" si="269"/>
        <v>89881.247500000027</v>
      </c>
      <c r="CZ280" s="52">
        <f t="shared" si="269"/>
        <v>89881.247500000027</v>
      </c>
      <c r="DA280" s="52">
        <f t="shared" si="269"/>
        <v>89881.247500000027</v>
      </c>
      <c r="DB280" s="52">
        <f t="shared" si="269"/>
        <v>89881.247500000027</v>
      </c>
      <c r="DC280" s="52">
        <f t="shared" si="269"/>
        <v>89881.247500000027</v>
      </c>
      <c r="DD280" s="52">
        <f t="shared" si="269"/>
        <v>89881.247500000027</v>
      </c>
      <c r="DE280" s="52">
        <f t="shared" si="269"/>
        <v>89881.247500000027</v>
      </c>
      <c r="DF280" s="52">
        <f t="shared" si="269"/>
        <v>89881.247500000027</v>
      </c>
      <c r="DG280" s="54">
        <v>3752492.5598333329</v>
      </c>
      <c r="DH280" s="55">
        <v>17</v>
      </c>
      <c r="DI280" s="56" t="s">
        <v>1177</v>
      </c>
      <c r="DJ280" s="57">
        <v>617114.13</v>
      </c>
      <c r="DK280" s="57">
        <v>1915053.13</v>
      </c>
      <c r="DL280" s="57">
        <v>3066532.63</v>
      </c>
      <c r="DM280" s="57">
        <v>3886144.38</v>
      </c>
      <c r="DN280" s="57">
        <v>4507090.2549999999</v>
      </c>
      <c r="DO280" s="57">
        <v>7405.3695600000001</v>
      </c>
      <c r="DP280" s="58">
        <v>24895.690689999996</v>
      </c>
      <c r="DQ280" s="58">
        <v>39864.924189999998</v>
      </c>
      <c r="DR280" s="58">
        <v>50519.876939999995</v>
      </c>
      <c r="DS280" s="58">
        <v>58592.173314999993</v>
      </c>
    </row>
    <row r="281" spans="1:123" x14ac:dyDescent="0.25">
      <c r="A281" s="30" t="s">
        <v>1198</v>
      </c>
      <c r="B281" s="65">
        <v>1722700</v>
      </c>
      <c r="C281" s="66"/>
      <c r="D281" s="67" t="s">
        <v>1199</v>
      </c>
      <c r="E281" s="34" t="s">
        <v>548</v>
      </c>
      <c r="F281" s="34" t="s">
        <v>1165</v>
      </c>
      <c r="G281" s="34" t="s">
        <v>463</v>
      </c>
      <c r="H281" s="34" t="s">
        <v>54</v>
      </c>
      <c r="I281" s="34" t="s">
        <v>490</v>
      </c>
      <c r="J281" s="34" t="s">
        <v>35</v>
      </c>
      <c r="K281" s="34" t="s">
        <v>714</v>
      </c>
      <c r="L281" s="34" t="s">
        <v>617</v>
      </c>
      <c r="M281" s="36">
        <v>1.04</v>
      </c>
      <c r="N281" s="69" t="s">
        <v>586</v>
      </c>
      <c r="O281" s="69" t="s">
        <v>58</v>
      </c>
      <c r="P281" s="37" t="s">
        <v>493</v>
      </c>
      <c r="Q281" s="38">
        <v>2021</v>
      </c>
      <c r="R281" s="39" t="s">
        <v>1183</v>
      </c>
      <c r="S281" s="37" t="s">
        <v>686</v>
      </c>
      <c r="T281" s="39" t="s">
        <v>494</v>
      </c>
      <c r="U281" s="39" t="s">
        <v>495</v>
      </c>
      <c r="V281" s="39" t="s">
        <v>687</v>
      </c>
      <c r="W281" s="40" t="s">
        <v>1184</v>
      </c>
      <c r="X281" s="40">
        <v>2022</v>
      </c>
      <c r="Y281" s="86"/>
      <c r="Z281" s="274">
        <v>179293.64</v>
      </c>
      <c r="AA281" s="42" t="s">
        <v>505</v>
      </c>
      <c r="AB281" s="43">
        <f>2177488+162500</f>
        <v>2339988</v>
      </c>
      <c r="AC281" s="43">
        <v>0</v>
      </c>
      <c r="AD281" s="43"/>
      <c r="AE281" s="43">
        <v>0</v>
      </c>
      <c r="AF281" s="44"/>
      <c r="AG281" s="45">
        <f t="shared" si="264"/>
        <v>2160694.5</v>
      </c>
      <c r="AH281" s="45">
        <f t="shared" si="265"/>
        <v>2234707.52</v>
      </c>
      <c r="AI281" s="45">
        <f t="shared" si="262"/>
        <v>2414001.16</v>
      </c>
      <c r="AJ281" s="256">
        <f>200000+110369</f>
        <v>310369</v>
      </c>
      <c r="AK281" s="73">
        <v>1262500</v>
      </c>
      <c r="AL281" s="46">
        <f t="shared" si="222"/>
        <v>1313000</v>
      </c>
      <c r="AM281" s="46">
        <v>293912.5</v>
      </c>
      <c r="AN281" s="46">
        <f t="shared" si="236"/>
        <v>305669</v>
      </c>
      <c r="AO281" s="46">
        <v>293913</v>
      </c>
      <c r="AP281" s="46">
        <f t="shared" si="223"/>
        <v>305669.52</v>
      </c>
      <c r="AQ281" s="46">
        <v>0</v>
      </c>
      <c r="AR281" s="46">
        <f t="shared" si="224"/>
        <v>0</v>
      </c>
      <c r="AS281" s="46">
        <v>0</v>
      </c>
      <c r="AT281" s="46">
        <f t="shared" si="225"/>
        <v>0</v>
      </c>
      <c r="AU281" s="46">
        <v>0</v>
      </c>
      <c r="AV281" s="46">
        <f t="shared" si="226"/>
        <v>0</v>
      </c>
      <c r="AW281" s="46">
        <v>0</v>
      </c>
      <c r="AX281" s="46">
        <f t="shared" si="227"/>
        <v>0</v>
      </c>
      <c r="AY281" s="46">
        <v>0</v>
      </c>
      <c r="AZ281" s="46">
        <f t="shared" si="237"/>
        <v>0</v>
      </c>
      <c r="BA281" s="46">
        <v>0</v>
      </c>
      <c r="BB281" s="46">
        <f t="shared" si="238"/>
        <v>0</v>
      </c>
      <c r="BC281" s="46">
        <v>0</v>
      </c>
      <c r="BD281" s="46">
        <f t="shared" si="239"/>
        <v>0</v>
      </c>
      <c r="BE281" s="46">
        <v>0</v>
      </c>
      <c r="BF281" s="46">
        <f t="shared" si="240"/>
        <v>0</v>
      </c>
      <c r="BG281" s="46">
        <v>0</v>
      </c>
      <c r="BH281" s="46">
        <f t="shared" si="241"/>
        <v>0</v>
      </c>
      <c r="BI281" s="46">
        <v>0</v>
      </c>
      <c r="BJ281" s="46">
        <f t="shared" si="242"/>
        <v>0</v>
      </c>
      <c r="BK281" s="46">
        <v>0</v>
      </c>
      <c r="BL281" s="46">
        <f t="shared" si="243"/>
        <v>0</v>
      </c>
      <c r="BM281" s="46">
        <v>0</v>
      </c>
      <c r="BN281" s="46">
        <f t="shared" si="244"/>
        <v>0</v>
      </c>
      <c r="BO281" s="46">
        <v>0</v>
      </c>
      <c r="BP281" s="46">
        <f t="shared" si="245"/>
        <v>0</v>
      </c>
      <c r="BQ281" s="46">
        <v>0</v>
      </c>
      <c r="BR281" s="46">
        <f t="shared" si="246"/>
        <v>0</v>
      </c>
      <c r="BS281" s="46">
        <v>0</v>
      </c>
      <c r="BT281" s="46">
        <f t="shared" si="247"/>
        <v>0</v>
      </c>
      <c r="BU281" s="46">
        <v>0</v>
      </c>
      <c r="BV281" s="46">
        <f t="shared" si="248"/>
        <v>0</v>
      </c>
      <c r="BW281" s="46">
        <v>0</v>
      </c>
      <c r="BX281" s="46">
        <f t="shared" si="249"/>
        <v>0</v>
      </c>
      <c r="BY281" s="46">
        <v>0</v>
      </c>
      <c r="BZ281" s="46">
        <f t="shared" si="250"/>
        <v>0</v>
      </c>
      <c r="CA281" s="47">
        <v>0</v>
      </c>
      <c r="CB281" s="46">
        <f t="shared" si="251"/>
        <v>0</v>
      </c>
      <c r="CC281" s="48">
        <v>0</v>
      </c>
      <c r="CD281" s="46">
        <f t="shared" si="252"/>
        <v>0</v>
      </c>
      <c r="CE281" s="49">
        <v>60</v>
      </c>
      <c r="CF281" s="50">
        <f t="shared" si="257"/>
        <v>40233.352666666666</v>
      </c>
      <c r="CG281" s="71">
        <v>725829.49999999977</v>
      </c>
      <c r="CH281" s="52"/>
      <c r="CI281" s="52"/>
      <c r="CJ281" s="52"/>
      <c r="CK281" s="53"/>
      <c r="CL281" s="53"/>
      <c r="CM281" s="52">
        <f t="shared" ref="CM281:DB296" si="271">$CF281</f>
        <v>40233.352666666666</v>
      </c>
      <c r="CN281" s="52">
        <f t="shared" si="271"/>
        <v>40233.352666666666</v>
      </c>
      <c r="CO281" s="52">
        <f t="shared" si="271"/>
        <v>40233.352666666666</v>
      </c>
      <c r="CP281" s="52">
        <f t="shared" si="268"/>
        <v>40233.352666666666</v>
      </c>
      <c r="CQ281" s="52">
        <f t="shared" si="268"/>
        <v>40233.352666666666</v>
      </c>
      <c r="CR281" s="52">
        <f t="shared" si="268"/>
        <v>40233.352666666666</v>
      </c>
      <c r="CS281" s="52">
        <f t="shared" si="268"/>
        <v>40233.352666666666</v>
      </c>
      <c r="CT281" s="52">
        <f t="shared" si="268"/>
        <v>40233.352666666666</v>
      </c>
      <c r="CU281" s="52">
        <f t="shared" si="268"/>
        <v>40233.352666666666</v>
      </c>
      <c r="CV281" s="52">
        <f t="shared" si="268"/>
        <v>40233.352666666666</v>
      </c>
      <c r="CW281" s="52">
        <f t="shared" si="268"/>
        <v>40233.352666666666</v>
      </c>
      <c r="CX281" s="52">
        <f t="shared" si="269"/>
        <v>40233.352666666666</v>
      </c>
      <c r="CY281" s="52">
        <f t="shared" si="269"/>
        <v>40233.352666666666</v>
      </c>
      <c r="CZ281" s="52">
        <f t="shared" si="269"/>
        <v>40233.352666666666</v>
      </c>
      <c r="DA281" s="52">
        <f t="shared" si="269"/>
        <v>40233.352666666666</v>
      </c>
      <c r="DB281" s="52">
        <f t="shared" si="269"/>
        <v>40233.352666666666</v>
      </c>
      <c r="DC281" s="52">
        <f t="shared" si="269"/>
        <v>40233.352666666666</v>
      </c>
      <c r="DD281" s="52">
        <f t="shared" si="269"/>
        <v>40233.352666666666</v>
      </c>
      <c r="DE281" s="52">
        <f t="shared" si="269"/>
        <v>40233.352666666666</v>
      </c>
      <c r="DF281" s="52">
        <f t="shared" si="269"/>
        <v>40233.352666666666</v>
      </c>
      <c r="DG281" s="54">
        <v>1451659.0000000002</v>
      </c>
      <c r="DH281" s="55">
        <v>20</v>
      </c>
      <c r="DI281" s="56" t="s">
        <v>1177</v>
      </c>
      <c r="DJ281" s="57">
        <v>289663</v>
      </c>
      <c r="DK281" s="57">
        <v>939663</v>
      </c>
      <c r="DL281" s="57">
        <v>1589663</v>
      </c>
      <c r="DM281" s="57">
        <v>1883575.5</v>
      </c>
      <c r="DN281" s="57">
        <v>2177488.5</v>
      </c>
      <c r="DO281" s="57">
        <v>3475.9560000000001</v>
      </c>
      <c r="DP281" s="58">
        <v>12215.618999999999</v>
      </c>
      <c r="DQ281" s="58">
        <v>20665.618999999999</v>
      </c>
      <c r="DR281" s="58">
        <v>24486.481499999998</v>
      </c>
      <c r="DS281" s="58">
        <v>28307.3505</v>
      </c>
    </row>
    <row r="282" spans="1:123" x14ac:dyDescent="0.25">
      <c r="A282" s="30" t="s">
        <v>1200</v>
      </c>
      <c r="B282" s="65">
        <v>1722701</v>
      </c>
      <c r="C282" s="66"/>
      <c r="D282" s="67" t="s">
        <v>1201</v>
      </c>
      <c r="E282" s="34" t="s">
        <v>478</v>
      </c>
      <c r="F282" s="34" t="s">
        <v>1165</v>
      </c>
      <c r="G282" s="34" t="s">
        <v>463</v>
      </c>
      <c r="H282" s="34" t="s">
        <v>54</v>
      </c>
      <c r="I282" s="34" t="s">
        <v>490</v>
      </c>
      <c r="J282" s="34" t="s">
        <v>112</v>
      </c>
      <c r="K282" s="34" t="s">
        <v>491</v>
      </c>
      <c r="L282" s="34" t="s">
        <v>617</v>
      </c>
      <c r="M282" s="36">
        <v>1.04</v>
      </c>
      <c r="N282" s="69" t="s">
        <v>586</v>
      </c>
      <c r="O282" s="69" t="s">
        <v>30</v>
      </c>
      <c r="P282" s="37" t="s">
        <v>493</v>
      </c>
      <c r="Q282" s="38">
        <v>2021</v>
      </c>
      <c r="R282" s="39" t="s">
        <v>1183</v>
      </c>
      <c r="S282" s="37" t="s">
        <v>493</v>
      </c>
      <c r="T282" s="39" t="s">
        <v>494</v>
      </c>
      <c r="U282" s="39" t="s">
        <v>495</v>
      </c>
      <c r="V282" s="39" t="s">
        <v>550</v>
      </c>
      <c r="W282" s="40" t="s">
        <v>1184</v>
      </c>
      <c r="X282" s="40" t="s">
        <v>504</v>
      </c>
      <c r="Y282" s="41"/>
      <c r="Z282" s="274">
        <v>26300.23</v>
      </c>
      <c r="AA282" s="42"/>
      <c r="AB282" s="43">
        <v>626126.20000000007</v>
      </c>
      <c r="AC282" s="43">
        <v>0</v>
      </c>
      <c r="AD282" s="43"/>
      <c r="AE282" s="43">
        <v>0</v>
      </c>
      <c r="AF282" s="44"/>
      <c r="AG282" s="45">
        <f t="shared" si="264"/>
        <v>599826.20000000007</v>
      </c>
      <c r="AH282" s="45">
        <f t="shared" si="265"/>
        <v>605483.19680000003</v>
      </c>
      <c r="AI282" s="45">
        <f t="shared" si="262"/>
        <v>631783.42680000002</v>
      </c>
      <c r="AJ282" s="256">
        <f>424275.28+34126</f>
        <v>458401.28000000003</v>
      </c>
      <c r="AK282" s="46">
        <v>141424.92000000004</v>
      </c>
      <c r="AL282" s="46">
        <f t="shared" si="222"/>
        <v>147081.91680000004</v>
      </c>
      <c r="AM282" s="46">
        <v>0</v>
      </c>
      <c r="AN282" s="46">
        <f t="shared" si="236"/>
        <v>0</v>
      </c>
      <c r="AO282" s="46">
        <v>0</v>
      </c>
      <c r="AP282" s="46">
        <f t="shared" si="223"/>
        <v>0</v>
      </c>
      <c r="AQ282" s="46">
        <v>0</v>
      </c>
      <c r="AR282" s="46">
        <f t="shared" si="224"/>
        <v>0</v>
      </c>
      <c r="AS282" s="46">
        <v>0</v>
      </c>
      <c r="AT282" s="46">
        <f t="shared" si="225"/>
        <v>0</v>
      </c>
      <c r="AU282" s="46">
        <v>0</v>
      </c>
      <c r="AV282" s="46">
        <f t="shared" si="226"/>
        <v>0</v>
      </c>
      <c r="AW282" s="46">
        <v>0</v>
      </c>
      <c r="AX282" s="46">
        <f t="shared" si="227"/>
        <v>0</v>
      </c>
      <c r="AY282" s="46">
        <v>0</v>
      </c>
      <c r="AZ282" s="46">
        <f t="shared" si="237"/>
        <v>0</v>
      </c>
      <c r="BA282" s="46">
        <v>0</v>
      </c>
      <c r="BB282" s="46">
        <f t="shared" si="238"/>
        <v>0</v>
      </c>
      <c r="BC282" s="46">
        <v>0</v>
      </c>
      <c r="BD282" s="46">
        <f t="shared" si="239"/>
        <v>0</v>
      </c>
      <c r="BE282" s="46">
        <v>0</v>
      </c>
      <c r="BF282" s="46">
        <f t="shared" si="240"/>
        <v>0</v>
      </c>
      <c r="BG282" s="46">
        <v>0</v>
      </c>
      <c r="BH282" s="46">
        <f t="shared" si="241"/>
        <v>0</v>
      </c>
      <c r="BI282" s="46">
        <v>0</v>
      </c>
      <c r="BJ282" s="46">
        <f t="shared" si="242"/>
        <v>0</v>
      </c>
      <c r="BK282" s="46">
        <v>0</v>
      </c>
      <c r="BL282" s="46">
        <f t="shared" si="243"/>
        <v>0</v>
      </c>
      <c r="BM282" s="46">
        <v>0</v>
      </c>
      <c r="BN282" s="46">
        <f t="shared" si="244"/>
        <v>0</v>
      </c>
      <c r="BO282" s="46">
        <v>0</v>
      </c>
      <c r="BP282" s="46">
        <f t="shared" si="245"/>
        <v>0</v>
      </c>
      <c r="BQ282" s="46">
        <v>0</v>
      </c>
      <c r="BR282" s="46">
        <f t="shared" si="246"/>
        <v>0</v>
      </c>
      <c r="BS282" s="46">
        <v>0</v>
      </c>
      <c r="BT282" s="46">
        <f t="shared" si="247"/>
        <v>0</v>
      </c>
      <c r="BU282" s="46">
        <v>0</v>
      </c>
      <c r="BV282" s="46">
        <f t="shared" si="248"/>
        <v>0</v>
      </c>
      <c r="BW282" s="46">
        <v>0</v>
      </c>
      <c r="BX282" s="46">
        <f t="shared" si="249"/>
        <v>0</v>
      </c>
      <c r="BY282" s="46">
        <v>0</v>
      </c>
      <c r="BZ282" s="46">
        <f t="shared" si="250"/>
        <v>0</v>
      </c>
      <c r="CA282" s="47">
        <v>0</v>
      </c>
      <c r="CB282" s="46">
        <f t="shared" si="251"/>
        <v>0</v>
      </c>
      <c r="CC282" s="48">
        <v>0</v>
      </c>
      <c r="CD282" s="46">
        <f t="shared" si="252"/>
        <v>0</v>
      </c>
      <c r="CE282" s="49">
        <v>60</v>
      </c>
      <c r="CF282" s="50">
        <f t="shared" si="257"/>
        <v>10529.72378</v>
      </c>
      <c r="CG282" s="51">
        <v>229579.6066666668</v>
      </c>
      <c r="CH282" s="52"/>
      <c r="CI282" s="52"/>
      <c r="CJ282" s="52"/>
      <c r="CK282" s="52">
        <f>$CF282</f>
        <v>10529.72378</v>
      </c>
      <c r="CL282" s="52">
        <f>$CF282</f>
        <v>10529.72378</v>
      </c>
      <c r="CM282" s="52">
        <f t="shared" si="271"/>
        <v>10529.72378</v>
      </c>
      <c r="CN282" s="52">
        <f t="shared" si="271"/>
        <v>10529.72378</v>
      </c>
      <c r="CO282" s="52">
        <f t="shared" si="271"/>
        <v>10529.72378</v>
      </c>
      <c r="CP282" s="52">
        <f t="shared" si="268"/>
        <v>10529.72378</v>
      </c>
      <c r="CQ282" s="52">
        <f t="shared" si="268"/>
        <v>10529.72378</v>
      </c>
      <c r="CR282" s="52">
        <f t="shared" si="268"/>
        <v>10529.72378</v>
      </c>
      <c r="CS282" s="52">
        <f t="shared" si="268"/>
        <v>10529.72378</v>
      </c>
      <c r="CT282" s="52">
        <f t="shared" si="268"/>
        <v>10529.72378</v>
      </c>
      <c r="CU282" s="52">
        <f t="shared" si="268"/>
        <v>10529.72378</v>
      </c>
      <c r="CV282" s="52">
        <f t="shared" si="268"/>
        <v>10529.72378</v>
      </c>
      <c r="CW282" s="52">
        <f t="shared" si="268"/>
        <v>10529.72378</v>
      </c>
      <c r="CX282" s="52">
        <f t="shared" si="269"/>
        <v>10529.72378</v>
      </c>
      <c r="CY282" s="52">
        <f t="shared" si="269"/>
        <v>10529.72378</v>
      </c>
      <c r="CZ282" s="52">
        <f t="shared" si="269"/>
        <v>10529.72378</v>
      </c>
      <c r="DA282" s="52">
        <f t="shared" si="269"/>
        <v>10529.72378</v>
      </c>
      <c r="DB282" s="52">
        <f t="shared" si="269"/>
        <v>10529.72378</v>
      </c>
      <c r="DC282" s="52">
        <f t="shared" si="269"/>
        <v>10529.72378</v>
      </c>
      <c r="DD282" s="52">
        <f t="shared" si="269"/>
        <v>10529.72378</v>
      </c>
      <c r="DE282" s="52">
        <f t="shared" si="269"/>
        <v>10529.72378</v>
      </c>
      <c r="DF282" s="52">
        <f t="shared" si="269"/>
        <v>10529.72378</v>
      </c>
      <c r="DG282" s="54">
        <v>396546.59333333327</v>
      </c>
      <c r="DH282" s="55">
        <v>22</v>
      </c>
      <c r="DI282" s="56" t="s">
        <v>1177</v>
      </c>
      <c r="DJ282" s="57">
        <v>60426.000000000007</v>
      </c>
      <c r="DK282" s="57">
        <v>484701.28</v>
      </c>
      <c r="DL282" s="57">
        <v>626126.20000000007</v>
      </c>
      <c r="DM282" s="57">
        <v>615690.76333333342</v>
      </c>
      <c r="DN282" s="57">
        <v>605255.32666666678</v>
      </c>
      <c r="DO282" s="57">
        <v>725.11200000000008</v>
      </c>
      <c r="DP282" s="58">
        <v>6301.1166400000002</v>
      </c>
      <c r="DQ282" s="58">
        <v>8139.6406000000006</v>
      </c>
      <c r="DR282" s="58">
        <v>8003.9799233333342</v>
      </c>
      <c r="DS282" s="58">
        <v>7868.3192466666678</v>
      </c>
    </row>
    <row r="283" spans="1:123" x14ac:dyDescent="0.25">
      <c r="A283" s="30" t="s">
        <v>1202</v>
      </c>
      <c r="B283" s="65">
        <v>1722702</v>
      </c>
      <c r="C283" s="66"/>
      <c r="D283" s="67" t="s">
        <v>1203</v>
      </c>
      <c r="E283" s="34" t="s">
        <v>478</v>
      </c>
      <c r="F283" s="34" t="s">
        <v>1165</v>
      </c>
      <c r="G283" s="34" t="s">
        <v>463</v>
      </c>
      <c r="H283" s="34" t="s">
        <v>54</v>
      </c>
      <c r="I283" s="34" t="s">
        <v>490</v>
      </c>
      <c r="J283" s="34" t="s">
        <v>119</v>
      </c>
      <c r="K283" s="34" t="s">
        <v>491</v>
      </c>
      <c r="L283" s="34" t="s">
        <v>617</v>
      </c>
      <c r="M283" s="36">
        <v>1.04</v>
      </c>
      <c r="N283" s="69" t="s">
        <v>586</v>
      </c>
      <c r="O283" s="69" t="s">
        <v>30</v>
      </c>
      <c r="P283" s="37" t="s">
        <v>493</v>
      </c>
      <c r="Q283" s="38">
        <v>2021</v>
      </c>
      <c r="R283" s="39" t="s">
        <v>1183</v>
      </c>
      <c r="S283" s="37" t="s">
        <v>493</v>
      </c>
      <c r="T283" s="39" t="s">
        <v>494</v>
      </c>
      <c r="U283" s="39" t="s">
        <v>495</v>
      </c>
      <c r="V283" s="39" t="s">
        <v>550</v>
      </c>
      <c r="W283" s="40" t="s">
        <v>1184</v>
      </c>
      <c r="X283" s="40" t="s">
        <v>504</v>
      </c>
      <c r="Y283" s="41"/>
      <c r="Z283" s="274">
        <v>5221.99</v>
      </c>
      <c r="AA283" s="42"/>
      <c r="AB283" s="43">
        <v>168968.16000000003</v>
      </c>
      <c r="AC283" s="43">
        <v>0</v>
      </c>
      <c r="AD283" s="43"/>
      <c r="AE283" s="43">
        <v>0</v>
      </c>
      <c r="AF283" s="44"/>
      <c r="AG283" s="45">
        <f t="shared" si="264"/>
        <v>158506.16000000003</v>
      </c>
      <c r="AH283" s="45">
        <f t="shared" si="265"/>
        <v>161231.04320000001</v>
      </c>
      <c r="AI283" s="45">
        <f t="shared" si="262"/>
        <v>166453.03320000001</v>
      </c>
      <c r="AJ283" s="256">
        <f>68122.08+22262</f>
        <v>90384.08</v>
      </c>
      <c r="AK283" s="46">
        <v>68122.080000000016</v>
      </c>
      <c r="AL283" s="46">
        <f t="shared" si="222"/>
        <v>70846.963200000013</v>
      </c>
      <c r="AM283" s="46">
        <v>0</v>
      </c>
      <c r="AN283" s="46">
        <f t="shared" si="236"/>
        <v>0</v>
      </c>
      <c r="AO283" s="46">
        <v>0</v>
      </c>
      <c r="AP283" s="46">
        <f t="shared" si="223"/>
        <v>0</v>
      </c>
      <c r="AQ283" s="46">
        <v>0</v>
      </c>
      <c r="AR283" s="46">
        <f t="shared" si="224"/>
        <v>0</v>
      </c>
      <c r="AS283" s="46">
        <v>0</v>
      </c>
      <c r="AT283" s="46">
        <f t="shared" si="225"/>
        <v>0</v>
      </c>
      <c r="AU283" s="46">
        <v>0</v>
      </c>
      <c r="AV283" s="46">
        <f t="shared" si="226"/>
        <v>0</v>
      </c>
      <c r="AW283" s="46">
        <v>0</v>
      </c>
      <c r="AX283" s="46">
        <f t="shared" si="227"/>
        <v>0</v>
      </c>
      <c r="AY283" s="46">
        <v>0</v>
      </c>
      <c r="AZ283" s="46">
        <f t="shared" si="237"/>
        <v>0</v>
      </c>
      <c r="BA283" s="46">
        <v>0</v>
      </c>
      <c r="BB283" s="46">
        <f t="shared" si="238"/>
        <v>0</v>
      </c>
      <c r="BC283" s="46">
        <v>0</v>
      </c>
      <c r="BD283" s="46">
        <f t="shared" si="239"/>
        <v>0</v>
      </c>
      <c r="BE283" s="46">
        <v>0</v>
      </c>
      <c r="BF283" s="46">
        <f t="shared" si="240"/>
        <v>0</v>
      </c>
      <c r="BG283" s="46">
        <v>0</v>
      </c>
      <c r="BH283" s="46">
        <f t="shared" si="241"/>
        <v>0</v>
      </c>
      <c r="BI283" s="46">
        <v>0</v>
      </c>
      <c r="BJ283" s="46">
        <f t="shared" si="242"/>
        <v>0</v>
      </c>
      <c r="BK283" s="46">
        <v>0</v>
      </c>
      <c r="BL283" s="46">
        <f t="shared" si="243"/>
        <v>0</v>
      </c>
      <c r="BM283" s="46">
        <v>0</v>
      </c>
      <c r="BN283" s="46">
        <f t="shared" si="244"/>
        <v>0</v>
      </c>
      <c r="BO283" s="46">
        <v>0</v>
      </c>
      <c r="BP283" s="46">
        <f t="shared" si="245"/>
        <v>0</v>
      </c>
      <c r="BQ283" s="46">
        <v>0</v>
      </c>
      <c r="BR283" s="46">
        <f t="shared" si="246"/>
        <v>0</v>
      </c>
      <c r="BS283" s="46">
        <v>0</v>
      </c>
      <c r="BT283" s="46">
        <f t="shared" si="247"/>
        <v>0</v>
      </c>
      <c r="BU283" s="46">
        <v>0</v>
      </c>
      <c r="BV283" s="46">
        <f t="shared" si="248"/>
        <v>0</v>
      </c>
      <c r="BW283" s="46">
        <v>0</v>
      </c>
      <c r="BX283" s="46">
        <f t="shared" si="249"/>
        <v>0</v>
      </c>
      <c r="BY283" s="46">
        <v>0</v>
      </c>
      <c r="BZ283" s="46">
        <f t="shared" si="250"/>
        <v>0</v>
      </c>
      <c r="CA283" s="47">
        <v>0</v>
      </c>
      <c r="CB283" s="46">
        <f t="shared" si="251"/>
        <v>0</v>
      </c>
      <c r="CC283" s="48">
        <v>0</v>
      </c>
      <c r="CD283" s="46">
        <f t="shared" si="252"/>
        <v>0</v>
      </c>
      <c r="CE283" s="49">
        <v>15</v>
      </c>
      <c r="CF283" s="50">
        <f t="shared" si="257"/>
        <v>11096.86888</v>
      </c>
      <c r="CG283" s="51">
        <v>168968.15999999997</v>
      </c>
      <c r="CH283" s="52"/>
      <c r="CI283" s="52"/>
      <c r="CJ283" s="52"/>
      <c r="CK283" s="52">
        <f>$CF283</f>
        <v>11096.86888</v>
      </c>
      <c r="CL283" s="52">
        <f>$CF283</f>
        <v>11096.86888</v>
      </c>
      <c r="CM283" s="52">
        <f t="shared" si="271"/>
        <v>11096.86888</v>
      </c>
      <c r="CN283" s="52">
        <f t="shared" si="271"/>
        <v>11096.86888</v>
      </c>
      <c r="CO283" s="52">
        <f t="shared" si="271"/>
        <v>11096.86888</v>
      </c>
      <c r="CP283" s="52">
        <f t="shared" si="268"/>
        <v>11096.86888</v>
      </c>
      <c r="CQ283" s="52">
        <f t="shared" si="268"/>
        <v>11096.86888</v>
      </c>
      <c r="CR283" s="52">
        <f t="shared" si="268"/>
        <v>11096.86888</v>
      </c>
      <c r="CS283" s="52">
        <f t="shared" si="268"/>
        <v>11096.86888</v>
      </c>
      <c r="CT283" s="52">
        <f t="shared" si="268"/>
        <v>11096.86888</v>
      </c>
      <c r="CU283" s="52">
        <f t="shared" si="268"/>
        <v>11096.86888</v>
      </c>
      <c r="CV283" s="52">
        <f t="shared" si="268"/>
        <v>11096.86888</v>
      </c>
      <c r="CW283" s="52">
        <f t="shared" si="268"/>
        <v>11096.86888</v>
      </c>
      <c r="CX283" s="52">
        <f t="shared" si="269"/>
        <v>11096.86888</v>
      </c>
      <c r="CY283" s="52">
        <f t="shared" si="269"/>
        <v>11096.86888</v>
      </c>
      <c r="CZ283" s="52"/>
      <c r="DA283" s="52"/>
      <c r="DB283" s="52"/>
      <c r="DC283" s="52"/>
      <c r="DD283" s="52"/>
      <c r="DE283" s="52"/>
      <c r="DF283" s="52"/>
      <c r="DG283" s="54">
        <v>0</v>
      </c>
      <c r="DH283" s="55">
        <v>15</v>
      </c>
      <c r="DI283" s="56" t="s">
        <v>1177</v>
      </c>
      <c r="DJ283" s="57">
        <v>32724.000000000004</v>
      </c>
      <c r="DK283" s="57">
        <v>100846.08000000002</v>
      </c>
      <c r="DL283" s="57">
        <v>168968.16000000003</v>
      </c>
      <c r="DM283" s="57">
        <v>157703.61600000004</v>
      </c>
      <c r="DN283" s="57">
        <v>146439.07200000004</v>
      </c>
      <c r="DO283" s="57">
        <v>392.68800000000005</v>
      </c>
      <c r="DP283" s="58">
        <v>1310.9990400000002</v>
      </c>
      <c r="DQ283" s="58">
        <v>2196.5860800000005</v>
      </c>
      <c r="DR283" s="58">
        <v>2050.1470080000004</v>
      </c>
      <c r="DS283" s="58">
        <v>1903.7079360000005</v>
      </c>
    </row>
    <row r="284" spans="1:123" x14ac:dyDescent="0.25">
      <c r="A284" s="30" t="s">
        <v>1204</v>
      </c>
      <c r="B284" s="65">
        <v>1722703</v>
      </c>
      <c r="C284" s="66"/>
      <c r="D284" s="67" t="s">
        <v>1205</v>
      </c>
      <c r="E284" s="34" t="s">
        <v>478</v>
      </c>
      <c r="F284" s="34" t="s">
        <v>1165</v>
      </c>
      <c r="G284" s="34" t="s">
        <v>463</v>
      </c>
      <c r="H284" s="34" t="s">
        <v>54</v>
      </c>
      <c r="I284" s="34" t="s">
        <v>490</v>
      </c>
      <c r="J284" s="34" t="s">
        <v>66</v>
      </c>
      <c r="K284" s="34" t="s">
        <v>728</v>
      </c>
      <c r="L284" s="34" t="s">
        <v>617</v>
      </c>
      <c r="M284" s="36">
        <v>1.04</v>
      </c>
      <c r="N284" s="69" t="s">
        <v>586</v>
      </c>
      <c r="O284" s="69" t="s">
        <v>30</v>
      </c>
      <c r="P284" s="37" t="s">
        <v>469</v>
      </c>
      <c r="Q284" s="38">
        <v>2021</v>
      </c>
      <c r="R284" s="39" t="s">
        <v>1183</v>
      </c>
      <c r="S284" s="37" t="s">
        <v>686</v>
      </c>
      <c r="T284" s="39" t="s">
        <v>494</v>
      </c>
      <c r="U284" s="39" t="s">
        <v>495</v>
      </c>
      <c r="V284" s="39" t="s">
        <v>687</v>
      </c>
      <c r="W284" s="40" t="s">
        <v>1184</v>
      </c>
      <c r="X284" s="40" t="s">
        <v>504</v>
      </c>
      <c r="Y284" s="86"/>
      <c r="Z284" s="274">
        <v>91815.679999999993</v>
      </c>
      <c r="AA284" s="42" t="s">
        <v>505</v>
      </c>
      <c r="AB284" s="43">
        <v>2841816.19</v>
      </c>
      <c r="AC284" s="43">
        <v>0</v>
      </c>
      <c r="AD284" s="43"/>
      <c r="AE284" s="43">
        <v>0</v>
      </c>
      <c r="AF284" s="44"/>
      <c r="AG284" s="45">
        <f t="shared" si="264"/>
        <v>2755240</v>
      </c>
      <c r="AH284" s="45">
        <f t="shared" si="265"/>
        <v>2845100.12</v>
      </c>
      <c r="AI284" s="45">
        <f t="shared" si="262"/>
        <v>2936915.8000000003</v>
      </c>
      <c r="AJ284" s="256">
        <f>300000+208737</f>
        <v>508737</v>
      </c>
      <c r="AK284" s="46">
        <v>650000</v>
      </c>
      <c r="AL284" s="46">
        <f t="shared" si="222"/>
        <v>676000</v>
      </c>
      <c r="AM284" s="46">
        <v>623251</v>
      </c>
      <c r="AN284" s="46">
        <f t="shared" si="236"/>
        <v>648181.04</v>
      </c>
      <c r="AO284" s="73">
        <v>636626</v>
      </c>
      <c r="AP284" s="46">
        <f t="shared" si="223"/>
        <v>662091.04</v>
      </c>
      <c r="AQ284" s="46">
        <v>336626</v>
      </c>
      <c r="AR284" s="46">
        <f t="shared" si="224"/>
        <v>350091.04000000004</v>
      </c>
      <c r="AS284" s="46">
        <v>0</v>
      </c>
      <c r="AT284" s="46">
        <f t="shared" si="225"/>
        <v>0</v>
      </c>
      <c r="AU284" s="46">
        <v>0</v>
      </c>
      <c r="AV284" s="46">
        <f t="shared" si="226"/>
        <v>0</v>
      </c>
      <c r="AW284" s="46">
        <v>0</v>
      </c>
      <c r="AX284" s="46">
        <f t="shared" si="227"/>
        <v>0</v>
      </c>
      <c r="AY284" s="46">
        <v>0</v>
      </c>
      <c r="AZ284" s="46">
        <f t="shared" si="237"/>
        <v>0</v>
      </c>
      <c r="BA284" s="46">
        <v>0</v>
      </c>
      <c r="BB284" s="46">
        <f t="shared" si="238"/>
        <v>0</v>
      </c>
      <c r="BC284" s="46">
        <v>0</v>
      </c>
      <c r="BD284" s="46">
        <f t="shared" si="239"/>
        <v>0</v>
      </c>
      <c r="BE284" s="46">
        <v>0</v>
      </c>
      <c r="BF284" s="46">
        <f t="shared" si="240"/>
        <v>0</v>
      </c>
      <c r="BG284" s="46">
        <v>0</v>
      </c>
      <c r="BH284" s="46">
        <f t="shared" si="241"/>
        <v>0</v>
      </c>
      <c r="BI284" s="46">
        <v>0</v>
      </c>
      <c r="BJ284" s="46">
        <f t="shared" si="242"/>
        <v>0</v>
      </c>
      <c r="BK284" s="46">
        <v>0</v>
      </c>
      <c r="BL284" s="46">
        <f t="shared" si="243"/>
        <v>0</v>
      </c>
      <c r="BM284" s="46">
        <v>0</v>
      </c>
      <c r="BN284" s="46">
        <f t="shared" si="244"/>
        <v>0</v>
      </c>
      <c r="BO284" s="46">
        <v>0</v>
      </c>
      <c r="BP284" s="46">
        <f t="shared" si="245"/>
        <v>0</v>
      </c>
      <c r="BQ284" s="46">
        <v>0</v>
      </c>
      <c r="BR284" s="46">
        <f t="shared" si="246"/>
        <v>0</v>
      </c>
      <c r="BS284" s="46">
        <v>0</v>
      </c>
      <c r="BT284" s="46">
        <f t="shared" si="247"/>
        <v>0</v>
      </c>
      <c r="BU284" s="46">
        <v>0</v>
      </c>
      <c r="BV284" s="46">
        <f t="shared" si="248"/>
        <v>0</v>
      </c>
      <c r="BW284" s="46">
        <v>0</v>
      </c>
      <c r="BX284" s="46">
        <f t="shared" si="249"/>
        <v>0</v>
      </c>
      <c r="BY284" s="46">
        <v>0</v>
      </c>
      <c r="BZ284" s="46">
        <f t="shared" si="250"/>
        <v>0</v>
      </c>
      <c r="CA284" s="47">
        <v>0</v>
      </c>
      <c r="CB284" s="46">
        <f t="shared" si="251"/>
        <v>0</v>
      </c>
      <c r="CC284" s="48">
        <v>0</v>
      </c>
      <c r="CD284" s="46">
        <f t="shared" si="252"/>
        <v>0</v>
      </c>
      <c r="CE284" s="49">
        <v>60</v>
      </c>
      <c r="CF284" s="50">
        <f t="shared" si="257"/>
        <v>48948.596666666672</v>
      </c>
      <c r="CG284" s="71">
        <v>899908.46016666701</v>
      </c>
      <c r="CH284" s="52"/>
      <c r="CI284" s="52"/>
      <c r="CJ284" s="52"/>
      <c r="CK284" s="53"/>
      <c r="CL284" s="53"/>
      <c r="CM284" s="53"/>
      <c r="CN284" s="52">
        <f t="shared" si="271"/>
        <v>48948.596666666672</v>
      </c>
      <c r="CO284" s="52">
        <f t="shared" si="271"/>
        <v>48948.596666666672</v>
      </c>
      <c r="CP284" s="52">
        <f t="shared" si="268"/>
        <v>48948.596666666672</v>
      </c>
      <c r="CQ284" s="52">
        <f t="shared" si="268"/>
        <v>48948.596666666672</v>
      </c>
      <c r="CR284" s="52">
        <f t="shared" si="268"/>
        <v>48948.596666666672</v>
      </c>
      <c r="CS284" s="52">
        <f t="shared" si="268"/>
        <v>48948.596666666672</v>
      </c>
      <c r="CT284" s="52">
        <f t="shared" si="268"/>
        <v>48948.596666666672</v>
      </c>
      <c r="CU284" s="52">
        <f t="shared" si="268"/>
        <v>48948.596666666672</v>
      </c>
      <c r="CV284" s="52">
        <f t="shared" si="268"/>
        <v>48948.596666666672</v>
      </c>
      <c r="CW284" s="52">
        <f t="shared" si="268"/>
        <v>48948.596666666672</v>
      </c>
      <c r="CX284" s="52">
        <f t="shared" si="269"/>
        <v>48948.596666666672</v>
      </c>
      <c r="CY284" s="52">
        <f t="shared" si="269"/>
        <v>48948.596666666672</v>
      </c>
      <c r="CZ284" s="52">
        <f t="shared" si="269"/>
        <v>48948.596666666672</v>
      </c>
      <c r="DA284" s="52">
        <f t="shared" si="269"/>
        <v>48948.596666666672</v>
      </c>
      <c r="DB284" s="52">
        <f t="shared" si="269"/>
        <v>48948.596666666672</v>
      </c>
      <c r="DC284" s="52">
        <f t="shared" si="269"/>
        <v>48948.596666666672</v>
      </c>
      <c r="DD284" s="52">
        <f t="shared" si="269"/>
        <v>48948.596666666672</v>
      </c>
      <c r="DE284" s="52">
        <f t="shared" si="269"/>
        <v>48948.596666666672</v>
      </c>
      <c r="DF284" s="52">
        <f t="shared" si="269"/>
        <v>48948.596666666672</v>
      </c>
      <c r="DG284" s="54">
        <v>1941907.7298333328</v>
      </c>
      <c r="DH284" s="55">
        <v>19</v>
      </c>
      <c r="DI284" s="56" t="s">
        <v>1177</v>
      </c>
      <c r="DJ284" s="57">
        <v>295313.69</v>
      </c>
      <c r="DK284" s="57">
        <v>895313.69</v>
      </c>
      <c r="DL284" s="57">
        <v>1545313.69</v>
      </c>
      <c r="DM284" s="57">
        <v>2168564.69</v>
      </c>
      <c r="DN284" s="57">
        <v>2505190.19</v>
      </c>
      <c r="DO284" s="57">
        <v>3543.7642800000003</v>
      </c>
      <c r="DP284" s="58">
        <v>11639.077969999998</v>
      </c>
      <c r="DQ284" s="58">
        <v>20089.077969999998</v>
      </c>
      <c r="DR284" s="58">
        <v>28191.340969999997</v>
      </c>
      <c r="DS284" s="58">
        <v>32567.472469999997</v>
      </c>
    </row>
    <row r="285" spans="1:123" x14ac:dyDescent="0.25">
      <c r="A285" s="30" t="s">
        <v>1206</v>
      </c>
      <c r="B285" s="65">
        <v>1722707</v>
      </c>
      <c r="C285" s="66"/>
      <c r="D285" s="67" t="s">
        <v>1207</v>
      </c>
      <c r="E285" s="34" t="s">
        <v>548</v>
      </c>
      <c r="F285" s="34" t="s">
        <v>1165</v>
      </c>
      <c r="G285" s="34" t="s">
        <v>463</v>
      </c>
      <c r="H285" s="34" t="s">
        <v>54</v>
      </c>
      <c r="I285" s="34" t="s">
        <v>490</v>
      </c>
      <c r="J285" s="34" t="s">
        <v>78</v>
      </c>
      <c r="K285" s="34" t="s">
        <v>491</v>
      </c>
      <c r="L285" s="34" t="s">
        <v>617</v>
      </c>
      <c r="M285" s="36">
        <v>1.04</v>
      </c>
      <c r="N285" s="69">
        <v>2022</v>
      </c>
      <c r="O285" s="69" t="s">
        <v>58</v>
      </c>
      <c r="P285" s="37" t="s">
        <v>493</v>
      </c>
      <c r="Q285" s="38">
        <v>2018</v>
      </c>
      <c r="R285" s="39" t="s">
        <v>1183</v>
      </c>
      <c r="S285" s="37" t="s">
        <v>686</v>
      </c>
      <c r="T285" s="39" t="s">
        <v>494</v>
      </c>
      <c r="U285" s="39" t="s">
        <v>495</v>
      </c>
      <c r="V285" s="39" t="s">
        <v>687</v>
      </c>
      <c r="W285" s="40" t="s">
        <v>1195</v>
      </c>
      <c r="X285" s="40" t="s">
        <v>504</v>
      </c>
      <c r="Y285" s="86"/>
      <c r="Z285" s="274">
        <v>260229.01</v>
      </c>
      <c r="AA285" s="42"/>
      <c r="AB285" s="43">
        <v>668885.93000000005</v>
      </c>
      <c r="AC285" s="43">
        <v>0</v>
      </c>
      <c r="AD285" s="43"/>
      <c r="AE285" s="43">
        <v>0</v>
      </c>
      <c r="AF285" s="44"/>
      <c r="AG285" s="45">
        <f t="shared" si="264"/>
        <v>408657</v>
      </c>
      <c r="AH285" s="45">
        <f t="shared" si="265"/>
        <v>408657</v>
      </c>
      <c r="AI285" s="45">
        <f t="shared" si="262"/>
        <v>668886.01</v>
      </c>
      <c r="AJ285" s="256">
        <f>353600+55057</f>
        <v>408657</v>
      </c>
      <c r="AK285" s="46">
        <v>0</v>
      </c>
      <c r="AL285" s="46">
        <f t="shared" si="222"/>
        <v>0</v>
      </c>
      <c r="AM285" s="46">
        <v>0</v>
      </c>
      <c r="AN285" s="46">
        <f t="shared" si="236"/>
        <v>0</v>
      </c>
      <c r="AO285" s="46">
        <v>0</v>
      </c>
      <c r="AP285" s="46">
        <f t="shared" si="223"/>
        <v>0</v>
      </c>
      <c r="AQ285" s="46">
        <v>0</v>
      </c>
      <c r="AR285" s="46">
        <f t="shared" si="224"/>
        <v>0</v>
      </c>
      <c r="AS285" s="46">
        <v>0</v>
      </c>
      <c r="AT285" s="46">
        <f t="shared" si="225"/>
        <v>0</v>
      </c>
      <c r="AU285" s="46">
        <v>0</v>
      </c>
      <c r="AV285" s="46">
        <f t="shared" si="226"/>
        <v>0</v>
      </c>
      <c r="AW285" s="46">
        <v>0</v>
      </c>
      <c r="AX285" s="46">
        <f t="shared" si="227"/>
        <v>0</v>
      </c>
      <c r="AY285" s="46">
        <v>0</v>
      </c>
      <c r="AZ285" s="46">
        <f t="shared" si="237"/>
        <v>0</v>
      </c>
      <c r="BA285" s="46">
        <v>0</v>
      </c>
      <c r="BB285" s="46">
        <f t="shared" si="238"/>
        <v>0</v>
      </c>
      <c r="BC285" s="46">
        <v>0</v>
      </c>
      <c r="BD285" s="46">
        <f t="shared" si="239"/>
        <v>0</v>
      </c>
      <c r="BE285" s="46">
        <v>0</v>
      </c>
      <c r="BF285" s="46">
        <f t="shared" si="240"/>
        <v>0</v>
      </c>
      <c r="BG285" s="46">
        <v>0</v>
      </c>
      <c r="BH285" s="46">
        <f t="shared" si="241"/>
        <v>0</v>
      </c>
      <c r="BI285" s="46">
        <v>0</v>
      </c>
      <c r="BJ285" s="46">
        <f t="shared" si="242"/>
        <v>0</v>
      </c>
      <c r="BK285" s="46">
        <v>0</v>
      </c>
      <c r="BL285" s="46">
        <f t="shared" si="243"/>
        <v>0</v>
      </c>
      <c r="BM285" s="46">
        <v>0</v>
      </c>
      <c r="BN285" s="46">
        <f t="shared" si="244"/>
        <v>0</v>
      </c>
      <c r="BO285" s="46">
        <v>0</v>
      </c>
      <c r="BP285" s="46">
        <f t="shared" si="245"/>
        <v>0</v>
      </c>
      <c r="BQ285" s="46">
        <v>0</v>
      </c>
      <c r="BR285" s="46">
        <f t="shared" si="246"/>
        <v>0</v>
      </c>
      <c r="BS285" s="46">
        <v>0</v>
      </c>
      <c r="BT285" s="46">
        <f t="shared" si="247"/>
        <v>0</v>
      </c>
      <c r="BU285" s="46">
        <v>0</v>
      </c>
      <c r="BV285" s="46">
        <f t="shared" si="248"/>
        <v>0</v>
      </c>
      <c r="BW285" s="46">
        <v>0</v>
      </c>
      <c r="BX285" s="46">
        <f t="shared" si="249"/>
        <v>0</v>
      </c>
      <c r="BY285" s="46">
        <v>0</v>
      </c>
      <c r="BZ285" s="46">
        <f t="shared" si="250"/>
        <v>0</v>
      </c>
      <c r="CA285" s="47">
        <v>0</v>
      </c>
      <c r="CB285" s="46">
        <f t="shared" si="251"/>
        <v>0</v>
      </c>
      <c r="CC285" s="48">
        <v>0</v>
      </c>
      <c r="CD285" s="46">
        <f t="shared" si="252"/>
        <v>0</v>
      </c>
      <c r="CE285" s="49">
        <v>40</v>
      </c>
      <c r="CF285" s="50">
        <f t="shared" si="257"/>
        <v>16722.150249999999</v>
      </c>
      <c r="CG285" s="51">
        <v>384609.40975000022</v>
      </c>
      <c r="CH285" s="52"/>
      <c r="CI285" s="52"/>
      <c r="CJ285" s="52">
        <f t="shared" ref="CJ285:CM287" si="272">$CF285</f>
        <v>16722.150249999999</v>
      </c>
      <c r="CK285" s="52">
        <f t="shared" si="272"/>
        <v>16722.150249999999</v>
      </c>
      <c r="CL285" s="52">
        <f t="shared" si="272"/>
        <v>16722.150249999999</v>
      </c>
      <c r="CM285" s="52">
        <f t="shared" si="272"/>
        <v>16722.150249999999</v>
      </c>
      <c r="CN285" s="52">
        <f t="shared" si="271"/>
        <v>16722.150249999999</v>
      </c>
      <c r="CO285" s="52">
        <f t="shared" si="271"/>
        <v>16722.150249999999</v>
      </c>
      <c r="CP285" s="52">
        <f t="shared" si="268"/>
        <v>16722.150249999999</v>
      </c>
      <c r="CQ285" s="52">
        <f t="shared" si="268"/>
        <v>16722.150249999999</v>
      </c>
      <c r="CR285" s="52">
        <f t="shared" si="268"/>
        <v>16722.150249999999</v>
      </c>
      <c r="CS285" s="52">
        <f t="shared" si="268"/>
        <v>16722.150249999999</v>
      </c>
      <c r="CT285" s="52">
        <f t="shared" si="268"/>
        <v>16722.150249999999</v>
      </c>
      <c r="CU285" s="52">
        <f t="shared" si="268"/>
        <v>16722.150249999999</v>
      </c>
      <c r="CV285" s="52">
        <f t="shared" si="268"/>
        <v>16722.150249999999</v>
      </c>
      <c r="CW285" s="52">
        <f t="shared" si="268"/>
        <v>16722.150249999999</v>
      </c>
      <c r="CX285" s="52">
        <f t="shared" si="269"/>
        <v>16722.150249999999</v>
      </c>
      <c r="CY285" s="52">
        <f t="shared" si="269"/>
        <v>16722.150249999999</v>
      </c>
      <c r="CZ285" s="52">
        <f t="shared" si="269"/>
        <v>16722.150249999999</v>
      </c>
      <c r="DA285" s="52">
        <f t="shared" si="269"/>
        <v>16722.150249999999</v>
      </c>
      <c r="DB285" s="52">
        <f t="shared" si="269"/>
        <v>16722.150249999999</v>
      </c>
      <c r="DC285" s="52">
        <f t="shared" si="269"/>
        <v>16722.150249999999</v>
      </c>
      <c r="DD285" s="52">
        <f t="shared" si="269"/>
        <v>16722.150249999999</v>
      </c>
      <c r="DE285" s="52">
        <f t="shared" si="269"/>
        <v>16722.150249999999</v>
      </c>
      <c r="DF285" s="52">
        <f t="shared" si="269"/>
        <v>16722.150249999999</v>
      </c>
      <c r="DG285" s="54">
        <v>284276.52024999983</v>
      </c>
      <c r="DH285" s="55">
        <v>23</v>
      </c>
      <c r="DI285" s="56" t="s">
        <v>1177</v>
      </c>
      <c r="DJ285" s="57">
        <v>315285.93</v>
      </c>
      <c r="DK285" s="57">
        <v>668885.92999999993</v>
      </c>
      <c r="DL285" s="57">
        <v>652163.78174999997</v>
      </c>
      <c r="DM285" s="57">
        <v>635441.6335</v>
      </c>
      <c r="DN285" s="57">
        <v>618719.48525000003</v>
      </c>
      <c r="DO285" s="57">
        <v>3783.4311600000001</v>
      </c>
      <c r="DP285" s="58">
        <v>8695.5170899999994</v>
      </c>
      <c r="DQ285" s="58">
        <v>8478.1291627499995</v>
      </c>
      <c r="DR285" s="58">
        <v>8260.7412354999997</v>
      </c>
      <c r="DS285" s="58">
        <v>8043.3533082499998</v>
      </c>
    </row>
    <row r="286" spans="1:123" x14ac:dyDescent="0.25">
      <c r="A286" s="30" t="s">
        <v>1208</v>
      </c>
      <c r="B286" s="65">
        <v>1722708</v>
      </c>
      <c r="C286" s="66"/>
      <c r="D286" s="67" t="s">
        <v>1209</v>
      </c>
      <c r="E286" s="34" t="s">
        <v>548</v>
      </c>
      <c r="F286" s="34" t="s">
        <v>1165</v>
      </c>
      <c r="G286" s="34" t="s">
        <v>463</v>
      </c>
      <c r="H286" s="34" t="s">
        <v>54</v>
      </c>
      <c r="I286" s="34" t="s">
        <v>490</v>
      </c>
      <c r="J286" s="34" t="s">
        <v>100</v>
      </c>
      <c r="K286" s="34" t="s">
        <v>491</v>
      </c>
      <c r="L286" s="34" t="s">
        <v>617</v>
      </c>
      <c r="M286" s="36">
        <v>1.04</v>
      </c>
      <c r="N286" s="69" t="s">
        <v>586</v>
      </c>
      <c r="O286" s="69" t="s">
        <v>58</v>
      </c>
      <c r="P286" s="37" t="s">
        <v>493</v>
      </c>
      <c r="Q286" s="38">
        <v>2020</v>
      </c>
      <c r="R286" s="39" t="s">
        <v>1183</v>
      </c>
      <c r="S286" s="37" t="s">
        <v>493</v>
      </c>
      <c r="T286" s="39" t="s">
        <v>494</v>
      </c>
      <c r="U286" s="39" t="s">
        <v>495</v>
      </c>
      <c r="V286" s="39" t="s">
        <v>550</v>
      </c>
      <c r="W286" s="40" t="s">
        <v>1195</v>
      </c>
      <c r="X286" s="40" t="s">
        <v>504</v>
      </c>
      <c r="Y286" s="41"/>
      <c r="Z286" s="274">
        <v>0</v>
      </c>
      <c r="AA286" s="42"/>
      <c r="AB286" s="43">
        <v>48258.720000000001</v>
      </c>
      <c r="AC286" s="43">
        <v>0</v>
      </c>
      <c r="AD286" s="43"/>
      <c r="AE286" s="43">
        <v>0</v>
      </c>
      <c r="AF286" s="44"/>
      <c r="AG286" s="45">
        <f t="shared" si="264"/>
        <v>48259</v>
      </c>
      <c r="AH286" s="45">
        <f t="shared" si="265"/>
        <v>48259</v>
      </c>
      <c r="AI286" s="45">
        <f t="shared" si="262"/>
        <v>48259</v>
      </c>
      <c r="AJ286" s="256">
        <v>48259</v>
      </c>
      <c r="AK286" s="46">
        <v>0</v>
      </c>
      <c r="AL286" s="46">
        <f t="shared" si="222"/>
        <v>0</v>
      </c>
      <c r="AM286" s="46">
        <v>0</v>
      </c>
      <c r="AN286" s="46">
        <f t="shared" si="236"/>
        <v>0</v>
      </c>
      <c r="AO286" s="46">
        <v>0</v>
      </c>
      <c r="AP286" s="46">
        <f t="shared" si="223"/>
        <v>0</v>
      </c>
      <c r="AQ286" s="46">
        <v>0</v>
      </c>
      <c r="AR286" s="46">
        <f t="shared" si="224"/>
        <v>0</v>
      </c>
      <c r="AS286" s="46">
        <v>0</v>
      </c>
      <c r="AT286" s="46">
        <f t="shared" si="225"/>
        <v>0</v>
      </c>
      <c r="AU286" s="46">
        <v>0</v>
      </c>
      <c r="AV286" s="46">
        <f t="shared" si="226"/>
        <v>0</v>
      </c>
      <c r="AW286" s="46">
        <v>0</v>
      </c>
      <c r="AX286" s="46">
        <f t="shared" si="227"/>
        <v>0</v>
      </c>
      <c r="AY286" s="46">
        <v>0</v>
      </c>
      <c r="AZ286" s="46">
        <f t="shared" si="237"/>
        <v>0</v>
      </c>
      <c r="BA286" s="46">
        <v>0</v>
      </c>
      <c r="BB286" s="46">
        <f t="shared" si="238"/>
        <v>0</v>
      </c>
      <c r="BC286" s="46">
        <v>0</v>
      </c>
      <c r="BD286" s="46">
        <f t="shared" si="239"/>
        <v>0</v>
      </c>
      <c r="BE286" s="46">
        <v>0</v>
      </c>
      <c r="BF286" s="46">
        <f t="shared" si="240"/>
        <v>0</v>
      </c>
      <c r="BG286" s="46">
        <v>0</v>
      </c>
      <c r="BH286" s="46">
        <f t="shared" si="241"/>
        <v>0</v>
      </c>
      <c r="BI286" s="46">
        <v>0</v>
      </c>
      <c r="BJ286" s="46">
        <f t="shared" si="242"/>
        <v>0</v>
      </c>
      <c r="BK286" s="46">
        <v>0</v>
      </c>
      <c r="BL286" s="46">
        <f t="shared" si="243"/>
        <v>0</v>
      </c>
      <c r="BM286" s="46">
        <v>0</v>
      </c>
      <c r="BN286" s="46">
        <f t="shared" si="244"/>
        <v>0</v>
      </c>
      <c r="BO286" s="46">
        <v>0</v>
      </c>
      <c r="BP286" s="46">
        <f t="shared" si="245"/>
        <v>0</v>
      </c>
      <c r="BQ286" s="46">
        <v>0</v>
      </c>
      <c r="BR286" s="46">
        <f t="shared" si="246"/>
        <v>0</v>
      </c>
      <c r="BS286" s="46">
        <v>0</v>
      </c>
      <c r="BT286" s="46">
        <f t="shared" si="247"/>
        <v>0</v>
      </c>
      <c r="BU286" s="46">
        <v>0</v>
      </c>
      <c r="BV286" s="46">
        <f t="shared" si="248"/>
        <v>0</v>
      </c>
      <c r="BW286" s="46">
        <v>0</v>
      </c>
      <c r="BX286" s="46">
        <f t="shared" si="249"/>
        <v>0</v>
      </c>
      <c r="BY286" s="46">
        <v>0</v>
      </c>
      <c r="BZ286" s="46">
        <f t="shared" si="250"/>
        <v>0</v>
      </c>
      <c r="CA286" s="47">
        <v>0</v>
      </c>
      <c r="CB286" s="46">
        <f t="shared" si="251"/>
        <v>0</v>
      </c>
      <c r="CC286" s="48">
        <v>0</v>
      </c>
      <c r="CD286" s="46">
        <f t="shared" si="252"/>
        <v>0</v>
      </c>
      <c r="CE286" s="49">
        <v>40</v>
      </c>
      <c r="CF286" s="50">
        <f t="shared" si="257"/>
        <v>1206.4749999999999</v>
      </c>
      <c r="CG286" s="51">
        <v>27748.76400000001</v>
      </c>
      <c r="CH286" s="52"/>
      <c r="CI286" s="52"/>
      <c r="CJ286" s="52">
        <f t="shared" si="272"/>
        <v>1206.4749999999999</v>
      </c>
      <c r="CK286" s="52">
        <f t="shared" si="272"/>
        <v>1206.4749999999999</v>
      </c>
      <c r="CL286" s="52">
        <f t="shared" si="272"/>
        <v>1206.4749999999999</v>
      </c>
      <c r="CM286" s="52">
        <f t="shared" si="272"/>
        <v>1206.4749999999999</v>
      </c>
      <c r="CN286" s="52">
        <f t="shared" si="271"/>
        <v>1206.4749999999999</v>
      </c>
      <c r="CO286" s="52">
        <f t="shared" si="271"/>
        <v>1206.4749999999999</v>
      </c>
      <c r="CP286" s="52">
        <f t="shared" si="268"/>
        <v>1206.4749999999999</v>
      </c>
      <c r="CQ286" s="52">
        <f t="shared" si="268"/>
        <v>1206.4749999999999</v>
      </c>
      <c r="CR286" s="52">
        <f t="shared" si="268"/>
        <v>1206.4749999999999</v>
      </c>
      <c r="CS286" s="52">
        <f t="shared" si="268"/>
        <v>1206.4749999999999</v>
      </c>
      <c r="CT286" s="52">
        <f t="shared" si="268"/>
        <v>1206.4749999999999</v>
      </c>
      <c r="CU286" s="52">
        <f t="shared" si="268"/>
        <v>1206.4749999999999</v>
      </c>
      <c r="CV286" s="52">
        <f t="shared" si="268"/>
        <v>1206.4749999999999</v>
      </c>
      <c r="CW286" s="52">
        <f t="shared" si="268"/>
        <v>1206.4749999999999</v>
      </c>
      <c r="CX286" s="52">
        <f t="shared" si="269"/>
        <v>1206.4749999999999</v>
      </c>
      <c r="CY286" s="52">
        <f t="shared" si="269"/>
        <v>1206.4749999999999</v>
      </c>
      <c r="CZ286" s="52">
        <f t="shared" si="269"/>
        <v>1206.4749999999999</v>
      </c>
      <c r="DA286" s="52">
        <f t="shared" si="269"/>
        <v>1206.4749999999999</v>
      </c>
      <c r="DB286" s="52">
        <f t="shared" si="269"/>
        <v>1206.4749999999999</v>
      </c>
      <c r="DC286" s="52">
        <f t="shared" si="269"/>
        <v>1206.4749999999999</v>
      </c>
      <c r="DD286" s="52">
        <f t="shared" si="269"/>
        <v>1206.4749999999999</v>
      </c>
      <c r="DE286" s="52">
        <f t="shared" si="269"/>
        <v>1206.4749999999999</v>
      </c>
      <c r="DF286" s="52">
        <f t="shared" si="269"/>
        <v>1206.4749999999999</v>
      </c>
      <c r="DG286" s="54">
        <v>20509.955999999991</v>
      </c>
      <c r="DH286" s="55">
        <v>23</v>
      </c>
      <c r="DI286" s="56" t="s">
        <v>1177</v>
      </c>
      <c r="DJ286" s="57">
        <v>9396</v>
      </c>
      <c r="DK286" s="57">
        <v>48258.720000000001</v>
      </c>
      <c r="DL286" s="57">
        <v>47052.252</v>
      </c>
      <c r="DM286" s="57">
        <v>45845.784</v>
      </c>
      <c r="DN286" s="57">
        <v>44639.315999999999</v>
      </c>
      <c r="DO286" s="57">
        <v>112.752</v>
      </c>
      <c r="DP286" s="58">
        <v>627.36335999999994</v>
      </c>
      <c r="DQ286" s="58">
        <v>611.67927599999996</v>
      </c>
      <c r="DR286" s="58">
        <v>595.99519199999997</v>
      </c>
      <c r="DS286" s="58">
        <v>580.31110799999999</v>
      </c>
    </row>
    <row r="287" spans="1:123" x14ac:dyDescent="0.25">
      <c r="A287" s="30" t="s">
        <v>1210</v>
      </c>
      <c r="B287" s="65">
        <v>1722709</v>
      </c>
      <c r="C287" s="66"/>
      <c r="D287" s="67" t="s">
        <v>1211</v>
      </c>
      <c r="E287" s="34" t="s">
        <v>548</v>
      </c>
      <c r="F287" s="34" t="s">
        <v>1165</v>
      </c>
      <c r="G287" s="34" t="s">
        <v>463</v>
      </c>
      <c r="H287" s="34" t="s">
        <v>54</v>
      </c>
      <c r="I287" s="34" t="s">
        <v>490</v>
      </c>
      <c r="J287" s="34" t="s">
        <v>112</v>
      </c>
      <c r="K287" s="34" t="s">
        <v>491</v>
      </c>
      <c r="L287" s="34" t="s">
        <v>617</v>
      </c>
      <c r="M287" s="36">
        <v>1.04</v>
      </c>
      <c r="N287" s="69" t="s">
        <v>586</v>
      </c>
      <c r="O287" s="69" t="s">
        <v>30</v>
      </c>
      <c r="P287" s="37" t="s">
        <v>493</v>
      </c>
      <c r="Q287" s="38">
        <v>2020</v>
      </c>
      <c r="R287" s="39" t="s">
        <v>1183</v>
      </c>
      <c r="S287" s="37" t="s">
        <v>493</v>
      </c>
      <c r="T287" s="39" t="s">
        <v>494</v>
      </c>
      <c r="U287" s="39" t="s">
        <v>495</v>
      </c>
      <c r="V287" s="39" t="s">
        <v>550</v>
      </c>
      <c r="W287" s="40" t="s">
        <v>1184</v>
      </c>
      <c r="X287" s="40" t="s">
        <v>504</v>
      </c>
      <c r="Y287" s="41"/>
      <c r="Z287" s="274">
        <v>3060.84</v>
      </c>
      <c r="AA287" s="42"/>
      <c r="AB287" s="43">
        <v>45921.599999999999</v>
      </c>
      <c r="AC287" s="43">
        <v>0</v>
      </c>
      <c r="AD287" s="43"/>
      <c r="AE287" s="43">
        <v>0</v>
      </c>
      <c r="AF287" s="44"/>
      <c r="AG287" s="45">
        <f t="shared" si="264"/>
        <v>42861</v>
      </c>
      <c r="AH287" s="45">
        <f t="shared" si="265"/>
        <v>42861</v>
      </c>
      <c r="AI287" s="45">
        <f t="shared" si="262"/>
        <v>45921.84</v>
      </c>
      <c r="AJ287" s="46">
        <v>42861</v>
      </c>
      <c r="AK287" s="46">
        <v>0</v>
      </c>
      <c r="AL287" s="46">
        <f t="shared" si="222"/>
        <v>0</v>
      </c>
      <c r="AM287" s="46">
        <v>0</v>
      </c>
      <c r="AN287" s="46">
        <f t="shared" si="236"/>
        <v>0</v>
      </c>
      <c r="AO287" s="46">
        <v>0</v>
      </c>
      <c r="AP287" s="46">
        <f t="shared" si="223"/>
        <v>0</v>
      </c>
      <c r="AQ287" s="46">
        <v>0</v>
      </c>
      <c r="AR287" s="46">
        <f t="shared" si="224"/>
        <v>0</v>
      </c>
      <c r="AS287" s="46">
        <v>0</v>
      </c>
      <c r="AT287" s="46">
        <f t="shared" si="225"/>
        <v>0</v>
      </c>
      <c r="AU287" s="46">
        <v>0</v>
      </c>
      <c r="AV287" s="46">
        <f t="shared" si="226"/>
        <v>0</v>
      </c>
      <c r="AW287" s="46">
        <v>0</v>
      </c>
      <c r="AX287" s="46">
        <f t="shared" si="227"/>
        <v>0</v>
      </c>
      <c r="AY287" s="46">
        <v>0</v>
      </c>
      <c r="AZ287" s="46">
        <f t="shared" si="237"/>
        <v>0</v>
      </c>
      <c r="BA287" s="46">
        <v>0</v>
      </c>
      <c r="BB287" s="46">
        <f t="shared" si="238"/>
        <v>0</v>
      </c>
      <c r="BC287" s="46">
        <v>0</v>
      </c>
      <c r="BD287" s="46">
        <f t="shared" si="239"/>
        <v>0</v>
      </c>
      <c r="BE287" s="46">
        <v>0</v>
      </c>
      <c r="BF287" s="46">
        <f t="shared" si="240"/>
        <v>0</v>
      </c>
      <c r="BG287" s="46">
        <v>0</v>
      </c>
      <c r="BH287" s="46">
        <f t="shared" si="241"/>
        <v>0</v>
      </c>
      <c r="BI287" s="46">
        <v>0</v>
      </c>
      <c r="BJ287" s="46">
        <f t="shared" si="242"/>
        <v>0</v>
      </c>
      <c r="BK287" s="46">
        <v>0</v>
      </c>
      <c r="BL287" s="46">
        <f t="shared" si="243"/>
        <v>0</v>
      </c>
      <c r="BM287" s="46">
        <v>0</v>
      </c>
      <c r="BN287" s="46">
        <f t="shared" si="244"/>
        <v>0</v>
      </c>
      <c r="BO287" s="46">
        <v>0</v>
      </c>
      <c r="BP287" s="46">
        <f t="shared" si="245"/>
        <v>0</v>
      </c>
      <c r="BQ287" s="46">
        <v>0</v>
      </c>
      <c r="BR287" s="46">
        <f t="shared" si="246"/>
        <v>0</v>
      </c>
      <c r="BS287" s="46">
        <v>0</v>
      </c>
      <c r="BT287" s="46">
        <f t="shared" si="247"/>
        <v>0</v>
      </c>
      <c r="BU287" s="46">
        <v>0</v>
      </c>
      <c r="BV287" s="46">
        <f t="shared" si="248"/>
        <v>0</v>
      </c>
      <c r="BW287" s="46">
        <v>0</v>
      </c>
      <c r="BX287" s="46">
        <f t="shared" si="249"/>
        <v>0</v>
      </c>
      <c r="BY287" s="46">
        <v>0</v>
      </c>
      <c r="BZ287" s="46">
        <f t="shared" si="250"/>
        <v>0</v>
      </c>
      <c r="CA287" s="47">
        <v>0</v>
      </c>
      <c r="CB287" s="46">
        <f t="shared" si="251"/>
        <v>0</v>
      </c>
      <c r="CC287" s="48">
        <v>0</v>
      </c>
      <c r="CD287" s="46">
        <f t="shared" si="252"/>
        <v>0</v>
      </c>
      <c r="CE287" s="49">
        <v>40</v>
      </c>
      <c r="CF287" s="50">
        <f t="shared" si="257"/>
        <v>1148.0459999999998</v>
      </c>
      <c r="CG287" s="51">
        <v>26404.920000000013</v>
      </c>
      <c r="CH287" s="52"/>
      <c r="CI287" s="52"/>
      <c r="CJ287" s="52">
        <f t="shared" si="272"/>
        <v>1148.0459999999998</v>
      </c>
      <c r="CK287" s="52">
        <f t="shared" si="272"/>
        <v>1148.0459999999998</v>
      </c>
      <c r="CL287" s="52">
        <f t="shared" si="272"/>
        <v>1148.0459999999998</v>
      </c>
      <c r="CM287" s="52">
        <f t="shared" si="272"/>
        <v>1148.0459999999998</v>
      </c>
      <c r="CN287" s="52">
        <f t="shared" si="271"/>
        <v>1148.0459999999998</v>
      </c>
      <c r="CO287" s="52">
        <f t="shared" si="271"/>
        <v>1148.0459999999998</v>
      </c>
      <c r="CP287" s="52">
        <f t="shared" si="268"/>
        <v>1148.0459999999998</v>
      </c>
      <c r="CQ287" s="52">
        <f t="shared" si="268"/>
        <v>1148.0459999999998</v>
      </c>
      <c r="CR287" s="52">
        <f t="shared" si="268"/>
        <v>1148.0459999999998</v>
      </c>
      <c r="CS287" s="52">
        <f t="shared" si="268"/>
        <v>1148.0459999999998</v>
      </c>
      <c r="CT287" s="52">
        <f t="shared" si="268"/>
        <v>1148.0459999999998</v>
      </c>
      <c r="CU287" s="52">
        <f t="shared" si="268"/>
        <v>1148.0459999999998</v>
      </c>
      <c r="CV287" s="52">
        <f t="shared" si="268"/>
        <v>1148.0459999999998</v>
      </c>
      <c r="CW287" s="52">
        <f t="shared" si="268"/>
        <v>1148.0459999999998</v>
      </c>
      <c r="CX287" s="52">
        <f t="shared" si="269"/>
        <v>1148.0459999999998</v>
      </c>
      <c r="CY287" s="52">
        <f t="shared" si="269"/>
        <v>1148.0459999999998</v>
      </c>
      <c r="CZ287" s="52">
        <f t="shared" si="269"/>
        <v>1148.0459999999998</v>
      </c>
      <c r="DA287" s="52">
        <f t="shared" si="269"/>
        <v>1148.0459999999998</v>
      </c>
      <c r="DB287" s="52">
        <f t="shared" si="269"/>
        <v>1148.0459999999998</v>
      </c>
      <c r="DC287" s="52">
        <f t="shared" si="269"/>
        <v>1148.0459999999998</v>
      </c>
      <c r="DD287" s="52">
        <f t="shared" si="269"/>
        <v>1148.0459999999998</v>
      </c>
      <c r="DE287" s="52">
        <f t="shared" si="269"/>
        <v>1148.0459999999998</v>
      </c>
      <c r="DF287" s="52">
        <f t="shared" si="269"/>
        <v>1148.0459999999998</v>
      </c>
      <c r="DG287" s="54">
        <v>19516.679999999986</v>
      </c>
      <c r="DH287" s="55">
        <v>23</v>
      </c>
      <c r="DI287" s="56" t="s">
        <v>1177</v>
      </c>
      <c r="DJ287" s="57">
        <v>8856</v>
      </c>
      <c r="DK287" s="57">
        <v>45921.599999999999</v>
      </c>
      <c r="DL287" s="57">
        <v>44773.56</v>
      </c>
      <c r="DM287" s="57">
        <v>43625.52</v>
      </c>
      <c r="DN287" s="57">
        <v>42477.479999999996</v>
      </c>
      <c r="DO287" s="57">
        <v>106.27200000000001</v>
      </c>
      <c r="DP287" s="58">
        <v>596.98079999999993</v>
      </c>
      <c r="DQ287" s="58">
        <v>582.0562799999999</v>
      </c>
      <c r="DR287" s="58">
        <v>567.13175999999999</v>
      </c>
      <c r="DS287" s="58">
        <v>552.20723999999996</v>
      </c>
    </row>
    <row r="288" spans="1:123" x14ac:dyDescent="0.25">
      <c r="A288" s="30" t="s">
        <v>1212</v>
      </c>
      <c r="B288" s="65">
        <v>1722710</v>
      </c>
      <c r="C288" s="66"/>
      <c r="D288" s="67" t="s">
        <v>1213</v>
      </c>
      <c r="E288" s="34" t="s">
        <v>478</v>
      </c>
      <c r="F288" s="34" t="s">
        <v>1165</v>
      </c>
      <c r="G288" s="34" t="s">
        <v>463</v>
      </c>
      <c r="H288" s="34" t="s">
        <v>54</v>
      </c>
      <c r="I288" s="34" t="s">
        <v>490</v>
      </c>
      <c r="J288" s="34" t="s">
        <v>100</v>
      </c>
      <c r="K288" s="34" t="s">
        <v>491</v>
      </c>
      <c r="L288" s="34" t="s">
        <v>744</v>
      </c>
      <c r="M288" s="36">
        <v>1.04</v>
      </c>
      <c r="N288" s="69" t="s">
        <v>586</v>
      </c>
      <c r="O288" s="69" t="s">
        <v>30</v>
      </c>
      <c r="P288" s="37" t="s">
        <v>493</v>
      </c>
      <c r="Q288" s="38">
        <v>2022</v>
      </c>
      <c r="R288" s="39" t="s">
        <v>470</v>
      </c>
      <c r="S288" s="37" t="s">
        <v>493</v>
      </c>
      <c r="T288" s="39" t="s">
        <v>494</v>
      </c>
      <c r="U288" s="39" t="s">
        <v>495</v>
      </c>
      <c r="V288" s="39" t="s">
        <v>550</v>
      </c>
      <c r="W288" s="40" t="s">
        <v>1184</v>
      </c>
      <c r="X288" s="40" t="s">
        <v>504</v>
      </c>
      <c r="Y288" s="41"/>
      <c r="Z288" s="274">
        <v>0</v>
      </c>
      <c r="AA288" s="42"/>
      <c r="AB288" s="43">
        <v>133161.60000000001</v>
      </c>
      <c r="AC288" s="43">
        <v>0</v>
      </c>
      <c r="AD288" s="43"/>
      <c r="AE288" s="43">
        <v>0</v>
      </c>
      <c r="AF288" s="44"/>
      <c r="AG288" s="45">
        <f t="shared" si="264"/>
        <v>133161.60000000001</v>
      </c>
      <c r="AH288" s="45">
        <f t="shared" si="265"/>
        <v>137422.77119999999</v>
      </c>
      <c r="AI288" s="45">
        <f t="shared" si="262"/>
        <v>137422.77119999999</v>
      </c>
      <c r="AJ288" s="46">
        <v>26632.32</v>
      </c>
      <c r="AK288" s="46">
        <v>106529.28</v>
      </c>
      <c r="AL288" s="46">
        <f t="shared" si="222"/>
        <v>110790.4512</v>
      </c>
      <c r="AM288" s="46">
        <v>0</v>
      </c>
      <c r="AN288" s="46">
        <f t="shared" si="236"/>
        <v>0</v>
      </c>
      <c r="AO288" s="46">
        <v>0</v>
      </c>
      <c r="AP288" s="46">
        <f t="shared" si="223"/>
        <v>0</v>
      </c>
      <c r="AQ288" s="46">
        <v>0</v>
      </c>
      <c r="AR288" s="46">
        <f t="shared" si="224"/>
        <v>0</v>
      </c>
      <c r="AS288" s="46">
        <v>0</v>
      </c>
      <c r="AT288" s="46">
        <f t="shared" si="225"/>
        <v>0</v>
      </c>
      <c r="AU288" s="46">
        <v>0</v>
      </c>
      <c r="AV288" s="46">
        <f t="shared" si="226"/>
        <v>0</v>
      </c>
      <c r="AW288" s="46">
        <v>0</v>
      </c>
      <c r="AX288" s="46">
        <f t="shared" si="227"/>
        <v>0</v>
      </c>
      <c r="AY288" s="46">
        <v>0</v>
      </c>
      <c r="AZ288" s="46">
        <f t="shared" si="237"/>
        <v>0</v>
      </c>
      <c r="BA288" s="46">
        <v>0</v>
      </c>
      <c r="BB288" s="46">
        <f t="shared" si="238"/>
        <v>0</v>
      </c>
      <c r="BC288" s="46">
        <v>0</v>
      </c>
      <c r="BD288" s="46">
        <f t="shared" si="239"/>
        <v>0</v>
      </c>
      <c r="BE288" s="46">
        <v>0</v>
      </c>
      <c r="BF288" s="46">
        <f t="shared" si="240"/>
        <v>0</v>
      </c>
      <c r="BG288" s="46">
        <v>0</v>
      </c>
      <c r="BH288" s="46">
        <f t="shared" si="241"/>
        <v>0</v>
      </c>
      <c r="BI288" s="46">
        <v>0</v>
      </c>
      <c r="BJ288" s="46">
        <f t="shared" si="242"/>
        <v>0</v>
      </c>
      <c r="BK288" s="46">
        <v>0</v>
      </c>
      <c r="BL288" s="46">
        <f t="shared" si="243"/>
        <v>0</v>
      </c>
      <c r="BM288" s="46">
        <v>0</v>
      </c>
      <c r="BN288" s="46">
        <f t="shared" si="244"/>
        <v>0</v>
      </c>
      <c r="BO288" s="46">
        <v>0</v>
      </c>
      <c r="BP288" s="46">
        <f t="shared" si="245"/>
        <v>0</v>
      </c>
      <c r="BQ288" s="46">
        <v>0</v>
      </c>
      <c r="BR288" s="46">
        <f t="shared" si="246"/>
        <v>0</v>
      </c>
      <c r="BS288" s="46">
        <v>0</v>
      </c>
      <c r="BT288" s="46">
        <f t="shared" si="247"/>
        <v>0</v>
      </c>
      <c r="BU288" s="46">
        <v>0</v>
      </c>
      <c r="BV288" s="46">
        <f t="shared" si="248"/>
        <v>0</v>
      </c>
      <c r="BW288" s="46">
        <v>0</v>
      </c>
      <c r="BX288" s="46">
        <f t="shared" si="249"/>
        <v>0</v>
      </c>
      <c r="BY288" s="46">
        <v>0</v>
      </c>
      <c r="BZ288" s="46">
        <f t="shared" si="250"/>
        <v>0</v>
      </c>
      <c r="CA288" s="47">
        <v>0</v>
      </c>
      <c r="CB288" s="46">
        <f t="shared" si="251"/>
        <v>0</v>
      </c>
      <c r="CC288" s="48">
        <v>0</v>
      </c>
      <c r="CD288" s="46">
        <f t="shared" si="252"/>
        <v>0</v>
      </c>
      <c r="CE288" s="49">
        <v>15</v>
      </c>
      <c r="CF288" s="50">
        <f t="shared" si="257"/>
        <v>9161.5180799999998</v>
      </c>
      <c r="CG288" s="51">
        <v>133161.60000000001</v>
      </c>
      <c r="CH288" s="52"/>
      <c r="CI288" s="52"/>
      <c r="CJ288" s="52"/>
      <c r="CK288" s="52">
        <f>$CF288</f>
        <v>9161.5180799999998</v>
      </c>
      <c r="CL288" s="52">
        <f>$CF288</f>
        <v>9161.5180799999998</v>
      </c>
      <c r="CM288" s="52">
        <f>$CF288</f>
        <v>9161.5180799999998</v>
      </c>
      <c r="CN288" s="52">
        <f t="shared" si="271"/>
        <v>9161.5180799999998</v>
      </c>
      <c r="CO288" s="52">
        <f t="shared" si="271"/>
        <v>9161.5180799999998</v>
      </c>
      <c r="CP288" s="52">
        <f t="shared" si="268"/>
        <v>9161.5180799999998</v>
      </c>
      <c r="CQ288" s="52">
        <f t="shared" si="268"/>
        <v>9161.5180799999998</v>
      </c>
      <c r="CR288" s="52">
        <f t="shared" si="268"/>
        <v>9161.5180799999998</v>
      </c>
      <c r="CS288" s="52">
        <f t="shared" si="268"/>
        <v>9161.5180799999998</v>
      </c>
      <c r="CT288" s="52">
        <f t="shared" si="268"/>
        <v>9161.5180799999998</v>
      </c>
      <c r="CU288" s="52">
        <f t="shared" si="268"/>
        <v>9161.5180799999998</v>
      </c>
      <c r="CV288" s="52">
        <f t="shared" si="268"/>
        <v>9161.5180799999998</v>
      </c>
      <c r="CW288" s="52">
        <f t="shared" si="268"/>
        <v>9161.5180799999998</v>
      </c>
      <c r="CX288" s="52">
        <f t="shared" si="269"/>
        <v>9161.5180799999998</v>
      </c>
      <c r="CY288" s="52">
        <f t="shared" si="269"/>
        <v>9161.5180799999998</v>
      </c>
      <c r="CZ288" s="52"/>
      <c r="DA288" s="52"/>
      <c r="DB288" s="53"/>
      <c r="DC288" s="53"/>
      <c r="DD288" s="53"/>
      <c r="DE288" s="53"/>
      <c r="DF288" s="53"/>
      <c r="DG288" s="54">
        <v>0</v>
      </c>
      <c r="DH288" s="55">
        <v>15</v>
      </c>
      <c r="DI288" s="56" t="s">
        <v>1177</v>
      </c>
      <c r="DJ288" s="57">
        <v>0</v>
      </c>
      <c r="DK288" s="57">
        <v>26632.32</v>
      </c>
      <c r="DL288" s="57">
        <v>133161.60000000001</v>
      </c>
      <c r="DM288" s="57">
        <v>124284.16</v>
      </c>
      <c r="DN288" s="57">
        <v>115406.72</v>
      </c>
      <c r="DO288" s="57">
        <v>0</v>
      </c>
      <c r="DP288" s="58">
        <v>346.22015999999996</v>
      </c>
      <c r="DQ288" s="58">
        <v>1731.1007999999999</v>
      </c>
      <c r="DR288" s="58">
        <v>1615.69408</v>
      </c>
      <c r="DS288" s="58">
        <v>1500.28736</v>
      </c>
    </row>
    <row r="289" spans="1:123" x14ac:dyDescent="0.25">
      <c r="A289" s="30" t="s">
        <v>1214</v>
      </c>
      <c r="B289" s="65">
        <v>1722711</v>
      </c>
      <c r="C289" s="66"/>
      <c r="D289" s="67" t="s">
        <v>1215</v>
      </c>
      <c r="E289" s="34" t="s">
        <v>478</v>
      </c>
      <c r="F289" s="34" t="s">
        <v>1165</v>
      </c>
      <c r="G289" s="34" t="s">
        <v>463</v>
      </c>
      <c r="H289" s="34" t="s">
        <v>54</v>
      </c>
      <c r="I289" s="34" t="s">
        <v>490</v>
      </c>
      <c r="J289" s="34" t="s">
        <v>112</v>
      </c>
      <c r="K289" s="34" t="s">
        <v>491</v>
      </c>
      <c r="L289" s="34" t="s">
        <v>617</v>
      </c>
      <c r="M289" s="36">
        <v>1.04</v>
      </c>
      <c r="N289" s="69" t="s">
        <v>586</v>
      </c>
      <c r="O289" s="69" t="s">
        <v>30</v>
      </c>
      <c r="P289" s="37" t="s">
        <v>493</v>
      </c>
      <c r="Q289" s="38">
        <v>2022</v>
      </c>
      <c r="R289" s="39" t="s">
        <v>1183</v>
      </c>
      <c r="S289" s="37" t="s">
        <v>493</v>
      </c>
      <c r="T289" s="39" t="s">
        <v>494</v>
      </c>
      <c r="U289" s="39" t="s">
        <v>495</v>
      </c>
      <c r="V289" s="39" t="s">
        <v>550</v>
      </c>
      <c r="W289" s="40" t="s">
        <v>1184</v>
      </c>
      <c r="X289" s="40" t="s">
        <v>504</v>
      </c>
      <c r="Y289" s="41"/>
      <c r="Z289" s="274">
        <v>0</v>
      </c>
      <c r="AA289" s="42"/>
      <c r="AB289" s="43">
        <v>745804.80000000005</v>
      </c>
      <c r="AC289" s="43">
        <v>0</v>
      </c>
      <c r="AD289" s="43"/>
      <c r="AE289" s="43">
        <v>0</v>
      </c>
      <c r="AF289" s="44"/>
      <c r="AG289" s="45">
        <f t="shared" si="264"/>
        <v>745804.80000000005</v>
      </c>
      <c r="AH289" s="45">
        <f t="shared" si="265"/>
        <v>772653.77280000004</v>
      </c>
      <c r="AI289" s="45">
        <f t="shared" si="262"/>
        <v>772653.77280000004</v>
      </c>
      <c r="AJ289" s="46">
        <v>74580.479999999996</v>
      </c>
      <c r="AK289" s="46">
        <v>335612.16000000003</v>
      </c>
      <c r="AL289" s="46">
        <f t="shared" si="222"/>
        <v>349036.64640000003</v>
      </c>
      <c r="AM289" s="46">
        <v>335612.16000000003</v>
      </c>
      <c r="AN289" s="46">
        <f t="shared" si="236"/>
        <v>349036.64640000003</v>
      </c>
      <c r="AO289" s="46">
        <v>0</v>
      </c>
      <c r="AP289" s="46">
        <f t="shared" si="223"/>
        <v>0</v>
      </c>
      <c r="AQ289" s="46">
        <v>0</v>
      </c>
      <c r="AR289" s="46">
        <f t="shared" si="224"/>
        <v>0</v>
      </c>
      <c r="AS289" s="46">
        <v>0</v>
      </c>
      <c r="AT289" s="46">
        <f t="shared" si="225"/>
        <v>0</v>
      </c>
      <c r="AU289" s="46">
        <v>0</v>
      </c>
      <c r="AV289" s="46">
        <f t="shared" si="226"/>
        <v>0</v>
      </c>
      <c r="AW289" s="46">
        <v>0</v>
      </c>
      <c r="AX289" s="46">
        <f t="shared" si="227"/>
        <v>0</v>
      </c>
      <c r="AY289" s="46">
        <v>0</v>
      </c>
      <c r="AZ289" s="46">
        <f t="shared" si="237"/>
        <v>0</v>
      </c>
      <c r="BA289" s="46">
        <v>0</v>
      </c>
      <c r="BB289" s="46">
        <f t="shared" si="238"/>
        <v>0</v>
      </c>
      <c r="BC289" s="46">
        <v>0</v>
      </c>
      <c r="BD289" s="46">
        <f t="shared" si="239"/>
        <v>0</v>
      </c>
      <c r="BE289" s="46">
        <v>0</v>
      </c>
      <c r="BF289" s="46">
        <f t="shared" si="240"/>
        <v>0</v>
      </c>
      <c r="BG289" s="46">
        <v>0</v>
      </c>
      <c r="BH289" s="46">
        <f t="shared" si="241"/>
        <v>0</v>
      </c>
      <c r="BI289" s="46">
        <v>0</v>
      </c>
      <c r="BJ289" s="46">
        <f t="shared" si="242"/>
        <v>0</v>
      </c>
      <c r="BK289" s="46">
        <v>0</v>
      </c>
      <c r="BL289" s="46">
        <f t="shared" si="243"/>
        <v>0</v>
      </c>
      <c r="BM289" s="46">
        <v>0</v>
      </c>
      <c r="BN289" s="46">
        <f t="shared" si="244"/>
        <v>0</v>
      </c>
      <c r="BO289" s="46">
        <v>0</v>
      </c>
      <c r="BP289" s="46">
        <f t="shared" si="245"/>
        <v>0</v>
      </c>
      <c r="BQ289" s="46">
        <v>0</v>
      </c>
      <c r="BR289" s="46">
        <f t="shared" si="246"/>
        <v>0</v>
      </c>
      <c r="BS289" s="46">
        <v>0</v>
      </c>
      <c r="BT289" s="46">
        <f t="shared" si="247"/>
        <v>0</v>
      </c>
      <c r="BU289" s="46">
        <v>0</v>
      </c>
      <c r="BV289" s="46">
        <f t="shared" si="248"/>
        <v>0</v>
      </c>
      <c r="BW289" s="46">
        <v>0</v>
      </c>
      <c r="BX289" s="46">
        <f t="shared" si="249"/>
        <v>0</v>
      </c>
      <c r="BY289" s="46">
        <v>0</v>
      </c>
      <c r="BZ289" s="46">
        <f t="shared" si="250"/>
        <v>0</v>
      </c>
      <c r="CA289" s="47">
        <v>0</v>
      </c>
      <c r="CB289" s="46">
        <f t="shared" si="251"/>
        <v>0</v>
      </c>
      <c r="CC289" s="48">
        <v>0</v>
      </c>
      <c r="CD289" s="46">
        <f t="shared" si="252"/>
        <v>0</v>
      </c>
      <c r="CE289" s="49">
        <v>60</v>
      </c>
      <c r="CF289" s="50">
        <f t="shared" si="257"/>
        <v>12877.562880000001</v>
      </c>
      <c r="CG289" s="51">
        <v>261031.67999999988</v>
      </c>
      <c r="CH289" s="52"/>
      <c r="CI289" s="52"/>
      <c r="CJ289" s="52"/>
      <c r="CK289" s="53"/>
      <c r="CL289" s="52">
        <f>$CF289</f>
        <v>12877.562880000001</v>
      </c>
      <c r="CM289" s="52">
        <f>$CF289</f>
        <v>12877.562880000001</v>
      </c>
      <c r="CN289" s="52">
        <f t="shared" si="271"/>
        <v>12877.562880000001</v>
      </c>
      <c r="CO289" s="52">
        <f t="shared" si="271"/>
        <v>12877.562880000001</v>
      </c>
      <c r="CP289" s="52">
        <f t="shared" si="271"/>
        <v>12877.562880000001</v>
      </c>
      <c r="CQ289" s="52">
        <f t="shared" si="271"/>
        <v>12877.562880000001</v>
      </c>
      <c r="CR289" s="52">
        <f t="shared" si="271"/>
        <v>12877.562880000001</v>
      </c>
      <c r="CS289" s="52">
        <f t="shared" si="271"/>
        <v>12877.562880000001</v>
      </c>
      <c r="CT289" s="52">
        <f t="shared" si="271"/>
        <v>12877.562880000001</v>
      </c>
      <c r="CU289" s="52">
        <f t="shared" si="271"/>
        <v>12877.562880000001</v>
      </c>
      <c r="CV289" s="52">
        <f t="shared" si="271"/>
        <v>12877.562880000001</v>
      </c>
      <c r="CW289" s="52">
        <f t="shared" si="271"/>
        <v>12877.562880000001</v>
      </c>
      <c r="CX289" s="52">
        <f t="shared" si="269"/>
        <v>12877.562880000001</v>
      </c>
      <c r="CY289" s="52">
        <f t="shared" si="269"/>
        <v>12877.562880000001</v>
      </c>
      <c r="CZ289" s="52">
        <f t="shared" si="269"/>
        <v>12877.562880000001</v>
      </c>
      <c r="DA289" s="52">
        <f t="shared" si="269"/>
        <v>12877.562880000001</v>
      </c>
      <c r="DB289" s="52">
        <f t="shared" si="269"/>
        <v>12877.562880000001</v>
      </c>
      <c r="DC289" s="52">
        <f t="shared" si="269"/>
        <v>12877.562880000001</v>
      </c>
      <c r="DD289" s="52">
        <f t="shared" si="269"/>
        <v>12877.562880000001</v>
      </c>
      <c r="DE289" s="52">
        <f t="shared" si="269"/>
        <v>12877.562880000001</v>
      </c>
      <c r="DF289" s="52">
        <f t="shared" si="269"/>
        <v>12877.562880000001</v>
      </c>
      <c r="DG289" s="54">
        <v>484773.12000000017</v>
      </c>
      <c r="DH289" s="55">
        <v>21</v>
      </c>
      <c r="DI289" s="56" t="s">
        <v>1177</v>
      </c>
      <c r="DJ289" s="57">
        <v>0</v>
      </c>
      <c r="DK289" s="57">
        <v>74580.479999999996</v>
      </c>
      <c r="DL289" s="57">
        <v>410192.64000000001</v>
      </c>
      <c r="DM289" s="57">
        <v>745804.80000000005</v>
      </c>
      <c r="DN289" s="57">
        <v>733374.72000000009</v>
      </c>
      <c r="DO289" s="57">
        <v>0</v>
      </c>
      <c r="DP289" s="58">
        <v>969.5462399999999</v>
      </c>
      <c r="DQ289" s="58">
        <v>5332.50432</v>
      </c>
      <c r="DR289" s="58">
        <v>9695.4624000000003</v>
      </c>
      <c r="DS289" s="58">
        <v>9533.871360000001</v>
      </c>
    </row>
    <row r="290" spans="1:123" x14ac:dyDescent="0.25">
      <c r="A290" s="30" t="s">
        <v>1216</v>
      </c>
      <c r="B290" s="65">
        <v>1722712</v>
      </c>
      <c r="C290" s="66"/>
      <c r="D290" s="67" t="s">
        <v>1203</v>
      </c>
      <c r="E290" s="34" t="s">
        <v>478</v>
      </c>
      <c r="F290" s="34" t="s">
        <v>1165</v>
      </c>
      <c r="G290" s="34" t="s">
        <v>463</v>
      </c>
      <c r="H290" s="34" t="s">
        <v>54</v>
      </c>
      <c r="I290" s="34" t="s">
        <v>490</v>
      </c>
      <c r="J290" s="34" t="s">
        <v>112</v>
      </c>
      <c r="K290" s="34" t="s">
        <v>491</v>
      </c>
      <c r="L290" s="34" t="s">
        <v>617</v>
      </c>
      <c r="M290" s="36">
        <v>1.04</v>
      </c>
      <c r="N290" s="69" t="s">
        <v>586</v>
      </c>
      <c r="O290" s="69" t="s">
        <v>30</v>
      </c>
      <c r="P290" s="37" t="s">
        <v>493</v>
      </c>
      <c r="Q290" s="38">
        <v>2022</v>
      </c>
      <c r="R290" s="39" t="s">
        <v>1183</v>
      </c>
      <c r="S290" s="37" t="s">
        <v>493</v>
      </c>
      <c r="T290" s="39" t="s">
        <v>494</v>
      </c>
      <c r="U290" s="39" t="s">
        <v>495</v>
      </c>
      <c r="V290" s="39" t="s">
        <v>550</v>
      </c>
      <c r="W290" s="40" t="s">
        <v>1184</v>
      </c>
      <c r="X290" s="40" t="s">
        <v>504</v>
      </c>
      <c r="Y290" s="41"/>
      <c r="Z290" s="274">
        <v>0</v>
      </c>
      <c r="AA290" s="42"/>
      <c r="AB290" s="43">
        <v>208915.20000000001</v>
      </c>
      <c r="AC290" s="43">
        <v>0</v>
      </c>
      <c r="AD290" s="43"/>
      <c r="AE290" s="43">
        <v>0</v>
      </c>
      <c r="AF290" s="44"/>
      <c r="AG290" s="45">
        <f t="shared" si="264"/>
        <v>208915.20000000001</v>
      </c>
      <c r="AH290" s="45">
        <f t="shared" si="265"/>
        <v>215600.48640000002</v>
      </c>
      <c r="AI290" s="45">
        <f t="shared" si="262"/>
        <v>215600.48640000002</v>
      </c>
      <c r="AJ290" s="46">
        <v>41783.040000000001</v>
      </c>
      <c r="AK290" s="46">
        <v>83566.080000000002</v>
      </c>
      <c r="AL290" s="46">
        <f t="shared" ref="AL290:AL353" si="273">M290*AK290</f>
        <v>86908.723200000008</v>
      </c>
      <c r="AM290" s="46">
        <v>83566.080000000002</v>
      </c>
      <c r="AN290" s="46">
        <f t="shared" si="236"/>
        <v>86908.723200000008</v>
      </c>
      <c r="AO290" s="46">
        <v>0</v>
      </c>
      <c r="AP290" s="46">
        <f t="shared" ref="AP290:AP353" si="274">$M290*AO290</f>
        <v>0</v>
      </c>
      <c r="AQ290" s="46">
        <v>0</v>
      </c>
      <c r="AR290" s="46">
        <f t="shared" ref="AR290:AR353" si="275">$M290*AQ290</f>
        <v>0</v>
      </c>
      <c r="AS290" s="46">
        <v>0</v>
      </c>
      <c r="AT290" s="46">
        <f t="shared" ref="AT290:AT353" si="276">$M290*AS290</f>
        <v>0</v>
      </c>
      <c r="AU290" s="46">
        <v>0</v>
      </c>
      <c r="AV290" s="46">
        <f t="shared" ref="AV290:AV353" si="277">$M290*AU290</f>
        <v>0</v>
      </c>
      <c r="AW290" s="46">
        <v>0</v>
      </c>
      <c r="AX290" s="46">
        <f t="shared" ref="AX290:AX353" si="278">$M290*AW290</f>
        <v>0</v>
      </c>
      <c r="AY290" s="46">
        <v>0</v>
      </c>
      <c r="AZ290" s="46">
        <f t="shared" si="237"/>
        <v>0</v>
      </c>
      <c r="BA290" s="46">
        <v>0</v>
      </c>
      <c r="BB290" s="46">
        <f t="shared" si="238"/>
        <v>0</v>
      </c>
      <c r="BC290" s="46">
        <v>0</v>
      </c>
      <c r="BD290" s="46">
        <f t="shared" si="239"/>
        <v>0</v>
      </c>
      <c r="BE290" s="46">
        <v>0</v>
      </c>
      <c r="BF290" s="46">
        <f t="shared" si="240"/>
        <v>0</v>
      </c>
      <c r="BG290" s="46">
        <v>0</v>
      </c>
      <c r="BH290" s="46">
        <f t="shared" si="241"/>
        <v>0</v>
      </c>
      <c r="BI290" s="46">
        <v>0</v>
      </c>
      <c r="BJ290" s="46">
        <f t="shared" si="242"/>
        <v>0</v>
      </c>
      <c r="BK290" s="46">
        <v>0</v>
      </c>
      <c r="BL290" s="46">
        <f t="shared" si="243"/>
        <v>0</v>
      </c>
      <c r="BM290" s="46">
        <v>0</v>
      </c>
      <c r="BN290" s="46">
        <f t="shared" si="244"/>
        <v>0</v>
      </c>
      <c r="BO290" s="46">
        <v>0</v>
      </c>
      <c r="BP290" s="46">
        <f t="shared" si="245"/>
        <v>0</v>
      </c>
      <c r="BQ290" s="46">
        <v>0</v>
      </c>
      <c r="BR290" s="46">
        <f t="shared" si="246"/>
        <v>0</v>
      </c>
      <c r="BS290" s="46">
        <v>0</v>
      </c>
      <c r="BT290" s="46">
        <f t="shared" si="247"/>
        <v>0</v>
      </c>
      <c r="BU290" s="46">
        <v>0</v>
      </c>
      <c r="BV290" s="46">
        <f t="shared" si="248"/>
        <v>0</v>
      </c>
      <c r="BW290" s="46">
        <v>0</v>
      </c>
      <c r="BX290" s="46">
        <f t="shared" si="249"/>
        <v>0</v>
      </c>
      <c r="BY290" s="46">
        <v>0</v>
      </c>
      <c r="BZ290" s="46">
        <f t="shared" si="250"/>
        <v>0</v>
      </c>
      <c r="CA290" s="47">
        <v>0</v>
      </c>
      <c r="CB290" s="46">
        <f t="shared" si="251"/>
        <v>0</v>
      </c>
      <c r="CC290" s="48">
        <v>0</v>
      </c>
      <c r="CD290" s="46">
        <f t="shared" si="252"/>
        <v>0</v>
      </c>
      <c r="CE290" s="49">
        <v>15</v>
      </c>
      <c r="CF290" s="50">
        <f t="shared" si="257"/>
        <v>14373.365760000002</v>
      </c>
      <c r="CG290" s="51">
        <v>208915.19999999992</v>
      </c>
      <c r="CH290" s="52"/>
      <c r="CI290" s="52"/>
      <c r="CJ290" s="52"/>
      <c r="CK290" s="53"/>
      <c r="CL290" s="52">
        <f>$CF290</f>
        <v>14373.365760000002</v>
      </c>
      <c r="CM290" s="52">
        <f>$CF290</f>
        <v>14373.365760000002</v>
      </c>
      <c r="CN290" s="52">
        <f t="shared" si="271"/>
        <v>14373.365760000002</v>
      </c>
      <c r="CO290" s="52">
        <f t="shared" si="271"/>
        <v>14373.365760000002</v>
      </c>
      <c r="CP290" s="52">
        <f t="shared" si="271"/>
        <v>14373.365760000002</v>
      </c>
      <c r="CQ290" s="52">
        <f t="shared" si="271"/>
        <v>14373.365760000002</v>
      </c>
      <c r="CR290" s="52">
        <f t="shared" si="271"/>
        <v>14373.365760000002</v>
      </c>
      <c r="CS290" s="52">
        <f t="shared" si="271"/>
        <v>14373.365760000002</v>
      </c>
      <c r="CT290" s="52">
        <f t="shared" si="271"/>
        <v>14373.365760000002</v>
      </c>
      <c r="CU290" s="52">
        <f t="shared" si="271"/>
        <v>14373.365760000002</v>
      </c>
      <c r="CV290" s="52">
        <f t="shared" si="271"/>
        <v>14373.365760000002</v>
      </c>
      <c r="CW290" s="52">
        <f t="shared" si="271"/>
        <v>14373.365760000002</v>
      </c>
      <c r="CX290" s="52">
        <f t="shared" si="271"/>
        <v>14373.365760000002</v>
      </c>
      <c r="CY290" s="52">
        <f t="shared" si="271"/>
        <v>14373.365760000002</v>
      </c>
      <c r="CZ290" s="52">
        <f t="shared" si="271"/>
        <v>14373.365760000002</v>
      </c>
      <c r="DA290" s="52"/>
      <c r="DB290" s="53"/>
      <c r="DC290" s="53"/>
      <c r="DD290" s="53"/>
      <c r="DE290" s="53"/>
      <c r="DF290" s="53"/>
      <c r="DG290" s="54">
        <v>0</v>
      </c>
      <c r="DH290" s="55">
        <v>15</v>
      </c>
      <c r="DI290" s="56" t="s">
        <v>1177</v>
      </c>
      <c r="DJ290" s="57">
        <v>0</v>
      </c>
      <c r="DK290" s="57">
        <v>41783.040000000001</v>
      </c>
      <c r="DL290" s="57">
        <v>125349.12</v>
      </c>
      <c r="DM290" s="57">
        <v>208915.20000000001</v>
      </c>
      <c r="DN290" s="57">
        <v>194987.52000000002</v>
      </c>
      <c r="DO290" s="57">
        <v>0</v>
      </c>
      <c r="DP290" s="58">
        <v>543.17952000000002</v>
      </c>
      <c r="DQ290" s="58">
        <v>1629.53856</v>
      </c>
      <c r="DR290" s="58">
        <v>2715.8976000000002</v>
      </c>
      <c r="DS290" s="58">
        <v>2534.8377600000003</v>
      </c>
    </row>
    <row r="291" spans="1:123" x14ac:dyDescent="0.25">
      <c r="A291" s="30" t="s">
        <v>1217</v>
      </c>
      <c r="B291" s="65">
        <v>1722713</v>
      </c>
      <c r="C291" s="66"/>
      <c r="D291" s="67" t="s">
        <v>1218</v>
      </c>
      <c r="E291" s="34" t="s">
        <v>478</v>
      </c>
      <c r="F291" s="34" t="s">
        <v>1165</v>
      </c>
      <c r="G291" s="34" t="s">
        <v>463</v>
      </c>
      <c r="H291" s="34" t="s">
        <v>54</v>
      </c>
      <c r="I291" s="34" t="s">
        <v>490</v>
      </c>
      <c r="J291" s="34" t="s">
        <v>100</v>
      </c>
      <c r="K291" s="34" t="s">
        <v>491</v>
      </c>
      <c r="L291" s="34" t="s">
        <v>617</v>
      </c>
      <c r="M291" s="36">
        <v>1.04</v>
      </c>
      <c r="N291" s="69" t="s">
        <v>586</v>
      </c>
      <c r="O291" s="69" t="s">
        <v>30</v>
      </c>
      <c r="P291" s="37" t="s">
        <v>493</v>
      </c>
      <c r="Q291" s="38">
        <v>2022</v>
      </c>
      <c r="R291" s="39" t="s">
        <v>1183</v>
      </c>
      <c r="S291" s="37" t="s">
        <v>493</v>
      </c>
      <c r="T291" s="39" t="s">
        <v>494</v>
      </c>
      <c r="U291" s="39" t="s">
        <v>495</v>
      </c>
      <c r="V291" s="39" t="s">
        <v>550</v>
      </c>
      <c r="W291" s="40" t="s">
        <v>1184</v>
      </c>
      <c r="X291" s="40" t="s">
        <v>504</v>
      </c>
      <c r="Y291" s="41"/>
      <c r="Z291" s="274">
        <v>0</v>
      </c>
      <c r="AA291" s="42"/>
      <c r="AB291" s="43">
        <v>578448.00000000012</v>
      </c>
      <c r="AC291" s="43">
        <v>0</v>
      </c>
      <c r="AD291" s="43"/>
      <c r="AE291" s="43">
        <v>0</v>
      </c>
      <c r="AF291" s="44"/>
      <c r="AG291" s="45">
        <f t="shared" si="264"/>
        <v>578448.00000000012</v>
      </c>
      <c r="AH291" s="45">
        <f t="shared" si="265"/>
        <v>599272.12800000014</v>
      </c>
      <c r="AI291" s="45">
        <f t="shared" si="262"/>
        <v>599272.12800000014</v>
      </c>
      <c r="AJ291" s="46">
        <v>57844.80000000001</v>
      </c>
      <c r="AK291" s="46">
        <v>260301.60000000006</v>
      </c>
      <c r="AL291" s="46">
        <f t="shared" si="273"/>
        <v>270713.66400000005</v>
      </c>
      <c r="AM291" s="46">
        <v>130150.80000000003</v>
      </c>
      <c r="AN291" s="46">
        <f t="shared" si="236"/>
        <v>135356.83200000002</v>
      </c>
      <c r="AO291" s="46">
        <v>130150.80000000003</v>
      </c>
      <c r="AP291" s="46">
        <f t="shared" si="274"/>
        <v>135356.83200000002</v>
      </c>
      <c r="AQ291" s="46">
        <v>0</v>
      </c>
      <c r="AR291" s="46">
        <f t="shared" si="275"/>
        <v>0</v>
      </c>
      <c r="AS291" s="46">
        <v>0</v>
      </c>
      <c r="AT291" s="46">
        <f t="shared" si="276"/>
        <v>0</v>
      </c>
      <c r="AU291" s="46">
        <v>0</v>
      </c>
      <c r="AV291" s="46">
        <f t="shared" si="277"/>
        <v>0</v>
      </c>
      <c r="AW291" s="46">
        <v>0</v>
      </c>
      <c r="AX291" s="46">
        <f t="shared" si="278"/>
        <v>0</v>
      </c>
      <c r="AY291" s="46">
        <v>0</v>
      </c>
      <c r="AZ291" s="46">
        <f t="shared" si="237"/>
        <v>0</v>
      </c>
      <c r="BA291" s="46">
        <v>0</v>
      </c>
      <c r="BB291" s="46">
        <f t="shared" si="238"/>
        <v>0</v>
      </c>
      <c r="BC291" s="46">
        <v>0</v>
      </c>
      <c r="BD291" s="46">
        <f t="shared" si="239"/>
        <v>0</v>
      </c>
      <c r="BE291" s="46">
        <v>0</v>
      </c>
      <c r="BF291" s="46">
        <f t="shared" si="240"/>
        <v>0</v>
      </c>
      <c r="BG291" s="46">
        <v>0</v>
      </c>
      <c r="BH291" s="46">
        <f t="shared" si="241"/>
        <v>0</v>
      </c>
      <c r="BI291" s="46">
        <v>0</v>
      </c>
      <c r="BJ291" s="46">
        <f t="shared" si="242"/>
        <v>0</v>
      </c>
      <c r="BK291" s="46">
        <v>0</v>
      </c>
      <c r="BL291" s="46">
        <f t="shared" si="243"/>
        <v>0</v>
      </c>
      <c r="BM291" s="46">
        <v>0</v>
      </c>
      <c r="BN291" s="46">
        <f t="shared" si="244"/>
        <v>0</v>
      </c>
      <c r="BO291" s="46">
        <v>0</v>
      </c>
      <c r="BP291" s="46">
        <f t="shared" si="245"/>
        <v>0</v>
      </c>
      <c r="BQ291" s="46">
        <v>0</v>
      </c>
      <c r="BR291" s="46">
        <f t="shared" si="246"/>
        <v>0</v>
      </c>
      <c r="BS291" s="46">
        <v>0</v>
      </c>
      <c r="BT291" s="46">
        <f t="shared" si="247"/>
        <v>0</v>
      </c>
      <c r="BU291" s="46">
        <v>0</v>
      </c>
      <c r="BV291" s="46">
        <f t="shared" si="248"/>
        <v>0</v>
      </c>
      <c r="BW291" s="46">
        <v>0</v>
      </c>
      <c r="BX291" s="46">
        <f t="shared" si="249"/>
        <v>0</v>
      </c>
      <c r="BY291" s="46">
        <v>0</v>
      </c>
      <c r="BZ291" s="46">
        <f t="shared" si="250"/>
        <v>0</v>
      </c>
      <c r="CA291" s="47">
        <v>0</v>
      </c>
      <c r="CB291" s="46">
        <f t="shared" si="251"/>
        <v>0</v>
      </c>
      <c r="CC291" s="48">
        <v>0</v>
      </c>
      <c r="CD291" s="46">
        <f t="shared" si="252"/>
        <v>0</v>
      </c>
      <c r="CE291" s="49">
        <v>40</v>
      </c>
      <c r="CF291" s="50">
        <f t="shared" si="257"/>
        <v>14981.803200000004</v>
      </c>
      <c r="CG291" s="51">
        <v>289224.00000000012</v>
      </c>
      <c r="CH291" s="52"/>
      <c r="CI291" s="52"/>
      <c r="CJ291" s="52"/>
      <c r="CK291" s="53"/>
      <c r="CL291" s="53"/>
      <c r="CM291" s="52">
        <f t="shared" ref="CM291:CM296" si="279">$CF291</f>
        <v>14981.803200000004</v>
      </c>
      <c r="CN291" s="52">
        <f t="shared" si="271"/>
        <v>14981.803200000004</v>
      </c>
      <c r="CO291" s="52">
        <f t="shared" si="271"/>
        <v>14981.803200000004</v>
      </c>
      <c r="CP291" s="52">
        <f t="shared" si="271"/>
        <v>14981.803200000004</v>
      </c>
      <c r="CQ291" s="52">
        <f t="shared" si="271"/>
        <v>14981.803200000004</v>
      </c>
      <c r="CR291" s="52">
        <f t="shared" si="271"/>
        <v>14981.803200000004</v>
      </c>
      <c r="CS291" s="52">
        <f t="shared" si="271"/>
        <v>14981.803200000004</v>
      </c>
      <c r="CT291" s="52">
        <f t="shared" si="271"/>
        <v>14981.803200000004</v>
      </c>
      <c r="CU291" s="52">
        <f t="shared" si="271"/>
        <v>14981.803200000004</v>
      </c>
      <c r="CV291" s="52">
        <f t="shared" si="271"/>
        <v>14981.803200000004</v>
      </c>
      <c r="CW291" s="52">
        <f t="shared" si="271"/>
        <v>14981.803200000004</v>
      </c>
      <c r="CX291" s="52">
        <f t="shared" si="271"/>
        <v>14981.803200000004</v>
      </c>
      <c r="CY291" s="52">
        <f t="shared" si="271"/>
        <v>14981.803200000004</v>
      </c>
      <c r="CZ291" s="52">
        <f t="shared" si="271"/>
        <v>14981.803200000004</v>
      </c>
      <c r="DA291" s="52">
        <f t="shared" si="271"/>
        <v>14981.803200000004</v>
      </c>
      <c r="DB291" s="52">
        <f t="shared" si="271"/>
        <v>14981.803200000004</v>
      </c>
      <c r="DC291" s="52">
        <f t="shared" ref="DA291:DF305" si="280">$CF291</f>
        <v>14981.803200000004</v>
      </c>
      <c r="DD291" s="52">
        <f t="shared" si="280"/>
        <v>14981.803200000004</v>
      </c>
      <c r="DE291" s="52">
        <f t="shared" si="280"/>
        <v>14981.803200000004</v>
      </c>
      <c r="DF291" s="52">
        <f t="shared" si="280"/>
        <v>14981.803200000004</v>
      </c>
      <c r="DG291" s="54">
        <v>289224</v>
      </c>
      <c r="DH291" s="55">
        <v>20</v>
      </c>
      <c r="DI291" s="56" t="s">
        <v>1177</v>
      </c>
      <c r="DJ291" s="57">
        <v>0</v>
      </c>
      <c r="DK291" s="57">
        <v>57844.80000000001</v>
      </c>
      <c r="DL291" s="57">
        <v>318146.40000000008</v>
      </c>
      <c r="DM291" s="57">
        <v>448297.20000000013</v>
      </c>
      <c r="DN291" s="57">
        <v>578448.00000000012</v>
      </c>
      <c r="DO291" s="57">
        <v>0</v>
      </c>
      <c r="DP291" s="58">
        <v>751.9824000000001</v>
      </c>
      <c r="DQ291" s="58">
        <v>4135.9032000000007</v>
      </c>
      <c r="DR291" s="58">
        <v>5827.8636000000015</v>
      </c>
      <c r="DS291" s="58">
        <v>7519.8240000000014</v>
      </c>
    </row>
    <row r="292" spans="1:123" x14ac:dyDescent="0.25">
      <c r="A292" s="30" t="s">
        <v>1219</v>
      </c>
      <c r="B292" s="65">
        <v>1722714</v>
      </c>
      <c r="C292" s="66"/>
      <c r="D292" s="67" t="s">
        <v>1220</v>
      </c>
      <c r="E292" s="34" t="s">
        <v>478</v>
      </c>
      <c r="F292" s="34" t="s">
        <v>1165</v>
      </c>
      <c r="G292" s="34" t="s">
        <v>463</v>
      </c>
      <c r="H292" s="34" t="s">
        <v>54</v>
      </c>
      <c r="I292" s="34" t="s">
        <v>490</v>
      </c>
      <c r="J292" s="34" t="s">
        <v>112</v>
      </c>
      <c r="K292" s="34" t="s">
        <v>491</v>
      </c>
      <c r="L292" s="34" t="s">
        <v>617</v>
      </c>
      <c r="M292" s="36">
        <v>1.04</v>
      </c>
      <c r="N292" s="69" t="s">
        <v>586</v>
      </c>
      <c r="O292" s="69" t="s">
        <v>30</v>
      </c>
      <c r="P292" s="37" t="s">
        <v>493</v>
      </c>
      <c r="Q292" s="38">
        <v>2022</v>
      </c>
      <c r="R292" s="39" t="s">
        <v>1183</v>
      </c>
      <c r="S292" s="37" t="s">
        <v>493</v>
      </c>
      <c r="T292" s="39" t="s">
        <v>494</v>
      </c>
      <c r="U292" s="39" t="s">
        <v>495</v>
      </c>
      <c r="V292" s="39" t="s">
        <v>550</v>
      </c>
      <c r="W292" s="40" t="s">
        <v>1184</v>
      </c>
      <c r="X292" s="40" t="s">
        <v>504</v>
      </c>
      <c r="Y292" s="41"/>
      <c r="Z292" s="274">
        <v>0</v>
      </c>
      <c r="AA292" s="42"/>
      <c r="AB292" s="43">
        <v>901929.60000000009</v>
      </c>
      <c r="AC292" s="43">
        <v>0</v>
      </c>
      <c r="AD292" s="43"/>
      <c r="AE292" s="43">
        <v>0</v>
      </c>
      <c r="AF292" s="44"/>
      <c r="AG292" s="45">
        <f t="shared" si="264"/>
        <v>901929.60000000009</v>
      </c>
      <c r="AH292" s="45">
        <f t="shared" si="265"/>
        <v>934399.06559999997</v>
      </c>
      <c r="AI292" s="45">
        <f t="shared" si="262"/>
        <v>934399.06559999997</v>
      </c>
      <c r="AJ292" s="46">
        <v>90192.960000000006</v>
      </c>
      <c r="AK292" s="46">
        <v>405868.32</v>
      </c>
      <c r="AL292" s="46">
        <f t="shared" si="273"/>
        <v>422103.0528</v>
      </c>
      <c r="AM292" s="46">
        <v>202934.16</v>
      </c>
      <c r="AN292" s="46">
        <f t="shared" si="236"/>
        <v>211051.5264</v>
      </c>
      <c r="AO292" s="46">
        <v>202934.16</v>
      </c>
      <c r="AP292" s="46">
        <f t="shared" si="274"/>
        <v>211051.5264</v>
      </c>
      <c r="AQ292" s="46">
        <v>0</v>
      </c>
      <c r="AR292" s="46">
        <f t="shared" si="275"/>
        <v>0</v>
      </c>
      <c r="AS292" s="46">
        <v>0</v>
      </c>
      <c r="AT292" s="46">
        <f t="shared" si="276"/>
        <v>0</v>
      </c>
      <c r="AU292" s="46">
        <v>0</v>
      </c>
      <c r="AV292" s="46">
        <f t="shared" si="277"/>
        <v>0</v>
      </c>
      <c r="AW292" s="46">
        <v>0</v>
      </c>
      <c r="AX292" s="46">
        <f t="shared" si="278"/>
        <v>0</v>
      </c>
      <c r="AY292" s="46">
        <v>0</v>
      </c>
      <c r="AZ292" s="46">
        <f t="shared" si="237"/>
        <v>0</v>
      </c>
      <c r="BA292" s="46">
        <v>0</v>
      </c>
      <c r="BB292" s="46">
        <f t="shared" si="238"/>
        <v>0</v>
      </c>
      <c r="BC292" s="46">
        <v>0</v>
      </c>
      <c r="BD292" s="46">
        <f t="shared" si="239"/>
        <v>0</v>
      </c>
      <c r="BE292" s="46">
        <v>0</v>
      </c>
      <c r="BF292" s="46">
        <f t="shared" si="240"/>
        <v>0</v>
      </c>
      <c r="BG292" s="46">
        <v>0</v>
      </c>
      <c r="BH292" s="46">
        <f t="shared" si="241"/>
        <v>0</v>
      </c>
      <c r="BI292" s="46">
        <v>0</v>
      </c>
      <c r="BJ292" s="46">
        <f t="shared" si="242"/>
        <v>0</v>
      </c>
      <c r="BK292" s="46">
        <v>0</v>
      </c>
      <c r="BL292" s="46">
        <f t="shared" si="243"/>
        <v>0</v>
      </c>
      <c r="BM292" s="46">
        <v>0</v>
      </c>
      <c r="BN292" s="46">
        <f t="shared" si="244"/>
        <v>0</v>
      </c>
      <c r="BO292" s="46">
        <v>0</v>
      </c>
      <c r="BP292" s="46">
        <f t="shared" si="245"/>
        <v>0</v>
      </c>
      <c r="BQ292" s="46">
        <v>0</v>
      </c>
      <c r="BR292" s="46">
        <f t="shared" si="246"/>
        <v>0</v>
      </c>
      <c r="BS292" s="46">
        <v>0</v>
      </c>
      <c r="BT292" s="46">
        <f t="shared" si="247"/>
        <v>0</v>
      </c>
      <c r="BU292" s="46">
        <v>0</v>
      </c>
      <c r="BV292" s="46">
        <f t="shared" si="248"/>
        <v>0</v>
      </c>
      <c r="BW292" s="46">
        <v>0</v>
      </c>
      <c r="BX292" s="46">
        <f t="shared" si="249"/>
        <v>0</v>
      </c>
      <c r="BY292" s="46">
        <v>0</v>
      </c>
      <c r="BZ292" s="46">
        <f t="shared" si="250"/>
        <v>0</v>
      </c>
      <c r="CA292" s="47">
        <v>0</v>
      </c>
      <c r="CB292" s="46">
        <f t="shared" si="251"/>
        <v>0</v>
      </c>
      <c r="CC292" s="48">
        <v>0</v>
      </c>
      <c r="CD292" s="46">
        <f t="shared" si="252"/>
        <v>0</v>
      </c>
      <c r="CE292" s="49">
        <v>60</v>
      </c>
      <c r="CF292" s="50">
        <f t="shared" si="257"/>
        <v>15573.31776</v>
      </c>
      <c r="CG292" s="51">
        <v>300643.19999999995</v>
      </c>
      <c r="CH292" s="52"/>
      <c r="CI292" s="52"/>
      <c r="CJ292" s="52"/>
      <c r="CK292" s="53"/>
      <c r="CL292" s="53"/>
      <c r="CM292" s="52">
        <f t="shared" si="279"/>
        <v>15573.31776</v>
      </c>
      <c r="CN292" s="52">
        <f t="shared" si="271"/>
        <v>15573.31776</v>
      </c>
      <c r="CO292" s="52">
        <f t="shared" si="271"/>
        <v>15573.31776</v>
      </c>
      <c r="CP292" s="52">
        <f t="shared" si="271"/>
        <v>15573.31776</v>
      </c>
      <c r="CQ292" s="52">
        <f t="shared" si="271"/>
        <v>15573.31776</v>
      </c>
      <c r="CR292" s="52">
        <f t="shared" si="271"/>
        <v>15573.31776</v>
      </c>
      <c r="CS292" s="52">
        <f t="shared" si="271"/>
        <v>15573.31776</v>
      </c>
      <c r="CT292" s="52">
        <f t="shared" si="271"/>
        <v>15573.31776</v>
      </c>
      <c r="CU292" s="52">
        <f t="shared" si="271"/>
        <v>15573.31776</v>
      </c>
      <c r="CV292" s="52">
        <f t="shared" si="271"/>
        <v>15573.31776</v>
      </c>
      <c r="CW292" s="52">
        <f t="shared" si="271"/>
        <v>15573.31776</v>
      </c>
      <c r="CX292" s="52">
        <f t="shared" si="271"/>
        <v>15573.31776</v>
      </c>
      <c r="CY292" s="52">
        <f t="shared" si="271"/>
        <v>15573.31776</v>
      </c>
      <c r="CZ292" s="52">
        <f t="shared" si="271"/>
        <v>15573.31776</v>
      </c>
      <c r="DA292" s="52">
        <f t="shared" si="280"/>
        <v>15573.31776</v>
      </c>
      <c r="DB292" s="52">
        <f t="shared" si="280"/>
        <v>15573.31776</v>
      </c>
      <c r="DC292" s="52">
        <f t="shared" si="280"/>
        <v>15573.31776</v>
      </c>
      <c r="DD292" s="52">
        <f t="shared" si="280"/>
        <v>15573.31776</v>
      </c>
      <c r="DE292" s="52">
        <f t="shared" si="280"/>
        <v>15573.31776</v>
      </c>
      <c r="DF292" s="52">
        <f t="shared" si="280"/>
        <v>15573.31776</v>
      </c>
      <c r="DG292" s="54">
        <v>601286.40000000014</v>
      </c>
      <c r="DH292" s="55">
        <v>20</v>
      </c>
      <c r="DI292" s="56" t="s">
        <v>1177</v>
      </c>
      <c r="DJ292" s="57">
        <v>0</v>
      </c>
      <c r="DK292" s="57">
        <v>90192.960000000006</v>
      </c>
      <c r="DL292" s="57">
        <v>496061.28</v>
      </c>
      <c r="DM292" s="57">
        <v>698995.44000000006</v>
      </c>
      <c r="DN292" s="57">
        <v>901929.60000000009</v>
      </c>
      <c r="DO292" s="57">
        <v>0</v>
      </c>
      <c r="DP292" s="58">
        <v>1172.50848</v>
      </c>
      <c r="DQ292" s="58">
        <v>6448.7966400000005</v>
      </c>
      <c r="DR292" s="58">
        <v>9086.9407200000005</v>
      </c>
      <c r="DS292" s="58">
        <v>11725.084800000001</v>
      </c>
    </row>
    <row r="293" spans="1:123" x14ac:dyDescent="0.25">
      <c r="A293" s="30" t="s">
        <v>1221</v>
      </c>
      <c r="B293" s="65">
        <v>1722715</v>
      </c>
      <c r="C293" s="66"/>
      <c r="D293" s="67" t="s">
        <v>1222</v>
      </c>
      <c r="E293" s="34" t="s">
        <v>478</v>
      </c>
      <c r="F293" s="34">
        <v>0</v>
      </c>
      <c r="G293" s="34" t="s">
        <v>597</v>
      </c>
      <c r="H293" s="34" t="s">
        <v>939</v>
      </c>
      <c r="I293" s="34" t="s">
        <v>490</v>
      </c>
      <c r="J293" s="34" t="s">
        <v>78</v>
      </c>
      <c r="K293" s="34" t="s">
        <v>692</v>
      </c>
      <c r="L293" s="34" t="s">
        <v>617</v>
      </c>
      <c r="M293" s="36">
        <v>1.04</v>
      </c>
      <c r="N293" s="69">
        <v>0</v>
      </c>
      <c r="O293" s="69" t="s">
        <v>30</v>
      </c>
      <c r="P293" s="37" t="s">
        <v>493</v>
      </c>
      <c r="Q293" s="38">
        <v>2024</v>
      </c>
      <c r="R293" s="39" t="s">
        <v>1183</v>
      </c>
      <c r="S293" s="37" t="s">
        <v>493</v>
      </c>
      <c r="T293" s="39" t="s">
        <v>494</v>
      </c>
      <c r="U293" s="39" t="s">
        <v>495</v>
      </c>
      <c r="V293" s="39" t="s">
        <v>550</v>
      </c>
      <c r="W293" s="40" t="s">
        <v>1176</v>
      </c>
      <c r="X293" s="40" t="s">
        <v>504</v>
      </c>
      <c r="Y293" s="41"/>
      <c r="Z293" s="274">
        <v>0</v>
      </c>
      <c r="AA293" s="42" t="s">
        <v>505</v>
      </c>
      <c r="AB293" s="43">
        <v>118164</v>
      </c>
      <c r="AC293" s="43">
        <v>0</v>
      </c>
      <c r="AD293" s="43"/>
      <c r="AE293" s="43">
        <v>0</v>
      </c>
      <c r="AF293" s="44"/>
      <c r="AG293" s="45">
        <f t="shared" si="264"/>
        <v>170408</v>
      </c>
      <c r="AH293" s="45">
        <f t="shared" si="265"/>
        <v>170408</v>
      </c>
      <c r="AI293" s="45">
        <f t="shared" si="262"/>
        <v>170408</v>
      </c>
      <c r="AJ293" s="256">
        <f>146164+24244</f>
        <v>170408</v>
      </c>
      <c r="AK293" s="70">
        <v>0</v>
      </c>
      <c r="AL293" s="46">
        <f t="shared" si="273"/>
        <v>0</v>
      </c>
      <c r="AM293" s="46">
        <v>0</v>
      </c>
      <c r="AN293" s="46">
        <f t="shared" si="236"/>
        <v>0</v>
      </c>
      <c r="AO293" s="46">
        <v>0</v>
      </c>
      <c r="AP293" s="46">
        <f t="shared" si="274"/>
        <v>0</v>
      </c>
      <c r="AQ293" s="46">
        <v>0</v>
      </c>
      <c r="AR293" s="46">
        <f t="shared" si="275"/>
        <v>0</v>
      </c>
      <c r="AS293" s="46">
        <v>0</v>
      </c>
      <c r="AT293" s="46">
        <f t="shared" si="276"/>
        <v>0</v>
      </c>
      <c r="AU293" s="46">
        <v>0</v>
      </c>
      <c r="AV293" s="46">
        <f t="shared" si="277"/>
        <v>0</v>
      </c>
      <c r="AW293" s="46">
        <v>0</v>
      </c>
      <c r="AX293" s="46">
        <f t="shared" si="278"/>
        <v>0</v>
      </c>
      <c r="AY293" s="46">
        <v>0</v>
      </c>
      <c r="AZ293" s="46">
        <f t="shared" si="237"/>
        <v>0</v>
      </c>
      <c r="BA293" s="46">
        <v>0</v>
      </c>
      <c r="BB293" s="46">
        <f t="shared" si="238"/>
        <v>0</v>
      </c>
      <c r="BC293" s="46">
        <v>0</v>
      </c>
      <c r="BD293" s="46">
        <f t="shared" si="239"/>
        <v>0</v>
      </c>
      <c r="BE293" s="46">
        <v>0</v>
      </c>
      <c r="BF293" s="46">
        <f t="shared" si="240"/>
        <v>0</v>
      </c>
      <c r="BG293" s="46">
        <v>0</v>
      </c>
      <c r="BH293" s="46">
        <f t="shared" si="241"/>
        <v>0</v>
      </c>
      <c r="BI293" s="46">
        <v>0</v>
      </c>
      <c r="BJ293" s="46">
        <f t="shared" si="242"/>
        <v>0</v>
      </c>
      <c r="BK293" s="46">
        <v>0</v>
      </c>
      <c r="BL293" s="46">
        <f t="shared" si="243"/>
        <v>0</v>
      </c>
      <c r="BM293" s="46">
        <v>0</v>
      </c>
      <c r="BN293" s="46">
        <f t="shared" si="244"/>
        <v>0</v>
      </c>
      <c r="BO293" s="46">
        <v>0</v>
      </c>
      <c r="BP293" s="46">
        <f t="shared" si="245"/>
        <v>0</v>
      </c>
      <c r="BQ293" s="46">
        <v>0</v>
      </c>
      <c r="BR293" s="46">
        <f t="shared" si="246"/>
        <v>0</v>
      </c>
      <c r="BS293" s="46">
        <v>0</v>
      </c>
      <c r="BT293" s="46">
        <f t="shared" si="247"/>
        <v>0</v>
      </c>
      <c r="BU293" s="46">
        <v>0</v>
      </c>
      <c r="BV293" s="46">
        <f t="shared" si="248"/>
        <v>0</v>
      </c>
      <c r="BW293" s="46">
        <v>0</v>
      </c>
      <c r="BX293" s="46">
        <f t="shared" si="249"/>
        <v>0</v>
      </c>
      <c r="BY293" s="46">
        <v>0</v>
      </c>
      <c r="BZ293" s="46">
        <f t="shared" si="250"/>
        <v>0</v>
      </c>
      <c r="CA293" s="47">
        <v>0</v>
      </c>
      <c r="CB293" s="46">
        <f t="shared" si="251"/>
        <v>0</v>
      </c>
      <c r="CC293" s="48">
        <v>0</v>
      </c>
      <c r="CD293" s="46">
        <f t="shared" si="252"/>
        <v>0</v>
      </c>
      <c r="CE293" s="49">
        <v>60</v>
      </c>
      <c r="CF293" s="50">
        <f t="shared" si="257"/>
        <v>2840.1333333333332</v>
      </c>
      <c r="CG293" s="71">
        <v>43326.800000000017</v>
      </c>
      <c r="CH293" s="52"/>
      <c r="CI293" s="52"/>
      <c r="CJ293" s="52">
        <f t="shared" ref="CJ293:CL296" si="281">$CF293</f>
        <v>2840.1333333333332</v>
      </c>
      <c r="CK293" s="52">
        <f t="shared" si="281"/>
        <v>2840.1333333333332</v>
      </c>
      <c r="CL293" s="52">
        <f t="shared" si="281"/>
        <v>2840.1333333333332</v>
      </c>
      <c r="CM293" s="52">
        <f t="shared" si="279"/>
        <v>2840.1333333333332</v>
      </c>
      <c r="CN293" s="52">
        <f t="shared" si="271"/>
        <v>2840.1333333333332</v>
      </c>
      <c r="CO293" s="52">
        <f t="shared" si="271"/>
        <v>2840.1333333333332</v>
      </c>
      <c r="CP293" s="52">
        <f t="shared" si="271"/>
        <v>2840.1333333333332</v>
      </c>
      <c r="CQ293" s="52">
        <f t="shared" si="271"/>
        <v>2840.1333333333332</v>
      </c>
      <c r="CR293" s="52">
        <f t="shared" si="271"/>
        <v>2840.1333333333332</v>
      </c>
      <c r="CS293" s="52">
        <f t="shared" si="271"/>
        <v>2840.1333333333332</v>
      </c>
      <c r="CT293" s="52">
        <f t="shared" si="271"/>
        <v>2840.1333333333332</v>
      </c>
      <c r="CU293" s="52">
        <f t="shared" si="271"/>
        <v>2840.1333333333332</v>
      </c>
      <c r="CV293" s="52">
        <f t="shared" si="271"/>
        <v>2840.1333333333332</v>
      </c>
      <c r="CW293" s="52">
        <f t="shared" si="271"/>
        <v>2840.1333333333332</v>
      </c>
      <c r="CX293" s="52">
        <f t="shared" si="271"/>
        <v>2840.1333333333332</v>
      </c>
      <c r="CY293" s="52">
        <f t="shared" si="271"/>
        <v>2840.1333333333332</v>
      </c>
      <c r="CZ293" s="52">
        <f t="shared" si="271"/>
        <v>2840.1333333333332</v>
      </c>
      <c r="DA293" s="52">
        <f t="shared" si="280"/>
        <v>2840.1333333333332</v>
      </c>
      <c r="DB293" s="52">
        <f t="shared" si="280"/>
        <v>2840.1333333333332</v>
      </c>
      <c r="DC293" s="52">
        <f t="shared" si="280"/>
        <v>2840.1333333333332</v>
      </c>
      <c r="DD293" s="52">
        <f t="shared" si="280"/>
        <v>2840.1333333333332</v>
      </c>
      <c r="DE293" s="52">
        <f t="shared" si="280"/>
        <v>2840.1333333333332</v>
      </c>
      <c r="DF293" s="52">
        <f t="shared" si="280"/>
        <v>2840.1333333333332</v>
      </c>
      <c r="DG293" s="54">
        <v>74837.199999999983</v>
      </c>
      <c r="DH293" s="55">
        <v>22</v>
      </c>
      <c r="DI293" s="56" t="s">
        <v>1177</v>
      </c>
      <c r="DJ293" s="57">
        <v>0</v>
      </c>
      <c r="DK293" s="57">
        <v>0</v>
      </c>
      <c r="DL293" s="57">
        <v>118164</v>
      </c>
      <c r="DM293" s="57">
        <v>116194.6</v>
      </c>
      <c r="DN293" s="57">
        <v>114225.20000000001</v>
      </c>
      <c r="DO293" s="57">
        <v>0</v>
      </c>
      <c r="DP293" s="58">
        <v>0</v>
      </c>
      <c r="DQ293" s="58">
        <v>1536.1319999999998</v>
      </c>
      <c r="DR293" s="58">
        <v>1510.5298</v>
      </c>
      <c r="DS293" s="58">
        <v>1484.9276</v>
      </c>
    </row>
    <row r="294" spans="1:123" x14ac:dyDescent="0.25">
      <c r="A294" s="30" t="s">
        <v>1223</v>
      </c>
      <c r="B294" s="65">
        <v>1722716</v>
      </c>
      <c r="C294" s="66"/>
      <c r="D294" s="67" t="s">
        <v>1224</v>
      </c>
      <c r="E294" s="34" t="s">
        <v>478</v>
      </c>
      <c r="F294" s="34" t="s">
        <v>1165</v>
      </c>
      <c r="G294" s="34" t="s">
        <v>463</v>
      </c>
      <c r="H294" s="34" t="s">
        <v>54</v>
      </c>
      <c r="I294" s="34" t="s">
        <v>490</v>
      </c>
      <c r="J294" s="34" t="s">
        <v>119</v>
      </c>
      <c r="K294" s="34" t="s">
        <v>491</v>
      </c>
      <c r="L294" s="34" t="s">
        <v>617</v>
      </c>
      <c r="M294" s="36">
        <v>1.04</v>
      </c>
      <c r="N294" s="69" t="s">
        <v>586</v>
      </c>
      <c r="O294" s="69" t="s">
        <v>30</v>
      </c>
      <c r="P294" s="37" t="s">
        <v>493</v>
      </c>
      <c r="Q294" s="38">
        <v>2023</v>
      </c>
      <c r="R294" s="39" t="s">
        <v>1183</v>
      </c>
      <c r="S294" s="37" t="s">
        <v>493</v>
      </c>
      <c r="T294" s="39" t="s">
        <v>494</v>
      </c>
      <c r="U294" s="39" t="s">
        <v>495</v>
      </c>
      <c r="V294" s="39" t="s">
        <v>550</v>
      </c>
      <c r="W294" s="40" t="s">
        <v>1176</v>
      </c>
      <c r="X294" s="40" t="s">
        <v>504</v>
      </c>
      <c r="Y294" s="41"/>
      <c r="Z294" s="274">
        <v>94967.46</v>
      </c>
      <c r="AA294" s="42"/>
      <c r="AB294" s="43">
        <v>475000</v>
      </c>
      <c r="AC294" s="43">
        <v>0</v>
      </c>
      <c r="AD294" s="43"/>
      <c r="AE294" s="43">
        <v>0</v>
      </c>
      <c r="AF294" s="44"/>
      <c r="AG294" s="45">
        <f t="shared" si="264"/>
        <v>380033</v>
      </c>
      <c r="AH294" s="45">
        <f t="shared" si="265"/>
        <v>380033</v>
      </c>
      <c r="AI294" s="45">
        <f t="shared" si="262"/>
        <v>475000.46</v>
      </c>
      <c r="AJ294" s="256">
        <v>380033</v>
      </c>
      <c r="AK294" s="46">
        <v>0</v>
      </c>
      <c r="AL294" s="46">
        <f t="shared" si="273"/>
        <v>0</v>
      </c>
      <c r="AM294" s="46">
        <v>0</v>
      </c>
      <c r="AN294" s="46">
        <f t="shared" si="236"/>
        <v>0</v>
      </c>
      <c r="AO294" s="46">
        <v>0</v>
      </c>
      <c r="AP294" s="46">
        <f t="shared" si="274"/>
        <v>0</v>
      </c>
      <c r="AQ294" s="46">
        <v>0</v>
      </c>
      <c r="AR294" s="46">
        <f t="shared" si="275"/>
        <v>0</v>
      </c>
      <c r="AS294" s="46">
        <v>0</v>
      </c>
      <c r="AT294" s="46">
        <f t="shared" si="276"/>
        <v>0</v>
      </c>
      <c r="AU294" s="46">
        <v>0</v>
      </c>
      <c r="AV294" s="46">
        <f t="shared" si="277"/>
        <v>0</v>
      </c>
      <c r="AW294" s="46">
        <v>0</v>
      </c>
      <c r="AX294" s="46">
        <f t="shared" si="278"/>
        <v>0</v>
      </c>
      <c r="AY294" s="46">
        <v>0</v>
      </c>
      <c r="AZ294" s="46">
        <f t="shared" si="237"/>
        <v>0</v>
      </c>
      <c r="BA294" s="46">
        <v>0</v>
      </c>
      <c r="BB294" s="46">
        <f t="shared" si="238"/>
        <v>0</v>
      </c>
      <c r="BC294" s="46">
        <v>0</v>
      </c>
      <c r="BD294" s="46">
        <f t="shared" si="239"/>
        <v>0</v>
      </c>
      <c r="BE294" s="46">
        <v>0</v>
      </c>
      <c r="BF294" s="46">
        <f t="shared" si="240"/>
        <v>0</v>
      </c>
      <c r="BG294" s="46">
        <v>0</v>
      </c>
      <c r="BH294" s="46">
        <f t="shared" si="241"/>
        <v>0</v>
      </c>
      <c r="BI294" s="46">
        <v>0</v>
      </c>
      <c r="BJ294" s="46">
        <f t="shared" si="242"/>
        <v>0</v>
      </c>
      <c r="BK294" s="46">
        <v>0</v>
      </c>
      <c r="BL294" s="46">
        <f t="shared" si="243"/>
        <v>0</v>
      </c>
      <c r="BM294" s="46">
        <v>0</v>
      </c>
      <c r="BN294" s="46">
        <f t="shared" si="244"/>
        <v>0</v>
      </c>
      <c r="BO294" s="46">
        <v>0</v>
      </c>
      <c r="BP294" s="46">
        <f t="shared" si="245"/>
        <v>0</v>
      </c>
      <c r="BQ294" s="46">
        <v>0</v>
      </c>
      <c r="BR294" s="46">
        <f t="shared" si="246"/>
        <v>0</v>
      </c>
      <c r="BS294" s="46">
        <v>0</v>
      </c>
      <c r="BT294" s="46">
        <f t="shared" si="247"/>
        <v>0</v>
      </c>
      <c r="BU294" s="46">
        <v>0</v>
      </c>
      <c r="BV294" s="46">
        <f t="shared" si="248"/>
        <v>0</v>
      </c>
      <c r="BW294" s="46">
        <v>0</v>
      </c>
      <c r="BX294" s="46">
        <f t="shared" si="249"/>
        <v>0</v>
      </c>
      <c r="BY294" s="46">
        <v>0</v>
      </c>
      <c r="BZ294" s="46">
        <f t="shared" si="250"/>
        <v>0</v>
      </c>
      <c r="CA294" s="47">
        <v>0</v>
      </c>
      <c r="CB294" s="46">
        <f t="shared" si="251"/>
        <v>0</v>
      </c>
      <c r="CC294" s="48">
        <v>0</v>
      </c>
      <c r="CD294" s="46">
        <f t="shared" si="252"/>
        <v>0</v>
      </c>
      <c r="CE294" s="49">
        <v>60</v>
      </c>
      <c r="CF294" s="106">
        <f t="shared" si="257"/>
        <v>7916.6743333333334</v>
      </c>
      <c r="CG294" s="51">
        <v>189999.99999999997</v>
      </c>
      <c r="CH294" s="52"/>
      <c r="CI294" s="90"/>
      <c r="CJ294" s="53">
        <f t="shared" si="281"/>
        <v>7916.6743333333334</v>
      </c>
      <c r="CK294" s="53">
        <f t="shared" si="281"/>
        <v>7916.6743333333334</v>
      </c>
      <c r="CL294" s="53">
        <f t="shared" si="281"/>
        <v>7916.6743333333334</v>
      </c>
      <c r="CM294" s="53">
        <f t="shared" si="279"/>
        <v>7916.6743333333334</v>
      </c>
      <c r="CN294" s="53">
        <f t="shared" si="271"/>
        <v>7916.6743333333334</v>
      </c>
      <c r="CO294" s="53">
        <f t="shared" si="271"/>
        <v>7916.6743333333334</v>
      </c>
      <c r="CP294" s="53">
        <f t="shared" si="271"/>
        <v>7916.6743333333334</v>
      </c>
      <c r="CQ294" s="53">
        <f t="shared" si="271"/>
        <v>7916.6743333333334</v>
      </c>
      <c r="CR294" s="53">
        <f t="shared" si="271"/>
        <v>7916.6743333333334</v>
      </c>
      <c r="CS294" s="53">
        <f t="shared" si="271"/>
        <v>7916.6743333333334</v>
      </c>
      <c r="CT294" s="53">
        <f t="shared" si="271"/>
        <v>7916.6743333333334</v>
      </c>
      <c r="CU294" s="53">
        <f t="shared" si="271"/>
        <v>7916.6743333333334</v>
      </c>
      <c r="CV294" s="53">
        <f t="shared" si="271"/>
        <v>7916.6743333333334</v>
      </c>
      <c r="CW294" s="53">
        <f t="shared" si="271"/>
        <v>7916.6743333333334</v>
      </c>
      <c r="CX294" s="53">
        <f t="shared" si="271"/>
        <v>7916.6743333333334</v>
      </c>
      <c r="CY294" s="53">
        <f t="shared" si="271"/>
        <v>7916.6743333333334</v>
      </c>
      <c r="CZ294" s="53">
        <f t="shared" si="271"/>
        <v>7916.6743333333334</v>
      </c>
      <c r="DA294" s="53">
        <f t="shared" si="280"/>
        <v>7916.6743333333334</v>
      </c>
      <c r="DB294" s="53">
        <f t="shared" si="280"/>
        <v>7916.6743333333334</v>
      </c>
      <c r="DC294" s="53">
        <f t="shared" si="280"/>
        <v>7916.6743333333334</v>
      </c>
      <c r="DD294" s="53">
        <f t="shared" si="280"/>
        <v>7916.6743333333334</v>
      </c>
      <c r="DE294" s="53">
        <f t="shared" si="280"/>
        <v>7916.6743333333334</v>
      </c>
      <c r="DF294" s="53">
        <f t="shared" si="280"/>
        <v>7916.6743333333334</v>
      </c>
      <c r="DG294" s="54">
        <v>285000</v>
      </c>
      <c r="DH294" s="55">
        <v>24</v>
      </c>
      <c r="DI294" s="56" t="s">
        <v>1177</v>
      </c>
      <c r="DJ294" s="57">
        <v>475000</v>
      </c>
      <c r="DK294" s="57">
        <v>467083.33333333331</v>
      </c>
      <c r="DL294" s="57">
        <v>459166.66666666663</v>
      </c>
      <c r="DM294" s="57">
        <v>451249.99999999994</v>
      </c>
      <c r="DN294" s="57">
        <v>443333.33333333326</v>
      </c>
      <c r="DO294" s="57">
        <v>5700</v>
      </c>
      <c r="DP294" s="58">
        <v>6072.083333333333</v>
      </c>
      <c r="DQ294" s="58">
        <v>5969.1666666666661</v>
      </c>
      <c r="DR294" s="58">
        <v>5866.2499999999991</v>
      </c>
      <c r="DS294" s="58">
        <v>5763.3333333333321</v>
      </c>
    </row>
    <row r="295" spans="1:123" x14ac:dyDescent="0.25">
      <c r="A295" s="30" t="s">
        <v>1225</v>
      </c>
      <c r="B295" s="65">
        <v>1722717</v>
      </c>
      <c r="C295" s="66"/>
      <c r="D295" s="67" t="s">
        <v>1226</v>
      </c>
      <c r="E295" s="34" t="s">
        <v>478</v>
      </c>
      <c r="F295" s="34" t="s">
        <v>1165</v>
      </c>
      <c r="G295" s="34" t="s">
        <v>463</v>
      </c>
      <c r="H295" s="34" t="s">
        <v>54</v>
      </c>
      <c r="I295" s="34" t="s">
        <v>490</v>
      </c>
      <c r="J295" s="34" t="s">
        <v>119</v>
      </c>
      <c r="K295" s="34" t="s">
        <v>491</v>
      </c>
      <c r="L295" s="34" t="s">
        <v>617</v>
      </c>
      <c r="M295" s="36">
        <v>1.04</v>
      </c>
      <c r="N295" s="69" t="s">
        <v>586</v>
      </c>
      <c r="O295" s="69" t="s">
        <v>30</v>
      </c>
      <c r="P295" s="37" t="s">
        <v>493</v>
      </c>
      <c r="Q295" s="38">
        <v>2023</v>
      </c>
      <c r="R295" s="39" t="s">
        <v>1183</v>
      </c>
      <c r="S295" s="37" t="s">
        <v>493</v>
      </c>
      <c r="T295" s="39" t="s">
        <v>494</v>
      </c>
      <c r="U295" s="39" t="s">
        <v>495</v>
      </c>
      <c r="V295" s="39" t="s">
        <v>550</v>
      </c>
      <c r="W295" s="40" t="s">
        <v>1176</v>
      </c>
      <c r="X295" s="40" t="s">
        <v>504</v>
      </c>
      <c r="Y295" s="41"/>
      <c r="Z295" s="274">
        <v>344707.8</v>
      </c>
      <c r="AA295" s="42"/>
      <c r="AB295" s="43">
        <v>1116000</v>
      </c>
      <c r="AC295" s="43">
        <v>0</v>
      </c>
      <c r="AD295" s="43"/>
      <c r="AE295" s="43">
        <v>0</v>
      </c>
      <c r="AF295" s="44"/>
      <c r="AG295" s="45">
        <f t="shared" si="264"/>
        <v>771292</v>
      </c>
      <c r="AH295" s="45">
        <f t="shared" si="265"/>
        <v>771292</v>
      </c>
      <c r="AI295" s="45">
        <f t="shared" si="262"/>
        <v>1115999.8</v>
      </c>
      <c r="AJ295" s="256">
        <f>416000+355292</f>
        <v>771292</v>
      </c>
      <c r="AK295" s="46">
        <v>0</v>
      </c>
      <c r="AL295" s="46">
        <f t="shared" si="273"/>
        <v>0</v>
      </c>
      <c r="AM295" s="46">
        <v>0</v>
      </c>
      <c r="AN295" s="46">
        <f t="shared" si="236"/>
        <v>0</v>
      </c>
      <c r="AO295" s="46">
        <v>0</v>
      </c>
      <c r="AP295" s="46">
        <f t="shared" si="274"/>
        <v>0</v>
      </c>
      <c r="AQ295" s="46">
        <v>0</v>
      </c>
      <c r="AR295" s="46">
        <f t="shared" si="275"/>
        <v>0</v>
      </c>
      <c r="AS295" s="46">
        <v>0</v>
      </c>
      <c r="AT295" s="46">
        <f t="shared" si="276"/>
        <v>0</v>
      </c>
      <c r="AU295" s="46">
        <v>0</v>
      </c>
      <c r="AV295" s="46">
        <f t="shared" si="277"/>
        <v>0</v>
      </c>
      <c r="AW295" s="46">
        <v>0</v>
      </c>
      <c r="AX295" s="46">
        <f t="shared" si="278"/>
        <v>0</v>
      </c>
      <c r="AY295" s="46">
        <v>0</v>
      </c>
      <c r="AZ295" s="46">
        <f t="shared" si="237"/>
        <v>0</v>
      </c>
      <c r="BA295" s="46">
        <v>0</v>
      </c>
      <c r="BB295" s="46">
        <f t="shared" si="238"/>
        <v>0</v>
      </c>
      <c r="BC295" s="46">
        <v>0</v>
      </c>
      <c r="BD295" s="46">
        <f t="shared" si="239"/>
        <v>0</v>
      </c>
      <c r="BE295" s="46">
        <v>0</v>
      </c>
      <c r="BF295" s="46">
        <f t="shared" si="240"/>
        <v>0</v>
      </c>
      <c r="BG295" s="46">
        <v>0</v>
      </c>
      <c r="BH295" s="46">
        <f t="shared" si="241"/>
        <v>0</v>
      </c>
      <c r="BI295" s="46">
        <v>0</v>
      </c>
      <c r="BJ295" s="46">
        <f t="shared" si="242"/>
        <v>0</v>
      </c>
      <c r="BK295" s="46">
        <v>0</v>
      </c>
      <c r="BL295" s="46">
        <f t="shared" si="243"/>
        <v>0</v>
      </c>
      <c r="BM295" s="46">
        <v>0</v>
      </c>
      <c r="BN295" s="46">
        <f t="shared" si="244"/>
        <v>0</v>
      </c>
      <c r="BO295" s="46">
        <v>0</v>
      </c>
      <c r="BP295" s="46">
        <f t="shared" si="245"/>
        <v>0</v>
      </c>
      <c r="BQ295" s="46">
        <v>0</v>
      </c>
      <c r="BR295" s="46">
        <f t="shared" si="246"/>
        <v>0</v>
      </c>
      <c r="BS295" s="46">
        <v>0</v>
      </c>
      <c r="BT295" s="46">
        <f t="shared" si="247"/>
        <v>0</v>
      </c>
      <c r="BU295" s="46">
        <v>0</v>
      </c>
      <c r="BV295" s="46">
        <f t="shared" si="248"/>
        <v>0</v>
      </c>
      <c r="BW295" s="46">
        <v>0</v>
      </c>
      <c r="BX295" s="46">
        <f t="shared" si="249"/>
        <v>0</v>
      </c>
      <c r="BY295" s="46">
        <v>0</v>
      </c>
      <c r="BZ295" s="46">
        <f t="shared" si="250"/>
        <v>0</v>
      </c>
      <c r="CA295" s="47">
        <v>0</v>
      </c>
      <c r="CB295" s="46">
        <f t="shared" si="251"/>
        <v>0</v>
      </c>
      <c r="CC295" s="48">
        <v>0</v>
      </c>
      <c r="CD295" s="46">
        <f t="shared" si="252"/>
        <v>0</v>
      </c>
      <c r="CE295" s="49">
        <v>60</v>
      </c>
      <c r="CF295" s="50">
        <f t="shared" si="257"/>
        <v>18599.996666666666</v>
      </c>
      <c r="CG295" s="51">
        <v>427800</v>
      </c>
      <c r="CH295" s="52"/>
      <c r="CI295" s="52"/>
      <c r="CJ295" s="52">
        <f t="shared" si="281"/>
        <v>18599.996666666666</v>
      </c>
      <c r="CK295" s="52">
        <f t="shared" si="281"/>
        <v>18599.996666666666</v>
      </c>
      <c r="CL295" s="52">
        <f t="shared" si="281"/>
        <v>18599.996666666666</v>
      </c>
      <c r="CM295" s="52">
        <f t="shared" si="279"/>
        <v>18599.996666666666</v>
      </c>
      <c r="CN295" s="52">
        <f t="shared" si="271"/>
        <v>18599.996666666666</v>
      </c>
      <c r="CO295" s="52">
        <f t="shared" si="271"/>
        <v>18599.996666666666</v>
      </c>
      <c r="CP295" s="52">
        <f t="shared" si="271"/>
        <v>18599.996666666666</v>
      </c>
      <c r="CQ295" s="52">
        <f t="shared" si="271"/>
        <v>18599.996666666666</v>
      </c>
      <c r="CR295" s="52">
        <f t="shared" si="271"/>
        <v>18599.996666666666</v>
      </c>
      <c r="CS295" s="52">
        <f t="shared" si="271"/>
        <v>18599.996666666666</v>
      </c>
      <c r="CT295" s="52">
        <f t="shared" si="271"/>
        <v>18599.996666666666</v>
      </c>
      <c r="CU295" s="52">
        <f t="shared" si="271"/>
        <v>18599.996666666666</v>
      </c>
      <c r="CV295" s="52">
        <f t="shared" si="271"/>
        <v>18599.996666666666</v>
      </c>
      <c r="CW295" s="52">
        <f t="shared" si="271"/>
        <v>18599.996666666666</v>
      </c>
      <c r="CX295" s="52">
        <f t="shared" si="271"/>
        <v>18599.996666666666</v>
      </c>
      <c r="CY295" s="52">
        <f t="shared" si="271"/>
        <v>18599.996666666666</v>
      </c>
      <c r="CZ295" s="52">
        <f t="shared" si="271"/>
        <v>18599.996666666666</v>
      </c>
      <c r="DA295" s="52">
        <f t="shared" si="280"/>
        <v>18599.996666666666</v>
      </c>
      <c r="DB295" s="52">
        <f t="shared" si="280"/>
        <v>18599.996666666666</v>
      </c>
      <c r="DC295" s="52">
        <f t="shared" si="280"/>
        <v>18599.996666666666</v>
      </c>
      <c r="DD295" s="52">
        <f t="shared" si="280"/>
        <v>18599.996666666666</v>
      </c>
      <c r="DE295" s="52">
        <f t="shared" si="280"/>
        <v>18599.996666666666</v>
      </c>
      <c r="DF295" s="52">
        <f t="shared" si="280"/>
        <v>18599.996666666666</v>
      </c>
      <c r="DG295" s="54">
        <v>688200</v>
      </c>
      <c r="DH295" s="55">
        <v>23</v>
      </c>
      <c r="DI295" s="56" t="s">
        <v>1177</v>
      </c>
      <c r="DJ295" s="57">
        <v>700000</v>
      </c>
      <c r="DK295" s="57">
        <v>1116000</v>
      </c>
      <c r="DL295" s="57">
        <v>1097400</v>
      </c>
      <c r="DM295" s="57">
        <v>1078800</v>
      </c>
      <c r="DN295" s="57">
        <v>1060200</v>
      </c>
      <c r="DO295" s="57">
        <v>8400</v>
      </c>
      <c r="DP295" s="58">
        <v>14508</v>
      </c>
      <c r="DQ295" s="58">
        <v>14266.199999999999</v>
      </c>
      <c r="DR295" s="58">
        <v>14024.4</v>
      </c>
      <c r="DS295" s="58">
        <v>13782.599999999999</v>
      </c>
    </row>
    <row r="296" spans="1:123" x14ac:dyDescent="0.25">
      <c r="A296" s="30" t="s">
        <v>1227</v>
      </c>
      <c r="B296" s="65">
        <v>1722718</v>
      </c>
      <c r="C296" s="66"/>
      <c r="D296" s="67" t="s">
        <v>1228</v>
      </c>
      <c r="E296" s="34" t="s">
        <v>685</v>
      </c>
      <c r="F296" s="34" t="s">
        <v>1165</v>
      </c>
      <c r="G296" s="34" t="s">
        <v>463</v>
      </c>
      <c r="H296" s="34" t="s">
        <v>54</v>
      </c>
      <c r="I296" s="34" t="s">
        <v>490</v>
      </c>
      <c r="J296" s="34" t="s">
        <v>119</v>
      </c>
      <c r="K296" s="34" t="s">
        <v>491</v>
      </c>
      <c r="L296" s="34" t="s">
        <v>617</v>
      </c>
      <c r="M296" s="36">
        <v>1.04</v>
      </c>
      <c r="N296" s="69" t="s">
        <v>586</v>
      </c>
      <c r="O296" s="69" t="s">
        <v>58</v>
      </c>
      <c r="P296" s="37" t="s">
        <v>471</v>
      </c>
      <c r="Q296" s="38">
        <v>2023</v>
      </c>
      <c r="R296" s="39" t="s">
        <v>1183</v>
      </c>
      <c r="S296" s="37" t="s">
        <v>471</v>
      </c>
      <c r="T296" s="39" t="s">
        <v>494</v>
      </c>
      <c r="U296" s="39" t="s">
        <v>495</v>
      </c>
      <c r="V296" s="39" t="s">
        <v>550</v>
      </c>
      <c r="W296" s="40" t="s">
        <v>1229</v>
      </c>
      <c r="X296" s="40" t="s">
        <v>504</v>
      </c>
      <c r="Y296" s="41"/>
      <c r="Z296" s="274">
        <v>354274.2</v>
      </c>
      <c r="AA296" s="42"/>
      <c r="AB296" s="43">
        <v>635200</v>
      </c>
      <c r="AC296" s="43">
        <v>0</v>
      </c>
      <c r="AD296" s="43"/>
      <c r="AE296" s="43">
        <v>0</v>
      </c>
      <c r="AF296" s="44"/>
      <c r="AG296" s="45">
        <f t="shared" si="264"/>
        <v>280926</v>
      </c>
      <c r="AH296" s="45">
        <f t="shared" si="265"/>
        <v>280926</v>
      </c>
      <c r="AI296" s="45">
        <f t="shared" si="262"/>
        <v>635200.19999999995</v>
      </c>
      <c r="AJ296" s="256">
        <f>135200+145726</f>
        <v>280926</v>
      </c>
      <c r="AK296" s="46">
        <v>0</v>
      </c>
      <c r="AL296" s="46">
        <f t="shared" si="273"/>
        <v>0</v>
      </c>
      <c r="AM296" s="46">
        <v>0</v>
      </c>
      <c r="AN296" s="46">
        <f t="shared" si="236"/>
        <v>0</v>
      </c>
      <c r="AO296" s="46">
        <v>0</v>
      </c>
      <c r="AP296" s="46">
        <f t="shared" si="274"/>
        <v>0</v>
      </c>
      <c r="AQ296" s="46">
        <v>0</v>
      </c>
      <c r="AR296" s="46">
        <f t="shared" si="275"/>
        <v>0</v>
      </c>
      <c r="AS296" s="46">
        <v>0</v>
      </c>
      <c r="AT296" s="46">
        <f t="shared" si="276"/>
        <v>0</v>
      </c>
      <c r="AU296" s="46">
        <v>0</v>
      </c>
      <c r="AV296" s="46">
        <f t="shared" si="277"/>
        <v>0</v>
      </c>
      <c r="AW296" s="46">
        <v>0</v>
      </c>
      <c r="AX296" s="46">
        <f t="shared" si="278"/>
        <v>0</v>
      </c>
      <c r="AY296" s="46">
        <v>0</v>
      </c>
      <c r="AZ296" s="46">
        <f t="shared" si="237"/>
        <v>0</v>
      </c>
      <c r="BA296" s="46">
        <v>0</v>
      </c>
      <c r="BB296" s="46">
        <f t="shared" si="238"/>
        <v>0</v>
      </c>
      <c r="BC296" s="46">
        <v>0</v>
      </c>
      <c r="BD296" s="46">
        <f t="shared" si="239"/>
        <v>0</v>
      </c>
      <c r="BE296" s="46">
        <v>0</v>
      </c>
      <c r="BF296" s="46">
        <f t="shared" si="240"/>
        <v>0</v>
      </c>
      <c r="BG296" s="46">
        <v>0</v>
      </c>
      <c r="BH296" s="46">
        <f t="shared" si="241"/>
        <v>0</v>
      </c>
      <c r="BI296" s="46">
        <v>0</v>
      </c>
      <c r="BJ296" s="46">
        <f t="shared" si="242"/>
        <v>0</v>
      </c>
      <c r="BK296" s="46">
        <v>0</v>
      </c>
      <c r="BL296" s="46">
        <f t="shared" si="243"/>
        <v>0</v>
      </c>
      <c r="BM296" s="46">
        <v>0</v>
      </c>
      <c r="BN296" s="46">
        <f t="shared" si="244"/>
        <v>0</v>
      </c>
      <c r="BO296" s="46">
        <v>0</v>
      </c>
      <c r="BP296" s="46">
        <f t="shared" si="245"/>
        <v>0</v>
      </c>
      <c r="BQ296" s="46">
        <v>0</v>
      </c>
      <c r="BR296" s="46">
        <f t="shared" si="246"/>
        <v>0</v>
      </c>
      <c r="BS296" s="46">
        <v>0</v>
      </c>
      <c r="BT296" s="46">
        <f t="shared" si="247"/>
        <v>0</v>
      </c>
      <c r="BU296" s="46">
        <v>0</v>
      </c>
      <c r="BV296" s="46">
        <f t="shared" si="248"/>
        <v>0</v>
      </c>
      <c r="BW296" s="46">
        <v>0</v>
      </c>
      <c r="BX296" s="46">
        <f t="shared" si="249"/>
        <v>0</v>
      </c>
      <c r="BY296" s="46">
        <v>0</v>
      </c>
      <c r="BZ296" s="46">
        <f t="shared" si="250"/>
        <v>0</v>
      </c>
      <c r="CA296" s="47">
        <v>0</v>
      </c>
      <c r="CB296" s="46">
        <f t="shared" si="251"/>
        <v>0</v>
      </c>
      <c r="CC296" s="48">
        <v>0</v>
      </c>
      <c r="CD296" s="46">
        <f t="shared" si="252"/>
        <v>0</v>
      </c>
      <c r="CE296" s="49">
        <v>40</v>
      </c>
      <c r="CF296" s="50">
        <f t="shared" si="257"/>
        <v>15880.004999999999</v>
      </c>
      <c r="CG296" s="51">
        <v>365240</v>
      </c>
      <c r="CH296" s="52"/>
      <c r="CI296" s="52"/>
      <c r="CJ296" s="52">
        <f t="shared" si="281"/>
        <v>15880.004999999999</v>
      </c>
      <c r="CK296" s="52">
        <f t="shared" si="281"/>
        <v>15880.004999999999</v>
      </c>
      <c r="CL296" s="52">
        <f t="shared" si="281"/>
        <v>15880.004999999999</v>
      </c>
      <c r="CM296" s="52">
        <f t="shared" si="279"/>
        <v>15880.004999999999</v>
      </c>
      <c r="CN296" s="52">
        <f t="shared" si="271"/>
        <v>15880.004999999999</v>
      </c>
      <c r="CO296" s="52">
        <f t="shared" si="271"/>
        <v>15880.004999999999</v>
      </c>
      <c r="CP296" s="52">
        <f t="shared" si="271"/>
        <v>15880.004999999999</v>
      </c>
      <c r="CQ296" s="52">
        <f t="shared" si="271"/>
        <v>15880.004999999999</v>
      </c>
      <c r="CR296" s="52">
        <f t="shared" si="271"/>
        <v>15880.004999999999</v>
      </c>
      <c r="CS296" s="52">
        <f t="shared" si="271"/>
        <v>15880.004999999999</v>
      </c>
      <c r="CT296" s="52">
        <f t="shared" si="271"/>
        <v>15880.004999999999</v>
      </c>
      <c r="CU296" s="52">
        <f t="shared" si="271"/>
        <v>15880.004999999999</v>
      </c>
      <c r="CV296" s="52">
        <f t="shared" si="271"/>
        <v>15880.004999999999</v>
      </c>
      <c r="CW296" s="52">
        <f t="shared" si="271"/>
        <v>15880.004999999999</v>
      </c>
      <c r="CX296" s="52">
        <f t="shared" si="271"/>
        <v>15880.004999999999</v>
      </c>
      <c r="CY296" s="52">
        <f t="shared" si="271"/>
        <v>15880.004999999999</v>
      </c>
      <c r="CZ296" s="52">
        <f t="shared" si="271"/>
        <v>15880.004999999999</v>
      </c>
      <c r="DA296" s="52">
        <f t="shared" si="280"/>
        <v>15880.004999999999</v>
      </c>
      <c r="DB296" s="52">
        <f t="shared" si="280"/>
        <v>15880.004999999999</v>
      </c>
      <c r="DC296" s="52">
        <f t="shared" si="280"/>
        <v>15880.004999999999</v>
      </c>
      <c r="DD296" s="52">
        <f t="shared" si="280"/>
        <v>15880.004999999999</v>
      </c>
      <c r="DE296" s="52">
        <f t="shared" si="280"/>
        <v>15880.004999999999</v>
      </c>
      <c r="DF296" s="52">
        <f t="shared" si="280"/>
        <v>15880.004999999999</v>
      </c>
      <c r="DG296" s="54">
        <v>269960</v>
      </c>
      <c r="DH296" s="55">
        <v>23</v>
      </c>
      <c r="DI296" s="56" t="s">
        <v>1177</v>
      </c>
      <c r="DJ296" s="57">
        <v>500000</v>
      </c>
      <c r="DK296" s="57">
        <v>635200</v>
      </c>
      <c r="DL296" s="57">
        <v>619320</v>
      </c>
      <c r="DM296" s="57">
        <v>603440</v>
      </c>
      <c r="DN296" s="57">
        <v>587560</v>
      </c>
      <c r="DO296" s="57">
        <v>6000</v>
      </c>
      <c r="DP296" s="58">
        <v>8257.6</v>
      </c>
      <c r="DQ296" s="58">
        <v>8051.16</v>
      </c>
      <c r="DR296" s="58">
        <v>7844.7199999999993</v>
      </c>
      <c r="DS296" s="58">
        <v>7638.28</v>
      </c>
    </row>
    <row r="297" spans="1:123" x14ac:dyDescent="0.25">
      <c r="A297" s="30" t="s">
        <v>1196</v>
      </c>
      <c r="B297" s="65">
        <v>1722719</v>
      </c>
      <c r="C297" s="66"/>
      <c r="D297" s="67" t="s">
        <v>1230</v>
      </c>
      <c r="E297" s="34" t="s">
        <v>478</v>
      </c>
      <c r="F297" s="34" t="s">
        <v>1165</v>
      </c>
      <c r="G297" s="34" t="s">
        <v>463</v>
      </c>
      <c r="H297" s="34" t="s">
        <v>54</v>
      </c>
      <c r="I297" s="34" t="s">
        <v>490</v>
      </c>
      <c r="J297" s="34" t="s">
        <v>35</v>
      </c>
      <c r="K297" s="34" t="s">
        <v>695</v>
      </c>
      <c r="L297" s="34" t="s">
        <v>617</v>
      </c>
      <c r="M297" s="36">
        <v>1.04</v>
      </c>
      <c r="N297" s="69" t="s">
        <v>586</v>
      </c>
      <c r="O297" s="69" t="s">
        <v>30</v>
      </c>
      <c r="P297" s="37" t="s">
        <v>471</v>
      </c>
      <c r="Q297" s="38">
        <v>2021</v>
      </c>
      <c r="R297" s="39" t="s">
        <v>1183</v>
      </c>
      <c r="S297" s="37" t="s">
        <v>686</v>
      </c>
      <c r="T297" s="39" t="s">
        <v>494</v>
      </c>
      <c r="U297" s="39" t="s">
        <v>495</v>
      </c>
      <c r="V297" s="39" t="s">
        <v>687</v>
      </c>
      <c r="W297" s="40" t="s">
        <v>1184</v>
      </c>
      <c r="X297" s="40" t="s">
        <v>504</v>
      </c>
      <c r="Y297" s="86"/>
      <c r="Z297" s="274"/>
      <c r="AA297" s="42" t="s">
        <v>505</v>
      </c>
      <c r="AB297" s="43">
        <v>688701</v>
      </c>
      <c r="AC297" s="43">
        <v>0</v>
      </c>
      <c r="AD297" s="43"/>
      <c r="AE297" s="43">
        <v>0</v>
      </c>
      <c r="AF297" s="44"/>
      <c r="AG297" s="45"/>
      <c r="AH297" s="45"/>
      <c r="AI297" s="45">
        <f t="shared" si="262"/>
        <v>0</v>
      </c>
      <c r="AJ297" s="73"/>
      <c r="AK297" s="73"/>
      <c r="AL297" s="46">
        <f t="shared" si="273"/>
        <v>0</v>
      </c>
      <c r="AM297" s="73"/>
      <c r="AN297" s="46">
        <f t="shared" si="236"/>
        <v>0</v>
      </c>
      <c r="AO297" s="46"/>
      <c r="AP297" s="46">
        <f t="shared" si="274"/>
        <v>0</v>
      </c>
      <c r="AQ297" s="46"/>
      <c r="AR297" s="46">
        <f t="shared" si="275"/>
        <v>0</v>
      </c>
      <c r="AS297" s="46"/>
      <c r="AT297" s="46">
        <f t="shared" si="276"/>
        <v>0</v>
      </c>
      <c r="AU297" s="46"/>
      <c r="AV297" s="46">
        <f t="shared" si="277"/>
        <v>0</v>
      </c>
      <c r="AW297" s="46">
        <v>0</v>
      </c>
      <c r="AX297" s="46">
        <f t="shared" si="278"/>
        <v>0</v>
      </c>
      <c r="AY297" s="46">
        <v>0</v>
      </c>
      <c r="AZ297" s="46">
        <f t="shared" si="237"/>
        <v>0</v>
      </c>
      <c r="BA297" s="46">
        <v>0</v>
      </c>
      <c r="BB297" s="46">
        <f t="shared" si="238"/>
        <v>0</v>
      </c>
      <c r="BC297" s="46">
        <v>0</v>
      </c>
      <c r="BD297" s="46">
        <f t="shared" si="239"/>
        <v>0</v>
      </c>
      <c r="BE297" s="46">
        <v>0</v>
      </c>
      <c r="BF297" s="46">
        <f t="shared" si="240"/>
        <v>0</v>
      </c>
      <c r="BG297" s="46">
        <v>0</v>
      </c>
      <c r="BH297" s="46">
        <f t="shared" si="241"/>
        <v>0</v>
      </c>
      <c r="BI297" s="46">
        <v>0</v>
      </c>
      <c r="BJ297" s="46">
        <f t="shared" si="242"/>
        <v>0</v>
      </c>
      <c r="BK297" s="46">
        <v>0</v>
      </c>
      <c r="BL297" s="46">
        <f t="shared" si="243"/>
        <v>0</v>
      </c>
      <c r="BM297" s="46">
        <v>0</v>
      </c>
      <c r="BN297" s="46">
        <f t="shared" si="244"/>
        <v>0</v>
      </c>
      <c r="BO297" s="46">
        <v>0</v>
      </c>
      <c r="BP297" s="46">
        <f t="shared" si="245"/>
        <v>0</v>
      </c>
      <c r="BQ297" s="46">
        <v>0</v>
      </c>
      <c r="BR297" s="46">
        <f t="shared" si="246"/>
        <v>0</v>
      </c>
      <c r="BS297" s="46">
        <v>0</v>
      </c>
      <c r="BT297" s="46">
        <f t="shared" si="247"/>
        <v>0</v>
      </c>
      <c r="BU297" s="46">
        <v>0</v>
      </c>
      <c r="BV297" s="46">
        <f t="shared" si="248"/>
        <v>0</v>
      </c>
      <c r="BW297" s="46">
        <v>0</v>
      </c>
      <c r="BX297" s="46">
        <f t="shared" si="249"/>
        <v>0</v>
      </c>
      <c r="BY297" s="46">
        <v>0</v>
      </c>
      <c r="BZ297" s="46">
        <f t="shared" si="250"/>
        <v>0</v>
      </c>
      <c r="CA297" s="47">
        <v>0</v>
      </c>
      <c r="CB297" s="46">
        <f t="shared" si="251"/>
        <v>0</v>
      </c>
      <c r="CC297" s="48">
        <v>0</v>
      </c>
      <c r="CD297" s="46">
        <f t="shared" si="252"/>
        <v>0</v>
      </c>
      <c r="CE297" s="49">
        <v>60</v>
      </c>
      <c r="CF297" s="50">
        <f t="shared" si="257"/>
        <v>0</v>
      </c>
      <c r="CG297" s="71">
        <v>1483543.5701666672</v>
      </c>
      <c r="CH297" s="52"/>
      <c r="CI297" s="52"/>
      <c r="CJ297" s="52"/>
      <c r="CK297" s="53"/>
      <c r="CL297" s="53"/>
      <c r="CM297" s="53"/>
      <c r="CN297" s="53"/>
      <c r="CO297" s="53"/>
      <c r="CP297" s="52">
        <f t="shared" ref="CP297:CZ305" si="282">$CF297</f>
        <v>0</v>
      </c>
      <c r="CQ297" s="52">
        <f t="shared" si="282"/>
        <v>0</v>
      </c>
      <c r="CR297" s="52">
        <f t="shared" si="282"/>
        <v>0</v>
      </c>
      <c r="CS297" s="52">
        <f t="shared" si="282"/>
        <v>0</v>
      </c>
      <c r="CT297" s="52">
        <f t="shared" si="282"/>
        <v>0</v>
      </c>
      <c r="CU297" s="52">
        <f t="shared" si="282"/>
        <v>0</v>
      </c>
      <c r="CV297" s="52">
        <f t="shared" si="282"/>
        <v>0</v>
      </c>
      <c r="CW297" s="52">
        <f t="shared" si="282"/>
        <v>0</v>
      </c>
      <c r="CX297" s="52">
        <f t="shared" si="282"/>
        <v>0</v>
      </c>
      <c r="CY297" s="52">
        <f t="shared" si="282"/>
        <v>0</v>
      </c>
      <c r="CZ297" s="52">
        <f t="shared" si="282"/>
        <v>0</v>
      </c>
      <c r="DA297" s="52">
        <f t="shared" si="280"/>
        <v>0</v>
      </c>
      <c r="DB297" s="52">
        <f t="shared" si="280"/>
        <v>0</v>
      </c>
      <c r="DC297" s="52">
        <f t="shared" si="280"/>
        <v>0</v>
      </c>
      <c r="DD297" s="52">
        <f t="shared" si="280"/>
        <v>0</v>
      </c>
      <c r="DE297" s="52">
        <f t="shared" si="280"/>
        <v>0</v>
      </c>
      <c r="DF297" s="52">
        <f t="shared" si="280"/>
        <v>0</v>
      </c>
      <c r="DG297" s="54">
        <v>3752492.5598333329</v>
      </c>
      <c r="DH297" s="55">
        <v>17</v>
      </c>
      <c r="DI297" s="56" t="s">
        <v>1177</v>
      </c>
      <c r="DJ297" s="57">
        <v>617114.13</v>
      </c>
      <c r="DK297" s="57">
        <v>1915053.13</v>
      </c>
      <c r="DL297" s="57">
        <v>3066532.63</v>
      </c>
      <c r="DM297" s="57">
        <v>3886144.38</v>
      </c>
      <c r="DN297" s="57">
        <v>4507090.2549999999</v>
      </c>
      <c r="DO297" s="57">
        <v>7405.3695600000001</v>
      </c>
      <c r="DP297" s="58">
        <v>24895.690689999996</v>
      </c>
      <c r="DQ297" s="58">
        <v>39864.924189999998</v>
      </c>
      <c r="DR297" s="58">
        <v>50519.876939999995</v>
      </c>
      <c r="DS297" s="58">
        <v>58592.173314999993</v>
      </c>
    </row>
    <row r="298" spans="1:123" x14ac:dyDescent="0.25">
      <c r="A298" s="30" t="s">
        <v>1196</v>
      </c>
      <c r="B298" s="65">
        <v>1722720</v>
      </c>
      <c r="C298" s="66"/>
      <c r="D298" s="67" t="s">
        <v>1231</v>
      </c>
      <c r="E298" s="34" t="s">
        <v>478</v>
      </c>
      <c r="F298" s="34" t="s">
        <v>1165</v>
      </c>
      <c r="G298" s="34" t="s">
        <v>463</v>
      </c>
      <c r="H298" s="34" t="s">
        <v>54</v>
      </c>
      <c r="I298" s="34" t="s">
        <v>490</v>
      </c>
      <c r="J298" s="34" t="s">
        <v>35</v>
      </c>
      <c r="K298" s="34" t="s">
        <v>695</v>
      </c>
      <c r="L298" s="34" t="s">
        <v>617</v>
      </c>
      <c r="M298" s="36">
        <v>1.04</v>
      </c>
      <c r="N298" s="69" t="s">
        <v>586</v>
      </c>
      <c r="O298" s="69" t="s">
        <v>30</v>
      </c>
      <c r="P298" s="37" t="s">
        <v>471</v>
      </c>
      <c r="Q298" s="38">
        <v>2021</v>
      </c>
      <c r="R298" s="39" t="s">
        <v>1183</v>
      </c>
      <c r="S298" s="37" t="s">
        <v>686</v>
      </c>
      <c r="T298" s="39" t="s">
        <v>494</v>
      </c>
      <c r="U298" s="39" t="s">
        <v>495</v>
      </c>
      <c r="V298" s="39" t="s">
        <v>687</v>
      </c>
      <c r="W298" s="40" t="s">
        <v>1184</v>
      </c>
      <c r="X298" s="40" t="s">
        <v>504</v>
      </c>
      <c r="Y298" s="86"/>
      <c r="Z298" s="274"/>
      <c r="AA298" s="42" t="s">
        <v>505</v>
      </c>
      <c r="AB298" s="43">
        <f>1147838-750000</f>
        <v>397838</v>
      </c>
      <c r="AC298" s="43">
        <v>0</v>
      </c>
      <c r="AD298" s="43"/>
      <c r="AE298" s="43">
        <v>0</v>
      </c>
      <c r="AF298" s="44"/>
      <c r="AG298" s="45"/>
      <c r="AH298" s="45"/>
      <c r="AI298" s="45">
        <f t="shared" si="262"/>
        <v>0</v>
      </c>
      <c r="AJ298" s="73"/>
      <c r="AK298" s="73"/>
      <c r="AL298" s="46">
        <f t="shared" si="273"/>
        <v>0</v>
      </c>
      <c r="AM298" s="73"/>
      <c r="AN298" s="46">
        <f t="shared" si="236"/>
        <v>0</v>
      </c>
      <c r="AO298" s="46"/>
      <c r="AP298" s="46">
        <f t="shared" si="274"/>
        <v>0</v>
      </c>
      <c r="AQ298" s="46"/>
      <c r="AR298" s="46">
        <f t="shared" si="275"/>
        <v>0</v>
      </c>
      <c r="AS298" s="46"/>
      <c r="AT298" s="46">
        <f t="shared" si="276"/>
        <v>0</v>
      </c>
      <c r="AU298" s="46"/>
      <c r="AV298" s="46">
        <f t="shared" si="277"/>
        <v>0</v>
      </c>
      <c r="AW298" s="46">
        <v>0</v>
      </c>
      <c r="AX298" s="46">
        <f t="shared" si="278"/>
        <v>0</v>
      </c>
      <c r="AY298" s="46">
        <v>0</v>
      </c>
      <c r="AZ298" s="46">
        <f t="shared" si="237"/>
        <v>0</v>
      </c>
      <c r="BA298" s="46">
        <v>0</v>
      </c>
      <c r="BB298" s="46">
        <f t="shared" si="238"/>
        <v>0</v>
      </c>
      <c r="BC298" s="46">
        <v>0</v>
      </c>
      <c r="BD298" s="46">
        <f t="shared" si="239"/>
        <v>0</v>
      </c>
      <c r="BE298" s="46">
        <v>0</v>
      </c>
      <c r="BF298" s="46">
        <f t="shared" si="240"/>
        <v>0</v>
      </c>
      <c r="BG298" s="46">
        <v>0</v>
      </c>
      <c r="BH298" s="46">
        <f t="shared" si="241"/>
        <v>0</v>
      </c>
      <c r="BI298" s="46">
        <v>0</v>
      </c>
      <c r="BJ298" s="46">
        <f t="shared" si="242"/>
        <v>0</v>
      </c>
      <c r="BK298" s="46">
        <v>0</v>
      </c>
      <c r="BL298" s="46">
        <f t="shared" si="243"/>
        <v>0</v>
      </c>
      <c r="BM298" s="46">
        <v>0</v>
      </c>
      <c r="BN298" s="46">
        <f t="shared" si="244"/>
        <v>0</v>
      </c>
      <c r="BO298" s="46">
        <v>0</v>
      </c>
      <c r="BP298" s="46">
        <f t="shared" si="245"/>
        <v>0</v>
      </c>
      <c r="BQ298" s="46">
        <v>0</v>
      </c>
      <c r="BR298" s="46">
        <f t="shared" si="246"/>
        <v>0</v>
      </c>
      <c r="BS298" s="46">
        <v>0</v>
      </c>
      <c r="BT298" s="46">
        <f t="shared" si="247"/>
        <v>0</v>
      </c>
      <c r="BU298" s="46">
        <v>0</v>
      </c>
      <c r="BV298" s="46">
        <f t="shared" si="248"/>
        <v>0</v>
      </c>
      <c r="BW298" s="46">
        <v>0</v>
      </c>
      <c r="BX298" s="46">
        <f t="shared" si="249"/>
        <v>0</v>
      </c>
      <c r="BY298" s="46">
        <v>0</v>
      </c>
      <c r="BZ298" s="46">
        <f t="shared" si="250"/>
        <v>0</v>
      </c>
      <c r="CA298" s="47">
        <v>0</v>
      </c>
      <c r="CB298" s="46">
        <f t="shared" si="251"/>
        <v>0</v>
      </c>
      <c r="CC298" s="48">
        <v>0</v>
      </c>
      <c r="CD298" s="46">
        <f t="shared" si="252"/>
        <v>0</v>
      </c>
      <c r="CE298" s="49">
        <v>60</v>
      </c>
      <c r="CF298" s="50">
        <f t="shared" si="257"/>
        <v>0</v>
      </c>
      <c r="CG298" s="71">
        <v>1483543.5701666672</v>
      </c>
      <c r="CH298" s="52"/>
      <c r="CI298" s="52"/>
      <c r="CJ298" s="52"/>
      <c r="CK298" s="53"/>
      <c r="CL298" s="53"/>
      <c r="CM298" s="53"/>
      <c r="CN298" s="53"/>
      <c r="CO298" s="53"/>
      <c r="CP298" s="52">
        <f t="shared" si="282"/>
        <v>0</v>
      </c>
      <c r="CQ298" s="52">
        <f t="shared" si="282"/>
        <v>0</v>
      </c>
      <c r="CR298" s="52">
        <f t="shared" si="282"/>
        <v>0</v>
      </c>
      <c r="CS298" s="52">
        <f t="shared" si="282"/>
        <v>0</v>
      </c>
      <c r="CT298" s="52">
        <f t="shared" si="282"/>
        <v>0</v>
      </c>
      <c r="CU298" s="52">
        <f t="shared" si="282"/>
        <v>0</v>
      </c>
      <c r="CV298" s="52">
        <f t="shared" si="282"/>
        <v>0</v>
      </c>
      <c r="CW298" s="52">
        <f t="shared" si="282"/>
        <v>0</v>
      </c>
      <c r="CX298" s="52">
        <f t="shared" si="282"/>
        <v>0</v>
      </c>
      <c r="CY298" s="52">
        <f t="shared" si="282"/>
        <v>0</v>
      </c>
      <c r="CZ298" s="52">
        <f t="shared" si="282"/>
        <v>0</v>
      </c>
      <c r="DA298" s="52">
        <f t="shared" si="280"/>
        <v>0</v>
      </c>
      <c r="DB298" s="52">
        <f t="shared" si="280"/>
        <v>0</v>
      </c>
      <c r="DC298" s="52">
        <f t="shared" si="280"/>
        <v>0</v>
      </c>
      <c r="DD298" s="52">
        <f t="shared" si="280"/>
        <v>0</v>
      </c>
      <c r="DE298" s="52">
        <f t="shared" si="280"/>
        <v>0</v>
      </c>
      <c r="DF298" s="52">
        <f t="shared" si="280"/>
        <v>0</v>
      </c>
      <c r="DG298" s="54">
        <v>3752492.5598333329</v>
      </c>
      <c r="DH298" s="55">
        <v>17</v>
      </c>
      <c r="DI298" s="56" t="s">
        <v>1177</v>
      </c>
      <c r="DJ298" s="57">
        <v>617114.13</v>
      </c>
      <c r="DK298" s="57">
        <v>1915053.13</v>
      </c>
      <c r="DL298" s="57">
        <v>3066532.63</v>
      </c>
      <c r="DM298" s="57">
        <v>3886144.38</v>
      </c>
      <c r="DN298" s="57">
        <v>4507090.2549999999</v>
      </c>
      <c r="DO298" s="57">
        <v>7405.3695600000001</v>
      </c>
      <c r="DP298" s="58">
        <v>24895.690689999996</v>
      </c>
      <c r="DQ298" s="58">
        <v>39864.924189999998</v>
      </c>
      <c r="DR298" s="58">
        <v>50519.876939999995</v>
      </c>
      <c r="DS298" s="58">
        <v>58592.173314999993</v>
      </c>
    </row>
    <row r="299" spans="1:123" x14ac:dyDescent="0.25">
      <c r="A299" s="30" t="s">
        <v>1232</v>
      </c>
      <c r="B299" s="65">
        <v>1722721</v>
      </c>
      <c r="C299" s="66"/>
      <c r="D299" s="67" t="s">
        <v>1233</v>
      </c>
      <c r="E299" s="34" t="s">
        <v>685</v>
      </c>
      <c r="F299" s="34" t="s">
        <v>1165</v>
      </c>
      <c r="G299" s="34" t="s">
        <v>463</v>
      </c>
      <c r="H299" s="34" t="s">
        <v>54</v>
      </c>
      <c r="I299" s="34" t="s">
        <v>490</v>
      </c>
      <c r="J299" s="34" t="s">
        <v>119</v>
      </c>
      <c r="K299" s="34" t="s">
        <v>491</v>
      </c>
      <c r="L299" s="34" t="s">
        <v>617</v>
      </c>
      <c r="M299" s="36">
        <v>1.04</v>
      </c>
      <c r="N299" s="69" t="s">
        <v>586</v>
      </c>
      <c r="O299" s="69" t="s">
        <v>58</v>
      </c>
      <c r="P299" s="37" t="s">
        <v>469</v>
      </c>
      <c r="Q299" s="38">
        <v>2023</v>
      </c>
      <c r="R299" s="39" t="s">
        <v>1183</v>
      </c>
      <c r="S299" s="37" t="s">
        <v>471</v>
      </c>
      <c r="T299" s="39" t="s">
        <v>494</v>
      </c>
      <c r="U299" s="39" t="s">
        <v>495</v>
      </c>
      <c r="V299" s="39" t="s">
        <v>550</v>
      </c>
      <c r="W299" s="40" t="s">
        <v>1229</v>
      </c>
      <c r="X299" s="40" t="s">
        <v>504</v>
      </c>
      <c r="Y299" s="41"/>
      <c r="Z299" s="274">
        <v>0</v>
      </c>
      <c r="AA299" s="42"/>
      <c r="AB299" s="43">
        <v>655200</v>
      </c>
      <c r="AC299" s="43">
        <v>0</v>
      </c>
      <c r="AD299" s="43"/>
      <c r="AE299" s="43">
        <v>0</v>
      </c>
      <c r="AF299" s="44"/>
      <c r="AG299" s="45">
        <f t="shared" ref="AG299:AG304" si="283">AJ299+AK299+AM299+AO299+AQ299+AS299+AU299+AW299+AY299+BA299+BC299+BI299+BE299+BG299+BK299+BM299+BO299+BQ299+BS299+BU299+BW299+BY299+CA299+CC299</f>
        <v>655200</v>
      </c>
      <c r="AH299" s="45">
        <f t="shared" ref="AH299:AH304" si="284">AJ299+AL299+AN299+AP299+AR299+AT299+AV299+AX299+AZ299+BB299+BD299+BJ299+BF299+BH299+BL299+BN299+BP299+BR299+BT299+BV299+BX299+BZ299+CB299+CD299</f>
        <v>655200</v>
      </c>
      <c r="AI299" s="45">
        <f t="shared" si="262"/>
        <v>655200</v>
      </c>
      <c r="AJ299" s="46">
        <v>655200</v>
      </c>
      <c r="AK299" s="46">
        <v>0</v>
      </c>
      <c r="AL299" s="46">
        <f t="shared" si="273"/>
        <v>0</v>
      </c>
      <c r="AM299" s="46">
        <v>0</v>
      </c>
      <c r="AN299" s="46">
        <f t="shared" si="236"/>
        <v>0</v>
      </c>
      <c r="AO299" s="46">
        <v>0</v>
      </c>
      <c r="AP299" s="46">
        <f t="shared" si="274"/>
        <v>0</v>
      </c>
      <c r="AQ299" s="46">
        <v>0</v>
      </c>
      <c r="AR299" s="46">
        <f t="shared" si="275"/>
        <v>0</v>
      </c>
      <c r="AS299" s="46">
        <v>0</v>
      </c>
      <c r="AT299" s="46">
        <f t="shared" si="276"/>
        <v>0</v>
      </c>
      <c r="AU299" s="46">
        <v>0</v>
      </c>
      <c r="AV299" s="46">
        <f t="shared" si="277"/>
        <v>0</v>
      </c>
      <c r="AW299" s="46">
        <v>0</v>
      </c>
      <c r="AX299" s="46">
        <f t="shared" si="278"/>
        <v>0</v>
      </c>
      <c r="AY299" s="46">
        <v>0</v>
      </c>
      <c r="AZ299" s="46">
        <f t="shared" si="237"/>
        <v>0</v>
      </c>
      <c r="BA299" s="46">
        <v>0</v>
      </c>
      <c r="BB299" s="46">
        <f t="shared" si="238"/>
        <v>0</v>
      </c>
      <c r="BC299" s="46">
        <v>0</v>
      </c>
      <c r="BD299" s="46">
        <f t="shared" si="239"/>
        <v>0</v>
      </c>
      <c r="BE299" s="46">
        <v>0</v>
      </c>
      <c r="BF299" s="46">
        <f t="shared" si="240"/>
        <v>0</v>
      </c>
      <c r="BG299" s="46">
        <v>0</v>
      </c>
      <c r="BH299" s="46">
        <f t="shared" si="241"/>
        <v>0</v>
      </c>
      <c r="BI299" s="46">
        <v>0</v>
      </c>
      <c r="BJ299" s="46">
        <f t="shared" si="242"/>
        <v>0</v>
      </c>
      <c r="BK299" s="46">
        <v>0</v>
      </c>
      <c r="BL299" s="46">
        <f t="shared" si="243"/>
        <v>0</v>
      </c>
      <c r="BM299" s="46">
        <v>0</v>
      </c>
      <c r="BN299" s="46">
        <f t="shared" si="244"/>
        <v>0</v>
      </c>
      <c r="BO299" s="46">
        <v>0</v>
      </c>
      <c r="BP299" s="46">
        <f t="shared" si="245"/>
        <v>0</v>
      </c>
      <c r="BQ299" s="46">
        <v>0</v>
      </c>
      <c r="BR299" s="46">
        <f t="shared" si="246"/>
        <v>0</v>
      </c>
      <c r="BS299" s="46">
        <v>0</v>
      </c>
      <c r="BT299" s="46">
        <f t="shared" si="247"/>
        <v>0</v>
      </c>
      <c r="BU299" s="46">
        <v>0</v>
      </c>
      <c r="BV299" s="46">
        <f t="shared" si="248"/>
        <v>0</v>
      </c>
      <c r="BW299" s="46">
        <v>0</v>
      </c>
      <c r="BX299" s="46">
        <f t="shared" si="249"/>
        <v>0</v>
      </c>
      <c r="BY299" s="46">
        <v>0</v>
      </c>
      <c r="BZ299" s="46">
        <f t="shared" si="250"/>
        <v>0</v>
      </c>
      <c r="CA299" s="47">
        <v>0</v>
      </c>
      <c r="CB299" s="46">
        <f t="shared" si="251"/>
        <v>0</v>
      </c>
      <c r="CC299" s="48">
        <v>0</v>
      </c>
      <c r="CD299" s="46">
        <f t="shared" si="252"/>
        <v>0</v>
      </c>
      <c r="CE299" s="49">
        <v>40</v>
      </c>
      <c r="CF299" s="50">
        <f t="shared" si="257"/>
        <v>16380</v>
      </c>
      <c r="CG299" s="51">
        <v>376740</v>
      </c>
      <c r="CH299" s="52"/>
      <c r="CI299" s="52"/>
      <c r="CJ299" s="52">
        <f t="shared" ref="CJ299:CO299" si="285">$CF299</f>
        <v>16380</v>
      </c>
      <c r="CK299" s="52">
        <f t="shared" si="285"/>
        <v>16380</v>
      </c>
      <c r="CL299" s="52">
        <f t="shared" si="285"/>
        <v>16380</v>
      </c>
      <c r="CM299" s="52">
        <f t="shared" si="285"/>
        <v>16380</v>
      </c>
      <c r="CN299" s="52">
        <f t="shared" si="285"/>
        <v>16380</v>
      </c>
      <c r="CO299" s="52">
        <f t="shared" si="285"/>
        <v>16380</v>
      </c>
      <c r="CP299" s="52">
        <f t="shared" si="282"/>
        <v>16380</v>
      </c>
      <c r="CQ299" s="52">
        <f t="shared" si="282"/>
        <v>16380</v>
      </c>
      <c r="CR299" s="52">
        <f t="shared" si="282"/>
        <v>16380</v>
      </c>
      <c r="CS299" s="52">
        <f t="shared" si="282"/>
        <v>16380</v>
      </c>
      <c r="CT299" s="52">
        <f t="shared" si="282"/>
        <v>16380</v>
      </c>
      <c r="CU299" s="52">
        <f t="shared" si="282"/>
        <v>16380</v>
      </c>
      <c r="CV299" s="52">
        <f t="shared" si="282"/>
        <v>16380</v>
      </c>
      <c r="CW299" s="52">
        <f t="shared" si="282"/>
        <v>16380</v>
      </c>
      <c r="CX299" s="52">
        <f t="shared" si="282"/>
        <v>16380</v>
      </c>
      <c r="CY299" s="52">
        <f t="shared" si="282"/>
        <v>16380</v>
      </c>
      <c r="CZ299" s="52">
        <f t="shared" si="282"/>
        <v>16380</v>
      </c>
      <c r="DA299" s="52">
        <f t="shared" si="280"/>
        <v>16380</v>
      </c>
      <c r="DB299" s="52">
        <f t="shared" si="280"/>
        <v>16380</v>
      </c>
      <c r="DC299" s="52">
        <f t="shared" si="280"/>
        <v>16380</v>
      </c>
      <c r="DD299" s="52">
        <f t="shared" si="280"/>
        <v>16380</v>
      </c>
      <c r="DE299" s="52">
        <f t="shared" si="280"/>
        <v>16380</v>
      </c>
      <c r="DF299" s="52">
        <f t="shared" si="280"/>
        <v>16380</v>
      </c>
      <c r="DG299" s="54">
        <v>278460</v>
      </c>
      <c r="DH299" s="55">
        <v>23</v>
      </c>
      <c r="DI299" s="56" t="s">
        <v>1177</v>
      </c>
      <c r="DJ299" s="57">
        <v>0</v>
      </c>
      <c r="DK299" s="57">
        <v>655200</v>
      </c>
      <c r="DL299" s="57">
        <v>638820</v>
      </c>
      <c r="DM299" s="57">
        <v>622440</v>
      </c>
      <c r="DN299" s="57">
        <v>606060</v>
      </c>
      <c r="DO299" s="57">
        <v>0</v>
      </c>
      <c r="DP299" s="58">
        <v>8517.6</v>
      </c>
      <c r="DQ299" s="58">
        <v>8304.66</v>
      </c>
      <c r="DR299" s="58">
        <v>8091.7199999999993</v>
      </c>
      <c r="DS299" s="58">
        <v>7878.78</v>
      </c>
    </row>
    <row r="300" spans="1:123" x14ac:dyDescent="0.25">
      <c r="A300" s="30" t="s">
        <v>1234</v>
      </c>
      <c r="B300" s="65">
        <v>1722722</v>
      </c>
      <c r="C300" s="66"/>
      <c r="D300" s="67" t="s">
        <v>1235</v>
      </c>
      <c r="E300" s="34" t="s">
        <v>685</v>
      </c>
      <c r="F300" s="34" t="s">
        <v>1165</v>
      </c>
      <c r="G300" s="34" t="s">
        <v>463</v>
      </c>
      <c r="H300" s="34" t="s">
        <v>54</v>
      </c>
      <c r="I300" s="34" t="s">
        <v>490</v>
      </c>
      <c r="J300" s="34" t="s">
        <v>119</v>
      </c>
      <c r="K300" s="34" t="s">
        <v>491</v>
      </c>
      <c r="L300" s="34" t="s">
        <v>617</v>
      </c>
      <c r="M300" s="36">
        <v>1.04</v>
      </c>
      <c r="N300" s="69" t="s">
        <v>586</v>
      </c>
      <c r="O300" s="69" t="s">
        <v>58</v>
      </c>
      <c r="P300" s="37" t="s">
        <v>469</v>
      </c>
      <c r="Q300" s="38">
        <v>2023</v>
      </c>
      <c r="R300" s="39" t="s">
        <v>1183</v>
      </c>
      <c r="S300" s="37" t="s">
        <v>471</v>
      </c>
      <c r="T300" s="39" t="s">
        <v>494</v>
      </c>
      <c r="U300" s="39" t="s">
        <v>495</v>
      </c>
      <c r="V300" s="39" t="s">
        <v>550</v>
      </c>
      <c r="W300" s="40" t="s">
        <v>1229</v>
      </c>
      <c r="X300" s="40" t="s">
        <v>504</v>
      </c>
      <c r="Y300" s="41"/>
      <c r="Z300" s="274">
        <v>0</v>
      </c>
      <c r="AA300" s="42"/>
      <c r="AB300" s="43">
        <v>655200</v>
      </c>
      <c r="AC300" s="43">
        <v>0</v>
      </c>
      <c r="AD300" s="43"/>
      <c r="AE300" s="43">
        <v>0</v>
      </c>
      <c r="AF300" s="44"/>
      <c r="AG300" s="45">
        <f t="shared" si="283"/>
        <v>655200</v>
      </c>
      <c r="AH300" s="45">
        <f t="shared" si="284"/>
        <v>681408</v>
      </c>
      <c r="AI300" s="45">
        <f t="shared" si="262"/>
        <v>681408</v>
      </c>
      <c r="AJ300" s="46">
        <v>0</v>
      </c>
      <c r="AK300" s="46">
        <v>655200</v>
      </c>
      <c r="AL300" s="46">
        <f t="shared" si="273"/>
        <v>681408</v>
      </c>
      <c r="AM300" s="46">
        <v>0</v>
      </c>
      <c r="AN300" s="46">
        <f t="shared" si="236"/>
        <v>0</v>
      </c>
      <c r="AO300" s="46">
        <v>0</v>
      </c>
      <c r="AP300" s="46">
        <f t="shared" si="274"/>
        <v>0</v>
      </c>
      <c r="AQ300" s="46">
        <v>0</v>
      </c>
      <c r="AR300" s="46">
        <f t="shared" si="275"/>
        <v>0</v>
      </c>
      <c r="AS300" s="46">
        <v>0</v>
      </c>
      <c r="AT300" s="46">
        <f t="shared" si="276"/>
        <v>0</v>
      </c>
      <c r="AU300" s="46">
        <v>0</v>
      </c>
      <c r="AV300" s="46">
        <f t="shared" si="277"/>
        <v>0</v>
      </c>
      <c r="AW300" s="46">
        <v>0</v>
      </c>
      <c r="AX300" s="46">
        <f t="shared" si="278"/>
        <v>0</v>
      </c>
      <c r="AY300" s="46">
        <v>0</v>
      </c>
      <c r="AZ300" s="46">
        <f t="shared" si="237"/>
        <v>0</v>
      </c>
      <c r="BA300" s="46">
        <v>0</v>
      </c>
      <c r="BB300" s="46">
        <f t="shared" si="238"/>
        <v>0</v>
      </c>
      <c r="BC300" s="46">
        <v>0</v>
      </c>
      <c r="BD300" s="46">
        <f t="shared" si="239"/>
        <v>0</v>
      </c>
      <c r="BE300" s="46">
        <v>0</v>
      </c>
      <c r="BF300" s="46">
        <f t="shared" si="240"/>
        <v>0</v>
      </c>
      <c r="BG300" s="46">
        <v>0</v>
      </c>
      <c r="BH300" s="46">
        <f t="shared" si="241"/>
        <v>0</v>
      </c>
      <c r="BI300" s="46">
        <v>0</v>
      </c>
      <c r="BJ300" s="46">
        <f t="shared" si="242"/>
        <v>0</v>
      </c>
      <c r="BK300" s="46">
        <v>0</v>
      </c>
      <c r="BL300" s="46">
        <f t="shared" si="243"/>
        <v>0</v>
      </c>
      <c r="BM300" s="46">
        <v>0</v>
      </c>
      <c r="BN300" s="46">
        <f t="shared" si="244"/>
        <v>0</v>
      </c>
      <c r="BO300" s="46">
        <v>0</v>
      </c>
      <c r="BP300" s="46">
        <f t="shared" si="245"/>
        <v>0</v>
      </c>
      <c r="BQ300" s="46">
        <v>0</v>
      </c>
      <c r="BR300" s="46">
        <f t="shared" si="246"/>
        <v>0</v>
      </c>
      <c r="BS300" s="46">
        <v>0</v>
      </c>
      <c r="BT300" s="46">
        <f t="shared" si="247"/>
        <v>0</v>
      </c>
      <c r="BU300" s="46">
        <v>0</v>
      </c>
      <c r="BV300" s="46">
        <f t="shared" si="248"/>
        <v>0</v>
      </c>
      <c r="BW300" s="46">
        <v>0</v>
      </c>
      <c r="BX300" s="46">
        <f t="shared" si="249"/>
        <v>0</v>
      </c>
      <c r="BY300" s="46">
        <v>0</v>
      </c>
      <c r="BZ300" s="46">
        <f t="shared" si="250"/>
        <v>0</v>
      </c>
      <c r="CA300" s="47">
        <v>0</v>
      </c>
      <c r="CB300" s="46">
        <f t="shared" si="251"/>
        <v>0</v>
      </c>
      <c r="CC300" s="48">
        <v>0</v>
      </c>
      <c r="CD300" s="46">
        <f t="shared" si="252"/>
        <v>0</v>
      </c>
      <c r="CE300" s="49">
        <v>40</v>
      </c>
      <c r="CF300" s="50">
        <f t="shared" si="257"/>
        <v>17035.2</v>
      </c>
      <c r="CG300" s="51">
        <v>360360</v>
      </c>
      <c r="CH300" s="52"/>
      <c r="CI300" s="52"/>
      <c r="CJ300" s="52"/>
      <c r="CK300" s="52">
        <f>$CF300</f>
        <v>17035.2</v>
      </c>
      <c r="CL300" s="52">
        <f>$CF300</f>
        <v>17035.2</v>
      </c>
      <c r="CM300" s="52">
        <f>$CF300</f>
        <v>17035.2</v>
      </c>
      <c r="CN300" s="52">
        <f>$CF300</f>
        <v>17035.2</v>
      </c>
      <c r="CO300" s="52">
        <f>$CF300</f>
        <v>17035.2</v>
      </c>
      <c r="CP300" s="52">
        <f t="shared" si="282"/>
        <v>17035.2</v>
      </c>
      <c r="CQ300" s="52">
        <f t="shared" si="282"/>
        <v>17035.2</v>
      </c>
      <c r="CR300" s="52">
        <f t="shared" si="282"/>
        <v>17035.2</v>
      </c>
      <c r="CS300" s="52">
        <f t="shared" si="282"/>
        <v>17035.2</v>
      </c>
      <c r="CT300" s="52">
        <f t="shared" si="282"/>
        <v>17035.2</v>
      </c>
      <c r="CU300" s="52">
        <f t="shared" si="282"/>
        <v>17035.2</v>
      </c>
      <c r="CV300" s="52">
        <f t="shared" si="282"/>
        <v>17035.2</v>
      </c>
      <c r="CW300" s="52">
        <f t="shared" si="282"/>
        <v>17035.2</v>
      </c>
      <c r="CX300" s="52">
        <f t="shared" si="282"/>
        <v>17035.2</v>
      </c>
      <c r="CY300" s="52">
        <f t="shared" si="282"/>
        <v>17035.2</v>
      </c>
      <c r="CZ300" s="52">
        <f t="shared" si="282"/>
        <v>17035.2</v>
      </c>
      <c r="DA300" s="52">
        <f t="shared" si="280"/>
        <v>17035.2</v>
      </c>
      <c r="DB300" s="52">
        <f t="shared" si="280"/>
        <v>17035.2</v>
      </c>
      <c r="DC300" s="52">
        <f t="shared" si="280"/>
        <v>17035.2</v>
      </c>
      <c r="DD300" s="52">
        <f t="shared" si="280"/>
        <v>17035.2</v>
      </c>
      <c r="DE300" s="52">
        <f t="shared" si="280"/>
        <v>17035.2</v>
      </c>
      <c r="DF300" s="52">
        <f t="shared" si="280"/>
        <v>17035.2</v>
      </c>
      <c r="DG300" s="54">
        <v>294840</v>
      </c>
      <c r="DH300" s="55">
        <v>22</v>
      </c>
      <c r="DI300" s="56" t="s">
        <v>1177</v>
      </c>
      <c r="DJ300" s="57">
        <v>0</v>
      </c>
      <c r="DK300" s="57">
        <v>0</v>
      </c>
      <c r="DL300" s="57">
        <v>655200</v>
      </c>
      <c r="DM300" s="57">
        <v>638820</v>
      </c>
      <c r="DN300" s="57">
        <v>622440</v>
      </c>
      <c r="DO300" s="57">
        <v>0</v>
      </c>
      <c r="DP300" s="58">
        <v>0</v>
      </c>
      <c r="DQ300" s="58">
        <v>8517.6</v>
      </c>
      <c r="DR300" s="58">
        <v>8304.66</v>
      </c>
      <c r="DS300" s="58">
        <v>8091.7199999999993</v>
      </c>
    </row>
    <row r="301" spans="1:123" x14ac:dyDescent="0.25">
      <c r="A301" s="30" t="s">
        <v>1236</v>
      </c>
      <c r="B301" s="65">
        <v>1722723</v>
      </c>
      <c r="C301" s="66"/>
      <c r="D301" s="67" t="s">
        <v>1237</v>
      </c>
      <c r="E301" s="34" t="s">
        <v>685</v>
      </c>
      <c r="F301" s="34" t="s">
        <v>1165</v>
      </c>
      <c r="G301" s="34" t="s">
        <v>463</v>
      </c>
      <c r="H301" s="34" t="s">
        <v>54</v>
      </c>
      <c r="I301" s="34" t="s">
        <v>490</v>
      </c>
      <c r="J301" s="34" t="s">
        <v>119</v>
      </c>
      <c r="K301" s="34" t="s">
        <v>491</v>
      </c>
      <c r="L301" s="34" t="s">
        <v>617</v>
      </c>
      <c r="M301" s="36">
        <v>1.04</v>
      </c>
      <c r="N301" s="69" t="s">
        <v>468</v>
      </c>
      <c r="O301" s="69" t="s">
        <v>58</v>
      </c>
      <c r="P301" s="37" t="s">
        <v>469</v>
      </c>
      <c r="Q301" s="38">
        <v>2023</v>
      </c>
      <c r="R301" s="39" t="s">
        <v>1183</v>
      </c>
      <c r="S301" s="37" t="s">
        <v>471</v>
      </c>
      <c r="T301" s="39" t="s">
        <v>494</v>
      </c>
      <c r="U301" s="39" t="s">
        <v>495</v>
      </c>
      <c r="V301" s="39" t="s">
        <v>550</v>
      </c>
      <c r="W301" s="40" t="s">
        <v>1229</v>
      </c>
      <c r="X301" s="40" t="s">
        <v>504</v>
      </c>
      <c r="Y301" s="41"/>
      <c r="Z301" s="274">
        <v>0</v>
      </c>
      <c r="AA301" s="42"/>
      <c r="AB301" s="43">
        <v>589680</v>
      </c>
      <c r="AC301" s="43">
        <v>0</v>
      </c>
      <c r="AD301" s="43"/>
      <c r="AE301" s="43">
        <v>0</v>
      </c>
      <c r="AF301" s="44"/>
      <c r="AG301" s="45">
        <f t="shared" si="283"/>
        <v>589680</v>
      </c>
      <c r="AH301" s="45">
        <f t="shared" si="284"/>
        <v>613267.20000000007</v>
      </c>
      <c r="AI301" s="45">
        <f t="shared" si="262"/>
        <v>613267.20000000007</v>
      </c>
      <c r="AJ301" s="46">
        <v>0</v>
      </c>
      <c r="AK301" s="46">
        <v>0</v>
      </c>
      <c r="AL301" s="46">
        <f t="shared" si="273"/>
        <v>0</v>
      </c>
      <c r="AM301" s="46">
        <v>589680</v>
      </c>
      <c r="AN301" s="46">
        <f t="shared" si="236"/>
        <v>613267.20000000007</v>
      </c>
      <c r="AO301" s="46">
        <v>0</v>
      </c>
      <c r="AP301" s="46">
        <f t="shared" si="274"/>
        <v>0</v>
      </c>
      <c r="AQ301" s="46">
        <v>0</v>
      </c>
      <c r="AR301" s="46">
        <f t="shared" si="275"/>
        <v>0</v>
      </c>
      <c r="AS301" s="46">
        <v>0</v>
      </c>
      <c r="AT301" s="46">
        <f t="shared" si="276"/>
        <v>0</v>
      </c>
      <c r="AU301" s="46">
        <v>0</v>
      </c>
      <c r="AV301" s="46">
        <f t="shared" si="277"/>
        <v>0</v>
      </c>
      <c r="AW301" s="46">
        <v>0</v>
      </c>
      <c r="AX301" s="46">
        <f t="shared" si="278"/>
        <v>0</v>
      </c>
      <c r="AY301" s="46">
        <v>0</v>
      </c>
      <c r="AZ301" s="46">
        <f t="shared" si="237"/>
        <v>0</v>
      </c>
      <c r="BA301" s="46">
        <v>0</v>
      </c>
      <c r="BB301" s="46">
        <f t="shared" si="238"/>
        <v>0</v>
      </c>
      <c r="BC301" s="46">
        <v>0</v>
      </c>
      <c r="BD301" s="46">
        <f t="shared" si="239"/>
        <v>0</v>
      </c>
      <c r="BE301" s="46">
        <v>0</v>
      </c>
      <c r="BF301" s="46">
        <f t="shared" si="240"/>
        <v>0</v>
      </c>
      <c r="BG301" s="46">
        <v>0</v>
      </c>
      <c r="BH301" s="46">
        <f t="shared" si="241"/>
        <v>0</v>
      </c>
      <c r="BI301" s="46">
        <v>0</v>
      </c>
      <c r="BJ301" s="46">
        <f t="shared" si="242"/>
        <v>0</v>
      </c>
      <c r="BK301" s="46">
        <v>0</v>
      </c>
      <c r="BL301" s="46">
        <f t="shared" si="243"/>
        <v>0</v>
      </c>
      <c r="BM301" s="46">
        <v>0</v>
      </c>
      <c r="BN301" s="46">
        <f t="shared" si="244"/>
        <v>0</v>
      </c>
      <c r="BO301" s="46">
        <v>0</v>
      </c>
      <c r="BP301" s="46">
        <f t="shared" si="245"/>
        <v>0</v>
      </c>
      <c r="BQ301" s="46">
        <v>0</v>
      </c>
      <c r="BR301" s="46">
        <f t="shared" si="246"/>
        <v>0</v>
      </c>
      <c r="BS301" s="46">
        <v>0</v>
      </c>
      <c r="BT301" s="46">
        <f t="shared" si="247"/>
        <v>0</v>
      </c>
      <c r="BU301" s="46">
        <v>0</v>
      </c>
      <c r="BV301" s="46">
        <f t="shared" si="248"/>
        <v>0</v>
      </c>
      <c r="BW301" s="46">
        <v>0</v>
      </c>
      <c r="BX301" s="46">
        <f t="shared" si="249"/>
        <v>0</v>
      </c>
      <c r="BY301" s="46">
        <v>0</v>
      </c>
      <c r="BZ301" s="46">
        <f t="shared" si="250"/>
        <v>0</v>
      </c>
      <c r="CA301" s="47">
        <v>0</v>
      </c>
      <c r="CB301" s="46">
        <f t="shared" si="251"/>
        <v>0</v>
      </c>
      <c r="CC301" s="48">
        <v>0</v>
      </c>
      <c r="CD301" s="46">
        <f t="shared" si="252"/>
        <v>0</v>
      </c>
      <c r="CE301" s="49">
        <v>40</v>
      </c>
      <c r="CF301" s="50">
        <f t="shared" si="257"/>
        <v>15331.680000000002</v>
      </c>
      <c r="CG301" s="51">
        <v>309582</v>
      </c>
      <c r="CH301" s="52"/>
      <c r="CI301" s="52"/>
      <c r="CJ301" s="52"/>
      <c r="CK301" s="53"/>
      <c r="CL301" s="52">
        <f t="shared" ref="CL301:CO304" si="286">$CF301</f>
        <v>15331.680000000002</v>
      </c>
      <c r="CM301" s="52">
        <f t="shared" si="286"/>
        <v>15331.680000000002</v>
      </c>
      <c r="CN301" s="52">
        <f t="shared" si="286"/>
        <v>15331.680000000002</v>
      </c>
      <c r="CO301" s="52">
        <f t="shared" si="286"/>
        <v>15331.680000000002</v>
      </c>
      <c r="CP301" s="52">
        <f t="shared" si="282"/>
        <v>15331.680000000002</v>
      </c>
      <c r="CQ301" s="52">
        <f t="shared" si="282"/>
        <v>15331.680000000002</v>
      </c>
      <c r="CR301" s="52">
        <f t="shared" si="282"/>
        <v>15331.680000000002</v>
      </c>
      <c r="CS301" s="52">
        <f t="shared" si="282"/>
        <v>15331.680000000002</v>
      </c>
      <c r="CT301" s="52">
        <f t="shared" si="282"/>
        <v>15331.680000000002</v>
      </c>
      <c r="CU301" s="52">
        <f t="shared" si="282"/>
        <v>15331.680000000002</v>
      </c>
      <c r="CV301" s="52">
        <f t="shared" si="282"/>
        <v>15331.680000000002</v>
      </c>
      <c r="CW301" s="52">
        <f t="shared" si="282"/>
        <v>15331.680000000002</v>
      </c>
      <c r="CX301" s="52">
        <f t="shared" si="282"/>
        <v>15331.680000000002</v>
      </c>
      <c r="CY301" s="52">
        <f t="shared" si="282"/>
        <v>15331.680000000002</v>
      </c>
      <c r="CZ301" s="52">
        <f t="shared" si="282"/>
        <v>15331.680000000002</v>
      </c>
      <c r="DA301" s="52">
        <f t="shared" si="280"/>
        <v>15331.680000000002</v>
      </c>
      <c r="DB301" s="52">
        <f t="shared" si="280"/>
        <v>15331.680000000002</v>
      </c>
      <c r="DC301" s="52">
        <f t="shared" si="280"/>
        <v>15331.680000000002</v>
      </c>
      <c r="DD301" s="52">
        <f t="shared" si="280"/>
        <v>15331.680000000002</v>
      </c>
      <c r="DE301" s="52">
        <f t="shared" si="280"/>
        <v>15331.680000000002</v>
      </c>
      <c r="DF301" s="52">
        <f t="shared" si="280"/>
        <v>15331.680000000002</v>
      </c>
      <c r="DG301" s="54">
        <v>280098</v>
      </c>
      <c r="DH301" s="55">
        <v>21</v>
      </c>
      <c r="DI301" s="56" t="s">
        <v>1177</v>
      </c>
      <c r="DJ301" s="57">
        <v>0</v>
      </c>
      <c r="DK301" s="57">
        <v>0</v>
      </c>
      <c r="DL301" s="57">
        <v>0</v>
      </c>
      <c r="DM301" s="57">
        <v>589680</v>
      </c>
      <c r="DN301" s="57">
        <v>574938</v>
      </c>
      <c r="DO301" s="57">
        <v>0</v>
      </c>
      <c r="DP301" s="58">
        <v>0</v>
      </c>
      <c r="DQ301" s="58">
        <v>0</v>
      </c>
      <c r="DR301" s="58">
        <v>7665.8399999999992</v>
      </c>
      <c r="DS301" s="58">
        <v>7474.1939999999995</v>
      </c>
    </row>
    <row r="302" spans="1:123" x14ac:dyDescent="0.25">
      <c r="A302" s="30" t="s">
        <v>1238</v>
      </c>
      <c r="B302" s="65">
        <v>1722724</v>
      </c>
      <c r="C302" s="66"/>
      <c r="D302" s="67" t="s">
        <v>1239</v>
      </c>
      <c r="E302" s="34" t="s">
        <v>478</v>
      </c>
      <c r="F302" s="34" t="s">
        <v>1165</v>
      </c>
      <c r="G302" s="34" t="s">
        <v>463</v>
      </c>
      <c r="H302" s="34" t="s">
        <v>54</v>
      </c>
      <c r="I302" s="34" t="s">
        <v>490</v>
      </c>
      <c r="J302" s="34" t="s">
        <v>119</v>
      </c>
      <c r="K302" s="34" t="s">
        <v>491</v>
      </c>
      <c r="L302" s="34" t="s">
        <v>617</v>
      </c>
      <c r="M302" s="36">
        <v>1.04</v>
      </c>
      <c r="N302" s="69" t="s">
        <v>586</v>
      </c>
      <c r="O302" s="69" t="s">
        <v>30</v>
      </c>
      <c r="P302" s="37" t="s">
        <v>493</v>
      </c>
      <c r="Q302" s="38">
        <v>2023</v>
      </c>
      <c r="R302" s="39" t="s">
        <v>1183</v>
      </c>
      <c r="S302" s="37" t="s">
        <v>493</v>
      </c>
      <c r="T302" s="39" t="s">
        <v>494</v>
      </c>
      <c r="U302" s="39" t="s">
        <v>495</v>
      </c>
      <c r="V302" s="39" t="s">
        <v>550</v>
      </c>
      <c r="W302" s="40" t="s">
        <v>1176</v>
      </c>
      <c r="X302" s="40" t="s">
        <v>504</v>
      </c>
      <c r="Y302" s="41"/>
      <c r="Z302" s="274">
        <v>0</v>
      </c>
      <c r="AA302" s="42"/>
      <c r="AB302" s="43">
        <v>1144000</v>
      </c>
      <c r="AC302" s="43">
        <v>0</v>
      </c>
      <c r="AD302" s="43"/>
      <c r="AE302" s="43">
        <v>0</v>
      </c>
      <c r="AF302" s="44"/>
      <c r="AG302" s="45">
        <f t="shared" si="283"/>
        <v>1144000</v>
      </c>
      <c r="AH302" s="45">
        <f t="shared" si="284"/>
        <v>1144000</v>
      </c>
      <c r="AI302" s="45">
        <f t="shared" si="262"/>
        <v>1144000</v>
      </c>
      <c r="AJ302" s="46">
        <v>1144000</v>
      </c>
      <c r="AK302" s="46">
        <v>0</v>
      </c>
      <c r="AL302" s="46">
        <f t="shared" si="273"/>
        <v>0</v>
      </c>
      <c r="AM302" s="46">
        <v>0</v>
      </c>
      <c r="AN302" s="46">
        <f t="shared" si="236"/>
        <v>0</v>
      </c>
      <c r="AO302" s="46">
        <v>0</v>
      </c>
      <c r="AP302" s="46">
        <f t="shared" si="274"/>
        <v>0</v>
      </c>
      <c r="AQ302" s="46">
        <v>0</v>
      </c>
      <c r="AR302" s="46">
        <f t="shared" si="275"/>
        <v>0</v>
      </c>
      <c r="AS302" s="46">
        <v>0</v>
      </c>
      <c r="AT302" s="46">
        <f t="shared" si="276"/>
        <v>0</v>
      </c>
      <c r="AU302" s="46">
        <v>0</v>
      </c>
      <c r="AV302" s="46">
        <f t="shared" si="277"/>
        <v>0</v>
      </c>
      <c r="AW302" s="46">
        <v>0</v>
      </c>
      <c r="AX302" s="46">
        <f t="shared" si="278"/>
        <v>0</v>
      </c>
      <c r="AY302" s="46">
        <v>0</v>
      </c>
      <c r="AZ302" s="46">
        <f t="shared" si="237"/>
        <v>0</v>
      </c>
      <c r="BA302" s="46">
        <v>0</v>
      </c>
      <c r="BB302" s="46">
        <f t="shared" si="238"/>
        <v>0</v>
      </c>
      <c r="BC302" s="46">
        <v>0</v>
      </c>
      <c r="BD302" s="46">
        <f t="shared" si="239"/>
        <v>0</v>
      </c>
      <c r="BE302" s="46">
        <v>0</v>
      </c>
      <c r="BF302" s="46">
        <f t="shared" si="240"/>
        <v>0</v>
      </c>
      <c r="BG302" s="46">
        <v>0</v>
      </c>
      <c r="BH302" s="46">
        <f t="shared" si="241"/>
        <v>0</v>
      </c>
      <c r="BI302" s="46">
        <v>0</v>
      </c>
      <c r="BJ302" s="46">
        <f t="shared" si="242"/>
        <v>0</v>
      </c>
      <c r="BK302" s="46">
        <v>0</v>
      </c>
      <c r="BL302" s="46">
        <f t="shared" si="243"/>
        <v>0</v>
      </c>
      <c r="BM302" s="46">
        <v>0</v>
      </c>
      <c r="BN302" s="46">
        <f t="shared" si="244"/>
        <v>0</v>
      </c>
      <c r="BO302" s="46">
        <v>0</v>
      </c>
      <c r="BP302" s="46">
        <f t="shared" si="245"/>
        <v>0</v>
      </c>
      <c r="BQ302" s="46">
        <v>0</v>
      </c>
      <c r="BR302" s="46">
        <f t="shared" si="246"/>
        <v>0</v>
      </c>
      <c r="BS302" s="46">
        <v>0</v>
      </c>
      <c r="BT302" s="46">
        <f t="shared" si="247"/>
        <v>0</v>
      </c>
      <c r="BU302" s="46">
        <v>0</v>
      </c>
      <c r="BV302" s="46">
        <f t="shared" si="248"/>
        <v>0</v>
      </c>
      <c r="BW302" s="46">
        <v>0</v>
      </c>
      <c r="BX302" s="46">
        <f t="shared" si="249"/>
        <v>0</v>
      </c>
      <c r="BY302" s="46">
        <v>0</v>
      </c>
      <c r="BZ302" s="46">
        <f t="shared" si="250"/>
        <v>0</v>
      </c>
      <c r="CA302" s="47">
        <v>0</v>
      </c>
      <c r="CB302" s="46">
        <f t="shared" si="251"/>
        <v>0</v>
      </c>
      <c r="CC302" s="48">
        <v>0</v>
      </c>
      <c r="CD302" s="46">
        <f t="shared" si="252"/>
        <v>0</v>
      </c>
      <c r="CE302" s="49">
        <v>60</v>
      </c>
      <c r="CF302" s="50">
        <f t="shared" si="257"/>
        <v>19066.666666666668</v>
      </c>
      <c r="CG302" s="51">
        <v>438533.33333333349</v>
      </c>
      <c r="CH302" s="52"/>
      <c r="CI302" s="52"/>
      <c r="CJ302" s="52">
        <f>$CF302</f>
        <v>19066.666666666668</v>
      </c>
      <c r="CK302" s="52">
        <f>$CF302</f>
        <v>19066.666666666668</v>
      </c>
      <c r="CL302" s="52">
        <f t="shared" si="286"/>
        <v>19066.666666666668</v>
      </c>
      <c r="CM302" s="52">
        <f t="shared" si="286"/>
        <v>19066.666666666668</v>
      </c>
      <c r="CN302" s="52">
        <f t="shared" si="286"/>
        <v>19066.666666666668</v>
      </c>
      <c r="CO302" s="52">
        <f t="shared" si="286"/>
        <v>19066.666666666668</v>
      </c>
      <c r="CP302" s="52">
        <f t="shared" si="282"/>
        <v>19066.666666666668</v>
      </c>
      <c r="CQ302" s="52">
        <f t="shared" si="282"/>
        <v>19066.666666666668</v>
      </c>
      <c r="CR302" s="52">
        <f t="shared" si="282"/>
        <v>19066.666666666668</v>
      </c>
      <c r="CS302" s="52">
        <f t="shared" si="282"/>
        <v>19066.666666666668</v>
      </c>
      <c r="CT302" s="52">
        <f t="shared" si="282"/>
        <v>19066.666666666668</v>
      </c>
      <c r="CU302" s="52">
        <f t="shared" si="282"/>
        <v>19066.666666666668</v>
      </c>
      <c r="CV302" s="52">
        <f t="shared" si="282"/>
        <v>19066.666666666668</v>
      </c>
      <c r="CW302" s="52">
        <f t="shared" si="282"/>
        <v>19066.666666666668</v>
      </c>
      <c r="CX302" s="52">
        <f t="shared" si="282"/>
        <v>19066.666666666668</v>
      </c>
      <c r="CY302" s="52">
        <f t="shared" si="282"/>
        <v>19066.666666666668</v>
      </c>
      <c r="CZ302" s="52">
        <f t="shared" si="282"/>
        <v>19066.666666666668</v>
      </c>
      <c r="DA302" s="52">
        <f t="shared" si="280"/>
        <v>19066.666666666668</v>
      </c>
      <c r="DB302" s="52">
        <f t="shared" si="280"/>
        <v>19066.666666666668</v>
      </c>
      <c r="DC302" s="52">
        <f t="shared" si="280"/>
        <v>19066.666666666668</v>
      </c>
      <c r="DD302" s="52">
        <f t="shared" si="280"/>
        <v>19066.666666666668</v>
      </c>
      <c r="DE302" s="52">
        <f t="shared" si="280"/>
        <v>19066.666666666668</v>
      </c>
      <c r="DF302" s="52">
        <f t="shared" si="280"/>
        <v>19066.666666666668</v>
      </c>
      <c r="DG302" s="54">
        <v>705466.66666666651</v>
      </c>
      <c r="DH302" s="55">
        <v>23</v>
      </c>
      <c r="DI302" s="56" t="s">
        <v>1177</v>
      </c>
      <c r="DJ302" s="57">
        <v>0</v>
      </c>
      <c r="DK302" s="57">
        <v>1144000</v>
      </c>
      <c r="DL302" s="57">
        <v>1124933.3333333333</v>
      </c>
      <c r="DM302" s="57">
        <v>1105866.6666666665</v>
      </c>
      <c r="DN302" s="57">
        <v>1086799.9999999998</v>
      </c>
      <c r="DO302" s="57">
        <v>0</v>
      </c>
      <c r="DP302" s="58">
        <v>14872</v>
      </c>
      <c r="DQ302" s="58">
        <v>14624.133333333331</v>
      </c>
      <c r="DR302" s="58">
        <v>14376.266666666665</v>
      </c>
      <c r="DS302" s="58">
        <v>14128.399999999996</v>
      </c>
    </row>
    <row r="303" spans="1:123" x14ac:dyDescent="0.25">
      <c r="A303" s="30" t="s">
        <v>1240</v>
      </c>
      <c r="B303" s="65">
        <v>1722725</v>
      </c>
      <c r="C303" s="66"/>
      <c r="D303" s="67" t="s">
        <v>1241</v>
      </c>
      <c r="E303" s="34" t="s">
        <v>478</v>
      </c>
      <c r="F303" s="34" t="s">
        <v>1165</v>
      </c>
      <c r="G303" s="34" t="s">
        <v>463</v>
      </c>
      <c r="H303" s="34" t="s">
        <v>54</v>
      </c>
      <c r="I303" s="34" t="s">
        <v>490</v>
      </c>
      <c r="J303" s="34" t="s">
        <v>119</v>
      </c>
      <c r="K303" s="34" t="s">
        <v>491</v>
      </c>
      <c r="L303" s="34" t="s">
        <v>617</v>
      </c>
      <c r="M303" s="36">
        <v>1.04</v>
      </c>
      <c r="N303" s="69" t="s">
        <v>586</v>
      </c>
      <c r="O303" s="69" t="s">
        <v>30</v>
      </c>
      <c r="P303" s="37" t="s">
        <v>493</v>
      </c>
      <c r="Q303" s="38">
        <v>2023</v>
      </c>
      <c r="R303" s="39" t="s">
        <v>1183</v>
      </c>
      <c r="S303" s="37" t="s">
        <v>493</v>
      </c>
      <c r="T303" s="39" t="s">
        <v>494</v>
      </c>
      <c r="U303" s="39" t="s">
        <v>495</v>
      </c>
      <c r="V303" s="39" t="s">
        <v>550</v>
      </c>
      <c r="W303" s="40" t="s">
        <v>1176</v>
      </c>
      <c r="X303" s="40" t="s">
        <v>504</v>
      </c>
      <c r="Y303" s="41"/>
      <c r="Z303" s="274">
        <v>0</v>
      </c>
      <c r="AA303" s="42"/>
      <c r="AB303" s="43">
        <v>1144000</v>
      </c>
      <c r="AC303" s="43">
        <v>0</v>
      </c>
      <c r="AD303" s="43"/>
      <c r="AE303" s="43">
        <v>0</v>
      </c>
      <c r="AF303" s="44"/>
      <c r="AG303" s="45">
        <f t="shared" si="283"/>
        <v>1144000</v>
      </c>
      <c r="AH303" s="45">
        <f t="shared" si="284"/>
        <v>1189760</v>
      </c>
      <c r="AI303" s="45">
        <f t="shared" si="262"/>
        <v>1189760</v>
      </c>
      <c r="AJ303" s="46">
        <v>0</v>
      </c>
      <c r="AK303" s="46">
        <v>1144000</v>
      </c>
      <c r="AL303" s="46">
        <f t="shared" si="273"/>
        <v>1189760</v>
      </c>
      <c r="AM303" s="46">
        <v>0</v>
      </c>
      <c r="AN303" s="46">
        <f t="shared" ref="AN303:AN366" si="287">$M303*AM303</f>
        <v>0</v>
      </c>
      <c r="AO303" s="46">
        <v>0</v>
      </c>
      <c r="AP303" s="46">
        <f t="shared" si="274"/>
        <v>0</v>
      </c>
      <c r="AQ303" s="46">
        <v>0</v>
      </c>
      <c r="AR303" s="46">
        <f t="shared" si="275"/>
        <v>0</v>
      </c>
      <c r="AS303" s="46">
        <v>0</v>
      </c>
      <c r="AT303" s="46">
        <f t="shared" si="276"/>
        <v>0</v>
      </c>
      <c r="AU303" s="46">
        <v>0</v>
      </c>
      <c r="AV303" s="46">
        <f t="shared" si="277"/>
        <v>0</v>
      </c>
      <c r="AW303" s="46">
        <v>0</v>
      </c>
      <c r="AX303" s="46">
        <f t="shared" si="278"/>
        <v>0</v>
      </c>
      <c r="AY303" s="46">
        <v>0</v>
      </c>
      <c r="AZ303" s="46">
        <f t="shared" ref="AZ303:AZ366" si="288">$M303*AY303</f>
        <v>0</v>
      </c>
      <c r="BA303" s="46">
        <v>0</v>
      </c>
      <c r="BB303" s="46">
        <f t="shared" ref="BB303:BB366" si="289">$M303*BA303</f>
        <v>0</v>
      </c>
      <c r="BC303" s="46">
        <v>0</v>
      </c>
      <c r="BD303" s="46">
        <f t="shared" ref="BD303:BD366" si="290">$M303*BC303</f>
        <v>0</v>
      </c>
      <c r="BE303" s="46">
        <v>0</v>
      </c>
      <c r="BF303" s="46">
        <f t="shared" ref="BF303:BF366" si="291">$M303*BE303</f>
        <v>0</v>
      </c>
      <c r="BG303" s="46">
        <v>0</v>
      </c>
      <c r="BH303" s="46">
        <f t="shared" ref="BH303:BH366" si="292">$M303*BG303</f>
        <v>0</v>
      </c>
      <c r="BI303" s="46">
        <v>0</v>
      </c>
      <c r="BJ303" s="46">
        <f t="shared" ref="BJ303:BJ366" si="293">$M303*BI303</f>
        <v>0</v>
      </c>
      <c r="BK303" s="46">
        <v>0</v>
      </c>
      <c r="BL303" s="46">
        <f t="shared" ref="BL303:BL366" si="294">$M303*BK303</f>
        <v>0</v>
      </c>
      <c r="BM303" s="46">
        <v>0</v>
      </c>
      <c r="BN303" s="46">
        <f t="shared" ref="BN303:BN366" si="295">$M303*BM303</f>
        <v>0</v>
      </c>
      <c r="BO303" s="46">
        <v>0</v>
      </c>
      <c r="BP303" s="46">
        <f t="shared" ref="BP303:BP366" si="296">$M303*BO303</f>
        <v>0</v>
      </c>
      <c r="BQ303" s="46">
        <v>0</v>
      </c>
      <c r="BR303" s="46">
        <f t="shared" ref="BR303:BR366" si="297">$M303*BQ303</f>
        <v>0</v>
      </c>
      <c r="BS303" s="46">
        <v>0</v>
      </c>
      <c r="BT303" s="46">
        <f t="shared" ref="BT303:BT366" si="298">$M303*BS303</f>
        <v>0</v>
      </c>
      <c r="BU303" s="46">
        <v>0</v>
      </c>
      <c r="BV303" s="46">
        <f t="shared" ref="BV303:BV366" si="299">$M303*BU303</f>
        <v>0</v>
      </c>
      <c r="BW303" s="46">
        <v>0</v>
      </c>
      <c r="BX303" s="46">
        <f t="shared" ref="BX303:BX366" si="300">$M303*BW303</f>
        <v>0</v>
      </c>
      <c r="BY303" s="46">
        <v>0</v>
      </c>
      <c r="BZ303" s="46">
        <f t="shared" ref="BZ303:BZ366" si="301">$M303*BY303</f>
        <v>0</v>
      </c>
      <c r="CA303" s="47">
        <v>0</v>
      </c>
      <c r="CB303" s="46">
        <f t="shared" ref="CB303:CB366" si="302">$M303*CA303</f>
        <v>0</v>
      </c>
      <c r="CC303" s="48">
        <v>0</v>
      </c>
      <c r="CD303" s="46">
        <f t="shared" ref="CD303:CD366" si="303">$M303*CC303</f>
        <v>0</v>
      </c>
      <c r="CE303" s="49">
        <v>60</v>
      </c>
      <c r="CF303" s="50">
        <f t="shared" si="257"/>
        <v>19829.333333333332</v>
      </c>
      <c r="CG303" s="51">
        <v>419466.6666666668</v>
      </c>
      <c r="CH303" s="52"/>
      <c r="CI303" s="52"/>
      <c r="CJ303" s="52"/>
      <c r="CK303" s="52">
        <f>$CF303</f>
        <v>19829.333333333332</v>
      </c>
      <c r="CL303" s="52">
        <f t="shared" si="286"/>
        <v>19829.333333333332</v>
      </c>
      <c r="CM303" s="52">
        <f t="shared" si="286"/>
        <v>19829.333333333332</v>
      </c>
      <c r="CN303" s="52">
        <f t="shared" si="286"/>
        <v>19829.333333333332</v>
      </c>
      <c r="CO303" s="52">
        <f t="shared" si="286"/>
        <v>19829.333333333332</v>
      </c>
      <c r="CP303" s="52">
        <f t="shared" si="282"/>
        <v>19829.333333333332</v>
      </c>
      <c r="CQ303" s="52">
        <f t="shared" si="282"/>
        <v>19829.333333333332</v>
      </c>
      <c r="CR303" s="52">
        <f t="shared" si="282"/>
        <v>19829.333333333332</v>
      </c>
      <c r="CS303" s="52">
        <f t="shared" si="282"/>
        <v>19829.333333333332</v>
      </c>
      <c r="CT303" s="52">
        <f t="shared" si="282"/>
        <v>19829.333333333332</v>
      </c>
      <c r="CU303" s="52">
        <f t="shared" si="282"/>
        <v>19829.333333333332</v>
      </c>
      <c r="CV303" s="52">
        <f t="shared" si="282"/>
        <v>19829.333333333332</v>
      </c>
      <c r="CW303" s="52">
        <f t="shared" si="282"/>
        <v>19829.333333333332</v>
      </c>
      <c r="CX303" s="52">
        <f t="shared" si="282"/>
        <v>19829.333333333332</v>
      </c>
      <c r="CY303" s="52">
        <f t="shared" si="282"/>
        <v>19829.333333333332</v>
      </c>
      <c r="CZ303" s="52">
        <f t="shared" si="282"/>
        <v>19829.333333333332</v>
      </c>
      <c r="DA303" s="52">
        <f t="shared" si="280"/>
        <v>19829.333333333332</v>
      </c>
      <c r="DB303" s="52">
        <f t="shared" si="280"/>
        <v>19829.333333333332</v>
      </c>
      <c r="DC303" s="52">
        <f t="shared" si="280"/>
        <v>19829.333333333332</v>
      </c>
      <c r="DD303" s="52">
        <f t="shared" si="280"/>
        <v>19829.333333333332</v>
      </c>
      <c r="DE303" s="52">
        <f t="shared" si="280"/>
        <v>19829.333333333332</v>
      </c>
      <c r="DF303" s="52">
        <f t="shared" si="280"/>
        <v>19829.333333333332</v>
      </c>
      <c r="DG303" s="54">
        <v>724533.33333333326</v>
      </c>
      <c r="DH303" s="55">
        <v>22</v>
      </c>
      <c r="DI303" s="56" t="s">
        <v>1177</v>
      </c>
      <c r="DJ303" s="57">
        <v>0</v>
      </c>
      <c r="DK303" s="57">
        <v>0</v>
      </c>
      <c r="DL303" s="57">
        <v>1144000</v>
      </c>
      <c r="DM303" s="57">
        <v>1124933.3333333333</v>
      </c>
      <c r="DN303" s="57">
        <v>1105866.6666666665</v>
      </c>
      <c r="DO303" s="57">
        <v>0</v>
      </c>
      <c r="DP303" s="58">
        <v>0</v>
      </c>
      <c r="DQ303" s="58">
        <v>14872</v>
      </c>
      <c r="DR303" s="58">
        <v>14624.133333333331</v>
      </c>
      <c r="DS303" s="58">
        <v>14376.266666666665</v>
      </c>
    </row>
    <row r="304" spans="1:123" x14ac:dyDescent="0.25">
      <c r="A304" s="30" t="s">
        <v>1242</v>
      </c>
      <c r="B304" s="65">
        <v>1722726</v>
      </c>
      <c r="C304" s="66"/>
      <c r="D304" s="67" t="s">
        <v>1243</v>
      </c>
      <c r="E304" s="34" t="s">
        <v>478</v>
      </c>
      <c r="F304" s="34" t="s">
        <v>1165</v>
      </c>
      <c r="G304" s="34" t="s">
        <v>463</v>
      </c>
      <c r="H304" s="34" t="s">
        <v>54</v>
      </c>
      <c r="I304" s="34" t="s">
        <v>490</v>
      </c>
      <c r="J304" s="34" t="s">
        <v>119</v>
      </c>
      <c r="K304" s="34" t="s">
        <v>491</v>
      </c>
      <c r="L304" s="34" t="s">
        <v>617</v>
      </c>
      <c r="M304" s="36">
        <v>1.04</v>
      </c>
      <c r="N304" s="69" t="s">
        <v>468</v>
      </c>
      <c r="O304" s="69" t="s">
        <v>30</v>
      </c>
      <c r="P304" s="37" t="s">
        <v>493</v>
      </c>
      <c r="Q304" s="38">
        <v>2023</v>
      </c>
      <c r="R304" s="39" t="s">
        <v>1183</v>
      </c>
      <c r="S304" s="37" t="s">
        <v>493</v>
      </c>
      <c r="T304" s="39" t="s">
        <v>494</v>
      </c>
      <c r="U304" s="39" t="s">
        <v>495</v>
      </c>
      <c r="V304" s="39" t="s">
        <v>550</v>
      </c>
      <c r="W304" s="40" t="s">
        <v>1176</v>
      </c>
      <c r="X304" s="40" t="s">
        <v>504</v>
      </c>
      <c r="Y304" s="41"/>
      <c r="Z304" s="274">
        <v>0</v>
      </c>
      <c r="AA304" s="42"/>
      <c r="AB304" s="43">
        <v>3276000</v>
      </c>
      <c r="AC304" s="43">
        <v>0</v>
      </c>
      <c r="AD304" s="43"/>
      <c r="AE304" s="43">
        <v>0</v>
      </c>
      <c r="AF304" s="44"/>
      <c r="AG304" s="45">
        <f t="shared" si="283"/>
        <v>3276000</v>
      </c>
      <c r="AH304" s="45">
        <f t="shared" si="284"/>
        <v>3407040</v>
      </c>
      <c r="AI304" s="45">
        <f t="shared" si="262"/>
        <v>3407040</v>
      </c>
      <c r="AJ304" s="46">
        <v>0</v>
      </c>
      <c r="AK304" s="46">
        <v>0</v>
      </c>
      <c r="AL304" s="46">
        <f t="shared" si="273"/>
        <v>0</v>
      </c>
      <c r="AM304" s="46">
        <v>3276000</v>
      </c>
      <c r="AN304" s="46">
        <f t="shared" si="287"/>
        <v>3407040</v>
      </c>
      <c r="AO304" s="46">
        <v>0</v>
      </c>
      <c r="AP304" s="46">
        <f t="shared" si="274"/>
        <v>0</v>
      </c>
      <c r="AQ304" s="46">
        <v>0</v>
      </c>
      <c r="AR304" s="46">
        <f t="shared" si="275"/>
        <v>0</v>
      </c>
      <c r="AS304" s="46">
        <v>0</v>
      </c>
      <c r="AT304" s="46">
        <f t="shared" si="276"/>
        <v>0</v>
      </c>
      <c r="AU304" s="46">
        <v>0</v>
      </c>
      <c r="AV304" s="46">
        <f t="shared" si="277"/>
        <v>0</v>
      </c>
      <c r="AW304" s="46">
        <v>0</v>
      </c>
      <c r="AX304" s="46">
        <f t="shared" si="278"/>
        <v>0</v>
      </c>
      <c r="AY304" s="46">
        <v>0</v>
      </c>
      <c r="AZ304" s="46">
        <f t="shared" si="288"/>
        <v>0</v>
      </c>
      <c r="BA304" s="46">
        <v>0</v>
      </c>
      <c r="BB304" s="46">
        <f t="shared" si="289"/>
        <v>0</v>
      </c>
      <c r="BC304" s="46">
        <v>0</v>
      </c>
      <c r="BD304" s="46">
        <f t="shared" si="290"/>
        <v>0</v>
      </c>
      <c r="BE304" s="46">
        <v>0</v>
      </c>
      <c r="BF304" s="46">
        <f t="shared" si="291"/>
        <v>0</v>
      </c>
      <c r="BG304" s="46">
        <v>0</v>
      </c>
      <c r="BH304" s="46">
        <f t="shared" si="292"/>
        <v>0</v>
      </c>
      <c r="BI304" s="46">
        <v>0</v>
      </c>
      <c r="BJ304" s="46">
        <f t="shared" si="293"/>
        <v>0</v>
      </c>
      <c r="BK304" s="46">
        <v>0</v>
      </c>
      <c r="BL304" s="46">
        <f t="shared" si="294"/>
        <v>0</v>
      </c>
      <c r="BM304" s="46">
        <v>0</v>
      </c>
      <c r="BN304" s="46">
        <f t="shared" si="295"/>
        <v>0</v>
      </c>
      <c r="BO304" s="46">
        <v>0</v>
      </c>
      <c r="BP304" s="46">
        <f t="shared" si="296"/>
        <v>0</v>
      </c>
      <c r="BQ304" s="46">
        <v>0</v>
      </c>
      <c r="BR304" s="46">
        <f t="shared" si="297"/>
        <v>0</v>
      </c>
      <c r="BS304" s="46">
        <v>0</v>
      </c>
      <c r="BT304" s="46">
        <f t="shared" si="298"/>
        <v>0</v>
      </c>
      <c r="BU304" s="46">
        <v>0</v>
      </c>
      <c r="BV304" s="46">
        <f t="shared" si="299"/>
        <v>0</v>
      </c>
      <c r="BW304" s="46">
        <v>0</v>
      </c>
      <c r="BX304" s="46">
        <f t="shared" si="300"/>
        <v>0</v>
      </c>
      <c r="BY304" s="46">
        <v>0</v>
      </c>
      <c r="BZ304" s="46">
        <f t="shared" si="301"/>
        <v>0</v>
      </c>
      <c r="CA304" s="47">
        <v>0</v>
      </c>
      <c r="CB304" s="46">
        <f t="shared" si="302"/>
        <v>0</v>
      </c>
      <c r="CC304" s="48">
        <v>0</v>
      </c>
      <c r="CD304" s="46">
        <f t="shared" si="303"/>
        <v>0</v>
      </c>
      <c r="CE304" s="49">
        <v>60</v>
      </c>
      <c r="CF304" s="50">
        <f t="shared" si="257"/>
        <v>56784</v>
      </c>
      <c r="CG304" s="51">
        <v>1146600</v>
      </c>
      <c r="CH304" s="52"/>
      <c r="CI304" s="52"/>
      <c r="CJ304" s="52"/>
      <c r="CK304" s="53"/>
      <c r="CL304" s="52">
        <f t="shared" si="286"/>
        <v>56784</v>
      </c>
      <c r="CM304" s="52">
        <f t="shared" si="286"/>
        <v>56784</v>
      </c>
      <c r="CN304" s="52">
        <f t="shared" si="286"/>
        <v>56784</v>
      </c>
      <c r="CO304" s="52">
        <f t="shared" si="286"/>
        <v>56784</v>
      </c>
      <c r="CP304" s="52">
        <f t="shared" si="282"/>
        <v>56784</v>
      </c>
      <c r="CQ304" s="52">
        <f t="shared" si="282"/>
        <v>56784</v>
      </c>
      <c r="CR304" s="52">
        <f t="shared" si="282"/>
        <v>56784</v>
      </c>
      <c r="CS304" s="52">
        <f t="shared" si="282"/>
        <v>56784</v>
      </c>
      <c r="CT304" s="52">
        <f t="shared" si="282"/>
        <v>56784</v>
      </c>
      <c r="CU304" s="52">
        <f t="shared" si="282"/>
        <v>56784</v>
      </c>
      <c r="CV304" s="52">
        <f t="shared" si="282"/>
        <v>56784</v>
      </c>
      <c r="CW304" s="52">
        <f t="shared" si="282"/>
        <v>56784</v>
      </c>
      <c r="CX304" s="52">
        <f t="shared" si="282"/>
        <v>56784</v>
      </c>
      <c r="CY304" s="52">
        <f t="shared" si="282"/>
        <v>56784</v>
      </c>
      <c r="CZ304" s="52">
        <f t="shared" si="282"/>
        <v>56784</v>
      </c>
      <c r="DA304" s="52">
        <f t="shared" si="280"/>
        <v>56784</v>
      </c>
      <c r="DB304" s="52">
        <f t="shared" si="280"/>
        <v>56784</v>
      </c>
      <c r="DC304" s="52">
        <f t="shared" si="280"/>
        <v>56784</v>
      </c>
      <c r="DD304" s="52">
        <f t="shared" si="280"/>
        <v>56784</v>
      </c>
      <c r="DE304" s="52">
        <f t="shared" si="280"/>
        <v>56784</v>
      </c>
      <c r="DF304" s="52">
        <f t="shared" si="280"/>
        <v>56784</v>
      </c>
      <c r="DG304" s="54">
        <v>2129400</v>
      </c>
      <c r="DH304" s="55">
        <v>21</v>
      </c>
      <c r="DI304" s="56" t="s">
        <v>1177</v>
      </c>
      <c r="DJ304" s="57">
        <v>0</v>
      </c>
      <c r="DK304" s="57">
        <v>0</v>
      </c>
      <c r="DL304" s="57">
        <v>0</v>
      </c>
      <c r="DM304" s="57">
        <v>3276000</v>
      </c>
      <c r="DN304" s="57">
        <v>3221400</v>
      </c>
      <c r="DO304" s="57">
        <v>0</v>
      </c>
      <c r="DP304" s="58">
        <v>0</v>
      </c>
      <c r="DQ304" s="58">
        <v>0</v>
      </c>
      <c r="DR304" s="58">
        <v>42588</v>
      </c>
      <c r="DS304" s="58">
        <v>41878.199999999997</v>
      </c>
    </row>
    <row r="305" spans="1:123" x14ac:dyDescent="0.25">
      <c r="A305" s="30" t="s">
        <v>1196</v>
      </c>
      <c r="B305" s="65">
        <v>1722727</v>
      </c>
      <c r="C305" s="66"/>
      <c r="D305" s="67" t="s">
        <v>1244</v>
      </c>
      <c r="E305" s="34" t="s">
        <v>478</v>
      </c>
      <c r="F305" s="34" t="s">
        <v>1165</v>
      </c>
      <c r="G305" s="34" t="s">
        <v>463</v>
      </c>
      <c r="H305" s="34" t="s">
        <v>54</v>
      </c>
      <c r="I305" s="34" t="s">
        <v>490</v>
      </c>
      <c r="J305" s="34" t="s">
        <v>277</v>
      </c>
      <c r="K305" s="34" t="s">
        <v>695</v>
      </c>
      <c r="L305" s="34" t="s">
        <v>617</v>
      </c>
      <c r="M305" s="36">
        <v>1.04</v>
      </c>
      <c r="N305" s="69" t="s">
        <v>586</v>
      </c>
      <c r="O305" s="69" t="s">
        <v>30</v>
      </c>
      <c r="P305" s="37" t="s">
        <v>471</v>
      </c>
      <c r="Q305" s="38">
        <v>2024</v>
      </c>
      <c r="R305" s="39" t="s">
        <v>1183</v>
      </c>
      <c r="S305" s="37" t="s">
        <v>686</v>
      </c>
      <c r="T305" s="39" t="s">
        <v>494</v>
      </c>
      <c r="U305" s="39" t="s">
        <v>495</v>
      </c>
      <c r="V305" s="39" t="s">
        <v>687</v>
      </c>
      <c r="W305" s="40" t="s">
        <v>1184</v>
      </c>
      <c r="X305" s="40" t="s">
        <v>504</v>
      </c>
      <c r="Y305" s="86"/>
      <c r="Z305" s="274"/>
      <c r="AA305" s="42" t="s">
        <v>505</v>
      </c>
      <c r="AB305" s="43">
        <v>750000</v>
      </c>
      <c r="AC305" s="43">
        <v>0</v>
      </c>
      <c r="AD305" s="43"/>
      <c r="AE305" s="43">
        <v>0</v>
      </c>
      <c r="AF305" s="44"/>
      <c r="AG305" s="45"/>
      <c r="AH305" s="45"/>
      <c r="AI305" s="45">
        <f t="shared" si="262"/>
        <v>0</v>
      </c>
      <c r="AJ305" s="73"/>
      <c r="AK305" s="73"/>
      <c r="AL305" s="46">
        <f t="shared" si="273"/>
        <v>0</v>
      </c>
      <c r="AM305" s="73"/>
      <c r="AN305" s="46">
        <f t="shared" si="287"/>
        <v>0</v>
      </c>
      <c r="AO305" s="46"/>
      <c r="AP305" s="46">
        <f t="shared" si="274"/>
        <v>0</v>
      </c>
      <c r="AQ305" s="46"/>
      <c r="AR305" s="46">
        <f t="shared" si="275"/>
        <v>0</v>
      </c>
      <c r="AS305" s="46"/>
      <c r="AT305" s="46">
        <f t="shared" si="276"/>
        <v>0</v>
      </c>
      <c r="AU305" s="46"/>
      <c r="AV305" s="46">
        <f t="shared" si="277"/>
        <v>0</v>
      </c>
      <c r="AW305" s="46">
        <v>0</v>
      </c>
      <c r="AX305" s="46">
        <f t="shared" si="278"/>
        <v>0</v>
      </c>
      <c r="AY305" s="46">
        <v>0</v>
      </c>
      <c r="AZ305" s="46">
        <f t="shared" si="288"/>
        <v>0</v>
      </c>
      <c r="BA305" s="46">
        <v>0</v>
      </c>
      <c r="BB305" s="46">
        <f t="shared" si="289"/>
        <v>0</v>
      </c>
      <c r="BC305" s="46">
        <v>0</v>
      </c>
      <c r="BD305" s="46">
        <f t="shared" si="290"/>
        <v>0</v>
      </c>
      <c r="BE305" s="46">
        <v>0</v>
      </c>
      <c r="BF305" s="46">
        <f t="shared" si="291"/>
        <v>0</v>
      </c>
      <c r="BG305" s="46">
        <v>0</v>
      </c>
      <c r="BH305" s="46">
        <f t="shared" si="292"/>
        <v>0</v>
      </c>
      <c r="BI305" s="46">
        <v>0</v>
      </c>
      <c r="BJ305" s="46">
        <f t="shared" si="293"/>
        <v>0</v>
      </c>
      <c r="BK305" s="46">
        <v>0</v>
      </c>
      <c r="BL305" s="46">
        <f t="shared" si="294"/>
        <v>0</v>
      </c>
      <c r="BM305" s="46">
        <v>0</v>
      </c>
      <c r="BN305" s="46">
        <f t="shared" si="295"/>
        <v>0</v>
      </c>
      <c r="BO305" s="46">
        <v>0</v>
      </c>
      <c r="BP305" s="46">
        <f t="shared" si="296"/>
        <v>0</v>
      </c>
      <c r="BQ305" s="46">
        <v>0</v>
      </c>
      <c r="BR305" s="46">
        <f t="shared" si="297"/>
        <v>0</v>
      </c>
      <c r="BS305" s="46">
        <v>0</v>
      </c>
      <c r="BT305" s="46">
        <f t="shared" si="298"/>
        <v>0</v>
      </c>
      <c r="BU305" s="46">
        <v>0</v>
      </c>
      <c r="BV305" s="46">
        <f t="shared" si="299"/>
        <v>0</v>
      </c>
      <c r="BW305" s="46">
        <v>0</v>
      </c>
      <c r="BX305" s="46">
        <f t="shared" si="300"/>
        <v>0</v>
      </c>
      <c r="BY305" s="46">
        <v>0</v>
      </c>
      <c r="BZ305" s="46">
        <f t="shared" si="301"/>
        <v>0</v>
      </c>
      <c r="CA305" s="47">
        <v>0</v>
      </c>
      <c r="CB305" s="46">
        <f t="shared" si="302"/>
        <v>0</v>
      </c>
      <c r="CC305" s="48">
        <v>0</v>
      </c>
      <c r="CD305" s="46">
        <f t="shared" si="303"/>
        <v>0</v>
      </c>
      <c r="CE305" s="49">
        <v>60</v>
      </c>
      <c r="CF305" s="50">
        <f t="shared" si="257"/>
        <v>0</v>
      </c>
      <c r="CG305" s="71">
        <v>1483543.5701666672</v>
      </c>
      <c r="CH305" s="52"/>
      <c r="CI305" s="52"/>
      <c r="CJ305" s="52"/>
      <c r="CK305" s="53"/>
      <c r="CL305" s="53"/>
      <c r="CM305" s="53"/>
      <c r="CN305" s="53"/>
      <c r="CO305" s="53"/>
      <c r="CP305" s="52">
        <f t="shared" si="282"/>
        <v>0</v>
      </c>
      <c r="CQ305" s="52">
        <f t="shared" si="282"/>
        <v>0</v>
      </c>
      <c r="CR305" s="52">
        <f t="shared" si="282"/>
        <v>0</v>
      </c>
      <c r="CS305" s="52">
        <f t="shared" si="282"/>
        <v>0</v>
      </c>
      <c r="CT305" s="52">
        <f t="shared" si="282"/>
        <v>0</v>
      </c>
      <c r="CU305" s="52">
        <f t="shared" si="282"/>
        <v>0</v>
      </c>
      <c r="CV305" s="52">
        <f t="shared" si="282"/>
        <v>0</v>
      </c>
      <c r="CW305" s="52">
        <f t="shared" si="282"/>
        <v>0</v>
      </c>
      <c r="CX305" s="52">
        <f t="shared" si="282"/>
        <v>0</v>
      </c>
      <c r="CY305" s="52">
        <f t="shared" si="282"/>
        <v>0</v>
      </c>
      <c r="CZ305" s="52">
        <f t="shared" si="282"/>
        <v>0</v>
      </c>
      <c r="DA305" s="52">
        <f t="shared" si="280"/>
        <v>0</v>
      </c>
      <c r="DB305" s="52">
        <f t="shared" si="280"/>
        <v>0</v>
      </c>
      <c r="DC305" s="52">
        <f t="shared" si="280"/>
        <v>0</v>
      </c>
      <c r="DD305" s="52">
        <f t="shared" si="280"/>
        <v>0</v>
      </c>
      <c r="DE305" s="52">
        <f t="shared" si="280"/>
        <v>0</v>
      </c>
      <c r="DF305" s="52">
        <f t="shared" si="280"/>
        <v>0</v>
      </c>
      <c r="DG305" s="54">
        <v>3752492.5598333329</v>
      </c>
      <c r="DH305" s="55">
        <v>17</v>
      </c>
      <c r="DI305" s="56" t="s">
        <v>1177</v>
      </c>
      <c r="DJ305" s="57">
        <v>617114.13</v>
      </c>
      <c r="DK305" s="57">
        <v>1915053.13</v>
      </c>
      <c r="DL305" s="57">
        <v>3066532.63</v>
      </c>
      <c r="DM305" s="57">
        <v>3886144.38</v>
      </c>
      <c r="DN305" s="57">
        <v>4507090.2549999999</v>
      </c>
      <c r="DO305" s="57">
        <v>7405.3695600000001</v>
      </c>
      <c r="DP305" s="58">
        <v>24895.690689999996</v>
      </c>
      <c r="DQ305" s="58">
        <v>39864.924189999998</v>
      </c>
      <c r="DR305" s="58">
        <v>50519.876939999995</v>
      </c>
      <c r="DS305" s="58">
        <v>58592.173314999993</v>
      </c>
    </row>
    <row r="306" spans="1:123" x14ac:dyDescent="0.25">
      <c r="A306" s="30" t="s">
        <v>1245</v>
      </c>
      <c r="B306" s="65">
        <v>1724018</v>
      </c>
      <c r="C306" s="66"/>
      <c r="D306" s="67" t="s">
        <v>1246</v>
      </c>
      <c r="E306" s="34" t="s">
        <v>675</v>
      </c>
      <c r="F306" s="34" t="s">
        <v>1247</v>
      </c>
      <c r="G306" s="34" t="s">
        <v>1248</v>
      </c>
      <c r="H306" s="34" t="s">
        <v>677</v>
      </c>
      <c r="I306" s="34" t="s">
        <v>678</v>
      </c>
      <c r="J306" s="34" t="s">
        <v>213</v>
      </c>
      <c r="K306" s="34" t="s">
        <v>529</v>
      </c>
      <c r="L306" s="34" t="s">
        <v>679</v>
      </c>
      <c r="M306" s="36">
        <v>1.04</v>
      </c>
      <c r="N306" s="69" t="s">
        <v>680</v>
      </c>
      <c r="O306" s="69" t="s">
        <v>30</v>
      </c>
      <c r="P306" s="37" t="s">
        <v>469</v>
      </c>
      <c r="Q306" s="38">
        <v>2018</v>
      </c>
      <c r="R306" s="39" t="s">
        <v>470</v>
      </c>
      <c r="S306" s="37" t="s">
        <v>469</v>
      </c>
      <c r="T306" s="39" t="s">
        <v>494</v>
      </c>
      <c r="U306" s="39" t="s">
        <v>495</v>
      </c>
      <c r="V306" s="39" t="s">
        <v>496</v>
      </c>
      <c r="W306" s="79" t="s">
        <v>681</v>
      </c>
      <c r="X306" s="40" t="s">
        <v>680</v>
      </c>
      <c r="Y306" s="41"/>
      <c r="Z306" s="274">
        <v>0</v>
      </c>
      <c r="AA306" s="42"/>
      <c r="AB306" s="43">
        <v>25900</v>
      </c>
      <c r="AC306" s="43">
        <v>0</v>
      </c>
      <c r="AD306" s="43"/>
      <c r="AE306" s="43">
        <v>0</v>
      </c>
      <c r="AF306" s="44"/>
      <c r="AG306" s="45">
        <f t="shared" ref="AG306:AG369" si="304">AJ306+AK306+AM306+AO306+AQ306+AS306+AU306+AW306+AY306+BA306+BC306+BI306+BE306+BG306+BK306+BM306+BO306+BQ306+BS306+BU306+BW306+BY306+CA306+CC306</f>
        <v>0</v>
      </c>
      <c r="AH306" s="45">
        <f t="shared" ref="AH306:AH369" si="305">AJ306+AL306+AN306+AP306+AR306+AT306+AV306+AX306+AZ306+BB306+BD306+BJ306+BF306+BH306+BL306+BN306+BP306+BR306+BT306+BV306+BX306+BZ306+CB306+CD306</f>
        <v>0</v>
      </c>
      <c r="AI306" s="45">
        <f t="shared" si="262"/>
        <v>0</v>
      </c>
      <c r="AJ306" s="80">
        <v>0</v>
      </c>
      <c r="AK306" s="46">
        <v>0</v>
      </c>
      <c r="AL306" s="46">
        <f t="shared" si="273"/>
        <v>0</v>
      </c>
      <c r="AM306" s="46">
        <v>0</v>
      </c>
      <c r="AN306" s="46">
        <f t="shared" si="287"/>
        <v>0</v>
      </c>
      <c r="AO306" s="46">
        <v>0</v>
      </c>
      <c r="AP306" s="46">
        <f t="shared" si="274"/>
        <v>0</v>
      </c>
      <c r="AQ306" s="46">
        <v>0</v>
      </c>
      <c r="AR306" s="46">
        <f t="shared" si="275"/>
        <v>0</v>
      </c>
      <c r="AS306" s="46">
        <v>0</v>
      </c>
      <c r="AT306" s="46">
        <f t="shared" si="276"/>
        <v>0</v>
      </c>
      <c r="AU306" s="46">
        <v>0</v>
      </c>
      <c r="AV306" s="46">
        <f t="shared" si="277"/>
        <v>0</v>
      </c>
      <c r="AW306" s="46">
        <v>0</v>
      </c>
      <c r="AX306" s="46">
        <f t="shared" si="278"/>
        <v>0</v>
      </c>
      <c r="AY306" s="46">
        <v>0</v>
      </c>
      <c r="AZ306" s="46">
        <f t="shared" si="288"/>
        <v>0</v>
      </c>
      <c r="BA306" s="46">
        <v>0</v>
      </c>
      <c r="BB306" s="46">
        <f t="shared" si="289"/>
        <v>0</v>
      </c>
      <c r="BC306" s="46">
        <v>0</v>
      </c>
      <c r="BD306" s="46">
        <f t="shared" si="290"/>
        <v>0</v>
      </c>
      <c r="BE306" s="46">
        <v>0</v>
      </c>
      <c r="BF306" s="46">
        <f t="shared" si="291"/>
        <v>0</v>
      </c>
      <c r="BG306" s="46">
        <v>0</v>
      </c>
      <c r="BH306" s="46">
        <f t="shared" si="292"/>
        <v>0</v>
      </c>
      <c r="BI306" s="46">
        <v>0</v>
      </c>
      <c r="BJ306" s="46">
        <f t="shared" si="293"/>
        <v>0</v>
      </c>
      <c r="BK306" s="46">
        <v>0</v>
      </c>
      <c r="BL306" s="46">
        <f t="shared" si="294"/>
        <v>0</v>
      </c>
      <c r="BM306" s="46">
        <v>0</v>
      </c>
      <c r="BN306" s="46">
        <f t="shared" si="295"/>
        <v>0</v>
      </c>
      <c r="BO306" s="46">
        <v>0</v>
      </c>
      <c r="BP306" s="46">
        <f t="shared" si="296"/>
        <v>0</v>
      </c>
      <c r="BQ306" s="46">
        <v>0</v>
      </c>
      <c r="BR306" s="46">
        <f t="shared" si="297"/>
        <v>0</v>
      </c>
      <c r="BS306" s="46">
        <v>0</v>
      </c>
      <c r="BT306" s="46">
        <f t="shared" si="298"/>
        <v>0</v>
      </c>
      <c r="BU306" s="46">
        <v>0</v>
      </c>
      <c r="BV306" s="46">
        <f t="shared" si="299"/>
        <v>0</v>
      </c>
      <c r="BW306" s="46">
        <v>0</v>
      </c>
      <c r="BX306" s="46">
        <f t="shared" si="300"/>
        <v>0</v>
      </c>
      <c r="BY306" s="46">
        <v>0</v>
      </c>
      <c r="BZ306" s="46">
        <f t="shared" si="301"/>
        <v>0</v>
      </c>
      <c r="CA306" s="47">
        <v>0</v>
      </c>
      <c r="CB306" s="46">
        <f t="shared" si="302"/>
        <v>0</v>
      </c>
      <c r="CC306" s="48">
        <v>0</v>
      </c>
      <c r="CD306" s="46">
        <f t="shared" si="303"/>
        <v>0</v>
      </c>
      <c r="CE306" s="81">
        <v>4</v>
      </c>
      <c r="CF306" s="50">
        <f t="shared" si="257"/>
        <v>0</v>
      </c>
      <c r="CG306" s="82">
        <v>25900</v>
      </c>
      <c r="CH306" s="83"/>
      <c r="CI306" s="83"/>
      <c r="CJ306" s="83"/>
      <c r="CK306" s="83"/>
      <c r="CL306" s="83"/>
      <c r="CM306" s="84"/>
      <c r="CN306" s="84"/>
      <c r="CO306" s="84"/>
      <c r="CP306" s="8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82">
        <v>0</v>
      </c>
      <c r="DH306" s="55">
        <v>4</v>
      </c>
      <c r="DI306" s="56" t="s">
        <v>1249</v>
      </c>
      <c r="DJ306" s="57">
        <v>25900</v>
      </c>
      <c r="DK306" s="57">
        <v>19425</v>
      </c>
      <c r="DL306" s="57">
        <v>12950</v>
      </c>
      <c r="DM306" s="57">
        <v>6475</v>
      </c>
      <c r="DN306" s="57">
        <v>0</v>
      </c>
      <c r="DO306" s="57">
        <v>310.8</v>
      </c>
      <c r="DP306" s="58">
        <v>252.52499999999998</v>
      </c>
      <c r="DQ306" s="58">
        <v>168.35</v>
      </c>
      <c r="DR306" s="58">
        <v>84.174999999999997</v>
      </c>
      <c r="DS306" s="58">
        <v>0</v>
      </c>
    </row>
    <row r="307" spans="1:123" x14ac:dyDescent="0.25">
      <c r="A307" s="30" t="s">
        <v>1250</v>
      </c>
      <c r="B307" s="65">
        <v>1730002</v>
      </c>
      <c r="C307" s="66"/>
      <c r="D307" s="67" t="s">
        <v>1251</v>
      </c>
      <c r="E307" s="34" t="s">
        <v>675</v>
      </c>
      <c r="F307" s="34">
        <v>0</v>
      </c>
      <c r="G307" s="34" t="s">
        <v>463</v>
      </c>
      <c r="H307" s="34" t="s">
        <v>722</v>
      </c>
      <c r="I307" s="34" t="s">
        <v>704</v>
      </c>
      <c r="J307" s="34" t="s">
        <v>94</v>
      </c>
      <c r="K307" s="34" t="s">
        <v>529</v>
      </c>
      <c r="L307" s="34" t="s">
        <v>679</v>
      </c>
      <c r="M307" s="36">
        <v>1.04</v>
      </c>
      <c r="N307" s="69" t="s">
        <v>586</v>
      </c>
      <c r="O307" s="69" t="s">
        <v>30</v>
      </c>
      <c r="P307" s="37" t="s">
        <v>493</v>
      </c>
      <c r="Q307" s="38">
        <v>2021</v>
      </c>
      <c r="R307" s="39" t="s">
        <v>1171</v>
      </c>
      <c r="S307" s="37" t="s">
        <v>686</v>
      </c>
      <c r="T307" s="39" t="s">
        <v>494</v>
      </c>
      <c r="U307" s="39" t="s">
        <v>495</v>
      </c>
      <c r="V307" s="39" t="s">
        <v>687</v>
      </c>
      <c r="W307" s="40" t="s">
        <v>705</v>
      </c>
      <c r="X307" s="40" t="s">
        <v>504</v>
      </c>
      <c r="Y307" s="86"/>
      <c r="Z307" s="274">
        <v>6870.6</v>
      </c>
      <c r="AA307" s="42" t="s">
        <v>505</v>
      </c>
      <c r="AB307" s="43">
        <v>334877.31</v>
      </c>
      <c r="AC307" s="43">
        <v>0</v>
      </c>
      <c r="AD307" s="43"/>
      <c r="AE307" s="43">
        <v>0</v>
      </c>
      <c r="AF307" s="44"/>
      <c r="AG307" s="45">
        <f t="shared" si="304"/>
        <v>328006</v>
      </c>
      <c r="AH307" s="45">
        <f t="shared" si="305"/>
        <v>328006</v>
      </c>
      <c r="AI307" s="45">
        <f t="shared" si="262"/>
        <v>334876.59999999998</v>
      </c>
      <c r="AJ307" s="256">
        <v>328006</v>
      </c>
      <c r="AK307" s="46">
        <v>0</v>
      </c>
      <c r="AL307" s="46">
        <f t="shared" si="273"/>
        <v>0</v>
      </c>
      <c r="AM307" s="46">
        <v>0</v>
      </c>
      <c r="AN307" s="46">
        <f t="shared" si="287"/>
        <v>0</v>
      </c>
      <c r="AO307" s="46">
        <v>0</v>
      </c>
      <c r="AP307" s="46">
        <f t="shared" si="274"/>
        <v>0</v>
      </c>
      <c r="AQ307" s="46">
        <v>0</v>
      </c>
      <c r="AR307" s="46">
        <f t="shared" si="275"/>
        <v>0</v>
      </c>
      <c r="AS307" s="46">
        <v>0</v>
      </c>
      <c r="AT307" s="46">
        <f t="shared" si="276"/>
        <v>0</v>
      </c>
      <c r="AU307" s="46">
        <v>0</v>
      </c>
      <c r="AV307" s="46">
        <f t="shared" si="277"/>
        <v>0</v>
      </c>
      <c r="AW307" s="46">
        <v>0</v>
      </c>
      <c r="AX307" s="46">
        <f t="shared" si="278"/>
        <v>0</v>
      </c>
      <c r="AY307" s="46">
        <v>0</v>
      </c>
      <c r="AZ307" s="46">
        <f t="shared" si="288"/>
        <v>0</v>
      </c>
      <c r="BA307" s="46">
        <v>0</v>
      </c>
      <c r="BB307" s="46">
        <f t="shared" si="289"/>
        <v>0</v>
      </c>
      <c r="BC307" s="46">
        <v>0</v>
      </c>
      <c r="BD307" s="46">
        <f t="shared" si="290"/>
        <v>0</v>
      </c>
      <c r="BE307" s="46">
        <v>0</v>
      </c>
      <c r="BF307" s="46">
        <f t="shared" si="291"/>
        <v>0</v>
      </c>
      <c r="BG307" s="46">
        <v>0</v>
      </c>
      <c r="BH307" s="46">
        <f t="shared" si="292"/>
        <v>0</v>
      </c>
      <c r="BI307" s="46">
        <v>0</v>
      </c>
      <c r="BJ307" s="46">
        <f t="shared" si="293"/>
        <v>0</v>
      </c>
      <c r="BK307" s="46">
        <v>0</v>
      </c>
      <c r="BL307" s="46">
        <f t="shared" si="294"/>
        <v>0</v>
      </c>
      <c r="BM307" s="46">
        <v>0</v>
      </c>
      <c r="BN307" s="46">
        <f t="shared" si="295"/>
        <v>0</v>
      </c>
      <c r="BO307" s="46">
        <v>0</v>
      </c>
      <c r="BP307" s="46">
        <f t="shared" si="296"/>
        <v>0</v>
      </c>
      <c r="BQ307" s="46">
        <v>0</v>
      </c>
      <c r="BR307" s="46">
        <f t="shared" si="297"/>
        <v>0</v>
      </c>
      <c r="BS307" s="46">
        <v>0</v>
      </c>
      <c r="BT307" s="46">
        <f t="shared" si="298"/>
        <v>0</v>
      </c>
      <c r="BU307" s="46">
        <v>0</v>
      </c>
      <c r="BV307" s="46">
        <f t="shared" si="299"/>
        <v>0</v>
      </c>
      <c r="BW307" s="46">
        <v>0</v>
      </c>
      <c r="BX307" s="46">
        <f t="shared" si="300"/>
        <v>0</v>
      </c>
      <c r="BY307" s="46">
        <v>0</v>
      </c>
      <c r="BZ307" s="46">
        <f t="shared" si="301"/>
        <v>0</v>
      </c>
      <c r="CA307" s="47">
        <v>0</v>
      </c>
      <c r="CB307" s="46">
        <f t="shared" si="302"/>
        <v>0</v>
      </c>
      <c r="CC307" s="48">
        <v>0</v>
      </c>
      <c r="CD307" s="46">
        <f t="shared" si="303"/>
        <v>0</v>
      </c>
      <c r="CE307" s="49">
        <v>10</v>
      </c>
      <c r="CF307" s="50">
        <f t="shared" si="257"/>
        <v>33487.659999999996</v>
      </c>
      <c r="CG307" s="51">
        <v>334877.31000000006</v>
      </c>
      <c r="CH307" s="52"/>
      <c r="CI307" s="52"/>
      <c r="CJ307" s="52">
        <f t="shared" ref="CJ307:CY322" si="306">$CF307</f>
        <v>33487.659999999996</v>
      </c>
      <c r="CK307" s="52">
        <f t="shared" si="306"/>
        <v>33487.659999999996</v>
      </c>
      <c r="CL307" s="52">
        <f t="shared" si="306"/>
        <v>33487.659999999996</v>
      </c>
      <c r="CM307" s="52">
        <f t="shared" si="306"/>
        <v>33487.659999999996</v>
      </c>
      <c r="CN307" s="52">
        <f t="shared" si="306"/>
        <v>33487.659999999996</v>
      </c>
      <c r="CO307" s="52">
        <f t="shared" si="306"/>
        <v>33487.659999999996</v>
      </c>
      <c r="CP307" s="52">
        <f t="shared" si="306"/>
        <v>33487.659999999996</v>
      </c>
      <c r="CQ307" s="52">
        <f t="shared" si="306"/>
        <v>33487.659999999996</v>
      </c>
      <c r="CR307" s="52">
        <f t="shared" si="306"/>
        <v>33487.659999999996</v>
      </c>
      <c r="CS307" s="52">
        <f t="shared" si="306"/>
        <v>33487.659999999996</v>
      </c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4">
        <v>0</v>
      </c>
      <c r="DH307" s="55">
        <v>10</v>
      </c>
      <c r="DI307" s="56" t="s">
        <v>756</v>
      </c>
      <c r="DJ307" s="57">
        <v>21608.309999999998</v>
      </c>
      <c r="DK307" s="57">
        <v>334877.31</v>
      </c>
      <c r="DL307" s="57">
        <v>301389.57900000003</v>
      </c>
      <c r="DM307" s="57">
        <v>267901.848</v>
      </c>
      <c r="DN307" s="57">
        <v>234414.117</v>
      </c>
      <c r="DO307" s="57">
        <v>259.29971999999998</v>
      </c>
      <c r="DP307" s="58">
        <v>4353.4050299999999</v>
      </c>
      <c r="DQ307" s="58">
        <v>3918.064527</v>
      </c>
      <c r="DR307" s="58">
        <v>3482.7240239999996</v>
      </c>
      <c r="DS307" s="58">
        <v>3047.3835209999997</v>
      </c>
    </row>
    <row r="308" spans="1:123" x14ac:dyDescent="0.25">
      <c r="A308" s="30" t="s">
        <v>1252</v>
      </c>
      <c r="B308" s="65">
        <v>1730003</v>
      </c>
      <c r="C308" s="66"/>
      <c r="D308" s="67" t="s">
        <v>1253</v>
      </c>
      <c r="E308" s="34" t="s">
        <v>675</v>
      </c>
      <c r="F308" s="34">
        <v>0</v>
      </c>
      <c r="G308" s="34" t="s">
        <v>534</v>
      </c>
      <c r="H308" s="34" t="s">
        <v>722</v>
      </c>
      <c r="I308" s="34" t="s">
        <v>704</v>
      </c>
      <c r="J308" s="34" t="s">
        <v>94</v>
      </c>
      <c r="K308" s="34" t="s">
        <v>529</v>
      </c>
      <c r="L308" s="34" t="s">
        <v>492</v>
      </c>
      <c r="M308" s="36">
        <v>1.04</v>
      </c>
      <c r="N308" s="69">
        <v>2022</v>
      </c>
      <c r="O308" s="69" t="s">
        <v>30</v>
      </c>
      <c r="P308" s="37" t="s">
        <v>493</v>
      </c>
      <c r="Q308" s="38">
        <v>2021</v>
      </c>
      <c r="R308" s="39" t="s">
        <v>1171</v>
      </c>
      <c r="S308" s="37" t="s">
        <v>686</v>
      </c>
      <c r="T308" s="39" t="s">
        <v>494</v>
      </c>
      <c r="U308" s="39" t="s">
        <v>495</v>
      </c>
      <c r="V308" s="39" t="s">
        <v>687</v>
      </c>
      <c r="W308" s="40" t="s">
        <v>834</v>
      </c>
      <c r="X308" s="40">
        <v>2022</v>
      </c>
      <c r="Y308" s="41"/>
      <c r="Z308" s="274">
        <v>0</v>
      </c>
      <c r="AA308" s="42"/>
      <c r="AB308" s="43">
        <v>49935.6</v>
      </c>
      <c r="AC308" s="43">
        <v>0</v>
      </c>
      <c r="AD308" s="43"/>
      <c r="AE308" s="43">
        <v>0</v>
      </c>
      <c r="AF308" s="44"/>
      <c r="AG308" s="45">
        <f t="shared" si="304"/>
        <v>49935.6</v>
      </c>
      <c r="AH308" s="45">
        <f t="shared" si="305"/>
        <v>49935.6</v>
      </c>
      <c r="AI308" s="45">
        <f t="shared" si="262"/>
        <v>49935.6</v>
      </c>
      <c r="AJ308" s="46">
        <v>49935.6</v>
      </c>
      <c r="AK308" s="46">
        <v>0</v>
      </c>
      <c r="AL308" s="46">
        <f t="shared" si="273"/>
        <v>0</v>
      </c>
      <c r="AM308" s="46">
        <v>0</v>
      </c>
      <c r="AN308" s="46">
        <f t="shared" si="287"/>
        <v>0</v>
      </c>
      <c r="AO308" s="46">
        <v>0</v>
      </c>
      <c r="AP308" s="46">
        <f t="shared" si="274"/>
        <v>0</v>
      </c>
      <c r="AQ308" s="46">
        <v>0</v>
      </c>
      <c r="AR308" s="46">
        <f t="shared" si="275"/>
        <v>0</v>
      </c>
      <c r="AS308" s="46">
        <v>0</v>
      </c>
      <c r="AT308" s="46">
        <f t="shared" si="276"/>
        <v>0</v>
      </c>
      <c r="AU308" s="46">
        <v>0</v>
      </c>
      <c r="AV308" s="46">
        <f t="shared" si="277"/>
        <v>0</v>
      </c>
      <c r="AW308" s="46">
        <v>0</v>
      </c>
      <c r="AX308" s="46">
        <f t="shared" si="278"/>
        <v>0</v>
      </c>
      <c r="AY308" s="46">
        <v>0</v>
      </c>
      <c r="AZ308" s="46">
        <f t="shared" si="288"/>
        <v>0</v>
      </c>
      <c r="BA308" s="46">
        <v>0</v>
      </c>
      <c r="BB308" s="46">
        <f t="shared" si="289"/>
        <v>0</v>
      </c>
      <c r="BC308" s="46">
        <v>0</v>
      </c>
      <c r="BD308" s="46">
        <f t="shared" si="290"/>
        <v>0</v>
      </c>
      <c r="BE308" s="46">
        <v>0</v>
      </c>
      <c r="BF308" s="46">
        <f t="shared" si="291"/>
        <v>0</v>
      </c>
      <c r="BG308" s="46">
        <v>0</v>
      </c>
      <c r="BH308" s="46">
        <f t="shared" si="292"/>
        <v>0</v>
      </c>
      <c r="BI308" s="46">
        <v>0</v>
      </c>
      <c r="BJ308" s="46">
        <f t="shared" si="293"/>
        <v>0</v>
      </c>
      <c r="BK308" s="46">
        <v>0</v>
      </c>
      <c r="BL308" s="46">
        <f t="shared" si="294"/>
        <v>0</v>
      </c>
      <c r="BM308" s="46">
        <v>0</v>
      </c>
      <c r="BN308" s="46">
        <f t="shared" si="295"/>
        <v>0</v>
      </c>
      <c r="BO308" s="46">
        <v>0</v>
      </c>
      <c r="BP308" s="46">
        <f t="shared" si="296"/>
        <v>0</v>
      </c>
      <c r="BQ308" s="46">
        <v>0</v>
      </c>
      <c r="BR308" s="46">
        <f t="shared" si="297"/>
        <v>0</v>
      </c>
      <c r="BS308" s="46">
        <v>0</v>
      </c>
      <c r="BT308" s="46">
        <f t="shared" si="298"/>
        <v>0</v>
      </c>
      <c r="BU308" s="46">
        <v>0</v>
      </c>
      <c r="BV308" s="46">
        <f t="shared" si="299"/>
        <v>0</v>
      </c>
      <c r="BW308" s="46">
        <v>0</v>
      </c>
      <c r="BX308" s="46">
        <f t="shared" si="300"/>
        <v>0</v>
      </c>
      <c r="BY308" s="46">
        <v>0</v>
      </c>
      <c r="BZ308" s="46">
        <f t="shared" si="301"/>
        <v>0</v>
      </c>
      <c r="CA308" s="47">
        <v>0</v>
      </c>
      <c r="CB308" s="46">
        <f t="shared" si="302"/>
        <v>0</v>
      </c>
      <c r="CC308" s="48">
        <v>0</v>
      </c>
      <c r="CD308" s="46">
        <f t="shared" si="303"/>
        <v>0</v>
      </c>
      <c r="CE308" s="49">
        <v>6</v>
      </c>
      <c r="CF308" s="50">
        <f t="shared" si="257"/>
        <v>8322.6</v>
      </c>
      <c r="CG308" s="51">
        <v>49935.6</v>
      </c>
      <c r="CH308" s="52"/>
      <c r="CI308" s="52"/>
      <c r="CJ308" s="52">
        <f t="shared" si="306"/>
        <v>8322.6</v>
      </c>
      <c r="CK308" s="52">
        <f t="shared" si="306"/>
        <v>8322.6</v>
      </c>
      <c r="CL308" s="52">
        <f t="shared" si="306"/>
        <v>8322.6</v>
      </c>
      <c r="CM308" s="52">
        <f t="shared" si="306"/>
        <v>8322.6</v>
      </c>
      <c r="CN308" s="52">
        <f t="shared" si="306"/>
        <v>8322.6</v>
      </c>
      <c r="CO308" s="52">
        <f t="shared" si="306"/>
        <v>8322.6</v>
      </c>
      <c r="CP308" s="52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4">
        <v>0</v>
      </c>
      <c r="DH308" s="55">
        <v>6</v>
      </c>
      <c r="DI308" s="56" t="s">
        <v>756</v>
      </c>
      <c r="DJ308" s="57">
        <v>0</v>
      </c>
      <c r="DK308" s="57">
        <v>49935.6</v>
      </c>
      <c r="DL308" s="57">
        <v>41613</v>
      </c>
      <c r="DM308" s="57">
        <v>33290.400000000001</v>
      </c>
      <c r="DN308" s="57">
        <v>24967.800000000003</v>
      </c>
      <c r="DO308" s="57">
        <v>0</v>
      </c>
      <c r="DP308" s="58">
        <v>649.16279999999995</v>
      </c>
      <c r="DQ308" s="58">
        <v>540.96899999999994</v>
      </c>
      <c r="DR308" s="58">
        <v>432.77519999999998</v>
      </c>
      <c r="DS308" s="58">
        <v>324.58140000000003</v>
      </c>
    </row>
    <row r="309" spans="1:123" x14ac:dyDescent="0.25">
      <c r="A309" s="30" t="s">
        <v>1254</v>
      </c>
      <c r="B309" s="65">
        <v>1730004</v>
      </c>
      <c r="C309" s="66"/>
      <c r="D309" s="67" t="s">
        <v>1255</v>
      </c>
      <c r="E309" s="34" t="s">
        <v>478</v>
      </c>
      <c r="F309" s="34" t="s">
        <v>1165</v>
      </c>
      <c r="G309" s="34" t="s">
        <v>534</v>
      </c>
      <c r="H309" s="34" t="s">
        <v>722</v>
      </c>
      <c r="I309" s="34" t="s">
        <v>1256</v>
      </c>
      <c r="J309" s="34" t="s">
        <v>103</v>
      </c>
      <c r="K309" s="34" t="s">
        <v>491</v>
      </c>
      <c r="L309" s="34" t="s">
        <v>492</v>
      </c>
      <c r="M309" s="36">
        <v>1.04</v>
      </c>
      <c r="N309" s="69" t="s">
        <v>586</v>
      </c>
      <c r="O309" s="69" t="s">
        <v>58</v>
      </c>
      <c r="P309" s="37" t="s">
        <v>471</v>
      </c>
      <c r="Q309" s="38">
        <v>2022</v>
      </c>
      <c r="R309" s="39" t="s">
        <v>1171</v>
      </c>
      <c r="S309" s="37" t="s">
        <v>493</v>
      </c>
      <c r="T309" s="39" t="s">
        <v>494</v>
      </c>
      <c r="U309" s="39" t="s">
        <v>495</v>
      </c>
      <c r="V309" s="39" t="s">
        <v>791</v>
      </c>
      <c r="W309" s="40" t="s">
        <v>834</v>
      </c>
      <c r="X309" s="40" t="s">
        <v>485</v>
      </c>
      <c r="Y309" s="41"/>
      <c r="Z309" s="274">
        <v>0</v>
      </c>
      <c r="AA309" s="42"/>
      <c r="AB309" s="43">
        <v>938597.92</v>
      </c>
      <c r="AC309" s="43">
        <v>0</v>
      </c>
      <c r="AD309" s="43"/>
      <c r="AE309" s="43">
        <v>0</v>
      </c>
      <c r="AF309" s="44"/>
      <c r="AG309" s="45">
        <f t="shared" si="304"/>
        <v>938597.92</v>
      </c>
      <c r="AH309" s="45">
        <f t="shared" si="305"/>
        <v>938597.92</v>
      </c>
      <c r="AI309" s="45">
        <f t="shared" si="262"/>
        <v>938597.92</v>
      </c>
      <c r="AJ309" s="46">
        <v>938597.92</v>
      </c>
      <c r="AK309" s="46">
        <v>0</v>
      </c>
      <c r="AL309" s="46">
        <f t="shared" si="273"/>
        <v>0</v>
      </c>
      <c r="AM309" s="46">
        <v>0</v>
      </c>
      <c r="AN309" s="46">
        <f t="shared" si="287"/>
        <v>0</v>
      </c>
      <c r="AO309" s="46">
        <v>0</v>
      </c>
      <c r="AP309" s="46">
        <f t="shared" si="274"/>
        <v>0</v>
      </c>
      <c r="AQ309" s="46">
        <v>0</v>
      </c>
      <c r="AR309" s="46">
        <f t="shared" si="275"/>
        <v>0</v>
      </c>
      <c r="AS309" s="46">
        <v>0</v>
      </c>
      <c r="AT309" s="46">
        <f t="shared" si="276"/>
        <v>0</v>
      </c>
      <c r="AU309" s="46">
        <v>0</v>
      </c>
      <c r="AV309" s="46">
        <f t="shared" si="277"/>
        <v>0</v>
      </c>
      <c r="AW309" s="46">
        <v>0</v>
      </c>
      <c r="AX309" s="46">
        <f t="shared" si="278"/>
        <v>0</v>
      </c>
      <c r="AY309" s="46">
        <v>0</v>
      </c>
      <c r="AZ309" s="46">
        <f t="shared" si="288"/>
        <v>0</v>
      </c>
      <c r="BA309" s="46">
        <v>0</v>
      </c>
      <c r="BB309" s="46">
        <f t="shared" si="289"/>
        <v>0</v>
      </c>
      <c r="BC309" s="46">
        <v>0</v>
      </c>
      <c r="BD309" s="46">
        <f t="shared" si="290"/>
        <v>0</v>
      </c>
      <c r="BE309" s="46">
        <v>0</v>
      </c>
      <c r="BF309" s="46">
        <f t="shared" si="291"/>
        <v>0</v>
      </c>
      <c r="BG309" s="46">
        <v>0</v>
      </c>
      <c r="BH309" s="46">
        <f t="shared" si="292"/>
        <v>0</v>
      </c>
      <c r="BI309" s="46">
        <v>0</v>
      </c>
      <c r="BJ309" s="46">
        <f t="shared" si="293"/>
        <v>0</v>
      </c>
      <c r="BK309" s="46">
        <v>0</v>
      </c>
      <c r="BL309" s="46">
        <f t="shared" si="294"/>
        <v>0</v>
      </c>
      <c r="BM309" s="46">
        <v>0</v>
      </c>
      <c r="BN309" s="46">
        <f t="shared" si="295"/>
        <v>0</v>
      </c>
      <c r="BO309" s="46">
        <v>0</v>
      </c>
      <c r="BP309" s="46">
        <f t="shared" si="296"/>
        <v>0</v>
      </c>
      <c r="BQ309" s="46">
        <v>0</v>
      </c>
      <c r="BR309" s="46">
        <f t="shared" si="297"/>
        <v>0</v>
      </c>
      <c r="BS309" s="46">
        <v>0</v>
      </c>
      <c r="BT309" s="46">
        <f t="shared" si="298"/>
        <v>0</v>
      </c>
      <c r="BU309" s="46">
        <v>0</v>
      </c>
      <c r="BV309" s="46">
        <f t="shared" si="299"/>
        <v>0</v>
      </c>
      <c r="BW309" s="46">
        <v>0</v>
      </c>
      <c r="BX309" s="46">
        <f t="shared" si="300"/>
        <v>0</v>
      </c>
      <c r="BY309" s="46">
        <v>0</v>
      </c>
      <c r="BZ309" s="46">
        <f t="shared" si="301"/>
        <v>0</v>
      </c>
      <c r="CA309" s="47">
        <v>0</v>
      </c>
      <c r="CB309" s="46">
        <f t="shared" si="302"/>
        <v>0</v>
      </c>
      <c r="CC309" s="48">
        <v>0</v>
      </c>
      <c r="CD309" s="46">
        <f t="shared" si="303"/>
        <v>0</v>
      </c>
      <c r="CE309" s="49">
        <v>12</v>
      </c>
      <c r="CF309" s="50">
        <f t="shared" si="257"/>
        <v>78216.493333333332</v>
      </c>
      <c r="CG309" s="51">
        <v>938597.91999999981</v>
      </c>
      <c r="CH309" s="52"/>
      <c r="CI309" s="52"/>
      <c r="CJ309" s="52">
        <f t="shared" si="306"/>
        <v>78216.493333333332</v>
      </c>
      <c r="CK309" s="52">
        <f t="shared" si="306"/>
        <v>78216.493333333332</v>
      </c>
      <c r="CL309" s="52">
        <f t="shared" si="306"/>
        <v>78216.493333333332</v>
      </c>
      <c r="CM309" s="52">
        <f t="shared" si="306"/>
        <v>78216.493333333332</v>
      </c>
      <c r="CN309" s="52">
        <f t="shared" si="306"/>
        <v>78216.493333333332</v>
      </c>
      <c r="CO309" s="52">
        <f t="shared" si="306"/>
        <v>78216.493333333332</v>
      </c>
      <c r="CP309" s="52">
        <f t="shared" si="306"/>
        <v>78216.493333333332</v>
      </c>
      <c r="CQ309" s="52">
        <f t="shared" si="306"/>
        <v>78216.493333333332</v>
      </c>
      <c r="CR309" s="52">
        <f t="shared" si="306"/>
        <v>78216.493333333332</v>
      </c>
      <c r="CS309" s="52">
        <f t="shared" si="306"/>
        <v>78216.493333333332</v>
      </c>
      <c r="CT309" s="52">
        <f t="shared" si="306"/>
        <v>78216.493333333332</v>
      </c>
      <c r="CU309" s="52">
        <f t="shared" si="306"/>
        <v>78216.493333333332</v>
      </c>
      <c r="CV309" s="52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4">
        <v>0</v>
      </c>
      <c r="DH309" s="55">
        <v>12</v>
      </c>
      <c r="DI309" s="56" t="s">
        <v>756</v>
      </c>
      <c r="DJ309" s="57">
        <v>0</v>
      </c>
      <c r="DK309" s="57">
        <v>938597.92</v>
      </c>
      <c r="DL309" s="57">
        <v>860381.42666666675</v>
      </c>
      <c r="DM309" s="57">
        <v>782164.93333333347</v>
      </c>
      <c r="DN309" s="57">
        <v>703948.44000000018</v>
      </c>
      <c r="DO309" s="57">
        <v>0</v>
      </c>
      <c r="DP309" s="58">
        <v>12201.77296</v>
      </c>
      <c r="DQ309" s="58">
        <v>11184.958546666667</v>
      </c>
      <c r="DR309" s="58">
        <v>10168.144133333335</v>
      </c>
      <c r="DS309" s="58">
        <v>9151.3297200000015</v>
      </c>
    </row>
    <row r="310" spans="1:123" x14ac:dyDescent="0.25">
      <c r="A310" s="30" t="s">
        <v>1257</v>
      </c>
      <c r="B310" s="65">
        <v>1730005</v>
      </c>
      <c r="C310" s="66"/>
      <c r="D310" s="67" t="s">
        <v>1258</v>
      </c>
      <c r="E310" s="34" t="s">
        <v>478</v>
      </c>
      <c r="F310" s="34" t="s">
        <v>1165</v>
      </c>
      <c r="G310" s="34" t="s">
        <v>534</v>
      </c>
      <c r="H310" s="34" t="s">
        <v>722</v>
      </c>
      <c r="I310" s="34" t="s">
        <v>1256</v>
      </c>
      <c r="J310" s="34" t="s">
        <v>103</v>
      </c>
      <c r="K310" s="34" t="s">
        <v>491</v>
      </c>
      <c r="L310" s="34" t="s">
        <v>492</v>
      </c>
      <c r="M310" s="36">
        <v>1.04</v>
      </c>
      <c r="N310" s="69">
        <v>2022</v>
      </c>
      <c r="O310" s="69" t="s">
        <v>58</v>
      </c>
      <c r="P310" s="37" t="s">
        <v>471</v>
      </c>
      <c r="Q310" s="38">
        <v>2022</v>
      </c>
      <c r="R310" s="39" t="s">
        <v>1171</v>
      </c>
      <c r="S310" s="37" t="s">
        <v>686</v>
      </c>
      <c r="T310" s="39" t="s">
        <v>494</v>
      </c>
      <c r="U310" s="39" t="s">
        <v>495</v>
      </c>
      <c r="V310" s="39" t="s">
        <v>687</v>
      </c>
      <c r="W310" s="40" t="s">
        <v>834</v>
      </c>
      <c r="X310" s="40" t="s">
        <v>485</v>
      </c>
      <c r="Y310" s="86"/>
      <c r="Z310" s="274">
        <v>80876.509999999995</v>
      </c>
      <c r="AA310" s="42"/>
      <c r="AB310" s="43">
        <v>538543.44000000006</v>
      </c>
      <c r="AC310" s="43">
        <v>0</v>
      </c>
      <c r="AD310" s="43"/>
      <c r="AE310" s="43">
        <v>0</v>
      </c>
      <c r="AF310" s="44"/>
      <c r="AG310" s="45">
        <f t="shared" si="304"/>
        <v>457666</v>
      </c>
      <c r="AH310" s="45">
        <f t="shared" si="305"/>
        <v>457666</v>
      </c>
      <c r="AI310" s="45">
        <f t="shared" si="262"/>
        <v>538542.51</v>
      </c>
      <c r="AJ310" s="46">
        <v>457666</v>
      </c>
      <c r="AK310" s="46">
        <v>0</v>
      </c>
      <c r="AL310" s="46">
        <f t="shared" si="273"/>
        <v>0</v>
      </c>
      <c r="AM310" s="46">
        <v>0</v>
      </c>
      <c r="AN310" s="46">
        <f t="shared" si="287"/>
        <v>0</v>
      </c>
      <c r="AO310" s="46">
        <v>0</v>
      </c>
      <c r="AP310" s="46">
        <f t="shared" si="274"/>
        <v>0</v>
      </c>
      <c r="AQ310" s="46">
        <v>0</v>
      </c>
      <c r="AR310" s="46">
        <f t="shared" si="275"/>
        <v>0</v>
      </c>
      <c r="AS310" s="46">
        <v>0</v>
      </c>
      <c r="AT310" s="46">
        <f t="shared" si="276"/>
        <v>0</v>
      </c>
      <c r="AU310" s="46">
        <v>0</v>
      </c>
      <c r="AV310" s="46">
        <f t="shared" si="277"/>
        <v>0</v>
      </c>
      <c r="AW310" s="46">
        <v>0</v>
      </c>
      <c r="AX310" s="46">
        <f t="shared" si="278"/>
        <v>0</v>
      </c>
      <c r="AY310" s="46">
        <v>0</v>
      </c>
      <c r="AZ310" s="46">
        <f t="shared" si="288"/>
        <v>0</v>
      </c>
      <c r="BA310" s="46">
        <v>0</v>
      </c>
      <c r="BB310" s="46">
        <f t="shared" si="289"/>
        <v>0</v>
      </c>
      <c r="BC310" s="46">
        <v>0</v>
      </c>
      <c r="BD310" s="46">
        <f t="shared" si="290"/>
        <v>0</v>
      </c>
      <c r="BE310" s="46">
        <v>0</v>
      </c>
      <c r="BF310" s="46">
        <f t="shared" si="291"/>
        <v>0</v>
      </c>
      <c r="BG310" s="46">
        <v>0</v>
      </c>
      <c r="BH310" s="46">
        <f t="shared" si="292"/>
        <v>0</v>
      </c>
      <c r="BI310" s="46">
        <v>0</v>
      </c>
      <c r="BJ310" s="46">
        <f t="shared" si="293"/>
        <v>0</v>
      </c>
      <c r="BK310" s="46">
        <v>0</v>
      </c>
      <c r="BL310" s="46">
        <f t="shared" si="294"/>
        <v>0</v>
      </c>
      <c r="BM310" s="46">
        <v>0</v>
      </c>
      <c r="BN310" s="46">
        <f t="shared" si="295"/>
        <v>0</v>
      </c>
      <c r="BO310" s="46">
        <v>0</v>
      </c>
      <c r="BP310" s="46">
        <f t="shared" si="296"/>
        <v>0</v>
      </c>
      <c r="BQ310" s="46">
        <v>0</v>
      </c>
      <c r="BR310" s="46">
        <f t="shared" si="297"/>
        <v>0</v>
      </c>
      <c r="BS310" s="46">
        <v>0</v>
      </c>
      <c r="BT310" s="46">
        <f t="shared" si="298"/>
        <v>0</v>
      </c>
      <c r="BU310" s="46">
        <v>0</v>
      </c>
      <c r="BV310" s="46">
        <f t="shared" si="299"/>
        <v>0</v>
      </c>
      <c r="BW310" s="46">
        <v>0</v>
      </c>
      <c r="BX310" s="46">
        <f t="shared" si="300"/>
        <v>0</v>
      </c>
      <c r="BY310" s="46">
        <v>0</v>
      </c>
      <c r="BZ310" s="46">
        <f t="shared" si="301"/>
        <v>0</v>
      </c>
      <c r="CA310" s="47">
        <v>0</v>
      </c>
      <c r="CB310" s="46">
        <f t="shared" si="302"/>
        <v>0</v>
      </c>
      <c r="CC310" s="48">
        <v>0</v>
      </c>
      <c r="CD310" s="46">
        <f t="shared" si="303"/>
        <v>0</v>
      </c>
      <c r="CE310" s="49">
        <v>30</v>
      </c>
      <c r="CF310" s="50">
        <f t="shared" si="257"/>
        <v>17951.417000000001</v>
      </c>
      <c r="CG310" s="51">
        <v>412883.30399999983</v>
      </c>
      <c r="CH310" s="52"/>
      <c r="CI310" s="52"/>
      <c r="CJ310" s="52">
        <f t="shared" si="306"/>
        <v>17951.417000000001</v>
      </c>
      <c r="CK310" s="52">
        <f t="shared" si="306"/>
        <v>17951.417000000001</v>
      </c>
      <c r="CL310" s="52">
        <f t="shared" si="306"/>
        <v>17951.417000000001</v>
      </c>
      <c r="CM310" s="52">
        <f t="shared" si="306"/>
        <v>17951.417000000001</v>
      </c>
      <c r="CN310" s="52">
        <f t="shared" si="306"/>
        <v>17951.417000000001</v>
      </c>
      <c r="CO310" s="52">
        <f t="shared" si="306"/>
        <v>17951.417000000001</v>
      </c>
      <c r="CP310" s="52">
        <f t="shared" si="306"/>
        <v>17951.417000000001</v>
      </c>
      <c r="CQ310" s="52">
        <f t="shared" si="306"/>
        <v>17951.417000000001</v>
      </c>
      <c r="CR310" s="52">
        <f t="shared" si="306"/>
        <v>17951.417000000001</v>
      </c>
      <c r="CS310" s="52">
        <f t="shared" si="306"/>
        <v>17951.417000000001</v>
      </c>
      <c r="CT310" s="52">
        <f t="shared" si="306"/>
        <v>17951.417000000001</v>
      </c>
      <c r="CU310" s="52">
        <f t="shared" si="306"/>
        <v>17951.417000000001</v>
      </c>
      <c r="CV310" s="52">
        <f t="shared" si="306"/>
        <v>17951.417000000001</v>
      </c>
      <c r="CW310" s="52">
        <f t="shared" si="306"/>
        <v>17951.417000000001</v>
      </c>
      <c r="CX310" s="52">
        <f t="shared" si="306"/>
        <v>17951.417000000001</v>
      </c>
      <c r="CY310" s="52">
        <f t="shared" si="306"/>
        <v>17951.417000000001</v>
      </c>
      <c r="CZ310" s="52">
        <f t="shared" ref="CZ310:DF310" si="307">$CF310</f>
        <v>17951.417000000001</v>
      </c>
      <c r="DA310" s="52">
        <f t="shared" si="307"/>
        <v>17951.417000000001</v>
      </c>
      <c r="DB310" s="52">
        <f t="shared" si="307"/>
        <v>17951.417000000001</v>
      </c>
      <c r="DC310" s="52">
        <f t="shared" si="307"/>
        <v>17951.417000000001</v>
      </c>
      <c r="DD310" s="52">
        <f t="shared" si="307"/>
        <v>17951.417000000001</v>
      </c>
      <c r="DE310" s="52">
        <f t="shared" si="307"/>
        <v>17951.417000000001</v>
      </c>
      <c r="DF310" s="52">
        <f t="shared" si="307"/>
        <v>17951.417000000001</v>
      </c>
      <c r="DG310" s="54">
        <v>125660.13600000023</v>
      </c>
      <c r="DH310" s="55">
        <v>23</v>
      </c>
      <c r="DI310" s="56" t="s">
        <v>756</v>
      </c>
      <c r="DJ310" s="57">
        <v>308627.52</v>
      </c>
      <c r="DK310" s="57">
        <v>538543.44000000006</v>
      </c>
      <c r="DL310" s="57">
        <v>520591.99200000009</v>
      </c>
      <c r="DM310" s="57">
        <v>502640.54400000011</v>
      </c>
      <c r="DN310" s="57">
        <v>484689.09600000014</v>
      </c>
      <c r="DO310" s="57">
        <v>3703.5302400000005</v>
      </c>
      <c r="DP310" s="58">
        <v>7001.0647200000003</v>
      </c>
      <c r="DQ310" s="58">
        <v>6767.6958960000011</v>
      </c>
      <c r="DR310" s="58">
        <v>6534.327072000001</v>
      </c>
      <c r="DS310" s="58">
        <v>6300.9582480000017</v>
      </c>
    </row>
    <row r="311" spans="1:123" x14ac:dyDescent="0.25">
      <c r="A311" s="30" t="s">
        <v>1259</v>
      </c>
      <c r="B311" s="65">
        <v>1730006</v>
      </c>
      <c r="C311" s="66"/>
      <c r="D311" s="67" t="s">
        <v>1260</v>
      </c>
      <c r="E311" s="34" t="s">
        <v>478</v>
      </c>
      <c r="F311" s="34" t="s">
        <v>1165</v>
      </c>
      <c r="G311" s="34" t="s">
        <v>534</v>
      </c>
      <c r="H311" s="34" t="s">
        <v>722</v>
      </c>
      <c r="I311" s="34" t="s">
        <v>1256</v>
      </c>
      <c r="J311" s="34" t="s">
        <v>103</v>
      </c>
      <c r="K311" s="34" t="s">
        <v>491</v>
      </c>
      <c r="L311" s="34" t="s">
        <v>492</v>
      </c>
      <c r="M311" s="36">
        <v>1.04</v>
      </c>
      <c r="N311" s="69">
        <v>2022</v>
      </c>
      <c r="O311" s="69" t="s">
        <v>58</v>
      </c>
      <c r="P311" s="37" t="s">
        <v>471</v>
      </c>
      <c r="Q311" s="38">
        <v>2022</v>
      </c>
      <c r="R311" s="39" t="s">
        <v>1171</v>
      </c>
      <c r="S311" s="37" t="s">
        <v>493</v>
      </c>
      <c r="T311" s="39" t="s">
        <v>494</v>
      </c>
      <c r="U311" s="39" t="s">
        <v>495</v>
      </c>
      <c r="V311" s="39" t="s">
        <v>1187</v>
      </c>
      <c r="W311" s="40" t="s">
        <v>834</v>
      </c>
      <c r="X311" s="40">
        <v>2022</v>
      </c>
      <c r="Y311" s="41"/>
      <c r="Z311" s="274">
        <v>62738.5</v>
      </c>
      <c r="AA311" s="42"/>
      <c r="AB311" s="43">
        <v>89660.479999999996</v>
      </c>
      <c r="AC311" s="43">
        <v>0</v>
      </c>
      <c r="AD311" s="43"/>
      <c r="AE311" s="43">
        <v>0</v>
      </c>
      <c r="AF311" s="44"/>
      <c r="AG311" s="45">
        <f t="shared" si="304"/>
        <v>26922.48</v>
      </c>
      <c r="AH311" s="45">
        <f t="shared" si="305"/>
        <v>26922.48</v>
      </c>
      <c r="AI311" s="45">
        <f t="shared" si="262"/>
        <v>89660.98</v>
      </c>
      <c r="AJ311" s="46">
        <v>26922.48</v>
      </c>
      <c r="AK311" s="46">
        <v>0</v>
      </c>
      <c r="AL311" s="46">
        <f t="shared" si="273"/>
        <v>0</v>
      </c>
      <c r="AM311" s="46">
        <v>0</v>
      </c>
      <c r="AN311" s="46">
        <f t="shared" si="287"/>
        <v>0</v>
      </c>
      <c r="AO311" s="46">
        <v>0</v>
      </c>
      <c r="AP311" s="46">
        <f t="shared" si="274"/>
        <v>0</v>
      </c>
      <c r="AQ311" s="46">
        <v>0</v>
      </c>
      <c r="AR311" s="46">
        <f t="shared" si="275"/>
        <v>0</v>
      </c>
      <c r="AS311" s="46">
        <v>0</v>
      </c>
      <c r="AT311" s="46">
        <f t="shared" si="276"/>
        <v>0</v>
      </c>
      <c r="AU311" s="46">
        <v>0</v>
      </c>
      <c r="AV311" s="46">
        <f t="shared" si="277"/>
        <v>0</v>
      </c>
      <c r="AW311" s="46">
        <v>0</v>
      </c>
      <c r="AX311" s="46">
        <f t="shared" si="278"/>
        <v>0</v>
      </c>
      <c r="AY311" s="46">
        <v>0</v>
      </c>
      <c r="AZ311" s="46">
        <f t="shared" si="288"/>
        <v>0</v>
      </c>
      <c r="BA311" s="46">
        <v>0</v>
      </c>
      <c r="BB311" s="46">
        <f t="shared" si="289"/>
        <v>0</v>
      </c>
      <c r="BC311" s="46">
        <v>0</v>
      </c>
      <c r="BD311" s="46">
        <f t="shared" si="290"/>
        <v>0</v>
      </c>
      <c r="BE311" s="46">
        <v>0</v>
      </c>
      <c r="BF311" s="46">
        <f t="shared" si="291"/>
        <v>0</v>
      </c>
      <c r="BG311" s="46">
        <v>0</v>
      </c>
      <c r="BH311" s="46">
        <f t="shared" si="292"/>
        <v>0</v>
      </c>
      <c r="BI311" s="46">
        <v>0</v>
      </c>
      <c r="BJ311" s="46">
        <f t="shared" si="293"/>
        <v>0</v>
      </c>
      <c r="BK311" s="46">
        <v>0</v>
      </c>
      <c r="BL311" s="46">
        <f t="shared" si="294"/>
        <v>0</v>
      </c>
      <c r="BM311" s="46">
        <v>0</v>
      </c>
      <c r="BN311" s="46">
        <f t="shared" si="295"/>
        <v>0</v>
      </c>
      <c r="BO311" s="46">
        <v>0</v>
      </c>
      <c r="BP311" s="46">
        <f t="shared" si="296"/>
        <v>0</v>
      </c>
      <c r="BQ311" s="46">
        <v>0</v>
      </c>
      <c r="BR311" s="46">
        <f t="shared" si="297"/>
        <v>0</v>
      </c>
      <c r="BS311" s="46">
        <v>0</v>
      </c>
      <c r="BT311" s="46">
        <f t="shared" si="298"/>
        <v>0</v>
      </c>
      <c r="BU311" s="46">
        <v>0</v>
      </c>
      <c r="BV311" s="46">
        <f t="shared" si="299"/>
        <v>0</v>
      </c>
      <c r="BW311" s="46">
        <v>0</v>
      </c>
      <c r="BX311" s="46">
        <f t="shared" si="300"/>
        <v>0</v>
      </c>
      <c r="BY311" s="46">
        <v>0</v>
      </c>
      <c r="BZ311" s="46">
        <f t="shared" si="301"/>
        <v>0</v>
      </c>
      <c r="CA311" s="47">
        <v>0</v>
      </c>
      <c r="CB311" s="46">
        <f t="shared" si="302"/>
        <v>0</v>
      </c>
      <c r="CC311" s="48">
        <v>0</v>
      </c>
      <c r="CD311" s="46">
        <f t="shared" si="303"/>
        <v>0</v>
      </c>
      <c r="CE311" s="49">
        <v>10</v>
      </c>
      <c r="CF311" s="50">
        <f t="shared" si="257"/>
        <v>8966.098</v>
      </c>
      <c r="CG311" s="51">
        <v>89660.479999999967</v>
      </c>
      <c r="CH311" s="52"/>
      <c r="CI311" s="52"/>
      <c r="CJ311" s="52">
        <f t="shared" si="306"/>
        <v>8966.098</v>
      </c>
      <c r="CK311" s="52">
        <f t="shared" si="306"/>
        <v>8966.098</v>
      </c>
      <c r="CL311" s="52">
        <f t="shared" si="306"/>
        <v>8966.098</v>
      </c>
      <c r="CM311" s="52">
        <f t="shared" si="306"/>
        <v>8966.098</v>
      </c>
      <c r="CN311" s="52">
        <f t="shared" si="306"/>
        <v>8966.098</v>
      </c>
      <c r="CO311" s="52">
        <f t="shared" si="306"/>
        <v>8966.098</v>
      </c>
      <c r="CP311" s="52">
        <f t="shared" si="306"/>
        <v>8966.098</v>
      </c>
      <c r="CQ311" s="52">
        <f t="shared" si="306"/>
        <v>8966.098</v>
      </c>
      <c r="CR311" s="52">
        <f t="shared" si="306"/>
        <v>8966.098</v>
      </c>
      <c r="CS311" s="52">
        <f t="shared" si="306"/>
        <v>8966.098</v>
      </c>
      <c r="CT311" s="52"/>
      <c r="CU311" s="52"/>
      <c r="CV311" s="52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4">
        <v>0</v>
      </c>
      <c r="DH311" s="55">
        <v>10</v>
      </c>
      <c r="DI311" s="56" t="s">
        <v>756</v>
      </c>
      <c r="DJ311" s="57">
        <v>62738</v>
      </c>
      <c r="DK311" s="57">
        <v>89660.479999999996</v>
      </c>
      <c r="DL311" s="57">
        <v>80694.432000000001</v>
      </c>
      <c r="DM311" s="57">
        <v>71728.384000000005</v>
      </c>
      <c r="DN311" s="57">
        <v>62762.33600000001</v>
      </c>
      <c r="DO311" s="57">
        <v>752.85599999999999</v>
      </c>
      <c r="DP311" s="58">
        <v>1165.5862399999999</v>
      </c>
      <c r="DQ311" s="58">
        <v>1049.0276159999999</v>
      </c>
      <c r="DR311" s="58">
        <v>932.46899200000007</v>
      </c>
      <c r="DS311" s="58">
        <v>815.91036800000006</v>
      </c>
    </row>
    <row r="312" spans="1:123" x14ac:dyDescent="0.25">
      <c r="A312" s="30" t="s">
        <v>1261</v>
      </c>
      <c r="B312" s="65">
        <v>1730007</v>
      </c>
      <c r="C312" s="66"/>
      <c r="D312" s="67" t="s">
        <v>1262</v>
      </c>
      <c r="E312" s="34" t="s">
        <v>478</v>
      </c>
      <c r="F312" s="34" t="s">
        <v>1165</v>
      </c>
      <c r="G312" s="34" t="s">
        <v>534</v>
      </c>
      <c r="H312" s="34" t="s">
        <v>722</v>
      </c>
      <c r="I312" s="34" t="s">
        <v>1256</v>
      </c>
      <c r="J312" s="34" t="s">
        <v>103</v>
      </c>
      <c r="K312" s="34" t="s">
        <v>491</v>
      </c>
      <c r="L312" s="34" t="s">
        <v>492</v>
      </c>
      <c r="M312" s="36">
        <v>1.04</v>
      </c>
      <c r="N312" s="69">
        <v>2022</v>
      </c>
      <c r="O312" s="69" t="s">
        <v>58</v>
      </c>
      <c r="P312" s="37" t="s">
        <v>471</v>
      </c>
      <c r="Q312" s="38">
        <v>2022</v>
      </c>
      <c r="R312" s="39" t="s">
        <v>1171</v>
      </c>
      <c r="S312" s="37" t="s">
        <v>686</v>
      </c>
      <c r="T312" s="39" t="s">
        <v>1263</v>
      </c>
      <c r="U312" s="39" t="s">
        <v>495</v>
      </c>
      <c r="V312" s="39" t="s">
        <v>687</v>
      </c>
      <c r="W312" s="40" t="s">
        <v>834</v>
      </c>
      <c r="X312" s="40">
        <v>2022</v>
      </c>
      <c r="Y312" s="86"/>
      <c r="Z312" s="274">
        <v>1266956.07</v>
      </c>
      <c r="AA312" s="42"/>
      <c r="AB312" s="43">
        <v>2261149.4300000002</v>
      </c>
      <c r="AC312" s="43">
        <v>0</v>
      </c>
      <c r="AD312" s="43"/>
      <c r="AE312" s="43"/>
      <c r="AF312" s="44"/>
      <c r="AG312" s="45">
        <f t="shared" si="304"/>
        <v>500000</v>
      </c>
      <c r="AH312" s="45">
        <f t="shared" si="305"/>
        <v>500000</v>
      </c>
      <c r="AI312" s="45">
        <f t="shared" si="262"/>
        <v>1766956.07</v>
      </c>
      <c r="AJ312" s="91">
        <v>500000</v>
      </c>
      <c r="AK312" s="91">
        <v>0</v>
      </c>
      <c r="AL312" s="46">
        <f t="shared" si="273"/>
        <v>0</v>
      </c>
      <c r="AM312" s="46">
        <v>0</v>
      </c>
      <c r="AN312" s="46">
        <f t="shared" si="287"/>
        <v>0</v>
      </c>
      <c r="AO312" s="46">
        <v>0</v>
      </c>
      <c r="AP312" s="46">
        <f t="shared" si="274"/>
        <v>0</v>
      </c>
      <c r="AQ312" s="46">
        <v>0</v>
      </c>
      <c r="AR312" s="46">
        <f t="shared" si="275"/>
        <v>0</v>
      </c>
      <c r="AS312" s="46">
        <v>0</v>
      </c>
      <c r="AT312" s="46">
        <f t="shared" si="276"/>
        <v>0</v>
      </c>
      <c r="AU312" s="46">
        <v>0</v>
      </c>
      <c r="AV312" s="46">
        <f t="shared" si="277"/>
        <v>0</v>
      </c>
      <c r="AW312" s="46">
        <v>0</v>
      </c>
      <c r="AX312" s="46">
        <f t="shared" si="278"/>
        <v>0</v>
      </c>
      <c r="AY312" s="46">
        <v>0</v>
      </c>
      <c r="AZ312" s="46">
        <f t="shared" si="288"/>
        <v>0</v>
      </c>
      <c r="BA312" s="46">
        <v>0</v>
      </c>
      <c r="BB312" s="46">
        <f t="shared" si="289"/>
        <v>0</v>
      </c>
      <c r="BC312" s="46">
        <v>0</v>
      </c>
      <c r="BD312" s="46">
        <f t="shared" si="290"/>
        <v>0</v>
      </c>
      <c r="BE312" s="46">
        <v>0</v>
      </c>
      <c r="BF312" s="46">
        <f t="shared" si="291"/>
        <v>0</v>
      </c>
      <c r="BG312" s="46">
        <v>0</v>
      </c>
      <c r="BH312" s="46">
        <f t="shared" si="292"/>
        <v>0</v>
      </c>
      <c r="BI312" s="46">
        <v>0</v>
      </c>
      <c r="BJ312" s="46">
        <f t="shared" si="293"/>
        <v>0</v>
      </c>
      <c r="BK312" s="46">
        <v>0</v>
      </c>
      <c r="BL312" s="46">
        <f t="shared" si="294"/>
        <v>0</v>
      </c>
      <c r="BM312" s="46">
        <v>0</v>
      </c>
      <c r="BN312" s="46">
        <f t="shared" si="295"/>
        <v>0</v>
      </c>
      <c r="BO312" s="46">
        <v>0</v>
      </c>
      <c r="BP312" s="46">
        <f t="shared" si="296"/>
        <v>0</v>
      </c>
      <c r="BQ312" s="46">
        <v>0</v>
      </c>
      <c r="BR312" s="46">
        <f t="shared" si="297"/>
        <v>0</v>
      </c>
      <c r="BS312" s="46">
        <v>0</v>
      </c>
      <c r="BT312" s="46">
        <f t="shared" si="298"/>
        <v>0</v>
      </c>
      <c r="BU312" s="46">
        <v>0</v>
      </c>
      <c r="BV312" s="46">
        <f t="shared" si="299"/>
        <v>0</v>
      </c>
      <c r="BW312" s="46">
        <v>0</v>
      </c>
      <c r="BX312" s="46">
        <f t="shared" si="300"/>
        <v>0</v>
      </c>
      <c r="BY312" s="46">
        <v>0</v>
      </c>
      <c r="BZ312" s="46">
        <f t="shared" si="301"/>
        <v>0</v>
      </c>
      <c r="CA312" s="47">
        <v>0</v>
      </c>
      <c r="CB312" s="46">
        <f t="shared" si="302"/>
        <v>0</v>
      </c>
      <c r="CC312" s="48">
        <v>0</v>
      </c>
      <c r="CD312" s="46">
        <f t="shared" si="303"/>
        <v>0</v>
      </c>
      <c r="CE312" s="49">
        <v>12</v>
      </c>
      <c r="CF312" s="50">
        <f t="shared" ref="CF312:CF375" si="308">(AI312-AC312)/CE312</f>
        <v>147246.33916666667</v>
      </c>
      <c r="CG312" s="71">
        <v>2261149.4300000002</v>
      </c>
      <c r="CH312" s="52"/>
      <c r="CI312" s="52"/>
      <c r="CJ312" s="52">
        <f t="shared" si="306"/>
        <v>147246.33916666667</v>
      </c>
      <c r="CK312" s="52">
        <f t="shared" si="306"/>
        <v>147246.33916666667</v>
      </c>
      <c r="CL312" s="52">
        <f t="shared" si="306"/>
        <v>147246.33916666667</v>
      </c>
      <c r="CM312" s="52">
        <f t="shared" si="306"/>
        <v>147246.33916666667</v>
      </c>
      <c r="CN312" s="52">
        <f t="shared" si="306"/>
        <v>147246.33916666667</v>
      </c>
      <c r="CO312" s="52">
        <f t="shared" si="306"/>
        <v>147246.33916666667</v>
      </c>
      <c r="CP312" s="52">
        <f t="shared" si="306"/>
        <v>147246.33916666667</v>
      </c>
      <c r="CQ312" s="52">
        <f t="shared" si="306"/>
        <v>147246.33916666667</v>
      </c>
      <c r="CR312" s="52">
        <f t="shared" si="306"/>
        <v>147246.33916666667</v>
      </c>
      <c r="CS312" s="52">
        <f t="shared" si="306"/>
        <v>147246.33916666667</v>
      </c>
      <c r="CT312" s="52">
        <f>$CF312</f>
        <v>147246.33916666667</v>
      </c>
      <c r="CU312" s="52">
        <f>$CF312</f>
        <v>147246.33916666667</v>
      </c>
      <c r="CV312" s="52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4">
        <v>0</v>
      </c>
      <c r="DH312" s="55">
        <v>12</v>
      </c>
      <c r="DI312" s="56" t="s">
        <v>756</v>
      </c>
      <c r="DJ312" s="57">
        <v>1192430.8700000001</v>
      </c>
      <c r="DK312" s="57">
        <v>1429149.4300000002</v>
      </c>
      <c r="DL312" s="57">
        <v>2261149.4300000002</v>
      </c>
      <c r="DM312" s="57">
        <v>2072720.3108333335</v>
      </c>
      <c r="DN312" s="57">
        <v>1884291.1916666669</v>
      </c>
      <c r="DO312" s="57">
        <v>14309.170440000002</v>
      </c>
      <c r="DP312" s="58">
        <v>18578.942590000002</v>
      </c>
      <c r="DQ312" s="58">
        <v>29394.942590000002</v>
      </c>
      <c r="DR312" s="58">
        <v>26945.364040833334</v>
      </c>
      <c r="DS312" s="58">
        <v>24495.785491666669</v>
      </c>
    </row>
    <row r="313" spans="1:123" x14ac:dyDescent="0.25">
      <c r="A313" s="30" t="s">
        <v>1264</v>
      </c>
      <c r="B313" s="65">
        <v>1730008</v>
      </c>
      <c r="C313" s="66"/>
      <c r="D313" s="67" t="s">
        <v>1265</v>
      </c>
      <c r="E313" s="34" t="s">
        <v>478</v>
      </c>
      <c r="F313" s="34" t="s">
        <v>1165</v>
      </c>
      <c r="G313" s="34" t="s">
        <v>534</v>
      </c>
      <c r="H313" s="34" t="s">
        <v>722</v>
      </c>
      <c r="I313" s="34" t="s">
        <v>1256</v>
      </c>
      <c r="J313" s="34" t="s">
        <v>103</v>
      </c>
      <c r="K313" s="34" t="s">
        <v>491</v>
      </c>
      <c r="L313" s="34" t="s">
        <v>492</v>
      </c>
      <c r="M313" s="36">
        <v>1.04</v>
      </c>
      <c r="N313" s="69">
        <v>2022</v>
      </c>
      <c r="O313" s="69" t="s">
        <v>58</v>
      </c>
      <c r="P313" s="37" t="s">
        <v>471</v>
      </c>
      <c r="Q313" s="38">
        <v>2022</v>
      </c>
      <c r="R313" s="39" t="s">
        <v>1171</v>
      </c>
      <c r="S313" s="37" t="s">
        <v>493</v>
      </c>
      <c r="T313" s="39" t="s">
        <v>494</v>
      </c>
      <c r="U313" s="39" t="s">
        <v>495</v>
      </c>
      <c r="V313" s="39" t="s">
        <v>1187</v>
      </c>
      <c r="W313" s="40" t="s">
        <v>834</v>
      </c>
      <c r="X313" s="40">
        <v>2022</v>
      </c>
      <c r="Y313" s="41"/>
      <c r="Z313" s="274">
        <v>373631.07</v>
      </c>
      <c r="AA313" s="42"/>
      <c r="AB313" s="43">
        <v>2202216.7199999997</v>
      </c>
      <c r="AC313" s="43">
        <v>0</v>
      </c>
      <c r="AD313" s="43"/>
      <c r="AE313" s="43">
        <v>0</v>
      </c>
      <c r="AF313" s="44"/>
      <c r="AG313" s="45">
        <f t="shared" si="304"/>
        <v>1826030</v>
      </c>
      <c r="AH313" s="45">
        <f t="shared" si="305"/>
        <v>1826030</v>
      </c>
      <c r="AI313" s="45">
        <f t="shared" si="262"/>
        <v>2199661.0699999998</v>
      </c>
      <c r="AJ313" s="46">
        <v>1826030</v>
      </c>
      <c r="AK313" s="46">
        <v>0</v>
      </c>
      <c r="AL313" s="46">
        <f t="shared" si="273"/>
        <v>0</v>
      </c>
      <c r="AM313" s="46">
        <v>0</v>
      </c>
      <c r="AN313" s="46">
        <f t="shared" si="287"/>
        <v>0</v>
      </c>
      <c r="AO313" s="46">
        <v>0</v>
      </c>
      <c r="AP313" s="46">
        <f t="shared" si="274"/>
        <v>0</v>
      </c>
      <c r="AQ313" s="46">
        <v>0</v>
      </c>
      <c r="AR313" s="46">
        <f t="shared" si="275"/>
        <v>0</v>
      </c>
      <c r="AS313" s="46">
        <v>0</v>
      </c>
      <c r="AT313" s="46">
        <f t="shared" si="276"/>
        <v>0</v>
      </c>
      <c r="AU313" s="46">
        <v>0</v>
      </c>
      <c r="AV313" s="46">
        <f t="shared" si="277"/>
        <v>0</v>
      </c>
      <c r="AW313" s="46">
        <v>0</v>
      </c>
      <c r="AX313" s="46">
        <f t="shared" si="278"/>
        <v>0</v>
      </c>
      <c r="AY313" s="46">
        <v>0</v>
      </c>
      <c r="AZ313" s="46">
        <f t="shared" si="288"/>
        <v>0</v>
      </c>
      <c r="BA313" s="46">
        <v>0</v>
      </c>
      <c r="BB313" s="46">
        <f t="shared" si="289"/>
        <v>0</v>
      </c>
      <c r="BC313" s="46">
        <v>0</v>
      </c>
      <c r="BD313" s="46">
        <f t="shared" si="290"/>
        <v>0</v>
      </c>
      <c r="BE313" s="46">
        <v>0</v>
      </c>
      <c r="BF313" s="46">
        <f t="shared" si="291"/>
        <v>0</v>
      </c>
      <c r="BG313" s="46">
        <v>0</v>
      </c>
      <c r="BH313" s="46">
        <f t="shared" si="292"/>
        <v>0</v>
      </c>
      <c r="BI313" s="46">
        <v>0</v>
      </c>
      <c r="BJ313" s="46">
        <f t="shared" si="293"/>
        <v>0</v>
      </c>
      <c r="BK313" s="46">
        <v>0</v>
      </c>
      <c r="BL313" s="46">
        <f t="shared" si="294"/>
        <v>0</v>
      </c>
      <c r="BM313" s="46">
        <v>0</v>
      </c>
      <c r="BN313" s="46">
        <f t="shared" si="295"/>
        <v>0</v>
      </c>
      <c r="BO313" s="46">
        <v>0</v>
      </c>
      <c r="BP313" s="46">
        <f t="shared" si="296"/>
        <v>0</v>
      </c>
      <c r="BQ313" s="46">
        <v>0</v>
      </c>
      <c r="BR313" s="46">
        <f t="shared" si="297"/>
        <v>0</v>
      </c>
      <c r="BS313" s="46">
        <v>0</v>
      </c>
      <c r="BT313" s="46">
        <f t="shared" si="298"/>
        <v>0</v>
      </c>
      <c r="BU313" s="46">
        <v>0</v>
      </c>
      <c r="BV313" s="46">
        <f t="shared" si="299"/>
        <v>0</v>
      </c>
      <c r="BW313" s="46">
        <v>0</v>
      </c>
      <c r="BX313" s="46">
        <f t="shared" si="300"/>
        <v>0</v>
      </c>
      <c r="BY313" s="46">
        <v>0</v>
      </c>
      <c r="BZ313" s="46">
        <f t="shared" si="301"/>
        <v>0</v>
      </c>
      <c r="CA313" s="47">
        <v>0</v>
      </c>
      <c r="CB313" s="46">
        <f t="shared" si="302"/>
        <v>0</v>
      </c>
      <c r="CC313" s="48">
        <v>0</v>
      </c>
      <c r="CD313" s="46">
        <f t="shared" si="303"/>
        <v>0</v>
      </c>
      <c r="CE313" s="49">
        <v>12</v>
      </c>
      <c r="CF313" s="50">
        <f t="shared" si="308"/>
        <v>183305.08916666664</v>
      </c>
      <c r="CG313" s="51">
        <v>2202216.7200000002</v>
      </c>
      <c r="CH313" s="52"/>
      <c r="CI313" s="52"/>
      <c r="CJ313" s="52">
        <f t="shared" si="306"/>
        <v>183305.08916666664</v>
      </c>
      <c r="CK313" s="52">
        <f t="shared" si="306"/>
        <v>183305.08916666664</v>
      </c>
      <c r="CL313" s="52">
        <f t="shared" si="306"/>
        <v>183305.08916666664</v>
      </c>
      <c r="CM313" s="52">
        <f t="shared" si="306"/>
        <v>183305.08916666664</v>
      </c>
      <c r="CN313" s="52">
        <f t="shared" si="306"/>
        <v>183305.08916666664</v>
      </c>
      <c r="CO313" s="52">
        <f t="shared" si="306"/>
        <v>183305.08916666664</v>
      </c>
      <c r="CP313" s="52">
        <f t="shared" si="306"/>
        <v>183305.08916666664</v>
      </c>
      <c r="CQ313" s="52">
        <f t="shared" si="306"/>
        <v>183305.08916666664</v>
      </c>
      <c r="CR313" s="52">
        <f t="shared" si="306"/>
        <v>183305.08916666664</v>
      </c>
      <c r="CS313" s="52">
        <f t="shared" si="306"/>
        <v>183305.08916666664</v>
      </c>
      <c r="CT313" s="52">
        <f>$CF313</f>
        <v>183305.08916666664</v>
      </c>
      <c r="CU313" s="52">
        <f>$CF313</f>
        <v>183305.08916666664</v>
      </c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4">
        <v>0</v>
      </c>
      <c r="DH313" s="55">
        <v>12</v>
      </c>
      <c r="DI313" s="56" t="s">
        <v>756</v>
      </c>
      <c r="DJ313" s="57">
        <v>1079518</v>
      </c>
      <c r="DK313" s="57">
        <v>2202216.7199999997</v>
      </c>
      <c r="DL313" s="57">
        <v>2018698.6599999997</v>
      </c>
      <c r="DM313" s="57">
        <v>1835180.5999999996</v>
      </c>
      <c r="DN313" s="57">
        <v>1651662.5399999996</v>
      </c>
      <c r="DO313" s="57">
        <v>12954.216</v>
      </c>
      <c r="DP313" s="58">
        <v>28628.817359999994</v>
      </c>
      <c r="DQ313" s="58">
        <v>26243.082579999995</v>
      </c>
      <c r="DR313" s="58">
        <v>23857.347799999992</v>
      </c>
      <c r="DS313" s="58">
        <v>21471.613019999993</v>
      </c>
    </row>
    <row r="314" spans="1:123" x14ac:dyDescent="0.25">
      <c r="A314" s="30" t="s">
        <v>1266</v>
      </c>
      <c r="B314" s="65">
        <v>1730009</v>
      </c>
      <c r="C314" s="66"/>
      <c r="D314" s="67" t="s">
        <v>1267</v>
      </c>
      <c r="E314" s="34" t="s">
        <v>478</v>
      </c>
      <c r="F314" s="34" t="s">
        <v>1165</v>
      </c>
      <c r="G314" s="34" t="s">
        <v>534</v>
      </c>
      <c r="H314" s="34" t="s">
        <v>722</v>
      </c>
      <c r="I314" s="34" t="s">
        <v>1256</v>
      </c>
      <c r="J314" s="34" t="s">
        <v>94</v>
      </c>
      <c r="K314" s="34" t="s">
        <v>491</v>
      </c>
      <c r="L314" s="34" t="s">
        <v>492</v>
      </c>
      <c r="M314" s="36">
        <v>1.04</v>
      </c>
      <c r="N314" s="69">
        <v>2022</v>
      </c>
      <c r="O314" s="69" t="s">
        <v>58</v>
      </c>
      <c r="P314" s="37" t="s">
        <v>471</v>
      </c>
      <c r="Q314" s="38">
        <v>2022</v>
      </c>
      <c r="R314" s="39" t="s">
        <v>1171</v>
      </c>
      <c r="S314" s="37" t="s">
        <v>493</v>
      </c>
      <c r="T314" s="39" t="s">
        <v>494</v>
      </c>
      <c r="U314" s="39" t="s">
        <v>495</v>
      </c>
      <c r="V314" s="39" t="s">
        <v>791</v>
      </c>
      <c r="W314" s="40" t="s">
        <v>834</v>
      </c>
      <c r="X314" s="40" t="s">
        <v>485</v>
      </c>
      <c r="Y314" s="41"/>
      <c r="Z314" s="274">
        <v>0</v>
      </c>
      <c r="AA314" s="42" t="s">
        <v>498</v>
      </c>
      <c r="AB314" s="43">
        <v>307100</v>
      </c>
      <c r="AC314" s="43">
        <v>0</v>
      </c>
      <c r="AD314" s="43"/>
      <c r="AE314" s="43">
        <v>0</v>
      </c>
      <c r="AF314" s="44"/>
      <c r="AG314" s="45">
        <f t="shared" si="304"/>
        <v>307100</v>
      </c>
      <c r="AH314" s="45">
        <f t="shared" si="305"/>
        <v>307100</v>
      </c>
      <c r="AI314" s="45">
        <f t="shared" si="262"/>
        <v>307100</v>
      </c>
      <c r="AJ314" s="46">
        <v>307100</v>
      </c>
      <c r="AK314" s="46">
        <v>0</v>
      </c>
      <c r="AL314" s="46">
        <f t="shared" si="273"/>
        <v>0</v>
      </c>
      <c r="AM314" s="46">
        <v>0</v>
      </c>
      <c r="AN314" s="46">
        <f t="shared" si="287"/>
        <v>0</v>
      </c>
      <c r="AO314" s="46">
        <v>0</v>
      </c>
      <c r="AP314" s="46">
        <f t="shared" si="274"/>
        <v>0</v>
      </c>
      <c r="AQ314" s="46">
        <v>0</v>
      </c>
      <c r="AR314" s="46">
        <f t="shared" si="275"/>
        <v>0</v>
      </c>
      <c r="AS314" s="46">
        <v>0</v>
      </c>
      <c r="AT314" s="46">
        <f t="shared" si="276"/>
        <v>0</v>
      </c>
      <c r="AU314" s="46">
        <v>0</v>
      </c>
      <c r="AV314" s="46">
        <f t="shared" si="277"/>
        <v>0</v>
      </c>
      <c r="AW314" s="46">
        <v>0</v>
      </c>
      <c r="AX314" s="46">
        <f t="shared" si="278"/>
        <v>0</v>
      </c>
      <c r="AY314" s="46">
        <v>0</v>
      </c>
      <c r="AZ314" s="46">
        <f t="shared" si="288"/>
        <v>0</v>
      </c>
      <c r="BA314" s="46">
        <v>0</v>
      </c>
      <c r="BB314" s="46">
        <f t="shared" si="289"/>
        <v>0</v>
      </c>
      <c r="BC314" s="46">
        <v>0</v>
      </c>
      <c r="BD314" s="46">
        <f t="shared" si="290"/>
        <v>0</v>
      </c>
      <c r="BE314" s="46">
        <v>0</v>
      </c>
      <c r="BF314" s="46">
        <f t="shared" si="291"/>
        <v>0</v>
      </c>
      <c r="BG314" s="46">
        <v>0</v>
      </c>
      <c r="BH314" s="46">
        <f t="shared" si="292"/>
        <v>0</v>
      </c>
      <c r="BI314" s="46">
        <v>0</v>
      </c>
      <c r="BJ314" s="46">
        <f t="shared" si="293"/>
        <v>0</v>
      </c>
      <c r="BK314" s="46">
        <v>0</v>
      </c>
      <c r="BL314" s="46">
        <f t="shared" si="294"/>
        <v>0</v>
      </c>
      <c r="BM314" s="46">
        <v>0</v>
      </c>
      <c r="BN314" s="46">
        <f t="shared" si="295"/>
        <v>0</v>
      </c>
      <c r="BO314" s="46">
        <v>0</v>
      </c>
      <c r="BP314" s="46">
        <f t="shared" si="296"/>
        <v>0</v>
      </c>
      <c r="BQ314" s="46">
        <v>0</v>
      </c>
      <c r="BR314" s="46">
        <f t="shared" si="297"/>
        <v>0</v>
      </c>
      <c r="BS314" s="46">
        <v>0</v>
      </c>
      <c r="BT314" s="46">
        <f t="shared" si="298"/>
        <v>0</v>
      </c>
      <c r="BU314" s="46">
        <v>0</v>
      </c>
      <c r="BV314" s="46">
        <f t="shared" si="299"/>
        <v>0</v>
      </c>
      <c r="BW314" s="46">
        <v>0</v>
      </c>
      <c r="BX314" s="46">
        <f t="shared" si="300"/>
        <v>0</v>
      </c>
      <c r="BY314" s="46">
        <v>0</v>
      </c>
      <c r="BZ314" s="46">
        <f t="shared" si="301"/>
        <v>0</v>
      </c>
      <c r="CA314" s="47">
        <v>0</v>
      </c>
      <c r="CB314" s="46">
        <f t="shared" si="302"/>
        <v>0</v>
      </c>
      <c r="CC314" s="48">
        <v>0</v>
      </c>
      <c r="CD314" s="46">
        <f t="shared" si="303"/>
        <v>0</v>
      </c>
      <c r="CE314" s="49">
        <v>10</v>
      </c>
      <c r="CF314" s="50">
        <f t="shared" si="308"/>
        <v>30710</v>
      </c>
      <c r="CG314" s="51">
        <v>307100</v>
      </c>
      <c r="CH314" s="52"/>
      <c r="CI314" s="52"/>
      <c r="CJ314" s="52">
        <f t="shared" si="306"/>
        <v>30710</v>
      </c>
      <c r="CK314" s="52">
        <f t="shared" si="306"/>
        <v>30710</v>
      </c>
      <c r="CL314" s="52">
        <f t="shared" si="306"/>
        <v>30710</v>
      </c>
      <c r="CM314" s="52">
        <f t="shared" si="306"/>
        <v>30710</v>
      </c>
      <c r="CN314" s="52">
        <f t="shared" si="306"/>
        <v>30710</v>
      </c>
      <c r="CO314" s="52">
        <f t="shared" si="306"/>
        <v>30710</v>
      </c>
      <c r="CP314" s="52">
        <f t="shared" si="306"/>
        <v>30710</v>
      </c>
      <c r="CQ314" s="52">
        <f t="shared" si="306"/>
        <v>30710</v>
      </c>
      <c r="CR314" s="52">
        <f t="shared" si="306"/>
        <v>30710</v>
      </c>
      <c r="CS314" s="52">
        <f t="shared" si="306"/>
        <v>30710</v>
      </c>
      <c r="CT314" s="52"/>
      <c r="CU314" s="52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4">
        <v>0</v>
      </c>
      <c r="DH314" s="55">
        <v>10</v>
      </c>
      <c r="DI314" s="56" t="s">
        <v>756</v>
      </c>
      <c r="DJ314" s="57">
        <v>8340</v>
      </c>
      <c r="DK314" s="57">
        <v>307100</v>
      </c>
      <c r="DL314" s="57">
        <v>276390</v>
      </c>
      <c r="DM314" s="57">
        <v>245680</v>
      </c>
      <c r="DN314" s="57">
        <v>214970</v>
      </c>
      <c r="DO314" s="57">
        <v>100.08</v>
      </c>
      <c r="DP314" s="58">
        <v>3992.2999999999997</v>
      </c>
      <c r="DQ314" s="58">
        <v>3593.0699999999997</v>
      </c>
      <c r="DR314" s="58">
        <v>3193.8399999999997</v>
      </c>
      <c r="DS314" s="58">
        <v>2794.6099999999997</v>
      </c>
    </row>
    <row r="315" spans="1:123" x14ac:dyDescent="0.25">
      <c r="A315" s="30" t="s">
        <v>1268</v>
      </c>
      <c r="B315" s="65">
        <v>1730010</v>
      </c>
      <c r="C315" s="66"/>
      <c r="D315" s="67" t="s">
        <v>1269</v>
      </c>
      <c r="E315" s="34" t="s">
        <v>685</v>
      </c>
      <c r="F315" s="34">
        <v>0</v>
      </c>
      <c r="G315" s="34" t="s">
        <v>534</v>
      </c>
      <c r="H315" s="34" t="s">
        <v>1270</v>
      </c>
      <c r="I315" s="34" t="s">
        <v>704</v>
      </c>
      <c r="J315" s="34" t="s">
        <v>94</v>
      </c>
      <c r="K315" s="34" t="s">
        <v>529</v>
      </c>
      <c r="L315" s="34" t="s">
        <v>492</v>
      </c>
      <c r="M315" s="36">
        <v>1.04</v>
      </c>
      <c r="N315" s="69" t="s">
        <v>680</v>
      </c>
      <c r="O315" s="69" t="s">
        <v>30</v>
      </c>
      <c r="P315" s="37" t="s">
        <v>493</v>
      </c>
      <c r="Q315" s="38">
        <v>2020</v>
      </c>
      <c r="R315" s="39" t="s">
        <v>1171</v>
      </c>
      <c r="S315" s="37" t="s">
        <v>469</v>
      </c>
      <c r="T315" s="39" t="s">
        <v>494</v>
      </c>
      <c r="U315" s="39" t="s">
        <v>495</v>
      </c>
      <c r="V315" s="39" t="s">
        <v>496</v>
      </c>
      <c r="W315" s="40" t="s">
        <v>834</v>
      </c>
      <c r="X315" s="40" t="s">
        <v>680</v>
      </c>
      <c r="Y315" s="41"/>
      <c r="Z315" s="274">
        <v>0</v>
      </c>
      <c r="AA315" s="42"/>
      <c r="AB315" s="43">
        <v>370783</v>
      </c>
      <c r="AC315" s="43">
        <v>0</v>
      </c>
      <c r="AD315" s="43"/>
      <c r="AE315" s="43">
        <v>0</v>
      </c>
      <c r="AF315" s="44"/>
      <c r="AG315" s="45">
        <f t="shared" si="304"/>
        <v>365000</v>
      </c>
      <c r="AH315" s="45">
        <f t="shared" si="305"/>
        <v>365000</v>
      </c>
      <c r="AI315" s="45">
        <f t="shared" si="262"/>
        <v>365000</v>
      </c>
      <c r="AJ315" s="91">
        <v>365000</v>
      </c>
      <c r="AK315" s="46">
        <v>0</v>
      </c>
      <c r="AL315" s="46">
        <f t="shared" si="273"/>
        <v>0</v>
      </c>
      <c r="AM315" s="46">
        <v>0</v>
      </c>
      <c r="AN315" s="46">
        <f t="shared" si="287"/>
        <v>0</v>
      </c>
      <c r="AO315" s="46">
        <v>0</v>
      </c>
      <c r="AP315" s="46">
        <f t="shared" si="274"/>
        <v>0</v>
      </c>
      <c r="AQ315" s="46">
        <v>0</v>
      </c>
      <c r="AR315" s="46">
        <f t="shared" si="275"/>
        <v>0</v>
      </c>
      <c r="AS315" s="46">
        <v>0</v>
      </c>
      <c r="AT315" s="46">
        <f t="shared" si="276"/>
        <v>0</v>
      </c>
      <c r="AU315" s="46">
        <v>0</v>
      </c>
      <c r="AV315" s="46">
        <f t="shared" si="277"/>
        <v>0</v>
      </c>
      <c r="AW315" s="46">
        <v>0</v>
      </c>
      <c r="AX315" s="46">
        <f t="shared" si="278"/>
        <v>0</v>
      </c>
      <c r="AY315" s="46">
        <v>0</v>
      </c>
      <c r="AZ315" s="46">
        <f t="shared" si="288"/>
        <v>0</v>
      </c>
      <c r="BA315" s="46">
        <v>0</v>
      </c>
      <c r="BB315" s="46">
        <f t="shared" si="289"/>
        <v>0</v>
      </c>
      <c r="BC315" s="46">
        <v>0</v>
      </c>
      <c r="BD315" s="46">
        <f t="shared" si="290"/>
        <v>0</v>
      </c>
      <c r="BE315" s="46">
        <v>0</v>
      </c>
      <c r="BF315" s="46">
        <f t="shared" si="291"/>
        <v>0</v>
      </c>
      <c r="BG315" s="46">
        <v>0</v>
      </c>
      <c r="BH315" s="46">
        <f t="shared" si="292"/>
        <v>0</v>
      </c>
      <c r="BI315" s="46">
        <v>0</v>
      </c>
      <c r="BJ315" s="46">
        <f t="shared" si="293"/>
        <v>0</v>
      </c>
      <c r="BK315" s="46">
        <v>0</v>
      </c>
      <c r="BL315" s="46">
        <f t="shared" si="294"/>
        <v>0</v>
      </c>
      <c r="BM315" s="46">
        <v>0</v>
      </c>
      <c r="BN315" s="46">
        <f t="shared" si="295"/>
        <v>0</v>
      </c>
      <c r="BO315" s="46">
        <v>0</v>
      </c>
      <c r="BP315" s="46">
        <f t="shared" si="296"/>
        <v>0</v>
      </c>
      <c r="BQ315" s="46">
        <v>0</v>
      </c>
      <c r="BR315" s="46">
        <f t="shared" si="297"/>
        <v>0</v>
      </c>
      <c r="BS315" s="46">
        <v>0</v>
      </c>
      <c r="BT315" s="46">
        <f t="shared" si="298"/>
        <v>0</v>
      </c>
      <c r="BU315" s="46">
        <v>0</v>
      </c>
      <c r="BV315" s="46">
        <f t="shared" si="299"/>
        <v>0</v>
      </c>
      <c r="BW315" s="46">
        <v>0</v>
      </c>
      <c r="BX315" s="46">
        <f t="shared" si="300"/>
        <v>0</v>
      </c>
      <c r="BY315" s="46">
        <v>0</v>
      </c>
      <c r="BZ315" s="46">
        <f t="shared" si="301"/>
        <v>0</v>
      </c>
      <c r="CA315" s="47">
        <v>0</v>
      </c>
      <c r="CB315" s="46">
        <f t="shared" si="302"/>
        <v>0</v>
      </c>
      <c r="CC315" s="48">
        <v>0</v>
      </c>
      <c r="CD315" s="46">
        <f t="shared" si="303"/>
        <v>0</v>
      </c>
      <c r="CE315" s="49">
        <v>10</v>
      </c>
      <c r="CF315" s="50">
        <f t="shared" si="308"/>
        <v>36500</v>
      </c>
      <c r="CG315" s="71">
        <v>385614.32000000007</v>
      </c>
      <c r="CH315" s="52"/>
      <c r="CI315" s="52"/>
      <c r="CJ315" s="52">
        <f t="shared" si="306"/>
        <v>36500</v>
      </c>
      <c r="CK315" s="52">
        <f t="shared" si="306"/>
        <v>36500</v>
      </c>
      <c r="CL315" s="52">
        <f t="shared" si="306"/>
        <v>36500</v>
      </c>
      <c r="CM315" s="52">
        <f t="shared" si="306"/>
        <v>36500</v>
      </c>
      <c r="CN315" s="52">
        <f t="shared" si="306"/>
        <v>36500</v>
      </c>
      <c r="CO315" s="52">
        <f t="shared" si="306"/>
        <v>36500</v>
      </c>
      <c r="CP315" s="52">
        <f t="shared" si="306"/>
        <v>36500</v>
      </c>
      <c r="CQ315" s="52">
        <f t="shared" si="306"/>
        <v>36500</v>
      </c>
      <c r="CR315" s="52">
        <f t="shared" si="306"/>
        <v>36500</v>
      </c>
      <c r="CS315" s="52">
        <f t="shared" si="306"/>
        <v>36500</v>
      </c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4">
        <v>0</v>
      </c>
      <c r="DH315" s="55">
        <v>10</v>
      </c>
      <c r="DI315" s="56" t="s">
        <v>756</v>
      </c>
      <c r="DJ315" s="57">
        <v>0</v>
      </c>
      <c r="DK315" s="57">
        <v>385614.32</v>
      </c>
      <c r="DL315" s="57">
        <v>347052.88800000004</v>
      </c>
      <c r="DM315" s="57">
        <v>308491.45600000001</v>
      </c>
      <c r="DN315" s="57">
        <v>269930.02399999998</v>
      </c>
      <c r="DO315" s="57">
        <v>0</v>
      </c>
      <c r="DP315" s="58">
        <v>5012.9861599999995</v>
      </c>
      <c r="DQ315" s="58">
        <v>4511.6875440000003</v>
      </c>
      <c r="DR315" s="58">
        <v>4010.3889279999999</v>
      </c>
      <c r="DS315" s="58">
        <v>3509.0903119999994</v>
      </c>
    </row>
    <row r="316" spans="1:123" x14ac:dyDescent="0.25">
      <c r="A316" s="30" t="s">
        <v>1271</v>
      </c>
      <c r="B316" s="65">
        <v>1730011</v>
      </c>
      <c r="C316" s="66"/>
      <c r="D316" s="67" t="s">
        <v>1272</v>
      </c>
      <c r="E316" s="34" t="s">
        <v>685</v>
      </c>
      <c r="F316" s="34">
        <v>0</v>
      </c>
      <c r="G316" s="34" t="s">
        <v>534</v>
      </c>
      <c r="H316" s="34" t="s">
        <v>722</v>
      </c>
      <c r="I316" s="34" t="s">
        <v>704</v>
      </c>
      <c r="J316" s="34" t="s">
        <v>94</v>
      </c>
      <c r="K316" s="34" t="s">
        <v>529</v>
      </c>
      <c r="L316" s="34" t="s">
        <v>492</v>
      </c>
      <c r="M316" s="36">
        <v>1.04</v>
      </c>
      <c r="N316" s="69" t="s">
        <v>680</v>
      </c>
      <c r="O316" s="69" t="s">
        <v>30</v>
      </c>
      <c r="P316" s="37" t="s">
        <v>493</v>
      </c>
      <c r="Q316" s="38">
        <v>2020</v>
      </c>
      <c r="R316" s="39" t="s">
        <v>1171</v>
      </c>
      <c r="S316" s="37" t="s">
        <v>469</v>
      </c>
      <c r="T316" s="39" t="s">
        <v>494</v>
      </c>
      <c r="U316" s="39" t="s">
        <v>495</v>
      </c>
      <c r="V316" s="39" t="s">
        <v>496</v>
      </c>
      <c r="W316" s="40" t="s">
        <v>834</v>
      </c>
      <c r="X316" s="40" t="s">
        <v>680</v>
      </c>
      <c r="Y316" s="41"/>
      <c r="Z316" s="274">
        <v>0</v>
      </c>
      <c r="AA316" s="42"/>
      <c r="AB316" s="43">
        <v>370783</v>
      </c>
      <c r="AC316" s="43">
        <v>0</v>
      </c>
      <c r="AD316" s="43"/>
      <c r="AE316" s="43">
        <v>0</v>
      </c>
      <c r="AF316" s="44"/>
      <c r="AG316" s="45">
        <f t="shared" si="304"/>
        <v>375000</v>
      </c>
      <c r="AH316" s="45">
        <f t="shared" si="305"/>
        <v>375000</v>
      </c>
      <c r="AI316" s="45">
        <f t="shared" si="262"/>
        <v>375000</v>
      </c>
      <c r="AJ316" s="91">
        <v>375000</v>
      </c>
      <c r="AK316" s="46">
        <v>0</v>
      </c>
      <c r="AL316" s="46">
        <f t="shared" si="273"/>
        <v>0</v>
      </c>
      <c r="AM316" s="46">
        <v>0</v>
      </c>
      <c r="AN316" s="46">
        <f t="shared" si="287"/>
        <v>0</v>
      </c>
      <c r="AO316" s="46">
        <v>0</v>
      </c>
      <c r="AP316" s="46">
        <f t="shared" si="274"/>
        <v>0</v>
      </c>
      <c r="AQ316" s="46">
        <v>0</v>
      </c>
      <c r="AR316" s="46">
        <f t="shared" si="275"/>
        <v>0</v>
      </c>
      <c r="AS316" s="46">
        <v>0</v>
      </c>
      <c r="AT316" s="46">
        <f t="shared" si="276"/>
        <v>0</v>
      </c>
      <c r="AU316" s="46">
        <v>0</v>
      </c>
      <c r="AV316" s="46">
        <f t="shared" si="277"/>
        <v>0</v>
      </c>
      <c r="AW316" s="46">
        <v>0</v>
      </c>
      <c r="AX316" s="46">
        <f t="shared" si="278"/>
        <v>0</v>
      </c>
      <c r="AY316" s="46">
        <v>0</v>
      </c>
      <c r="AZ316" s="46">
        <f t="shared" si="288"/>
        <v>0</v>
      </c>
      <c r="BA316" s="46">
        <v>0</v>
      </c>
      <c r="BB316" s="46">
        <f t="shared" si="289"/>
        <v>0</v>
      </c>
      <c r="BC316" s="46">
        <v>0</v>
      </c>
      <c r="BD316" s="46">
        <f t="shared" si="290"/>
        <v>0</v>
      </c>
      <c r="BE316" s="46">
        <v>0</v>
      </c>
      <c r="BF316" s="46">
        <f t="shared" si="291"/>
        <v>0</v>
      </c>
      <c r="BG316" s="46">
        <v>0</v>
      </c>
      <c r="BH316" s="46">
        <f t="shared" si="292"/>
        <v>0</v>
      </c>
      <c r="BI316" s="46">
        <v>0</v>
      </c>
      <c r="BJ316" s="46">
        <f t="shared" si="293"/>
        <v>0</v>
      </c>
      <c r="BK316" s="46">
        <v>0</v>
      </c>
      <c r="BL316" s="46">
        <f t="shared" si="294"/>
        <v>0</v>
      </c>
      <c r="BM316" s="46">
        <v>0</v>
      </c>
      <c r="BN316" s="46">
        <f t="shared" si="295"/>
        <v>0</v>
      </c>
      <c r="BO316" s="46">
        <v>0</v>
      </c>
      <c r="BP316" s="46">
        <f t="shared" si="296"/>
        <v>0</v>
      </c>
      <c r="BQ316" s="46">
        <v>0</v>
      </c>
      <c r="BR316" s="46">
        <f t="shared" si="297"/>
        <v>0</v>
      </c>
      <c r="BS316" s="46">
        <v>0</v>
      </c>
      <c r="BT316" s="46">
        <f t="shared" si="298"/>
        <v>0</v>
      </c>
      <c r="BU316" s="46">
        <v>0</v>
      </c>
      <c r="BV316" s="46">
        <f t="shared" si="299"/>
        <v>0</v>
      </c>
      <c r="BW316" s="46">
        <v>0</v>
      </c>
      <c r="BX316" s="46">
        <f t="shared" si="300"/>
        <v>0</v>
      </c>
      <c r="BY316" s="46">
        <v>0</v>
      </c>
      <c r="BZ316" s="46">
        <f t="shared" si="301"/>
        <v>0</v>
      </c>
      <c r="CA316" s="47">
        <v>0</v>
      </c>
      <c r="CB316" s="46">
        <f t="shared" si="302"/>
        <v>0</v>
      </c>
      <c r="CC316" s="48">
        <v>0</v>
      </c>
      <c r="CD316" s="46">
        <f t="shared" si="303"/>
        <v>0</v>
      </c>
      <c r="CE316" s="49">
        <v>10</v>
      </c>
      <c r="CF316" s="50">
        <f t="shared" si="308"/>
        <v>37500</v>
      </c>
      <c r="CG316" s="71">
        <v>385614.32000000007</v>
      </c>
      <c r="CH316" s="52"/>
      <c r="CI316" s="52"/>
      <c r="CJ316" s="52">
        <f t="shared" si="306"/>
        <v>37500</v>
      </c>
      <c r="CK316" s="52">
        <f t="shared" si="306"/>
        <v>37500</v>
      </c>
      <c r="CL316" s="52">
        <f t="shared" si="306"/>
        <v>37500</v>
      </c>
      <c r="CM316" s="52">
        <f t="shared" si="306"/>
        <v>37500</v>
      </c>
      <c r="CN316" s="52">
        <f t="shared" si="306"/>
        <v>37500</v>
      </c>
      <c r="CO316" s="52">
        <f t="shared" si="306"/>
        <v>37500</v>
      </c>
      <c r="CP316" s="52">
        <f t="shared" si="306"/>
        <v>37500</v>
      </c>
      <c r="CQ316" s="52">
        <f t="shared" si="306"/>
        <v>37500</v>
      </c>
      <c r="CR316" s="52">
        <f t="shared" si="306"/>
        <v>37500</v>
      </c>
      <c r="CS316" s="52">
        <f t="shared" si="306"/>
        <v>37500</v>
      </c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4">
        <v>0</v>
      </c>
      <c r="DH316" s="55">
        <v>10</v>
      </c>
      <c r="DI316" s="56" t="s">
        <v>756</v>
      </c>
      <c r="DJ316" s="57">
        <v>0</v>
      </c>
      <c r="DK316" s="57">
        <v>385614.32</v>
      </c>
      <c r="DL316" s="57">
        <v>347052.88800000004</v>
      </c>
      <c r="DM316" s="57">
        <v>308491.45600000001</v>
      </c>
      <c r="DN316" s="57">
        <v>269930.02399999998</v>
      </c>
      <c r="DO316" s="57">
        <v>0</v>
      </c>
      <c r="DP316" s="58">
        <v>5012.9861599999995</v>
      </c>
      <c r="DQ316" s="58">
        <v>4511.6875440000003</v>
      </c>
      <c r="DR316" s="58">
        <v>4010.3889279999999</v>
      </c>
      <c r="DS316" s="58">
        <v>3509.0903119999994</v>
      </c>
    </row>
    <row r="317" spans="1:123" x14ac:dyDescent="0.25">
      <c r="A317" s="30" t="s">
        <v>1273</v>
      </c>
      <c r="B317" s="65">
        <v>1730012</v>
      </c>
      <c r="C317" s="66"/>
      <c r="D317" s="67" t="s">
        <v>1274</v>
      </c>
      <c r="E317" s="34" t="s">
        <v>478</v>
      </c>
      <c r="F317" s="34" t="s">
        <v>833</v>
      </c>
      <c r="G317" s="34" t="s">
        <v>534</v>
      </c>
      <c r="H317" s="34" t="s">
        <v>722</v>
      </c>
      <c r="I317" s="34" t="s">
        <v>704</v>
      </c>
      <c r="J317" s="34" t="s">
        <v>103</v>
      </c>
      <c r="K317" s="34" t="s">
        <v>491</v>
      </c>
      <c r="L317" s="34" t="s">
        <v>492</v>
      </c>
      <c r="M317" s="36">
        <v>1.04</v>
      </c>
      <c r="N317" s="69" t="s">
        <v>544</v>
      </c>
      <c r="O317" s="69" t="s">
        <v>30</v>
      </c>
      <c r="P317" s="37" t="s">
        <v>493</v>
      </c>
      <c r="Q317" s="38">
        <v>2023</v>
      </c>
      <c r="R317" s="39" t="s">
        <v>30</v>
      </c>
      <c r="S317" s="37" t="s">
        <v>471</v>
      </c>
      <c r="T317" s="39" t="s">
        <v>523</v>
      </c>
      <c r="U317" s="39" t="s">
        <v>524</v>
      </c>
      <c r="V317" s="39" t="s">
        <v>606</v>
      </c>
      <c r="W317" s="40" t="s">
        <v>834</v>
      </c>
      <c r="X317" s="40" t="s">
        <v>530</v>
      </c>
      <c r="Y317" s="41"/>
      <c r="Z317" s="274">
        <v>0</v>
      </c>
      <c r="AA317" s="42"/>
      <c r="AB317" s="43">
        <v>327600</v>
      </c>
      <c r="AC317" s="43">
        <v>0</v>
      </c>
      <c r="AD317" s="43"/>
      <c r="AE317" s="43">
        <v>0</v>
      </c>
      <c r="AF317" s="44"/>
      <c r="AG317" s="45">
        <f t="shared" si="304"/>
        <v>327600</v>
      </c>
      <c r="AH317" s="45">
        <f t="shared" si="305"/>
        <v>340704</v>
      </c>
      <c r="AI317" s="45">
        <f t="shared" si="262"/>
        <v>340704</v>
      </c>
      <c r="AJ317" s="46">
        <v>0</v>
      </c>
      <c r="AK317" s="46">
        <v>0</v>
      </c>
      <c r="AL317" s="46">
        <f t="shared" si="273"/>
        <v>0</v>
      </c>
      <c r="AM317" s="46">
        <v>327600</v>
      </c>
      <c r="AN317" s="46">
        <f t="shared" si="287"/>
        <v>340704</v>
      </c>
      <c r="AO317" s="46">
        <v>0</v>
      </c>
      <c r="AP317" s="46">
        <f t="shared" si="274"/>
        <v>0</v>
      </c>
      <c r="AQ317" s="46">
        <v>0</v>
      </c>
      <c r="AR317" s="46">
        <f t="shared" si="275"/>
        <v>0</v>
      </c>
      <c r="AS317" s="46">
        <v>0</v>
      </c>
      <c r="AT317" s="46">
        <f t="shared" si="276"/>
        <v>0</v>
      </c>
      <c r="AU317" s="46">
        <v>0</v>
      </c>
      <c r="AV317" s="46">
        <f t="shared" si="277"/>
        <v>0</v>
      </c>
      <c r="AW317" s="46">
        <v>0</v>
      </c>
      <c r="AX317" s="46">
        <f t="shared" si="278"/>
        <v>0</v>
      </c>
      <c r="AY317" s="46">
        <v>0</v>
      </c>
      <c r="AZ317" s="46">
        <f t="shared" si="288"/>
        <v>0</v>
      </c>
      <c r="BA317" s="46">
        <v>0</v>
      </c>
      <c r="BB317" s="46">
        <f t="shared" si="289"/>
        <v>0</v>
      </c>
      <c r="BC317" s="46">
        <v>0</v>
      </c>
      <c r="BD317" s="46">
        <f t="shared" si="290"/>
        <v>0</v>
      </c>
      <c r="BE317" s="46">
        <v>0</v>
      </c>
      <c r="BF317" s="46">
        <f t="shared" si="291"/>
        <v>0</v>
      </c>
      <c r="BG317" s="46">
        <v>0</v>
      </c>
      <c r="BH317" s="46">
        <f t="shared" si="292"/>
        <v>0</v>
      </c>
      <c r="BI317" s="46">
        <v>0</v>
      </c>
      <c r="BJ317" s="46">
        <f t="shared" si="293"/>
        <v>0</v>
      </c>
      <c r="BK317" s="46">
        <v>0</v>
      </c>
      <c r="BL317" s="46">
        <f t="shared" si="294"/>
        <v>0</v>
      </c>
      <c r="BM317" s="46">
        <v>0</v>
      </c>
      <c r="BN317" s="46">
        <f t="shared" si="295"/>
        <v>0</v>
      </c>
      <c r="BO317" s="46">
        <v>0</v>
      </c>
      <c r="BP317" s="46">
        <f t="shared" si="296"/>
        <v>0</v>
      </c>
      <c r="BQ317" s="46">
        <v>0</v>
      </c>
      <c r="BR317" s="46">
        <f t="shared" si="297"/>
        <v>0</v>
      </c>
      <c r="BS317" s="46">
        <v>0</v>
      </c>
      <c r="BT317" s="46">
        <f t="shared" si="298"/>
        <v>0</v>
      </c>
      <c r="BU317" s="46">
        <v>0</v>
      </c>
      <c r="BV317" s="46">
        <f t="shared" si="299"/>
        <v>0</v>
      </c>
      <c r="BW317" s="46">
        <v>0</v>
      </c>
      <c r="BX317" s="46">
        <f t="shared" si="300"/>
        <v>0</v>
      </c>
      <c r="BY317" s="46">
        <v>0</v>
      </c>
      <c r="BZ317" s="46">
        <f t="shared" si="301"/>
        <v>0</v>
      </c>
      <c r="CA317" s="47">
        <v>0</v>
      </c>
      <c r="CB317" s="46">
        <f t="shared" si="302"/>
        <v>0</v>
      </c>
      <c r="CC317" s="48">
        <v>0</v>
      </c>
      <c r="CD317" s="46">
        <f t="shared" si="303"/>
        <v>0</v>
      </c>
      <c r="CE317" s="49">
        <v>12</v>
      </c>
      <c r="CF317" s="50">
        <f t="shared" si="308"/>
        <v>28392</v>
      </c>
      <c r="CG317" s="51">
        <v>327600</v>
      </c>
      <c r="CH317" s="52"/>
      <c r="CI317" s="52"/>
      <c r="CJ317" s="52"/>
      <c r="CK317" s="53"/>
      <c r="CL317" s="52">
        <f t="shared" si="306"/>
        <v>28392</v>
      </c>
      <c r="CM317" s="52">
        <f t="shared" si="306"/>
        <v>28392</v>
      </c>
      <c r="CN317" s="52">
        <f t="shared" si="306"/>
        <v>28392</v>
      </c>
      <c r="CO317" s="52">
        <f t="shared" si="306"/>
        <v>28392</v>
      </c>
      <c r="CP317" s="52">
        <f t="shared" si="306"/>
        <v>28392</v>
      </c>
      <c r="CQ317" s="52">
        <f t="shared" si="306"/>
        <v>28392</v>
      </c>
      <c r="CR317" s="52">
        <f t="shared" si="306"/>
        <v>28392</v>
      </c>
      <c r="CS317" s="52">
        <f t="shared" si="306"/>
        <v>28392</v>
      </c>
      <c r="CT317" s="52">
        <f>$CF317</f>
        <v>28392</v>
      </c>
      <c r="CU317" s="52">
        <f>$CF317</f>
        <v>28392</v>
      </c>
      <c r="CV317" s="52">
        <f>$CF317</f>
        <v>28392</v>
      </c>
      <c r="CW317" s="52">
        <f>$CF317</f>
        <v>28392</v>
      </c>
      <c r="CX317" s="53"/>
      <c r="CY317" s="53"/>
      <c r="CZ317" s="53"/>
      <c r="DA317" s="53"/>
      <c r="DB317" s="53"/>
      <c r="DC317" s="53"/>
      <c r="DD317" s="53"/>
      <c r="DE317" s="53"/>
      <c r="DF317" s="53"/>
      <c r="DG317" s="54">
        <v>0</v>
      </c>
      <c r="DH317" s="55">
        <v>12</v>
      </c>
      <c r="DI317" s="56" t="s">
        <v>756</v>
      </c>
      <c r="DJ317" s="57">
        <v>0</v>
      </c>
      <c r="DK317" s="57">
        <v>0</v>
      </c>
      <c r="DL317" s="57">
        <v>0</v>
      </c>
      <c r="DM317" s="57">
        <v>327600</v>
      </c>
      <c r="DN317" s="57">
        <v>300300</v>
      </c>
      <c r="DO317" s="57">
        <v>0</v>
      </c>
      <c r="DP317" s="58">
        <v>0</v>
      </c>
      <c r="DQ317" s="58">
        <v>0</v>
      </c>
      <c r="DR317" s="58">
        <v>4258.8</v>
      </c>
      <c r="DS317" s="58">
        <v>3903.8999999999996</v>
      </c>
    </row>
    <row r="318" spans="1:123" x14ac:dyDescent="0.25">
      <c r="A318" s="30" t="s">
        <v>1275</v>
      </c>
      <c r="B318" s="65">
        <v>1730013</v>
      </c>
      <c r="C318" s="66"/>
      <c r="D318" s="67" t="s">
        <v>1276</v>
      </c>
      <c r="E318" s="34" t="s">
        <v>478</v>
      </c>
      <c r="F318" s="34" t="s">
        <v>833</v>
      </c>
      <c r="G318" s="34" t="s">
        <v>534</v>
      </c>
      <c r="H318" s="34" t="s">
        <v>722</v>
      </c>
      <c r="I318" s="34" t="s">
        <v>704</v>
      </c>
      <c r="J318" s="34" t="s">
        <v>94</v>
      </c>
      <c r="K318" s="34" t="s">
        <v>491</v>
      </c>
      <c r="L318" s="34" t="s">
        <v>492</v>
      </c>
      <c r="M318" s="36">
        <v>1.04</v>
      </c>
      <c r="N318" s="69" t="s">
        <v>586</v>
      </c>
      <c r="O318" s="69" t="s">
        <v>30</v>
      </c>
      <c r="P318" s="37" t="s">
        <v>493</v>
      </c>
      <c r="Q318" s="38">
        <v>2023</v>
      </c>
      <c r="R318" s="39" t="s">
        <v>30</v>
      </c>
      <c r="S318" s="37" t="s">
        <v>469</v>
      </c>
      <c r="T318" s="39" t="s">
        <v>494</v>
      </c>
      <c r="U318" s="39" t="s">
        <v>495</v>
      </c>
      <c r="V318" s="39" t="s">
        <v>496</v>
      </c>
      <c r="W318" s="40" t="s">
        <v>834</v>
      </c>
      <c r="X318" s="40" t="s">
        <v>680</v>
      </c>
      <c r="Y318" s="41"/>
      <c r="Z318" s="274">
        <v>0</v>
      </c>
      <c r="AA318" s="42"/>
      <c r="AB318" s="43">
        <v>291200</v>
      </c>
      <c r="AC318" s="43">
        <v>0</v>
      </c>
      <c r="AD318" s="43"/>
      <c r="AE318" s="43">
        <v>0</v>
      </c>
      <c r="AF318" s="44"/>
      <c r="AG318" s="45">
        <f t="shared" si="304"/>
        <v>291200</v>
      </c>
      <c r="AH318" s="45">
        <f t="shared" si="305"/>
        <v>302848</v>
      </c>
      <c r="AI318" s="45">
        <f t="shared" si="262"/>
        <v>302848</v>
      </c>
      <c r="AJ318" s="46">
        <v>0</v>
      </c>
      <c r="AK318" s="46">
        <v>291200</v>
      </c>
      <c r="AL318" s="46">
        <f t="shared" si="273"/>
        <v>302848</v>
      </c>
      <c r="AM318" s="46">
        <v>0</v>
      </c>
      <c r="AN318" s="46">
        <f t="shared" si="287"/>
        <v>0</v>
      </c>
      <c r="AO318" s="46">
        <v>0</v>
      </c>
      <c r="AP318" s="46">
        <f t="shared" si="274"/>
        <v>0</v>
      </c>
      <c r="AQ318" s="46">
        <v>0</v>
      </c>
      <c r="AR318" s="46">
        <f t="shared" si="275"/>
        <v>0</v>
      </c>
      <c r="AS318" s="46">
        <v>0</v>
      </c>
      <c r="AT318" s="46">
        <f t="shared" si="276"/>
        <v>0</v>
      </c>
      <c r="AU318" s="46">
        <v>0</v>
      </c>
      <c r="AV318" s="46">
        <f t="shared" si="277"/>
        <v>0</v>
      </c>
      <c r="AW318" s="46">
        <v>0</v>
      </c>
      <c r="AX318" s="46">
        <f t="shared" si="278"/>
        <v>0</v>
      </c>
      <c r="AY318" s="46">
        <v>0</v>
      </c>
      <c r="AZ318" s="46">
        <f t="shared" si="288"/>
        <v>0</v>
      </c>
      <c r="BA318" s="46">
        <v>0</v>
      </c>
      <c r="BB318" s="46">
        <f t="shared" si="289"/>
        <v>0</v>
      </c>
      <c r="BC318" s="46">
        <v>0</v>
      </c>
      <c r="BD318" s="46">
        <f t="shared" si="290"/>
        <v>0</v>
      </c>
      <c r="BE318" s="46">
        <v>0</v>
      </c>
      <c r="BF318" s="46">
        <f t="shared" si="291"/>
        <v>0</v>
      </c>
      <c r="BG318" s="46">
        <v>0</v>
      </c>
      <c r="BH318" s="46">
        <f t="shared" si="292"/>
        <v>0</v>
      </c>
      <c r="BI318" s="46">
        <v>0</v>
      </c>
      <c r="BJ318" s="46">
        <f t="shared" si="293"/>
        <v>0</v>
      </c>
      <c r="BK318" s="46">
        <v>0</v>
      </c>
      <c r="BL318" s="46">
        <f t="shared" si="294"/>
        <v>0</v>
      </c>
      <c r="BM318" s="46">
        <v>0</v>
      </c>
      <c r="BN318" s="46">
        <f t="shared" si="295"/>
        <v>0</v>
      </c>
      <c r="BO318" s="46">
        <v>0</v>
      </c>
      <c r="BP318" s="46">
        <f t="shared" si="296"/>
        <v>0</v>
      </c>
      <c r="BQ318" s="46">
        <v>0</v>
      </c>
      <c r="BR318" s="46">
        <f t="shared" si="297"/>
        <v>0</v>
      </c>
      <c r="BS318" s="46">
        <v>0</v>
      </c>
      <c r="BT318" s="46">
        <f t="shared" si="298"/>
        <v>0</v>
      </c>
      <c r="BU318" s="46">
        <v>0</v>
      </c>
      <c r="BV318" s="46">
        <f t="shared" si="299"/>
        <v>0</v>
      </c>
      <c r="BW318" s="46">
        <v>0</v>
      </c>
      <c r="BX318" s="46">
        <f t="shared" si="300"/>
        <v>0</v>
      </c>
      <c r="BY318" s="46">
        <v>0</v>
      </c>
      <c r="BZ318" s="46">
        <f t="shared" si="301"/>
        <v>0</v>
      </c>
      <c r="CA318" s="47">
        <v>0</v>
      </c>
      <c r="CB318" s="46">
        <f t="shared" si="302"/>
        <v>0</v>
      </c>
      <c r="CC318" s="48">
        <v>0</v>
      </c>
      <c r="CD318" s="46">
        <f t="shared" si="303"/>
        <v>0</v>
      </c>
      <c r="CE318" s="49">
        <v>10</v>
      </c>
      <c r="CF318" s="50">
        <f t="shared" si="308"/>
        <v>30284.799999999999</v>
      </c>
      <c r="CG318" s="51">
        <v>291200</v>
      </c>
      <c r="CH318" s="52"/>
      <c r="CI318" s="52"/>
      <c r="CJ318" s="52"/>
      <c r="CK318" s="52">
        <f t="shared" ref="CK318:CS330" si="309">$CF318</f>
        <v>30284.799999999999</v>
      </c>
      <c r="CL318" s="52">
        <f t="shared" si="306"/>
        <v>30284.799999999999</v>
      </c>
      <c r="CM318" s="52">
        <f t="shared" si="306"/>
        <v>30284.799999999999</v>
      </c>
      <c r="CN318" s="52">
        <f t="shared" si="306"/>
        <v>30284.799999999999</v>
      </c>
      <c r="CO318" s="52">
        <f t="shared" si="306"/>
        <v>30284.799999999999</v>
      </c>
      <c r="CP318" s="52">
        <f t="shared" si="306"/>
        <v>30284.799999999999</v>
      </c>
      <c r="CQ318" s="52">
        <f t="shared" si="306"/>
        <v>30284.799999999999</v>
      </c>
      <c r="CR318" s="52">
        <f t="shared" si="306"/>
        <v>30284.799999999999</v>
      </c>
      <c r="CS318" s="52">
        <f t="shared" si="306"/>
        <v>30284.799999999999</v>
      </c>
      <c r="CT318" s="52">
        <f>$CF318</f>
        <v>30284.799999999999</v>
      </c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4">
        <v>0</v>
      </c>
      <c r="DH318" s="55">
        <v>10</v>
      </c>
      <c r="DI318" s="56" t="s">
        <v>756</v>
      </c>
      <c r="DJ318" s="57">
        <v>0</v>
      </c>
      <c r="DK318" s="57">
        <v>0</v>
      </c>
      <c r="DL318" s="57">
        <v>291200</v>
      </c>
      <c r="DM318" s="57">
        <v>262080</v>
      </c>
      <c r="DN318" s="57">
        <v>232960</v>
      </c>
      <c r="DO318" s="57">
        <v>0</v>
      </c>
      <c r="DP318" s="58">
        <v>0</v>
      </c>
      <c r="DQ318" s="58">
        <v>3785.6</v>
      </c>
      <c r="DR318" s="58">
        <v>3407.04</v>
      </c>
      <c r="DS318" s="58">
        <v>3028.48</v>
      </c>
    </row>
    <row r="319" spans="1:123" x14ac:dyDescent="0.25">
      <c r="A319" s="30" t="s">
        <v>1277</v>
      </c>
      <c r="B319" s="65">
        <v>1730014</v>
      </c>
      <c r="C319" s="66"/>
      <c r="D319" s="67" t="s">
        <v>1278</v>
      </c>
      <c r="E319" s="34" t="s">
        <v>478</v>
      </c>
      <c r="F319" s="34" t="s">
        <v>833</v>
      </c>
      <c r="G319" s="34" t="s">
        <v>534</v>
      </c>
      <c r="H319" s="34" t="s">
        <v>722</v>
      </c>
      <c r="I319" s="34" t="s">
        <v>704</v>
      </c>
      <c r="J319" s="34" t="s">
        <v>94</v>
      </c>
      <c r="K319" s="34" t="s">
        <v>491</v>
      </c>
      <c r="L319" s="34" t="s">
        <v>492</v>
      </c>
      <c r="M319" s="36">
        <v>1.04</v>
      </c>
      <c r="N319" s="69" t="s">
        <v>586</v>
      </c>
      <c r="O319" s="69" t="s">
        <v>30</v>
      </c>
      <c r="P319" s="37" t="s">
        <v>493</v>
      </c>
      <c r="Q319" s="38">
        <v>2023</v>
      </c>
      <c r="R319" s="39" t="s">
        <v>58</v>
      </c>
      <c r="S319" s="37" t="s">
        <v>469</v>
      </c>
      <c r="T319" s="39" t="s">
        <v>494</v>
      </c>
      <c r="U319" s="39" t="s">
        <v>495</v>
      </c>
      <c r="V319" s="39" t="s">
        <v>496</v>
      </c>
      <c r="W319" s="40" t="s">
        <v>705</v>
      </c>
      <c r="X319" s="40" t="s">
        <v>680</v>
      </c>
      <c r="Y319" s="41"/>
      <c r="Z319" s="274">
        <v>0</v>
      </c>
      <c r="AA319" s="42"/>
      <c r="AB319" s="43">
        <v>47840</v>
      </c>
      <c r="AC319" s="43">
        <v>0</v>
      </c>
      <c r="AD319" s="43"/>
      <c r="AE319" s="43">
        <v>0</v>
      </c>
      <c r="AF319" s="44"/>
      <c r="AG319" s="45">
        <f t="shared" si="304"/>
        <v>47840</v>
      </c>
      <c r="AH319" s="45">
        <f t="shared" si="305"/>
        <v>49753.599999999999</v>
      </c>
      <c r="AI319" s="45">
        <f t="shared" si="262"/>
        <v>49753.599999999999</v>
      </c>
      <c r="AJ319" s="46">
        <v>0</v>
      </c>
      <c r="AK319" s="46">
        <v>47840</v>
      </c>
      <c r="AL319" s="46">
        <f t="shared" si="273"/>
        <v>49753.599999999999</v>
      </c>
      <c r="AM319" s="46">
        <v>0</v>
      </c>
      <c r="AN319" s="46">
        <f t="shared" si="287"/>
        <v>0</v>
      </c>
      <c r="AO319" s="46">
        <v>0</v>
      </c>
      <c r="AP319" s="46">
        <f t="shared" si="274"/>
        <v>0</v>
      </c>
      <c r="AQ319" s="46">
        <v>0</v>
      </c>
      <c r="AR319" s="46">
        <f t="shared" si="275"/>
        <v>0</v>
      </c>
      <c r="AS319" s="46">
        <v>0</v>
      </c>
      <c r="AT319" s="46">
        <f t="shared" si="276"/>
        <v>0</v>
      </c>
      <c r="AU319" s="46">
        <v>0</v>
      </c>
      <c r="AV319" s="46">
        <f t="shared" si="277"/>
        <v>0</v>
      </c>
      <c r="AW319" s="46">
        <v>0</v>
      </c>
      <c r="AX319" s="46">
        <f t="shared" si="278"/>
        <v>0</v>
      </c>
      <c r="AY319" s="46">
        <v>0</v>
      </c>
      <c r="AZ319" s="46">
        <f t="shared" si="288"/>
        <v>0</v>
      </c>
      <c r="BA319" s="46">
        <v>0</v>
      </c>
      <c r="BB319" s="46">
        <f t="shared" si="289"/>
        <v>0</v>
      </c>
      <c r="BC319" s="46">
        <v>0</v>
      </c>
      <c r="BD319" s="46">
        <f t="shared" si="290"/>
        <v>0</v>
      </c>
      <c r="BE319" s="46">
        <v>0</v>
      </c>
      <c r="BF319" s="46">
        <f t="shared" si="291"/>
        <v>0</v>
      </c>
      <c r="BG319" s="46">
        <v>0</v>
      </c>
      <c r="BH319" s="46">
        <f t="shared" si="292"/>
        <v>0</v>
      </c>
      <c r="BI319" s="46">
        <v>0</v>
      </c>
      <c r="BJ319" s="46">
        <f t="shared" si="293"/>
        <v>0</v>
      </c>
      <c r="BK319" s="46">
        <v>0</v>
      </c>
      <c r="BL319" s="46">
        <f t="shared" si="294"/>
        <v>0</v>
      </c>
      <c r="BM319" s="46">
        <v>0</v>
      </c>
      <c r="BN319" s="46">
        <f t="shared" si="295"/>
        <v>0</v>
      </c>
      <c r="BO319" s="46">
        <v>0</v>
      </c>
      <c r="BP319" s="46">
        <f t="shared" si="296"/>
        <v>0</v>
      </c>
      <c r="BQ319" s="46">
        <v>0</v>
      </c>
      <c r="BR319" s="46">
        <f t="shared" si="297"/>
        <v>0</v>
      </c>
      <c r="BS319" s="46">
        <v>0</v>
      </c>
      <c r="BT319" s="46">
        <f t="shared" si="298"/>
        <v>0</v>
      </c>
      <c r="BU319" s="46">
        <v>0</v>
      </c>
      <c r="BV319" s="46">
        <f t="shared" si="299"/>
        <v>0</v>
      </c>
      <c r="BW319" s="46">
        <v>0</v>
      </c>
      <c r="BX319" s="46">
        <f t="shared" si="300"/>
        <v>0</v>
      </c>
      <c r="BY319" s="46">
        <v>0</v>
      </c>
      <c r="BZ319" s="46">
        <f t="shared" si="301"/>
        <v>0</v>
      </c>
      <c r="CA319" s="47">
        <v>0</v>
      </c>
      <c r="CB319" s="46">
        <f t="shared" si="302"/>
        <v>0</v>
      </c>
      <c r="CC319" s="48">
        <v>0</v>
      </c>
      <c r="CD319" s="46">
        <f t="shared" si="303"/>
        <v>0</v>
      </c>
      <c r="CE319" s="49">
        <v>10</v>
      </c>
      <c r="CF319" s="50">
        <f t="shared" si="308"/>
        <v>4975.3599999999997</v>
      </c>
      <c r="CG319" s="51">
        <v>47840</v>
      </c>
      <c r="CH319" s="52"/>
      <c r="CI319" s="52"/>
      <c r="CJ319" s="52"/>
      <c r="CK319" s="52">
        <f t="shared" si="309"/>
        <v>4975.3599999999997</v>
      </c>
      <c r="CL319" s="52">
        <f t="shared" si="306"/>
        <v>4975.3599999999997</v>
      </c>
      <c r="CM319" s="52">
        <f t="shared" si="306"/>
        <v>4975.3599999999997</v>
      </c>
      <c r="CN319" s="52">
        <f t="shared" si="306"/>
        <v>4975.3599999999997</v>
      </c>
      <c r="CO319" s="52">
        <f t="shared" si="306"/>
        <v>4975.3599999999997</v>
      </c>
      <c r="CP319" s="52">
        <f t="shared" si="306"/>
        <v>4975.3599999999997</v>
      </c>
      <c r="CQ319" s="52">
        <f t="shared" si="306"/>
        <v>4975.3599999999997</v>
      </c>
      <c r="CR319" s="52">
        <f t="shared" si="306"/>
        <v>4975.3599999999997</v>
      </c>
      <c r="CS319" s="52">
        <f t="shared" si="306"/>
        <v>4975.3599999999997</v>
      </c>
      <c r="CT319" s="52">
        <f>$CF319</f>
        <v>4975.3599999999997</v>
      </c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4">
        <v>0</v>
      </c>
      <c r="DH319" s="55">
        <v>10</v>
      </c>
      <c r="DI319" s="56" t="s">
        <v>756</v>
      </c>
      <c r="DJ319" s="57">
        <v>0</v>
      </c>
      <c r="DK319" s="57">
        <v>0</v>
      </c>
      <c r="DL319" s="57">
        <v>47840</v>
      </c>
      <c r="DM319" s="57">
        <v>43056</v>
      </c>
      <c r="DN319" s="57">
        <v>38272</v>
      </c>
      <c r="DO319" s="57">
        <v>0</v>
      </c>
      <c r="DP319" s="58">
        <v>0</v>
      </c>
      <c r="DQ319" s="58">
        <v>621.91999999999996</v>
      </c>
      <c r="DR319" s="58">
        <v>559.72799999999995</v>
      </c>
      <c r="DS319" s="58">
        <v>497.536</v>
      </c>
    </row>
    <row r="320" spans="1:123" x14ac:dyDescent="0.25">
      <c r="A320" s="30" t="s">
        <v>1279</v>
      </c>
      <c r="B320" s="65">
        <v>1730015</v>
      </c>
      <c r="C320" s="66"/>
      <c r="D320" s="67" t="s">
        <v>1280</v>
      </c>
      <c r="E320" s="34" t="s">
        <v>478</v>
      </c>
      <c r="F320" s="34" t="s">
        <v>833</v>
      </c>
      <c r="G320" s="34" t="s">
        <v>534</v>
      </c>
      <c r="H320" s="34" t="s">
        <v>722</v>
      </c>
      <c r="I320" s="34" t="s">
        <v>704</v>
      </c>
      <c r="J320" s="34" t="s">
        <v>94</v>
      </c>
      <c r="K320" s="34" t="s">
        <v>491</v>
      </c>
      <c r="L320" s="34" t="s">
        <v>492</v>
      </c>
      <c r="M320" s="36">
        <v>1.04</v>
      </c>
      <c r="N320" s="69" t="s">
        <v>586</v>
      </c>
      <c r="O320" s="69" t="s">
        <v>30</v>
      </c>
      <c r="P320" s="37" t="s">
        <v>493</v>
      </c>
      <c r="Q320" s="38">
        <v>2023</v>
      </c>
      <c r="R320" s="39" t="s">
        <v>58</v>
      </c>
      <c r="S320" s="37" t="s">
        <v>469</v>
      </c>
      <c r="T320" s="39" t="s">
        <v>494</v>
      </c>
      <c r="U320" s="39" t="s">
        <v>495</v>
      </c>
      <c r="V320" s="39" t="s">
        <v>496</v>
      </c>
      <c r="W320" s="40" t="s">
        <v>705</v>
      </c>
      <c r="X320" s="40" t="s">
        <v>680</v>
      </c>
      <c r="Y320" s="41"/>
      <c r="Z320" s="274">
        <v>0</v>
      </c>
      <c r="AA320" s="42"/>
      <c r="AB320" s="43">
        <v>47840</v>
      </c>
      <c r="AC320" s="43">
        <v>0</v>
      </c>
      <c r="AD320" s="43"/>
      <c r="AE320" s="43">
        <v>0</v>
      </c>
      <c r="AF320" s="44"/>
      <c r="AG320" s="45">
        <f t="shared" si="304"/>
        <v>47840</v>
      </c>
      <c r="AH320" s="45">
        <f t="shared" si="305"/>
        <v>49753.599999999999</v>
      </c>
      <c r="AI320" s="45">
        <f t="shared" si="262"/>
        <v>49753.599999999999</v>
      </c>
      <c r="AJ320" s="46">
        <v>0</v>
      </c>
      <c r="AK320" s="46">
        <v>47840</v>
      </c>
      <c r="AL320" s="46">
        <f t="shared" si="273"/>
        <v>49753.599999999999</v>
      </c>
      <c r="AM320" s="46">
        <v>0</v>
      </c>
      <c r="AN320" s="46">
        <f t="shared" si="287"/>
        <v>0</v>
      </c>
      <c r="AO320" s="46">
        <v>0</v>
      </c>
      <c r="AP320" s="46">
        <f t="shared" si="274"/>
        <v>0</v>
      </c>
      <c r="AQ320" s="46">
        <v>0</v>
      </c>
      <c r="AR320" s="46">
        <f t="shared" si="275"/>
        <v>0</v>
      </c>
      <c r="AS320" s="46">
        <v>0</v>
      </c>
      <c r="AT320" s="46">
        <f t="shared" si="276"/>
        <v>0</v>
      </c>
      <c r="AU320" s="46">
        <v>0</v>
      </c>
      <c r="AV320" s="46">
        <f t="shared" si="277"/>
        <v>0</v>
      </c>
      <c r="AW320" s="46">
        <v>0</v>
      </c>
      <c r="AX320" s="46">
        <f t="shared" si="278"/>
        <v>0</v>
      </c>
      <c r="AY320" s="46">
        <v>0</v>
      </c>
      <c r="AZ320" s="46">
        <f t="shared" si="288"/>
        <v>0</v>
      </c>
      <c r="BA320" s="46">
        <v>0</v>
      </c>
      <c r="BB320" s="46">
        <f t="shared" si="289"/>
        <v>0</v>
      </c>
      <c r="BC320" s="46">
        <v>0</v>
      </c>
      <c r="BD320" s="46">
        <f t="shared" si="290"/>
        <v>0</v>
      </c>
      <c r="BE320" s="46">
        <v>0</v>
      </c>
      <c r="BF320" s="46">
        <f t="shared" si="291"/>
        <v>0</v>
      </c>
      <c r="BG320" s="46">
        <v>0</v>
      </c>
      <c r="BH320" s="46">
        <f t="shared" si="292"/>
        <v>0</v>
      </c>
      <c r="BI320" s="46">
        <v>0</v>
      </c>
      <c r="BJ320" s="46">
        <f t="shared" si="293"/>
        <v>0</v>
      </c>
      <c r="BK320" s="46">
        <v>0</v>
      </c>
      <c r="BL320" s="46">
        <f t="shared" si="294"/>
        <v>0</v>
      </c>
      <c r="BM320" s="46">
        <v>0</v>
      </c>
      <c r="BN320" s="46">
        <f t="shared" si="295"/>
        <v>0</v>
      </c>
      <c r="BO320" s="46">
        <v>0</v>
      </c>
      <c r="BP320" s="46">
        <f t="shared" si="296"/>
        <v>0</v>
      </c>
      <c r="BQ320" s="46">
        <v>0</v>
      </c>
      <c r="BR320" s="46">
        <f t="shared" si="297"/>
        <v>0</v>
      </c>
      <c r="BS320" s="46">
        <v>0</v>
      </c>
      <c r="BT320" s="46">
        <f t="shared" si="298"/>
        <v>0</v>
      </c>
      <c r="BU320" s="46">
        <v>0</v>
      </c>
      <c r="BV320" s="46">
        <f t="shared" si="299"/>
        <v>0</v>
      </c>
      <c r="BW320" s="46">
        <v>0</v>
      </c>
      <c r="BX320" s="46">
        <f t="shared" si="300"/>
        <v>0</v>
      </c>
      <c r="BY320" s="46">
        <v>0</v>
      </c>
      <c r="BZ320" s="46">
        <f t="shared" si="301"/>
        <v>0</v>
      </c>
      <c r="CA320" s="47">
        <v>0</v>
      </c>
      <c r="CB320" s="46">
        <f t="shared" si="302"/>
        <v>0</v>
      </c>
      <c r="CC320" s="48">
        <v>0</v>
      </c>
      <c r="CD320" s="46">
        <f t="shared" si="303"/>
        <v>0</v>
      </c>
      <c r="CE320" s="49">
        <v>10</v>
      </c>
      <c r="CF320" s="50">
        <f t="shared" si="308"/>
        <v>4975.3599999999997</v>
      </c>
      <c r="CG320" s="51">
        <v>47840</v>
      </c>
      <c r="CH320" s="52"/>
      <c r="CI320" s="52"/>
      <c r="CJ320" s="52"/>
      <c r="CK320" s="52">
        <f t="shared" si="309"/>
        <v>4975.3599999999997</v>
      </c>
      <c r="CL320" s="52">
        <f t="shared" si="306"/>
        <v>4975.3599999999997</v>
      </c>
      <c r="CM320" s="52">
        <f t="shared" si="306"/>
        <v>4975.3599999999997</v>
      </c>
      <c r="CN320" s="52">
        <f t="shared" si="306"/>
        <v>4975.3599999999997</v>
      </c>
      <c r="CO320" s="52">
        <f t="shared" si="306"/>
        <v>4975.3599999999997</v>
      </c>
      <c r="CP320" s="52">
        <f t="shared" si="306"/>
        <v>4975.3599999999997</v>
      </c>
      <c r="CQ320" s="52">
        <f t="shared" si="306"/>
        <v>4975.3599999999997</v>
      </c>
      <c r="CR320" s="52">
        <f t="shared" si="306"/>
        <v>4975.3599999999997</v>
      </c>
      <c r="CS320" s="52">
        <f t="shared" si="306"/>
        <v>4975.3599999999997</v>
      </c>
      <c r="CT320" s="52">
        <f>$CF320</f>
        <v>4975.3599999999997</v>
      </c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4">
        <v>0</v>
      </c>
      <c r="DH320" s="55">
        <v>10</v>
      </c>
      <c r="DI320" s="56" t="s">
        <v>756</v>
      </c>
      <c r="DJ320" s="57">
        <v>0</v>
      </c>
      <c r="DK320" s="57">
        <v>0</v>
      </c>
      <c r="DL320" s="57">
        <v>47840</v>
      </c>
      <c r="DM320" s="57">
        <v>43056</v>
      </c>
      <c r="DN320" s="57">
        <v>38272</v>
      </c>
      <c r="DO320" s="57">
        <v>0</v>
      </c>
      <c r="DP320" s="58">
        <v>0</v>
      </c>
      <c r="DQ320" s="58">
        <v>621.91999999999996</v>
      </c>
      <c r="DR320" s="58">
        <v>559.72799999999995</v>
      </c>
      <c r="DS320" s="58">
        <v>497.536</v>
      </c>
    </row>
    <row r="321" spans="1:123" x14ac:dyDescent="0.25">
      <c r="A321" s="30" t="s">
        <v>1281</v>
      </c>
      <c r="B321" s="65">
        <v>1730016</v>
      </c>
      <c r="C321" s="66"/>
      <c r="D321" s="67" t="s">
        <v>1282</v>
      </c>
      <c r="E321" s="34" t="s">
        <v>478</v>
      </c>
      <c r="F321" s="34" t="s">
        <v>833</v>
      </c>
      <c r="G321" s="34" t="s">
        <v>534</v>
      </c>
      <c r="H321" s="34" t="s">
        <v>722</v>
      </c>
      <c r="I321" s="34" t="s">
        <v>704</v>
      </c>
      <c r="J321" s="34" t="s">
        <v>221</v>
      </c>
      <c r="K321" s="34" t="s">
        <v>491</v>
      </c>
      <c r="L321" s="34" t="s">
        <v>492</v>
      </c>
      <c r="M321" s="36">
        <v>1.04</v>
      </c>
      <c r="N321" s="69" t="s">
        <v>586</v>
      </c>
      <c r="O321" s="69" t="s">
        <v>30</v>
      </c>
      <c r="P321" s="37" t="s">
        <v>493</v>
      </c>
      <c r="Q321" s="38">
        <v>2023</v>
      </c>
      <c r="R321" s="39" t="s">
        <v>30</v>
      </c>
      <c r="S321" s="37" t="s">
        <v>469</v>
      </c>
      <c r="T321" s="39" t="s">
        <v>494</v>
      </c>
      <c r="U321" s="39" t="s">
        <v>495</v>
      </c>
      <c r="V321" s="39" t="s">
        <v>496</v>
      </c>
      <c r="W321" s="40" t="s">
        <v>834</v>
      </c>
      <c r="X321" s="40" t="s">
        <v>680</v>
      </c>
      <c r="Y321" s="41"/>
      <c r="Z321" s="274">
        <v>0</v>
      </c>
      <c r="AA321" s="42"/>
      <c r="AB321" s="43">
        <v>10400</v>
      </c>
      <c r="AC321" s="43">
        <v>0</v>
      </c>
      <c r="AD321" s="43"/>
      <c r="AE321" s="43">
        <v>0</v>
      </c>
      <c r="AF321" s="44"/>
      <c r="AG321" s="45">
        <f t="shared" si="304"/>
        <v>10400</v>
      </c>
      <c r="AH321" s="45">
        <f t="shared" si="305"/>
        <v>10400</v>
      </c>
      <c r="AI321" s="45">
        <f t="shared" si="262"/>
        <v>10400</v>
      </c>
      <c r="AJ321" s="46">
        <v>10400</v>
      </c>
      <c r="AK321" s="46">
        <v>0</v>
      </c>
      <c r="AL321" s="46">
        <f t="shared" si="273"/>
        <v>0</v>
      </c>
      <c r="AM321" s="46">
        <v>0</v>
      </c>
      <c r="AN321" s="46">
        <f t="shared" si="287"/>
        <v>0</v>
      </c>
      <c r="AO321" s="46">
        <v>0</v>
      </c>
      <c r="AP321" s="46">
        <f t="shared" si="274"/>
        <v>0</v>
      </c>
      <c r="AQ321" s="46">
        <v>0</v>
      </c>
      <c r="AR321" s="46">
        <f t="shared" si="275"/>
        <v>0</v>
      </c>
      <c r="AS321" s="46">
        <v>0</v>
      </c>
      <c r="AT321" s="46">
        <f t="shared" si="276"/>
        <v>0</v>
      </c>
      <c r="AU321" s="46">
        <v>0</v>
      </c>
      <c r="AV321" s="46">
        <f t="shared" si="277"/>
        <v>0</v>
      </c>
      <c r="AW321" s="46">
        <v>0</v>
      </c>
      <c r="AX321" s="46">
        <f t="shared" si="278"/>
        <v>0</v>
      </c>
      <c r="AY321" s="46">
        <v>0</v>
      </c>
      <c r="AZ321" s="46">
        <f t="shared" si="288"/>
        <v>0</v>
      </c>
      <c r="BA321" s="46">
        <v>0</v>
      </c>
      <c r="BB321" s="46">
        <f t="shared" si="289"/>
        <v>0</v>
      </c>
      <c r="BC321" s="46">
        <v>0</v>
      </c>
      <c r="BD321" s="46">
        <f t="shared" si="290"/>
        <v>0</v>
      </c>
      <c r="BE321" s="46">
        <v>0</v>
      </c>
      <c r="BF321" s="46">
        <f t="shared" si="291"/>
        <v>0</v>
      </c>
      <c r="BG321" s="46">
        <v>0</v>
      </c>
      <c r="BH321" s="46">
        <f t="shared" si="292"/>
        <v>0</v>
      </c>
      <c r="BI321" s="46">
        <v>0</v>
      </c>
      <c r="BJ321" s="46">
        <f t="shared" si="293"/>
        <v>0</v>
      </c>
      <c r="BK321" s="46">
        <v>0</v>
      </c>
      <c r="BL321" s="46">
        <f t="shared" si="294"/>
        <v>0</v>
      </c>
      <c r="BM321" s="46">
        <v>0</v>
      </c>
      <c r="BN321" s="46">
        <f t="shared" si="295"/>
        <v>0</v>
      </c>
      <c r="BO321" s="46">
        <v>0</v>
      </c>
      <c r="BP321" s="46">
        <f t="shared" si="296"/>
        <v>0</v>
      </c>
      <c r="BQ321" s="46">
        <v>0</v>
      </c>
      <c r="BR321" s="46">
        <f t="shared" si="297"/>
        <v>0</v>
      </c>
      <c r="BS321" s="46">
        <v>0</v>
      </c>
      <c r="BT321" s="46">
        <f t="shared" si="298"/>
        <v>0</v>
      </c>
      <c r="BU321" s="46">
        <v>0</v>
      </c>
      <c r="BV321" s="46">
        <f t="shared" si="299"/>
        <v>0</v>
      </c>
      <c r="BW321" s="46">
        <v>0</v>
      </c>
      <c r="BX321" s="46">
        <f t="shared" si="300"/>
        <v>0</v>
      </c>
      <c r="BY321" s="46">
        <v>0</v>
      </c>
      <c r="BZ321" s="46">
        <f t="shared" si="301"/>
        <v>0</v>
      </c>
      <c r="CA321" s="47">
        <v>0</v>
      </c>
      <c r="CB321" s="46">
        <f t="shared" si="302"/>
        <v>0</v>
      </c>
      <c r="CC321" s="48">
        <v>0</v>
      </c>
      <c r="CD321" s="46">
        <f t="shared" si="303"/>
        <v>0</v>
      </c>
      <c r="CE321" s="49">
        <v>10</v>
      </c>
      <c r="CF321" s="50">
        <f t="shared" si="308"/>
        <v>1040</v>
      </c>
      <c r="CG321" s="51">
        <v>10400</v>
      </c>
      <c r="CH321" s="52"/>
      <c r="CI321" s="52"/>
      <c r="CJ321" s="52">
        <f>$CF321</f>
        <v>1040</v>
      </c>
      <c r="CK321" s="52">
        <f t="shared" si="309"/>
        <v>1040</v>
      </c>
      <c r="CL321" s="52">
        <f t="shared" si="306"/>
        <v>1040</v>
      </c>
      <c r="CM321" s="52">
        <f t="shared" si="306"/>
        <v>1040</v>
      </c>
      <c r="CN321" s="52">
        <f t="shared" si="306"/>
        <v>1040</v>
      </c>
      <c r="CO321" s="52">
        <f t="shared" si="306"/>
        <v>1040</v>
      </c>
      <c r="CP321" s="52">
        <f t="shared" si="306"/>
        <v>1040</v>
      </c>
      <c r="CQ321" s="52">
        <f t="shared" si="306"/>
        <v>1040</v>
      </c>
      <c r="CR321" s="52">
        <f t="shared" si="306"/>
        <v>1040</v>
      </c>
      <c r="CS321" s="52">
        <f t="shared" si="306"/>
        <v>1040</v>
      </c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4">
        <v>0</v>
      </c>
      <c r="DH321" s="55">
        <v>10</v>
      </c>
      <c r="DI321" s="56" t="s">
        <v>756</v>
      </c>
      <c r="DJ321" s="57">
        <v>0</v>
      </c>
      <c r="DK321" s="57">
        <v>10400</v>
      </c>
      <c r="DL321" s="57">
        <v>9360</v>
      </c>
      <c r="DM321" s="57">
        <v>8320</v>
      </c>
      <c r="DN321" s="57">
        <v>7280</v>
      </c>
      <c r="DO321" s="57">
        <v>0</v>
      </c>
      <c r="DP321" s="58">
        <v>135.19999999999999</v>
      </c>
      <c r="DQ321" s="58">
        <v>121.67999999999999</v>
      </c>
      <c r="DR321" s="58">
        <v>108.16</v>
      </c>
      <c r="DS321" s="58">
        <v>94.64</v>
      </c>
    </row>
    <row r="322" spans="1:123" x14ac:dyDescent="0.25">
      <c r="A322" s="30" t="s">
        <v>1283</v>
      </c>
      <c r="B322" s="65">
        <v>1730017</v>
      </c>
      <c r="C322" s="66"/>
      <c r="D322" s="67" t="s">
        <v>1284</v>
      </c>
      <c r="E322" s="34" t="s">
        <v>478</v>
      </c>
      <c r="F322" s="34" t="s">
        <v>833</v>
      </c>
      <c r="G322" s="34" t="s">
        <v>534</v>
      </c>
      <c r="H322" s="34" t="s">
        <v>722</v>
      </c>
      <c r="I322" s="34" t="s">
        <v>704</v>
      </c>
      <c r="J322" s="34" t="s">
        <v>221</v>
      </c>
      <c r="K322" s="34" t="s">
        <v>491</v>
      </c>
      <c r="L322" s="34" t="s">
        <v>492</v>
      </c>
      <c r="M322" s="36">
        <v>1.04</v>
      </c>
      <c r="N322" s="69" t="s">
        <v>586</v>
      </c>
      <c r="O322" s="69" t="s">
        <v>30</v>
      </c>
      <c r="P322" s="37" t="s">
        <v>493</v>
      </c>
      <c r="Q322" s="38">
        <v>2023</v>
      </c>
      <c r="R322" s="39" t="s">
        <v>30</v>
      </c>
      <c r="S322" s="37" t="s">
        <v>469</v>
      </c>
      <c r="T322" s="39" t="s">
        <v>494</v>
      </c>
      <c r="U322" s="39" t="s">
        <v>495</v>
      </c>
      <c r="V322" s="39" t="s">
        <v>496</v>
      </c>
      <c r="W322" s="40" t="s">
        <v>834</v>
      </c>
      <c r="X322" s="40" t="s">
        <v>680</v>
      </c>
      <c r="Y322" s="41"/>
      <c r="Z322" s="274">
        <v>0</v>
      </c>
      <c r="AA322" s="42"/>
      <c r="AB322" s="43">
        <v>21840</v>
      </c>
      <c r="AC322" s="43">
        <v>0</v>
      </c>
      <c r="AD322" s="43"/>
      <c r="AE322" s="43">
        <v>0</v>
      </c>
      <c r="AF322" s="44"/>
      <c r="AG322" s="45">
        <f t="shared" si="304"/>
        <v>21840</v>
      </c>
      <c r="AH322" s="45">
        <f t="shared" si="305"/>
        <v>21840</v>
      </c>
      <c r="AI322" s="45">
        <f t="shared" ref="AI322:AI385" si="310">AH322+Z322</f>
        <v>21840</v>
      </c>
      <c r="AJ322" s="46">
        <v>21840</v>
      </c>
      <c r="AK322" s="46">
        <v>0</v>
      </c>
      <c r="AL322" s="46">
        <f t="shared" si="273"/>
        <v>0</v>
      </c>
      <c r="AM322" s="46">
        <v>0</v>
      </c>
      <c r="AN322" s="46">
        <f t="shared" si="287"/>
        <v>0</v>
      </c>
      <c r="AO322" s="46">
        <v>0</v>
      </c>
      <c r="AP322" s="46">
        <f t="shared" si="274"/>
        <v>0</v>
      </c>
      <c r="AQ322" s="46">
        <v>0</v>
      </c>
      <c r="AR322" s="46">
        <f t="shared" si="275"/>
        <v>0</v>
      </c>
      <c r="AS322" s="46">
        <v>0</v>
      </c>
      <c r="AT322" s="46">
        <f t="shared" si="276"/>
        <v>0</v>
      </c>
      <c r="AU322" s="46">
        <v>0</v>
      </c>
      <c r="AV322" s="46">
        <f t="shared" si="277"/>
        <v>0</v>
      </c>
      <c r="AW322" s="46">
        <v>0</v>
      </c>
      <c r="AX322" s="46">
        <f t="shared" si="278"/>
        <v>0</v>
      </c>
      <c r="AY322" s="46">
        <v>0</v>
      </c>
      <c r="AZ322" s="46">
        <f t="shared" si="288"/>
        <v>0</v>
      </c>
      <c r="BA322" s="46">
        <v>0</v>
      </c>
      <c r="BB322" s="46">
        <f t="shared" si="289"/>
        <v>0</v>
      </c>
      <c r="BC322" s="46">
        <v>0</v>
      </c>
      <c r="BD322" s="46">
        <f t="shared" si="290"/>
        <v>0</v>
      </c>
      <c r="BE322" s="46">
        <v>0</v>
      </c>
      <c r="BF322" s="46">
        <f t="shared" si="291"/>
        <v>0</v>
      </c>
      <c r="BG322" s="46">
        <v>0</v>
      </c>
      <c r="BH322" s="46">
        <f t="shared" si="292"/>
        <v>0</v>
      </c>
      <c r="BI322" s="46">
        <v>0</v>
      </c>
      <c r="BJ322" s="46">
        <f t="shared" si="293"/>
        <v>0</v>
      </c>
      <c r="BK322" s="46">
        <v>0</v>
      </c>
      <c r="BL322" s="46">
        <f t="shared" si="294"/>
        <v>0</v>
      </c>
      <c r="BM322" s="46">
        <v>0</v>
      </c>
      <c r="BN322" s="46">
        <f t="shared" si="295"/>
        <v>0</v>
      </c>
      <c r="BO322" s="46">
        <v>0</v>
      </c>
      <c r="BP322" s="46">
        <f t="shared" si="296"/>
        <v>0</v>
      </c>
      <c r="BQ322" s="46">
        <v>0</v>
      </c>
      <c r="BR322" s="46">
        <f t="shared" si="297"/>
        <v>0</v>
      </c>
      <c r="BS322" s="46">
        <v>0</v>
      </c>
      <c r="BT322" s="46">
        <f t="shared" si="298"/>
        <v>0</v>
      </c>
      <c r="BU322" s="46">
        <v>0</v>
      </c>
      <c r="BV322" s="46">
        <f t="shared" si="299"/>
        <v>0</v>
      </c>
      <c r="BW322" s="46">
        <v>0</v>
      </c>
      <c r="BX322" s="46">
        <f t="shared" si="300"/>
        <v>0</v>
      </c>
      <c r="BY322" s="46">
        <v>0</v>
      </c>
      <c r="BZ322" s="46">
        <f t="shared" si="301"/>
        <v>0</v>
      </c>
      <c r="CA322" s="47">
        <v>0</v>
      </c>
      <c r="CB322" s="46">
        <f t="shared" si="302"/>
        <v>0</v>
      </c>
      <c r="CC322" s="48">
        <v>0</v>
      </c>
      <c r="CD322" s="46">
        <f t="shared" si="303"/>
        <v>0</v>
      </c>
      <c r="CE322" s="49">
        <v>10</v>
      </c>
      <c r="CF322" s="50">
        <f t="shared" si="308"/>
        <v>2184</v>
      </c>
      <c r="CG322" s="51">
        <v>21840</v>
      </c>
      <c r="CH322" s="52"/>
      <c r="CI322" s="52"/>
      <c r="CJ322" s="52">
        <f>$CF322</f>
        <v>2184</v>
      </c>
      <c r="CK322" s="52">
        <f t="shared" si="309"/>
        <v>2184</v>
      </c>
      <c r="CL322" s="52">
        <f t="shared" si="306"/>
        <v>2184</v>
      </c>
      <c r="CM322" s="52">
        <f t="shared" si="306"/>
        <v>2184</v>
      </c>
      <c r="CN322" s="52">
        <f t="shared" si="306"/>
        <v>2184</v>
      </c>
      <c r="CO322" s="52">
        <f t="shared" si="306"/>
        <v>2184</v>
      </c>
      <c r="CP322" s="52">
        <f t="shared" si="306"/>
        <v>2184</v>
      </c>
      <c r="CQ322" s="52">
        <f t="shared" si="306"/>
        <v>2184</v>
      </c>
      <c r="CR322" s="52">
        <f t="shared" si="306"/>
        <v>2184</v>
      </c>
      <c r="CS322" s="52">
        <f t="shared" si="306"/>
        <v>2184</v>
      </c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4">
        <v>0</v>
      </c>
      <c r="DH322" s="55">
        <v>10</v>
      </c>
      <c r="DI322" s="56" t="s">
        <v>756</v>
      </c>
      <c r="DJ322" s="57">
        <v>0</v>
      </c>
      <c r="DK322" s="57">
        <v>21840</v>
      </c>
      <c r="DL322" s="57">
        <v>19656</v>
      </c>
      <c r="DM322" s="57">
        <v>17472</v>
      </c>
      <c r="DN322" s="57">
        <v>15288</v>
      </c>
      <c r="DO322" s="57">
        <v>0</v>
      </c>
      <c r="DP322" s="58">
        <v>283.91999999999996</v>
      </c>
      <c r="DQ322" s="58">
        <v>255.52799999999999</v>
      </c>
      <c r="DR322" s="58">
        <v>227.136</v>
      </c>
      <c r="DS322" s="58">
        <v>198.744</v>
      </c>
    </row>
    <row r="323" spans="1:123" x14ac:dyDescent="0.25">
      <c r="A323" s="30" t="s">
        <v>1285</v>
      </c>
      <c r="B323" s="65">
        <v>1730018</v>
      </c>
      <c r="C323" s="66"/>
      <c r="D323" s="67" t="s">
        <v>1286</v>
      </c>
      <c r="E323" s="34" t="s">
        <v>478</v>
      </c>
      <c r="F323" s="34" t="s">
        <v>833</v>
      </c>
      <c r="G323" s="34" t="s">
        <v>534</v>
      </c>
      <c r="H323" s="34" t="s">
        <v>722</v>
      </c>
      <c r="I323" s="34" t="s">
        <v>704</v>
      </c>
      <c r="J323" s="34" t="s">
        <v>221</v>
      </c>
      <c r="K323" s="34" t="s">
        <v>491</v>
      </c>
      <c r="L323" s="34" t="s">
        <v>492</v>
      </c>
      <c r="M323" s="36">
        <v>1.04</v>
      </c>
      <c r="N323" s="69" t="s">
        <v>586</v>
      </c>
      <c r="O323" s="69" t="s">
        <v>30</v>
      </c>
      <c r="P323" s="37" t="s">
        <v>493</v>
      </c>
      <c r="Q323" s="38">
        <v>2023</v>
      </c>
      <c r="R323" s="39" t="s">
        <v>30</v>
      </c>
      <c r="S323" s="37" t="s">
        <v>469</v>
      </c>
      <c r="T323" s="39" t="s">
        <v>494</v>
      </c>
      <c r="U323" s="39" t="s">
        <v>495</v>
      </c>
      <c r="V323" s="39" t="s">
        <v>496</v>
      </c>
      <c r="W323" s="40" t="s">
        <v>834</v>
      </c>
      <c r="X323" s="40" t="s">
        <v>680</v>
      </c>
      <c r="Y323" s="41"/>
      <c r="Z323" s="274">
        <v>0</v>
      </c>
      <c r="AA323" s="42"/>
      <c r="AB323" s="43">
        <v>60320</v>
      </c>
      <c r="AC323" s="43">
        <v>0</v>
      </c>
      <c r="AD323" s="43"/>
      <c r="AE323" s="43">
        <v>0</v>
      </c>
      <c r="AF323" s="44"/>
      <c r="AG323" s="45">
        <f t="shared" si="304"/>
        <v>60320</v>
      </c>
      <c r="AH323" s="45">
        <f t="shared" si="305"/>
        <v>60320</v>
      </c>
      <c r="AI323" s="45">
        <f t="shared" si="310"/>
        <v>60320</v>
      </c>
      <c r="AJ323" s="46">
        <v>60320</v>
      </c>
      <c r="AK323" s="46">
        <v>0</v>
      </c>
      <c r="AL323" s="46">
        <f t="shared" si="273"/>
        <v>0</v>
      </c>
      <c r="AM323" s="46">
        <v>0</v>
      </c>
      <c r="AN323" s="46">
        <f t="shared" si="287"/>
        <v>0</v>
      </c>
      <c r="AO323" s="46">
        <v>0</v>
      </c>
      <c r="AP323" s="46">
        <f t="shared" si="274"/>
        <v>0</v>
      </c>
      <c r="AQ323" s="46">
        <v>0</v>
      </c>
      <c r="AR323" s="46">
        <f t="shared" si="275"/>
        <v>0</v>
      </c>
      <c r="AS323" s="46">
        <v>0</v>
      </c>
      <c r="AT323" s="46">
        <f t="shared" si="276"/>
        <v>0</v>
      </c>
      <c r="AU323" s="46">
        <v>0</v>
      </c>
      <c r="AV323" s="46">
        <f t="shared" si="277"/>
        <v>0</v>
      </c>
      <c r="AW323" s="46">
        <v>0</v>
      </c>
      <c r="AX323" s="46">
        <f t="shared" si="278"/>
        <v>0</v>
      </c>
      <c r="AY323" s="46">
        <v>0</v>
      </c>
      <c r="AZ323" s="46">
        <f t="shared" si="288"/>
        <v>0</v>
      </c>
      <c r="BA323" s="46">
        <v>0</v>
      </c>
      <c r="BB323" s="46">
        <f t="shared" si="289"/>
        <v>0</v>
      </c>
      <c r="BC323" s="46">
        <v>0</v>
      </c>
      <c r="BD323" s="46">
        <f t="shared" si="290"/>
        <v>0</v>
      </c>
      <c r="BE323" s="46">
        <v>0</v>
      </c>
      <c r="BF323" s="46">
        <f t="shared" si="291"/>
        <v>0</v>
      </c>
      <c r="BG323" s="46">
        <v>0</v>
      </c>
      <c r="BH323" s="46">
        <f t="shared" si="292"/>
        <v>0</v>
      </c>
      <c r="BI323" s="46">
        <v>0</v>
      </c>
      <c r="BJ323" s="46">
        <f t="shared" si="293"/>
        <v>0</v>
      </c>
      <c r="BK323" s="46">
        <v>0</v>
      </c>
      <c r="BL323" s="46">
        <f t="shared" si="294"/>
        <v>0</v>
      </c>
      <c r="BM323" s="46">
        <v>0</v>
      </c>
      <c r="BN323" s="46">
        <f t="shared" si="295"/>
        <v>0</v>
      </c>
      <c r="BO323" s="46">
        <v>0</v>
      </c>
      <c r="BP323" s="46">
        <f t="shared" si="296"/>
        <v>0</v>
      </c>
      <c r="BQ323" s="46">
        <v>0</v>
      </c>
      <c r="BR323" s="46">
        <f t="shared" si="297"/>
        <v>0</v>
      </c>
      <c r="BS323" s="46">
        <v>0</v>
      </c>
      <c r="BT323" s="46">
        <f t="shared" si="298"/>
        <v>0</v>
      </c>
      <c r="BU323" s="46">
        <v>0</v>
      </c>
      <c r="BV323" s="46">
        <f t="shared" si="299"/>
        <v>0</v>
      </c>
      <c r="BW323" s="46">
        <v>0</v>
      </c>
      <c r="BX323" s="46">
        <f t="shared" si="300"/>
        <v>0</v>
      </c>
      <c r="BY323" s="46">
        <v>0</v>
      </c>
      <c r="BZ323" s="46">
        <f t="shared" si="301"/>
        <v>0</v>
      </c>
      <c r="CA323" s="47">
        <v>0</v>
      </c>
      <c r="CB323" s="46">
        <f t="shared" si="302"/>
        <v>0</v>
      </c>
      <c r="CC323" s="48">
        <v>0</v>
      </c>
      <c r="CD323" s="46">
        <f t="shared" si="303"/>
        <v>0</v>
      </c>
      <c r="CE323" s="49">
        <v>10</v>
      </c>
      <c r="CF323" s="50">
        <f t="shared" si="308"/>
        <v>6032</v>
      </c>
      <c r="CG323" s="51">
        <v>60320</v>
      </c>
      <c r="CH323" s="52"/>
      <c r="CI323" s="52"/>
      <c r="CJ323" s="52">
        <f>$CF323</f>
        <v>6032</v>
      </c>
      <c r="CK323" s="52">
        <f t="shared" si="309"/>
        <v>6032</v>
      </c>
      <c r="CL323" s="52">
        <f t="shared" si="309"/>
        <v>6032</v>
      </c>
      <c r="CM323" s="52">
        <f t="shared" si="309"/>
        <v>6032</v>
      </c>
      <c r="CN323" s="52">
        <f t="shared" si="309"/>
        <v>6032</v>
      </c>
      <c r="CO323" s="52">
        <f t="shared" si="309"/>
        <v>6032</v>
      </c>
      <c r="CP323" s="52">
        <f t="shared" si="309"/>
        <v>6032</v>
      </c>
      <c r="CQ323" s="52">
        <f t="shared" si="309"/>
        <v>6032</v>
      </c>
      <c r="CR323" s="52">
        <f t="shared" si="309"/>
        <v>6032</v>
      </c>
      <c r="CS323" s="52">
        <f t="shared" si="309"/>
        <v>6032</v>
      </c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4">
        <v>0</v>
      </c>
      <c r="DH323" s="55">
        <v>10</v>
      </c>
      <c r="DI323" s="56" t="s">
        <v>756</v>
      </c>
      <c r="DJ323" s="57">
        <v>0</v>
      </c>
      <c r="DK323" s="57">
        <v>60320</v>
      </c>
      <c r="DL323" s="57">
        <v>54288</v>
      </c>
      <c r="DM323" s="57">
        <v>48256</v>
      </c>
      <c r="DN323" s="57">
        <v>42224</v>
      </c>
      <c r="DO323" s="57">
        <v>0</v>
      </c>
      <c r="DP323" s="58">
        <v>784.16</v>
      </c>
      <c r="DQ323" s="58">
        <v>705.74399999999991</v>
      </c>
      <c r="DR323" s="58">
        <v>627.32799999999997</v>
      </c>
      <c r="DS323" s="58">
        <v>548.91199999999992</v>
      </c>
    </row>
    <row r="324" spans="1:123" x14ac:dyDescent="0.25">
      <c r="A324" s="30" t="s">
        <v>1287</v>
      </c>
      <c r="B324" s="65">
        <v>1730019</v>
      </c>
      <c r="C324" s="66"/>
      <c r="D324" s="67" t="s">
        <v>1288</v>
      </c>
      <c r="E324" s="34" t="s">
        <v>478</v>
      </c>
      <c r="F324" s="34" t="s">
        <v>833</v>
      </c>
      <c r="G324" s="34" t="s">
        <v>534</v>
      </c>
      <c r="H324" s="34" t="s">
        <v>722</v>
      </c>
      <c r="I324" s="34" t="s">
        <v>704</v>
      </c>
      <c r="J324" s="34" t="s">
        <v>221</v>
      </c>
      <c r="K324" s="34" t="s">
        <v>491</v>
      </c>
      <c r="L324" s="34" t="s">
        <v>492</v>
      </c>
      <c r="M324" s="36">
        <v>1.04</v>
      </c>
      <c r="N324" s="69" t="s">
        <v>586</v>
      </c>
      <c r="O324" s="69" t="s">
        <v>30</v>
      </c>
      <c r="P324" s="37" t="s">
        <v>493</v>
      </c>
      <c r="Q324" s="38">
        <v>2023</v>
      </c>
      <c r="R324" s="39" t="s">
        <v>30</v>
      </c>
      <c r="S324" s="37" t="s">
        <v>469</v>
      </c>
      <c r="T324" s="39" t="s">
        <v>494</v>
      </c>
      <c r="U324" s="39" t="s">
        <v>495</v>
      </c>
      <c r="V324" s="39" t="s">
        <v>496</v>
      </c>
      <c r="W324" s="40" t="s">
        <v>834</v>
      </c>
      <c r="X324" s="40" t="s">
        <v>680</v>
      </c>
      <c r="Y324" s="41"/>
      <c r="Z324" s="274">
        <v>0</v>
      </c>
      <c r="AA324" s="42"/>
      <c r="AB324" s="43">
        <v>46800</v>
      </c>
      <c r="AC324" s="43">
        <v>0</v>
      </c>
      <c r="AD324" s="43"/>
      <c r="AE324" s="43">
        <v>0</v>
      </c>
      <c r="AF324" s="44"/>
      <c r="AG324" s="45">
        <f t="shared" si="304"/>
        <v>46800</v>
      </c>
      <c r="AH324" s="45">
        <f t="shared" si="305"/>
        <v>46800</v>
      </c>
      <c r="AI324" s="45">
        <f t="shared" si="310"/>
        <v>46800</v>
      </c>
      <c r="AJ324" s="46">
        <v>46800</v>
      </c>
      <c r="AK324" s="46">
        <v>0</v>
      </c>
      <c r="AL324" s="46">
        <f t="shared" si="273"/>
        <v>0</v>
      </c>
      <c r="AM324" s="46">
        <v>0</v>
      </c>
      <c r="AN324" s="46">
        <f t="shared" si="287"/>
        <v>0</v>
      </c>
      <c r="AO324" s="46">
        <v>0</v>
      </c>
      <c r="AP324" s="46">
        <f t="shared" si="274"/>
        <v>0</v>
      </c>
      <c r="AQ324" s="46">
        <v>0</v>
      </c>
      <c r="AR324" s="46">
        <f t="shared" si="275"/>
        <v>0</v>
      </c>
      <c r="AS324" s="46">
        <v>0</v>
      </c>
      <c r="AT324" s="46">
        <f t="shared" si="276"/>
        <v>0</v>
      </c>
      <c r="AU324" s="46">
        <v>0</v>
      </c>
      <c r="AV324" s="46">
        <f t="shared" si="277"/>
        <v>0</v>
      </c>
      <c r="AW324" s="46">
        <v>0</v>
      </c>
      <c r="AX324" s="46">
        <f t="shared" si="278"/>
        <v>0</v>
      </c>
      <c r="AY324" s="46">
        <v>0</v>
      </c>
      <c r="AZ324" s="46">
        <f t="shared" si="288"/>
        <v>0</v>
      </c>
      <c r="BA324" s="46">
        <v>0</v>
      </c>
      <c r="BB324" s="46">
        <f t="shared" si="289"/>
        <v>0</v>
      </c>
      <c r="BC324" s="46">
        <v>0</v>
      </c>
      <c r="BD324" s="46">
        <f t="shared" si="290"/>
        <v>0</v>
      </c>
      <c r="BE324" s="46">
        <v>0</v>
      </c>
      <c r="BF324" s="46">
        <f t="shared" si="291"/>
        <v>0</v>
      </c>
      <c r="BG324" s="46">
        <v>0</v>
      </c>
      <c r="BH324" s="46">
        <f t="shared" si="292"/>
        <v>0</v>
      </c>
      <c r="BI324" s="46">
        <v>0</v>
      </c>
      <c r="BJ324" s="46">
        <f t="shared" si="293"/>
        <v>0</v>
      </c>
      <c r="BK324" s="46">
        <v>0</v>
      </c>
      <c r="BL324" s="46">
        <f t="shared" si="294"/>
        <v>0</v>
      </c>
      <c r="BM324" s="46">
        <v>0</v>
      </c>
      <c r="BN324" s="46">
        <f t="shared" si="295"/>
        <v>0</v>
      </c>
      <c r="BO324" s="46">
        <v>0</v>
      </c>
      <c r="BP324" s="46">
        <f t="shared" si="296"/>
        <v>0</v>
      </c>
      <c r="BQ324" s="46">
        <v>0</v>
      </c>
      <c r="BR324" s="46">
        <f t="shared" si="297"/>
        <v>0</v>
      </c>
      <c r="BS324" s="46">
        <v>0</v>
      </c>
      <c r="BT324" s="46">
        <f t="shared" si="298"/>
        <v>0</v>
      </c>
      <c r="BU324" s="46">
        <v>0</v>
      </c>
      <c r="BV324" s="46">
        <f t="shared" si="299"/>
        <v>0</v>
      </c>
      <c r="BW324" s="46">
        <v>0</v>
      </c>
      <c r="BX324" s="46">
        <f t="shared" si="300"/>
        <v>0</v>
      </c>
      <c r="BY324" s="46">
        <v>0</v>
      </c>
      <c r="BZ324" s="46">
        <f t="shared" si="301"/>
        <v>0</v>
      </c>
      <c r="CA324" s="47">
        <v>0</v>
      </c>
      <c r="CB324" s="46">
        <f t="shared" si="302"/>
        <v>0</v>
      </c>
      <c r="CC324" s="48">
        <v>0</v>
      </c>
      <c r="CD324" s="46">
        <f t="shared" si="303"/>
        <v>0</v>
      </c>
      <c r="CE324" s="49">
        <v>10</v>
      </c>
      <c r="CF324" s="50">
        <f t="shared" si="308"/>
        <v>4680</v>
      </c>
      <c r="CG324" s="51">
        <v>46800</v>
      </c>
      <c r="CH324" s="52"/>
      <c r="CI324" s="52"/>
      <c r="CJ324" s="52">
        <f>$CF324</f>
        <v>4680</v>
      </c>
      <c r="CK324" s="52">
        <f t="shared" si="309"/>
        <v>4680</v>
      </c>
      <c r="CL324" s="52">
        <f t="shared" si="309"/>
        <v>4680</v>
      </c>
      <c r="CM324" s="52">
        <f t="shared" si="309"/>
        <v>4680</v>
      </c>
      <c r="CN324" s="52">
        <f t="shared" si="309"/>
        <v>4680</v>
      </c>
      <c r="CO324" s="52">
        <f t="shared" si="309"/>
        <v>4680</v>
      </c>
      <c r="CP324" s="52">
        <f t="shared" si="309"/>
        <v>4680</v>
      </c>
      <c r="CQ324" s="52">
        <f t="shared" si="309"/>
        <v>4680</v>
      </c>
      <c r="CR324" s="52">
        <f t="shared" si="309"/>
        <v>4680</v>
      </c>
      <c r="CS324" s="52">
        <f t="shared" si="309"/>
        <v>4680</v>
      </c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4">
        <v>0</v>
      </c>
      <c r="DH324" s="55">
        <v>10</v>
      </c>
      <c r="DI324" s="56" t="s">
        <v>756</v>
      </c>
      <c r="DJ324" s="57">
        <v>0</v>
      </c>
      <c r="DK324" s="57">
        <v>46800</v>
      </c>
      <c r="DL324" s="57">
        <v>42120</v>
      </c>
      <c r="DM324" s="57">
        <v>37440</v>
      </c>
      <c r="DN324" s="57">
        <v>32760</v>
      </c>
      <c r="DO324" s="57">
        <v>0</v>
      </c>
      <c r="DP324" s="58">
        <v>608.4</v>
      </c>
      <c r="DQ324" s="58">
        <v>547.55999999999995</v>
      </c>
      <c r="DR324" s="58">
        <v>486.71999999999997</v>
      </c>
      <c r="DS324" s="58">
        <v>425.88</v>
      </c>
    </row>
    <row r="325" spans="1:123" x14ac:dyDescent="0.25">
      <c r="A325" s="30" t="s">
        <v>1289</v>
      </c>
      <c r="B325" s="65">
        <v>1730020</v>
      </c>
      <c r="C325" s="66"/>
      <c r="D325" s="67" t="s">
        <v>1290</v>
      </c>
      <c r="E325" s="34" t="s">
        <v>478</v>
      </c>
      <c r="F325" s="34" t="s">
        <v>833</v>
      </c>
      <c r="G325" s="34" t="s">
        <v>534</v>
      </c>
      <c r="H325" s="34" t="s">
        <v>722</v>
      </c>
      <c r="I325" s="34" t="s">
        <v>704</v>
      </c>
      <c r="J325" s="34" t="s">
        <v>221</v>
      </c>
      <c r="K325" s="34" t="s">
        <v>491</v>
      </c>
      <c r="L325" s="34" t="s">
        <v>492</v>
      </c>
      <c r="M325" s="36">
        <v>1.04</v>
      </c>
      <c r="N325" s="69" t="s">
        <v>586</v>
      </c>
      <c r="O325" s="69" t="s">
        <v>30</v>
      </c>
      <c r="P325" s="37" t="s">
        <v>493</v>
      </c>
      <c r="Q325" s="38">
        <v>2023</v>
      </c>
      <c r="R325" s="39" t="s">
        <v>30</v>
      </c>
      <c r="S325" s="37" t="s">
        <v>469</v>
      </c>
      <c r="T325" s="39" t="s">
        <v>494</v>
      </c>
      <c r="U325" s="39" t="s">
        <v>495</v>
      </c>
      <c r="V325" s="39" t="s">
        <v>496</v>
      </c>
      <c r="W325" s="40" t="s">
        <v>834</v>
      </c>
      <c r="X325" s="40" t="s">
        <v>680</v>
      </c>
      <c r="Y325" s="41"/>
      <c r="Z325" s="274">
        <v>0</v>
      </c>
      <c r="AA325" s="42"/>
      <c r="AB325" s="43">
        <v>60320</v>
      </c>
      <c r="AC325" s="43">
        <v>0</v>
      </c>
      <c r="AD325" s="43"/>
      <c r="AE325" s="43">
        <v>0</v>
      </c>
      <c r="AF325" s="44"/>
      <c r="AG325" s="45">
        <f t="shared" si="304"/>
        <v>60320</v>
      </c>
      <c r="AH325" s="45">
        <f t="shared" si="305"/>
        <v>62732.800000000003</v>
      </c>
      <c r="AI325" s="45">
        <f t="shared" si="310"/>
        <v>62732.800000000003</v>
      </c>
      <c r="AJ325" s="46">
        <v>0</v>
      </c>
      <c r="AK325" s="46">
        <v>60320</v>
      </c>
      <c r="AL325" s="46">
        <f t="shared" si="273"/>
        <v>62732.800000000003</v>
      </c>
      <c r="AM325" s="46">
        <v>0</v>
      </c>
      <c r="AN325" s="46">
        <f t="shared" si="287"/>
        <v>0</v>
      </c>
      <c r="AO325" s="46">
        <v>0</v>
      </c>
      <c r="AP325" s="46">
        <f t="shared" si="274"/>
        <v>0</v>
      </c>
      <c r="AQ325" s="46">
        <v>0</v>
      </c>
      <c r="AR325" s="46">
        <f t="shared" si="275"/>
        <v>0</v>
      </c>
      <c r="AS325" s="46">
        <v>0</v>
      </c>
      <c r="AT325" s="46">
        <f t="shared" si="276"/>
        <v>0</v>
      </c>
      <c r="AU325" s="46">
        <v>0</v>
      </c>
      <c r="AV325" s="46">
        <f t="shared" si="277"/>
        <v>0</v>
      </c>
      <c r="AW325" s="46">
        <v>0</v>
      </c>
      <c r="AX325" s="46">
        <f t="shared" si="278"/>
        <v>0</v>
      </c>
      <c r="AY325" s="46">
        <v>0</v>
      </c>
      <c r="AZ325" s="46">
        <f t="shared" si="288"/>
        <v>0</v>
      </c>
      <c r="BA325" s="46">
        <v>0</v>
      </c>
      <c r="BB325" s="46">
        <f t="shared" si="289"/>
        <v>0</v>
      </c>
      <c r="BC325" s="46">
        <v>0</v>
      </c>
      <c r="BD325" s="46">
        <f t="shared" si="290"/>
        <v>0</v>
      </c>
      <c r="BE325" s="46">
        <v>0</v>
      </c>
      <c r="BF325" s="46">
        <f t="shared" si="291"/>
        <v>0</v>
      </c>
      <c r="BG325" s="46">
        <v>0</v>
      </c>
      <c r="BH325" s="46">
        <f t="shared" si="292"/>
        <v>0</v>
      </c>
      <c r="BI325" s="46">
        <v>0</v>
      </c>
      <c r="BJ325" s="46">
        <f t="shared" si="293"/>
        <v>0</v>
      </c>
      <c r="BK325" s="46">
        <v>0</v>
      </c>
      <c r="BL325" s="46">
        <f t="shared" si="294"/>
        <v>0</v>
      </c>
      <c r="BM325" s="46">
        <v>0</v>
      </c>
      <c r="BN325" s="46">
        <f t="shared" si="295"/>
        <v>0</v>
      </c>
      <c r="BO325" s="46">
        <v>0</v>
      </c>
      <c r="BP325" s="46">
        <f t="shared" si="296"/>
        <v>0</v>
      </c>
      <c r="BQ325" s="46">
        <v>0</v>
      </c>
      <c r="BR325" s="46">
        <f t="shared" si="297"/>
        <v>0</v>
      </c>
      <c r="BS325" s="46">
        <v>0</v>
      </c>
      <c r="BT325" s="46">
        <f t="shared" si="298"/>
        <v>0</v>
      </c>
      <c r="BU325" s="46">
        <v>0</v>
      </c>
      <c r="BV325" s="46">
        <f t="shared" si="299"/>
        <v>0</v>
      </c>
      <c r="BW325" s="46">
        <v>0</v>
      </c>
      <c r="BX325" s="46">
        <f t="shared" si="300"/>
        <v>0</v>
      </c>
      <c r="BY325" s="46">
        <v>0</v>
      </c>
      <c r="BZ325" s="46">
        <f t="shared" si="301"/>
        <v>0</v>
      </c>
      <c r="CA325" s="47">
        <v>0</v>
      </c>
      <c r="CB325" s="46">
        <f t="shared" si="302"/>
        <v>0</v>
      </c>
      <c r="CC325" s="48">
        <v>0</v>
      </c>
      <c r="CD325" s="46">
        <f t="shared" si="303"/>
        <v>0</v>
      </c>
      <c r="CE325" s="49">
        <v>10</v>
      </c>
      <c r="CF325" s="50">
        <f t="shared" si="308"/>
        <v>6273.2800000000007</v>
      </c>
      <c r="CG325" s="51">
        <v>60320</v>
      </c>
      <c r="CH325" s="52"/>
      <c r="CI325" s="52"/>
      <c r="CJ325" s="52"/>
      <c r="CK325" s="52">
        <f t="shared" si="309"/>
        <v>6273.2800000000007</v>
      </c>
      <c r="CL325" s="52">
        <f t="shared" si="309"/>
        <v>6273.2800000000007</v>
      </c>
      <c r="CM325" s="52">
        <f t="shared" si="309"/>
        <v>6273.2800000000007</v>
      </c>
      <c r="CN325" s="52">
        <f t="shared" si="309"/>
        <v>6273.2800000000007</v>
      </c>
      <c r="CO325" s="52">
        <f t="shared" si="309"/>
        <v>6273.2800000000007</v>
      </c>
      <c r="CP325" s="52">
        <f t="shared" si="309"/>
        <v>6273.2800000000007</v>
      </c>
      <c r="CQ325" s="52">
        <f t="shared" si="309"/>
        <v>6273.2800000000007</v>
      </c>
      <c r="CR325" s="52">
        <f t="shared" si="309"/>
        <v>6273.2800000000007</v>
      </c>
      <c r="CS325" s="52">
        <f t="shared" si="309"/>
        <v>6273.2800000000007</v>
      </c>
      <c r="CT325" s="52">
        <f>$CF325</f>
        <v>6273.2800000000007</v>
      </c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4">
        <v>0</v>
      </c>
      <c r="DH325" s="55">
        <v>10</v>
      </c>
      <c r="DI325" s="56" t="s">
        <v>756</v>
      </c>
      <c r="DJ325" s="57">
        <v>0</v>
      </c>
      <c r="DK325" s="57">
        <v>0</v>
      </c>
      <c r="DL325" s="57">
        <v>60320</v>
      </c>
      <c r="DM325" s="57">
        <v>54288</v>
      </c>
      <c r="DN325" s="57">
        <v>48256</v>
      </c>
      <c r="DO325" s="57">
        <v>0</v>
      </c>
      <c r="DP325" s="58">
        <v>0</v>
      </c>
      <c r="DQ325" s="58">
        <v>784.16</v>
      </c>
      <c r="DR325" s="58">
        <v>705.74399999999991</v>
      </c>
      <c r="DS325" s="58">
        <v>627.32799999999997</v>
      </c>
    </row>
    <row r="326" spans="1:123" x14ac:dyDescent="0.25">
      <c r="A326" s="30" t="s">
        <v>1291</v>
      </c>
      <c r="B326" s="65">
        <v>1730021</v>
      </c>
      <c r="C326" s="66"/>
      <c r="D326" s="67" t="s">
        <v>1292</v>
      </c>
      <c r="E326" s="34" t="s">
        <v>478</v>
      </c>
      <c r="F326" s="34" t="s">
        <v>833</v>
      </c>
      <c r="G326" s="34" t="s">
        <v>463</v>
      </c>
      <c r="H326" s="34" t="s">
        <v>722</v>
      </c>
      <c r="I326" s="34" t="s">
        <v>704</v>
      </c>
      <c r="J326" s="34" t="s">
        <v>94</v>
      </c>
      <c r="K326" s="34" t="s">
        <v>491</v>
      </c>
      <c r="L326" s="34" t="s">
        <v>492</v>
      </c>
      <c r="M326" s="36">
        <v>1.04</v>
      </c>
      <c r="N326" s="69" t="s">
        <v>468</v>
      </c>
      <c r="O326" s="69" t="s">
        <v>30</v>
      </c>
      <c r="P326" s="37" t="s">
        <v>493</v>
      </c>
      <c r="Q326" s="38">
        <v>2023</v>
      </c>
      <c r="R326" s="39" t="s">
        <v>58</v>
      </c>
      <c r="S326" s="37" t="s">
        <v>469</v>
      </c>
      <c r="T326" s="39" t="s">
        <v>494</v>
      </c>
      <c r="U326" s="39" t="s">
        <v>495</v>
      </c>
      <c r="V326" s="39" t="s">
        <v>496</v>
      </c>
      <c r="W326" s="40" t="s">
        <v>705</v>
      </c>
      <c r="X326" s="40" t="s">
        <v>680</v>
      </c>
      <c r="Y326" s="41"/>
      <c r="Z326" s="274">
        <v>0</v>
      </c>
      <c r="AA326" s="42"/>
      <c r="AB326" s="43">
        <v>47840</v>
      </c>
      <c r="AC326" s="43">
        <v>0</v>
      </c>
      <c r="AD326" s="43"/>
      <c r="AE326" s="43">
        <v>0</v>
      </c>
      <c r="AF326" s="44"/>
      <c r="AG326" s="45">
        <f t="shared" si="304"/>
        <v>47840</v>
      </c>
      <c r="AH326" s="45">
        <f t="shared" si="305"/>
        <v>49753.599999999999</v>
      </c>
      <c r="AI326" s="45">
        <f t="shared" si="310"/>
        <v>49753.599999999999</v>
      </c>
      <c r="AJ326" s="46">
        <v>0</v>
      </c>
      <c r="AK326" s="46">
        <v>0</v>
      </c>
      <c r="AL326" s="46">
        <f t="shared" si="273"/>
        <v>0</v>
      </c>
      <c r="AM326" s="46">
        <v>47840</v>
      </c>
      <c r="AN326" s="46">
        <f t="shared" si="287"/>
        <v>49753.599999999999</v>
      </c>
      <c r="AO326" s="46">
        <v>0</v>
      </c>
      <c r="AP326" s="46">
        <f t="shared" si="274"/>
        <v>0</v>
      </c>
      <c r="AQ326" s="46">
        <v>0</v>
      </c>
      <c r="AR326" s="46">
        <f t="shared" si="275"/>
        <v>0</v>
      </c>
      <c r="AS326" s="46">
        <v>0</v>
      </c>
      <c r="AT326" s="46">
        <f t="shared" si="276"/>
        <v>0</v>
      </c>
      <c r="AU326" s="46">
        <v>0</v>
      </c>
      <c r="AV326" s="46">
        <f t="shared" si="277"/>
        <v>0</v>
      </c>
      <c r="AW326" s="46">
        <v>0</v>
      </c>
      <c r="AX326" s="46">
        <f t="shared" si="278"/>
        <v>0</v>
      </c>
      <c r="AY326" s="46">
        <v>0</v>
      </c>
      <c r="AZ326" s="46">
        <f t="shared" si="288"/>
        <v>0</v>
      </c>
      <c r="BA326" s="46">
        <v>0</v>
      </c>
      <c r="BB326" s="46">
        <f t="shared" si="289"/>
        <v>0</v>
      </c>
      <c r="BC326" s="46">
        <v>0</v>
      </c>
      <c r="BD326" s="46">
        <f t="shared" si="290"/>
        <v>0</v>
      </c>
      <c r="BE326" s="46">
        <v>0</v>
      </c>
      <c r="BF326" s="46">
        <f t="shared" si="291"/>
        <v>0</v>
      </c>
      <c r="BG326" s="46">
        <v>0</v>
      </c>
      <c r="BH326" s="46">
        <f t="shared" si="292"/>
        <v>0</v>
      </c>
      <c r="BI326" s="46">
        <v>0</v>
      </c>
      <c r="BJ326" s="46">
        <f t="shared" si="293"/>
        <v>0</v>
      </c>
      <c r="BK326" s="46">
        <v>0</v>
      </c>
      <c r="BL326" s="46">
        <f t="shared" si="294"/>
        <v>0</v>
      </c>
      <c r="BM326" s="46">
        <v>0</v>
      </c>
      <c r="BN326" s="46">
        <f t="shared" si="295"/>
        <v>0</v>
      </c>
      <c r="BO326" s="46">
        <v>0</v>
      </c>
      <c r="BP326" s="46">
        <f t="shared" si="296"/>
        <v>0</v>
      </c>
      <c r="BQ326" s="46">
        <v>0</v>
      </c>
      <c r="BR326" s="46">
        <f t="shared" si="297"/>
        <v>0</v>
      </c>
      <c r="BS326" s="46">
        <v>0</v>
      </c>
      <c r="BT326" s="46">
        <f t="shared" si="298"/>
        <v>0</v>
      </c>
      <c r="BU326" s="46">
        <v>0</v>
      </c>
      <c r="BV326" s="46">
        <f t="shared" si="299"/>
        <v>0</v>
      </c>
      <c r="BW326" s="46">
        <v>0</v>
      </c>
      <c r="BX326" s="46">
        <f t="shared" si="300"/>
        <v>0</v>
      </c>
      <c r="BY326" s="46">
        <v>0</v>
      </c>
      <c r="BZ326" s="46">
        <f t="shared" si="301"/>
        <v>0</v>
      </c>
      <c r="CA326" s="47">
        <v>0</v>
      </c>
      <c r="CB326" s="46">
        <f t="shared" si="302"/>
        <v>0</v>
      </c>
      <c r="CC326" s="48">
        <v>0</v>
      </c>
      <c r="CD326" s="46">
        <f t="shared" si="303"/>
        <v>0</v>
      </c>
      <c r="CE326" s="49">
        <v>10</v>
      </c>
      <c r="CF326" s="50">
        <f t="shared" si="308"/>
        <v>4975.3599999999997</v>
      </c>
      <c r="CG326" s="51">
        <v>47840</v>
      </c>
      <c r="CH326" s="52"/>
      <c r="CI326" s="52"/>
      <c r="CJ326" s="52"/>
      <c r="CK326" s="53"/>
      <c r="CL326" s="52">
        <f t="shared" si="309"/>
        <v>4975.3599999999997</v>
      </c>
      <c r="CM326" s="52">
        <f t="shared" si="309"/>
        <v>4975.3599999999997</v>
      </c>
      <c r="CN326" s="52">
        <f t="shared" si="309"/>
        <v>4975.3599999999997</v>
      </c>
      <c r="CO326" s="52">
        <f t="shared" si="309"/>
        <v>4975.3599999999997</v>
      </c>
      <c r="CP326" s="52">
        <f t="shared" si="309"/>
        <v>4975.3599999999997</v>
      </c>
      <c r="CQ326" s="52">
        <f t="shared" si="309"/>
        <v>4975.3599999999997</v>
      </c>
      <c r="CR326" s="52">
        <f t="shared" si="309"/>
        <v>4975.3599999999997</v>
      </c>
      <c r="CS326" s="52">
        <f t="shared" si="309"/>
        <v>4975.3599999999997</v>
      </c>
      <c r="CT326" s="52">
        <f>$CF326</f>
        <v>4975.3599999999997</v>
      </c>
      <c r="CU326" s="52">
        <f>$CF326</f>
        <v>4975.3599999999997</v>
      </c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4">
        <v>0</v>
      </c>
      <c r="DH326" s="55">
        <v>10</v>
      </c>
      <c r="DI326" s="56" t="s">
        <v>756</v>
      </c>
      <c r="DJ326" s="57">
        <v>0</v>
      </c>
      <c r="DK326" s="57">
        <v>0</v>
      </c>
      <c r="DL326" s="57">
        <v>0</v>
      </c>
      <c r="DM326" s="57">
        <v>47840</v>
      </c>
      <c r="DN326" s="57">
        <v>43056</v>
      </c>
      <c r="DO326" s="57">
        <v>0</v>
      </c>
      <c r="DP326" s="58">
        <v>0</v>
      </c>
      <c r="DQ326" s="58">
        <v>0</v>
      </c>
      <c r="DR326" s="58">
        <v>621.91999999999996</v>
      </c>
      <c r="DS326" s="58">
        <v>559.72799999999995</v>
      </c>
    </row>
    <row r="327" spans="1:123" x14ac:dyDescent="0.25">
      <c r="A327" s="30" t="s">
        <v>1293</v>
      </c>
      <c r="B327" s="65">
        <v>1730022</v>
      </c>
      <c r="C327" s="66"/>
      <c r="D327" s="67" t="s">
        <v>1294</v>
      </c>
      <c r="E327" s="34" t="s">
        <v>478</v>
      </c>
      <c r="F327" s="34" t="s">
        <v>833</v>
      </c>
      <c r="G327" s="34" t="s">
        <v>463</v>
      </c>
      <c r="H327" s="34" t="s">
        <v>722</v>
      </c>
      <c r="I327" s="34" t="s">
        <v>704</v>
      </c>
      <c r="J327" s="34" t="s">
        <v>94</v>
      </c>
      <c r="K327" s="34" t="s">
        <v>491</v>
      </c>
      <c r="L327" s="34" t="s">
        <v>492</v>
      </c>
      <c r="M327" s="36">
        <v>1.04</v>
      </c>
      <c r="N327" s="69" t="s">
        <v>468</v>
      </c>
      <c r="O327" s="69" t="s">
        <v>30</v>
      </c>
      <c r="P327" s="37" t="s">
        <v>493</v>
      </c>
      <c r="Q327" s="38">
        <v>2023</v>
      </c>
      <c r="R327" s="39" t="s">
        <v>58</v>
      </c>
      <c r="S327" s="37" t="s">
        <v>469</v>
      </c>
      <c r="T327" s="39" t="s">
        <v>494</v>
      </c>
      <c r="U327" s="39" t="s">
        <v>495</v>
      </c>
      <c r="V327" s="39" t="s">
        <v>496</v>
      </c>
      <c r="W327" s="40" t="s">
        <v>705</v>
      </c>
      <c r="X327" s="40" t="s">
        <v>680</v>
      </c>
      <c r="Y327" s="41"/>
      <c r="Z327" s="274">
        <v>0</v>
      </c>
      <c r="AA327" s="42"/>
      <c r="AB327" s="43">
        <v>49400</v>
      </c>
      <c r="AC327" s="43">
        <v>0</v>
      </c>
      <c r="AD327" s="43"/>
      <c r="AE327" s="43">
        <v>0</v>
      </c>
      <c r="AF327" s="44"/>
      <c r="AG327" s="45">
        <f t="shared" si="304"/>
        <v>49400</v>
      </c>
      <c r="AH327" s="45">
        <f t="shared" si="305"/>
        <v>51376</v>
      </c>
      <c r="AI327" s="45">
        <f t="shared" si="310"/>
        <v>51376</v>
      </c>
      <c r="AJ327" s="46">
        <v>0</v>
      </c>
      <c r="AK327" s="46">
        <v>0</v>
      </c>
      <c r="AL327" s="46">
        <f t="shared" si="273"/>
        <v>0</v>
      </c>
      <c r="AM327" s="46">
        <v>49400</v>
      </c>
      <c r="AN327" s="46">
        <f t="shared" si="287"/>
        <v>51376</v>
      </c>
      <c r="AO327" s="46">
        <v>0</v>
      </c>
      <c r="AP327" s="46">
        <f t="shared" si="274"/>
        <v>0</v>
      </c>
      <c r="AQ327" s="46">
        <v>0</v>
      </c>
      <c r="AR327" s="46">
        <f t="shared" si="275"/>
        <v>0</v>
      </c>
      <c r="AS327" s="46">
        <v>0</v>
      </c>
      <c r="AT327" s="46">
        <f t="shared" si="276"/>
        <v>0</v>
      </c>
      <c r="AU327" s="46">
        <v>0</v>
      </c>
      <c r="AV327" s="46">
        <f t="shared" si="277"/>
        <v>0</v>
      </c>
      <c r="AW327" s="46">
        <v>0</v>
      </c>
      <c r="AX327" s="46">
        <f t="shared" si="278"/>
        <v>0</v>
      </c>
      <c r="AY327" s="46">
        <v>0</v>
      </c>
      <c r="AZ327" s="46">
        <f t="shared" si="288"/>
        <v>0</v>
      </c>
      <c r="BA327" s="46">
        <v>0</v>
      </c>
      <c r="BB327" s="46">
        <f t="shared" si="289"/>
        <v>0</v>
      </c>
      <c r="BC327" s="46">
        <v>0</v>
      </c>
      <c r="BD327" s="46">
        <f t="shared" si="290"/>
        <v>0</v>
      </c>
      <c r="BE327" s="46">
        <v>0</v>
      </c>
      <c r="BF327" s="46">
        <f t="shared" si="291"/>
        <v>0</v>
      </c>
      <c r="BG327" s="46">
        <v>0</v>
      </c>
      <c r="BH327" s="46">
        <f t="shared" si="292"/>
        <v>0</v>
      </c>
      <c r="BI327" s="46">
        <v>0</v>
      </c>
      <c r="BJ327" s="46">
        <f t="shared" si="293"/>
        <v>0</v>
      </c>
      <c r="BK327" s="46">
        <v>0</v>
      </c>
      <c r="BL327" s="46">
        <f t="shared" si="294"/>
        <v>0</v>
      </c>
      <c r="BM327" s="46">
        <v>0</v>
      </c>
      <c r="BN327" s="46">
        <f t="shared" si="295"/>
        <v>0</v>
      </c>
      <c r="BO327" s="46">
        <v>0</v>
      </c>
      <c r="BP327" s="46">
        <f t="shared" si="296"/>
        <v>0</v>
      </c>
      <c r="BQ327" s="46">
        <v>0</v>
      </c>
      <c r="BR327" s="46">
        <f t="shared" si="297"/>
        <v>0</v>
      </c>
      <c r="BS327" s="46">
        <v>0</v>
      </c>
      <c r="BT327" s="46">
        <f t="shared" si="298"/>
        <v>0</v>
      </c>
      <c r="BU327" s="46">
        <v>0</v>
      </c>
      <c r="BV327" s="46">
        <f t="shared" si="299"/>
        <v>0</v>
      </c>
      <c r="BW327" s="46">
        <v>0</v>
      </c>
      <c r="BX327" s="46">
        <f t="shared" si="300"/>
        <v>0</v>
      </c>
      <c r="BY327" s="46">
        <v>0</v>
      </c>
      <c r="BZ327" s="46">
        <f t="shared" si="301"/>
        <v>0</v>
      </c>
      <c r="CA327" s="47">
        <v>0</v>
      </c>
      <c r="CB327" s="46">
        <f t="shared" si="302"/>
        <v>0</v>
      </c>
      <c r="CC327" s="48">
        <v>0</v>
      </c>
      <c r="CD327" s="46">
        <f t="shared" si="303"/>
        <v>0</v>
      </c>
      <c r="CE327" s="49">
        <v>10</v>
      </c>
      <c r="CF327" s="50">
        <f t="shared" si="308"/>
        <v>5137.6000000000004</v>
      </c>
      <c r="CG327" s="51">
        <v>49400</v>
      </c>
      <c r="CH327" s="52"/>
      <c r="CI327" s="52"/>
      <c r="CJ327" s="52"/>
      <c r="CK327" s="53"/>
      <c r="CL327" s="52">
        <f t="shared" si="309"/>
        <v>5137.6000000000004</v>
      </c>
      <c r="CM327" s="52">
        <f t="shared" si="309"/>
        <v>5137.6000000000004</v>
      </c>
      <c r="CN327" s="52">
        <f t="shared" si="309"/>
        <v>5137.6000000000004</v>
      </c>
      <c r="CO327" s="52">
        <f t="shared" si="309"/>
        <v>5137.6000000000004</v>
      </c>
      <c r="CP327" s="52">
        <f t="shared" si="309"/>
        <v>5137.6000000000004</v>
      </c>
      <c r="CQ327" s="52">
        <f t="shared" si="309"/>
        <v>5137.6000000000004</v>
      </c>
      <c r="CR327" s="52">
        <f t="shared" si="309"/>
        <v>5137.6000000000004</v>
      </c>
      <c r="CS327" s="52">
        <f t="shared" si="309"/>
        <v>5137.6000000000004</v>
      </c>
      <c r="CT327" s="52">
        <f>$CF327</f>
        <v>5137.6000000000004</v>
      </c>
      <c r="CU327" s="52">
        <f>$CF327</f>
        <v>5137.6000000000004</v>
      </c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4">
        <v>0</v>
      </c>
      <c r="DH327" s="55">
        <v>10</v>
      </c>
      <c r="DI327" s="56" t="s">
        <v>706</v>
      </c>
      <c r="DJ327" s="57">
        <v>0</v>
      </c>
      <c r="DK327" s="57">
        <v>0</v>
      </c>
      <c r="DL327" s="57">
        <v>0</v>
      </c>
      <c r="DM327" s="57">
        <v>49400</v>
      </c>
      <c r="DN327" s="57">
        <v>44460</v>
      </c>
      <c r="DO327" s="57">
        <v>0</v>
      </c>
      <c r="DP327" s="58">
        <v>0</v>
      </c>
      <c r="DQ327" s="58">
        <v>0</v>
      </c>
      <c r="DR327" s="58">
        <v>642.19999999999993</v>
      </c>
      <c r="DS327" s="58">
        <v>577.98</v>
      </c>
    </row>
    <row r="328" spans="1:123" x14ac:dyDescent="0.25">
      <c r="A328" s="30" t="s">
        <v>1295</v>
      </c>
      <c r="B328" s="65">
        <v>1730023</v>
      </c>
      <c r="C328" s="66"/>
      <c r="D328" s="67" t="s">
        <v>1296</v>
      </c>
      <c r="E328" s="34" t="s">
        <v>863</v>
      </c>
      <c r="F328" s="34" t="s">
        <v>833</v>
      </c>
      <c r="G328" s="34" t="s">
        <v>463</v>
      </c>
      <c r="H328" s="34" t="s">
        <v>722</v>
      </c>
      <c r="I328" s="34" t="s">
        <v>704</v>
      </c>
      <c r="J328" s="34" t="s">
        <v>94</v>
      </c>
      <c r="K328" s="34" t="s">
        <v>491</v>
      </c>
      <c r="L328" s="34" t="s">
        <v>492</v>
      </c>
      <c r="M328" s="36">
        <v>1.04</v>
      </c>
      <c r="N328" s="69" t="s">
        <v>468</v>
      </c>
      <c r="O328" s="69" t="s">
        <v>30</v>
      </c>
      <c r="P328" s="37" t="s">
        <v>493</v>
      </c>
      <c r="Q328" s="38">
        <v>2023</v>
      </c>
      <c r="R328" s="39" t="s">
        <v>58</v>
      </c>
      <c r="S328" s="37" t="s">
        <v>469</v>
      </c>
      <c r="T328" s="39" t="s">
        <v>494</v>
      </c>
      <c r="U328" s="39" t="s">
        <v>495</v>
      </c>
      <c r="V328" s="39" t="s">
        <v>496</v>
      </c>
      <c r="W328" s="40" t="s">
        <v>1297</v>
      </c>
      <c r="X328" s="40" t="s">
        <v>680</v>
      </c>
      <c r="Y328" s="41"/>
      <c r="Z328" s="274">
        <v>0</v>
      </c>
      <c r="AA328" s="42"/>
      <c r="AB328" s="43">
        <v>37440</v>
      </c>
      <c r="AC328" s="43">
        <v>0</v>
      </c>
      <c r="AD328" s="43"/>
      <c r="AE328" s="43">
        <v>0</v>
      </c>
      <c r="AF328" s="44"/>
      <c r="AG328" s="45">
        <f t="shared" si="304"/>
        <v>37440</v>
      </c>
      <c r="AH328" s="45">
        <f t="shared" si="305"/>
        <v>38937.599999999999</v>
      </c>
      <c r="AI328" s="45">
        <f t="shared" si="310"/>
        <v>38937.599999999999</v>
      </c>
      <c r="AJ328" s="46">
        <v>0</v>
      </c>
      <c r="AK328" s="46">
        <v>0</v>
      </c>
      <c r="AL328" s="46">
        <f t="shared" si="273"/>
        <v>0</v>
      </c>
      <c r="AM328" s="46">
        <v>37440</v>
      </c>
      <c r="AN328" s="46">
        <f t="shared" si="287"/>
        <v>38937.599999999999</v>
      </c>
      <c r="AO328" s="46">
        <v>0</v>
      </c>
      <c r="AP328" s="46">
        <f t="shared" si="274"/>
        <v>0</v>
      </c>
      <c r="AQ328" s="46">
        <v>0</v>
      </c>
      <c r="AR328" s="46">
        <f t="shared" si="275"/>
        <v>0</v>
      </c>
      <c r="AS328" s="46">
        <v>0</v>
      </c>
      <c r="AT328" s="46">
        <f t="shared" si="276"/>
        <v>0</v>
      </c>
      <c r="AU328" s="46">
        <v>0</v>
      </c>
      <c r="AV328" s="46">
        <f t="shared" si="277"/>
        <v>0</v>
      </c>
      <c r="AW328" s="46">
        <v>0</v>
      </c>
      <c r="AX328" s="46">
        <f t="shared" si="278"/>
        <v>0</v>
      </c>
      <c r="AY328" s="46">
        <v>0</v>
      </c>
      <c r="AZ328" s="46">
        <f t="shared" si="288"/>
        <v>0</v>
      </c>
      <c r="BA328" s="46">
        <v>0</v>
      </c>
      <c r="BB328" s="46">
        <f t="shared" si="289"/>
        <v>0</v>
      </c>
      <c r="BC328" s="46">
        <v>0</v>
      </c>
      <c r="BD328" s="46">
        <f t="shared" si="290"/>
        <v>0</v>
      </c>
      <c r="BE328" s="46">
        <v>0</v>
      </c>
      <c r="BF328" s="46">
        <f t="shared" si="291"/>
        <v>0</v>
      </c>
      <c r="BG328" s="46">
        <v>0</v>
      </c>
      <c r="BH328" s="46">
        <f t="shared" si="292"/>
        <v>0</v>
      </c>
      <c r="BI328" s="46">
        <v>0</v>
      </c>
      <c r="BJ328" s="46">
        <f t="shared" si="293"/>
        <v>0</v>
      </c>
      <c r="BK328" s="46">
        <v>0</v>
      </c>
      <c r="BL328" s="46">
        <f t="shared" si="294"/>
        <v>0</v>
      </c>
      <c r="BM328" s="46">
        <v>0</v>
      </c>
      <c r="BN328" s="46">
        <f t="shared" si="295"/>
        <v>0</v>
      </c>
      <c r="BO328" s="46">
        <v>0</v>
      </c>
      <c r="BP328" s="46">
        <f t="shared" si="296"/>
        <v>0</v>
      </c>
      <c r="BQ328" s="46">
        <v>0</v>
      </c>
      <c r="BR328" s="46">
        <f t="shared" si="297"/>
        <v>0</v>
      </c>
      <c r="BS328" s="46">
        <v>0</v>
      </c>
      <c r="BT328" s="46">
        <f t="shared" si="298"/>
        <v>0</v>
      </c>
      <c r="BU328" s="46">
        <v>0</v>
      </c>
      <c r="BV328" s="46">
        <f t="shared" si="299"/>
        <v>0</v>
      </c>
      <c r="BW328" s="46">
        <v>0</v>
      </c>
      <c r="BX328" s="46">
        <f t="shared" si="300"/>
        <v>0</v>
      </c>
      <c r="BY328" s="46">
        <v>0</v>
      </c>
      <c r="BZ328" s="46">
        <f t="shared" si="301"/>
        <v>0</v>
      </c>
      <c r="CA328" s="47">
        <v>0</v>
      </c>
      <c r="CB328" s="46">
        <f t="shared" si="302"/>
        <v>0</v>
      </c>
      <c r="CC328" s="48">
        <v>0</v>
      </c>
      <c r="CD328" s="46">
        <f t="shared" si="303"/>
        <v>0</v>
      </c>
      <c r="CE328" s="49">
        <v>10</v>
      </c>
      <c r="CF328" s="50">
        <f t="shared" si="308"/>
        <v>3893.7599999999998</v>
      </c>
      <c r="CG328" s="51">
        <v>37440</v>
      </c>
      <c r="CH328" s="52"/>
      <c r="CI328" s="52"/>
      <c r="CJ328" s="52"/>
      <c r="CK328" s="53"/>
      <c r="CL328" s="52">
        <f t="shared" si="309"/>
        <v>3893.7599999999998</v>
      </c>
      <c r="CM328" s="52">
        <f t="shared" si="309"/>
        <v>3893.7599999999998</v>
      </c>
      <c r="CN328" s="52">
        <f t="shared" si="309"/>
        <v>3893.7599999999998</v>
      </c>
      <c r="CO328" s="52">
        <f t="shared" si="309"/>
        <v>3893.7599999999998</v>
      </c>
      <c r="CP328" s="52">
        <f t="shared" si="309"/>
        <v>3893.7599999999998</v>
      </c>
      <c r="CQ328" s="52">
        <f t="shared" si="309"/>
        <v>3893.7599999999998</v>
      </c>
      <c r="CR328" s="52">
        <f t="shared" si="309"/>
        <v>3893.7599999999998</v>
      </c>
      <c r="CS328" s="52">
        <f t="shared" si="309"/>
        <v>3893.7599999999998</v>
      </c>
      <c r="CT328" s="52">
        <f>$CF328</f>
        <v>3893.7599999999998</v>
      </c>
      <c r="CU328" s="52">
        <f>$CF328</f>
        <v>3893.7599999999998</v>
      </c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4">
        <v>0</v>
      </c>
      <c r="DH328" s="55">
        <v>10</v>
      </c>
      <c r="DI328" s="56" t="s">
        <v>756</v>
      </c>
      <c r="DJ328" s="57">
        <v>0</v>
      </c>
      <c r="DK328" s="57">
        <v>0</v>
      </c>
      <c r="DL328" s="57">
        <v>0</v>
      </c>
      <c r="DM328" s="57">
        <v>37440</v>
      </c>
      <c r="DN328" s="57">
        <v>33696</v>
      </c>
      <c r="DO328" s="57">
        <v>0</v>
      </c>
      <c r="DP328" s="58">
        <v>0</v>
      </c>
      <c r="DQ328" s="58">
        <v>0</v>
      </c>
      <c r="DR328" s="58">
        <v>486.71999999999997</v>
      </c>
      <c r="DS328" s="58">
        <v>438.048</v>
      </c>
    </row>
    <row r="329" spans="1:123" x14ac:dyDescent="0.25">
      <c r="A329" s="30" t="s">
        <v>1298</v>
      </c>
      <c r="B329" s="65">
        <v>1730024</v>
      </c>
      <c r="C329" s="66"/>
      <c r="D329" s="67" t="s">
        <v>1299</v>
      </c>
      <c r="E329" s="34" t="s">
        <v>863</v>
      </c>
      <c r="F329" s="34" t="s">
        <v>833</v>
      </c>
      <c r="G329" s="34" t="s">
        <v>534</v>
      </c>
      <c r="H329" s="34" t="s">
        <v>722</v>
      </c>
      <c r="I329" s="34" t="s">
        <v>704</v>
      </c>
      <c r="J329" s="34" t="s">
        <v>221</v>
      </c>
      <c r="K329" s="34" t="s">
        <v>491</v>
      </c>
      <c r="L329" s="34" t="s">
        <v>492</v>
      </c>
      <c r="M329" s="36">
        <v>1.04</v>
      </c>
      <c r="N329" s="69" t="s">
        <v>544</v>
      </c>
      <c r="O329" s="69" t="s">
        <v>30</v>
      </c>
      <c r="P329" s="37" t="s">
        <v>493</v>
      </c>
      <c r="Q329" s="38">
        <v>2023</v>
      </c>
      <c r="R329" s="39" t="s">
        <v>30</v>
      </c>
      <c r="S329" s="37" t="s">
        <v>469</v>
      </c>
      <c r="T329" s="39" t="s">
        <v>494</v>
      </c>
      <c r="U329" s="39" t="s">
        <v>495</v>
      </c>
      <c r="V329" s="39" t="s">
        <v>496</v>
      </c>
      <c r="W329" s="40" t="s">
        <v>834</v>
      </c>
      <c r="X329" s="40" t="s">
        <v>680</v>
      </c>
      <c r="Y329" s="41"/>
      <c r="Z329" s="274">
        <v>0</v>
      </c>
      <c r="AA329" s="42"/>
      <c r="AB329" s="43">
        <v>36400</v>
      </c>
      <c r="AC329" s="43">
        <v>0</v>
      </c>
      <c r="AD329" s="43"/>
      <c r="AE329" s="43">
        <v>0</v>
      </c>
      <c r="AF329" s="44"/>
      <c r="AG329" s="45">
        <f t="shared" si="304"/>
        <v>36400</v>
      </c>
      <c r="AH329" s="45">
        <f t="shared" si="305"/>
        <v>36400</v>
      </c>
      <c r="AI329" s="45">
        <f t="shared" si="310"/>
        <v>36400</v>
      </c>
      <c r="AJ329" s="46">
        <v>36400</v>
      </c>
      <c r="AK329" s="46">
        <v>0</v>
      </c>
      <c r="AL329" s="46">
        <f t="shared" si="273"/>
        <v>0</v>
      </c>
      <c r="AM329" s="46">
        <v>0</v>
      </c>
      <c r="AN329" s="46">
        <f t="shared" si="287"/>
        <v>0</v>
      </c>
      <c r="AO329" s="46">
        <v>0</v>
      </c>
      <c r="AP329" s="46">
        <f t="shared" si="274"/>
        <v>0</v>
      </c>
      <c r="AQ329" s="46">
        <v>0</v>
      </c>
      <c r="AR329" s="46">
        <f t="shared" si="275"/>
        <v>0</v>
      </c>
      <c r="AS329" s="46">
        <v>0</v>
      </c>
      <c r="AT329" s="46">
        <f t="shared" si="276"/>
        <v>0</v>
      </c>
      <c r="AU329" s="46">
        <v>0</v>
      </c>
      <c r="AV329" s="46">
        <f t="shared" si="277"/>
        <v>0</v>
      </c>
      <c r="AW329" s="46">
        <v>0</v>
      </c>
      <c r="AX329" s="46">
        <f t="shared" si="278"/>
        <v>0</v>
      </c>
      <c r="AY329" s="46">
        <v>0</v>
      </c>
      <c r="AZ329" s="46">
        <f t="shared" si="288"/>
        <v>0</v>
      </c>
      <c r="BA329" s="46">
        <v>0</v>
      </c>
      <c r="BB329" s="46">
        <f t="shared" si="289"/>
        <v>0</v>
      </c>
      <c r="BC329" s="46">
        <v>0</v>
      </c>
      <c r="BD329" s="46">
        <f t="shared" si="290"/>
        <v>0</v>
      </c>
      <c r="BE329" s="46">
        <v>0</v>
      </c>
      <c r="BF329" s="46">
        <f t="shared" si="291"/>
        <v>0</v>
      </c>
      <c r="BG329" s="46">
        <v>0</v>
      </c>
      <c r="BH329" s="46">
        <f t="shared" si="292"/>
        <v>0</v>
      </c>
      <c r="BI329" s="46">
        <v>0</v>
      </c>
      <c r="BJ329" s="46">
        <f t="shared" si="293"/>
        <v>0</v>
      </c>
      <c r="BK329" s="46">
        <v>0</v>
      </c>
      <c r="BL329" s="46">
        <f t="shared" si="294"/>
        <v>0</v>
      </c>
      <c r="BM329" s="46">
        <v>0</v>
      </c>
      <c r="BN329" s="46">
        <f t="shared" si="295"/>
        <v>0</v>
      </c>
      <c r="BO329" s="46">
        <v>0</v>
      </c>
      <c r="BP329" s="46">
        <f t="shared" si="296"/>
        <v>0</v>
      </c>
      <c r="BQ329" s="46">
        <v>0</v>
      </c>
      <c r="BR329" s="46">
        <f t="shared" si="297"/>
        <v>0</v>
      </c>
      <c r="BS329" s="46">
        <v>0</v>
      </c>
      <c r="BT329" s="46">
        <f t="shared" si="298"/>
        <v>0</v>
      </c>
      <c r="BU329" s="46">
        <v>0</v>
      </c>
      <c r="BV329" s="46">
        <f t="shared" si="299"/>
        <v>0</v>
      </c>
      <c r="BW329" s="46">
        <v>0</v>
      </c>
      <c r="BX329" s="46">
        <f t="shared" si="300"/>
        <v>0</v>
      </c>
      <c r="BY329" s="46">
        <v>0</v>
      </c>
      <c r="BZ329" s="46">
        <f t="shared" si="301"/>
        <v>0</v>
      </c>
      <c r="CA329" s="47">
        <v>0</v>
      </c>
      <c r="CB329" s="46">
        <f t="shared" si="302"/>
        <v>0</v>
      </c>
      <c r="CC329" s="48">
        <v>0</v>
      </c>
      <c r="CD329" s="46">
        <f t="shared" si="303"/>
        <v>0</v>
      </c>
      <c r="CE329" s="49">
        <v>10</v>
      </c>
      <c r="CF329" s="50">
        <f t="shared" si="308"/>
        <v>3640</v>
      </c>
      <c r="CG329" s="51">
        <v>36400</v>
      </c>
      <c r="CH329" s="52"/>
      <c r="CI329" s="52"/>
      <c r="CJ329" s="52">
        <f>$CF329</f>
        <v>3640</v>
      </c>
      <c r="CK329" s="52">
        <f>$CF329</f>
        <v>3640</v>
      </c>
      <c r="CL329" s="52">
        <f t="shared" si="309"/>
        <v>3640</v>
      </c>
      <c r="CM329" s="52">
        <f t="shared" si="309"/>
        <v>3640</v>
      </c>
      <c r="CN329" s="52">
        <f t="shared" si="309"/>
        <v>3640</v>
      </c>
      <c r="CO329" s="52">
        <f t="shared" si="309"/>
        <v>3640</v>
      </c>
      <c r="CP329" s="52">
        <f t="shared" si="309"/>
        <v>3640</v>
      </c>
      <c r="CQ329" s="52">
        <f t="shared" si="309"/>
        <v>3640</v>
      </c>
      <c r="CR329" s="52">
        <f t="shared" si="309"/>
        <v>3640</v>
      </c>
      <c r="CS329" s="52">
        <f t="shared" si="309"/>
        <v>3640</v>
      </c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4">
        <v>0</v>
      </c>
      <c r="DH329" s="55">
        <v>10</v>
      </c>
      <c r="DI329" s="56" t="s">
        <v>756</v>
      </c>
      <c r="DJ329" s="57">
        <v>0</v>
      </c>
      <c r="DK329" s="57">
        <v>36400</v>
      </c>
      <c r="DL329" s="57">
        <v>32760</v>
      </c>
      <c r="DM329" s="57">
        <v>29120</v>
      </c>
      <c r="DN329" s="57">
        <v>25480</v>
      </c>
      <c r="DO329" s="57">
        <v>0</v>
      </c>
      <c r="DP329" s="58">
        <v>473.2</v>
      </c>
      <c r="DQ329" s="58">
        <v>425.88</v>
      </c>
      <c r="DR329" s="58">
        <v>378.56</v>
      </c>
      <c r="DS329" s="58">
        <v>331.24</v>
      </c>
    </row>
    <row r="330" spans="1:123" x14ac:dyDescent="0.25">
      <c r="A330" s="30" t="s">
        <v>1300</v>
      </c>
      <c r="B330" s="65">
        <v>1730025</v>
      </c>
      <c r="C330" s="66"/>
      <c r="D330" s="67" t="s">
        <v>1301</v>
      </c>
      <c r="E330" s="34" t="s">
        <v>478</v>
      </c>
      <c r="F330" s="34" t="s">
        <v>833</v>
      </c>
      <c r="G330" s="34" t="s">
        <v>534</v>
      </c>
      <c r="H330" s="34" t="s">
        <v>722</v>
      </c>
      <c r="I330" s="34" t="s">
        <v>704</v>
      </c>
      <c r="J330" s="34" t="s">
        <v>221</v>
      </c>
      <c r="K330" s="34" t="s">
        <v>491</v>
      </c>
      <c r="L330" s="34" t="s">
        <v>492</v>
      </c>
      <c r="M330" s="36">
        <v>1.04</v>
      </c>
      <c r="N330" s="69" t="s">
        <v>468</v>
      </c>
      <c r="O330" s="69" t="s">
        <v>30</v>
      </c>
      <c r="P330" s="37" t="s">
        <v>493</v>
      </c>
      <c r="Q330" s="38">
        <v>2023</v>
      </c>
      <c r="R330" s="39" t="s">
        <v>30</v>
      </c>
      <c r="S330" s="37" t="s">
        <v>469</v>
      </c>
      <c r="T330" s="39" t="s">
        <v>494</v>
      </c>
      <c r="U330" s="39" t="s">
        <v>495</v>
      </c>
      <c r="V330" s="39" t="s">
        <v>496</v>
      </c>
      <c r="W330" s="40" t="s">
        <v>834</v>
      </c>
      <c r="X330" s="40" t="s">
        <v>680</v>
      </c>
      <c r="Y330" s="41"/>
      <c r="Z330" s="274">
        <v>0</v>
      </c>
      <c r="AA330" s="42"/>
      <c r="AB330" s="43">
        <v>124800</v>
      </c>
      <c r="AC330" s="43">
        <v>0</v>
      </c>
      <c r="AD330" s="43"/>
      <c r="AE330" s="43">
        <v>0</v>
      </c>
      <c r="AF330" s="44"/>
      <c r="AG330" s="45">
        <f t="shared" si="304"/>
        <v>124800</v>
      </c>
      <c r="AH330" s="45">
        <f t="shared" si="305"/>
        <v>129792</v>
      </c>
      <c r="AI330" s="45">
        <f t="shared" si="310"/>
        <v>129792</v>
      </c>
      <c r="AJ330" s="46">
        <v>0</v>
      </c>
      <c r="AK330" s="46">
        <v>0</v>
      </c>
      <c r="AL330" s="46">
        <f t="shared" si="273"/>
        <v>0</v>
      </c>
      <c r="AM330" s="46">
        <v>124800</v>
      </c>
      <c r="AN330" s="46">
        <f t="shared" si="287"/>
        <v>129792</v>
      </c>
      <c r="AO330" s="46">
        <v>0</v>
      </c>
      <c r="AP330" s="46">
        <f t="shared" si="274"/>
        <v>0</v>
      </c>
      <c r="AQ330" s="46">
        <v>0</v>
      </c>
      <c r="AR330" s="46">
        <f t="shared" si="275"/>
        <v>0</v>
      </c>
      <c r="AS330" s="46">
        <v>0</v>
      </c>
      <c r="AT330" s="46">
        <f t="shared" si="276"/>
        <v>0</v>
      </c>
      <c r="AU330" s="46">
        <v>0</v>
      </c>
      <c r="AV330" s="46">
        <f t="shared" si="277"/>
        <v>0</v>
      </c>
      <c r="AW330" s="46">
        <v>0</v>
      </c>
      <c r="AX330" s="46">
        <f t="shared" si="278"/>
        <v>0</v>
      </c>
      <c r="AY330" s="46">
        <v>0</v>
      </c>
      <c r="AZ330" s="46">
        <f t="shared" si="288"/>
        <v>0</v>
      </c>
      <c r="BA330" s="46">
        <v>0</v>
      </c>
      <c r="BB330" s="46">
        <f t="shared" si="289"/>
        <v>0</v>
      </c>
      <c r="BC330" s="46">
        <v>0</v>
      </c>
      <c r="BD330" s="46">
        <f t="shared" si="290"/>
        <v>0</v>
      </c>
      <c r="BE330" s="46">
        <v>0</v>
      </c>
      <c r="BF330" s="46">
        <f t="shared" si="291"/>
        <v>0</v>
      </c>
      <c r="BG330" s="46">
        <v>0</v>
      </c>
      <c r="BH330" s="46">
        <f t="shared" si="292"/>
        <v>0</v>
      </c>
      <c r="BI330" s="46">
        <v>0</v>
      </c>
      <c r="BJ330" s="46">
        <f t="shared" si="293"/>
        <v>0</v>
      </c>
      <c r="BK330" s="46">
        <v>0</v>
      </c>
      <c r="BL330" s="46">
        <f t="shared" si="294"/>
        <v>0</v>
      </c>
      <c r="BM330" s="46">
        <v>0</v>
      </c>
      <c r="BN330" s="46">
        <f t="shared" si="295"/>
        <v>0</v>
      </c>
      <c r="BO330" s="46">
        <v>0</v>
      </c>
      <c r="BP330" s="46">
        <f t="shared" si="296"/>
        <v>0</v>
      </c>
      <c r="BQ330" s="46">
        <v>0</v>
      </c>
      <c r="BR330" s="46">
        <f t="shared" si="297"/>
        <v>0</v>
      </c>
      <c r="BS330" s="46">
        <v>0</v>
      </c>
      <c r="BT330" s="46">
        <f t="shared" si="298"/>
        <v>0</v>
      </c>
      <c r="BU330" s="46">
        <v>0</v>
      </c>
      <c r="BV330" s="46">
        <f t="shared" si="299"/>
        <v>0</v>
      </c>
      <c r="BW330" s="46">
        <v>0</v>
      </c>
      <c r="BX330" s="46">
        <f t="shared" si="300"/>
        <v>0</v>
      </c>
      <c r="BY330" s="46">
        <v>0</v>
      </c>
      <c r="BZ330" s="46">
        <f t="shared" si="301"/>
        <v>0</v>
      </c>
      <c r="CA330" s="47">
        <v>0</v>
      </c>
      <c r="CB330" s="46">
        <f t="shared" si="302"/>
        <v>0</v>
      </c>
      <c r="CC330" s="48">
        <v>0</v>
      </c>
      <c r="CD330" s="46">
        <f t="shared" si="303"/>
        <v>0</v>
      </c>
      <c r="CE330" s="49">
        <v>10</v>
      </c>
      <c r="CF330" s="50">
        <f t="shared" si="308"/>
        <v>12979.2</v>
      </c>
      <c r="CG330" s="51">
        <v>124800</v>
      </c>
      <c r="CH330" s="52"/>
      <c r="CI330" s="52"/>
      <c r="CJ330" s="52"/>
      <c r="CK330" s="53"/>
      <c r="CL330" s="52">
        <f t="shared" si="309"/>
        <v>12979.2</v>
      </c>
      <c r="CM330" s="52">
        <f t="shared" si="309"/>
        <v>12979.2</v>
      </c>
      <c r="CN330" s="52">
        <f t="shared" si="309"/>
        <v>12979.2</v>
      </c>
      <c r="CO330" s="52">
        <f t="shared" si="309"/>
        <v>12979.2</v>
      </c>
      <c r="CP330" s="52">
        <f t="shared" si="309"/>
        <v>12979.2</v>
      </c>
      <c r="CQ330" s="52">
        <f t="shared" si="309"/>
        <v>12979.2</v>
      </c>
      <c r="CR330" s="52">
        <f t="shared" si="309"/>
        <v>12979.2</v>
      </c>
      <c r="CS330" s="52">
        <f t="shared" si="309"/>
        <v>12979.2</v>
      </c>
      <c r="CT330" s="52">
        <f>$CF330</f>
        <v>12979.2</v>
      </c>
      <c r="CU330" s="52">
        <f>$CF330</f>
        <v>12979.2</v>
      </c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4">
        <v>0</v>
      </c>
      <c r="DH330" s="55">
        <v>10</v>
      </c>
      <c r="DI330" s="56" t="s">
        <v>756</v>
      </c>
      <c r="DJ330" s="57">
        <v>0</v>
      </c>
      <c r="DK330" s="57">
        <v>0</v>
      </c>
      <c r="DL330" s="57">
        <v>0</v>
      </c>
      <c r="DM330" s="57">
        <v>124800</v>
      </c>
      <c r="DN330" s="57">
        <v>112320</v>
      </c>
      <c r="DO330" s="57">
        <v>0</v>
      </c>
      <c r="DP330" s="58">
        <v>0</v>
      </c>
      <c r="DQ330" s="58">
        <v>0</v>
      </c>
      <c r="DR330" s="58">
        <v>1622.3999999999999</v>
      </c>
      <c r="DS330" s="58">
        <v>1460.1599999999999</v>
      </c>
    </row>
    <row r="331" spans="1:123" x14ac:dyDescent="0.25">
      <c r="A331" s="30" t="s">
        <v>1302</v>
      </c>
      <c r="B331" s="65">
        <v>1740001</v>
      </c>
      <c r="C331" s="66"/>
      <c r="D331" s="67" t="s">
        <v>1303</v>
      </c>
      <c r="E331" s="34" t="s">
        <v>685</v>
      </c>
      <c r="F331" s="34">
        <v>0</v>
      </c>
      <c r="G331" s="34" t="s">
        <v>479</v>
      </c>
      <c r="H331" s="34" t="s">
        <v>54</v>
      </c>
      <c r="I331" s="34" t="s">
        <v>490</v>
      </c>
      <c r="J331" s="34" t="s">
        <v>86</v>
      </c>
      <c r="K331" s="34" t="s">
        <v>529</v>
      </c>
      <c r="L331" s="34" t="s">
        <v>467</v>
      </c>
      <c r="M331" s="36">
        <v>1.04</v>
      </c>
      <c r="N331" s="69" t="s">
        <v>586</v>
      </c>
      <c r="O331" s="69" t="s">
        <v>58</v>
      </c>
      <c r="P331" s="37" t="s">
        <v>471</v>
      </c>
      <c r="Q331" s="38">
        <v>2018</v>
      </c>
      <c r="R331" s="39" t="s">
        <v>470</v>
      </c>
      <c r="S331" s="37" t="s">
        <v>686</v>
      </c>
      <c r="T331" s="39" t="s">
        <v>494</v>
      </c>
      <c r="U331" s="39" t="s">
        <v>495</v>
      </c>
      <c r="V331" s="39" t="s">
        <v>687</v>
      </c>
      <c r="W331" s="40" t="s">
        <v>688</v>
      </c>
      <c r="X331" s="40" t="s">
        <v>474</v>
      </c>
      <c r="Y331" s="86"/>
      <c r="Z331" s="274">
        <v>-28295.56</v>
      </c>
      <c r="AA331" s="42"/>
      <c r="AB331" s="35">
        <f>1262445.248+1163046-2425491</f>
        <v>0.24799999967217445</v>
      </c>
      <c r="AC331" s="43">
        <f>168457-168457</f>
        <v>0</v>
      </c>
      <c r="AD331" s="43"/>
      <c r="AE331" s="43">
        <v>0</v>
      </c>
      <c r="AF331" s="44"/>
      <c r="AG331" s="45">
        <f t="shared" si="304"/>
        <v>-22894</v>
      </c>
      <c r="AH331" s="45">
        <f t="shared" si="305"/>
        <v>-22894</v>
      </c>
      <c r="AI331" s="45">
        <f t="shared" si="310"/>
        <v>-51189.56</v>
      </c>
      <c r="AJ331" s="46">
        <v>-22894</v>
      </c>
      <c r="AK331" s="46"/>
      <c r="AL331" s="46">
        <f t="shared" si="273"/>
        <v>0</v>
      </c>
      <c r="AM331" s="46">
        <v>0</v>
      </c>
      <c r="AN331" s="46">
        <f t="shared" si="287"/>
        <v>0</v>
      </c>
      <c r="AO331" s="46">
        <v>0</v>
      </c>
      <c r="AP331" s="46">
        <f t="shared" si="274"/>
        <v>0</v>
      </c>
      <c r="AQ331" s="46">
        <v>0</v>
      </c>
      <c r="AR331" s="46">
        <f t="shared" si="275"/>
        <v>0</v>
      </c>
      <c r="AS331" s="46">
        <v>0</v>
      </c>
      <c r="AT331" s="46">
        <f t="shared" si="276"/>
        <v>0</v>
      </c>
      <c r="AU331" s="46">
        <v>0</v>
      </c>
      <c r="AV331" s="46">
        <f t="shared" si="277"/>
        <v>0</v>
      </c>
      <c r="AW331" s="46">
        <v>0</v>
      </c>
      <c r="AX331" s="46">
        <f t="shared" si="278"/>
        <v>0</v>
      </c>
      <c r="AY331" s="46">
        <v>0</v>
      </c>
      <c r="AZ331" s="46">
        <f t="shared" si="288"/>
        <v>0</v>
      </c>
      <c r="BA331" s="46">
        <v>0</v>
      </c>
      <c r="BB331" s="46">
        <f t="shared" si="289"/>
        <v>0</v>
      </c>
      <c r="BC331" s="46">
        <v>0</v>
      </c>
      <c r="BD331" s="46">
        <f t="shared" si="290"/>
        <v>0</v>
      </c>
      <c r="BE331" s="46">
        <v>0</v>
      </c>
      <c r="BF331" s="46">
        <f t="shared" si="291"/>
        <v>0</v>
      </c>
      <c r="BG331" s="46">
        <v>0</v>
      </c>
      <c r="BH331" s="46">
        <f t="shared" si="292"/>
        <v>0</v>
      </c>
      <c r="BI331" s="46">
        <v>0</v>
      </c>
      <c r="BJ331" s="46">
        <f t="shared" si="293"/>
        <v>0</v>
      </c>
      <c r="BK331" s="46">
        <v>0</v>
      </c>
      <c r="BL331" s="46">
        <f t="shared" si="294"/>
        <v>0</v>
      </c>
      <c r="BM331" s="46">
        <v>0</v>
      </c>
      <c r="BN331" s="46">
        <f t="shared" si="295"/>
        <v>0</v>
      </c>
      <c r="BO331" s="46">
        <v>0</v>
      </c>
      <c r="BP331" s="46">
        <f t="shared" si="296"/>
        <v>0</v>
      </c>
      <c r="BQ331" s="46">
        <v>0</v>
      </c>
      <c r="BR331" s="46">
        <f t="shared" si="297"/>
        <v>0</v>
      </c>
      <c r="BS331" s="46">
        <v>0</v>
      </c>
      <c r="BT331" s="46">
        <f t="shared" si="298"/>
        <v>0</v>
      </c>
      <c r="BU331" s="46">
        <v>0</v>
      </c>
      <c r="BV331" s="46">
        <f t="shared" si="299"/>
        <v>0</v>
      </c>
      <c r="BW331" s="46">
        <v>0</v>
      </c>
      <c r="BX331" s="46">
        <f t="shared" si="300"/>
        <v>0</v>
      </c>
      <c r="BY331" s="46">
        <v>0</v>
      </c>
      <c r="BZ331" s="46">
        <f t="shared" si="301"/>
        <v>0</v>
      </c>
      <c r="CA331" s="47">
        <v>0</v>
      </c>
      <c r="CB331" s="46">
        <f t="shared" si="302"/>
        <v>0</v>
      </c>
      <c r="CC331" s="48">
        <v>0</v>
      </c>
      <c r="CD331" s="46">
        <f t="shared" si="303"/>
        <v>0</v>
      </c>
      <c r="CE331" s="49">
        <v>20</v>
      </c>
      <c r="CF331" s="137">
        <f t="shared" si="308"/>
        <v>-2559.4780000000001</v>
      </c>
      <c r="CG331" s="51">
        <v>1262445.2479999997</v>
      </c>
      <c r="CH331" s="52"/>
      <c r="CI331" s="52"/>
      <c r="CJ331" s="52"/>
      <c r="CK331" s="52"/>
      <c r="CL331" s="52"/>
      <c r="CM331" s="52"/>
      <c r="CN331" s="52"/>
      <c r="CO331" s="52"/>
      <c r="CP331" s="52"/>
      <c r="CQ331" s="52"/>
      <c r="CR331" s="52"/>
      <c r="CS331" s="52"/>
      <c r="CT331" s="52"/>
      <c r="CU331" s="52"/>
      <c r="CV331" s="52"/>
      <c r="CW331" s="52"/>
      <c r="CX331" s="52"/>
      <c r="CY331" s="52"/>
      <c r="CZ331" s="52"/>
      <c r="DA331" s="52"/>
      <c r="DB331" s="52"/>
      <c r="DC331" s="52"/>
      <c r="DD331" s="52"/>
      <c r="DE331" s="53"/>
      <c r="DF331" s="53"/>
      <c r="DG331" s="54">
        <v>0</v>
      </c>
      <c r="DH331" s="55">
        <v>20</v>
      </c>
      <c r="DI331" s="56" t="s">
        <v>689</v>
      </c>
      <c r="DJ331" s="57">
        <v>65724.320000000007</v>
      </c>
      <c r="DK331" s="57">
        <v>695577.44</v>
      </c>
      <c r="DL331" s="57">
        <v>1262445.2480000001</v>
      </c>
      <c r="DM331" s="57">
        <v>1199322.9856000002</v>
      </c>
      <c r="DN331" s="57">
        <v>1136200.7232000004</v>
      </c>
      <c r="DO331" s="57">
        <v>788.69184000000007</v>
      </c>
      <c r="DP331" s="58">
        <v>9042.5067199999994</v>
      </c>
      <c r="DQ331" s="58">
        <v>16411.788224</v>
      </c>
      <c r="DR331" s="58">
        <v>15591.198812800003</v>
      </c>
      <c r="DS331" s="58">
        <v>14770.609401600004</v>
      </c>
    </row>
    <row r="332" spans="1:123" x14ac:dyDescent="0.25">
      <c r="A332" s="30" t="s">
        <v>1304</v>
      </c>
      <c r="B332" s="65">
        <v>1740003</v>
      </c>
      <c r="C332" s="66"/>
      <c r="D332" s="67" t="s">
        <v>1305</v>
      </c>
      <c r="E332" s="34" t="s">
        <v>685</v>
      </c>
      <c r="F332" s="34">
        <v>0</v>
      </c>
      <c r="G332" s="34" t="s">
        <v>479</v>
      </c>
      <c r="H332" s="34" t="s">
        <v>51</v>
      </c>
      <c r="I332" s="34" t="s">
        <v>940</v>
      </c>
      <c r="J332" s="34" t="s">
        <v>40</v>
      </c>
      <c r="K332" s="34" t="s">
        <v>529</v>
      </c>
      <c r="L332" s="34" t="s">
        <v>467</v>
      </c>
      <c r="M332" s="36">
        <v>1.04</v>
      </c>
      <c r="N332" s="69" t="s">
        <v>586</v>
      </c>
      <c r="O332" s="69" t="s">
        <v>58</v>
      </c>
      <c r="P332" s="37" t="s">
        <v>469</v>
      </c>
      <c r="Q332" s="38">
        <v>2021</v>
      </c>
      <c r="R332" s="39" t="s">
        <v>30</v>
      </c>
      <c r="S332" s="37" t="s">
        <v>686</v>
      </c>
      <c r="T332" s="39" t="s">
        <v>494</v>
      </c>
      <c r="U332" s="39" t="s">
        <v>495</v>
      </c>
      <c r="V332" s="39" t="s">
        <v>687</v>
      </c>
      <c r="W332" s="40" t="s">
        <v>905</v>
      </c>
      <c r="X332" s="40">
        <v>2022</v>
      </c>
      <c r="Y332" s="86"/>
      <c r="Z332" s="274">
        <v>837166.38</v>
      </c>
      <c r="AA332" s="42"/>
      <c r="AB332" s="43">
        <v>841296.49</v>
      </c>
      <c r="AC332" s="43">
        <v>800000</v>
      </c>
      <c r="AD332" s="43"/>
      <c r="AE332" s="43">
        <v>800000</v>
      </c>
      <c r="AF332" s="44"/>
      <c r="AG332" s="45">
        <f t="shared" si="304"/>
        <v>612785.68000000005</v>
      </c>
      <c r="AH332" s="45">
        <f t="shared" si="305"/>
        <v>612785.68000000005</v>
      </c>
      <c r="AI332" s="45">
        <f t="shared" si="310"/>
        <v>1449952.06</v>
      </c>
      <c r="AJ332" s="46">
        <v>612785.68000000005</v>
      </c>
      <c r="AK332" s="46">
        <v>0</v>
      </c>
      <c r="AL332" s="46">
        <f t="shared" si="273"/>
        <v>0</v>
      </c>
      <c r="AM332" s="46">
        <v>0</v>
      </c>
      <c r="AN332" s="46">
        <f t="shared" si="287"/>
        <v>0</v>
      </c>
      <c r="AO332" s="46">
        <v>0</v>
      </c>
      <c r="AP332" s="46">
        <f t="shared" si="274"/>
        <v>0</v>
      </c>
      <c r="AQ332" s="46">
        <v>0</v>
      </c>
      <c r="AR332" s="46">
        <f t="shared" si="275"/>
        <v>0</v>
      </c>
      <c r="AS332" s="46">
        <v>0</v>
      </c>
      <c r="AT332" s="46">
        <f t="shared" si="276"/>
        <v>0</v>
      </c>
      <c r="AU332" s="46">
        <v>0</v>
      </c>
      <c r="AV332" s="46">
        <f t="shared" si="277"/>
        <v>0</v>
      </c>
      <c r="AW332" s="46">
        <v>0</v>
      </c>
      <c r="AX332" s="46">
        <f t="shared" si="278"/>
        <v>0</v>
      </c>
      <c r="AY332" s="46">
        <v>0</v>
      </c>
      <c r="AZ332" s="46">
        <f t="shared" si="288"/>
        <v>0</v>
      </c>
      <c r="BA332" s="46">
        <v>0</v>
      </c>
      <c r="BB332" s="46">
        <f t="shared" si="289"/>
        <v>0</v>
      </c>
      <c r="BC332" s="46">
        <v>0</v>
      </c>
      <c r="BD332" s="46">
        <f t="shared" si="290"/>
        <v>0</v>
      </c>
      <c r="BE332" s="46">
        <v>0</v>
      </c>
      <c r="BF332" s="46">
        <f t="shared" si="291"/>
        <v>0</v>
      </c>
      <c r="BG332" s="46">
        <v>0</v>
      </c>
      <c r="BH332" s="46">
        <f t="shared" si="292"/>
        <v>0</v>
      </c>
      <c r="BI332" s="46">
        <v>0</v>
      </c>
      <c r="BJ332" s="46">
        <f t="shared" si="293"/>
        <v>0</v>
      </c>
      <c r="BK332" s="46">
        <v>0</v>
      </c>
      <c r="BL332" s="46">
        <f t="shared" si="294"/>
        <v>0</v>
      </c>
      <c r="BM332" s="46">
        <v>0</v>
      </c>
      <c r="BN332" s="46">
        <f t="shared" si="295"/>
        <v>0</v>
      </c>
      <c r="BO332" s="46">
        <v>0</v>
      </c>
      <c r="BP332" s="46">
        <f t="shared" si="296"/>
        <v>0</v>
      </c>
      <c r="BQ332" s="46">
        <v>0</v>
      </c>
      <c r="BR332" s="46">
        <f t="shared" si="297"/>
        <v>0</v>
      </c>
      <c r="BS332" s="46">
        <v>0</v>
      </c>
      <c r="BT332" s="46">
        <f t="shared" si="298"/>
        <v>0</v>
      </c>
      <c r="BU332" s="46">
        <v>0</v>
      </c>
      <c r="BV332" s="46">
        <f t="shared" si="299"/>
        <v>0</v>
      </c>
      <c r="BW332" s="46">
        <v>0</v>
      </c>
      <c r="BX332" s="46">
        <f t="shared" si="300"/>
        <v>0</v>
      </c>
      <c r="BY332" s="46">
        <v>0</v>
      </c>
      <c r="BZ332" s="46">
        <f t="shared" si="301"/>
        <v>0</v>
      </c>
      <c r="CA332" s="47">
        <v>0</v>
      </c>
      <c r="CB332" s="46">
        <f t="shared" si="302"/>
        <v>0</v>
      </c>
      <c r="CC332" s="48">
        <v>0</v>
      </c>
      <c r="CD332" s="46">
        <f t="shared" si="303"/>
        <v>0</v>
      </c>
      <c r="CE332" s="49">
        <v>40</v>
      </c>
      <c r="CF332" s="50">
        <f t="shared" si="308"/>
        <v>16248.801500000001</v>
      </c>
      <c r="CG332" s="51">
        <v>23745.481750000003</v>
      </c>
      <c r="CH332" s="108"/>
      <c r="CI332" s="52"/>
      <c r="CJ332" s="52">
        <f t="shared" ref="CJ332:DF333" si="311">$CF332</f>
        <v>16248.801500000001</v>
      </c>
      <c r="CK332" s="52">
        <f t="shared" si="311"/>
        <v>16248.801500000001</v>
      </c>
      <c r="CL332" s="52">
        <f t="shared" si="311"/>
        <v>16248.801500000001</v>
      </c>
      <c r="CM332" s="52">
        <f t="shared" si="311"/>
        <v>16248.801500000001</v>
      </c>
      <c r="CN332" s="52">
        <f t="shared" si="311"/>
        <v>16248.801500000001</v>
      </c>
      <c r="CO332" s="52">
        <f t="shared" si="311"/>
        <v>16248.801500000001</v>
      </c>
      <c r="CP332" s="52">
        <f t="shared" si="311"/>
        <v>16248.801500000001</v>
      </c>
      <c r="CQ332" s="52">
        <f t="shared" si="311"/>
        <v>16248.801500000001</v>
      </c>
      <c r="CR332" s="52">
        <f t="shared" si="311"/>
        <v>16248.801500000001</v>
      </c>
      <c r="CS332" s="52">
        <f t="shared" si="311"/>
        <v>16248.801500000001</v>
      </c>
      <c r="CT332" s="52">
        <f t="shared" si="311"/>
        <v>16248.801500000001</v>
      </c>
      <c r="CU332" s="52">
        <f t="shared" si="311"/>
        <v>16248.801500000001</v>
      </c>
      <c r="CV332" s="52">
        <f t="shared" si="311"/>
        <v>16248.801500000001</v>
      </c>
      <c r="CW332" s="52">
        <f t="shared" si="311"/>
        <v>16248.801500000001</v>
      </c>
      <c r="CX332" s="52">
        <f t="shared" si="311"/>
        <v>16248.801500000001</v>
      </c>
      <c r="CY332" s="52">
        <f t="shared" si="311"/>
        <v>16248.801500000001</v>
      </c>
      <c r="CZ332" s="52">
        <f t="shared" si="311"/>
        <v>16248.801500000001</v>
      </c>
      <c r="DA332" s="52">
        <f t="shared" si="311"/>
        <v>16248.801500000001</v>
      </c>
      <c r="DB332" s="52">
        <f t="shared" si="311"/>
        <v>16248.801500000001</v>
      </c>
      <c r="DC332" s="52">
        <f t="shared" si="311"/>
        <v>16248.801500000001</v>
      </c>
      <c r="DD332" s="52">
        <f t="shared" si="311"/>
        <v>16248.801500000001</v>
      </c>
      <c r="DE332" s="52">
        <f t="shared" si="311"/>
        <v>16248.801500000001</v>
      </c>
      <c r="DF332" s="52">
        <f t="shared" si="311"/>
        <v>16248.801500000001</v>
      </c>
      <c r="DG332" s="54">
        <v>17551.008249999988</v>
      </c>
      <c r="DH332" s="55">
        <v>23</v>
      </c>
      <c r="DI332" s="56" t="s">
        <v>1306</v>
      </c>
      <c r="DJ332" s="88">
        <v>28510.809999999998</v>
      </c>
      <c r="DK332" s="57">
        <v>41296.489999999991</v>
      </c>
      <c r="DL332" s="57">
        <v>40264.077749999989</v>
      </c>
      <c r="DM332" s="57">
        <v>39231.665499999988</v>
      </c>
      <c r="DN332" s="57">
        <v>38199.253249999987</v>
      </c>
      <c r="DO332" s="57">
        <v>342.12971999999996</v>
      </c>
      <c r="DP332" s="58">
        <v>536.8543699999999</v>
      </c>
      <c r="DQ332" s="58">
        <v>523.43301074999988</v>
      </c>
      <c r="DR332" s="58">
        <v>510.0116514999998</v>
      </c>
      <c r="DS332" s="58">
        <v>496.59029224999983</v>
      </c>
    </row>
    <row r="333" spans="1:123" x14ac:dyDescent="0.25">
      <c r="A333" s="30" t="s">
        <v>1307</v>
      </c>
      <c r="B333" s="65">
        <v>1740004</v>
      </c>
      <c r="C333" s="66"/>
      <c r="D333" s="67" t="s">
        <v>1308</v>
      </c>
      <c r="E333" s="34" t="s">
        <v>478</v>
      </c>
      <c r="F333" s="34" t="s">
        <v>1247</v>
      </c>
      <c r="G333" s="34" t="s">
        <v>479</v>
      </c>
      <c r="H333" s="34" t="s">
        <v>54</v>
      </c>
      <c r="I333" s="34" t="s">
        <v>490</v>
      </c>
      <c r="J333" s="34" t="s">
        <v>86</v>
      </c>
      <c r="K333" s="34" t="s">
        <v>529</v>
      </c>
      <c r="L333" s="34" t="s">
        <v>467</v>
      </c>
      <c r="M333" s="36">
        <v>1.04</v>
      </c>
      <c r="N333" s="69" t="s">
        <v>468</v>
      </c>
      <c r="O333" s="69" t="s">
        <v>58</v>
      </c>
      <c r="P333" s="37" t="s">
        <v>493</v>
      </c>
      <c r="Q333" s="38">
        <v>2023</v>
      </c>
      <c r="R333" s="39" t="s">
        <v>470</v>
      </c>
      <c r="S333" s="37" t="s">
        <v>471</v>
      </c>
      <c r="T333" s="39" t="s">
        <v>523</v>
      </c>
      <c r="U333" s="39" t="s">
        <v>524</v>
      </c>
      <c r="V333" s="39" t="s">
        <v>729</v>
      </c>
      <c r="W333" s="40" t="s">
        <v>688</v>
      </c>
      <c r="X333" s="40" t="s">
        <v>474</v>
      </c>
      <c r="Y333" s="41"/>
      <c r="Z333" s="274">
        <v>0</v>
      </c>
      <c r="AA333" s="42"/>
      <c r="AB333" s="35">
        <f>1800000-149500</f>
        <v>1650500</v>
      </c>
      <c r="AC333" s="43">
        <v>0</v>
      </c>
      <c r="AD333" s="43"/>
      <c r="AE333" s="43">
        <v>0</v>
      </c>
      <c r="AF333" s="44"/>
      <c r="AG333" s="45">
        <f t="shared" si="304"/>
        <v>936000</v>
      </c>
      <c r="AH333" s="45">
        <f t="shared" si="305"/>
        <v>973440</v>
      </c>
      <c r="AI333" s="45">
        <f t="shared" si="310"/>
        <v>973440</v>
      </c>
      <c r="AJ333" s="46">
        <v>0</v>
      </c>
      <c r="AK333" s="46">
        <v>0</v>
      </c>
      <c r="AL333" s="46">
        <f t="shared" si="273"/>
        <v>0</v>
      </c>
      <c r="AM333" s="46">
        <v>936000</v>
      </c>
      <c r="AN333" s="46">
        <f t="shared" si="287"/>
        <v>973440</v>
      </c>
      <c r="AO333" s="46">
        <v>0</v>
      </c>
      <c r="AP333" s="46">
        <f t="shared" si="274"/>
        <v>0</v>
      </c>
      <c r="AQ333" s="46">
        <v>0</v>
      </c>
      <c r="AR333" s="46">
        <f t="shared" si="275"/>
        <v>0</v>
      </c>
      <c r="AS333" s="46">
        <v>0</v>
      </c>
      <c r="AT333" s="46">
        <f t="shared" si="276"/>
        <v>0</v>
      </c>
      <c r="AU333" s="46">
        <v>0</v>
      </c>
      <c r="AV333" s="46">
        <f t="shared" si="277"/>
        <v>0</v>
      </c>
      <c r="AW333" s="46">
        <v>0</v>
      </c>
      <c r="AX333" s="46">
        <f t="shared" si="278"/>
        <v>0</v>
      </c>
      <c r="AY333" s="46">
        <v>0</v>
      </c>
      <c r="AZ333" s="46">
        <f t="shared" si="288"/>
        <v>0</v>
      </c>
      <c r="BA333" s="46">
        <v>0</v>
      </c>
      <c r="BB333" s="46">
        <f t="shared" si="289"/>
        <v>0</v>
      </c>
      <c r="BC333" s="46">
        <v>0</v>
      </c>
      <c r="BD333" s="46">
        <f t="shared" si="290"/>
        <v>0</v>
      </c>
      <c r="BE333" s="46">
        <v>0</v>
      </c>
      <c r="BF333" s="46">
        <f t="shared" si="291"/>
        <v>0</v>
      </c>
      <c r="BG333" s="46">
        <v>0</v>
      </c>
      <c r="BH333" s="46">
        <f t="shared" si="292"/>
        <v>0</v>
      </c>
      <c r="BI333" s="46">
        <v>0</v>
      </c>
      <c r="BJ333" s="46">
        <f t="shared" si="293"/>
        <v>0</v>
      </c>
      <c r="BK333" s="46">
        <v>0</v>
      </c>
      <c r="BL333" s="46">
        <f t="shared" si="294"/>
        <v>0</v>
      </c>
      <c r="BM333" s="46">
        <v>0</v>
      </c>
      <c r="BN333" s="46">
        <f t="shared" si="295"/>
        <v>0</v>
      </c>
      <c r="BO333" s="46">
        <v>0</v>
      </c>
      <c r="BP333" s="46">
        <f t="shared" si="296"/>
        <v>0</v>
      </c>
      <c r="BQ333" s="46">
        <v>0</v>
      </c>
      <c r="BR333" s="46">
        <f t="shared" si="297"/>
        <v>0</v>
      </c>
      <c r="BS333" s="46">
        <v>0</v>
      </c>
      <c r="BT333" s="46">
        <f t="shared" si="298"/>
        <v>0</v>
      </c>
      <c r="BU333" s="46">
        <v>0</v>
      </c>
      <c r="BV333" s="46">
        <f t="shared" si="299"/>
        <v>0</v>
      </c>
      <c r="BW333" s="46">
        <v>0</v>
      </c>
      <c r="BX333" s="46">
        <f t="shared" si="300"/>
        <v>0</v>
      </c>
      <c r="BY333" s="46">
        <v>0</v>
      </c>
      <c r="BZ333" s="46">
        <f t="shared" si="301"/>
        <v>0</v>
      </c>
      <c r="CA333" s="47">
        <v>0</v>
      </c>
      <c r="CB333" s="46">
        <f t="shared" si="302"/>
        <v>0</v>
      </c>
      <c r="CC333" s="48">
        <v>0</v>
      </c>
      <c r="CD333" s="46">
        <f t="shared" si="303"/>
        <v>0</v>
      </c>
      <c r="CE333" s="49">
        <v>20</v>
      </c>
      <c r="CF333" s="50">
        <f t="shared" si="308"/>
        <v>48672</v>
      </c>
      <c r="CG333" s="51">
        <v>936000</v>
      </c>
      <c r="CH333" s="108"/>
      <c r="CI333" s="52"/>
      <c r="CJ333" s="52"/>
      <c r="CK333" s="53"/>
      <c r="CL333" s="52">
        <f t="shared" si="311"/>
        <v>48672</v>
      </c>
      <c r="CM333" s="52">
        <f t="shared" si="311"/>
        <v>48672</v>
      </c>
      <c r="CN333" s="52">
        <f t="shared" si="311"/>
        <v>48672</v>
      </c>
      <c r="CO333" s="52">
        <f t="shared" si="311"/>
        <v>48672</v>
      </c>
      <c r="CP333" s="52">
        <f t="shared" si="311"/>
        <v>48672</v>
      </c>
      <c r="CQ333" s="52">
        <f t="shared" si="311"/>
        <v>48672</v>
      </c>
      <c r="CR333" s="52">
        <f t="shared" si="311"/>
        <v>48672</v>
      </c>
      <c r="CS333" s="52">
        <f t="shared" si="311"/>
        <v>48672</v>
      </c>
      <c r="CT333" s="52">
        <f t="shared" si="311"/>
        <v>48672</v>
      </c>
      <c r="CU333" s="52">
        <f t="shared" si="311"/>
        <v>48672</v>
      </c>
      <c r="CV333" s="52">
        <f t="shared" si="311"/>
        <v>48672</v>
      </c>
      <c r="CW333" s="52">
        <f t="shared" si="311"/>
        <v>48672</v>
      </c>
      <c r="CX333" s="52">
        <f t="shared" si="311"/>
        <v>48672</v>
      </c>
      <c r="CY333" s="52">
        <f t="shared" si="311"/>
        <v>48672</v>
      </c>
      <c r="CZ333" s="52">
        <f t="shared" si="311"/>
        <v>48672</v>
      </c>
      <c r="DA333" s="52">
        <f t="shared" si="311"/>
        <v>48672</v>
      </c>
      <c r="DB333" s="52">
        <f t="shared" si="311"/>
        <v>48672</v>
      </c>
      <c r="DC333" s="52">
        <f t="shared" si="311"/>
        <v>48672</v>
      </c>
      <c r="DD333" s="52">
        <f t="shared" si="311"/>
        <v>48672</v>
      </c>
      <c r="DE333" s="52">
        <f t="shared" si="311"/>
        <v>48672</v>
      </c>
      <c r="DF333" s="52"/>
      <c r="DG333" s="54">
        <v>0</v>
      </c>
      <c r="DH333" s="55">
        <v>20</v>
      </c>
      <c r="DI333" s="56" t="s">
        <v>689</v>
      </c>
      <c r="DJ333" s="57">
        <v>0</v>
      </c>
      <c r="DK333" s="57">
        <v>0</v>
      </c>
      <c r="DL333" s="57">
        <v>0</v>
      </c>
      <c r="DM333" s="57">
        <v>936000</v>
      </c>
      <c r="DN333" s="57">
        <v>889200</v>
      </c>
      <c r="DO333" s="57">
        <v>0</v>
      </c>
      <c r="DP333" s="58">
        <v>0</v>
      </c>
      <c r="DQ333" s="58">
        <v>0</v>
      </c>
      <c r="DR333" s="58">
        <v>12168</v>
      </c>
      <c r="DS333" s="58">
        <v>11559.6</v>
      </c>
    </row>
    <row r="334" spans="1:123" x14ac:dyDescent="0.25">
      <c r="A334" s="30" t="s">
        <v>1309</v>
      </c>
      <c r="B334" s="65">
        <v>1740005</v>
      </c>
      <c r="C334" s="66"/>
      <c r="D334" s="67" t="s">
        <v>1310</v>
      </c>
      <c r="E334" s="34"/>
      <c r="F334" s="34">
        <v>0</v>
      </c>
      <c r="G334" s="34"/>
      <c r="H334" s="34"/>
      <c r="I334" s="34" t="s">
        <v>940</v>
      </c>
      <c r="J334" s="34" t="s">
        <v>40</v>
      </c>
      <c r="K334" s="34"/>
      <c r="L334" s="34" t="s">
        <v>467</v>
      </c>
      <c r="M334" s="36">
        <v>1.04</v>
      </c>
      <c r="N334" s="69"/>
      <c r="O334" s="69" t="s">
        <v>58</v>
      </c>
      <c r="P334" s="37" t="s">
        <v>471</v>
      </c>
      <c r="Q334" s="38">
        <v>2024</v>
      </c>
      <c r="R334" s="39" t="s">
        <v>470</v>
      </c>
      <c r="S334" s="37" t="s">
        <v>686</v>
      </c>
      <c r="T334" s="39" t="s">
        <v>494</v>
      </c>
      <c r="U334" s="39" t="s">
        <v>495</v>
      </c>
      <c r="V334" s="39" t="s">
        <v>687</v>
      </c>
      <c r="W334" s="40"/>
      <c r="X334" s="40"/>
      <c r="Y334" s="41"/>
      <c r="Z334" s="274">
        <v>266882.31</v>
      </c>
      <c r="AA334" s="42"/>
      <c r="AB334" s="35">
        <v>300600</v>
      </c>
      <c r="AC334" s="43">
        <v>23500</v>
      </c>
      <c r="AD334" s="43"/>
      <c r="AE334" s="43">
        <v>0</v>
      </c>
      <c r="AF334" s="44"/>
      <c r="AG334" s="45">
        <f t="shared" si="304"/>
        <v>10218</v>
      </c>
      <c r="AH334" s="45">
        <f t="shared" si="305"/>
        <v>10218</v>
      </c>
      <c r="AI334" s="45">
        <f t="shared" si="310"/>
        <v>277100.31</v>
      </c>
      <c r="AJ334" s="46">
        <v>10218</v>
      </c>
      <c r="AK334" s="46"/>
      <c r="AL334" s="46">
        <f t="shared" si="273"/>
        <v>0</v>
      </c>
      <c r="AM334" s="46">
        <v>0</v>
      </c>
      <c r="AN334" s="46">
        <f t="shared" si="287"/>
        <v>0</v>
      </c>
      <c r="AO334" s="46">
        <v>0</v>
      </c>
      <c r="AP334" s="46">
        <f t="shared" si="274"/>
        <v>0</v>
      </c>
      <c r="AQ334" s="46">
        <v>0</v>
      </c>
      <c r="AR334" s="46">
        <f t="shared" si="275"/>
        <v>0</v>
      </c>
      <c r="AS334" s="46">
        <v>0</v>
      </c>
      <c r="AT334" s="46">
        <f t="shared" si="276"/>
        <v>0</v>
      </c>
      <c r="AU334" s="46">
        <v>0</v>
      </c>
      <c r="AV334" s="46">
        <f t="shared" si="277"/>
        <v>0</v>
      </c>
      <c r="AW334" s="46">
        <v>0</v>
      </c>
      <c r="AX334" s="46">
        <f t="shared" si="278"/>
        <v>0</v>
      </c>
      <c r="AY334" s="46">
        <v>0</v>
      </c>
      <c r="AZ334" s="46">
        <f t="shared" si="288"/>
        <v>0</v>
      </c>
      <c r="BA334" s="46">
        <v>0</v>
      </c>
      <c r="BB334" s="46">
        <f t="shared" si="289"/>
        <v>0</v>
      </c>
      <c r="BC334" s="46">
        <v>0</v>
      </c>
      <c r="BD334" s="46">
        <f t="shared" si="290"/>
        <v>0</v>
      </c>
      <c r="BE334" s="46">
        <v>0</v>
      </c>
      <c r="BF334" s="46">
        <f t="shared" si="291"/>
        <v>0</v>
      </c>
      <c r="BG334" s="46">
        <v>0</v>
      </c>
      <c r="BH334" s="46">
        <f t="shared" si="292"/>
        <v>0</v>
      </c>
      <c r="BI334" s="46">
        <v>0</v>
      </c>
      <c r="BJ334" s="46">
        <f t="shared" si="293"/>
        <v>0</v>
      </c>
      <c r="BK334" s="46">
        <v>0</v>
      </c>
      <c r="BL334" s="46">
        <f t="shared" si="294"/>
        <v>0</v>
      </c>
      <c r="BM334" s="46">
        <v>0</v>
      </c>
      <c r="BN334" s="46">
        <f t="shared" si="295"/>
        <v>0</v>
      </c>
      <c r="BO334" s="46">
        <v>0</v>
      </c>
      <c r="BP334" s="46">
        <f t="shared" si="296"/>
        <v>0</v>
      </c>
      <c r="BQ334" s="46">
        <v>0</v>
      </c>
      <c r="BR334" s="46">
        <f t="shared" si="297"/>
        <v>0</v>
      </c>
      <c r="BS334" s="46">
        <v>0</v>
      </c>
      <c r="BT334" s="46">
        <f t="shared" si="298"/>
        <v>0</v>
      </c>
      <c r="BU334" s="46">
        <v>0</v>
      </c>
      <c r="BV334" s="46">
        <f t="shared" si="299"/>
        <v>0</v>
      </c>
      <c r="BW334" s="46">
        <v>0</v>
      </c>
      <c r="BX334" s="46">
        <f t="shared" si="300"/>
        <v>0</v>
      </c>
      <c r="BY334" s="46">
        <v>0</v>
      </c>
      <c r="BZ334" s="46">
        <f t="shared" si="301"/>
        <v>0</v>
      </c>
      <c r="CA334" s="47">
        <v>0</v>
      </c>
      <c r="CB334" s="46">
        <f t="shared" si="302"/>
        <v>0</v>
      </c>
      <c r="CC334" s="48">
        <v>0</v>
      </c>
      <c r="CD334" s="46">
        <f t="shared" si="303"/>
        <v>0</v>
      </c>
      <c r="CE334" s="49">
        <v>20</v>
      </c>
      <c r="CF334" s="50">
        <f t="shared" si="308"/>
        <v>12680.0155</v>
      </c>
      <c r="CG334" s="51">
        <v>1262445.2479999997</v>
      </c>
      <c r="CH334" s="52"/>
      <c r="CI334" s="52"/>
      <c r="CJ334" s="52">
        <f t="shared" ref="CJ334:DC334" si="312">$CF334</f>
        <v>12680.0155</v>
      </c>
      <c r="CK334" s="52">
        <f t="shared" si="312"/>
        <v>12680.0155</v>
      </c>
      <c r="CL334" s="52">
        <f t="shared" si="312"/>
        <v>12680.0155</v>
      </c>
      <c r="CM334" s="52">
        <f t="shared" si="312"/>
        <v>12680.0155</v>
      </c>
      <c r="CN334" s="52">
        <f t="shared" si="312"/>
        <v>12680.0155</v>
      </c>
      <c r="CO334" s="52">
        <f t="shared" si="312"/>
        <v>12680.0155</v>
      </c>
      <c r="CP334" s="52">
        <f t="shared" si="312"/>
        <v>12680.0155</v>
      </c>
      <c r="CQ334" s="52">
        <f t="shared" si="312"/>
        <v>12680.0155</v>
      </c>
      <c r="CR334" s="52">
        <f t="shared" si="312"/>
        <v>12680.0155</v>
      </c>
      <c r="CS334" s="52">
        <f t="shared" si="312"/>
        <v>12680.0155</v>
      </c>
      <c r="CT334" s="52">
        <f t="shared" si="312"/>
        <v>12680.0155</v>
      </c>
      <c r="CU334" s="52">
        <f t="shared" si="312"/>
        <v>12680.0155</v>
      </c>
      <c r="CV334" s="52">
        <f t="shared" si="312"/>
        <v>12680.0155</v>
      </c>
      <c r="CW334" s="52">
        <f t="shared" si="312"/>
        <v>12680.0155</v>
      </c>
      <c r="CX334" s="52">
        <f t="shared" si="312"/>
        <v>12680.0155</v>
      </c>
      <c r="CY334" s="52">
        <f t="shared" si="312"/>
        <v>12680.0155</v>
      </c>
      <c r="CZ334" s="52">
        <f t="shared" si="312"/>
        <v>12680.0155</v>
      </c>
      <c r="DA334" s="52">
        <f t="shared" si="312"/>
        <v>12680.0155</v>
      </c>
      <c r="DB334" s="52">
        <f t="shared" si="312"/>
        <v>12680.0155</v>
      </c>
      <c r="DC334" s="52">
        <f t="shared" si="312"/>
        <v>12680.0155</v>
      </c>
      <c r="DD334" s="52"/>
      <c r="DE334" s="53"/>
      <c r="DF334" s="53"/>
      <c r="DG334" s="54">
        <v>0</v>
      </c>
      <c r="DH334" s="55">
        <v>20</v>
      </c>
      <c r="DI334" s="56" t="s">
        <v>689</v>
      </c>
      <c r="DJ334" s="57">
        <v>65724.320000000007</v>
      </c>
      <c r="DK334" s="57">
        <v>695577.44</v>
      </c>
      <c r="DL334" s="57">
        <v>1262445.2480000001</v>
      </c>
      <c r="DM334" s="57">
        <v>1199322.9856000002</v>
      </c>
      <c r="DN334" s="57">
        <v>1136200.7232000004</v>
      </c>
      <c r="DO334" s="57">
        <v>788.69184000000007</v>
      </c>
      <c r="DP334" s="58">
        <v>9042.5067199999994</v>
      </c>
      <c r="DQ334" s="58">
        <v>16411.788224</v>
      </c>
      <c r="DR334" s="58">
        <v>15591.198812800003</v>
      </c>
      <c r="DS334" s="58">
        <v>14770.609401600004</v>
      </c>
    </row>
    <row r="335" spans="1:123" x14ac:dyDescent="0.25">
      <c r="A335" s="30" t="s">
        <v>1311</v>
      </c>
      <c r="B335" s="65">
        <v>1810265</v>
      </c>
      <c r="C335" s="66"/>
      <c r="D335" s="67" t="s">
        <v>1312</v>
      </c>
      <c r="E335" s="34" t="s">
        <v>863</v>
      </c>
      <c r="F335" s="34" t="s">
        <v>1033</v>
      </c>
      <c r="G335" s="34" t="s">
        <v>1248</v>
      </c>
      <c r="H335" s="34" t="s">
        <v>228</v>
      </c>
      <c r="I335" s="34" t="s">
        <v>678</v>
      </c>
      <c r="J335" s="34" t="s">
        <v>228</v>
      </c>
      <c r="K335" s="34" t="s">
        <v>529</v>
      </c>
      <c r="L335" s="34" t="s">
        <v>679</v>
      </c>
      <c r="M335" s="36">
        <v>1.04</v>
      </c>
      <c r="N335" s="69" t="s">
        <v>680</v>
      </c>
      <c r="O335" s="69" t="s">
        <v>30</v>
      </c>
      <c r="P335" s="37" t="s">
        <v>493</v>
      </c>
      <c r="Q335" s="38">
        <v>2023</v>
      </c>
      <c r="R335" s="39" t="s">
        <v>470</v>
      </c>
      <c r="S335" s="37" t="s">
        <v>469</v>
      </c>
      <c r="T335" s="39" t="s">
        <v>494</v>
      </c>
      <c r="U335" s="39" t="s">
        <v>495</v>
      </c>
      <c r="V335" s="39" t="s">
        <v>496</v>
      </c>
      <c r="W335" s="79" t="s">
        <v>681</v>
      </c>
      <c r="X335" s="40" t="s">
        <v>504</v>
      </c>
      <c r="Y335" s="41"/>
      <c r="Z335" s="274">
        <v>0</v>
      </c>
      <c r="AA335" s="42"/>
      <c r="AB335" s="43">
        <v>105000</v>
      </c>
      <c r="AC335" s="43">
        <v>0</v>
      </c>
      <c r="AD335" s="43"/>
      <c r="AE335" s="43">
        <v>0</v>
      </c>
      <c r="AF335" s="44"/>
      <c r="AG335" s="45">
        <f t="shared" si="304"/>
        <v>0</v>
      </c>
      <c r="AH335" s="45">
        <f t="shared" si="305"/>
        <v>0</v>
      </c>
      <c r="AI335" s="45">
        <f t="shared" si="310"/>
        <v>0</v>
      </c>
      <c r="AJ335" s="80">
        <v>0</v>
      </c>
      <c r="AK335" s="46">
        <v>0</v>
      </c>
      <c r="AL335" s="46">
        <f t="shared" si="273"/>
        <v>0</v>
      </c>
      <c r="AM335" s="46">
        <v>0</v>
      </c>
      <c r="AN335" s="46">
        <f t="shared" si="287"/>
        <v>0</v>
      </c>
      <c r="AO335" s="46">
        <v>0</v>
      </c>
      <c r="AP335" s="46">
        <f t="shared" si="274"/>
        <v>0</v>
      </c>
      <c r="AQ335" s="46">
        <v>0</v>
      </c>
      <c r="AR335" s="46">
        <f t="shared" si="275"/>
        <v>0</v>
      </c>
      <c r="AS335" s="46">
        <v>0</v>
      </c>
      <c r="AT335" s="46">
        <f t="shared" si="276"/>
        <v>0</v>
      </c>
      <c r="AU335" s="46">
        <v>0</v>
      </c>
      <c r="AV335" s="46">
        <f t="shared" si="277"/>
        <v>0</v>
      </c>
      <c r="AW335" s="46">
        <v>0</v>
      </c>
      <c r="AX335" s="46">
        <f t="shared" si="278"/>
        <v>0</v>
      </c>
      <c r="AY335" s="46">
        <v>0</v>
      </c>
      <c r="AZ335" s="46">
        <f t="shared" si="288"/>
        <v>0</v>
      </c>
      <c r="BA335" s="46">
        <v>0</v>
      </c>
      <c r="BB335" s="46">
        <f t="shared" si="289"/>
        <v>0</v>
      </c>
      <c r="BC335" s="46">
        <v>0</v>
      </c>
      <c r="BD335" s="46">
        <f t="shared" si="290"/>
        <v>0</v>
      </c>
      <c r="BE335" s="46">
        <v>0</v>
      </c>
      <c r="BF335" s="46">
        <f t="shared" si="291"/>
        <v>0</v>
      </c>
      <c r="BG335" s="46">
        <v>0</v>
      </c>
      <c r="BH335" s="46">
        <f t="shared" si="292"/>
        <v>0</v>
      </c>
      <c r="BI335" s="46">
        <v>0</v>
      </c>
      <c r="BJ335" s="46">
        <f t="shared" si="293"/>
        <v>0</v>
      </c>
      <c r="BK335" s="46">
        <v>0</v>
      </c>
      <c r="BL335" s="46">
        <f t="shared" si="294"/>
        <v>0</v>
      </c>
      <c r="BM335" s="46">
        <v>0</v>
      </c>
      <c r="BN335" s="46">
        <f t="shared" si="295"/>
        <v>0</v>
      </c>
      <c r="BO335" s="46">
        <v>0</v>
      </c>
      <c r="BP335" s="46">
        <f t="shared" si="296"/>
        <v>0</v>
      </c>
      <c r="BQ335" s="46">
        <v>0</v>
      </c>
      <c r="BR335" s="46">
        <f t="shared" si="297"/>
        <v>0</v>
      </c>
      <c r="BS335" s="46">
        <v>0</v>
      </c>
      <c r="BT335" s="46">
        <f t="shared" si="298"/>
        <v>0</v>
      </c>
      <c r="BU335" s="46">
        <v>0</v>
      </c>
      <c r="BV335" s="46">
        <f t="shared" si="299"/>
        <v>0</v>
      </c>
      <c r="BW335" s="46">
        <v>0</v>
      </c>
      <c r="BX335" s="46">
        <f t="shared" si="300"/>
        <v>0</v>
      </c>
      <c r="BY335" s="46">
        <v>0</v>
      </c>
      <c r="BZ335" s="46">
        <f t="shared" si="301"/>
        <v>0</v>
      </c>
      <c r="CA335" s="47">
        <v>0</v>
      </c>
      <c r="CB335" s="46">
        <f t="shared" si="302"/>
        <v>0</v>
      </c>
      <c r="CC335" s="48">
        <v>0</v>
      </c>
      <c r="CD335" s="46">
        <f t="shared" si="303"/>
        <v>0</v>
      </c>
      <c r="CE335" s="81">
        <v>4</v>
      </c>
      <c r="CF335" s="50">
        <f t="shared" si="308"/>
        <v>0</v>
      </c>
      <c r="CG335" s="82">
        <v>105000</v>
      </c>
      <c r="CH335" s="83"/>
      <c r="CI335" s="83"/>
      <c r="CJ335" s="83"/>
      <c r="CK335" s="83"/>
      <c r="CL335" s="83"/>
      <c r="CM335" s="84"/>
      <c r="CN335" s="84"/>
      <c r="CO335" s="84"/>
      <c r="CP335" s="8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82">
        <v>0</v>
      </c>
      <c r="DH335" s="55">
        <v>4</v>
      </c>
      <c r="DI335" s="56" t="s">
        <v>1313</v>
      </c>
      <c r="DJ335" s="57">
        <v>105000</v>
      </c>
      <c r="DK335" s="57">
        <v>78750</v>
      </c>
      <c r="DL335" s="57">
        <v>52500</v>
      </c>
      <c r="DM335" s="57">
        <v>26250</v>
      </c>
      <c r="DN335" s="57">
        <v>0</v>
      </c>
      <c r="DO335" s="57">
        <v>1260</v>
      </c>
      <c r="DP335" s="58">
        <v>1023.75</v>
      </c>
      <c r="DQ335" s="58">
        <v>682.5</v>
      </c>
      <c r="DR335" s="58">
        <v>341.25</v>
      </c>
      <c r="DS335" s="58">
        <v>0</v>
      </c>
    </row>
    <row r="336" spans="1:123" x14ac:dyDescent="0.25">
      <c r="A336" s="30" t="s">
        <v>1314</v>
      </c>
      <c r="B336" s="65">
        <v>2023100</v>
      </c>
      <c r="C336" s="66"/>
      <c r="D336" s="67" t="s">
        <v>1315</v>
      </c>
      <c r="E336" s="34" t="s">
        <v>616</v>
      </c>
      <c r="F336" s="34" t="s">
        <v>489</v>
      </c>
      <c r="G336" s="34" t="s">
        <v>463</v>
      </c>
      <c r="H336" s="34" t="s">
        <v>54</v>
      </c>
      <c r="I336" s="34" t="s">
        <v>490</v>
      </c>
      <c r="J336" s="34" t="s">
        <v>114</v>
      </c>
      <c r="K336" s="34" t="s">
        <v>491</v>
      </c>
      <c r="L336" s="34" t="s">
        <v>649</v>
      </c>
      <c r="M336" s="36">
        <v>1.04</v>
      </c>
      <c r="N336" s="69" t="s">
        <v>544</v>
      </c>
      <c r="O336" s="69" t="s">
        <v>30</v>
      </c>
      <c r="P336" s="37" t="s">
        <v>493</v>
      </c>
      <c r="Q336" s="38">
        <v>2023</v>
      </c>
      <c r="R336" s="39" t="s">
        <v>58</v>
      </c>
      <c r="S336" s="37" t="s">
        <v>471</v>
      </c>
      <c r="T336" s="39" t="s">
        <v>523</v>
      </c>
      <c r="U336" s="39" t="s">
        <v>524</v>
      </c>
      <c r="V336" s="39" t="s">
        <v>606</v>
      </c>
      <c r="W336" s="40" t="s">
        <v>650</v>
      </c>
      <c r="X336" s="40" t="s">
        <v>530</v>
      </c>
      <c r="Y336" s="41"/>
      <c r="Z336" s="274">
        <v>0</v>
      </c>
      <c r="AA336" s="42"/>
      <c r="AB336" s="43">
        <v>187200</v>
      </c>
      <c r="AC336" s="43">
        <v>0</v>
      </c>
      <c r="AD336" s="43"/>
      <c r="AE336" s="43">
        <v>0</v>
      </c>
      <c r="AF336" s="44"/>
      <c r="AG336" s="45">
        <f t="shared" si="304"/>
        <v>187200</v>
      </c>
      <c r="AH336" s="45">
        <f t="shared" si="305"/>
        <v>194688</v>
      </c>
      <c r="AI336" s="45">
        <f t="shared" si="310"/>
        <v>194688</v>
      </c>
      <c r="AJ336" s="46">
        <v>0</v>
      </c>
      <c r="AK336" s="46">
        <v>0</v>
      </c>
      <c r="AL336" s="46">
        <f t="shared" si="273"/>
        <v>0</v>
      </c>
      <c r="AM336" s="46">
        <v>0</v>
      </c>
      <c r="AN336" s="46">
        <f t="shared" si="287"/>
        <v>0</v>
      </c>
      <c r="AO336" s="46">
        <v>0</v>
      </c>
      <c r="AP336" s="46">
        <f t="shared" si="274"/>
        <v>0</v>
      </c>
      <c r="AQ336" s="46">
        <v>0</v>
      </c>
      <c r="AR336" s="46">
        <f t="shared" si="275"/>
        <v>0</v>
      </c>
      <c r="AS336" s="46">
        <v>0</v>
      </c>
      <c r="AT336" s="46">
        <f t="shared" si="276"/>
        <v>0</v>
      </c>
      <c r="AU336" s="46">
        <v>0</v>
      </c>
      <c r="AV336" s="46">
        <f t="shared" si="277"/>
        <v>0</v>
      </c>
      <c r="AW336" s="46">
        <v>0</v>
      </c>
      <c r="AX336" s="46">
        <f t="shared" si="278"/>
        <v>0</v>
      </c>
      <c r="AY336" s="46">
        <v>0</v>
      </c>
      <c r="AZ336" s="46">
        <f t="shared" si="288"/>
        <v>0</v>
      </c>
      <c r="BA336" s="46">
        <v>0</v>
      </c>
      <c r="BB336" s="46">
        <f t="shared" si="289"/>
        <v>0</v>
      </c>
      <c r="BC336" s="46">
        <v>0</v>
      </c>
      <c r="BD336" s="46">
        <f t="shared" si="290"/>
        <v>0</v>
      </c>
      <c r="BE336" s="46">
        <v>0</v>
      </c>
      <c r="BF336" s="46">
        <f t="shared" si="291"/>
        <v>0</v>
      </c>
      <c r="BG336" s="46">
        <v>0</v>
      </c>
      <c r="BH336" s="46">
        <f t="shared" si="292"/>
        <v>0</v>
      </c>
      <c r="BI336" s="46">
        <v>0</v>
      </c>
      <c r="BJ336" s="46">
        <f t="shared" si="293"/>
        <v>0</v>
      </c>
      <c r="BK336" s="46">
        <v>0</v>
      </c>
      <c r="BL336" s="46">
        <f t="shared" si="294"/>
        <v>0</v>
      </c>
      <c r="BM336" s="46">
        <v>187200</v>
      </c>
      <c r="BN336" s="46">
        <f t="shared" si="295"/>
        <v>194688</v>
      </c>
      <c r="BO336" s="46">
        <v>0</v>
      </c>
      <c r="BP336" s="46">
        <f t="shared" si="296"/>
        <v>0</v>
      </c>
      <c r="BQ336" s="46">
        <v>0</v>
      </c>
      <c r="BR336" s="46">
        <f t="shared" si="297"/>
        <v>0</v>
      </c>
      <c r="BS336" s="46">
        <v>0</v>
      </c>
      <c r="BT336" s="46">
        <f t="shared" si="298"/>
        <v>0</v>
      </c>
      <c r="BU336" s="46">
        <v>0</v>
      </c>
      <c r="BV336" s="46">
        <f t="shared" si="299"/>
        <v>0</v>
      </c>
      <c r="BW336" s="46">
        <v>0</v>
      </c>
      <c r="BX336" s="46">
        <f t="shared" si="300"/>
        <v>0</v>
      </c>
      <c r="BY336" s="46">
        <v>0</v>
      </c>
      <c r="BZ336" s="46">
        <f t="shared" si="301"/>
        <v>0</v>
      </c>
      <c r="CA336" s="47">
        <v>0</v>
      </c>
      <c r="CB336" s="46">
        <f t="shared" si="302"/>
        <v>0</v>
      </c>
      <c r="CC336" s="48">
        <v>0</v>
      </c>
      <c r="CD336" s="46">
        <f t="shared" si="303"/>
        <v>0</v>
      </c>
      <c r="CE336" s="49">
        <v>20</v>
      </c>
      <c r="CF336" s="50">
        <f t="shared" si="308"/>
        <v>9734.4</v>
      </c>
      <c r="CG336" s="51">
        <v>74880</v>
      </c>
      <c r="CH336" s="108"/>
      <c r="CI336" s="52"/>
      <c r="CJ336" s="52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2">
        <f t="shared" ref="CY336:DF342" si="313">$CF336</f>
        <v>9734.4</v>
      </c>
      <c r="CZ336" s="52">
        <f t="shared" si="313"/>
        <v>9734.4</v>
      </c>
      <c r="DA336" s="52">
        <f t="shared" si="313"/>
        <v>9734.4</v>
      </c>
      <c r="DB336" s="52">
        <f t="shared" si="313"/>
        <v>9734.4</v>
      </c>
      <c r="DC336" s="52">
        <f t="shared" si="313"/>
        <v>9734.4</v>
      </c>
      <c r="DD336" s="52">
        <f t="shared" si="313"/>
        <v>9734.4</v>
      </c>
      <c r="DE336" s="52">
        <f t="shared" si="313"/>
        <v>9734.4</v>
      </c>
      <c r="DF336" s="52">
        <f t="shared" si="313"/>
        <v>9734.4</v>
      </c>
      <c r="DG336" s="54">
        <v>112320</v>
      </c>
      <c r="DH336" s="55">
        <v>8</v>
      </c>
      <c r="DI336" s="56" t="s">
        <v>620</v>
      </c>
      <c r="DJ336" s="57">
        <v>0</v>
      </c>
      <c r="DK336" s="57">
        <v>0</v>
      </c>
      <c r="DL336" s="57">
        <v>0</v>
      </c>
      <c r="DM336" s="57">
        <v>0</v>
      </c>
      <c r="DN336" s="57">
        <v>0</v>
      </c>
      <c r="DO336" s="57">
        <v>0</v>
      </c>
      <c r="DP336" s="58">
        <v>0</v>
      </c>
      <c r="DQ336" s="58">
        <v>0</v>
      </c>
      <c r="DR336" s="58">
        <v>0</v>
      </c>
      <c r="DS336" s="58">
        <v>0</v>
      </c>
    </row>
    <row r="337" spans="1:123" x14ac:dyDescent="0.25">
      <c r="A337" s="30" t="s">
        <v>1316</v>
      </c>
      <c r="B337" s="65">
        <v>2023101</v>
      </c>
      <c r="C337" s="66"/>
      <c r="D337" s="67" t="s">
        <v>1317</v>
      </c>
      <c r="E337" s="34" t="s">
        <v>616</v>
      </c>
      <c r="F337" s="34" t="s">
        <v>489</v>
      </c>
      <c r="G337" s="34" t="s">
        <v>463</v>
      </c>
      <c r="H337" s="34" t="s">
        <v>54</v>
      </c>
      <c r="I337" s="34" t="s">
        <v>490</v>
      </c>
      <c r="J337" s="34" t="s">
        <v>114</v>
      </c>
      <c r="K337" s="34" t="s">
        <v>491</v>
      </c>
      <c r="L337" s="34" t="s">
        <v>649</v>
      </c>
      <c r="M337" s="36">
        <v>1.04</v>
      </c>
      <c r="N337" s="69" t="s">
        <v>544</v>
      </c>
      <c r="O337" s="69" t="s">
        <v>30</v>
      </c>
      <c r="P337" s="37" t="s">
        <v>493</v>
      </c>
      <c r="Q337" s="38">
        <v>2023</v>
      </c>
      <c r="R337" s="39" t="s">
        <v>58</v>
      </c>
      <c r="S337" s="37" t="s">
        <v>471</v>
      </c>
      <c r="T337" s="39" t="s">
        <v>523</v>
      </c>
      <c r="U337" s="39" t="s">
        <v>524</v>
      </c>
      <c r="V337" s="39" t="s">
        <v>606</v>
      </c>
      <c r="W337" s="40" t="s">
        <v>650</v>
      </c>
      <c r="X337" s="40" t="s">
        <v>530</v>
      </c>
      <c r="Y337" s="41"/>
      <c r="Z337" s="274">
        <v>0</v>
      </c>
      <c r="AA337" s="42"/>
      <c r="AB337" s="43">
        <v>187200</v>
      </c>
      <c r="AC337" s="43">
        <v>0</v>
      </c>
      <c r="AD337" s="43"/>
      <c r="AE337" s="43">
        <v>0</v>
      </c>
      <c r="AF337" s="44"/>
      <c r="AG337" s="45">
        <f t="shared" si="304"/>
        <v>187200</v>
      </c>
      <c r="AH337" s="45">
        <f t="shared" si="305"/>
        <v>194688</v>
      </c>
      <c r="AI337" s="45">
        <f t="shared" si="310"/>
        <v>194688</v>
      </c>
      <c r="AJ337" s="46">
        <v>0</v>
      </c>
      <c r="AK337" s="46">
        <v>0</v>
      </c>
      <c r="AL337" s="46">
        <f t="shared" si="273"/>
        <v>0</v>
      </c>
      <c r="AM337" s="46">
        <v>0</v>
      </c>
      <c r="AN337" s="46">
        <f t="shared" si="287"/>
        <v>0</v>
      </c>
      <c r="AO337" s="46">
        <v>0</v>
      </c>
      <c r="AP337" s="46">
        <f t="shared" si="274"/>
        <v>0</v>
      </c>
      <c r="AQ337" s="46">
        <v>0</v>
      </c>
      <c r="AR337" s="46">
        <f t="shared" si="275"/>
        <v>0</v>
      </c>
      <c r="AS337" s="46">
        <v>0</v>
      </c>
      <c r="AT337" s="46">
        <f t="shared" si="276"/>
        <v>0</v>
      </c>
      <c r="AU337" s="46">
        <v>0</v>
      </c>
      <c r="AV337" s="46">
        <f t="shared" si="277"/>
        <v>0</v>
      </c>
      <c r="AW337" s="46">
        <v>0</v>
      </c>
      <c r="AX337" s="46">
        <f t="shared" si="278"/>
        <v>0</v>
      </c>
      <c r="AY337" s="46">
        <v>0</v>
      </c>
      <c r="AZ337" s="46">
        <f t="shared" si="288"/>
        <v>0</v>
      </c>
      <c r="BA337" s="46">
        <v>0</v>
      </c>
      <c r="BB337" s="46">
        <f t="shared" si="289"/>
        <v>0</v>
      </c>
      <c r="BC337" s="46">
        <v>0</v>
      </c>
      <c r="BD337" s="46">
        <f t="shared" si="290"/>
        <v>0</v>
      </c>
      <c r="BE337" s="46">
        <v>0</v>
      </c>
      <c r="BF337" s="46">
        <f t="shared" si="291"/>
        <v>0</v>
      </c>
      <c r="BG337" s="46">
        <v>0</v>
      </c>
      <c r="BH337" s="46">
        <f t="shared" si="292"/>
        <v>0</v>
      </c>
      <c r="BI337" s="46">
        <v>0</v>
      </c>
      <c r="BJ337" s="46">
        <f t="shared" si="293"/>
        <v>0</v>
      </c>
      <c r="BK337" s="46">
        <v>0</v>
      </c>
      <c r="BL337" s="46">
        <f t="shared" si="294"/>
        <v>0</v>
      </c>
      <c r="BM337" s="46">
        <v>0</v>
      </c>
      <c r="BN337" s="46">
        <f t="shared" si="295"/>
        <v>0</v>
      </c>
      <c r="BO337" s="46">
        <v>187200</v>
      </c>
      <c r="BP337" s="46">
        <f t="shared" si="296"/>
        <v>194688</v>
      </c>
      <c r="BQ337" s="46">
        <v>0</v>
      </c>
      <c r="BR337" s="46">
        <f t="shared" si="297"/>
        <v>0</v>
      </c>
      <c r="BS337" s="46">
        <v>0</v>
      </c>
      <c r="BT337" s="46">
        <f t="shared" si="298"/>
        <v>0</v>
      </c>
      <c r="BU337" s="46">
        <v>0</v>
      </c>
      <c r="BV337" s="46">
        <f t="shared" si="299"/>
        <v>0</v>
      </c>
      <c r="BW337" s="46">
        <v>0</v>
      </c>
      <c r="BX337" s="46">
        <f t="shared" si="300"/>
        <v>0</v>
      </c>
      <c r="BY337" s="46">
        <v>0</v>
      </c>
      <c r="BZ337" s="46">
        <f t="shared" si="301"/>
        <v>0</v>
      </c>
      <c r="CA337" s="47">
        <v>0</v>
      </c>
      <c r="CB337" s="46">
        <f t="shared" si="302"/>
        <v>0</v>
      </c>
      <c r="CC337" s="48">
        <v>0</v>
      </c>
      <c r="CD337" s="46">
        <f t="shared" si="303"/>
        <v>0</v>
      </c>
      <c r="CE337" s="49">
        <v>20</v>
      </c>
      <c r="CF337" s="50">
        <f t="shared" si="308"/>
        <v>9734.4</v>
      </c>
      <c r="CG337" s="51">
        <v>65520</v>
      </c>
      <c r="CH337" s="52"/>
      <c r="CI337" s="52"/>
      <c r="CJ337" s="52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2">
        <f t="shared" si="313"/>
        <v>9734.4</v>
      </c>
      <c r="DA337" s="52">
        <f t="shared" si="313"/>
        <v>9734.4</v>
      </c>
      <c r="DB337" s="52">
        <f t="shared" si="313"/>
        <v>9734.4</v>
      </c>
      <c r="DC337" s="52">
        <f t="shared" si="313"/>
        <v>9734.4</v>
      </c>
      <c r="DD337" s="52">
        <f t="shared" si="313"/>
        <v>9734.4</v>
      </c>
      <c r="DE337" s="52">
        <f t="shared" si="313"/>
        <v>9734.4</v>
      </c>
      <c r="DF337" s="52">
        <f t="shared" si="313"/>
        <v>9734.4</v>
      </c>
      <c r="DG337" s="54">
        <v>121680</v>
      </c>
      <c r="DH337" s="55">
        <v>7</v>
      </c>
      <c r="DI337" s="56" t="s">
        <v>620</v>
      </c>
      <c r="DJ337" s="57">
        <v>0</v>
      </c>
      <c r="DK337" s="57">
        <v>0</v>
      </c>
      <c r="DL337" s="57">
        <v>0</v>
      </c>
      <c r="DM337" s="57">
        <v>0</v>
      </c>
      <c r="DN337" s="57">
        <v>0</v>
      </c>
      <c r="DO337" s="57">
        <v>0</v>
      </c>
      <c r="DP337" s="58">
        <v>0</v>
      </c>
      <c r="DQ337" s="58">
        <v>0</v>
      </c>
      <c r="DR337" s="58">
        <v>0</v>
      </c>
      <c r="DS337" s="58">
        <v>0</v>
      </c>
    </row>
    <row r="338" spans="1:123" x14ac:dyDescent="0.25">
      <c r="A338" s="30" t="s">
        <v>1318</v>
      </c>
      <c r="B338" s="65">
        <v>2023103</v>
      </c>
      <c r="C338" s="66"/>
      <c r="D338" s="67" t="s">
        <v>1319</v>
      </c>
      <c r="E338" s="34" t="s">
        <v>616</v>
      </c>
      <c r="F338" s="34" t="s">
        <v>489</v>
      </c>
      <c r="G338" s="34" t="s">
        <v>463</v>
      </c>
      <c r="H338" s="34" t="s">
        <v>54</v>
      </c>
      <c r="I338" s="34" t="s">
        <v>490</v>
      </c>
      <c r="J338" s="34" t="s">
        <v>82</v>
      </c>
      <c r="K338" s="34" t="s">
        <v>491</v>
      </c>
      <c r="L338" s="34" t="s">
        <v>617</v>
      </c>
      <c r="M338" s="36">
        <v>1.04</v>
      </c>
      <c r="N338" s="69" t="s">
        <v>468</v>
      </c>
      <c r="O338" s="69" t="s">
        <v>58</v>
      </c>
      <c r="P338" s="37" t="s">
        <v>469</v>
      </c>
      <c r="Q338" s="38">
        <v>2023</v>
      </c>
      <c r="R338" s="39" t="s">
        <v>470</v>
      </c>
      <c r="S338" s="37" t="s">
        <v>471</v>
      </c>
      <c r="T338" s="39" t="s">
        <v>494</v>
      </c>
      <c r="U338" s="39" t="s">
        <v>495</v>
      </c>
      <c r="V338" s="39" t="s">
        <v>550</v>
      </c>
      <c r="W338" s="40" t="s">
        <v>775</v>
      </c>
      <c r="X338" s="40" t="s">
        <v>504</v>
      </c>
      <c r="Y338" s="41"/>
      <c r="Z338" s="274">
        <v>0</v>
      </c>
      <c r="AA338" s="42"/>
      <c r="AB338" s="43">
        <v>1997611.2000000002</v>
      </c>
      <c r="AC338" s="43">
        <v>0</v>
      </c>
      <c r="AD338" s="43"/>
      <c r="AE338" s="43">
        <v>0</v>
      </c>
      <c r="AF338" s="44"/>
      <c r="AG338" s="45">
        <f t="shared" si="304"/>
        <v>1997611.2000000002</v>
      </c>
      <c r="AH338" s="45">
        <f t="shared" si="305"/>
        <v>2077515.648</v>
      </c>
      <c r="AI338" s="45">
        <f t="shared" si="310"/>
        <v>2077515.648</v>
      </c>
      <c r="AJ338" s="46">
        <v>0</v>
      </c>
      <c r="AK338" s="46">
        <v>0</v>
      </c>
      <c r="AL338" s="46">
        <f t="shared" si="273"/>
        <v>0</v>
      </c>
      <c r="AM338" s="46">
        <v>0</v>
      </c>
      <c r="AN338" s="46">
        <f t="shared" si="287"/>
        <v>0</v>
      </c>
      <c r="AO338" s="46">
        <v>1456000</v>
      </c>
      <c r="AP338" s="46">
        <f t="shared" si="274"/>
        <v>1514240</v>
      </c>
      <c r="AQ338" s="46">
        <v>541611.20000000007</v>
      </c>
      <c r="AR338" s="46">
        <f t="shared" si="275"/>
        <v>563275.64800000004</v>
      </c>
      <c r="AS338" s="46">
        <v>0</v>
      </c>
      <c r="AT338" s="46">
        <f t="shared" si="276"/>
        <v>0</v>
      </c>
      <c r="AU338" s="46">
        <v>0</v>
      </c>
      <c r="AV338" s="46">
        <f t="shared" si="277"/>
        <v>0</v>
      </c>
      <c r="AW338" s="46">
        <v>0</v>
      </c>
      <c r="AX338" s="46">
        <f t="shared" si="278"/>
        <v>0</v>
      </c>
      <c r="AY338" s="46">
        <v>0</v>
      </c>
      <c r="AZ338" s="46">
        <f t="shared" si="288"/>
        <v>0</v>
      </c>
      <c r="BA338" s="46">
        <v>0</v>
      </c>
      <c r="BB338" s="46">
        <f t="shared" si="289"/>
        <v>0</v>
      </c>
      <c r="BC338" s="46">
        <v>0</v>
      </c>
      <c r="BD338" s="46">
        <f t="shared" si="290"/>
        <v>0</v>
      </c>
      <c r="BE338" s="46">
        <v>0</v>
      </c>
      <c r="BF338" s="46">
        <f t="shared" si="291"/>
        <v>0</v>
      </c>
      <c r="BG338" s="46">
        <v>0</v>
      </c>
      <c r="BH338" s="46">
        <f t="shared" si="292"/>
        <v>0</v>
      </c>
      <c r="BI338" s="46">
        <v>0</v>
      </c>
      <c r="BJ338" s="46">
        <f t="shared" si="293"/>
        <v>0</v>
      </c>
      <c r="BK338" s="46">
        <v>0</v>
      </c>
      <c r="BL338" s="46">
        <f t="shared" si="294"/>
        <v>0</v>
      </c>
      <c r="BM338" s="46">
        <v>0</v>
      </c>
      <c r="BN338" s="46">
        <f t="shared" si="295"/>
        <v>0</v>
      </c>
      <c r="BO338" s="46">
        <v>0</v>
      </c>
      <c r="BP338" s="46">
        <f t="shared" si="296"/>
        <v>0</v>
      </c>
      <c r="BQ338" s="46">
        <v>0</v>
      </c>
      <c r="BR338" s="46">
        <f t="shared" si="297"/>
        <v>0</v>
      </c>
      <c r="BS338" s="46">
        <v>0</v>
      </c>
      <c r="BT338" s="46">
        <f t="shared" si="298"/>
        <v>0</v>
      </c>
      <c r="BU338" s="46">
        <v>0</v>
      </c>
      <c r="BV338" s="46">
        <f t="shared" si="299"/>
        <v>0</v>
      </c>
      <c r="BW338" s="46">
        <v>0</v>
      </c>
      <c r="BX338" s="46">
        <f t="shared" si="300"/>
        <v>0</v>
      </c>
      <c r="BY338" s="46">
        <v>0</v>
      </c>
      <c r="BZ338" s="46">
        <f t="shared" si="301"/>
        <v>0</v>
      </c>
      <c r="CA338" s="47">
        <v>0</v>
      </c>
      <c r="CB338" s="46">
        <f t="shared" si="302"/>
        <v>0</v>
      </c>
      <c r="CC338" s="48">
        <v>0</v>
      </c>
      <c r="CD338" s="46">
        <f t="shared" si="303"/>
        <v>0</v>
      </c>
      <c r="CE338" s="49">
        <v>60</v>
      </c>
      <c r="CF338" s="50">
        <f t="shared" si="308"/>
        <v>34625.260800000004</v>
      </c>
      <c r="CG338" s="51">
        <v>632576.88000000024</v>
      </c>
      <c r="CH338" s="52"/>
      <c r="CI338" s="52"/>
      <c r="CJ338" s="52"/>
      <c r="CK338" s="53"/>
      <c r="CL338" s="53"/>
      <c r="CM338" s="53"/>
      <c r="CN338" s="52">
        <f t="shared" ref="CN338:CY342" si="314">$CF338</f>
        <v>34625.260800000004</v>
      </c>
      <c r="CO338" s="52">
        <f t="shared" si="314"/>
        <v>34625.260800000004</v>
      </c>
      <c r="CP338" s="52">
        <f t="shared" si="314"/>
        <v>34625.260800000004</v>
      </c>
      <c r="CQ338" s="52">
        <f t="shared" si="314"/>
        <v>34625.260800000004</v>
      </c>
      <c r="CR338" s="52">
        <f t="shared" si="314"/>
        <v>34625.260800000004</v>
      </c>
      <c r="CS338" s="52">
        <f t="shared" si="314"/>
        <v>34625.260800000004</v>
      </c>
      <c r="CT338" s="52">
        <f t="shared" si="314"/>
        <v>34625.260800000004</v>
      </c>
      <c r="CU338" s="52">
        <f t="shared" si="314"/>
        <v>34625.260800000004</v>
      </c>
      <c r="CV338" s="52">
        <f t="shared" si="314"/>
        <v>34625.260800000004</v>
      </c>
      <c r="CW338" s="52">
        <f t="shared" si="314"/>
        <v>34625.260800000004</v>
      </c>
      <c r="CX338" s="52">
        <f t="shared" si="314"/>
        <v>34625.260800000004</v>
      </c>
      <c r="CY338" s="52">
        <f t="shared" si="314"/>
        <v>34625.260800000004</v>
      </c>
      <c r="CZ338" s="52">
        <f t="shared" si="313"/>
        <v>34625.260800000004</v>
      </c>
      <c r="DA338" s="52">
        <f t="shared" si="313"/>
        <v>34625.260800000004</v>
      </c>
      <c r="DB338" s="52">
        <f t="shared" si="313"/>
        <v>34625.260800000004</v>
      </c>
      <c r="DC338" s="52">
        <f t="shared" si="313"/>
        <v>34625.260800000004</v>
      </c>
      <c r="DD338" s="52">
        <f t="shared" si="313"/>
        <v>34625.260800000004</v>
      </c>
      <c r="DE338" s="52">
        <f t="shared" si="313"/>
        <v>34625.260800000004</v>
      </c>
      <c r="DF338" s="52">
        <f t="shared" si="313"/>
        <v>34625.260800000004</v>
      </c>
      <c r="DG338" s="54">
        <v>1365034.3199999998</v>
      </c>
      <c r="DH338" s="55">
        <v>19</v>
      </c>
      <c r="DI338" s="56" t="s">
        <v>723</v>
      </c>
      <c r="DJ338" s="57">
        <v>0</v>
      </c>
      <c r="DK338" s="57">
        <v>0</v>
      </c>
      <c r="DL338" s="57">
        <v>0</v>
      </c>
      <c r="DM338" s="57">
        <v>0</v>
      </c>
      <c r="DN338" s="57">
        <v>1456000</v>
      </c>
      <c r="DO338" s="57">
        <v>0</v>
      </c>
      <c r="DP338" s="58">
        <v>0</v>
      </c>
      <c r="DQ338" s="58">
        <v>0</v>
      </c>
      <c r="DR338" s="58">
        <v>0</v>
      </c>
      <c r="DS338" s="58">
        <v>18928</v>
      </c>
    </row>
    <row r="339" spans="1:123" x14ac:dyDescent="0.25">
      <c r="A339" s="30" t="s">
        <v>1320</v>
      </c>
      <c r="B339" s="65">
        <v>2023104</v>
      </c>
      <c r="C339" s="66"/>
      <c r="D339" s="67" t="s">
        <v>1321</v>
      </c>
      <c r="E339" s="34" t="s">
        <v>616</v>
      </c>
      <c r="F339" s="34" t="s">
        <v>489</v>
      </c>
      <c r="G339" s="34" t="s">
        <v>463</v>
      </c>
      <c r="H339" s="34" t="s">
        <v>54</v>
      </c>
      <c r="I339" s="34" t="s">
        <v>490</v>
      </c>
      <c r="J339" s="34" t="s">
        <v>82</v>
      </c>
      <c r="K339" s="34" t="s">
        <v>491</v>
      </c>
      <c r="L339" s="34" t="s">
        <v>617</v>
      </c>
      <c r="M339" s="36">
        <v>1.04</v>
      </c>
      <c r="N339" s="69" t="s">
        <v>468</v>
      </c>
      <c r="O339" s="69" t="s">
        <v>58</v>
      </c>
      <c r="P339" s="37" t="s">
        <v>469</v>
      </c>
      <c r="Q339" s="38">
        <v>2023</v>
      </c>
      <c r="R339" s="39" t="s">
        <v>470</v>
      </c>
      <c r="S339" s="37" t="s">
        <v>471</v>
      </c>
      <c r="T339" s="39" t="s">
        <v>494</v>
      </c>
      <c r="U339" s="39" t="s">
        <v>495</v>
      </c>
      <c r="V339" s="39" t="s">
        <v>550</v>
      </c>
      <c r="W339" s="40" t="s">
        <v>775</v>
      </c>
      <c r="X339" s="40" t="s">
        <v>504</v>
      </c>
      <c r="Y339" s="41"/>
      <c r="Z339" s="274">
        <v>0</v>
      </c>
      <c r="AA339" s="42"/>
      <c r="AB339" s="43">
        <v>1997611.2000000002</v>
      </c>
      <c r="AC339" s="43">
        <v>0</v>
      </c>
      <c r="AD339" s="43"/>
      <c r="AE339" s="43">
        <v>0</v>
      </c>
      <c r="AF339" s="44"/>
      <c r="AG339" s="45">
        <f t="shared" si="304"/>
        <v>1997611.2000000002</v>
      </c>
      <c r="AH339" s="45">
        <f t="shared" si="305"/>
        <v>2077515.648</v>
      </c>
      <c r="AI339" s="45">
        <f t="shared" si="310"/>
        <v>2077515.648</v>
      </c>
      <c r="AJ339" s="46">
        <v>0</v>
      </c>
      <c r="AK339" s="46">
        <v>0</v>
      </c>
      <c r="AL339" s="46">
        <f t="shared" si="273"/>
        <v>0</v>
      </c>
      <c r="AM339" s="46">
        <v>0</v>
      </c>
      <c r="AN339" s="46">
        <f t="shared" si="287"/>
        <v>0</v>
      </c>
      <c r="AO339" s="46">
        <v>0</v>
      </c>
      <c r="AP339" s="46">
        <f t="shared" si="274"/>
        <v>0</v>
      </c>
      <c r="AQ339" s="46">
        <v>957611.20000000007</v>
      </c>
      <c r="AR339" s="46">
        <f t="shared" si="275"/>
        <v>995915.64800000016</v>
      </c>
      <c r="AS339" s="46">
        <v>1040000</v>
      </c>
      <c r="AT339" s="46">
        <f t="shared" si="276"/>
        <v>1081600</v>
      </c>
      <c r="AU339" s="46">
        <v>0</v>
      </c>
      <c r="AV339" s="46">
        <f t="shared" si="277"/>
        <v>0</v>
      </c>
      <c r="AW339" s="46">
        <v>0</v>
      </c>
      <c r="AX339" s="46">
        <f t="shared" si="278"/>
        <v>0</v>
      </c>
      <c r="AY339" s="46">
        <v>0</v>
      </c>
      <c r="AZ339" s="46">
        <f t="shared" si="288"/>
        <v>0</v>
      </c>
      <c r="BA339" s="46">
        <v>0</v>
      </c>
      <c r="BB339" s="46">
        <f t="shared" si="289"/>
        <v>0</v>
      </c>
      <c r="BC339" s="46">
        <v>0</v>
      </c>
      <c r="BD339" s="46">
        <f t="shared" si="290"/>
        <v>0</v>
      </c>
      <c r="BE339" s="46">
        <v>0</v>
      </c>
      <c r="BF339" s="46">
        <f t="shared" si="291"/>
        <v>0</v>
      </c>
      <c r="BG339" s="46">
        <v>0</v>
      </c>
      <c r="BH339" s="46">
        <f t="shared" si="292"/>
        <v>0</v>
      </c>
      <c r="BI339" s="46">
        <v>0</v>
      </c>
      <c r="BJ339" s="46">
        <f t="shared" si="293"/>
        <v>0</v>
      </c>
      <c r="BK339" s="46">
        <v>0</v>
      </c>
      <c r="BL339" s="46">
        <f t="shared" si="294"/>
        <v>0</v>
      </c>
      <c r="BM339" s="46">
        <v>0</v>
      </c>
      <c r="BN339" s="46">
        <f t="shared" si="295"/>
        <v>0</v>
      </c>
      <c r="BO339" s="46">
        <v>0</v>
      </c>
      <c r="BP339" s="46">
        <f t="shared" si="296"/>
        <v>0</v>
      </c>
      <c r="BQ339" s="46">
        <v>0</v>
      </c>
      <c r="BR339" s="46">
        <f t="shared" si="297"/>
        <v>0</v>
      </c>
      <c r="BS339" s="46">
        <v>0</v>
      </c>
      <c r="BT339" s="46">
        <f t="shared" si="298"/>
        <v>0</v>
      </c>
      <c r="BU339" s="46">
        <v>0</v>
      </c>
      <c r="BV339" s="46">
        <f t="shared" si="299"/>
        <v>0</v>
      </c>
      <c r="BW339" s="46">
        <v>0</v>
      </c>
      <c r="BX339" s="46">
        <f t="shared" si="300"/>
        <v>0</v>
      </c>
      <c r="BY339" s="46">
        <v>0</v>
      </c>
      <c r="BZ339" s="46">
        <f t="shared" si="301"/>
        <v>0</v>
      </c>
      <c r="CA339" s="47">
        <v>0</v>
      </c>
      <c r="CB339" s="46">
        <f t="shared" si="302"/>
        <v>0</v>
      </c>
      <c r="CC339" s="48">
        <v>0</v>
      </c>
      <c r="CD339" s="46">
        <f t="shared" si="303"/>
        <v>0</v>
      </c>
      <c r="CE339" s="49">
        <v>60</v>
      </c>
      <c r="CF339" s="50">
        <f t="shared" si="308"/>
        <v>34625.260800000004</v>
      </c>
      <c r="CG339" s="51">
        <v>599283.36000000022</v>
      </c>
      <c r="CH339" s="52"/>
      <c r="CI339" s="52"/>
      <c r="CJ339" s="52"/>
      <c r="CK339" s="53"/>
      <c r="CL339" s="53"/>
      <c r="CM339" s="53"/>
      <c r="CN339" s="53"/>
      <c r="CO339" s="52">
        <f t="shared" si="314"/>
        <v>34625.260800000004</v>
      </c>
      <c r="CP339" s="52">
        <f t="shared" si="314"/>
        <v>34625.260800000004</v>
      </c>
      <c r="CQ339" s="52">
        <f t="shared" si="314"/>
        <v>34625.260800000004</v>
      </c>
      <c r="CR339" s="52">
        <f t="shared" si="314"/>
        <v>34625.260800000004</v>
      </c>
      <c r="CS339" s="52">
        <f t="shared" si="314"/>
        <v>34625.260800000004</v>
      </c>
      <c r="CT339" s="52">
        <f t="shared" si="314"/>
        <v>34625.260800000004</v>
      </c>
      <c r="CU339" s="52">
        <f t="shared" si="314"/>
        <v>34625.260800000004</v>
      </c>
      <c r="CV339" s="52">
        <f t="shared" si="314"/>
        <v>34625.260800000004</v>
      </c>
      <c r="CW339" s="52">
        <f t="shared" si="314"/>
        <v>34625.260800000004</v>
      </c>
      <c r="CX339" s="52">
        <f t="shared" si="314"/>
        <v>34625.260800000004</v>
      </c>
      <c r="CY339" s="52">
        <f t="shared" si="314"/>
        <v>34625.260800000004</v>
      </c>
      <c r="CZ339" s="52">
        <f t="shared" si="313"/>
        <v>34625.260800000004</v>
      </c>
      <c r="DA339" s="52">
        <f t="shared" si="313"/>
        <v>34625.260800000004</v>
      </c>
      <c r="DB339" s="52">
        <f t="shared" si="313"/>
        <v>34625.260800000004</v>
      </c>
      <c r="DC339" s="52">
        <f t="shared" si="313"/>
        <v>34625.260800000004</v>
      </c>
      <c r="DD339" s="52">
        <f t="shared" si="313"/>
        <v>34625.260800000004</v>
      </c>
      <c r="DE339" s="52">
        <f t="shared" si="313"/>
        <v>34625.260800000004</v>
      </c>
      <c r="DF339" s="52">
        <f t="shared" si="313"/>
        <v>34625.260800000004</v>
      </c>
      <c r="DG339" s="54">
        <v>1398327.8399999999</v>
      </c>
      <c r="DH339" s="55">
        <v>18</v>
      </c>
      <c r="DI339" s="56" t="s">
        <v>723</v>
      </c>
      <c r="DJ339" s="57">
        <v>0</v>
      </c>
      <c r="DK339" s="57">
        <v>0</v>
      </c>
      <c r="DL339" s="57">
        <v>0</v>
      </c>
      <c r="DM339" s="57">
        <v>0</v>
      </c>
      <c r="DN339" s="57">
        <v>0</v>
      </c>
      <c r="DO339" s="57">
        <v>0</v>
      </c>
      <c r="DP339" s="58">
        <v>0</v>
      </c>
      <c r="DQ339" s="58">
        <v>0</v>
      </c>
      <c r="DR339" s="58">
        <v>0</v>
      </c>
      <c r="DS339" s="58">
        <v>0</v>
      </c>
    </row>
    <row r="340" spans="1:123" x14ac:dyDescent="0.25">
      <c r="A340" s="30" t="s">
        <v>1322</v>
      </c>
      <c r="B340" s="65">
        <v>2023105</v>
      </c>
      <c r="C340" s="66"/>
      <c r="D340" s="67" t="s">
        <v>1323</v>
      </c>
      <c r="E340" s="34" t="s">
        <v>616</v>
      </c>
      <c r="F340" s="34" t="s">
        <v>489</v>
      </c>
      <c r="G340" s="34" t="s">
        <v>463</v>
      </c>
      <c r="H340" s="34" t="s">
        <v>54</v>
      </c>
      <c r="I340" s="34" t="s">
        <v>490</v>
      </c>
      <c r="J340" s="34" t="s">
        <v>82</v>
      </c>
      <c r="K340" s="34" t="s">
        <v>491</v>
      </c>
      <c r="L340" s="34" t="s">
        <v>617</v>
      </c>
      <c r="M340" s="36">
        <v>1.04</v>
      </c>
      <c r="N340" s="69" t="s">
        <v>468</v>
      </c>
      <c r="O340" s="69" t="s">
        <v>58</v>
      </c>
      <c r="P340" s="37" t="s">
        <v>469</v>
      </c>
      <c r="Q340" s="38">
        <v>2023</v>
      </c>
      <c r="R340" s="39" t="s">
        <v>470</v>
      </c>
      <c r="S340" s="37" t="s">
        <v>471</v>
      </c>
      <c r="T340" s="39" t="s">
        <v>494</v>
      </c>
      <c r="U340" s="39" t="s">
        <v>495</v>
      </c>
      <c r="V340" s="39" t="s">
        <v>550</v>
      </c>
      <c r="W340" s="40" t="s">
        <v>775</v>
      </c>
      <c r="X340" s="40" t="s">
        <v>504</v>
      </c>
      <c r="Y340" s="41"/>
      <c r="Z340" s="274">
        <v>0</v>
      </c>
      <c r="AA340" s="42"/>
      <c r="AB340" s="43">
        <v>1997611.2</v>
      </c>
      <c r="AC340" s="43">
        <v>0</v>
      </c>
      <c r="AD340" s="43"/>
      <c r="AE340" s="43">
        <v>0</v>
      </c>
      <c r="AF340" s="44"/>
      <c r="AG340" s="45">
        <f t="shared" si="304"/>
        <v>1997611.2</v>
      </c>
      <c r="AH340" s="45">
        <f t="shared" si="305"/>
        <v>2077515.648</v>
      </c>
      <c r="AI340" s="45">
        <f t="shared" si="310"/>
        <v>2077515.648</v>
      </c>
      <c r="AJ340" s="46">
        <v>0</v>
      </c>
      <c r="AK340" s="46">
        <v>0</v>
      </c>
      <c r="AL340" s="46">
        <f t="shared" si="273"/>
        <v>0</v>
      </c>
      <c r="AM340" s="46">
        <v>0</v>
      </c>
      <c r="AN340" s="46">
        <f t="shared" si="287"/>
        <v>0</v>
      </c>
      <c r="AO340" s="46">
        <v>0</v>
      </c>
      <c r="AP340" s="46">
        <f t="shared" si="274"/>
        <v>0</v>
      </c>
      <c r="AQ340" s="46">
        <v>0</v>
      </c>
      <c r="AR340" s="46">
        <f t="shared" si="275"/>
        <v>0</v>
      </c>
      <c r="AS340" s="46">
        <v>1477611.2</v>
      </c>
      <c r="AT340" s="46">
        <f t="shared" si="276"/>
        <v>1536715.648</v>
      </c>
      <c r="AU340" s="46">
        <v>520000</v>
      </c>
      <c r="AV340" s="46">
        <f t="shared" si="277"/>
        <v>540800</v>
      </c>
      <c r="AW340" s="46">
        <v>0</v>
      </c>
      <c r="AX340" s="46">
        <f t="shared" si="278"/>
        <v>0</v>
      </c>
      <c r="AY340" s="46">
        <v>0</v>
      </c>
      <c r="AZ340" s="46">
        <f t="shared" si="288"/>
        <v>0</v>
      </c>
      <c r="BA340" s="46">
        <v>0</v>
      </c>
      <c r="BB340" s="46">
        <f t="shared" si="289"/>
        <v>0</v>
      </c>
      <c r="BC340" s="46">
        <v>0</v>
      </c>
      <c r="BD340" s="46">
        <f t="shared" si="290"/>
        <v>0</v>
      </c>
      <c r="BE340" s="46">
        <v>0</v>
      </c>
      <c r="BF340" s="46">
        <f t="shared" si="291"/>
        <v>0</v>
      </c>
      <c r="BG340" s="46">
        <v>0</v>
      </c>
      <c r="BH340" s="46">
        <f t="shared" si="292"/>
        <v>0</v>
      </c>
      <c r="BI340" s="46">
        <v>0</v>
      </c>
      <c r="BJ340" s="46">
        <f t="shared" si="293"/>
        <v>0</v>
      </c>
      <c r="BK340" s="46">
        <v>0</v>
      </c>
      <c r="BL340" s="46">
        <f t="shared" si="294"/>
        <v>0</v>
      </c>
      <c r="BM340" s="46">
        <v>0</v>
      </c>
      <c r="BN340" s="46">
        <f t="shared" si="295"/>
        <v>0</v>
      </c>
      <c r="BO340" s="46">
        <v>0</v>
      </c>
      <c r="BP340" s="46">
        <f t="shared" si="296"/>
        <v>0</v>
      </c>
      <c r="BQ340" s="46">
        <v>0</v>
      </c>
      <c r="BR340" s="46">
        <f t="shared" si="297"/>
        <v>0</v>
      </c>
      <c r="BS340" s="46">
        <v>0</v>
      </c>
      <c r="BT340" s="46">
        <f t="shared" si="298"/>
        <v>0</v>
      </c>
      <c r="BU340" s="46">
        <v>0</v>
      </c>
      <c r="BV340" s="46">
        <f t="shared" si="299"/>
        <v>0</v>
      </c>
      <c r="BW340" s="46">
        <v>0</v>
      </c>
      <c r="BX340" s="46">
        <f t="shared" si="300"/>
        <v>0</v>
      </c>
      <c r="BY340" s="46">
        <v>0</v>
      </c>
      <c r="BZ340" s="46">
        <f t="shared" si="301"/>
        <v>0</v>
      </c>
      <c r="CA340" s="47">
        <v>0</v>
      </c>
      <c r="CB340" s="46">
        <f t="shared" si="302"/>
        <v>0</v>
      </c>
      <c r="CC340" s="48">
        <v>0</v>
      </c>
      <c r="CD340" s="46">
        <f t="shared" si="303"/>
        <v>0</v>
      </c>
      <c r="CE340" s="49">
        <v>60</v>
      </c>
      <c r="CF340" s="50">
        <f t="shared" si="308"/>
        <v>34625.260800000004</v>
      </c>
      <c r="CG340" s="51">
        <v>565989.84000000008</v>
      </c>
      <c r="CH340" s="52"/>
      <c r="CI340" s="52"/>
      <c r="CJ340" s="52"/>
      <c r="CK340" s="53"/>
      <c r="CL340" s="53"/>
      <c r="CM340" s="53"/>
      <c r="CN340" s="53"/>
      <c r="CO340" s="53"/>
      <c r="CP340" s="52">
        <f t="shared" si="314"/>
        <v>34625.260800000004</v>
      </c>
      <c r="CQ340" s="52">
        <f t="shared" si="314"/>
        <v>34625.260800000004</v>
      </c>
      <c r="CR340" s="52">
        <f t="shared" si="314"/>
        <v>34625.260800000004</v>
      </c>
      <c r="CS340" s="52">
        <f t="shared" si="314"/>
        <v>34625.260800000004</v>
      </c>
      <c r="CT340" s="52">
        <f t="shared" si="314"/>
        <v>34625.260800000004</v>
      </c>
      <c r="CU340" s="52">
        <f t="shared" si="314"/>
        <v>34625.260800000004</v>
      </c>
      <c r="CV340" s="52">
        <f t="shared" si="314"/>
        <v>34625.260800000004</v>
      </c>
      <c r="CW340" s="52">
        <f t="shared" si="314"/>
        <v>34625.260800000004</v>
      </c>
      <c r="CX340" s="52">
        <f t="shared" si="314"/>
        <v>34625.260800000004</v>
      </c>
      <c r="CY340" s="52">
        <f t="shared" si="314"/>
        <v>34625.260800000004</v>
      </c>
      <c r="CZ340" s="52">
        <f t="shared" si="313"/>
        <v>34625.260800000004</v>
      </c>
      <c r="DA340" s="52">
        <f t="shared" si="313"/>
        <v>34625.260800000004</v>
      </c>
      <c r="DB340" s="52">
        <f t="shared" si="313"/>
        <v>34625.260800000004</v>
      </c>
      <c r="DC340" s="52">
        <f t="shared" si="313"/>
        <v>34625.260800000004</v>
      </c>
      <c r="DD340" s="52">
        <f t="shared" si="313"/>
        <v>34625.260800000004</v>
      </c>
      <c r="DE340" s="52">
        <f t="shared" si="313"/>
        <v>34625.260800000004</v>
      </c>
      <c r="DF340" s="52">
        <f t="shared" si="313"/>
        <v>34625.260800000004</v>
      </c>
      <c r="DG340" s="54">
        <v>1431621.3599999999</v>
      </c>
      <c r="DH340" s="55">
        <v>17</v>
      </c>
      <c r="DI340" s="56" t="s">
        <v>723</v>
      </c>
      <c r="DJ340" s="57">
        <v>0</v>
      </c>
      <c r="DK340" s="57">
        <v>0</v>
      </c>
      <c r="DL340" s="57">
        <v>0</v>
      </c>
      <c r="DM340" s="57">
        <v>0</v>
      </c>
      <c r="DN340" s="57">
        <v>0</v>
      </c>
      <c r="DO340" s="57">
        <v>0</v>
      </c>
      <c r="DP340" s="58">
        <v>0</v>
      </c>
      <c r="DQ340" s="58">
        <v>0</v>
      </c>
      <c r="DR340" s="58">
        <v>0</v>
      </c>
      <c r="DS340" s="58">
        <v>0</v>
      </c>
    </row>
    <row r="341" spans="1:123" x14ac:dyDescent="0.25">
      <c r="A341" s="30" t="s">
        <v>1324</v>
      </c>
      <c r="B341" s="65">
        <v>2023106</v>
      </c>
      <c r="C341" s="66"/>
      <c r="D341" s="67" t="s">
        <v>1325</v>
      </c>
      <c r="E341" s="34" t="s">
        <v>616</v>
      </c>
      <c r="F341" s="34" t="s">
        <v>489</v>
      </c>
      <c r="G341" s="34" t="s">
        <v>463</v>
      </c>
      <c r="H341" s="34" t="s">
        <v>54</v>
      </c>
      <c r="I341" s="34" t="s">
        <v>490</v>
      </c>
      <c r="J341" s="34" t="s">
        <v>82</v>
      </c>
      <c r="K341" s="34" t="s">
        <v>491</v>
      </c>
      <c r="L341" s="34" t="s">
        <v>617</v>
      </c>
      <c r="M341" s="36">
        <v>1.04</v>
      </c>
      <c r="N341" s="69" t="s">
        <v>468</v>
      </c>
      <c r="O341" s="69" t="s">
        <v>58</v>
      </c>
      <c r="P341" s="37" t="s">
        <v>469</v>
      </c>
      <c r="Q341" s="38">
        <v>2023</v>
      </c>
      <c r="R341" s="39" t="s">
        <v>470</v>
      </c>
      <c r="S341" s="37" t="s">
        <v>471</v>
      </c>
      <c r="T341" s="39" t="s">
        <v>494</v>
      </c>
      <c r="U341" s="39" t="s">
        <v>495</v>
      </c>
      <c r="V341" s="39" t="s">
        <v>550</v>
      </c>
      <c r="W341" s="40" t="s">
        <v>775</v>
      </c>
      <c r="X341" s="40" t="s">
        <v>504</v>
      </c>
      <c r="Y341" s="41"/>
      <c r="Z341" s="274">
        <v>0</v>
      </c>
      <c r="AA341" s="42"/>
      <c r="AB341" s="43">
        <v>1997611.2</v>
      </c>
      <c r="AC341" s="43">
        <v>0</v>
      </c>
      <c r="AD341" s="43"/>
      <c r="AE341" s="43">
        <v>0</v>
      </c>
      <c r="AF341" s="44"/>
      <c r="AG341" s="45">
        <f t="shared" si="304"/>
        <v>1997611.2</v>
      </c>
      <c r="AH341" s="45">
        <f t="shared" si="305"/>
        <v>2077515.648</v>
      </c>
      <c r="AI341" s="45">
        <f t="shared" si="310"/>
        <v>2077515.648</v>
      </c>
      <c r="AJ341" s="46">
        <v>0</v>
      </c>
      <c r="AK341" s="46">
        <v>0</v>
      </c>
      <c r="AL341" s="46">
        <f t="shared" si="273"/>
        <v>0</v>
      </c>
      <c r="AM341" s="46">
        <v>0</v>
      </c>
      <c r="AN341" s="46">
        <f t="shared" si="287"/>
        <v>0</v>
      </c>
      <c r="AO341" s="46">
        <v>0</v>
      </c>
      <c r="AP341" s="46">
        <f t="shared" si="274"/>
        <v>0</v>
      </c>
      <c r="AQ341" s="46">
        <v>0</v>
      </c>
      <c r="AR341" s="46">
        <f t="shared" si="275"/>
        <v>0</v>
      </c>
      <c r="AS341" s="46">
        <v>0</v>
      </c>
      <c r="AT341" s="46">
        <f t="shared" si="276"/>
        <v>0</v>
      </c>
      <c r="AU341" s="46">
        <v>1997611.2</v>
      </c>
      <c r="AV341" s="46">
        <f t="shared" si="277"/>
        <v>2077515.648</v>
      </c>
      <c r="AW341" s="46">
        <v>0</v>
      </c>
      <c r="AX341" s="46">
        <f t="shared" si="278"/>
        <v>0</v>
      </c>
      <c r="AY341" s="46">
        <v>0</v>
      </c>
      <c r="AZ341" s="46">
        <f t="shared" si="288"/>
        <v>0</v>
      </c>
      <c r="BA341" s="46">
        <v>0</v>
      </c>
      <c r="BB341" s="46">
        <f t="shared" si="289"/>
        <v>0</v>
      </c>
      <c r="BC341" s="46">
        <v>0</v>
      </c>
      <c r="BD341" s="46">
        <f t="shared" si="290"/>
        <v>0</v>
      </c>
      <c r="BE341" s="46">
        <v>0</v>
      </c>
      <c r="BF341" s="46">
        <f t="shared" si="291"/>
        <v>0</v>
      </c>
      <c r="BG341" s="46">
        <v>0</v>
      </c>
      <c r="BH341" s="46">
        <f t="shared" si="292"/>
        <v>0</v>
      </c>
      <c r="BI341" s="46">
        <v>0</v>
      </c>
      <c r="BJ341" s="46">
        <f t="shared" si="293"/>
        <v>0</v>
      </c>
      <c r="BK341" s="46">
        <v>0</v>
      </c>
      <c r="BL341" s="46">
        <f t="shared" si="294"/>
        <v>0</v>
      </c>
      <c r="BM341" s="46">
        <v>0</v>
      </c>
      <c r="BN341" s="46">
        <f t="shared" si="295"/>
        <v>0</v>
      </c>
      <c r="BO341" s="46">
        <v>0</v>
      </c>
      <c r="BP341" s="46">
        <f t="shared" si="296"/>
        <v>0</v>
      </c>
      <c r="BQ341" s="46">
        <v>0</v>
      </c>
      <c r="BR341" s="46">
        <f t="shared" si="297"/>
        <v>0</v>
      </c>
      <c r="BS341" s="46">
        <v>0</v>
      </c>
      <c r="BT341" s="46">
        <f t="shared" si="298"/>
        <v>0</v>
      </c>
      <c r="BU341" s="46">
        <v>0</v>
      </c>
      <c r="BV341" s="46">
        <f t="shared" si="299"/>
        <v>0</v>
      </c>
      <c r="BW341" s="46">
        <v>0</v>
      </c>
      <c r="BX341" s="46">
        <f t="shared" si="300"/>
        <v>0</v>
      </c>
      <c r="BY341" s="46">
        <v>0</v>
      </c>
      <c r="BZ341" s="46">
        <f t="shared" si="301"/>
        <v>0</v>
      </c>
      <c r="CA341" s="47">
        <v>0</v>
      </c>
      <c r="CB341" s="46">
        <f t="shared" si="302"/>
        <v>0</v>
      </c>
      <c r="CC341" s="48">
        <v>0</v>
      </c>
      <c r="CD341" s="46">
        <f t="shared" si="303"/>
        <v>0</v>
      </c>
      <c r="CE341" s="49">
        <v>60</v>
      </c>
      <c r="CF341" s="50">
        <f t="shared" si="308"/>
        <v>34625.260800000004</v>
      </c>
      <c r="CG341" s="51">
        <v>565989.84000000008</v>
      </c>
      <c r="CH341" s="52"/>
      <c r="CI341" s="52"/>
      <c r="CJ341" s="52"/>
      <c r="CK341" s="53"/>
      <c r="CL341" s="53"/>
      <c r="CM341" s="53"/>
      <c r="CN341" s="53"/>
      <c r="CO341" s="53"/>
      <c r="CP341" s="52">
        <f t="shared" si="314"/>
        <v>34625.260800000004</v>
      </c>
      <c r="CQ341" s="52">
        <f t="shared" si="314"/>
        <v>34625.260800000004</v>
      </c>
      <c r="CR341" s="52">
        <f t="shared" si="314"/>
        <v>34625.260800000004</v>
      </c>
      <c r="CS341" s="52">
        <f t="shared" si="314"/>
        <v>34625.260800000004</v>
      </c>
      <c r="CT341" s="52">
        <f t="shared" si="314"/>
        <v>34625.260800000004</v>
      </c>
      <c r="CU341" s="52">
        <f t="shared" si="314"/>
        <v>34625.260800000004</v>
      </c>
      <c r="CV341" s="52">
        <f t="shared" si="314"/>
        <v>34625.260800000004</v>
      </c>
      <c r="CW341" s="52">
        <f t="shared" si="314"/>
        <v>34625.260800000004</v>
      </c>
      <c r="CX341" s="52">
        <f t="shared" si="314"/>
        <v>34625.260800000004</v>
      </c>
      <c r="CY341" s="52">
        <f t="shared" si="314"/>
        <v>34625.260800000004</v>
      </c>
      <c r="CZ341" s="52">
        <f t="shared" si="313"/>
        <v>34625.260800000004</v>
      </c>
      <c r="DA341" s="52">
        <f t="shared" si="313"/>
        <v>34625.260800000004</v>
      </c>
      <c r="DB341" s="52">
        <f t="shared" si="313"/>
        <v>34625.260800000004</v>
      </c>
      <c r="DC341" s="52">
        <f t="shared" si="313"/>
        <v>34625.260800000004</v>
      </c>
      <c r="DD341" s="52">
        <f t="shared" si="313"/>
        <v>34625.260800000004</v>
      </c>
      <c r="DE341" s="52">
        <f t="shared" si="313"/>
        <v>34625.260800000004</v>
      </c>
      <c r="DF341" s="52">
        <f t="shared" si="313"/>
        <v>34625.260800000004</v>
      </c>
      <c r="DG341" s="54">
        <v>1431621.3599999999</v>
      </c>
      <c r="DH341" s="55">
        <v>17</v>
      </c>
      <c r="DI341" s="56" t="s">
        <v>723</v>
      </c>
      <c r="DJ341" s="57">
        <v>0</v>
      </c>
      <c r="DK341" s="57">
        <v>0</v>
      </c>
      <c r="DL341" s="57">
        <v>0</v>
      </c>
      <c r="DM341" s="57">
        <v>0</v>
      </c>
      <c r="DN341" s="57">
        <v>0</v>
      </c>
      <c r="DO341" s="57">
        <v>0</v>
      </c>
      <c r="DP341" s="58">
        <v>0</v>
      </c>
      <c r="DQ341" s="58">
        <v>0</v>
      </c>
      <c r="DR341" s="58">
        <v>0</v>
      </c>
      <c r="DS341" s="58">
        <v>0</v>
      </c>
    </row>
    <row r="342" spans="1:123" x14ac:dyDescent="0.25">
      <c r="A342" s="30" t="s">
        <v>1326</v>
      </c>
      <c r="B342" s="65">
        <v>2023107</v>
      </c>
      <c r="C342" s="66"/>
      <c r="D342" s="67" t="s">
        <v>1327</v>
      </c>
      <c r="E342" s="34" t="s">
        <v>616</v>
      </c>
      <c r="F342" s="34" t="s">
        <v>489</v>
      </c>
      <c r="G342" s="34" t="s">
        <v>463</v>
      </c>
      <c r="H342" s="34" t="s">
        <v>54</v>
      </c>
      <c r="I342" s="34" t="s">
        <v>490</v>
      </c>
      <c r="J342" s="34" t="s">
        <v>82</v>
      </c>
      <c r="K342" s="34" t="s">
        <v>491</v>
      </c>
      <c r="L342" s="34" t="s">
        <v>617</v>
      </c>
      <c r="M342" s="36">
        <v>1.04</v>
      </c>
      <c r="N342" s="69" t="s">
        <v>544</v>
      </c>
      <c r="O342" s="69" t="s">
        <v>58</v>
      </c>
      <c r="P342" s="37" t="s">
        <v>469</v>
      </c>
      <c r="Q342" s="38">
        <v>2023</v>
      </c>
      <c r="R342" s="39" t="s">
        <v>470</v>
      </c>
      <c r="S342" s="37" t="s">
        <v>471</v>
      </c>
      <c r="T342" s="39" t="s">
        <v>494</v>
      </c>
      <c r="U342" s="39" t="s">
        <v>495</v>
      </c>
      <c r="V342" s="39" t="s">
        <v>550</v>
      </c>
      <c r="W342" s="40" t="s">
        <v>775</v>
      </c>
      <c r="X342" s="40" t="s">
        <v>504</v>
      </c>
      <c r="Y342" s="41"/>
      <c r="Z342" s="274">
        <v>0</v>
      </c>
      <c r="AA342" s="42"/>
      <c r="AB342" s="43">
        <v>1997611.2</v>
      </c>
      <c r="AC342" s="43">
        <v>0</v>
      </c>
      <c r="AD342" s="43"/>
      <c r="AE342" s="43">
        <v>0</v>
      </c>
      <c r="AF342" s="44"/>
      <c r="AG342" s="45">
        <f t="shared" si="304"/>
        <v>1997611.2</v>
      </c>
      <c r="AH342" s="45">
        <f t="shared" si="305"/>
        <v>2077515.648</v>
      </c>
      <c r="AI342" s="45">
        <f t="shared" si="310"/>
        <v>2077515.648</v>
      </c>
      <c r="AJ342" s="46">
        <v>0</v>
      </c>
      <c r="AK342" s="46">
        <v>0</v>
      </c>
      <c r="AL342" s="46">
        <f t="shared" si="273"/>
        <v>0</v>
      </c>
      <c r="AM342" s="46">
        <v>0</v>
      </c>
      <c r="AN342" s="46">
        <f t="shared" si="287"/>
        <v>0</v>
      </c>
      <c r="AO342" s="46">
        <v>0</v>
      </c>
      <c r="AP342" s="46">
        <f t="shared" si="274"/>
        <v>0</v>
      </c>
      <c r="AQ342" s="46">
        <v>0</v>
      </c>
      <c r="AR342" s="46">
        <f t="shared" si="275"/>
        <v>0</v>
      </c>
      <c r="AS342" s="46">
        <v>0</v>
      </c>
      <c r="AT342" s="46">
        <f t="shared" si="276"/>
        <v>0</v>
      </c>
      <c r="AU342" s="46">
        <v>0</v>
      </c>
      <c r="AV342" s="46">
        <f t="shared" si="277"/>
        <v>0</v>
      </c>
      <c r="AW342" s="46">
        <v>1997611.2</v>
      </c>
      <c r="AX342" s="46">
        <f t="shared" si="278"/>
        <v>2077515.648</v>
      </c>
      <c r="AY342" s="46">
        <v>0</v>
      </c>
      <c r="AZ342" s="46">
        <f t="shared" si="288"/>
        <v>0</v>
      </c>
      <c r="BA342" s="46">
        <v>0</v>
      </c>
      <c r="BB342" s="46">
        <f t="shared" si="289"/>
        <v>0</v>
      </c>
      <c r="BC342" s="46">
        <v>0</v>
      </c>
      <c r="BD342" s="46">
        <f t="shared" si="290"/>
        <v>0</v>
      </c>
      <c r="BE342" s="46">
        <v>0</v>
      </c>
      <c r="BF342" s="46">
        <f t="shared" si="291"/>
        <v>0</v>
      </c>
      <c r="BG342" s="46">
        <v>0</v>
      </c>
      <c r="BH342" s="46">
        <f t="shared" si="292"/>
        <v>0</v>
      </c>
      <c r="BI342" s="46">
        <v>0</v>
      </c>
      <c r="BJ342" s="46">
        <f t="shared" si="293"/>
        <v>0</v>
      </c>
      <c r="BK342" s="46">
        <v>0</v>
      </c>
      <c r="BL342" s="46">
        <f t="shared" si="294"/>
        <v>0</v>
      </c>
      <c r="BM342" s="46">
        <v>0</v>
      </c>
      <c r="BN342" s="46">
        <f t="shared" si="295"/>
        <v>0</v>
      </c>
      <c r="BO342" s="46">
        <v>0</v>
      </c>
      <c r="BP342" s="46">
        <f t="shared" si="296"/>
        <v>0</v>
      </c>
      <c r="BQ342" s="46">
        <v>0</v>
      </c>
      <c r="BR342" s="46">
        <f t="shared" si="297"/>
        <v>0</v>
      </c>
      <c r="BS342" s="46">
        <v>0</v>
      </c>
      <c r="BT342" s="46">
        <f t="shared" si="298"/>
        <v>0</v>
      </c>
      <c r="BU342" s="46">
        <v>0</v>
      </c>
      <c r="BV342" s="46">
        <f t="shared" si="299"/>
        <v>0</v>
      </c>
      <c r="BW342" s="46">
        <v>0</v>
      </c>
      <c r="BX342" s="46">
        <f t="shared" si="300"/>
        <v>0</v>
      </c>
      <c r="BY342" s="46">
        <v>0</v>
      </c>
      <c r="BZ342" s="46">
        <f t="shared" si="301"/>
        <v>0</v>
      </c>
      <c r="CA342" s="47">
        <v>0</v>
      </c>
      <c r="CB342" s="46">
        <f t="shared" si="302"/>
        <v>0</v>
      </c>
      <c r="CC342" s="48">
        <v>0</v>
      </c>
      <c r="CD342" s="46">
        <f t="shared" si="303"/>
        <v>0</v>
      </c>
      <c r="CE342" s="49">
        <v>60</v>
      </c>
      <c r="CF342" s="50">
        <f t="shared" si="308"/>
        <v>34625.260800000004</v>
      </c>
      <c r="CG342" s="51">
        <v>532696.32000000007</v>
      </c>
      <c r="CH342" s="52"/>
      <c r="CI342" s="52"/>
      <c r="CJ342" s="52"/>
      <c r="CK342" s="53"/>
      <c r="CL342" s="53"/>
      <c r="CM342" s="53"/>
      <c r="CN342" s="53"/>
      <c r="CO342" s="53"/>
      <c r="CP342" s="53"/>
      <c r="CQ342" s="52">
        <f t="shared" si="314"/>
        <v>34625.260800000004</v>
      </c>
      <c r="CR342" s="52">
        <f t="shared" si="314"/>
        <v>34625.260800000004</v>
      </c>
      <c r="CS342" s="52">
        <f t="shared" si="314"/>
        <v>34625.260800000004</v>
      </c>
      <c r="CT342" s="52">
        <f t="shared" si="314"/>
        <v>34625.260800000004</v>
      </c>
      <c r="CU342" s="52">
        <f t="shared" si="314"/>
        <v>34625.260800000004</v>
      </c>
      <c r="CV342" s="52">
        <f t="shared" si="314"/>
        <v>34625.260800000004</v>
      </c>
      <c r="CW342" s="52">
        <f t="shared" si="314"/>
        <v>34625.260800000004</v>
      </c>
      <c r="CX342" s="52">
        <f t="shared" si="314"/>
        <v>34625.260800000004</v>
      </c>
      <c r="CY342" s="52">
        <f t="shared" si="314"/>
        <v>34625.260800000004</v>
      </c>
      <c r="CZ342" s="52">
        <f t="shared" si="313"/>
        <v>34625.260800000004</v>
      </c>
      <c r="DA342" s="52">
        <f t="shared" si="313"/>
        <v>34625.260800000004</v>
      </c>
      <c r="DB342" s="52">
        <f t="shared" si="313"/>
        <v>34625.260800000004</v>
      </c>
      <c r="DC342" s="52">
        <f t="shared" si="313"/>
        <v>34625.260800000004</v>
      </c>
      <c r="DD342" s="52">
        <f t="shared" si="313"/>
        <v>34625.260800000004</v>
      </c>
      <c r="DE342" s="52">
        <f t="shared" si="313"/>
        <v>34625.260800000004</v>
      </c>
      <c r="DF342" s="52">
        <f t="shared" si="313"/>
        <v>34625.260800000004</v>
      </c>
      <c r="DG342" s="54">
        <v>1464914.88</v>
      </c>
      <c r="DH342" s="55">
        <v>16</v>
      </c>
      <c r="DI342" s="56" t="s">
        <v>723</v>
      </c>
      <c r="DJ342" s="57">
        <v>0</v>
      </c>
      <c r="DK342" s="57">
        <v>0</v>
      </c>
      <c r="DL342" s="57">
        <v>0</v>
      </c>
      <c r="DM342" s="57">
        <v>0</v>
      </c>
      <c r="DN342" s="57">
        <v>0</v>
      </c>
      <c r="DO342" s="57">
        <v>0</v>
      </c>
      <c r="DP342" s="58">
        <v>0</v>
      </c>
      <c r="DQ342" s="58">
        <v>0</v>
      </c>
      <c r="DR342" s="58">
        <v>0</v>
      </c>
      <c r="DS342" s="58">
        <v>0</v>
      </c>
    </row>
    <row r="343" spans="1:123" x14ac:dyDescent="0.25">
      <c r="A343" s="30" t="s">
        <v>1328</v>
      </c>
      <c r="B343" s="65">
        <v>2023108</v>
      </c>
      <c r="C343" s="66"/>
      <c r="D343" s="67" t="s">
        <v>1329</v>
      </c>
      <c r="E343" s="34" t="s">
        <v>616</v>
      </c>
      <c r="F343" s="34" t="s">
        <v>489</v>
      </c>
      <c r="G343" s="34" t="s">
        <v>463</v>
      </c>
      <c r="H343" s="34" t="s">
        <v>54</v>
      </c>
      <c r="I343" s="34" t="s">
        <v>490</v>
      </c>
      <c r="J343" s="34" t="s">
        <v>82</v>
      </c>
      <c r="K343" s="34" t="s">
        <v>491</v>
      </c>
      <c r="L343" s="34" t="s">
        <v>617</v>
      </c>
      <c r="M343" s="36">
        <v>1.04</v>
      </c>
      <c r="N343" s="69" t="s">
        <v>544</v>
      </c>
      <c r="O343" s="69" t="s">
        <v>58</v>
      </c>
      <c r="P343" s="37" t="s">
        <v>469</v>
      </c>
      <c r="Q343" s="38">
        <v>2023</v>
      </c>
      <c r="R343" s="39" t="s">
        <v>470</v>
      </c>
      <c r="S343" s="37" t="s">
        <v>471</v>
      </c>
      <c r="T343" s="39" t="s">
        <v>494</v>
      </c>
      <c r="U343" s="39" t="s">
        <v>495</v>
      </c>
      <c r="V343" s="39" t="s">
        <v>550</v>
      </c>
      <c r="W343" s="40" t="s">
        <v>775</v>
      </c>
      <c r="X343" s="40" t="s">
        <v>504</v>
      </c>
      <c r="Y343" s="41"/>
      <c r="Z343" s="274">
        <v>0</v>
      </c>
      <c r="AA343" s="42"/>
      <c r="AB343" s="43">
        <v>1997611.2</v>
      </c>
      <c r="AC343" s="43">
        <v>0</v>
      </c>
      <c r="AD343" s="43"/>
      <c r="AE343" s="43">
        <v>0</v>
      </c>
      <c r="AF343" s="44"/>
      <c r="AG343" s="45">
        <f t="shared" si="304"/>
        <v>1997611.2</v>
      </c>
      <c r="AH343" s="45">
        <f t="shared" si="305"/>
        <v>2077515.648</v>
      </c>
      <c r="AI343" s="45">
        <f t="shared" si="310"/>
        <v>2077515.648</v>
      </c>
      <c r="AJ343" s="46">
        <v>0</v>
      </c>
      <c r="AK343" s="46">
        <v>0</v>
      </c>
      <c r="AL343" s="46">
        <f t="shared" si="273"/>
        <v>0</v>
      </c>
      <c r="AM343" s="46">
        <v>0</v>
      </c>
      <c r="AN343" s="46">
        <f t="shared" si="287"/>
        <v>0</v>
      </c>
      <c r="AO343" s="46">
        <v>0</v>
      </c>
      <c r="AP343" s="46">
        <f t="shared" si="274"/>
        <v>0</v>
      </c>
      <c r="AQ343" s="46">
        <v>0</v>
      </c>
      <c r="AR343" s="46">
        <f t="shared" si="275"/>
        <v>0</v>
      </c>
      <c r="AS343" s="46">
        <v>0</v>
      </c>
      <c r="AT343" s="46">
        <f t="shared" si="276"/>
        <v>0</v>
      </c>
      <c r="AU343" s="46">
        <v>0</v>
      </c>
      <c r="AV343" s="46">
        <f t="shared" si="277"/>
        <v>0</v>
      </c>
      <c r="AW343" s="46">
        <v>0</v>
      </c>
      <c r="AX343" s="46">
        <f t="shared" si="278"/>
        <v>0</v>
      </c>
      <c r="AY343" s="46">
        <v>1997611.2</v>
      </c>
      <c r="AZ343" s="46">
        <f t="shared" si="288"/>
        <v>2077515.648</v>
      </c>
      <c r="BA343" s="46">
        <v>0</v>
      </c>
      <c r="BB343" s="46">
        <f t="shared" si="289"/>
        <v>0</v>
      </c>
      <c r="BC343" s="46">
        <v>0</v>
      </c>
      <c r="BD343" s="46">
        <f t="shared" si="290"/>
        <v>0</v>
      </c>
      <c r="BE343" s="46">
        <v>0</v>
      </c>
      <c r="BF343" s="46">
        <f t="shared" si="291"/>
        <v>0</v>
      </c>
      <c r="BG343" s="46">
        <v>0</v>
      </c>
      <c r="BH343" s="46">
        <f t="shared" si="292"/>
        <v>0</v>
      </c>
      <c r="BI343" s="46">
        <v>0</v>
      </c>
      <c r="BJ343" s="46">
        <f t="shared" si="293"/>
        <v>0</v>
      </c>
      <c r="BK343" s="46">
        <v>0</v>
      </c>
      <c r="BL343" s="46">
        <f t="shared" si="294"/>
        <v>0</v>
      </c>
      <c r="BM343" s="46">
        <v>0</v>
      </c>
      <c r="BN343" s="46">
        <f t="shared" si="295"/>
        <v>0</v>
      </c>
      <c r="BO343" s="46">
        <v>0</v>
      </c>
      <c r="BP343" s="46">
        <f t="shared" si="296"/>
        <v>0</v>
      </c>
      <c r="BQ343" s="46">
        <v>0</v>
      </c>
      <c r="BR343" s="46">
        <f t="shared" si="297"/>
        <v>0</v>
      </c>
      <c r="BS343" s="46">
        <v>0</v>
      </c>
      <c r="BT343" s="46">
        <f t="shared" si="298"/>
        <v>0</v>
      </c>
      <c r="BU343" s="46">
        <v>0</v>
      </c>
      <c r="BV343" s="46">
        <f t="shared" si="299"/>
        <v>0</v>
      </c>
      <c r="BW343" s="46">
        <v>0</v>
      </c>
      <c r="BX343" s="46">
        <f t="shared" si="300"/>
        <v>0</v>
      </c>
      <c r="BY343" s="46">
        <v>0</v>
      </c>
      <c r="BZ343" s="46">
        <f t="shared" si="301"/>
        <v>0</v>
      </c>
      <c r="CA343" s="47">
        <v>0</v>
      </c>
      <c r="CB343" s="46">
        <f t="shared" si="302"/>
        <v>0</v>
      </c>
      <c r="CC343" s="48">
        <v>0</v>
      </c>
      <c r="CD343" s="46">
        <f t="shared" si="303"/>
        <v>0</v>
      </c>
      <c r="CE343" s="49">
        <v>60</v>
      </c>
      <c r="CF343" s="50">
        <f t="shared" si="308"/>
        <v>34625.260800000004</v>
      </c>
      <c r="CG343" s="51">
        <v>499402.8000000001</v>
      </c>
      <c r="CH343" s="52"/>
      <c r="CI343" s="52"/>
      <c r="CJ343" s="52"/>
      <c r="CK343" s="53"/>
      <c r="CL343" s="53"/>
      <c r="CM343" s="53"/>
      <c r="CN343" s="53"/>
      <c r="CO343" s="53"/>
      <c r="CP343" s="53"/>
      <c r="CQ343" s="53"/>
      <c r="CR343" s="52">
        <f>$CF343</f>
        <v>34625.260800000004</v>
      </c>
      <c r="CS343" s="52">
        <v>33293.519999999997</v>
      </c>
      <c r="CT343" s="52">
        <v>33293.519999999997</v>
      </c>
      <c r="CU343" s="52">
        <v>33293.519999999997</v>
      </c>
      <c r="CV343" s="52">
        <v>33293.519999999997</v>
      </c>
      <c r="CW343" s="52">
        <v>33293.519999999997</v>
      </c>
      <c r="CX343" s="52">
        <v>33293.519999999997</v>
      </c>
      <c r="CY343" s="52">
        <v>33293.519999999997</v>
      </c>
      <c r="CZ343" s="52">
        <v>33293.519999999997</v>
      </c>
      <c r="DA343" s="52">
        <v>33293.519999999997</v>
      </c>
      <c r="DB343" s="52">
        <v>33293.519999999997</v>
      </c>
      <c r="DC343" s="52">
        <v>33293.519999999997</v>
      </c>
      <c r="DD343" s="52">
        <v>33293.519999999997</v>
      </c>
      <c r="DE343" s="52">
        <v>33293.519999999997</v>
      </c>
      <c r="DF343" s="52">
        <v>33293.519999999997</v>
      </c>
      <c r="DG343" s="54">
        <v>1498208.4</v>
      </c>
      <c r="DH343" s="55">
        <v>15</v>
      </c>
      <c r="DI343" s="56" t="s">
        <v>723</v>
      </c>
      <c r="DJ343" s="57">
        <v>0</v>
      </c>
      <c r="DK343" s="57">
        <v>0</v>
      </c>
      <c r="DL343" s="57">
        <v>0</v>
      </c>
      <c r="DM343" s="57">
        <v>0</v>
      </c>
      <c r="DN343" s="57">
        <v>0</v>
      </c>
      <c r="DO343" s="57">
        <v>0</v>
      </c>
      <c r="DP343" s="58">
        <v>0</v>
      </c>
      <c r="DQ343" s="58">
        <v>0</v>
      </c>
      <c r="DR343" s="58">
        <v>0</v>
      </c>
      <c r="DS343" s="58">
        <v>0</v>
      </c>
    </row>
    <row r="344" spans="1:123" x14ac:dyDescent="0.25">
      <c r="A344" s="30" t="s">
        <v>1330</v>
      </c>
      <c r="B344" s="65">
        <v>2023109</v>
      </c>
      <c r="C344" s="66"/>
      <c r="D344" s="67" t="s">
        <v>1331</v>
      </c>
      <c r="E344" s="34" t="s">
        <v>616</v>
      </c>
      <c r="F344" s="34" t="s">
        <v>489</v>
      </c>
      <c r="G344" s="34" t="s">
        <v>463</v>
      </c>
      <c r="H344" s="34" t="s">
        <v>54</v>
      </c>
      <c r="I344" s="34" t="s">
        <v>490</v>
      </c>
      <c r="J344" s="34" t="s">
        <v>82</v>
      </c>
      <c r="K344" s="34" t="s">
        <v>491</v>
      </c>
      <c r="L344" s="34" t="s">
        <v>617</v>
      </c>
      <c r="M344" s="36">
        <v>1.04</v>
      </c>
      <c r="N344" s="69" t="s">
        <v>544</v>
      </c>
      <c r="O344" s="69" t="s">
        <v>58</v>
      </c>
      <c r="P344" s="37" t="s">
        <v>469</v>
      </c>
      <c r="Q344" s="38">
        <v>2023</v>
      </c>
      <c r="R344" s="39" t="s">
        <v>470</v>
      </c>
      <c r="S344" s="37" t="s">
        <v>471</v>
      </c>
      <c r="T344" s="39" t="s">
        <v>494</v>
      </c>
      <c r="U344" s="39" t="s">
        <v>495</v>
      </c>
      <c r="V344" s="39" t="s">
        <v>550</v>
      </c>
      <c r="W344" s="40" t="s">
        <v>775</v>
      </c>
      <c r="X344" s="40" t="s">
        <v>504</v>
      </c>
      <c r="Y344" s="41"/>
      <c r="Z344" s="274">
        <v>0</v>
      </c>
      <c r="AA344" s="42"/>
      <c r="AB344" s="43">
        <v>2559211.2000000002</v>
      </c>
      <c r="AC344" s="43">
        <v>0</v>
      </c>
      <c r="AD344" s="43"/>
      <c r="AE344" s="43">
        <v>0</v>
      </c>
      <c r="AF344" s="44"/>
      <c r="AG344" s="45">
        <f t="shared" si="304"/>
        <v>2559211.2000000002</v>
      </c>
      <c r="AH344" s="45">
        <f t="shared" si="305"/>
        <v>2661579.6480000005</v>
      </c>
      <c r="AI344" s="45">
        <f t="shared" si="310"/>
        <v>2661579.6480000005</v>
      </c>
      <c r="AJ344" s="46">
        <v>0</v>
      </c>
      <c r="AK344" s="46">
        <v>0</v>
      </c>
      <c r="AL344" s="46">
        <f t="shared" si="273"/>
        <v>0</v>
      </c>
      <c r="AM344" s="46">
        <v>0</v>
      </c>
      <c r="AN344" s="46">
        <f t="shared" si="287"/>
        <v>0</v>
      </c>
      <c r="AO344" s="46">
        <v>0</v>
      </c>
      <c r="AP344" s="46">
        <f t="shared" si="274"/>
        <v>0</v>
      </c>
      <c r="AQ344" s="46">
        <v>0</v>
      </c>
      <c r="AR344" s="46">
        <f t="shared" si="275"/>
        <v>0</v>
      </c>
      <c r="AS344" s="46">
        <v>0</v>
      </c>
      <c r="AT344" s="46">
        <f t="shared" si="276"/>
        <v>0</v>
      </c>
      <c r="AU344" s="46">
        <v>0</v>
      </c>
      <c r="AV344" s="46">
        <f t="shared" si="277"/>
        <v>0</v>
      </c>
      <c r="AW344" s="46">
        <v>0</v>
      </c>
      <c r="AX344" s="46">
        <f t="shared" si="278"/>
        <v>0</v>
      </c>
      <c r="AY344" s="46">
        <v>0</v>
      </c>
      <c r="AZ344" s="46">
        <f t="shared" si="288"/>
        <v>0</v>
      </c>
      <c r="BA344" s="46">
        <v>2559211.2000000002</v>
      </c>
      <c r="BB344" s="46">
        <f t="shared" si="289"/>
        <v>2661579.6480000005</v>
      </c>
      <c r="BC344" s="46">
        <v>0</v>
      </c>
      <c r="BD344" s="46">
        <f t="shared" si="290"/>
        <v>0</v>
      </c>
      <c r="BE344" s="46">
        <v>0</v>
      </c>
      <c r="BF344" s="46">
        <f t="shared" si="291"/>
        <v>0</v>
      </c>
      <c r="BG344" s="46">
        <v>0</v>
      </c>
      <c r="BH344" s="46">
        <f t="shared" si="292"/>
        <v>0</v>
      </c>
      <c r="BI344" s="46">
        <v>0</v>
      </c>
      <c r="BJ344" s="46">
        <f t="shared" si="293"/>
        <v>0</v>
      </c>
      <c r="BK344" s="46">
        <v>0</v>
      </c>
      <c r="BL344" s="46">
        <f t="shared" si="294"/>
        <v>0</v>
      </c>
      <c r="BM344" s="46">
        <v>0</v>
      </c>
      <c r="BN344" s="46">
        <f t="shared" si="295"/>
        <v>0</v>
      </c>
      <c r="BO344" s="46">
        <v>0</v>
      </c>
      <c r="BP344" s="46">
        <f t="shared" si="296"/>
        <v>0</v>
      </c>
      <c r="BQ344" s="46">
        <v>0</v>
      </c>
      <c r="BR344" s="46">
        <f t="shared" si="297"/>
        <v>0</v>
      </c>
      <c r="BS344" s="46">
        <v>0</v>
      </c>
      <c r="BT344" s="46">
        <f t="shared" si="298"/>
        <v>0</v>
      </c>
      <c r="BU344" s="46">
        <v>0</v>
      </c>
      <c r="BV344" s="46">
        <f t="shared" si="299"/>
        <v>0</v>
      </c>
      <c r="BW344" s="46">
        <v>0</v>
      </c>
      <c r="BX344" s="46">
        <f t="shared" si="300"/>
        <v>0</v>
      </c>
      <c r="BY344" s="46">
        <v>0</v>
      </c>
      <c r="BZ344" s="46">
        <f t="shared" si="301"/>
        <v>0</v>
      </c>
      <c r="CA344" s="47">
        <v>0</v>
      </c>
      <c r="CB344" s="46">
        <f t="shared" si="302"/>
        <v>0</v>
      </c>
      <c r="CC344" s="48">
        <v>0</v>
      </c>
      <c r="CD344" s="46">
        <f t="shared" si="303"/>
        <v>0</v>
      </c>
      <c r="CE344" s="49">
        <v>60</v>
      </c>
      <c r="CF344" s="50">
        <f t="shared" si="308"/>
        <v>44359.660800000005</v>
      </c>
      <c r="CG344" s="51">
        <v>597149.28000000014</v>
      </c>
      <c r="CH344" s="52"/>
      <c r="CI344" s="52"/>
      <c r="CJ344" s="52"/>
      <c r="CK344" s="53"/>
      <c r="CL344" s="53"/>
      <c r="CM344" s="53"/>
      <c r="CN344" s="53"/>
      <c r="CO344" s="53"/>
      <c r="CP344" s="53"/>
      <c r="CQ344" s="53"/>
      <c r="CR344" s="53"/>
      <c r="CS344" s="52">
        <f t="shared" ref="CS344:DF352" si="315">$CF344</f>
        <v>44359.660800000005</v>
      </c>
      <c r="CT344" s="52">
        <f t="shared" si="315"/>
        <v>44359.660800000005</v>
      </c>
      <c r="CU344" s="52">
        <f t="shared" si="315"/>
        <v>44359.660800000005</v>
      </c>
      <c r="CV344" s="52">
        <f t="shared" si="315"/>
        <v>44359.660800000005</v>
      </c>
      <c r="CW344" s="52">
        <f t="shared" si="315"/>
        <v>44359.660800000005</v>
      </c>
      <c r="CX344" s="52">
        <f t="shared" si="315"/>
        <v>44359.660800000005</v>
      </c>
      <c r="CY344" s="52">
        <f t="shared" si="315"/>
        <v>44359.660800000005</v>
      </c>
      <c r="CZ344" s="52">
        <f t="shared" si="315"/>
        <v>44359.660800000005</v>
      </c>
      <c r="DA344" s="52">
        <f t="shared" si="315"/>
        <v>44359.660800000005</v>
      </c>
      <c r="DB344" s="52">
        <f t="shared" si="315"/>
        <v>44359.660800000005</v>
      </c>
      <c r="DC344" s="52">
        <f t="shared" si="315"/>
        <v>44359.660800000005</v>
      </c>
      <c r="DD344" s="52">
        <f t="shared" si="315"/>
        <v>44359.660800000005</v>
      </c>
      <c r="DE344" s="52">
        <f t="shared" si="315"/>
        <v>44359.660800000005</v>
      </c>
      <c r="DF344" s="52">
        <f t="shared" si="315"/>
        <v>44359.660800000005</v>
      </c>
      <c r="DG344" s="54">
        <v>1962061.92</v>
      </c>
      <c r="DH344" s="55">
        <v>14</v>
      </c>
      <c r="DI344" s="56" t="s">
        <v>723</v>
      </c>
      <c r="DJ344" s="57">
        <v>0</v>
      </c>
      <c r="DK344" s="57">
        <v>0</v>
      </c>
      <c r="DL344" s="57">
        <v>0</v>
      </c>
      <c r="DM344" s="57">
        <v>0</v>
      </c>
      <c r="DN344" s="57">
        <v>0</v>
      </c>
      <c r="DO344" s="57">
        <v>0</v>
      </c>
      <c r="DP344" s="58">
        <v>0</v>
      </c>
      <c r="DQ344" s="58">
        <v>0</v>
      </c>
      <c r="DR344" s="58">
        <v>0</v>
      </c>
      <c r="DS344" s="58">
        <v>0</v>
      </c>
    </row>
    <row r="345" spans="1:123" x14ac:dyDescent="0.25">
      <c r="A345" s="30" t="s">
        <v>1332</v>
      </c>
      <c r="B345" s="65">
        <v>2023110</v>
      </c>
      <c r="C345" s="66"/>
      <c r="D345" s="67" t="s">
        <v>1333</v>
      </c>
      <c r="E345" s="34" t="s">
        <v>616</v>
      </c>
      <c r="F345" s="34" t="s">
        <v>489</v>
      </c>
      <c r="G345" s="34" t="s">
        <v>463</v>
      </c>
      <c r="H345" s="34" t="s">
        <v>54</v>
      </c>
      <c r="I345" s="34" t="s">
        <v>490</v>
      </c>
      <c r="J345" s="34" t="s">
        <v>82</v>
      </c>
      <c r="K345" s="34" t="s">
        <v>491</v>
      </c>
      <c r="L345" s="34" t="s">
        <v>617</v>
      </c>
      <c r="M345" s="36">
        <v>1.04</v>
      </c>
      <c r="N345" s="69" t="s">
        <v>544</v>
      </c>
      <c r="O345" s="69" t="s">
        <v>58</v>
      </c>
      <c r="P345" s="37" t="s">
        <v>469</v>
      </c>
      <c r="Q345" s="38">
        <v>2023</v>
      </c>
      <c r="R345" s="39" t="s">
        <v>470</v>
      </c>
      <c r="S345" s="37" t="s">
        <v>471</v>
      </c>
      <c r="T345" s="39" t="s">
        <v>494</v>
      </c>
      <c r="U345" s="39" t="s">
        <v>495</v>
      </c>
      <c r="V345" s="39" t="s">
        <v>550</v>
      </c>
      <c r="W345" s="40" t="s">
        <v>775</v>
      </c>
      <c r="X345" s="40" t="s">
        <v>504</v>
      </c>
      <c r="Y345" s="41"/>
      <c r="Z345" s="274">
        <v>0</v>
      </c>
      <c r="AA345" s="42"/>
      <c r="AB345" s="43">
        <v>2559211.2000000002</v>
      </c>
      <c r="AC345" s="43">
        <v>0</v>
      </c>
      <c r="AD345" s="43"/>
      <c r="AE345" s="43">
        <v>0</v>
      </c>
      <c r="AF345" s="44"/>
      <c r="AG345" s="45">
        <f t="shared" si="304"/>
        <v>2559211.2000000002</v>
      </c>
      <c r="AH345" s="45">
        <f t="shared" si="305"/>
        <v>2661579.6480000005</v>
      </c>
      <c r="AI345" s="45">
        <f t="shared" si="310"/>
        <v>2661579.6480000005</v>
      </c>
      <c r="AJ345" s="46">
        <v>0</v>
      </c>
      <c r="AK345" s="46">
        <v>0</v>
      </c>
      <c r="AL345" s="46">
        <f t="shared" si="273"/>
        <v>0</v>
      </c>
      <c r="AM345" s="46">
        <v>0</v>
      </c>
      <c r="AN345" s="46">
        <f t="shared" si="287"/>
        <v>0</v>
      </c>
      <c r="AO345" s="46">
        <v>0</v>
      </c>
      <c r="AP345" s="46">
        <f t="shared" si="274"/>
        <v>0</v>
      </c>
      <c r="AQ345" s="46">
        <v>0</v>
      </c>
      <c r="AR345" s="46">
        <f t="shared" si="275"/>
        <v>0</v>
      </c>
      <c r="AS345" s="46">
        <v>0</v>
      </c>
      <c r="AT345" s="46">
        <f t="shared" si="276"/>
        <v>0</v>
      </c>
      <c r="AU345" s="46">
        <v>0</v>
      </c>
      <c r="AV345" s="46">
        <f t="shared" si="277"/>
        <v>0</v>
      </c>
      <c r="AW345" s="46">
        <v>0</v>
      </c>
      <c r="AX345" s="46">
        <f t="shared" si="278"/>
        <v>0</v>
      </c>
      <c r="AY345" s="46">
        <v>0</v>
      </c>
      <c r="AZ345" s="46">
        <f t="shared" si="288"/>
        <v>0</v>
      </c>
      <c r="BA345" s="46">
        <v>0</v>
      </c>
      <c r="BB345" s="46">
        <f t="shared" si="289"/>
        <v>0</v>
      </c>
      <c r="BC345" s="46">
        <v>2559211.2000000002</v>
      </c>
      <c r="BD345" s="46">
        <f t="shared" si="290"/>
        <v>2661579.6480000005</v>
      </c>
      <c r="BE345" s="46">
        <v>0</v>
      </c>
      <c r="BF345" s="46">
        <f t="shared" si="291"/>
        <v>0</v>
      </c>
      <c r="BG345" s="46">
        <v>0</v>
      </c>
      <c r="BH345" s="46">
        <f t="shared" si="292"/>
        <v>0</v>
      </c>
      <c r="BI345" s="46">
        <v>0</v>
      </c>
      <c r="BJ345" s="46">
        <f t="shared" si="293"/>
        <v>0</v>
      </c>
      <c r="BK345" s="46">
        <v>0</v>
      </c>
      <c r="BL345" s="46">
        <f t="shared" si="294"/>
        <v>0</v>
      </c>
      <c r="BM345" s="46">
        <v>0</v>
      </c>
      <c r="BN345" s="46">
        <f t="shared" si="295"/>
        <v>0</v>
      </c>
      <c r="BO345" s="46">
        <v>0</v>
      </c>
      <c r="BP345" s="46">
        <f t="shared" si="296"/>
        <v>0</v>
      </c>
      <c r="BQ345" s="46">
        <v>0</v>
      </c>
      <c r="BR345" s="46">
        <f t="shared" si="297"/>
        <v>0</v>
      </c>
      <c r="BS345" s="46">
        <v>0</v>
      </c>
      <c r="BT345" s="46">
        <f t="shared" si="298"/>
        <v>0</v>
      </c>
      <c r="BU345" s="46">
        <v>0</v>
      </c>
      <c r="BV345" s="46">
        <f t="shared" si="299"/>
        <v>0</v>
      </c>
      <c r="BW345" s="46">
        <v>0</v>
      </c>
      <c r="BX345" s="46">
        <f t="shared" si="300"/>
        <v>0</v>
      </c>
      <c r="BY345" s="46">
        <v>0</v>
      </c>
      <c r="BZ345" s="46">
        <f t="shared" si="301"/>
        <v>0</v>
      </c>
      <c r="CA345" s="47">
        <v>0</v>
      </c>
      <c r="CB345" s="46">
        <f t="shared" si="302"/>
        <v>0</v>
      </c>
      <c r="CC345" s="48">
        <v>0</v>
      </c>
      <c r="CD345" s="46">
        <f t="shared" si="303"/>
        <v>0</v>
      </c>
      <c r="CE345" s="49">
        <v>60</v>
      </c>
      <c r="CF345" s="50">
        <f t="shared" si="308"/>
        <v>44359.660800000005</v>
      </c>
      <c r="CG345" s="51">
        <v>554495.76000000013</v>
      </c>
      <c r="CH345" s="52"/>
      <c r="CI345" s="52"/>
      <c r="CJ345" s="52"/>
      <c r="CK345" s="53"/>
      <c r="CL345" s="53"/>
      <c r="CM345" s="53"/>
      <c r="CN345" s="53"/>
      <c r="CO345" s="53"/>
      <c r="CP345" s="53"/>
      <c r="CQ345" s="53"/>
      <c r="CR345" s="53"/>
      <c r="CS345" s="53"/>
      <c r="CT345" s="52">
        <f t="shared" si="315"/>
        <v>44359.660800000005</v>
      </c>
      <c r="CU345" s="52">
        <f t="shared" si="315"/>
        <v>44359.660800000005</v>
      </c>
      <c r="CV345" s="52">
        <f t="shared" si="315"/>
        <v>44359.660800000005</v>
      </c>
      <c r="CW345" s="52">
        <f t="shared" si="315"/>
        <v>44359.660800000005</v>
      </c>
      <c r="CX345" s="52">
        <f t="shared" si="315"/>
        <v>44359.660800000005</v>
      </c>
      <c r="CY345" s="52">
        <f t="shared" si="315"/>
        <v>44359.660800000005</v>
      </c>
      <c r="CZ345" s="52">
        <f t="shared" si="315"/>
        <v>44359.660800000005</v>
      </c>
      <c r="DA345" s="52">
        <f t="shared" si="315"/>
        <v>44359.660800000005</v>
      </c>
      <c r="DB345" s="52">
        <f t="shared" si="315"/>
        <v>44359.660800000005</v>
      </c>
      <c r="DC345" s="52">
        <f t="shared" si="315"/>
        <v>44359.660800000005</v>
      </c>
      <c r="DD345" s="52">
        <f t="shared" si="315"/>
        <v>44359.660800000005</v>
      </c>
      <c r="DE345" s="52">
        <f t="shared" si="315"/>
        <v>44359.660800000005</v>
      </c>
      <c r="DF345" s="52">
        <f t="shared" si="315"/>
        <v>44359.660800000005</v>
      </c>
      <c r="DG345" s="54">
        <v>2004715.44</v>
      </c>
      <c r="DH345" s="55">
        <v>13</v>
      </c>
      <c r="DI345" s="56" t="s">
        <v>723</v>
      </c>
      <c r="DJ345" s="57">
        <v>0</v>
      </c>
      <c r="DK345" s="57">
        <v>0</v>
      </c>
      <c r="DL345" s="57">
        <v>0</v>
      </c>
      <c r="DM345" s="57">
        <v>0</v>
      </c>
      <c r="DN345" s="57">
        <v>0</v>
      </c>
      <c r="DO345" s="57">
        <v>0</v>
      </c>
      <c r="DP345" s="58">
        <v>0</v>
      </c>
      <c r="DQ345" s="58">
        <v>0</v>
      </c>
      <c r="DR345" s="58">
        <v>0</v>
      </c>
      <c r="DS345" s="58">
        <v>0</v>
      </c>
    </row>
    <row r="346" spans="1:123" x14ac:dyDescent="0.25">
      <c r="A346" s="30" t="s">
        <v>1334</v>
      </c>
      <c r="B346" s="65">
        <v>2023111</v>
      </c>
      <c r="C346" s="66"/>
      <c r="D346" s="67" t="s">
        <v>1335</v>
      </c>
      <c r="E346" s="34" t="s">
        <v>616</v>
      </c>
      <c r="F346" s="34" t="s">
        <v>489</v>
      </c>
      <c r="G346" s="34" t="s">
        <v>463</v>
      </c>
      <c r="H346" s="34" t="s">
        <v>54</v>
      </c>
      <c r="I346" s="34" t="s">
        <v>490</v>
      </c>
      <c r="J346" s="34" t="s">
        <v>82</v>
      </c>
      <c r="K346" s="34" t="s">
        <v>491</v>
      </c>
      <c r="L346" s="34" t="s">
        <v>617</v>
      </c>
      <c r="M346" s="36">
        <v>1.04</v>
      </c>
      <c r="N346" s="69" t="s">
        <v>544</v>
      </c>
      <c r="O346" s="69" t="s">
        <v>58</v>
      </c>
      <c r="P346" s="37" t="s">
        <v>469</v>
      </c>
      <c r="Q346" s="38">
        <v>2023</v>
      </c>
      <c r="R346" s="39" t="s">
        <v>470</v>
      </c>
      <c r="S346" s="37" t="s">
        <v>471</v>
      </c>
      <c r="T346" s="39" t="s">
        <v>494</v>
      </c>
      <c r="U346" s="39" t="s">
        <v>495</v>
      </c>
      <c r="V346" s="39" t="s">
        <v>550</v>
      </c>
      <c r="W346" s="40" t="s">
        <v>775</v>
      </c>
      <c r="X346" s="40" t="s">
        <v>504</v>
      </c>
      <c r="Y346" s="41"/>
      <c r="Z346" s="274">
        <v>0</v>
      </c>
      <c r="AA346" s="42"/>
      <c r="AB346" s="43">
        <v>2559211.2000000002</v>
      </c>
      <c r="AC346" s="43">
        <v>0</v>
      </c>
      <c r="AD346" s="43"/>
      <c r="AE346" s="43">
        <v>0</v>
      </c>
      <c r="AF346" s="44"/>
      <c r="AG346" s="45">
        <f t="shared" si="304"/>
        <v>2559211.2000000002</v>
      </c>
      <c r="AH346" s="45">
        <f t="shared" si="305"/>
        <v>2661579.6480000005</v>
      </c>
      <c r="AI346" s="45">
        <f t="shared" si="310"/>
        <v>2661579.6480000005</v>
      </c>
      <c r="AJ346" s="46">
        <v>0</v>
      </c>
      <c r="AK346" s="46">
        <v>0</v>
      </c>
      <c r="AL346" s="46">
        <f t="shared" si="273"/>
        <v>0</v>
      </c>
      <c r="AM346" s="46">
        <v>0</v>
      </c>
      <c r="AN346" s="46">
        <f t="shared" si="287"/>
        <v>0</v>
      </c>
      <c r="AO346" s="46">
        <v>0</v>
      </c>
      <c r="AP346" s="46">
        <f t="shared" si="274"/>
        <v>0</v>
      </c>
      <c r="AQ346" s="46">
        <v>0</v>
      </c>
      <c r="AR346" s="46">
        <f t="shared" si="275"/>
        <v>0</v>
      </c>
      <c r="AS346" s="46">
        <v>0</v>
      </c>
      <c r="AT346" s="46">
        <f t="shared" si="276"/>
        <v>0</v>
      </c>
      <c r="AU346" s="46">
        <v>0</v>
      </c>
      <c r="AV346" s="46">
        <f t="shared" si="277"/>
        <v>0</v>
      </c>
      <c r="AW346" s="46">
        <v>0</v>
      </c>
      <c r="AX346" s="46">
        <f t="shared" si="278"/>
        <v>0</v>
      </c>
      <c r="AY346" s="46">
        <v>0</v>
      </c>
      <c r="AZ346" s="46">
        <f t="shared" si="288"/>
        <v>0</v>
      </c>
      <c r="BA346" s="46">
        <v>0</v>
      </c>
      <c r="BB346" s="46">
        <f t="shared" si="289"/>
        <v>0</v>
      </c>
      <c r="BC346" s="46">
        <v>0</v>
      </c>
      <c r="BD346" s="46">
        <f t="shared" si="290"/>
        <v>0</v>
      </c>
      <c r="BE346" s="46">
        <v>2559211.2000000002</v>
      </c>
      <c r="BF346" s="46">
        <f t="shared" si="291"/>
        <v>2661579.6480000005</v>
      </c>
      <c r="BG346" s="46">
        <v>0</v>
      </c>
      <c r="BH346" s="46">
        <f t="shared" si="292"/>
        <v>0</v>
      </c>
      <c r="BI346" s="46">
        <v>0</v>
      </c>
      <c r="BJ346" s="46">
        <f t="shared" si="293"/>
        <v>0</v>
      </c>
      <c r="BK346" s="46">
        <v>0</v>
      </c>
      <c r="BL346" s="46">
        <f t="shared" si="294"/>
        <v>0</v>
      </c>
      <c r="BM346" s="46">
        <v>0</v>
      </c>
      <c r="BN346" s="46">
        <f t="shared" si="295"/>
        <v>0</v>
      </c>
      <c r="BO346" s="46">
        <v>0</v>
      </c>
      <c r="BP346" s="46">
        <f t="shared" si="296"/>
        <v>0</v>
      </c>
      <c r="BQ346" s="46">
        <v>0</v>
      </c>
      <c r="BR346" s="46">
        <f t="shared" si="297"/>
        <v>0</v>
      </c>
      <c r="BS346" s="46">
        <v>0</v>
      </c>
      <c r="BT346" s="46">
        <f t="shared" si="298"/>
        <v>0</v>
      </c>
      <c r="BU346" s="46">
        <v>0</v>
      </c>
      <c r="BV346" s="46">
        <f t="shared" si="299"/>
        <v>0</v>
      </c>
      <c r="BW346" s="46">
        <v>0</v>
      </c>
      <c r="BX346" s="46">
        <f t="shared" si="300"/>
        <v>0</v>
      </c>
      <c r="BY346" s="46">
        <v>0</v>
      </c>
      <c r="BZ346" s="46">
        <f t="shared" si="301"/>
        <v>0</v>
      </c>
      <c r="CA346" s="47">
        <v>0</v>
      </c>
      <c r="CB346" s="46">
        <f t="shared" si="302"/>
        <v>0</v>
      </c>
      <c r="CC346" s="48">
        <v>0</v>
      </c>
      <c r="CD346" s="46">
        <f t="shared" si="303"/>
        <v>0</v>
      </c>
      <c r="CE346" s="49">
        <v>60</v>
      </c>
      <c r="CF346" s="50">
        <f t="shared" si="308"/>
        <v>44359.660800000005</v>
      </c>
      <c r="CG346" s="51">
        <v>511842.24000000017</v>
      </c>
      <c r="CH346" s="52"/>
      <c r="CI346" s="52"/>
      <c r="CJ346" s="52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2">
        <f t="shared" si="315"/>
        <v>44359.660800000005</v>
      </c>
      <c r="CV346" s="52">
        <f t="shared" si="315"/>
        <v>44359.660800000005</v>
      </c>
      <c r="CW346" s="52">
        <f t="shared" si="315"/>
        <v>44359.660800000005</v>
      </c>
      <c r="CX346" s="52">
        <f t="shared" si="315"/>
        <v>44359.660800000005</v>
      </c>
      <c r="CY346" s="52">
        <f t="shared" si="315"/>
        <v>44359.660800000005</v>
      </c>
      <c r="CZ346" s="52">
        <f t="shared" si="315"/>
        <v>44359.660800000005</v>
      </c>
      <c r="DA346" s="52">
        <f t="shared" si="315"/>
        <v>44359.660800000005</v>
      </c>
      <c r="DB346" s="52">
        <f t="shared" si="315"/>
        <v>44359.660800000005</v>
      </c>
      <c r="DC346" s="52">
        <f t="shared" si="315"/>
        <v>44359.660800000005</v>
      </c>
      <c r="DD346" s="52">
        <f t="shared" si="315"/>
        <v>44359.660800000005</v>
      </c>
      <c r="DE346" s="52">
        <f t="shared" si="315"/>
        <v>44359.660800000005</v>
      </c>
      <c r="DF346" s="52">
        <f t="shared" si="315"/>
        <v>44359.660800000005</v>
      </c>
      <c r="DG346" s="54">
        <v>2047368.96</v>
      </c>
      <c r="DH346" s="55">
        <v>12</v>
      </c>
      <c r="DI346" s="56" t="s">
        <v>723</v>
      </c>
      <c r="DJ346" s="57">
        <v>0</v>
      </c>
      <c r="DK346" s="57">
        <v>0</v>
      </c>
      <c r="DL346" s="57">
        <v>0</v>
      </c>
      <c r="DM346" s="57">
        <v>0</v>
      </c>
      <c r="DN346" s="57">
        <v>0</v>
      </c>
      <c r="DO346" s="57">
        <v>0</v>
      </c>
      <c r="DP346" s="58">
        <v>0</v>
      </c>
      <c r="DQ346" s="58">
        <v>0</v>
      </c>
      <c r="DR346" s="58">
        <v>0</v>
      </c>
      <c r="DS346" s="58">
        <v>0</v>
      </c>
    </row>
    <row r="347" spans="1:123" x14ac:dyDescent="0.25">
      <c r="A347" s="30" t="s">
        <v>1336</v>
      </c>
      <c r="B347" s="65">
        <v>2023112</v>
      </c>
      <c r="C347" s="66"/>
      <c r="D347" s="67" t="s">
        <v>1337</v>
      </c>
      <c r="E347" s="34" t="s">
        <v>616</v>
      </c>
      <c r="F347" s="34" t="s">
        <v>489</v>
      </c>
      <c r="G347" s="34" t="s">
        <v>463</v>
      </c>
      <c r="H347" s="34" t="s">
        <v>54</v>
      </c>
      <c r="I347" s="34" t="s">
        <v>490</v>
      </c>
      <c r="J347" s="34" t="s">
        <v>82</v>
      </c>
      <c r="K347" s="34" t="s">
        <v>491</v>
      </c>
      <c r="L347" s="34" t="s">
        <v>617</v>
      </c>
      <c r="M347" s="36">
        <v>1.04</v>
      </c>
      <c r="N347" s="69" t="s">
        <v>544</v>
      </c>
      <c r="O347" s="69" t="s">
        <v>58</v>
      </c>
      <c r="P347" s="37" t="s">
        <v>469</v>
      </c>
      <c r="Q347" s="38">
        <v>2023</v>
      </c>
      <c r="R347" s="39" t="s">
        <v>470</v>
      </c>
      <c r="S347" s="37" t="s">
        <v>471</v>
      </c>
      <c r="T347" s="39" t="s">
        <v>494</v>
      </c>
      <c r="U347" s="39" t="s">
        <v>495</v>
      </c>
      <c r="V347" s="39" t="s">
        <v>550</v>
      </c>
      <c r="W347" s="40" t="s">
        <v>775</v>
      </c>
      <c r="X347" s="40" t="s">
        <v>504</v>
      </c>
      <c r="Y347" s="41"/>
      <c r="Z347" s="274">
        <v>0</v>
      </c>
      <c r="AA347" s="42"/>
      <c r="AB347" s="43">
        <v>2559211.2000000002</v>
      </c>
      <c r="AC347" s="43">
        <v>0</v>
      </c>
      <c r="AD347" s="43"/>
      <c r="AE347" s="43">
        <v>0</v>
      </c>
      <c r="AF347" s="44"/>
      <c r="AG347" s="45">
        <f t="shared" si="304"/>
        <v>2559211.2000000002</v>
      </c>
      <c r="AH347" s="45">
        <f t="shared" si="305"/>
        <v>2661579.6480000005</v>
      </c>
      <c r="AI347" s="45">
        <f t="shared" si="310"/>
        <v>2661579.6480000005</v>
      </c>
      <c r="AJ347" s="46">
        <v>0</v>
      </c>
      <c r="AK347" s="46">
        <v>0</v>
      </c>
      <c r="AL347" s="46">
        <f t="shared" si="273"/>
        <v>0</v>
      </c>
      <c r="AM347" s="46">
        <v>0</v>
      </c>
      <c r="AN347" s="46">
        <f t="shared" si="287"/>
        <v>0</v>
      </c>
      <c r="AO347" s="46">
        <v>0</v>
      </c>
      <c r="AP347" s="46">
        <f t="shared" si="274"/>
        <v>0</v>
      </c>
      <c r="AQ347" s="46">
        <v>0</v>
      </c>
      <c r="AR347" s="46">
        <f t="shared" si="275"/>
        <v>0</v>
      </c>
      <c r="AS347" s="46">
        <v>0</v>
      </c>
      <c r="AT347" s="46">
        <f t="shared" si="276"/>
        <v>0</v>
      </c>
      <c r="AU347" s="46">
        <v>0</v>
      </c>
      <c r="AV347" s="46">
        <f t="shared" si="277"/>
        <v>0</v>
      </c>
      <c r="AW347" s="46">
        <v>0</v>
      </c>
      <c r="AX347" s="46">
        <f t="shared" si="278"/>
        <v>0</v>
      </c>
      <c r="AY347" s="46">
        <v>0</v>
      </c>
      <c r="AZ347" s="46">
        <f t="shared" si="288"/>
        <v>0</v>
      </c>
      <c r="BA347" s="46">
        <v>0</v>
      </c>
      <c r="BB347" s="46">
        <f t="shared" si="289"/>
        <v>0</v>
      </c>
      <c r="BC347" s="46">
        <v>0</v>
      </c>
      <c r="BD347" s="46">
        <f t="shared" si="290"/>
        <v>0</v>
      </c>
      <c r="BE347" s="46">
        <v>0</v>
      </c>
      <c r="BF347" s="46">
        <f t="shared" si="291"/>
        <v>0</v>
      </c>
      <c r="BG347" s="46">
        <v>2559211.2000000002</v>
      </c>
      <c r="BH347" s="46">
        <f t="shared" si="292"/>
        <v>2661579.6480000005</v>
      </c>
      <c r="BI347" s="46">
        <v>0</v>
      </c>
      <c r="BJ347" s="46">
        <f t="shared" si="293"/>
        <v>0</v>
      </c>
      <c r="BK347" s="46">
        <v>0</v>
      </c>
      <c r="BL347" s="46">
        <f t="shared" si="294"/>
        <v>0</v>
      </c>
      <c r="BM347" s="46">
        <v>0</v>
      </c>
      <c r="BN347" s="46">
        <f t="shared" si="295"/>
        <v>0</v>
      </c>
      <c r="BO347" s="46">
        <v>0</v>
      </c>
      <c r="BP347" s="46">
        <f t="shared" si="296"/>
        <v>0</v>
      </c>
      <c r="BQ347" s="46">
        <v>0</v>
      </c>
      <c r="BR347" s="46">
        <f t="shared" si="297"/>
        <v>0</v>
      </c>
      <c r="BS347" s="46">
        <v>0</v>
      </c>
      <c r="BT347" s="46">
        <f t="shared" si="298"/>
        <v>0</v>
      </c>
      <c r="BU347" s="46">
        <v>0</v>
      </c>
      <c r="BV347" s="46">
        <f t="shared" si="299"/>
        <v>0</v>
      </c>
      <c r="BW347" s="46">
        <v>0</v>
      </c>
      <c r="BX347" s="46">
        <f t="shared" si="300"/>
        <v>0</v>
      </c>
      <c r="BY347" s="46">
        <v>0</v>
      </c>
      <c r="BZ347" s="46">
        <f t="shared" si="301"/>
        <v>0</v>
      </c>
      <c r="CA347" s="47">
        <v>0</v>
      </c>
      <c r="CB347" s="46">
        <f t="shared" si="302"/>
        <v>0</v>
      </c>
      <c r="CC347" s="48">
        <v>0</v>
      </c>
      <c r="CD347" s="46">
        <f t="shared" si="303"/>
        <v>0</v>
      </c>
      <c r="CE347" s="49">
        <v>60</v>
      </c>
      <c r="CF347" s="50">
        <f t="shared" si="308"/>
        <v>44359.660800000005</v>
      </c>
      <c r="CG347" s="51">
        <v>469188.72000000015</v>
      </c>
      <c r="CH347" s="52"/>
      <c r="CI347" s="52"/>
      <c r="CJ347" s="52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2">
        <f t="shared" si="315"/>
        <v>44359.660800000005</v>
      </c>
      <c r="CW347" s="52">
        <f t="shared" si="315"/>
        <v>44359.660800000005</v>
      </c>
      <c r="CX347" s="52">
        <f t="shared" si="315"/>
        <v>44359.660800000005</v>
      </c>
      <c r="CY347" s="52">
        <f t="shared" si="315"/>
        <v>44359.660800000005</v>
      </c>
      <c r="CZ347" s="52">
        <f t="shared" si="315"/>
        <v>44359.660800000005</v>
      </c>
      <c r="DA347" s="52">
        <f t="shared" si="315"/>
        <v>44359.660800000005</v>
      </c>
      <c r="DB347" s="52">
        <f t="shared" si="315"/>
        <v>44359.660800000005</v>
      </c>
      <c r="DC347" s="52">
        <f t="shared" si="315"/>
        <v>44359.660800000005</v>
      </c>
      <c r="DD347" s="52">
        <f t="shared" si="315"/>
        <v>44359.660800000005</v>
      </c>
      <c r="DE347" s="52">
        <f t="shared" si="315"/>
        <v>44359.660800000005</v>
      </c>
      <c r="DF347" s="52">
        <f t="shared" si="315"/>
        <v>44359.660800000005</v>
      </c>
      <c r="DG347" s="54">
        <v>2090022.48</v>
      </c>
      <c r="DH347" s="55">
        <v>11</v>
      </c>
      <c r="DI347" s="56" t="s">
        <v>723</v>
      </c>
      <c r="DJ347" s="57">
        <v>0</v>
      </c>
      <c r="DK347" s="57">
        <v>0</v>
      </c>
      <c r="DL347" s="57">
        <v>0</v>
      </c>
      <c r="DM347" s="57">
        <v>0</v>
      </c>
      <c r="DN347" s="57">
        <v>0</v>
      </c>
      <c r="DO347" s="57">
        <v>0</v>
      </c>
      <c r="DP347" s="58">
        <v>0</v>
      </c>
      <c r="DQ347" s="58">
        <v>0</v>
      </c>
      <c r="DR347" s="58">
        <v>0</v>
      </c>
      <c r="DS347" s="58">
        <v>0</v>
      </c>
    </row>
    <row r="348" spans="1:123" x14ac:dyDescent="0.25">
      <c r="A348" s="30" t="s">
        <v>1338</v>
      </c>
      <c r="B348" s="65">
        <v>2023113</v>
      </c>
      <c r="C348" s="66"/>
      <c r="D348" s="67" t="s">
        <v>1339</v>
      </c>
      <c r="E348" s="34" t="s">
        <v>616</v>
      </c>
      <c r="F348" s="34" t="s">
        <v>489</v>
      </c>
      <c r="G348" s="34" t="s">
        <v>463</v>
      </c>
      <c r="H348" s="34" t="s">
        <v>54</v>
      </c>
      <c r="I348" s="34" t="s">
        <v>490</v>
      </c>
      <c r="J348" s="34" t="s">
        <v>82</v>
      </c>
      <c r="K348" s="34" t="s">
        <v>491</v>
      </c>
      <c r="L348" s="34" t="s">
        <v>617</v>
      </c>
      <c r="M348" s="36">
        <v>1.04</v>
      </c>
      <c r="N348" s="69" t="s">
        <v>544</v>
      </c>
      <c r="O348" s="69" t="s">
        <v>58</v>
      </c>
      <c r="P348" s="37" t="s">
        <v>469</v>
      </c>
      <c r="Q348" s="38">
        <v>2023</v>
      </c>
      <c r="R348" s="39" t="s">
        <v>470</v>
      </c>
      <c r="S348" s="37" t="s">
        <v>471</v>
      </c>
      <c r="T348" s="39" t="s">
        <v>494</v>
      </c>
      <c r="U348" s="39" t="s">
        <v>495</v>
      </c>
      <c r="V348" s="39" t="s">
        <v>550</v>
      </c>
      <c r="W348" s="40" t="s">
        <v>775</v>
      </c>
      <c r="X348" s="40" t="s">
        <v>504</v>
      </c>
      <c r="Y348" s="41"/>
      <c r="Z348" s="274">
        <v>0</v>
      </c>
      <c r="AA348" s="42"/>
      <c r="AB348" s="43">
        <v>2559211.2000000002</v>
      </c>
      <c r="AC348" s="43">
        <v>0</v>
      </c>
      <c r="AD348" s="43"/>
      <c r="AE348" s="43">
        <v>0</v>
      </c>
      <c r="AF348" s="44"/>
      <c r="AG348" s="45">
        <f t="shared" si="304"/>
        <v>2559211.2000000002</v>
      </c>
      <c r="AH348" s="45">
        <f t="shared" si="305"/>
        <v>2661579.6480000005</v>
      </c>
      <c r="AI348" s="45">
        <f t="shared" si="310"/>
        <v>2661579.6480000005</v>
      </c>
      <c r="AJ348" s="46">
        <v>0</v>
      </c>
      <c r="AK348" s="46">
        <v>0</v>
      </c>
      <c r="AL348" s="46">
        <f t="shared" si="273"/>
        <v>0</v>
      </c>
      <c r="AM348" s="46">
        <v>0</v>
      </c>
      <c r="AN348" s="46">
        <f t="shared" si="287"/>
        <v>0</v>
      </c>
      <c r="AO348" s="46">
        <v>0</v>
      </c>
      <c r="AP348" s="46">
        <f t="shared" si="274"/>
        <v>0</v>
      </c>
      <c r="AQ348" s="46">
        <v>0</v>
      </c>
      <c r="AR348" s="46">
        <f t="shared" si="275"/>
        <v>0</v>
      </c>
      <c r="AS348" s="46">
        <v>0</v>
      </c>
      <c r="AT348" s="46">
        <f t="shared" si="276"/>
        <v>0</v>
      </c>
      <c r="AU348" s="46">
        <v>0</v>
      </c>
      <c r="AV348" s="46">
        <f t="shared" si="277"/>
        <v>0</v>
      </c>
      <c r="AW348" s="46">
        <v>0</v>
      </c>
      <c r="AX348" s="46">
        <f t="shared" si="278"/>
        <v>0</v>
      </c>
      <c r="AY348" s="46">
        <v>0</v>
      </c>
      <c r="AZ348" s="46">
        <f t="shared" si="288"/>
        <v>0</v>
      </c>
      <c r="BA348" s="46">
        <v>0</v>
      </c>
      <c r="BB348" s="46">
        <f t="shared" si="289"/>
        <v>0</v>
      </c>
      <c r="BC348" s="46">
        <v>0</v>
      </c>
      <c r="BD348" s="46">
        <f t="shared" si="290"/>
        <v>0</v>
      </c>
      <c r="BE348" s="46">
        <v>0</v>
      </c>
      <c r="BF348" s="46">
        <f t="shared" si="291"/>
        <v>0</v>
      </c>
      <c r="BG348" s="46">
        <v>0</v>
      </c>
      <c r="BH348" s="46">
        <f t="shared" si="292"/>
        <v>0</v>
      </c>
      <c r="BI348" s="46">
        <v>2559211.2000000002</v>
      </c>
      <c r="BJ348" s="46">
        <f t="shared" si="293"/>
        <v>2661579.6480000005</v>
      </c>
      <c r="BK348" s="46">
        <v>0</v>
      </c>
      <c r="BL348" s="46">
        <f t="shared" si="294"/>
        <v>0</v>
      </c>
      <c r="BM348" s="46">
        <v>0</v>
      </c>
      <c r="BN348" s="46">
        <f t="shared" si="295"/>
        <v>0</v>
      </c>
      <c r="BO348" s="46">
        <v>0</v>
      </c>
      <c r="BP348" s="46">
        <f t="shared" si="296"/>
        <v>0</v>
      </c>
      <c r="BQ348" s="46">
        <v>0</v>
      </c>
      <c r="BR348" s="46">
        <f t="shared" si="297"/>
        <v>0</v>
      </c>
      <c r="BS348" s="46">
        <v>0</v>
      </c>
      <c r="BT348" s="46">
        <f t="shared" si="298"/>
        <v>0</v>
      </c>
      <c r="BU348" s="46">
        <v>0</v>
      </c>
      <c r="BV348" s="46">
        <f t="shared" si="299"/>
        <v>0</v>
      </c>
      <c r="BW348" s="46">
        <v>0</v>
      </c>
      <c r="BX348" s="46">
        <f t="shared" si="300"/>
        <v>0</v>
      </c>
      <c r="BY348" s="46">
        <v>0</v>
      </c>
      <c r="BZ348" s="46">
        <f t="shared" si="301"/>
        <v>0</v>
      </c>
      <c r="CA348" s="47">
        <v>0</v>
      </c>
      <c r="CB348" s="46">
        <f t="shared" si="302"/>
        <v>0</v>
      </c>
      <c r="CC348" s="48">
        <v>0</v>
      </c>
      <c r="CD348" s="46">
        <f t="shared" si="303"/>
        <v>0</v>
      </c>
      <c r="CE348" s="49">
        <v>60</v>
      </c>
      <c r="CF348" s="50">
        <f t="shared" si="308"/>
        <v>44359.660800000005</v>
      </c>
      <c r="CG348" s="51">
        <v>426535.20000000013</v>
      </c>
      <c r="CH348" s="52"/>
      <c r="CI348" s="52"/>
      <c r="CJ348" s="52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2"/>
      <c r="CW348" s="52">
        <f t="shared" si="315"/>
        <v>44359.660800000005</v>
      </c>
      <c r="CX348" s="52">
        <f t="shared" si="315"/>
        <v>44359.660800000005</v>
      </c>
      <c r="CY348" s="52">
        <f t="shared" si="315"/>
        <v>44359.660800000005</v>
      </c>
      <c r="CZ348" s="52">
        <f t="shared" si="315"/>
        <v>44359.660800000005</v>
      </c>
      <c r="DA348" s="52">
        <f t="shared" si="315"/>
        <v>44359.660800000005</v>
      </c>
      <c r="DB348" s="52">
        <f t="shared" si="315"/>
        <v>44359.660800000005</v>
      </c>
      <c r="DC348" s="52">
        <f t="shared" si="315"/>
        <v>44359.660800000005</v>
      </c>
      <c r="DD348" s="52">
        <f t="shared" si="315"/>
        <v>44359.660800000005</v>
      </c>
      <c r="DE348" s="52">
        <f t="shared" si="315"/>
        <v>44359.660800000005</v>
      </c>
      <c r="DF348" s="52">
        <f t="shared" si="315"/>
        <v>44359.660800000005</v>
      </c>
      <c r="DG348" s="54">
        <v>2132676</v>
      </c>
      <c r="DH348" s="55">
        <v>10</v>
      </c>
      <c r="DI348" s="56" t="s">
        <v>723</v>
      </c>
      <c r="DJ348" s="57">
        <v>0</v>
      </c>
      <c r="DK348" s="57">
        <v>0</v>
      </c>
      <c r="DL348" s="57">
        <v>0</v>
      </c>
      <c r="DM348" s="57">
        <v>0</v>
      </c>
      <c r="DN348" s="57">
        <v>0</v>
      </c>
      <c r="DO348" s="57">
        <v>0</v>
      </c>
      <c r="DP348" s="58">
        <v>0</v>
      </c>
      <c r="DQ348" s="58">
        <v>0</v>
      </c>
      <c r="DR348" s="58">
        <v>0</v>
      </c>
      <c r="DS348" s="58">
        <v>0</v>
      </c>
    </row>
    <row r="349" spans="1:123" x14ac:dyDescent="0.25">
      <c r="A349" s="30" t="s">
        <v>1340</v>
      </c>
      <c r="B349" s="65">
        <v>2023114</v>
      </c>
      <c r="C349" s="66"/>
      <c r="D349" s="67" t="s">
        <v>1341</v>
      </c>
      <c r="E349" s="34" t="s">
        <v>616</v>
      </c>
      <c r="F349" s="34" t="s">
        <v>489</v>
      </c>
      <c r="G349" s="34" t="s">
        <v>463</v>
      </c>
      <c r="H349" s="34" t="s">
        <v>54</v>
      </c>
      <c r="I349" s="34" t="s">
        <v>490</v>
      </c>
      <c r="J349" s="34" t="s">
        <v>82</v>
      </c>
      <c r="K349" s="34" t="s">
        <v>491</v>
      </c>
      <c r="L349" s="34" t="s">
        <v>617</v>
      </c>
      <c r="M349" s="36">
        <v>1.04</v>
      </c>
      <c r="N349" s="69" t="s">
        <v>544</v>
      </c>
      <c r="O349" s="69" t="s">
        <v>58</v>
      </c>
      <c r="P349" s="37" t="s">
        <v>469</v>
      </c>
      <c r="Q349" s="38">
        <v>2023</v>
      </c>
      <c r="R349" s="39" t="s">
        <v>470</v>
      </c>
      <c r="S349" s="37" t="s">
        <v>471</v>
      </c>
      <c r="T349" s="39" t="s">
        <v>494</v>
      </c>
      <c r="U349" s="39" t="s">
        <v>495</v>
      </c>
      <c r="V349" s="39" t="s">
        <v>550</v>
      </c>
      <c r="W349" s="40" t="s">
        <v>775</v>
      </c>
      <c r="X349" s="40" t="s">
        <v>504</v>
      </c>
      <c r="Y349" s="41"/>
      <c r="Z349" s="274">
        <v>0</v>
      </c>
      <c r="AA349" s="42"/>
      <c r="AB349" s="43">
        <v>2559211.2000000002</v>
      </c>
      <c r="AC349" s="43">
        <v>0</v>
      </c>
      <c r="AD349" s="43"/>
      <c r="AE349" s="43">
        <v>0</v>
      </c>
      <c r="AF349" s="44"/>
      <c r="AG349" s="45">
        <f t="shared" si="304"/>
        <v>2559211.2000000002</v>
      </c>
      <c r="AH349" s="45">
        <f t="shared" si="305"/>
        <v>2661579.6480000005</v>
      </c>
      <c r="AI349" s="45">
        <f t="shared" si="310"/>
        <v>2661579.6480000005</v>
      </c>
      <c r="AJ349" s="46">
        <v>0</v>
      </c>
      <c r="AK349" s="46">
        <v>0</v>
      </c>
      <c r="AL349" s="46">
        <f t="shared" si="273"/>
        <v>0</v>
      </c>
      <c r="AM349" s="46">
        <v>0</v>
      </c>
      <c r="AN349" s="46">
        <f t="shared" si="287"/>
        <v>0</v>
      </c>
      <c r="AO349" s="46">
        <v>0</v>
      </c>
      <c r="AP349" s="46">
        <f t="shared" si="274"/>
        <v>0</v>
      </c>
      <c r="AQ349" s="46">
        <v>0</v>
      </c>
      <c r="AR349" s="46">
        <f t="shared" si="275"/>
        <v>0</v>
      </c>
      <c r="AS349" s="46">
        <v>0</v>
      </c>
      <c r="AT349" s="46">
        <f t="shared" si="276"/>
        <v>0</v>
      </c>
      <c r="AU349" s="46">
        <v>0</v>
      </c>
      <c r="AV349" s="46">
        <f t="shared" si="277"/>
        <v>0</v>
      </c>
      <c r="AW349" s="46">
        <v>0</v>
      </c>
      <c r="AX349" s="46">
        <f t="shared" si="278"/>
        <v>0</v>
      </c>
      <c r="AY349" s="46">
        <v>0</v>
      </c>
      <c r="AZ349" s="46">
        <f t="shared" si="288"/>
        <v>0</v>
      </c>
      <c r="BA349" s="46">
        <v>0</v>
      </c>
      <c r="BB349" s="46">
        <f t="shared" si="289"/>
        <v>0</v>
      </c>
      <c r="BC349" s="46">
        <v>0</v>
      </c>
      <c r="BD349" s="46">
        <f t="shared" si="290"/>
        <v>0</v>
      </c>
      <c r="BE349" s="46">
        <v>0</v>
      </c>
      <c r="BF349" s="46">
        <f t="shared" si="291"/>
        <v>0</v>
      </c>
      <c r="BG349" s="46">
        <v>0</v>
      </c>
      <c r="BH349" s="46">
        <f t="shared" si="292"/>
        <v>0</v>
      </c>
      <c r="BI349" s="46">
        <v>0</v>
      </c>
      <c r="BJ349" s="46">
        <f t="shared" si="293"/>
        <v>0</v>
      </c>
      <c r="BK349" s="46">
        <v>2559211.2000000002</v>
      </c>
      <c r="BL349" s="46">
        <f t="shared" si="294"/>
        <v>2661579.6480000005</v>
      </c>
      <c r="BM349" s="46">
        <v>0</v>
      </c>
      <c r="BN349" s="46">
        <f t="shared" si="295"/>
        <v>0</v>
      </c>
      <c r="BO349" s="46">
        <v>0</v>
      </c>
      <c r="BP349" s="46">
        <f t="shared" si="296"/>
        <v>0</v>
      </c>
      <c r="BQ349" s="46">
        <v>0</v>
      </c>
      <c r="BR349" s="46">
        <f t="shared" si="297"/>
        <v>0</v>
      </c>
      <c r="BS349" s="46">
        <v>0</v>
      </c>
      <c r="BT349" s="46">
        <f t="shared" si="298"/>
        <v>0</v>
      </c>
      <c r="BU349" s="46">
        <v>0</v>
      </c>
      <c r="BV349" s="46">
        <f t="shared" si="299"/>
        <v>0</v>
      </c>
      <c r="BW349" s="46">
        <v>0</v>
      </c>
      <c r="BX349" s="46">
        <f t="shared" si="300"/>
        <v>0</v>
      </c>
      <c r="BY349" s="46">
        <v>0</v>
      </c>
      <c r="BZ349" s="46">
        <f t="shared" si="301"/>
        <v>0</v>
      </c>
      <c r="CA349" s="47">
        <v>0</v>
      </c>
      <c r="CB349" s="46">
        <f t="shared" si="302"/>
        <v>0</v>
      </c>
      <c r="CC349" s="48">
        <v>0</v>
      </c>
      <c r="CD349" s="46">
        <f t="shared" si="303"/>
        <v>0</v>
      </c>
      <c r="CE349" s="49">
        <v>60</v>
      </c>
      <c r="CF349" s="50">
        <f t="shared" si="308"/>
        <v>44359.660800000005</v>
      </c>
      <c r="CG349" s="51">
        <v>383881.68000000011</v>
      </c>
      <c r="CH349" s="52"/>
      <c r="CI349" s="52"/>
      <c r="CJ349" s="52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2"/>
      <c r="CX349" s="52">
        <f t="shared" si="315"/>
        <v>44359.660800000005</v>
      </c>
      <c r="CY349" s="52">
        <f t="shared" si="315"/>
        <v>44359.660800000005</v>
      </c>
      <c r="CZ349" s="52">
        <f t="shared" si="315"/>
        <v>44359.660800000005</v>
      </c>
      <c r="DA349" s="52">
        <f t="shared" si="315"/>
        <v>44359.660800000005</v>
      </c>
      <c r="DB349" s="52">
        <f t="shared" si="315"/>
        <v>44359.660800000005</v>
      </c>
      <c r="DC349" s="52">
        <f t="shared" si="315"/>
        <v>44359.660800000005</v>
      </c>
      <c r="DD349" s="52">
        <f t="shared" si="315"/>
        <v>44359.660800000005</v>
      </c>
      <c r="DE349" s="52">
        <f t="shared" si="315"/>
        <v>44359.660800000005</v>
      </c>
      <c r="DF349" s="52">
        <f t="shared" si="315"/>
        <v>44359.660800000005</v>
      </c>
      <c r="DG349" s="54">
        <v>2175329.52</v>
      </c>
      <c r="DH349" s="55">
        <v>9</v>
      </c>
      <c r="DI349" s="56" t="s">
        <v>723</v>
      </c>
      <c r="DJ349" s="57">
        <v>0</v>
      </c>
      <c r="DK349" s="57">
        <v>0</v>
      </c>
      <c r="DL349" s="57">
        <v>0</v>
      </c>
      <c r="DM349" s="57">
        <v>0</v>
      </c>
      <c r="DN349" s="57">
        <v>0</v>
      </c>
      <c r="DO349" s="57">
        <v>0</v>
      </c>
      <c r="DP349" s="58">
        <v>0</v>
      </c>
      <c r="DQ349" s="58">
        <v>0</v>
      </c>
      <c r="DR349" s="58">
        <v>0</v>
      </c>
      <c r="DS349" s="58">
        <v>0</v>
      </c>
    </row>
    <row r="350" spans="1:123" x14ac:dyDescent="0.25">
      <c r="A350" s="30" t="s">
        <v>1342</v>
      </c>
      <c r="B350" s="65">
        <v>2023115</v>
      </c>
      <c r="C350" s="66"/>
      <c r="D350" s="67" t="s">
        <v>1343</v>
      </c>
      <c r="E350" s="34" t="s">
        <v>616</v>
      </c>
      <c r="F350" s="34" t="s">
        <v>489</v>
      </c>
      <c r="G350" s="34" t="s">
        <v>463</v>
      </c>
      <c r="H350" s="34" t="s">
        <v>54</v>
      </c>
      <c r="I350" s="34" t="s">
        <v>490</v>
      </c>
      <c r="J350" s="34" t="s">
        <v>82</v>
      </c>
      <c r="K350" s="34" t="s">
        <v>491</v>
      </c>
      <c r="L350" s="34" t="s">
        <v>617</v>
      </c>
      <c r="M350" s="36">
        <v>1.04</v>
      </c>
      <c r="N350" s="69" t="s">
        <v>544</v>
      </c>
      <c r="O350" s="69" t="s">
        <v>58</v>
      </c>
      <c r="P350" s="37" t="s">
        <v>469</v>
      </c>
      <c r="Q350" s="38">
        <v>2023</v>
      </c>
      <c r="R350" s="39" t="s">
        <v>470</v>
      </c>
      <c r="S350" s="37" t="s">
        <v>471</v>
      </c>
      <c r="T350" s="39" t="s">
        <v>494</v>
      </c>
      <c r="U350" s="39" t="s">
        <v>495</v>
      </c>
      <c r="V350" s="39" t="s">
        <v>550</v>
      </c>
      <c r="W350" s="40" t="s">
        <v>775</v>
      </c>
      <c r="X350" s="40" t="s">
        <v>504</v>
      </c>
      <c r="Y350" s="41"/>
      <c r="Z350" s="274">
        <v>0</v>
      </c>
      <c r="AA350" s="42"/>
      <c r="AB350" s="43">
        <v>2559211.2000000002</v>
      </c>
      <c r="AC350" s="43">
        <v>0</v>
      </c>
      <c r="AD350" s="43"/>
      <c r="AE350" s="43">
        <v>0</v>
      </c>
      <c r="AF350" s="44"/>
      <c r="AG350" s="45">
        <f t="shared" si="304"/>
        <v>2559211.2000000002</v>
      </c>
      <c r="AH350" s="45">
        <f t="shared" si="305"/>
        <v>2661579.6480000005</v>
      </c>
      <c r="AI350" s="45">
        <f t="shared" si="310"/>
        <v>2661579.6480000005</v>
      </c>
      <c r="AJ350" s="46">
        <v>0</v>
      </c>
      <c r="AK350" s="46">
        <v>0</v>
      </c>
      <c r="AL350" s="46">
        <f t="shared" si="273"/>
        <v>0</v>
      </c>
      <c r="AM350" s="46">
        <v>0</v>
      </c>
      <c r="AN350" s="46">
        <f t="shared" si="287"/>
        <v>0</v>
      </c>
      <c r="AO350" s="46">
        <v>0</v>
      </c>
      <c r="AP350" s="46">
        <f t="shared" si="274"/>
        <v>0</v>
      </c>
      <c r="AQ350" s="46">
        <v>0</v>
      </c>
      <c r="AR350" s="46">
        <f t="shared" si="275"/>
        <v>0</v>
      </c>
      <c r="AS350" s="46">
        <v>0</v>
      </c>
      <c r="AT350" s="46">
        <f t="shared" si="276"/>
        <v>0</v>
      </c>
      <c r="AU350" s="46">
        <v>0</v>
      </c>
      <c r="AV350" s="46">
        <f t="shared" si="277"/>
        <v>0</v>
      </c>
      <c r="AW350" s="46">
        <v>0</v>
      </c>
      <c r="AX350" s="46">
        <f t="shared" si="278"/>
        <v>0</v>
      </c>
      <c r="AY350" s="46">
        <v>0</v>
      </c>
      <c r="AZ350" s="46">
        <f t="shared" si="288"/>
        <v>0</v>
      </c>
      <c r="BA350" s="46">
        <v>0</v>
      </c>
      <c r="BB350" s="46">
        <f t="shared" si="289"/>
        <v>0</v>
      </c>
      <c r="BC350" s="46">
        <v>0</v>
      </c>
      <c r="BD350" s="46">
        <f t="shared" si="290"/>
        <v>0</v>
      </c>
      <c r="BE350" s="46">
        <v>0</v>
      </c>
      <c r="BF350" s="46">
        <f t="shared" si="291"/>
        <v>0</v>
      </c>
      <c r="BG350" s="46">
        <v>0</v>
      </c>
      <c r="BH350" s="46">
        <f t="shared" si="292"/>
        <v>0</v>
      </c>
      <c r="BI350" s="46">
        <v>0</v>
      </c>
      <c r="BJ350" s="46">
        <f t="shared" si="293"/>
        <v>0</v>
      </c>
      <c r="BK350" s="46">
        <v>0</v>
      </c>
      <c r="BL350" s="46">
        <f t="shared" si="294"/>
        <v>0</v>
      </c>
      <c r="BM350" s="46">
        <v>2559211.2000000002</v>
      </c>
      <c r="BN350" s="46">
        <f t="shared" si="295"/>
        <v>2661579.6480000005</v>
      </c>
      <c r="BO350" s="46">
        <v>0</v>
      </c>
      <c r="BP350" s="46">
        <f t="shared" si="296"/>
        <v>0</v>
      </c>
      <c r="BQ350" s="46">
        <v>0</v>
      </c>
      <c r="BR350" s="46">
        <f t="shared" si="297"/>
        <v>0</v>
      </c>
      <c r="BS350" s="46">
        <v>0</v>
      </c>
      <c r="BT350" s="46">
        <f t="shared" si="298"/>
        <v>0</v>
      </c>
      <c r="BU350" s="46">
        <v>0</v>
      </c>
      <c r="BV350" s="46">
        <f t="shared" si="299"/>
        <v>0</v>
      </c>
      <c r="BW350" s="46">
        <v>0</v>
      </c>
      <c r="BX350" s="46">
        <f t="shared" si="300"/>
        <v>0</v>
      </c>
      <c r="BY350" s="46">
        <v>0</v>
      </c>
      <c r="BZ350" s="46">
        <f t="shared" si="301"/>
        <v>0</v>
      </c>
      <c r="CA350" s="47">
        <v>0</v>
      </c>
      <c r="CB350" s="46">
        <f t="shared" si="302"/>
        <v>0</v>
      </c>
      <c r="CC350" s="48">
        <v>0</v>
      </c>
      <c r="CD350" s="46">
        <f t="shared" si="303"/>
        <v>0</v>
      </c>
      <c r="CE350" s="49">
        <v>60</v>
      </c>
      <c r="CF350" s="50">
        <f t="shared" si="308"/>
        <v>44359.660800000005</v>
      </c>
      <c r="CG350" s="51">
        <v>341228.16000000009</v>
      </c>
      <c r="CH350" s="52"/>
      <c r="CI350" s="52"/>
      <c r="CJ350" s="52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2"/>
      <c r="CY350" s="52">
        <f t="shared" si="315"/>
        <v>44359.660800000005</v>
      </c>
      <c r="CZ350" s="52">
        <f t="shared" si="315"/>
        <v>44359.660800000005</v>
      </c>
      <c r="DA350" s="52">
        <f t="shared" si="315"/>
        <v>44359.660800000005</v>
      </c>
      <c r="DB350" s="52">
        <f t="shared" si="315"/>
        <v>44359.660800000005</v>
      </c>
      <c r="DC350" s="52">
        <f t="shared" si="315"/>
        <v>44359.660800000005</v>
      </c>
      <c r="DD350" s="52">
        <f t="shared" si="315"/>
        <v>44359.660800000005</v>
      </c>
      <c r="DE350" s="52">
        <f t="shared" si="315"/>
        <v>44359.660800000005</v>
      </c>
      <c r="DF350" s="52">
        <f t="shared" si="315"/>
        <v>44359.660800000005</v>
      </c>
      <c r="DG350" s="54">
        <v>2217983.04</v>
      </c>
      <c r="DH350" s="55">
        <v>8</v>
      </c>
      <c r="DI350" s="56" t="s">
        <v>723</v>
      </c>
      <c r="DJ350" s="57">
        <v>0</v>
      </c>
      <c r="DK350" s="57">
        <v>0</v>
      </c>
      <c r="DL350" s="57">
        <v>0</v>
      </c>
      <c r="DM350" s="57">
        <v>0</v>
      </c>
      <c r="DN350" s="57">
        <v>0</v>
      </c>
      <c r="DO350" s="57">
        <v>0</v>
      </c>
      <c r="DP350" s="58">
        <v>0</v>
      </c>
      <c r="DQ350" s="58">
        <v>0</v>
      </c>
      <c r="DR350" s="58">
        <v>0</v>
      </c>
      <c r="DS350" s="58">
        <v>0</v>
      </c>
    </row>
    <row r="351" spans="1:123" x14ac:dyDescent="0.25">
      <c r="A351" s="30" t="s">
        <v>1344</v>
      </c>
      <c r="B351" s="65">
        <v>2023116</v>
      </c>
      <c r="C351" s="66"/>
      <c r="D351" s="67" t="s">
        <v>1345</v>
      </c>
      <c r="E351" s="34" t="s">
        <v>616</v>
      </c>
      <c r="F351" s="34" t="s">
        <v>489</v>
      </c>
      <c r="G351" s="34" t="s">
        <v>463</v>
      </c>
      <c r="H351" s="34" t="s">
        <v>54</v>
      </c>
      <c r="I351" s="34" t="s">
        <v>490</v>
      </c>
      <c r="J351" s="34" t="s">
        <v>82</v>
      </c>
      <c r="K351" s="34" t="s">
        <v>491</v>
      </c>
      <c r="L351" s="34" t="s">
        <v>617</v>
      </c>
      <c r="M351" s="36">
        <v>1.04</v>
      </c>
      <c r="N351" s="69" t="s">
        <v>544</v>
      </c>
      <c r="O351" s="69" t="s">
        <v>58</v>
      </c>
      <c r="P351" s="37" t="s">
        <v>469</v>
      </c>
      <c r="Q351" s="38">
        <v>2023</v>
      </c>
      <c r="R351" s="39" t="s">
        <v>470</v>
      </c>
      <c r="S351" s="37" t="s">
        <v>471</v>
      </c>
      <c r="T351" s="39" t="s">
        <v>494</v>
      </c>
      <c r="U351" s="39" t="s">
        <v>495</v>
      </c>
      <c r="V351" s="39" t="s">
        <v>550</v>
      </c>
      <c r="W351" s="40" t="s">
        <v>775</v>
      </c>
      <c r="X351" s="40" t="s">
        <v>504</v>
      </c>
      <c r="Y351" s="41"/>
      <c r="Z351" s="274">
        <v>0</v>
      </c>
      <c r="AA351" s="42"/>
      <c r="AB351" s="43">
        <v>2559211.2000000002</v>
      </c>
      <c r="AC351" s="43">
        <v>0</v>
      </c>
      <c r="AD351" s="43"/>
      <c r="AE351" s="43">
        <v>0</v>
      </c>
      <c r="AF351" s="44"/>
      <c r="AG351" s="45">
        <f t="shared" si="304"/>
        <v>2559211.2000000002</v>
      </c>
      <c r="AH351" s="45">
        <f t="shared" si="305"/>
        <v>2661579.6480000005</v>
      </c>
      <c r="AI351" s="45">
        <f t="shared" si="310"/>
        <v>2661579.6480000005</v>
      </c>
      <c r="AJ351" s="46">
        <v>0</v>
      </c>
      <c r="AK351" s="46">
        <v>0</v>
      </c>
      <c r="AL351" s="46">
        <f t="shared" si="273"/>
        <v>0</v>
      </c>
      <c r="AM351" s="46">
        <v>0</v>
      </c>
      <c r="AN351" s="46">
        <f t="shared" si="287"/>
        <v>0</v>
      </c>
      <c r="AO351" s="46">
        <v>0</v>
      </c>
      <c r="AP351" s="46">
        <f t="shared" si="274"/>
        <v>0</v>
      </c>
      <c r="AQ351" s="46">
        <v>0</v>
      </c>
      <c r="AR351" s="46">
        <f t="shared" si="275"/>
        <v>0</v>
      </c>
      <c r="AS351" s="46">
        <v>0</v>
      </c>
      <c r="AT351" s="46">
        <f t="shared" si="276"/>
        <v>0</v>
      </c>
      <c r="AU351" s="46">
        <v>0</v>
      </c>
      <c r="AV351" s="46">
        <f t="shared" si="277"/>
        <v>0</v>
      </c>
      <c r="AW351" s="46">
        <v>0</v>
      </c>
      <c r="AX351" s="46">
        <f t="shared" si="278"/>
        <v>0</v>
      </c>
      <c r="AY351" s="46">
        <v>0</v>
      </c>
      <c r="AZ351" s="46">
        <f t="shared" si="288"/>
        <v>0</v>
      </c>
      <c r="BA351" s="46">
        <v>0</v>
      </c>
      <c r="BB351" s="46">
        <f t="shared" si="289"/>
        <v>0</v>
      </c>
      <c r="BC351" s="46">
        <v>0</v>
      </c>
      <c r="BD351" s="46">
        <f t="shared" si="290"/>
        <v>0</v>
      </c>
      <c r="BE351" s="46">
        <v>0</v>
      </c>
      <c r="BF351" s="46">
        <f t="shared" si="291"/>
        <v>0</v>
      </c>
      <c r="BG351" s="46">
        <v>0</v>
      </c>
      <c r="BH351" s="46">
        <f t="shared" si="292"/>
        <v>0</v>
      </c>
      <c r="BI351" s="46">
        <v>0</v>
      </c>
      <c r="BJ351" s="46">
        <f t="shared" si="293"/>
        <v>0</v>
      </c>
      <c r="BK351" s="46">
        <v>0</v>
      </c>
      <c r="BL351" s="46">
        <f t="shared" si="294"/>
        <v>0</v>
      </c>
      <c r="BM351" s="46">
        <v>0</v>
      </c>
      <c r="BN351" s="46">
        <f t="shared" si="295"/>
        <v>0</v>
      </c>
      <c r="BO351" s="46">
        <v>2559211.2000000002</v>
      </c>
      <c r="BP351" s="46">
        <f t="shared" si="296"/>
        <v>2661579.6480000005</v>
      </c>
      <c r="BQ351" s="46">
        <v>0</v>
      </c>
      <c r="BR351" s="46">
        <f t="shared" si="297"/>
        <v>0</v>
      </c>
      <c r="BS351" s="46">
        <v>0</v>
      </c>
      <c r="BT351" s="46">
        <f t="shared" si="298"/>
        <v>0</v>
      </c>
      <c r="BU351" s="46">
        <v>0</v>
      </c>
      <c r="BV351" s="46">
        <f t="shared" si="299"/>
        <v>0</v>
      </c>
      <c r="BW351" s="46">
        <v>0</v>
      </c>
      <c r="BX351" s="46">
        <f t="shared" si="300"/>
        <v>0</v>
      </c>
      <c r="BY351" s="46">
        <v>0</v>
      </c>
      <c r="BZ351" s="46">
        <f t="shared" si="301"/>
        <v>0</v>
      </c>
      <c r="CA351" s="47">
        <v>0</v>
      </c>
      <c r="CB351" s="46">
        <f t="shared" si="302"/>
        <v>0</v>
      </c>
      <c r="CC351" s="48">
        <v>0</v>
      </c>
      <c r="CD351" s="46">
        <f t="shared" si="303"/>
        <v>0</v>
      </c>
      <c r="CE351" s="49">
        <v>60</v>
      </c>
      <c r="CF351" s="50">
        <f t="shared" si="308"/>
        <v>44359.660800000005</v>
      </c>
      <c r="CG351" s="51">
        <v>298574.64000000007</v>
      </c>
      <c r="CH351" s="52"/>
      <c r="CI351" s="52"/>
      <c r="CJ351" s="52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2"/>
      <c r="CZ351" s="52">
        <f t="shared" si="315"/>
        <v>44359.660800000005</v>
      </c>
      <c r="DA351" s="52">
        <f t="shared" si="315"/>
        <v>44359.660800000005</v>
      </c>
      <c r="DB351" s="52">
        <f t="shared" si="315"/>
        <v>44359.660800000005</v>
      </c>
      <c r="DC351" s="52">
        <f t="shared" si="315"/>
        <v>44359.660800000005</v>
      </c>
      <c r="DD351" s="52">
        <f t="shared" si="315"/>
        <v>44359.660800000005</v>
      </c>
      <c r="DE351" s="52">
        <f t="shared" si="315"/>
        <v>44359.660800000005</v>
      </c>
      <c r="DF351" s="52">
        <f t="shared" si="315"/>
        <v>44359.660800000005</v>
      </c>
      <c r="DG351" s="54">
        <v>2260636.56</v>
      </c>
      <c r="DH351" s="55">
        <v>7</v>
      </c>
      <c r="DI351" s="56" t="s">
        <v>723</v>
      </c>
      <c r="DJ351" s="57">
        <v>0</v>
      </c>
      <c r="DK351" s="57">
        <v>0</v>
      </c>
      <c r="DL351" s="57">
        <v>0</v>
      </c>
      <c r="DM351" s="57">
        <v>0</v>
      </c>
      <c r="DN351" s="57">
        <v>0</v>
      </c>
      <c r="DO351" s="57">
        <v>0</v>
      </c>
      <c r="DP351" s="58">
        <v>0</v>
      </c>
      <c r="DQ351" s="58">
        <v>0</v>
      </c>
      <c r="DR351" s="58">
        <v>0</v>
      </c>
      <c r="DS351" s="58">
        <v>0</v>
      </c>
    </row>
    <row r="352" spans="1:123" x14ac:dyDescent="0.25">
      <c r="A352" s="30" t="s">
        <v>1346</v>
      </c>
      <c r="B352" s="65">
        <v>2023220</v>
      </c>
      <c r="C352" s="66"/>
      <c r="D352" s="67" t="s">
        <v>1347</v>
      </c>
      <c r="E352" s="34" t="s">
        <v>583</v>
      </c>
      <c r="F352" s="34" t="s">
        <v>461</v>
      </c>
      <c r="G352" s="34" t="s">
        <v>463</v>
      </c>
      <c r="H352" s="34" t="s">
        <v>480</v>
      </c>
      <c r="I352" s="34" t="s">
        <v>584</v>
      </c>
      <c r="J352" s="34" t="s">
        <v>44</v>
      </c>
      <c r="K352" s="34" t="s">
        <v>585</v>
      </c>
      <c r="L352" s="34" t="s">
        <v>467</v>
      </c>
      <c r="M352" s="36">
        <v>1.0415000000000001</v>
      </c>
      <c r="N352" s="69" t="s">
        <v>544</v>
      </c>
      <c r="O352" s="69" t="s">
        <v>58</v>
      </c>
      <c r="P352" s="37" t="s">
        <v>469</v>
      </c>
      <c r="Q352" s="38">
        <v>2023</v>
      </c>
      <c r="R352" s="39" t="s">
        <v>470</v>
      </c>
      <c r="S352" s="37" t="s">
        <v>471</v>
      </c>
      <c r="T352" s="39" t="s">
        <v>481</v>
      </c>
      <c r="U352" s="39" t="s">
        <v>482</v>
      </c>
      <c r="V352" s="39" t="s">
        <v>587</v>
      </c>
      <c r="W352" s="40" t="s">
        <v>587</v>
      </c>
      <c r="X352" s="40" t="s">
        <v>474</v>
      </c>
      <c r="Y352" s="41"/>
      <c r="Z352" s="274">
        <v>0</v>
      </c>
      <c r="AA352" s="42" t="s">
        <v>505</v>
      </c>
      <c r="AB352" s="43">
        <v>4394654.4709999999</v>
      </c>
      <c r="AC352" s="43">
        <v>0</v>
      </c>
      <c r="AD352" s="43"/>
      <c r="AE352" s="43">
        <v>0</v>
      </c>
      <c r="AF352" s="44"/>
      <c r="AG352" s="45">
        <f t="shared" si="304"/>
        <v>4394654.4709999999</v>
      </c>
      <c r="AH352" s="45">
        <f t="shared" si="305"/>
        <v>4577032.6315465001</v>
      </c>
      <c r="AI352" s="45">
        <f t="shared" si="310"/>
        <v>4577032.6315465001</v>
      </c>
      <c r="AJ352" s="46">
        <v>0</v>
      </c>
      <c r="AK352" s="46">
        <v>0</v>
      </c>
      <c r="AL352" s="46">
        <f t="shared" si="273"/>
        <v>0</v>
      </c>
      <c r="AM352" s="46">
        <v>0</v>
      </c>
      <c r="AN352" s="46">
        <f t="shared" si="287"/>
        <v>0</v>
      </c>
      <c r="AO352" s="46">
        <v>0</v>
      </c>
      <c r="AP352" s="46">
        <f t="shared" si="274"/>
        <v>0</v>
      </c>
      <c r="AQ352" s="46">
        <v>0</v>
      </c>
      <c r="AR352" s="46">
        <f t="shared" si="275"/>
        <v>0</v>
      </c>
      <c r="AS352" s="46">
        <v>0</v>
      </c>
      <c r="AT352" s="46">
        <f t="shared" si="276"/>
        <v>0</v>
      </c>
      <c r="AU352" s="46">
        <v>0</v>
      </c>
      <c r="AV352" s="46">
        <f t="shared" si="277"/>
        <v>0</v>
      </c>
      <c r="AW352" s="46">
        <v>0</v>
      </c>
      <c r="AX352" s="46">
        <f t="shared" si="278"/>
        <v>0</v>
      </c>
      <c r="AY352" s="46">
        <v>0</v>
      </c>
      <c r="AZ352" s="46">
        <f t="shared" si="288"/>
        <v>0</v>
      </c>
      <c r="BA352" s="46">
        <v>0</v>
      </c>
      <c r="BB352" s="46">
        <f t="shared" si="289"/>
        <v>0</v>
      </c>
      <c r="BC352" s="46">
        <v>0</v>
      </c>
      <c r="BD352" s="46">
        <f t="shared" si="290"/>
        <v>0</v>
      </c>
      <c r="BE352" s="46">
        <v>0</v>
      </c>
      <c r="BF352" s="46">
        <f t="shared" si="291"/>
        <v>0</v>
      </c>
      <c r="BG352" s="46">
        <v>267966.73099999997</v>
      </c>
      <c r="BH352" s="46">
        <f t="shared" si="292"/>
        <v>279087.35033649998</v>
      </c>
      <c r="BI352" s="46">
        <v>267966.2</v>
      </c>
      <c r="BJ352" s="46">
        <f t="shared" si="293"/>
        <v>279086.79730000003</v>
      </c>
      <c r="BK352" s="46">
        <v>2143734.3199999998</v>
      </c>
      <c r="BL352" s="46">
        <f t="shared" si="294"/>
        <v>2232699.29428</v>
      </c>
      <c r="BM352" s="46">
        <v>1179053.6399999999</v>
      </c>
      <c r="BN352" s="46">
        <f t="shared" si="295"/>
        <v>1227984.3660599999</v>
      </c>
      <c r="BO352" s="46">
        <v>535933.57999999996</v>
      </c>
      <c r="BP352" s="46">
        <f t="shared" si="296"/>
        <v>558174.82357000001</v>
      </c>
      <c r="BQ352" s="46">
        <v>0</v>
      </c>
      <c r="BR352" s="46">
        <f t="shared" si="297"/>
        <v>0</v>
      </c>
      <c r="BS352" s="46">
        <v>0</v>
      </c>
      <c r="BT352" s="46">
        <f t="shared" si="298"/>
        <v>0</v>
      </c>
      <c r="BU352" s="46">
        <v>0</v>
      </c>
      <c r="BV352" s="46">
        <f t="shared" si="299"/>
        <v>0</v>
      </c>
      <c r="BW352" s="46">
        <v>0</v>
      </c>
      <c r="BX352" s="46">
        <f t="shared" si="300"/>
        <v>0</v>
      </c>
      <c r="BY352" s="46">
        <v>0</v>
      </c>
      <c r="BZ352" s="46">
        <f t="shared" si="301"/>
        <v>0</v>
      </c>
      <c r="CA352" s="47">
        <v>0</v>
      </c>
      <c r="CB352" s="46">
        <f t="shared" si="302"/>
        <v>0</v>
      </c>
      <c r="CC352" s="48">
        <v>0</v>
      </c>
      <c r="CD352" s="46">
        <f t="shared" si="303"/>
        <v>0</v>
      </c>
      <c r="CE352" s="49">
        <v>40</v>
      </c>
      <c r="CF352" s="50">
        <f t="shared" si="308"/>
        <v>114425.8157886625</v>
      </c>
      <c r="CG352" s="51">
        <v>769064.53242499998</v>
      </c>
      <c r="CH352" s="52"/>
      <c r="CI352" s="52"/>
      <c r="CJ352" s="52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2">
        <f t="shared" si="315"/>
        <v>114425.8157886625</v>
      </c>
      <c r="DA352" s="52">
        <f t="shared" si="315"/>
        <v>114425.8157886625</v>
      </c>
      <c r="DB352" s="52">
        <f t="shared" si="315"/>
        <v>114425.8157886625</v>
      </c>
      <c r="DC352" s="52">
        <f t="shared" si="315"/>
        <v>114425.8157886625</v>
      </c>
      <c r="DD352" s="52">
        <f t="shared" si="315"/>
        <v>114425.8157886625</v>
      </c>
      <c r="DE352" s="52">
        <f t="shared" si="315"/>
        <v>114425.8157886625</v>
      </c>
      <c r="DF352" s="52">
        <f t="shared" si="315"/>
        <v>114425.8157886625</v>
      </c>
      <c r="DG352" s="54">
        <v>3625589.938575</v>
      </c>
      <c r="DH352" s="55">
        <v>7</v>
      </c>
      <c r="DI352" s="56" t="s">
        <v>475</v>
      </c>
      <c r="DJ352" s="57">
        <v>0</v>
      </c>
      <c r="DK352" s="57">
        <v>0</v>
      </c>
      <c r="DL352" s="57">
        <v>0</v>
      </c>
      <c r="DM352" s="57">
        <v>0</v>
      </c>
      <c r="DN352" s="57">
        <v>0</v>
      </c>
      <c r="DO352" s="57">
        <v>0</v>
      </c>
      <c r="DP352" s="58">
        <v>0</v>
      </c>
      <c r="DQ352" s="58">
        <v>0</v>
      </c>
      <c r="DR352" s="58">
        <v>0</v>
      </c>
      <c r="DS352" s="58">
        <v>0</v>
      </c>
    </row>
    <row r="353" spans="1:123" x14ac:dyDescent="0.25">
      <c r="A353" s="30" t="s">
        <v>1348</v>
      </c>
      <c r="B353" s="65">
        <v>2023221</v>
      </c>
      <c r="C353" s="66"/>
      <c r="D353" s="67" t="s">
        <v>1349</v>
      </c>
      <c r="E353" s="34" t="s">
        <v>583</v>
      </c>
      <c r="F353" s="34" t="s">
        <v>461</v>
      </c>
      <c r="G353" s="34" t="s">
        <v>463</v>
      </c>
      <c r="H353" s="34" t="s">
        <v>480</v>
      </c>
      <c r="I353" s="34" t="s">
        <v>584</v>
      </c>
      <c r="J353" s="34" t="s">
        <v>44</v>
      </c>
      <c r="K353" s="34" t="s">
        <v>585</v>
      </c>
      <c r="L353" s="34" t="s">
        <v>467</v>
      </c>
      <c r="M353" s="36">
        <v>1.0415000000000001</v>
      </c>
      <c r="N353" s="69" t="s">
        <v>544</v>
      </c>
      <c r="O353" s="69" t="s">
        <v>58</v>
      </c>
      <c r="P353" s="37" t="s">
        <v>469</v>
      </c>
      <c r="Q353" s="38">
        <v>2023</v>
      </c>
      <c r="R353" s="39" t="s">
        <v>470</v>
      </c>
      <c r="S353" s="37" t="s">
        <v>471</v>
      </c>
      <c r="T353" s="39" t="s">
        <v>481</v>
      </c>
      <c r="U353" s="39" t="s">
        <v>482</v>
      </c>
      <c r="V353" s="39" t="s">
        <v>587</v>
      </c>
      <c r="W353" s="40" t="s">
        <v>587</v>
      </c>
      <c r="X353" s="40" t="s">
        <v>474</v>
      </c>
      <c r="Y353" s="41"/>
      <c r="Z353" s="274">
        <v>0</v>
      </c>
      <c r="AA353" s="42" t="s">
        <v>505</v>
      </c>
      <c r="AB353" s="43">
        <v>1464884.5680000002</v>
      </c>
      <c r="AC353" s="43">
        <v>0</v>
      </c>
      <c r="AD353" s="43"/>
      <c r="AE353" s="43">
        <v>0</v>
      </c>
      <c r="AF353" s="44"/>
      <c r="AG353" s="45">
        <f t="shared" si="304"/>
        <v>1464884.5680000002</v>
      </c>
      <c r="AH353" s="45">
        <f t="shared" si="305"/>
        <v>1525677.2775719999</v>
      </c>
      <c r="AI353" s="45">
        <f t="shared" si="310"/>
        <v>1525677.2775719999</v>
      </c>
      <c r="AJ353" s="46">
        <v>0</v>
      </c>
      <c r="AK353" s="46">
        <v>0</v>
      </c>
      <c r="AL353" s="46">
        <f t="shared" si="273"/>
        <v>0</v>
      </c>
      <c r="AM353" s="46">
        <v>0</v>
      </c>
      <c r="AN353" s="46">
        <f t="shared" si="287"/>
        <v>0</v>
      </c>
      <c r="AO353" s="46">
        <v>0</v>
      </c>
      <c r="AP353" s="46">
        <f t="shared" si="274"/>
        <v>0</v>
      </c>
      <c r="AQ353" s="46">
        <v>0</v>
      </c>
      <c r="AR353" s="46">
        <f t="shared" si="275"/>
        <v>0</v>
      </c>
      <c r="AS353" s="46">
        <v>0</v>
      </c>
      <c r="AT353" s="46">
        <f t="shared" si="276"/>
        <v>0</v>
      </c>
      <c r="AU353" s="46">
        <v>0</v>
      </c>
      <c r="AV353" s="46">
        <f t="shared" si="277"/>
        <v>0</v>
      </c>
      <c r="AW353" s="46">
        <v>0</v>
      </c>
      <c r="AX353" s="46">
        <f t="shared" si="278"/>
        <v>0</v>
      </c>
      <c r="AY353" s="46">
        <v>0</v>
      </c>
      <c r="AZ353" s="46">
        <f t="shared" si="288"/>
        <v>0</v>
      </c>
      <c r="BA353" s="46">
        <v>0</v>
      </c>
      <c r="BB353" s="46">
        <f t="shared" si="289"/>
        <v>0</v>
      </c>
      <c r="BC353" s="46">
        <v>0</v>
      </c>
      <c r="BD353" s="46">
        <f t="shared" si="290"/>
        <v>0</v>
      </c>
      <c r="BE353" s="46">
        <v>0</v>
      </c>
      <c r="BF353" s="46">
        <f t="shared" si="291"/>
        <v>0</v>
      </c>
      <c r="BG353" s="46">
        <v>0</v>
      </c>
      <c r="BH353" s="46">
        <f t="shared" si="292"/>
        <v>0</v>
      </c>
      <c r="BI353" s="46">
        <v>0</v>
      </c>
      <c r="BJ353" s="46">
        <f t="shared" si="293"/>
        <v>0</v>
      </c>
      <c r="BK353" s="46">
        <v>0</v>
      </c>
      <c r="BL353" s="46">
        <f t="shared" si="294"/>
        <v>0</v>
      </c>
      <c r="BM353" s="46">
        <v>0</v>
      </c>
      <c r="BN353" s="46">
        <f t="shared" si="295"/>
        <v>0</v>
      </c>
      <c r="BO353" s="46">
        <v>0</v>
      </c>
      <c r="BP353" s="46">
        <f t="shared" si="296"/>
        <v>0</v>
      </c>
      <c r="BQ353" s="46">
        <v>0</v>
      </c>
      <c r="BR353" s="46">
        <f t="shared" si="297"/>
        <v>0</v>
      </c>
      <c r="BS353" s="46">
        <v>0</v>
      </c>
      <c r="BT353" s="46">
        <f t="shared" si="298"/>
        <v>0</v>
      </c>
      <c r="BU353" s="46">
        <v>89322.224000000002</v>
      </c>
      <c r="BV353" s="46">
        <f t="shared" si="299"/>
        <v>93029.096296000003</v>
      </c>
      <c r="BW353" s="46">
        <v>89322.224000000002</v>
      </c>
      <c r="BX353" s="46">
        <f t="shared" si="300"/>
        <v>93029.096296000003</v>
      </c>
      <c r="BY353" s="46">
        <v>393017.88</v>
      </c>
      <c r="BZ353" s="46">
        <f t="shared" si="301"/>
        <v>409328.12202000007</v>
      </c>
      <c r="CA353" s="47">
        <v>714577.79200000002</v>
      </c>
      <c r="CB353" s="46">
        <f t="shared" si="302"/>
        <v>744232.77036800003</v>
      </c>
      <c r="CC353" s="48">
        <v>178644.448</v>
      </c>
      <c r="CD353" s="46">
        <f t="shared" si="303"/>
        <v>186058.19259200001</v>
      </c>
      <c r="CE353" s="74">
        <v>40</v>
      </c>
      <c r="CF353" s="50">
        <f t="shared" si="308"/>
        <v>38141.931939299997</v>
      </c>
      <c r="CG353" s="51">
        <v>0</v>
      </c>
      <c r="CH353" s="52"/>
      <c r="CI353" s="52"/>
      <c r="CJ353" s="52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4">
        <v>1464884.5680000002</v>
      </c>
      <c r="DH353" s="55">
        <v>0</v>
      </c>
      <c r="DI353" s="56" t="s">
        <v>475</v>
      </c>
      <c r="DJ353" s="57">
        <v>0</v>
      </c>
      <c r="DK353" s="57">
        <v>0</v>
      </c>
      <c r="DL353" s="57">
        <v>0</v>
      </c>
      <c r="DM353" s="57">
        <v>0</v>
      </c>
      <c r="DN353" s="57">
        <v>0</v>
      </c>
      <c r="DO353" s="57">
        <v>0</v>
      </c>
      <c r="DP353" s="58">
        <v>0</v>
      </c>
      <c r="DQ353" s="58">
        <v>0</v>
      </c>
      <c r="DR353" s="58">
        <v>0</v>
      </c>
      <c r="DS353" s="58">
        <v>0</v>
      </c>
    </row>
    <row r="354" spans="1:123" x14ac:dyDescent="0.25">
      <c r="A354" s="30" t="s">
        <v>1350</v>
      </c>
      <c r="B354" s="65">
        <v>2023241</v>
      </c>
      <c r="C354" s="66"/>
      <c r="D354" s="67" t="s">
        <v>1351</v>
      </c>
      <c r="E354" s="34" t="s">
        <v>616</v>
      </c>
      <c r="F354" s="34" t="s">
        <v>489</v>
      </c>
      <c r="G354" s="34" t="s">
        <v>463</v>
      </c>
      <c r="H354" s="34" t="s">
        <v>54</v>
      </c>
      <c r="I354" s="34" t="s">
        <v>490</v>
      </c>
      <c r="J354" s="34" t="s">
        <v>170</v>
      </c>
      <c r="K354" s="34" t="s">
        <v>491</v>
      </c>
      <c r="L354" s="34" t="s">
        <v>617</v>
      </c>
      <c r="M354" s="36">
        <v>1.04</v>
      </c>
      <c r="N354" s="69" t="s">
        <v>468</v>
      </c>
      <c r="O354" s="69" t="s">
        <v>30</v>
      </c>
      <c r="P354" s="37" t="s">
        <v>493</v>
      </c>
      <c r="Q354" s="38">
        <v>2023</v>
      </c>
      <c r="R354" s="39" t="s">
        <v>470</v>
      </c>
      <c r="S354" s="37" t="s">
        <v>493</v>
      </c>
      <c r="T354" s="39" t="s">
        <v>494</v>
      </c>
      <c r="U354" s="39" t="s">
        <v>495</v>
      </c>
      <c r="V354" s="39" t="s">
        <v>550</v>
      </c>
      <c r="W354" s="40" t="s">
        <v>923</v>
      </c>
      <c r="X354" s="40" t="s">
        <v>504</v>
      </c>
      <c r="Y354" s="41"/>
      <c r="Z354" s="274">
        <v>0</v>
      </c>
      <c r="AA354" s="42"/>
      <c r="AB354" s="43">
        <v>187200</v>
      </c>
      <c r="AC354" s="43">
        <v>0</v>
      </c>
      <c r="AD354" s="43"/>
      <c r="AE354" s="43">
        <v>0</v>
      </c>
      <c r="AF354" s="44"/>
      <c r="AG354" s="45">
        <f t="shared" si="304"/>
        <v>187200</v>
      </c>
      <c r="AH354" s="45">
        <f t="shared" si="305"/>
        <v>194688</v>
      </c>
      <c r="AI354" s="45">
        <f t="shared" si="310"/>
        <v>194688</v>
      </c>
      <c r="AJ354" s="46">
        <v>0</v>
      </c>
      <c r="AK354" s="46">
        <v>0</v>
      </c>
      <c r="AL354" s="46">
        <f t="shared" ref="AL354:AL417" si="316">M354*AK354</f>
        <v>0</v>
      </c>
      <c r="AM354" s="46">
        <v>0</v>
      </c>
      <c r="AN354" s="46">
        <f t="shared" si="287"/>
        <v>0</v>
      </c>
      <c r="AO354" s="46">
        <v>187200</v>
      </c>
      <c r="AP354" s="46">
        <f t="shared" ref="AP354:AP417" si="317">$M354*AO354</f>
        <v>194688</v>
      </c>
      <c r="AQ354" s="46">
        <v>0</v>
      </c>
      <c r="AR354" s="46">
        <f t="shared" ref="AR354:AR417" si="318">$M354*AQ354</f>
        <v>0</v>
      </c>
      <c r="AS354" s="46">
        <v>0</v>
      </c>
      <c r="AT354" s="46">
        <f t="shared" ref="AT354:AT417" si="319">$M354*AS354</f>
        <v>0</v>
      </c>
      <c r="AU354" s="46">
        <v>0</v>
      </c>
      <c r="AV354" s="46">
        <f t="shared" ref="AV354:AV417" si="320">$M354*AU354</f>
        <v>0</v>
      </c>
      <c r="AW354" s="46">
        <v>0</v>
      </c>
      <c r="AX354" s="46">
        <f t="shared" ref="AX354:AX417" si="321">$M354*AW354</f>
        <v>0</v>
      </c>
      <c r="AY354" s="46">
        <v>0</v>
      </c>
      <c r="AZ354" s="46">
        <f t="shared" si="288"/>
        <v>0</v>
      </c>
      <c r="BA354" s="46">
        <v>0</v>
      </c>
      <c r="BB354" s="46">
        <f t="shared" si="289"/>
        <v>0</v>
      </c>
      <c r="BC354" s="46">
        <v>0</v>
      </c>
      <c r="BD354" s="46">
        <f t="shared" si="290"/>
        <v>0</v>
      </c>
      <c r="BE354" s="46">
        <v>0</v>
      </c>
      <c r="BF354" s="46">
        <f t="shared" si="291"/>
        <v>0</v>
      </c>
      <c r="BG354" s="46">
        <v>0</v>
      </c>
      <c r="BH354" s="46">
        <f t="shared" si="292"/>
        <v>0</v>
      </c>
      <c r="BI354" s="46">
        <v>0</v>
      </c>
      <c r="BJ354" s="46">
        <f t="shared" si="293"/>
        <v>0</v>
      </c>
      <c r="BK354" s="46">
        <v>0</v>
      </c>
      <c r="BL354" s="46">
        <f t="shared" si="294"/>
        <v>0</v>
      </c>
      <c r="BM354" s="46">
        <v>0</v>
      </c>
      <c r="BN354" s="46">
        <f t="shared" si="295"/>
        <v>0</v>
      </c>
      <c r="BO354" s="46">
        <v>0</v>
      </c>
      <c r="BP354" s="46">
        <f t="shared" si="296"/>
        <v>0</v>
      </c>
      <c r="BQ354" s="46">
        <v>0</v>
      </c>
      <c r="BR354" s="46">
        <f t="shared" si="297"/>
        <v>0</v>
      </c>
      <c r="BS354" s="46">
        <v>0</v>
      </c>
      <c r="BT354" s="46">
        <f t="shared" si="298"/>
        <v>0</v>
      </c>
      <c r="BU354" s="46">
        <v>0</v>
      </c>
      <c r="BV354" s="46">
        <f t="shared" si="299"/>
        <v>0</v>
      </c>
      <c r="BW354" s="46">
        <v>0</v>
      </c>
      <c r="BX354" s="46">
        <f t="shared" si="300"/>
        <v>0</v>
      </c>
      <c r="BY354" s="46">
        <v>0</v>
      </c>
      <c r="BZ354" s="46">
        <f t="shared" si="301"/>
        <v>0</v>
      </c>
      <c r="CA354" s="47">
        <v>0</v>
      </c>
      <c r="CB354" s="46">
        <f t="shared" si="302"/>
        <v>0</v>
      </c>
      <c r="CC354" s="48">
        <v>0</v>
      </c>
      <c r="CD354" s="46">
        <f t="shared" si="303"/>
        <v>0</v>
      </c>
      <c r="CE354" s="49">
        <v>15</v>
      </c>
      <c r="CF354" s="50">
        <f t="shared" si="308"/>
        <v>12979.2</v>
      </c>
      <c r="CG354" s="51">
        <v>187200</v>
      </c>
      <c r="CH354" s="52"/>
      <c r="CI354" s="52"/>
      <c r="CJ354" s="52"/>
      <c r="CK354" s="52"/>
      <c r="CL354" s="53"/>
      <c r="CM354" s="52">
        <f t="shared" ref="CM354:DB369" si="322">$CF354</f>
        <v>12979.2</v>
      </c>
      <c r="CN354" s="52">
        <f t="shared" si="322"/>
        <v>12979.2</v>
      </c>
      <c r="CO354" s="52">
        <f t="shared" si="322"/>
        <v>12979.2</v>
      </c>
      <c r="CP354" s="52">
        <f t="shared" si="322"/>
        <v>12979.2</v>
      </c>
      <c r="CQ354" s="52">
        <f t="shared" si="322"/>
        <v>12979.2</v>
      </c>
      <c r="CR354" s="52">
        <f t="shared" si="322"/>
        <v>12979.2</v>
      </c>
      <c r="CS354" s="52">
        <f t="shared" si="322"/>
        <v>12979.2</v>
      </c>
      <c r="CT354" s="52">
        <f t="shared" si="322"/>
        <v>12979.2</v>
      </c>
      <c r="CU354" s="52">
        <f t="shared" si="322"/>
        <v>12979.2</v>
      </c>
      <c r="CV354" s="52">
        <f t="shared" si="322"/>
        <v>12979.2</v>
      </c>
      <c r="CW354" s="52">
        <f t="shared" si="322"/>
        <v>12979.2</v>
      </c>
      <c r="CX354" s="52">
        <f t="shared" si="322"/>
        <v>12979.2</v>
      </c>
      <c r="CY354" s="52">
        <f t="shared" si="322"/>
        <v>12979.2</v>
      </c>
      <c r="CZ354" s="52">
        <f t="shared" si="322"/>
        <v>12979.2</v>
      </c>
      <c r="DA354" s="52">
        <f t="shared" si="322"/>
        <v>12979.2</v>
      </c>
      <c r="DB354" s="53"/>
      <c r="DC354" s="53"/>
      <c r="DD354" s="53"/>
      <c r="DE354" s="53"/>
      <c r="DF354" s="53"/>
      <c r="DG354" s="54">
        <v>0</v>
      </c>
      <c r="DH354" s="55">
        <v>15</v>
      </c>
      <c r="DI354" s="56" t="s">
        <v>924</v>
      </c>
      <c r="DJ354" s="57">
        <v>0</v>
      </c>
      <c r="DK354" s="57">
        <v>0</v>
      </c>
      <c r="DL354" s="57">
        <v>0</v>
      </c>
      <c r="DM354" s="57">
        <v>0</v>
      </c>
      <c r="DN354" s="57">
        <v>187200</v>
      </c>
      <c r="DO354" s="57">
        <v>0</v>
      </c>
      <c r="DP354" s="58">
        <v>0</v>
      </c>
      <c r="DQ354" s="58">
        <v>0</v>
      </c>
      <c r="DR354" s="58">
        <v>0</v>
      </c>
      <c r="DS354" s="58">
        <v>2433.6</v>
      </c>
    </row>
    <row r="355" spans="1:123" x14ac:dyDescent="0.25">
      <c r="A355" s="30" t="s">
        <v>1352</v>
      </c>
      <c r="B355" s="65">
        <v>2023241</v>
      </c>
      <c r="C355" s="66"/>
      <c r="D355" s="67" t="s">
        <v>1353</v>
      </c>
      <c r="E355" s="34" t="s">
        <v>616</v>
      </c>
      <c r="F355" s="34" t="s">
        <v>489</v>
      </c>
      <c r="G355" s="34" t="s">
        <v>463</v>
      </c>
      <c r="H355" s="34" t="s">
        <v>54</v>
      </c>
      <c r="I355" s="34" t="s">
        <v>490</v>
      </c>
      <c r="J355" s="34" t="s">
        <v>170</v>
      </c>
      <c r="K355" s="34" t="s">
        <v>491</v>
      </c>
      <c r="L355" s="34" t="s">
        <v>617</v>
      </c>
      <c r="M355" s="36">
        <v>1.04</v>
      </c>
      <c r="N355" s="69" t="s">
        <v>468</v>
      </c>
      <c r="O355" s="69" t="s">
        <v>30</v>
      </c>
      <c r="P355" s="37" t="s">
        <v>493</v>
      </c>
      <c r="Q355" s="38">
        <v>2023</v>
      </c>
      <c r="R355" s="39" t="s">
        <v>470</v>
      </c>
      <c r="S355" s="37" t="s">
        <v>493</v>
      </c>
      <c r="T355" s="39" t="s">
        <v>494</v>
      </c>
      <c r="U355" s="39" t="s">
        <v>495</v>
      </c>
      <c r="V355" s="39" t="s">
        <v>550</v>
      </c>
      <c r="W355" s="40" t="s">
        <v>919</v>
      </c>
      <c r="X355" s="40" t="s">
        <v>504</v>
      </c>
      <c r="Y355" s="41"/>
      <c r="Z355" s="274">
        <v>0</v>
      </c>
      <c r="AA355" s="42"/>
      <c r="AB355" s="43">
        <v>215280</v>
      </c>
      <c r="AC355" s="43">
        <v>0</v>
      </c>
      <c r="AD355" s="43"/>
      <c r="AE355" s="43">
        <v>0</v>
      </c>
      <c r="AF355" s="44"/>
      <c r="AG355" s="45">
        <f t="shared" si="304"/>
        <v>215280</v>
      </c>
      <c r="AH355" s="45">
        <f t="shared" si="305"/>
        <v>223891.20000000001</v>
      </c>
      <c r="AI355" s="45">
        <f t="shared" si="310"/>
        <v>223891.20000000001</v>
      </c>
      <c r="AJ355" s="46">
        <v>0</v>
      </c>
      <c r="AK355" s="46">
        <v>0</v>
      </c>
      <c r="AL355" s="46">
        <f t="shared" si="316"/>
        <v>0</v>
      </c>
      <c r="AM355" s="46">
        <v>0</v>
      </c>
      <c r="AN355" s="46">
        <f t="shared" si="287"/>
        <v>0</v>
      </c>
      <c r="AO355" s="46">
        <v>215280</v>
      </c>
      <c r="AP355" s="46">
        <f t="shared" si="317"/>
        <v>223891.20000000001</v>
      </c>
      <c r="AQ355" s="46">
        <v>0</v>
      </c>
      <c r="AR355" s="46">
        <f t="shared" si="318"/>
        <v>0</v>
      </c>
      <c r="AS355" s="46">
        <v>0</v>
      </c>
      <c r="AT355" s="46">
        <f t="shared" si="319"/>
        <v>0</v>
      </c>
      <c r="AU355" s="46">
        <v>0</v>
      </c>
      <c r="AV355" s="46">
        <f t="shared" si="320"/>
        <v>0</v>
      </c>
      <c r="AW355" s="46">
        <v>0</v>
      </c>
      <c r="AX355" s="46">
        <f t="shared" si="321"/>
        <v>0</v>
      </c>
      <c r="AY355" s="46">
        <v>0</v>
      </c>
      <c r="AZ355" s="46">
        <f t="shared" si="288"/>
        <v>0</v>
      </c>
      <c r="BA355" s="46">
        <v>0</v>
      </c>
      <c r="BB355" s="46">
        <f t="shared" si="289"/>
        <v>0</v>
      </c>
      <c r="BC355" s="46">
        <v>0</v>
      </c>
      <c r="BD355" s="46">
        <f t="shared" si="290"/>
        <v>0</v>
      </c>
      <c r="BE355" s="46">
        <v>0</v>
      </c>
      <c r="BF355" s="46">
        <f t="shared" si="291"/>
        <v>0</v>
      </c>
      <c r="BG355" s="46">
        <v>0</v>
      </c>
      <c r="BH355" s="46">
        <f t="shared" si="292"/>
        <v>0</v>
      </c>
      <c r="BI355" s="46">
        <v>0</v>
      </c>
      <c r="BJ355" s="46">
        <f t="shared" si="293"/>
        <v>0</v>
      </c>
      <c r="BK355" s="46">
        <v>0</v>
      </c>
      <c r="BL355" s="46">
        <f t="shared" si="294"/>
        <v>0</v>
      </c>
      <c r="BM355" s="46">
        <v>0</v>
      </c>
      <c r="BN355" s="46">
        <f t="shared" si="295"/>
        <v>0</v>
      </c>
      <c r="BO355" s="46">
        <v>0</v>
      </c>
      <c r="BP355" s="46">
        <f t="shared" si="296"/>
        <v>0</v>
      </c>
      <c r="BQ355" s="46">
        <v>0</v>
      </c>
      <c r="BR355" s="46">
        <f t="shared" si="297"/>
        <v>0</v>
      </c>
      <c r="BS355" s="46">
        <v>0</v>
      </c>
      <c r="BT355" s="46">
        <f t="shared" si="298"/>
        <v>0</v>
      </c>
      <c r="BU355" s="46">
        <v>0</v>
      </c>
      <c r="BV355" s="46">
        <f t="shared" si="299"/>
        <v>0</v>
      </c>
      <c r="BW355" s="46">
        <v>0</v>
      </c>
      <c r="BX355" s="46">
        <f t="shared" si="300"/>
        <v>0</v>
      </c>
      <c r="BY355" s="46">
        <v>0</v>
      </c>
      <c r="BZ355" s="46">
        <f t="shared" si="301"/>
        <v>0</v>
      </c>
      <c r="CA355" s="47">
        <v>0</v>
      </c>
      <c r="CB355" s="46">
        <f t="shared" si="302"/>
        <v>0</v>
      </c>
      <c r="CC355" s="48">
        <v>0</v>
      </c>
      <c r="CD355" s="46">
        <f t="shared" si="303"/>
        <v>0</v>
      </c>
      <c r="CE355" s="49">
        <v>30</v>
      </c>
      <c r="CF355" s="50">
        <f t="shared" si="308"/>
        <v>7463.04</v>
      </c>
      <c r="CG355" s="51">
        <v>143520</v>
      </c>
      <c r="CH355" s="52"/>
      <c r="CI355" s="52"/>
      <c r="CJ355" s="52"/>
      <c r="CK355" s="52"/>
      <c r="CL355" s="53"/>
      <c r="CM355" s="52">
        <f t="shared" si="322"/>
        <v>7463.04</v>
      </c>
      <c r="CN355" s="52">
        <f t="shared" si="322"/>
        <v>7463.04</v>
      </c>
      <c r="CO355" s="52">
        <f t="shared" si="322"/>
        <v>7463.04</v>
      </c>
      <c r="CP355" s="52">
        <f t="shared" si="322"/>
        <v>7463.04</v>
      </c>
      <c r="CQ355" s="52">
        <f t="shared" si="322"/>
        <v>7463.04</v>
      </c>
      <c r="CR355" s="52">
        <f t="shared" si="322"/>
        <v>7463.04</v>
      </c>
      <c r="CS355" s="52">
        <f t="shared" si="322"/>
        <v>7463.04</v>
      </c>
      <c r="CT355" s="52">
        <f t="shared" si="322"/>
        <v>7463.04</v>
      </c>
      <c r="CU355" s="52">
        <f t="shared" si="322"/>
        <v>7463.04</v>
      </c>
      <c r="CV355" s="52">
        <f t="shared" si="322"/>
        <v>7463.04</v>
      </c>
      <c r="CW355" s="52">
        <f t="shared" si="322"/>
        <v>7463.04</v>
      </c>
      <c r="CX355" s="52">
        <f t="shared" si="322"/>
        <v>7463.04</v>
      </c>
      <c r="CY355" s="52">
        <f t="shared" si="322"/>
        <v>7463.04</v>
      </c>
      <c r="CZ355" s="52">
        <f t="shared" si="322"/>
        <v>7463.04</v>
      </c>
      <c r="DA355" s="52">
        <f t="shared" si="322"/>
        <v>7463.04</v>
      </c>
      <c r="DB355" s="52">
        <f>$CF355</f>
        <v>7463.04</v>
      </c>
      <c r="DC355" s="52">
        <f>$CF355</f>
        <v>7463.04</v>
      </c>
      <c r="DD355" s="52">
        <f>$CF355</f>
        <v>7463.04</v>
      </c>
      <c r="DE355" s="52">
        <f>$CF355</f>
        <v>7463.04</v>
      </c>
      <c r="DF355" s="52">
        <f>$CF355</f>
        <v>7463.04</v>
      </c>
      <c r="DG355" s="54">
        <v>71760</v>
      </c>
      <c r="DH355" s="55">
        <v>20</v>
      </c>
      <c r="DI355" s="56" t="s">
        <v>920</v>
      </c>
      <c r="DJ355" s="57">
        <v>0</v>
      </c>
      <c r="DK355" s="57">
        <v>0</v>
      </c>
      <c r="DL355" s="57">
        <v>0</v>
      </c>
      <c r="DM355" s="57">
        <v>0</v>
      </c>
      <c r="DN355" s="57">
        <v>215280</v>
      </c>
      <c r="DO355" s="57">
        <v>0</v>
      </c>
      <c r="DP355" s="58">
        <v>0</v>
      </c>
      <c r="DQ355" s="58">
        <v>0</v>
      </c>
      <c r="DR355" s="58">
        <v>0</v>
      </c>
      <c r="DS355" s="58">
        <v>2798.64</v>
      </c>
    </row>
    <row r="356" spans="1:123" x14ac:dyDescent="0.25">
      <c r="A356" s="30" t="s">
        <v>1354</v>
      </c>
      <c r="B356" s="65">
        <v>2023242</v>
      </c>
      <c r="C356" s="66"/>
      <c r="D356" s="67" t="s">
        <v>1355</v>
      </c>
      <c r="E356" s="34" t="s">
        <v>616</v>
      </c>
      <c r="F356" s="34" t="s">
        <v>489</v>
      </c>
      <c r="G356" s="34" t="s">
        <v>463</v>
      </c>
      <c r="H356" s="34" t="s">
        <v>54</v>
      </c>
      <c r="I356" s="34" t="s">
        <v>490</v>
      </c>
      <c r="J356" s="34" t="s">
        <v>170</v>
      </c>
      <c r="K356" s="34" t="s">
        <v>491</v>
      </c>
      <c r="L356" s="34" t="s">
        <v>617</v>
      </c>
      <c r="M356" s="36">
        <v>1.04</v>
      </c>
      <c r="N356" s="69" t="s">
        <v>468</v>
      </c>
      <c r="O356" s="69" t="s">
        <v>30</v>
      </c>
      <c r="P356" s="37" t="s">
        <v>493</v>
      </c>
      <c r="Q356" s="38">
        <v>2023</v>
      </c>
      <c r="R356" s="39" t="s">
        <v>470</v>
      </c>
      <c r="S356" s="37" t="s">
        <v>493</v>
      </c>
      <c r="T356" s="39" t="s">
        <v>494</v>
      </c>
      <c r="U356" s="39" t="s">
        <v>495</v>
      </c>
      <c r="V356" s="39" t="s">
        <v>550</v>
      </c>
      <c r="W356" s="40" t="s">
        <v>923</v>
      </c>
      <c r="X356" s="40" t="s">
        <v>504</v>
      </c>
      <c r="Y356" s="41"/>
      <c r="Z356" s="274">
        <v>0</v>
      </c>
      <c r="AA356" s="42"/>
      <c r="AB356" s="43">
        <v>187200</v>
      </c>
      <c r="AC356" s="43">
        <v>0</v>
      </c>
      <c r="AD356" s="43"/>
      <c r="AE356" s="43">
        <v>0</v>
      </c>
      <c r="AF356" s="44"/>
      <c r="AG356" s="45">
        <f t="shared" si="304"/>
        <v>187200</v>
      </c>
      <c r="AH356" s="45">
        <f t="shared" si="305"/>
        <v>194688</v>
      </c>
      <c r="AI356" s="45">
        <f t="shared" si="310"/>
        <v>194688</v>
      </c>
      <c r="AJ356" s="46">
        <v>0</v>
      </c>
      <c r="AK356" s="46">
        <v>0</v>
      </c>
      <c r="AL356" s="46">
        <f t="shared" si="316"/>
        <v>0</v>
      </c>
      <c r="AM356" s="46">
        <v>0</v>
      </c>
      <c r="AN356" s="46">
        <f t="shared" si="287"/>
        <v>0</v>
      </c>
      <c r="AO356" s="46">
        <v>0</v>
      </c>
      <c r="AP356" s="46">
        <f t="shared" si="317"/>
        <v>0</v>
      </c>
      <c r="AQ356" s="46">
        <v>187200</v>
      </c>
      <c r="AR356" s="46">
        <f t="shared" si="318"/>
        <v>194688</v>
      </c>
      <c r="AS356" s="46">
        <v>0</v>
      </c>
      <c r="AT356" s="46">
        <f t="shared" si="319"/>
        <v>0</v>
      </c>
      <c r="AU356" s="46">
        <v>0</v>
      </c>
      <c r="AV356" s="46">
        <f t="shared" si="320"/>
        <v>0</v>
      </c>
      <c r="AW356" s="46">
        <v>0</v>
      </c>
      <c r="AX356" s="46">
        <f t="shared" si="321"/>
        <v>0</v>
      </c>
      <c r="AY356" s="46">
        <v>0</v>
      </c>
      <c r="AZ356" s="46">
        <f t="shared" si="288"/>
        <v>0</v>
      </c>
      <c r="BA356" s="46">
        <v>0</v>
      </c>
      <c r="BB356" s="46">
        <f t="shared" si="289"/>
        <v>0</v>
      </c>
      <c r="BC356" s="46">
        <v>0</v>
      </c>
      <c r="BD356" s="46">
        <f t="shared" si="290"/>
        <v>0</v>
      </c>
      <c r="BE356" s="46">
        <v>0</v>
      </c>
      <c r="BF356" s="46">
        <f t="shared" si="291"/>
        <v>0</v>
      </c>
      <c r="BG356" s="46">
        <v>0</v>
      </c>
      <c r="BH356" s="46">
        <f t="shared" si="292"/>
        <v>0</v>
      </c>
      <c r="BI356" s="46">
        <v>0</v>
      </c>
      <c r="BJ356" s="46">
        <f t="shared" si="293"/>
        <v>0</v>
      </c>
      <c r="BK356" s="46">
        <v>0</v>
      </c>
      <c r="BL356" s="46">
        <f t="shared" si="294"/>
        <v>0</v>
      </c>
      <c r="BM356" s="46">
        <v>0</v>
      </c>
      <c r="BN356" s="46">
        <f t="shared" si="295"/>
        <v>0</v>
      </c>
      <c r="BO356" s="46">
        <v>0</v>
      </c>
      <c r="BP356" s="46">
        <f t="shared" si="296"/>
        <v>0</v>
      </c>
      <c r="BQ356" s="46">
        <v>0</v>
      </c>
      <c r="BR356" s="46">
        <f t="shared" si="297"/>
        <v>0</v>
      </c>
      <c r="BS356" s="46">
        <v>0</v>
      </c>
      <c r="BT356" s="46">
        <f t="shared" si="298"/>
        <v>0</v>
      </c>
      <c r="BU356" s="46">
        <v>0</v>
      </c>
      <c r="BV356" s="46">
        <f t="shared" si="299"/>
        <v>0</v>
      </c>
      <c r="BW356" s="46">
        <v>0</v>
      </c>
      <c r="BX356" s="46">
        <f t="shared" si="300"/>
        <v>0</v>
      </c>
      <c r="BY356" s="46">
        <v>0</v>
      </c>
      <c r="BZ356" s="46">
        <f t="shared" si="301"/>
        <v>0</v>
      </c>
      <c r="CA356" s="47">
        <v>0</v>
      </c>
      <c r="CB356" s="46">
        <f t="shared" si="302"/>
        <v>0</v>
      </c>
      <c r="CC356" s="48">
        <v>0</v>
      </c>
      <c r="CD356" s="46">
        <f t="shared" si="303"/>
        <v>0</v>
      </c>
      <c r="CE356" s="49">
        <v>15</v>
      </c>
      <c r="CF356" s="50">
        <f t="shared" si="308"/>
        <v>12979.2</v>
      </c>
      <c r="CG356" s="51">
        <v>187200</v>
      </c>
      <c r="CH356" s="52"/>
      <c r="CI356" s="52"/>
      <c r="CJ356" s="52"/>
      <c r="CK356" s="53"/>
      <c r="CL356" s="52"/>
      <c r="CM356" s="53"/>
      <c r="CN356" s="52">
        <f t="shared" si="322"/>
        <v>12979.2</v>
      </c>
      <c r="CO356" s="52">
        <f t="shared" si="322"/>
        <v>12979.2</v>
      </c>
      <c r="CP356" s="52">
        <f t="shared" si="322"/>
        <v>12979.2</v>
      </c>
      <c r="CQ356" s="52">
        <f t="shared" si="322"/>
        <v>12979.2</v>
      </c>
      <c r="CR356" s="52">
        <f t="shared" si="322"/>
        <v>12979.2</v>
      </c>
      <c r="CS356" s="52">
        <f t="shared" si="322"/>
        <v>12979.2</v>
      </c>
      <c r="CT356" s="52">
        <f t="shared" si="322"/>
        <v>12979.2</v>
      </c>
      <c r="CU356" s="52">
        <f t="shared" si="322"/>
        <v>12979.2</v>
      </c>
      <c r="CV356" s="52">
        <f t="shared" si="322"/>
        <v>12979.2</v>
      </c>
      <c r="CW356" s="52">
        <f t="shared" si="322"/>
        <v>12979.2</v>
      </c>
      <c r="CX356" s="52">
        <f t="shared" si="322"/>
        <v>12979.2</v>
      </c>
      <c r="CY356" s="52">
        <f t="shared" si="322"/>
        <v>12979.2</v>
      </c>
      <c r="CZ356" s="52">
        <f t="shared" si="322"/>
        <v>12979.2</v>
      </c>
      <c r="DA356" s="52">
        <f t="shared" si="322"/>
        <v>12979.2</v>
      </c>
      <c r="DB356" s="52">
        <f t="shared" si="322"/>
        <v>12979.2</v>
      </c>
      <c r="DC356" s="53"/>
      <c r="DD356" s="53"/>
      <c r="DE356" s="53"/>
      <c r="DF356" s="53"/>
      <c r="DG356" s="54">
        <v>0</v>
      </c>
      <c r="DH356" s="55">
        <v>15</v>
      </c>
      <c r="DI356" s="56" t="s">
        <v>924</v>
      </c>
      <c r="DJ356" s="57">
        <v>0</v>
      </c>
      <c r="DK356" s="57">
        <v>0</v>
      </c>
      <c r="DL356" s="57">
        <v>0</v>
      </c>
      <c r="DM356" s="57">
        <v>0</v>
      </c>
      <c r="DN356" s="57">
        <v>0</v>
      </c>
      <c r="DO356" s="57">
        <v>0</v>
      </c>
      <c r="DP356" s="58">
        <v>0</v>
      </c>
      <c r="DQ356" s="58">
        <v>0</v>
      </c>
      <c r="DR356" s="58">
        <v>0</v>
      </c>
      <c r="DS356" s="58">
        <v>0</v>
      </c>
    </row>
    <row r="357" spans="1:123" x14ac:dyDescent="0.25">
      <c r="A357" s="30" t="s">
        <v>1356</v>
      </c>
      <c r="B357" s="65">
        <v>2023242</v>
      </c>
      <c r="C357" s="66"/>
      <c r="D357" s="67" t="s">
        <v>1357</v>
      </c>
      <c r="E357" s="34" t="s">
        <v>616</v>
      </c>
      <c r="F357" s="34" t="s">
        <v>489</v>
      </c>
      <c r="G357" s="34" t="s">
        <v>463</v>
      </c>
      <c r="H357" s="34" t="s">
        <v>54</v>
      </c>
      <c r="I357" s="34" t="s">
        <v>490</v>
      </c>
      <c r="J357" s="34" t="s">
        <v>170</v>
      </c>
      <c r="K357" s="34" t="s">
        <v>491</v>
      </c>
      <c r="L357" s="34" t="s">
        <v>617</v>
      </c>
      <c r="M357" s="36">
        <v>1.04</v>
      </c>
      <c r="N357" s="69" t="s">
        <v>468</v>
      </c>
      <c r="O357" s="69" t="s">
        <v>30</v>
      </c>
      <c r="P357" s="37" t="s">
        <v>493</v>
      </c>
      <c r="Q357" s="38">
        <v>2023</v>
      </c>
      <c r="R357" s="39" t="s">
        <v>470</v>
      </c>
      <c r="S357" s="37" t="s">
        <v>493</v>
      </c>
      <c r="T357" s="39" t="s">
        <v>494</v>
      </c>
      <c r="U357" s="39" t="s">
        <v>495</v>
      </c>
      <c r="V357" s="39" t="s">
        <v>550</v>
      </c>
      <c r="W357" s="40" t="s">
        <v>919</v>
      </c>
      <c r="X357" s="40" t="s">
        <v>504</v>
      </c>
      <c r="Y357" s="41"/>
      <c r="Z357" s="274">
        <v>0</v>
      </c>
      <c r="AA357" s="42"/>
      <c r="AB357" s="43">
        <v>215280</v>
      </c>
      <c r="AC357" s="43">
        <v>0</v>
      </c>
      <c r="AD357" s="43"/>
      <c r="AE357" s="43">
        <v>0</v>
      </c>
      <c r="AF357" s="44"/>
      <c r="AG357" s="45">
        <f t="shared" si="304"/>
        <v>215280</v>
      </c>
      <c r="AH357" s="45">
        <f t="shared" si="305"/>
        <v>223891.20000000001</v>
      </c>
      <c r="AI357" s="45">
        <f t="shared" si="310"/>
        <v>223891.20000000001</v>
      </c>
      <c r="AJ357" s="46">
        <v>0</v>
      </c>
      <c r="AK357" s="46">
        <v>0</v>
      </c>
      <c r="AL357" s="46">
        <f t="shared" si="316"/>
        <v>0</v>
      </c>
      <c r="AM357" s="46">
        <v>0</v>
      </c>
      <c r="AN357" s="46">
        <f t="shared" si="287"/>
        <v>0</v>
      </c>
      <c r="AO357" s="46">
        <v>0</v>
      </c>
      <c r="AP357" s="46">
        <f t="shared" si="317"/>
        <v>0</v>
      </c>
      <c r="AQ357" s="46">
        <v>215280</v>
      </c>
      <c r="AR357" s="46">
        <f t="shared" si="318"/>
        <v>223891.20000000001</v>
      </c>
      <c r="AS357" s="46">
        <v>0</v>
      </c>
      <c r="AT357" s="46">
        <f t="shared" si="319"/>
        <v>0</v>
      </c>
      <c r="AU357" s="46">
        <v>0</v>
      </c>
      <c r="AV357" s="46">
        <f t="shared" si="320"/>
        <v>0</v>
      </c>
      <c r="AW357" s="46">
        <v>0</v>
      </c>
      <c r="AX357" s="46">
        <f t="shared" si="321"/>
        <v>0</v>
      </c>
      <c r="AY357" s="46">
        <v>0</v>
      </c>
      <c r="AZ357" s="46">
        <f t="shared" si="288"/>
        <v>0</v>
      </c>
      <c r="BA357" s="46">
        <v>0</v>
      </c>
      <c r="BB357" s="46">
        <f t="shared" si="289"/>
        <v>0</v>
      </c>
      <c r="BC357" s="46">
        <v>0</v>
      </c>
      <c r="BD357" s="46">
        <f t="shared" si="290"/>
        <v>0</v>
      </c>
      <c r="BE357" s="46">
        <v>0</v>
      </c>
      <c r="BF357" s="46">
        <f t="shared" si="291"/>
        <v>0</v>
      </c>
      <c r="BG357" s="46">
        <v>0</v>
      </c>
      <c r="BH357" s="46">
        <f t="shared" si="292"/>
        <v>0</v>
      </c>
      <c r="BI357" s="46">
        <v>0</v>
      </c>
      <c r="BJ357" s="46">
        <f t="shared" si="293"/>
        <v>0</v>
      </c>
      <c r="BK357" s="46">
        <v>0</v>
      </c>
      <c r="BL357" s="46">
        <f t="shared" si="294"/>
        <v>0</v>
      </c>
      <c r="BM357" s="46">
        <v>0</v>
      </c>
      <c r="BN357" s="46">
        <f t="shared" si="295"/>
        <v>0</v>
      </c>
      <c r="BO357" s="46">
        <v>0</v>
      </c>
      <c r="BP357" s="46">
        <f t="shared" si="296"/>
        <v>0</v>
      </c>
      <c r="BQ357" s="46">
        <v>0</v>
      </c>
      <c r="BR357" s="46">
        <f t="shared" si="297"/>
        <v>0</v>
      </c>
      <c r="BS357" s="46">
        <v>0</v>
      </c>
      <c r="BT357" s="46">
        <f t="shared" si="298"/>
        <v>0</v>
      </c>
      <c r="BU357" s="46">
        <v>0</v>
      </c>
      <c r="BV357" s="46">
        <f t="shared" si="299"/>
        <v>0</v>
      </c>
      <c r="BW357" s="46">
        <v>0</v>
      </c>
      <c r="BX357" s="46">
        <f t="shared" si="300"/>
        <v>0</v>
      </c>
      <c r="BY357" s="46">
        <v>0</v>
      </c>
      <c r="BZ357" s="46">
        <f t="shared" si="301"/>
        <v>0</v>
      </c>
      <c r="CA357" s="47">
        <v>0</v>
      </c>
      <c r="CB357" s="46">
        <f t="shared" si="302"/>
        <v>0</v>
      </c>
      <c r="CC357" s="48">
        <v>0</v>
      </c>
      <c r="CD357" s="46">
        <f t="shared" si="303"/>
        <v>0</v>
      </c>
      <c r="CE357" s="49">
        <v>30</v>
      </c>
      <c r="CF357" s="50">
        <f t="shared" si="308"/>
        <v>7463.04</v>
      </c>
      <c r="CG357" s="51">
        <v>136344</v>
      </c>
      <c r="CH357" s="52"/>
      <c r="CI357" s="52"/>
      <c r="CJ357" s="52"/>
      <c r="CK357" s="53"/>
      <c r="CL357" s="52"/>
      <c r="CM357" s="53"/>
      <c r="CN357" s="52">
        <f t="shared" si="322"/>
        <v>7463.04</v>
      </c>
      <c r="CO357" s="52">
        <f t="shared" si="322"/>
        <v>7463.04</v>
      </c>
      <c r="CP357" s="52">
        <f t="shared" si="322"/>
        <v>7463.04</v>
      </c>
      <c r="CQ357" s="52">
        <f t="shared" si="322"/>
        <v>7463.04</v>
      </c>
      <c r="CR357" s="52">
        <f t="shared" si="322"/>
        <v>7463.04</v>
      </c>
      <c r="CS357" s="52">
        <f t="shared" si="322"/>
        <v>7463.04</v>
      </c>
      <c r="CT357" s="52">
        <f t="shared" si="322"/>
        <v>7463.04</v>
      </c>
      <c r="CU357" s="52">
        <f t="shared" si="322"/>
        <v>7463.04</v>
      </c>
      <c r="CV357" s="52">
        <f t="shared" si="322"/>
        <v>7463.04</v>
      </c>
      <c r="CW357" s="52">
        <f t="shared" si="322"/>
        <v>7463.04</v>
      </c>
      <c r="CX357" s="52">
        <f t="shared" si="322"/>
        <v>7463.04</v>
      </c>
      <c r="CY357" s="52">
        <f t="shared" si="322"/>
        <v>7463.04</v>
      </c>
      <c r="CZ357" s="52">
        <f t="shared" si="322"/>
        <v>7463.04</v>
      </c>
      <c r="DA357" s="52">
        <f t="shared" si="322"/>
        <v>7463.04</v>
      </c>
      <c r="DB357" s="52">
        <f t="shared" si="322"/>
        <v>7463.04</v>
      </c>
      <c r="DC357" s="52">
        <f>$CF357</f>
        <v>7463.04</v>
      </c>
      <c r="DD357" s="52">
        <f>$CF357</f>
        <v>7463.04</v>
      </c>
      <c r="DE357" s="52">
        <f>$CF357</f>
        <v>7463.04</v>
      </c>
      <c r="DF357" s="52">
        <f>$CF357</f>
        <v>7463.04</v>
      </c>
      <c r="DG357" s="54">
        <v>78936</v>
      </c>
      <c r="DH357" s="55">
        <v>19</v>
      </c>
      <c r="DI357" s="56" t="s">
        <v>920</v>
      </c>
      <c r="DJ357" s="57">
        <v>0</v>
      </c>
      <c r="DK357" s="57">
        <v>0</v>
      </c>
      <c r="DL357" s="57">
        <v>0</v>
      </c>
      <c r="DM357" s="57">
        <v>0</v>
      </c>
      <c r="DN357" s="57">
        <v>0</v>
      </c>
      <c r="DO357" s="57">
        <v>0</v>
      </c>
      <c r="DP357" s="58">
        <v>0</v>
      </c>
      <c r="DQ357" s="58">
        <v>0</v>
      </c>
      <c r="DR357" s="58">
        <v>0</v>
      </c>
      <c r="DS357" s="58">
        <v>0</v>
      </c>
    </row>
    <row r="358" spans="1:123" x14ac:dyDescent="0.25">
      <c r="A358" s="30" t="s">
        <v>1358</v>
      </c>
      <c r="B358" s="65">
        <v>2023243</v>
      </c>
      <c r="C358" s="66"/>
      <c r="D358" s="67" t="s">
        <v>1359</v>
      </c>
      <c r="E358" s="34" t="s">
        <v>616</v>
      </c>
      <c r="F358" s="34" t="s">
        <v>489</v>
      </c>
      <c r="G358" s="34" t="s">
        <v>463</v>
      </c>
      <c r="H358" s="34" t="s">
        <v>54</v>
      </c>
      <c r="I358" s="34" t="s">
        <v>490</v>
      </c>
      <c r="J358" s="34" t="s">
        <v>170</v>
      </c>
      <c r="K358" s="34" t="s">
        <v>491</v>
      </c>
      <c r="L358" s="34" t="s">
        <v>617</v>
      </c>
      <c r="M358" s="36">
        <v>1.04</v>
      </c>
      <c r="N358" s="69" t="s">
        <v>468</v>
      </c>
      <c r="O358" s="69" t="s">
        <v>30</v>
      </c>
      <c r="P358" s="37" t="s">
        <v>493</v>
      </c>
      <c r="Q358" s="38">
        <v>2023</v>
      </c>
      <c r="R358" s="39" t="s">
        <v>470</v>
      </c>
      <c r="S358" s="37" t="s">
        <v>493</v>
      </c>
      <c r="T358" s="39" t="s">
        <v>494</v>
      </c>
      <c r="U358" s="39" t="s">
        <v>495</v>
      </c>
      <c r="V358" s="39" t="s">
        <v>550</v>
      </c>
      <c r="W358" s="40" t="s">
        <v>923</v>
      </c>
      <c r="X358" s="40" t="s">
        <v>504</v>
      </c>
      <c r="Y358" s="41"/>
      <c r="Z358" s="274">
        <v>0</v>
      </c>
      <c r="AA358" s="42"/>
      <c r="AB358" s="43">
        <v>187200</v>
      </c>
      <c r="AC358" s="43">
        <v>0</v>
      </c>
      <c r="AD358" s="43"/>
      <c r="AE358" s="43">
        <v>0</v>
      </c>
      <c r="AF358" s="44"/>
      <c r="AG358" s="45">
        <f t="shared" si="304"/>
        <v>187200</v>
      </c>
      <c r="AH358" s="45">
        <f t="shared" si="305"/>
        <v>194688</v>
      </c>
      <c r="AI358" s="45">
        <f t="shared" si="310"/>
        <v>194688</v>
      </c>
      <c r="AJ358" s="46">
        <v>0</v>
      </c>
      <c r="AK358" s="46">
        <v>0</v>
      </c>
      <c r="AL358" s="46">
        <f t="shared" si="316"/>
        <v>0</v>
      </c>
      <c r="AM358" s="46">
        <v>0</v>
      </c>
      <c r="AN358" s="46">
        <f t="shared" si="287"/>
        <v>0</v>
      </c>
      <c r="AO358" s="46">
        <v>0</v>
      </c>
      <c r="AP358" s="46">
        <f t="shared" si="317"/>
        <v>0</v>
      </c>
      <c r="AQ358" s="46">
        <v>0</v>
      </c>
      <c r="AR358" s="46">
        <f t="shared" si="318"/>
        <v>0</v>
      </c>
      <c r="AS358" s="46">
        <v>187200</v>
      </c>
      <c r="AT358" s="46">
        <f t="shared" si="319"/>
        <v>194688</v>
      </c>
      <c r="AU358" s="46">
        <v>0</v>
      </c>
      <c r="AV358" s="46">
        <f t="shared" si="320"/>
        <v>0</v>
      </c>
      <c r="AW358" s="46">
        <v>0</v>
      </c>
      <c r="AX358" s="46">
        <f t="shared" si="321"/>
        <v>0</v>
      </c>
      <c r="AY358" s="46">
        <v>0</v>
      </c>
      <c r="AZ358" s="46">
        <f t="shared" si="288"/>
        <v>0</v>
      </c>
      <c r="BA358" s="46">
        <v>0</v>
      </c>
      <c r="BB358" s="46">
        <f t="shared" si="289"/>
        <v>0</v>
      </c>
      <c r="BC358" s="46">
        <v>0</v>
      </c>
      <c r="BD358" s="46">
        <f t="shared" si="290"/>
        <v>0</v>
      </c>
      <c r="BE358" s="46">
        <v>0</v>
      </c>
      <c r="BF358" s="46">
        <f t="shared" si="291"/>
        <v>0</v>
      </c>
      <c r="BG358" s="46">
        <v>0</v>
      </c>
      <c r="BH358" s="46">
        <f t="shared" si="292"/>
        <v>0</v>
      </c>
      <c r="BI358" s="46">
        <v>0</v>
      </c>
      <c r="BJ358" s="46">
        <f t="shared" si="293"/>
        <v>0</v>
      </c>
      <c r="BK358" s="46">
        <v>0</v>
      </c>
      <c r="BL358" s="46">
        <f t="shared" si="294"/>
        <v>0</v>
      </c>
      <c r="BM358" s="46">
        <v>0</v>
      </c>
      <c r="BN358" s="46">
        <f t="shared" si="295"/>
        <v>0</v>
      </c>
      <c r="BO358" s="46">
        <v>0</v>
      </c>
      <c r="BP358" s="46">
        <f t="shared" si="296"/>
        <v>0</v>
      </c>
      <c r="BQ358" s="46">
        <v>0</v>
      </c>
      <c r="BR358" s="46">
        <f t="shared" si="297"/>
        <v>0</v>
      </c>
      <c r="BS358" s="46">
        <v>0</v>
      </c>
      <c r="BT358" s="46">
        <f t="shared" si="298"/>
        <v>0</v>
      </c>
      <c r="BU358" s="46">
        <v>0</v>
      </c>
      <c r="BV358" s="46">
        <f t="shared" si="299"/>
        <v>0</v>
      </c>
      <c r="BW358" s="46">
        <v>0</v>
      </c>
      <c r="BX358" s="46">
        <f t="shared" si="300"/>
        <v>0</v>
      </c>
      <c r="BY358" s="46">
        <v>0</v>
      </c>
      <c r="BZ358" s="46">
        <f t="shared" si="301"/>
        <v>0</v>
      </c>
      <c r="CA358" s="47">
        <v>0</v>
      </c>
      <c r="CB358" s="46">
        <f t="shared" si="302"/>
        <v>0</v>
      </c>
      <c r="CC358" s="48">
        <v>0</v>
      </c>
      <c r="CD358" s="46">
        <f t="shared" si="303"/>
        <v>0</v>
      </c>
      <c r="CE358" s="49">
        <v>15</v>
      </c>
      <c r="CF358" s="50">
        <f t="shared" si="308"/>
        <v>12979.2</v>
      </c>
      <c r="CG358" s="51">
        <v>187200</v>
      </c>
      <c r="CH358" s="52"/>
      <c r="CI358" s="52"/>
      <c r="CJ358" s="52"/>
      <c r="CK358" s="53"/>
      <c r="CL358" s="53"/>
      <c r="CM358" s="52"/>
      <c r="CN358" s="53"/>
      <c r="CO358" s="52">
        <f t="shared" si="322"/>
        <v>12979.2</v>
      </c>
      <c r="CP358" s="52">
        <f t="shared" si="322"/>
        <v>12979.2</v>
      </c>
      <c r="CQ358" s="52">
        <f t="shared" si="322"/>
        <v>12979.2</v>
      </c>
      <c r="CR358" s="52">
        <f t="shared" si="322"/>
        <v>12979.2</v>
      </c>
      <c r="CS358" s="52">
        <f t="shared" si="322"/>
        <v>12979.2</v>
      </c>
      <c r="CT358" s="52">
        <f t="shared" si="322"/>
        <v>12979.2</v>
      </c>
      <c r="CU358" s="52">
        <f t="shared" si="322"/>
        <v>12979.2</v>
      </c>
      <c r="CV358" s="52">
        <f t="shared" si="322"/>
        <v>12979.2</v>
      </c>
      <c r="CW358" s="52">
        <f t="shared" si="322"/>
        <v>12979.2</v>
      </c>
      <c r="CX358" s="52">
        <f t="shared" si="322"/>
        <v>12979.2</v>
      </c>
      <c r="CY358" s="52">
        <f t="shared" si="322"/>
        <v>12979.2</v>
      </c>
      <c r="CZ358" s="52">
        <f t="shared" si="322"/>
        <v>12979.2</v>
      </c>
      <c r="DA358" s="52">
        <f t="shared" si="322"/>
        <v>12979.2</v>
      </c>
      <c r="DB358" s="52">
        <f t="shared" si="322"/>
        <v>12979.2</v>
      </c>
      <c r="DC358" s="52">
        <f t="shared" ref="DC358:DF373" si="323">$CF358</f>
        <v>12979.2</v>
      </c>
      <c r="DD358" s="53"/>
      <c r="DE358" s="53"/>
      <c r="DF358" s="53"/>
      <c r="DG358" s="54">
        <v>0</v>
      </c>
      <c r="DH358" s="55">
        <v>15</v>
      </c>
      <c r="DI358" s="56" t="s">
        <v>924</v>
      </c>
      <c r="DJ358" s="57">
        <v>0</v>
      </c>
      <c r="DK358" s="57">
        <v>0</v>
      </c>
      <c r="DL358" s="57">
        <v>0</v>
      </c>
      <c r="DM358" s="57">
        <v>0</v>
      </c>
      <c r="DN358" s="57">
        <v>0</v>
      </c>
      <c r="DO358" s="57">
        <v>0</v>
      </c>
      <c r="DP358" s="58">
        <v>0</v>
      </c>
      <c r="DQ358" s="58">
        <v>0</v>
      </c>
      <c r="DR358" s="58">
        <v>0</v>
      </c>
      <c r="DS358" s="58">
        <v>0</v>
      </c>
    </row>
    <row r="359" spans="1:123" x14ac:dyDescent="0.25">
      <c r="A359" s="30" t="s">
        <v>1360</v>
      </c>
      <c r="B359" s="65">
        <v>2023243</v>
      </c>
      <c r="C359" s="66"/>
      <c r="D359" s="67" t="s">
        <v>1361</v>
      </c>
      <c r="E359" s="34" t="s">
        <v>616</v>
      </c>
      <c r="F359" s="34" t="s">
        <v>489</v>
      </c>
      <c r="G359" s="34" t="s">
        <v>463</v>
      </c>
      <c r="H359" s="34" t="s">
        <v>54</v>
      </c>
      <c r="I359" s="34" t="s">
        <v>490</v>
      </c>
      <c r="J359" s="34" t="s">
        <v>170</v>
      </c>
      <c r="K359" s="34" t="s">
        <v>491</v>
      </c>
      <c r="L359" s="34" t="s">
        <v>617</v>
      </c>
      <c r="M359" s="36">
        <v>1.04</v>
      </c>
      <c r="N359" s="69" t="s">
        <v>468</v>
      </c>
      <c r="O359" s="69" t="s">
        <v>30</v>
      </c>
      <c r="P359" s="37" t="s">
        <v>493</v>
      </c>
      <c r="Q359" s="38">
        <v>2023</v>
      </c>
      <c r="R359" s="39" t="s">
        <v>470</v>
      </c>
      <c r="S359" s="37" t="s">
        <v>493</v>
      </c>
      <c r="T359" s="39" t="s">
        <v>494</v>
      </c>
      <c r="U359" s="39" t="s">
        <v>495</v>
      </c>
      <c r="V359" s="39" t="s">
        <v>550</v>
      </c>
      <c r="W359" s="40" t="s">
        <v>919</v>
      </c>
      <c r="X359" s="40" t="s">
        <v>504</v>
      </c>
      <c r="Y359" s="41"/>
      <c r="Z359" s="274">
        <v>0</v>
      </c>
      <c r="AA359" s="42"/>
      <c r="AB359" s="43">
        <v>215280</v>
      </c>
      <c r="AC359" s="43">
        <v>0</v>
      </c>
      <c r="AD359" s="43"/>
      <c r="AE359" s="43">
        <v>0</v>
      </c>
      <c r="AF359" s="44"/>
      <c r="AG359" s="45">
        <f t="shared" si="304"/>
        <v>215280</v>
      </c>
      <c r="AH359" s="45">
        <f t="shared" si="305"/>
        <v>223891.20000000001</v>
      </c>
      <c r="AI359" s="45">
        <f t="shared" si="310"/>
        <v>223891.20000000001</v>
      </c>
      <c r="AJ359" s="46">
        <v>0</v>
      </c>
      <c r="AK359" s="46">
        <v>0</v>
      </c>
      <c r="AL359" s="46">
        <f t="shared" si="316"/>
        <v>0</v>
      </c>
      <c r="AM359" s="46">
        <v>0</v>
      </c>
      <c r="AN359" s="46">
        <f t="shared" si="287"/>
        <v>0</v>
      </c>
      <c r="AO359" s="46">
        <v>0</v>
      </c>
      <c r="AP359" s="46">
        <f t="shared" si="317"/>
        <v>0</v>
      </c>
      <c r="AQ359" s="46">
        <v>0</v>
      </c>
      <c r="AR359" s="46">
        <f t="shared" si="318"/>
        <v>0</v>
      </c>
      <c r="AS359" s="46">
        <v>215280</v>
      </c>
      <c r="AT359" s="46">
        <f t="shared" si="319"/>
        <v>223891.20000000001</v>
      </c>
      <c r="AU359" s="46">
        <v>0</v>
      </c>
      <c r="AV359" s="46">
        <f t="shared" si="320"/>
        <v>0</v>
      </c>
      <c r="AW359" s="46">
        <v>0</v>
      </c>
      <c r="AX359" s="46">
        <f t="shared" si="321"/>
        <v>0</v>
      </c>
      <c r="AY359" s="46">
        <v>0</v>
      </c>
      <c r="AZ359" s="46">
        <f t="shared" si="288"/>
        <v>0</v>
      </c>
      <c r="BA359" s="46">
        <v>0</v>
      </c>
      <c r="BB359" s="46">
        <f t="shared" si="289"/>
        <v>0</v>
      </c>
      <c r="BC359" s="46">
        <v>0</v>
      </c>
      <c r="BD359" s="46">
        <f t="shared" si="290"/>
        <v>0</v>
      </c>
      <c r="BE359" s="46">
        <v>0</v>
      </c>
      <c r="BF359" s="46">
        <f t="shared" si="291"/>
        <v>0</v>
      </c>
      <c r="BG359" s="46">
        <v>0</v>
      </c>
      <c r="BH359" s="46">
        <f t="shared" si="292"/>
        <v>0</v>
      </c>
      <c r="BI359" s="46">
        <v>0</v>
      </c>
      <c r="BJ359" s="46">
        <f t="shared" si="293"/>
        <v>0</v>
      </c>
      <c r="BK359" s="46">
        <v>0</v>
      </c>
      <c r="BL359" s="46">
        <f t="shared" si="294"/>
        <v>0</v>
      </c>
      <c r="BM359" s="46">
        <v>0</v>
      </c>
      <c r="BN359" s="46">
        <f t="shared" si="295"/>
        <v>0</v>
      </c>
      <c r="BO359" s="46">
        <v>0</v>
      </c>
      <c r="BP359" s="46">
        <f t="shared" si="296"/>
        <v>0</v>
      </c>
      <c r="BQ359" s="46">
        <v>0</v>
      </c>
      <c r="BR359" s="46">
        <f t="shared" si="297"/>
        <v>0</v>
      </c>
      <c r="BS359" s="46">
        <v>0</v>
      </c>
      <c r="BT359" s="46">
        <f t="shared" si="298"/>
        <v>0</v>
      </c>
      <c r="BU359" s="46">
        <v>0</v>
      </c>
      <c r="BV359" s="46">
        <f t="shared" si="299"/>
        <v>0</v>
      </c>
      <c r="BW359" s="46">
        <v>0</v>
      </c>
      <c r="BX359" s="46">
        <f t="shared" si="300"/>
        <v>0</v>
      </c>
      <c r="BY359" s="46">
        <v>0</v>
      </c>
      <c r="BZ359" s="46">
        <f t="shared" si="301"/>
        <v>0</v>
      </c>
      <c r="CA359" s="47">
        <v>0</v>
      </c>
      <c r="CB359" s="46">
        <f t="shared" si="302"/>
        <v>0</v>
      </c>
      <c r="CC359" s="48">
        <v>0</v>
      </c>
      <c r="CD359" s="46">
        <f t="shared" si="303"/>
        <v>0</v>
      </c>
      <c r="CE359" s="49">
        <v>30</v>
      </c>
      <c r="CF359" s="50">
        <f t="shared" si="308"/>
        <v>7463.04</v>
      </c>
      <c r="CG359" s="51">
        <v>129168</v>
      </c>
      <c r="CH359" s="52"/>
      <c r="CI359" s="52"/>
      <c r="CJ359" s="52"/>
      <c r="CK359" s="53"/>
      <c r="CL359" s="53"/>
      <c r="CM359" s="52"/>
      <c r="CN359" s="53"/>
      <c r="CO359" s="52">
        <f t="shared" si="322"/>
        <v>7463.04</v>
      </c>
      <c r="CP359" s="52">
        <f t="shared" si="322"/>
        <v>7463.04</v>
      </c>
      <c r="CQ359" s="52">
        <f t="shared" si="322"/>
        <v>7463.04</v>
      </c>
      <c r="CR359" s="52">
        <f t="shared" si="322"/>
        <v>7463.04</v>
      </c>
      <c r="CS359" s="52">
        <f t="shared" si="322"/>
        <v>7463.04</v>
      </c>
      <c r="CT359" s="52">
        <f t="shared" si="322"/>
        <v>7463.04</v>
      </c>
      <c r="CU359" s="52">
        <f t="shared" si="322"/>
        <v>7463.04</v>
      </c>
      <c r="CV359" s="52">
        <f t="shared" si="322"/>
        <v>7463.04</v>
      </c>
      <c r="CW359" s="52">
        <f t="shared" si="322"/>
        <v>7463.04</v>
      </c>
      <c r="CX359" s="52">
        <f t="shared" si="322"/>
        <v>7463.04</v>
      </c>
      <c r="CY359" s="52">
        <f t="shared" si="322"/>
        <v>7463.04</v>
      </c>
      <c r="CZ359" s="52">
        <f t="shared" si="322"/>
        <v>7463.04</v>
      </c>
      <c r="DA359" s="52">
        <f t="shared" si="322"/>
        <v>7463.04</v>
      </c>
      <c r="DB359" s="52">
        <f t="shared" si="322"/>
        <v>7463.04</v>
      </c>
      <c r="DC359" s="52">
        <f t="shared" si="323"/>
        <v>7463.04</v>
      </c>
      <c r="DD359" s="52">
        <f>$CF359</f>
        <v>7463.04</v>
      </c>
      <c r="DE359" s="52">
        <f>$CF359</f>
        <v>7463.04</v>
      </c>
      <c r="DF359" s="52">
        <f>$CF359</f>
        <v>7463.04</v>
      </c>
      <c r="DG359" s="54">
        <v>86112</v>
      </c>
      <c r="DH359" s="55">
        <v>18</v>
      </c>
      <c r="DI359" s="56" t="s">
        <v>920</v>
      </c>
      <c r="DJ359" s="57">
        <v>0</v>
      </c>
      <c r="DK359" s="57">
        <v>0</v>
      </c>
      <c r="DL359" s="57">
        <v>0</v>
      </c>
      <c r="DM359" s="57">
        <v>0</v>
      </c>
      <c r="DN359" s="57">
        <v>0</v>
      </c>
      <c r="DO359" s="57">
        <v>0</v>
      </c>
      <c r="DP359" s="58">
        <v>0</v>
      </c>
      <c r="DQ359" s="58">
        <v>0</v>
      </c>
      <c r="DR359" s="58">
        <v>0</v>
      </c>
      <c r="DS359" s="58">
        <v>0</v>
      </c>
    </row>
    <row r="360" spans="1:123" x14ac:dyDescent="0.25">
      <c r="A360" s="30" t="s">
        <v>1362</v>
      </c>
      <c r="B360" s="65">
        <v>2023244</v>
      </c>
      <c r="C360" s="66"/>
      <c r="D360" s="67" t="s">
        <v>1363</v>
      </c>
      <c r="E360" s="34" t="s">
        <v>616</v>
      </c>
      <c r="F360" s="34" t="s">
        <v>489</v>
      </c>
      <c r="G360" s="34" t="s">
        <v>463</v>
      </c>
      <c r="H360" s="34" t="s">
        <v>54</v>
      </c>
      <c r="I360" s="34" t="s">
        <v>490</v>
      </c>
      <c r="J360" s="34" t="s">
        <v>170</v>
      </c>
      <c r="K360" s="34" t="s">
        <v>491</v>
      </c>
      <c r="L360" s="34" t="s">
        <v>617</v>
      </c>
      <c r="M360" s="36">
        <v>1.04</v>
      </c>
      <c r="N360" s="69" t="s">
        <v>544</v>
      </c>
      <c r="O360" s="69" t="s">
        <v>30</v>
      </c>
      <c r="P360" s="37" t="s">
        <v>493</v>
      </c>
      <c r="Q360" s="38">
        <v>2023</v>
      </c>
      <c r="R360" s="39" t="s">
        <v>470</v>
      </c>
      <c r="S360" s="37" t="s">
        <v>493</v>
      </c>
      <c r="T360" s="39" t="s">
        <v>494</v>
      </c>
      <c r="U360" s="39" t="s">
        <v>495</v>
      </c>
      <c r="V360" s="39" t="s">
        <v>550</v>
      </c>
      <c r="W360" s="40" t="s">
        <v>923</v>
      </c>
      <c r="X360" s="40" t="s">
        <v>504</v>
      </c>
      <c r="Y360" s="41"/>
      <c r="Z360" s="274">
        <v>0</v>
      </c>
      <c r="AA360" s="42"/>
      <c r="AB360" s="43">
        <v>187200</v>
      </c>
      <c r="AC360" s="43">
        <v>0</v>
      </c>
      <c r="AD360" s="43"/>
      <c r="AE360" s="43">
        <v>0</v>
      </c>
      <c r="AF360" s="44"/>
      <c r="AG360" s="45">
        <f t="shared" si="304"/>
        <v>187200</v>
      </c>
      <c r="AH360" s="45">
        <f t="shared" si="305"/>
        <v>194688</v>
      </c>
      <c r="AI360" s="45">
        <f t="shared" si="310"/>
        <v>194688</v>
      </c>
      <c r="AJ360" s="46">
        <v>0</v>
      </c>
      <c r="AK360" s="46">
        <v>0</v>
      </c>
      <c r="AL360" s="46">
        <f t="shared" si="316"/>
        <v>0</v>
      </c>
      <c r="AM360" s="46">
        <v>0</v>
      </c>
      <c r="AN360" s="46">
        <f t="shared" si="287"/>
        <v>0</v>
      </c>
      <c r="AO360" s="46">
        <v>0</v>
      </c>
      <c r="AP360" s="46">
        <f t="shared" si="317"/>
        <v>0</v>
      </c>
      <c r="AQ360" s="46">
        <v>0</v>
      </c>
      <c r="AR360" s="46">
        <f t="shared" si="318"/>
        <v>0</v>
      </c>
      <c r="AS360" s="46">
        <v>0</v>
      </c>
      <c r="AT360" s="46">
        <f t="shared" si="319"/>
        <v>0</v>
      </c>
      <c r="AU360" s="46">
        <v>187200</v>
      </c>
      <c r="AV360" s="46">
        <f t="shared" si="320"/>
        <v>194688</v>
      </c>
      <c r="AW360" s="46">
        <v>0</v>
      </c>
      <c r="AX360" s="46">
        <f t="shared" si="321"/>
        <v>0</v>
      </c>
      <c r="AY360" s="46">
        <v>0</v>
      </c>
      <c r="AZ360" s="46">
        <f t="shared" si="288"/>
        <v>0</v>
      </c>
      <c r="BA360" s="46">
        <v>0</v>
      </c>
      <c r="BB360" s="46">
        <f t="shared" si="289"/>
        <v>0</v>
      </c>
      <c r="BC360" s="46">
        <v>0</v>
      </c>
      <c r="BD360" s="46">
        <f t="shared" si="290"/>
        <v>0</v>
      </c>
      <c r="BE360" s="46">
        <v>0</v>
      </c>
      <c r="BF360" s="46">
        <f t="shared" si="291"/>
        <v>0</v>
      </c>
      <c r="BG360" s="46">
        <v>0</v>
      </c>
      <c r="BH360" s="46">
        <f t="shared" si="292"/>
        <v>0</v>
      </c>
      <c r="BI360" s="46">
        <v>0</v>
      </c>
      <c r="BJ360" s="46">
        <f t="shared" si="293"/>
        <v>0</v>
      </c>
      <c r="BK360" s="46">
        <v>0</v>
      </c>
      <c r="BL360" s="46">
        <f t="shared" si="294"/>
        <v>0</v>
      </c>
      <c r="BM360" s="46">
        <v>0</v>
      </c>
      <c r="BN360" s="46">
        <f t="shared" si="295"/>
        <v>0</v>
      </c>
      <c r="BO360" s="46">
        <v>0</v>
      </c>
      <c r="BP360" s="46">
        <f t="shared" si="296"/>
        <v>0</v>
      </c>
      <c r="BQ360" s="46">
        <v>0</v>
      </c>
      <c r="BR360" s="46">
        <f t="shared" si="297"/>
        <v>0</v>
      </c>
      <c r="BS360" s="46">
        <v>0</v>
      </c>
      <c r="BT360" s="46">
        <f t="shared" si="298"/>
        <v>0</v>
      </c>
      <c r="BU360" s="46">
        <v>0</v>
      </c>
      <c r="BV360" s="46">
        <f t="shared" si="299"/>
        <v>0</v>
      </c>
      <c r="BW360" s="46">
        <v>0</v>
      </c>
      <c r="BX360" s="46">
        <f t="shared" si="300"/>
        <v>0</v>
      </c>
      <c r="BY360" s="46">
        <v>0</v>
      </c>
      <c r="BZ360" s="46">
        <f t="shared" si="301"/>
        <v>0</v>
      </c>
      <c r="CA360" s="47">
        <v>0</v>
      </c>
      <c r="CB360" s="46">
        <f t="shared" si="302"/>
        <v>0</v>
      </c>
      <c r="CC360" s="48">
        <v>0</v>
      </c>
      <c r="CD360" s="46">
        <f t="shared" si="303"/>
        <v>0</v>
      </c>
      <c r="CE360" s="49">
        <v>15</v>
      </c>
      <c r="CF360" s="50">
        <f t="shared" si="308"/>
        <v>12979.2</v>
      </c>
      <c r="CG360" s="51">
        <v>187200</v>
      </c>
      <c r="CH360" s="52"/>
      <c r="CI360" s="52"/>
      <c r="CJ360" s="52"/>
      <c r="CK360" s="53"/>
      <c r="CL360" s="53"/>
      <c r="CM360" s="53"/>
      <c r="CN360" s="52"/>
      <c r="CO360" s="53"/>
      <c r="CP360" s="52">
        <f t="shared" si="322"/>
        <v>12979.2</v>
      </c>
      <c r="CQ360" s="52">
        <f t="shared" si="322"/>
        <v>12979.2</v>
      </c>
      <c r="CR360" s="52">
        <f t="shared" si="322"/>
        <v>12979.2</v>
      </c>
      <c r="CS360" s="52">
        <f t="shared" si="322"/>
        <v>12979.2</v>
      </c>
      <c r="CT360" s="52">
        <f t="shared" si="322"/>
        <v>12979.2</v>
      </c>
      <c r="CU360" s="52">
        <f t="shared" si="322"/>
        <v>12979.2</v>
      </c>
      <c r="CV360" s="52">
        <f t="shared" si="322"/>
        <v>12979.2</v>
      </c>
      <c r="CW360" s="52">
        <f t="shared" si="322"/>
        <v>12979.2</v>
      </c>
      <c r="CX360" s="52">
        <f t="shared" si="322"/>
        <v>12979.2</v>
      </c>
      <c r="CY360" s="52">
        <f t="shared" si="322"/>
        <v>12979.2</v>
      </c>
      <c r="CZ360" s="52">
        <f t="shared" si="322"/>
        <v>12979.2</v>
      </c>
      <c r="DA360" s="52">
        <f t="shared" si="322"/>
        <v>12979.2</v>
      </c>
      <c r="DB360" s="52">
        <f t="shared" si="322"/>
        <v>12979.2</v>
      </c>
      <c r="DC360" s="52">
        <f t="shared" si="323"/>
        <v>12979.2</v>
      </c>
      <c r="DD360" s="52">
        <f t="shared" si="323"/>
        <v>12979.2</v>
      </c>
      <c r="DE360" s="53"/>
      <c r="DF360" s="53"/>
      <c r="DG360" s="54">
        <v>0</v>
      </c>
      <c r="DH360" s="55">
        <v>15</v>
      </c>
      <c r="DI360" s="56" t="s">
        <v>924</v>
      </c>
      <c r="DJ360" s="57">
        <v>0</v>
      </c>
      <c r="DK360" s="57">
        <v>0</v>
      </c>
      <c r="DL360" s="57">
        <v>0</v>
      </c>
      <c r="DM360" s="57">
        <v>0</v>
      </c>
      <c r="DN360" s="57">
        <v>0</v>
      </c>
      <c r="DO360" s="57">
        <v>0</v>
      </c>
      <c r="DP360" s="58">
        <v>0</v>
      </c>
      <c r="DQ360" s="58">
        <v>0</v>
      </c>
      <c r="DR360" s="58">
        <v>0</v>
      </c>
      <c r="DS360" s="58">
        <v>0</v>
      </c>
    </row>
    <row r="361" spans="1:123" x14ac:dyDescent="0.25">
      <c r="A361" s="30" t="s">
        <v>1364</v>
      </c>
      <c r="B361" s="65">
        <v>2023244</v>
      </c>
      <c r="C361" s="66"/>
      <c r="D361" s="67" t="s">
        <v>1365</v>
      </c>
      <c r="E361" s="34" t="s">
        <v>616</v>
      </c>
      <c r="F361" s="34" t="s">
        <v>489</v>
      </c>
      <c r="G361" s="34" t="s">
        <v>463</v>
      </c>
      <c r="H361" s="34" t="s">
        <v>54</v>
      </c>
      <c r="I361" s="34" t="s">
        <v>490</v>
      </c>
      <c r="J361" s="34" t="s">
        <v>170</v>
      </c>
      <c r="K361" s="34" t="s">
        <v>491</v>
      </c>
      <c r="L361" s="34" t="s">
        <v>617</v>
      </c>
      <c r="M361" s="36">
        <v>1.04</v>
      </c>
      <c r="N361" s="69" t="s">
        <v>468</v>
      </c>
      <c r="O361" s="69" t="s">
        <v>30</v>
      </c>
      <c r="P361" s="37" t="s">
        <v>493</v>
      </c>
      <c r="Q361" s="38">
        <v>2023</v>
      </c>
      <c r="R361" s="39" t="s">
        <v>470</v>
      </c>
      <c r="S361" s="37" t="s">
        <v>493</v>
      </c>
      <c r="T361" s="39" t="s">
        <v>494</v>
      </c>
      <c r="U361" s="39" t="s">
        <v>495</v>
      </c>
      <c r="V361" s="39" t="s">
        <v>550</v>
      </c>
      <c r="W361" s="40" t="s">
        <v>919</v>
      </c>
      <c r="X361" s="40" t="s">
        <v>504</v>
      </c>
      <c r="Y361" s="41"/>
      <c r="Z361" s="274">
        <v>0</v>
      </c>
      <c r="AA361" s="42"/>
      <c r="AB361" s="43">
        <v>215280</v>
      </c>
      <c r="AC361" s="43">
        <v>0</v>
      </c>
      <c r="AD361" s="43"/>
      <c r="AE361" s="43">
        <v>0</v>
      </c>
      <c r="AF361" s="44"/>
      <c r="AG361" s="45">
        <f t="shared" si="304"/>
        <v>215280</v>
      </c>
      <c r="AH361" s="45">
        <f t="shared" si="305"/>
        <v>223891.20000000001</v>
      </c>
      <c r="AI361" s="45">
        <f t="shared" si="310"/>
        <v>223891.20000000001</v>
      </c>
      <c r="AJ361" s="46">
        <v>0</v>
      </c>
      <c r="AK361" s="46">
        <v>0</v>
      </c>
      <c r="AL361" s="46">
        <f t="shared" si="316"/>
        <v>0</v>
      </c>
      <c r="AM361" s="46">
        <v>0</v>
      </c>
      <c r="AN361" s="46">
        <f t="shared" si="287"/>
        <v>0</v>
      </c>
      <c r="AO361" s="46">
        <v>0</v>
      </c>
      <c r="AP361" s="46">
        <f t="shared" si="317"/>
        <v>0</v>
      </c>
      <c r="AQ361" s="46">
        <v>0</v>
      </c>
      <c r="AR361" s="46">
        <f t="shared" si="318"/>
        <v>0</v>
      </c>
      <c r="AS361" s="46">
        <v>0</v>
      </c>
      <c r="AT361" s="46">
        <f t="shared" si="319"/>
        <v>0</v>
      </c>
      <c r="AU361" s="46">
        <v>215280</v>
      </c>
      <c r="AV361" s="46">
        <f t="shared" si="320"/>
        <v>223891.20000000001</v>
      </c>
      <c r="AW361" s="46">
        <v>0</v>
      </c>
      <c r="AX361" s="46">
        <f t="shared" si="321"/>
        <v>0</v>
      </c>
      <c r="AY361" s="46">
        <v>0</v>
      </c>
      <c r="AZ361" s="46">
        <f t="shared" si="288"/>
        <v>0</v>
      </c>
      <c r="BA361" s="46">
        <v>0</v>
      </c>
      <c r="BB361" s="46">
        <f t="shared" si="289"/>
        <v>0</v>
      </c>
      <c r="BC361" s="46">
        <v>0</v>
      </c>
      <c r="BD361" s="46">
        <f t="shared" si="290"/>
        <v>0</v>
      </c>
      <c r="BE361" s="46">
        <v>0</v>
      </c>
      <c r="BF361" s="46">
        <f t="shared" si="291"/>
        <v>0</v>
      </c>
      <c r="BG361" s="46">
        <v>0</v>
      </c>
      <c r="BH361" s="46">
        <f t="shared" si="292"/>
        <v>0</v>
      </c>
      <c r="BI361" s="46">
        <v>0</v>
      </c>
      <c r="BJ361" s="46">
        <f t="shared" si="293"/>
        <v>0</v>
      </c>
      <c r="BK361" s="46">
        <v>0</v>
      </c>
      <c r="BL361" s="46">
        <f t="shared" si="294"/>
        <v>0</v>
      </c>
      <c r="BM361" s="46">
        <v>0</v>
      </c>
      <c r="BN361" s="46">
        <f t="shared" si="295"/>
        <v>0</v>
      </c>
      <c r="BO361" s="46">
        <v>0</v>
      </c>
      <c r="BP361" s="46">
        <f t="shared" si="296"/>
        <v>0</v>
      </c>
      <c r="BQ361" s="46">
        <v>0</v>
      </c>
      <c r="BR361" s="46">
        <f t="shared" si="297"/>
        <v>0</v>
      </c>
      <c r="BS361" s="46">
        <v>0</v>
      </c>
      <c r="BT361" s="46">
        <f t="shared" si="298"/>
        <v>0</v>
      </c>
      <c r="BU361" s="46">
        <v>0</v>
      </c>
      <c r="BV361" s="46">
        <f t="shared" si="299"/>
        <v>0</v>
      </c>
      <c r="BW361" s="46">
        <v>0</v>
      </c>
      <c r="BX361" s="46">
        <f t="shared" si="300"/>
        <v>0</v>
      </c>
      <c r="BY361" s="46">
        <v>0</v>
      </c>
      <c r="BZ361" s="46">
        <f t="shared" si="301"/>
        <v>0</v>
      </c>
      <c r="CA361" s="47">
        <v>0</v>
      </c>
      <c r="CB361" s="46">
        <f t="shared" si="302"/>
        <v>0</v>
      </c>
      <c r="CC361" s="48">
        <v>0</v>
      </c>
      <c r="CD361" s="46">
        <f t="shared" si="303"/>
        <v>0</v>
      </c>
      <c r="CE361" s="49">
        <v>30</v>
      </c>
      <c r="CF361" s="50">
        <f t="shared" si="308"/>
        <v>7463.04</v>
      </c>
      <c r="CG361" s="51">
        <v>121992</v>
      </c>
      <c r="CH361" s="52"/>
      <c r="CI361" s="52"/>
      <c r="CJ361" s="52"/>
      <c r="CK361" s="53"/>
      <c r="CL361" s="53"/>
      <c r="CM361" s="53"/>
      <c r="CN361" s="52"/>
      <c r="CO361" s="53"/>
      <c r="CP361" s="52">
        <f t="shared" si="322"/>
        <v>7463.04</v>
      </c>
      <c r="CQ361" s="52">
        <f t="shared" si="322"/>
        <v>7463.04</v>
      </c>
      <c r="CR361" s="52">
        <f t="shared" si="322"/>
        <v>7463.04</v>
      </c>
      <c r="CS361" s="52">
        <f t="shared" si="322"/>
        <v>7463.04</v>
      </c>
      <c r="CT361" s="52">
        <f t="shared" si="322"/>
        <v>7463.04</v>
      </c>
      <c r="CU361" s="52">
        <f t="shared" si="322"/>
        <v>7463.04</v>
      </c>
      <c r="CV361" s="52">
        <f t="shared" si="322"/>
        <v>7463.04</v>
      </c>
      <c r="CW361" s="52">
        <f t="shared" si="322"/>
        <v>7463.04</v>
      </c>
      <c r="CX361" s="52">
        <f t="shared" si="322"/>
        <v>7463.04</v>
      </c>
      <c r="CY361" s="52">
        <f t="shared" si="322"/>
        <v>7463.04</v>
      </c>
      <c r="CZ361" s="52">
        <f t="shared" si="322"/>
        <v>7463.04</v>
      </c>
      <c r="DA361" s="52">
        <f t="shared" si="322"/>
        <v>7463.04</v>
      </c>
      <c r="DB361" s="52">
        <f t="shared" si="322"/>
        <v>7463.04</v>
      </c>
      <c r="DC361" s="52">
        <f t="shared" si="323"/>
        <v>7463.04</v>
      </c>
      <c r="DD361" s="52">
        <f t="shared" si="323"/>
        <v>7463.04</v>
      </c>
      <c r="DE361" s="52">
        <f>$CF361</f>
        <v>7463.04</v>
      </c>
      <c r="DF361" s="52">
        <f>$CF361</f>
        <v>7463.04</v>
      </c>
      <c r="DG361" s="54">
        <v>93288</v>
      </c>
      <c r="DH361" s="55">
        <v>17</v>
      </c>
      <c r="DI361" s="56" t="s">
        <v>920</v>
      </c>
      <c r="DJ361" s="57">
        <v>0</v>
      </c>
      <c r="DK361" s="57">
        <v>0</v>
      </c>
      <c r="DL361" s="57">
        <v>0</v>
      </c>
      <c r="DM361" s="57">
        <v>0</v>
      </c>
      <c r="DN361" s="57">
        <v>0</v>
      </c>
      <c r="DO361" s="57">
        <v>0</v>
      </c>
      <c r="DP361" s="58">
        <v>0</v>
      </c>
      <c r="DQ361" s="58">
        <v>0</v>
      </c>
      <c r="DR361" s="58">
        <v>0</v>
      </c>
      <c r="DS361" s="58">
        <v>0</v>
      </c>
    </row>
    <row r="362" spans="1:123" x14ac:dyDescent="0.25">
      <c r="A362" s="30" t="s">
        <v>1366</v>
      </c>
      <c r="B362" s="65">
        <v>2023245</v>
      </c>
      <c r="C362" s="66"/>
      <c r="D362" s="67" t="s">
        <v>1367</v>
      </c>
      <c r="E362" s="34" t="s">
        <v>616</v>
      </c>
      <c r="F362" s="34" t="s">
        <v>489</v>
      </c>
      <c r="G362" s="34" t="s">
        <v>463</v>
      </c>
      <c r="H362" s="34" t="s">
        <v>54</v>
      </c>
      <c r="I362" s="34" t="s">
        <v>490</v>
      </c>
      <c r="J362" s="34" t="s">
        <v>170</v>
      </c>
      <c r="K362" s="34" t="s">
        <v>491</v>
      </c>
      <c r="L362" s="34" t="s">
        <v>617</v>
      </c>
      <c r="M362" s="36">
        <v>1.04</v>
      </c>
      <c r="N362" s="69" t="s">
        <v>544</v>
      </c>
      <c r="O362" s="69" t="s">
        <v>30</v>
      </c>
      <c r="P362" s="37" t="s">
        <v>493</v>
      </c>
      <c r="Q362" s="38">
        <v>2023</v>
      </c>
      <c r="R362" s="39" t="s">
        <v>470</v>
      </c>
      <c r="S362" s="37" t="s">
        <v>493</v>
      </c>
      <c r="T362" s="39" t="s">
        <v>494</v>
      </c>
      <c r="U362" s="39" t="s">
        <v>495</v>
      </c>
      <c r="V362" s="39" t="s">
        <v>550</v>
      </c>
      <c r="W362" s="40" t="s">
        <v>923</v>
      </c>
      <c r="X362" s="40" t="s">
        <v>504</v>
      </c>
      <c r="Y362" s="41"/>
      <c r="Z362" s="274">
        <v>0</v>
      </c>
      <c r="AA362" s="42"/>
      <c r="AB362" s="43">
        <v>187200</v>
      </c>
      <c r="AC362" s="43">
        <v>0</v>
      </c>
      <c r="AD362" s="43"/>
      <c r="AE362" s="43">
        <v>0</v>
      </c>
      <c r="AF362" s="44"/>
      <c r="AG362" s="45">
        <f t="shared" si="304"/>
        <v>187200</v>
      </c>
      <c r="AH362" s="45">
        <f t="shared" si="305"/>
        <v>194688</v>
      </c>
      <c r="AI362" s="45">
        <f t="shared" si="310"/>
        <v>194688</v>
      </c>
      <c r="AJ362" s="46">
        <v>0</v>
      </c>
      <c r="AK362" s="46">
        <v>0</v>
      </c>
      <c r="AL362" s="46">
        <f t="shared" si="316"/>
        <v>0</v>
      </c>
      <c r="AM362" s="46">
        <v>0</v>
      </c>
      <c r="AN362" s="46">
        <f t="shared" si="287"/>
        <v>0</v>
      </c>
      <c r="AO362" s="46">
        <v>0</v>
      </c>
      <c r="AP362" s="46">
        <f t="shared" si="317"/>
        <v>0</v>
      </c>
      <c r="AQ362" s="46">
        <v>0</v>
      </c>
      <c r="AR362" s="46">
        <f t="shared" si="318"/>
        <v>0</v>
      </c>
      <c r="AS362" s="46">
        <v>0</v>
      </c>
      <c r="AT362" s="46">
        <f t="shared" si="319"/>
        <v>0</v>
      </c>
      <c r="AU362" s="46">
        <v>0</v>
      </c>
      <c r="AV362" s="46">
        <f t="shared" si="320"/>
        <v>0</v>
      </c>
      <c r="AW362" s="46">
        <v>187200</v>
      </c>
      <c r="AX362" s="46">
        <f t="shared" si="321"/>
        <v>194688</v>
      </c>
      <c r="AY362" s="46">
        <v>0</v>
      </c>
      <c r="AZ362" s="46">
        <f t="shared" si="288"/>
        <v>0</v>
      </c>
      <c r="BA362" s="46">
        <v>0</v>
      </c>
      <c r="BB362" s="46">
        <f t="shared" si="289"/>
        <v>0</v>
      </c>
      <c r="BC362" s="46">
        <v>0</v>
      </c>
      <c r="BD362" s="46">
        <f t="shared" si="290"/>
        <v>0</v>
      </c>
      <c r="BE362" s="46">
        <v>0</v>
      </c>
      <c r="BF362" s="46">
        <f t="shared" si="291"/>
        <v>0</v>
      </c>
      <c r="BG362" s="46">
        <v>0</v>
      </c>
      <c r="BH362" s="46">
        <f t="shared" si="292"/>
        <v>0</v>
      </c>
      <c r="BI362" s="46">
        <v>0</v>
      </c>
      <c r="BJ362" s="46">
        <f t="shared" si="293"/>
        <v>0</v>
      </c>
      <c r="BK362" s="46">
        <v>0</v>
      </c>
      <c r="BL362" s="46">
        <f t="shared" si="294"/>
        <v>0</v>
      </c>
      <c r="BM362" s="46">
        <v>0</v>
      </c>
      <c r="BN362" s="46">
        <f t="shared" si="295"/>
        <v>0</v>
      </c>
      <c r="BO362" s="46">
        <v>0</v>
      </c>
      <c r="BP362" s="46">
        <f t="shared" si="296"/>
        <v>0</v>
      </c>
      <c r="BQ362" s="46">
        <v>0</v>
      </c>
      <c r="BR362" s="46">
        <f t="shared" si="297"/>
        <v>0</v>
      </c>
      <c r="BS362" s="46">
        <v>0</v>
      </c>
      <c r="BT362" s="46">
        <f t="shared" si="298"/>
        <v>0</v>
      </c>
      <c r="BU362" s="46">
        <v>0</v>
      </c>
      <c r="BV362" s="46">
        <f t="shared" si="299"/>
        <v>0</v>
      </c>
      <c r="BW362" s="46">
        <v>0</v>
      </c>
      <c r="BX362" s="46">
        <f t="shared" si="300"/>
        <v>0</v>
      </c>
      <c r="BY362" s="46">
        <v>0</v>
      </c>
      <c r="BZ362" s="46">
        <f t="shared" si="301"/>
        <v>0</v>
      </c>
      <c r="CA362" s="47">
        <v>0</v>
      </c>
      <c r="CB362" s="46">
        <f t="shared" si="302"/>
        <v>0</v>
      </c>
      <c r="CC362" s="48">
        <v>0</v>
      </c>
      <c r="CD362" s="46">
        <f t="shared" si="303"/>
        <v>0</v>
      </c>
      <c r="CE362" s="49">
        <v>15</v>
      </c>
      <c r="CF362" s="50">
        <f t="shared" si="308"/>
        <v>12979.2</v>
      </c>
      <c r="CG362" s="51">
        <v>187200</v>
      </c>
      <c r="CH362" s="52"/>
      <c r="CI362" s="52"/>
      <c r="CJ362" s="52"/>
      <c r="CK362" s="53"/>
      <c r="CL362" s="53"/>
      <c r="CM362" s="53"/>
      <c r="CN362" s="53"/>
      <c r="CO362" s="52"/>
      <c r="CP362" s="53"/>
      <c r="CQ362" s="52">
        <f t="shared" si="322"/>
        <v>12979.2</v>
      </c>
      <c r="CR362" s="52">
        <f t="shared" si="322"/>
        <v>12979.2</v>
      </c>
      <c r="CS362" s="52">
        <f t="shared" si="322"/>
        <v>12979.2</v>
      </c>
      <c r="CT362" s="52">
        <f t="shared" si="322"/>
        <v>12979.2</v>
      </c>
      <c r="CU362" s="52">
        <f t="shared" si="322"/>
        <v>12979.2</v>
      </c>
      <c r="CV362" s="52">
        <f t="shared" si="322"/>
        <v>12979.2</v>
      </c>
      <c r="CW362" s="52">
        <f t="shared" si="322"/>
        <v>12979.2</v>
      </c>
      <c r="CX362" s="52">
        <f t="shared" si="322"/>
        <v>12979.2</v>
      </c>
      <c r="CY362" s="52">
        <f t="shared" si="322"/>
        <v>12979.2</v>
      </c>
      <c r="CZ362" s="52">
        <f t="shared" si="322"/>
        <v>12979.2</v>
      </c>
      <c r="DA362" s="52">
        <f t="shared" si="322"/>
        <v>12979.2</v>
      </c>
      <c r="DB362" s="52">
        <f t="shared" si="322"/>
        <v>12979.2</v>
      </c>
      <c r="DC362" s="52">
        <f t="shared" si="323"/>
        <v>12979.2</v>
      </c>
      <c r="DD362" s="52">
        <f t="shared" si="323"/>
        <v>12979.2</v>
      </c>
      <c r="DE362" s="52">
        <f t="shared" si="323"/>
        <v>12979.2</v>
      </c>
      <c r="DF362" s="53"/>
      <c r="DG362" s="54">
        <v>0</v>
      </c>
      <c r="DH362" s="55">
        <v>15</v>
      </c>
      <c r="DI362" s="56" t="s">
        <v>924</v>
      </c>
      <c r="DJ362" s="57">
        <v>0</v>
      </c>
      <c r="DK362" s="57">
        <v>0</v>
      </c>
      <c r="DL362" s="57">
        <v>0</v>
      </c>
      <c r="DM362" s="57">
        <v>0</v>
      </c>
      <c r="DN362" s="57">
        <v>0</v>
      </c>
      <c r="DO362" s="57">
        <v>0</v>
      </c>
      <c r="DP362" s="58">
        <v>0</v>
      </c>
      <c r="DQ362" s="58">
        <v>0</v>
      </c>
      <c r="DR362" s="58">
        <v>0</v>
      </c>
      <c r="DS362" s="58">
        <v>0</v>
      </c>
    </row>
    <row r="363" spans="1:123" x14ac:dyDescent="0.25">
      <c r="A363" s="30" t="s">
        <v>1368</v>
      </c>
      <c r="B363" s="65">
        <v>2023245</v>
      </c>
      <c r="C363" s="66"/>
      <c r="D363" s="67" t="s">
        <v>1369</v>
      </c>
      <c r="E363" s="34" t="s">
        <v>616</v>
      </c>
      <c r="F363" s="34" t="s">
        <v>489</v>
      </c>
      <c r="G363" s="34" t="s">
        <v>463</v>
      </c>
      <c r="H363" s="34" t="s">
        <v>54</v>
      </c>
      <c r="I363" s="34" t="s">
        <v>490</v>
      </c>
      <c r="J363" s="34" t="s">
        <v>170</v>
      </c>
      <c r="K363" s="34" t="s">
        <v>491</v>
      </c>
      <c r="L363" s="34" t="s">
        <v>617</v>
      </c>
      <c r="M363" s="36">
        <v>1.04</v>
      </c>
      <c r="N363" s="69" t="s">
        <v>544</v>
      </c>
      <c r="O363" s="69" t="s">
        <v>30</v>
      </c>
      <c r="P363" s="37" t="s">
        <v>493</v>
      </c>
      <c r="Q363" s="38">
        <v>2023</v>
      </c>
      <c r="R363" s="39" t="s">
        <v>470</v>
      </c>
      <c r="S363" s="37" t="s">
        <v>493</v>
      </c>
      <c r="T363" s="39" t="s">
        <v>494</v>
      </c>
      <c r="U363" s="39" t="s">
        <v>495</v>
      </c>
      <c r="V363" s="39" t="s">
        <v>550</v>
      </c>
      <c r="W363" s="40" t="s">
        <v>919</v>
      </c>
      <c r="X363" s="40" t="s">
        <v>504</v>
      </c>
      <c r="Y363" s="41"/>
      <c r="Z363" s="274">
        <v>0</v>
      </c>
      <c r="AA363" s="42"/>
      <c r="AB363" s="43">
        <v>215280</v>
      </c>
      <c r="AC363" s="43">
        <v>0</v>
      </c>
      <c r="AD363" s="43"/>
      <c r="AE363" s="43">
        <v>0</v>
      </c>
      <c r="AF363" s="44"/>
      <c r="AG363" s="45">
        <f t="shared" si="304"/>
        <v>215280</v>
      </c>
      <c r="AH363" s="45">
        <f t="shared" si="305"/>
        <v>223891.20000000001</v>
      </c>
      <c r="AI363" s="45">
        <f t="shared" si="310"/>
        <v>223891.20000000001</v>
      </c>
      <c r="AJ363" s="46">
        <v>0</v>
      </c>
      <c r="AK363" s="46">
        <v>0</v>
      </c>
      <c r="AL363" s="46">
        <f t="shared" si="316"/>
        <v>0</v>
      </c>
      <c r="AM363" s="46">
        <v>0</v>
      </c>
      <c r="AN363" s="46">
        <f t="shared" si="287"/>
        <v>0</v>
      </c>
      <c r="AO363" s="46">
        <v>0</v>
      </c>
      <c r="AP363" s="46">
        <f t="shared" si="317"/>
        <v>0</v>
      </c>
      <c r="AQ363" s="46">
        <v>0</v>
      </c>
      <c r="AR363" s="46">
        <f t="shared" si="318"/>
        <v>0</v>
      </c>
      <c r="AS363" s="46">
        <v>0</v>
      </c>
      <c r="AT363" s="46">
        <f t="shared" si="319"/>
        <v>0</v>
      </c>
      <c r="AU363" s="46">
        <v>0</v>
      </c>
      <c r="AV363" s="46">
        <f t="shared" si="320"/>
        <v>0</v>
      </c>
      <c r="AW363" s="46">
        <v>215280</v>
      </c>
      <c r="AX363" s="46">
        <f t="shared" si="321"/>
        <v>223891.20000000001</v>
      </c>
      <c r="AY363" s="46">
        <v>0</v>
      </c>
      <c r="AZ363" s="46">
        <f t="shared" si="288"/>
        <v>0</v>
      </c>
      <c r="BA363" s="46">
        <v>0</v>
      </c>
      <c r="BB363" s="46">
        <f t="shared" si="289"/>
        <v>0</v>
      </c>
      <c r="BC363" s="46">
        <v>0</v>
      </c>
      <c r="BD363" s="46">
        <f t="shared" si="290"/>
        <v>0</v>
      </c>
      <c r="BE363" s="46">
        <v>0</v>
      </c>
      <c r="BF363" s="46">
        <f t="shared" si="291"/>
        <v>0</v>
      </c>
      <c r="BG363" s="46">
        <v>0</v>
      </c>
      <c r="BH363" s="46">
        <f t="shared" si="292"/>
        <v>0</v>
      </c>
      <c r="BI363" s="46">
        <v>0</v>
      </c>
      <c r="BJ363" s="46">
        <f t="shared" si="293"/>
        <v>0</v>
      </c>
      <c r="BK363" s="46">
        <v>0</v>
      </c>
      <c r="BL363" s="46">
        <f t="shared" si="294"/>
        <v>0</v>
      </c>
      <c r="BM363" s="46">
        <v>0</v>
      </c>
      <c r="BN363" s="46">
        <f t="shared" si="295"/>
        <v>0</v>
      </c>
      <c r="BO363" s="46">
        <v>0</v>
      </c>
      <c r="BP363" s="46">
        <f t="shared" si="296"/>
        <v>0</v>
      </c>
      <c r="BQ363" s="46">
        <v>0</v>
      </c>
      <c r="BR363" s="46">
        <f t="shared" si="297"/>
        <v>0</v>
      </c>
      <c r="BS363" s="46">
        <v>0</v>
      </c>
      <c r="BT363" s="46">
        <f t="shared" si="298"/>
        <v>0</v>
      </c>
      <c r="BU363" s="46">
        <v>0</v>
      </c>
      <c r="BV363" s="46">
        <f t="shared" si="299"/>
        <v>0</v>
      </c>
      <c r="BW363" s="46">
        <v>0</v>
      </c>
      <c r="BX363" s="46">
        <f t="shared" si="300"/>
        <v>0</v>
      </c>
      <c r="BY363" s="46">
        <v>0</v>
      </c>
      <c r="BZ363" s="46">
        <f t="shared" si="301"/>
        <v>0</v>
      </c>
      <c r="CA363" s="47">
        <v>0</v>
      </c>
      <c r="CB363" s="46">
        <f t="shared" si="302"/>
        <v>0</v>
      </c>
      <c r="CC363" s="48">
        <v>0</v>
      </c>
      <c r="CD363" s="46">
        <f t="shared" si="303"/>
        <v>0</v>
      </c>
      <c r="CE363" s="49">
        <v>30</v>
      </c>
      <c r="CF363" s="50">
        <f t="shared" si="308"/>
        <v>7463.04</v>
      </c>
      <c r="CG363" s="51">
        <v>114816</v>
      </c>
      <c r="CH363" s="52"/>
      <c r="CI363" s="52"/>
      <c r="CJ363" s="52"/>
      <c r="CK363" s="53"/>
      <c r="CL363" s="53"/>
      <c r="CM363" s="53"/>
      <c r="CN363" s="53"/>
      <c r="CO363" s="52"/>
      <c r="CP363" s="53"/>
      <c r="CQ363" s="52">
        <f t="shared" si="322"/>
        <v>7463.04</v>
      </c>
      <c r="CR363" s="52">
        <f t="shared" si="322"/>
        <v>7463.04</v>
      </c>
      <c r="CS363" s="52">
        <f t="shared" si="322"/>
        <v>7463.04</v>
      </c>
      <c r="CT363" s="52">
        <f t="shared" si="322"/>
        <v>7463.04</v>
      </c>
      <c r="CU363" s="52">
        <f t="shared" si="322"/>
        <v>7463.04</v>
      </c>
      <c r="CV363" s="52">
        <f t="shared" si="322"/>
        <v>7463.04</v>
      </c>
      <c r="CW363" s="52">
        <f t="shared" si="322"/>
        <v>7463.04</v>
      </c>
      <c r="CX363" s="52">
        <f t="shared" si="322"/>
        <v>7463.04</v>
      </c>
      <c r="CY363" s="52">
        <f t="shared" si="322"/>
        <v>7463.04</v>
      </c>
      <c r="CZ363" s="52">
        <f t="shared" si="322"/>
        <v>7463.04</v>
      </c>
      <c r="DA363" s="52">
        <f t="shared" si="322"/>
        <v>7463.04</v>
      </c>
      <c r="DB363" s="52">
        <f t="shared" si="322"/>
        <v>7463.04</v>
      </c>
      <c r="DC363" s="52">
        <f t="shared" si="323"/>
        <v>7463.04</v>
      </c>
      <c r="DD363" s="52">
        <f t="shared" si="323"/>
        <v>7463.04</v>
      </c>
      <c r="DE363" s="52">
        <f t="shared" si="323"/>
        <v>7463.04</v>
      </c>
      <c r="DF363" s="52">
        <f t="shared" si="323"/>
        <v>7463.04</v>
      </c>
      <c r="DG363" s="54">
        <v>100464</v>
      </c>
      <c r="DH363" s="55">
        <v>16</v>
      </c>
      <c r="DI363" s="56" t="s">
        <v>920</v>
      </c>
      <c r="DJ363" s="57">
        <v>0</v>
      </c>
      <c r="DK363" s="57">
        <v>0</v>
      </c>
      <c r="DL363" s="57">
        <v>0</v>
      </c>
      <c r="DM363" s="57">
        <v>0</v>
      </c>
      <c r="DN363" s="57">
        <v>0</v>
      </c>
      <c r="DO363" s="57">
        <v>0</v>
      </c>
      <c r="DP363" s="58">
        <v>0</v>
      </c>
      <c r="DQ363" s="58">
        <v>0</v>
      </c>
      <c r="DR363" s="58">
        <v>0</v>
      </c>
      <c r="DS363" s="58">
        <v>0</v>
      </c>
    </row>
    <row r="364" spans="1:123" x14ac:dyDescent="0.25">
      <c r="A364" s="30" t="s">
        <v>1370</v>
      </c>
      <c r="B364" s="65">
        <v>2023246</v>
      </c>
      <c r="C364" s="66"/>
      <c r="D364" s="67" t="s">
        <v>1371</v>
      </c>
      <c r="E364" s="34" t="s">
        <v>616</v>
      </c>
      <c r="F364" s="34" t="s">
        <v>489</v>
      </c>
      <c r="G364" s="34" t="s">
        <v>463</v>
      </c>
      <c r="H364" s="34" t="s">
        <v>54</v>
      </c>
      <c r="I364" s="34" t="s">
        <v>490</v>
      </c>
      <c r="J364" s="34" t="s">
        <v>170</v>
      </c>
      <c r="K364" s="34" t="s">
        <v>491</v>
      </c>
      <c r="L364" s="34" t="s">
        <v>617</v>
      </c>
      <c r="M364" s="36">
        <v>1.04</v>
      </c>
      <c r="N364" s="69" t="s">
        <v>544</v>
      </c>
      <c r="O364" s="69" t="s">
        <v>30</v>
      </c>
      <c r="P364" s="37" t="s">
        <v>493</v>
      </c>
      <c r="Q364" s="38">
        <v>2023</v>
      </c>
      <c r="R364" s="39" t="s">
        <v>470</v>
      </c>
      <c r="S364" s="37" t="s">
        <v>493</v>
      </c>
      <c r="T364" s="39" t="s">
        <v>494</v>
      </c>
      <c r="U364" s="39" t="s">
        <v>495</v>
      </c>
      <c r="V364" s="39" t="s">
        <v>550</v>
      </c>
      <c r="W364" s="40" t="s">
        <v>923</v>
      </c>
      <c r="X364" s="40" t="s">
        <v>504</v>
      </c>
      <c r="Y364" s="41"/>
      <c r="Z364" s="274">
        <v>0</v>
      </c>
      <c r="AA364" s="42"/>
      <c r="AB364" s="43">
        <v>187200</v>
      </c>
      <c r="AC364" s="43">
        <v>0</v>
      </c>
      <c r="AD364" s="43"/>
      <c r="AE364" s="43">
        <v>0</v>
      </c>
      <c r="AF364" s="44"/>
      <c r="AG364" s="45">
        <f t="shared" si="304"/>
        <v>187200</v>
      </c>
      <c r="AH364" s="45">
        <f t="shared" si="305"/>
        <v>194688</v>
      </c>
      <c r="AI364" s="45">
        <f t="shared" si="310"/>
        <v>194688</v>
      </c>
      <c r="AJ364" s="46">
        <v>0</v>
      </c>
      <c r="AK364" s="46">
        <v>0</v>
      </c>
      <c r="AL364" s="46">
        <f t="shared" si="316"/>
        <v>0</v>
      </c>
      <c r="AM364" s="46">
        <v>0</v>
      </c>
      <c r="AN364" s="46">
        <f t="shared" si="287"/>
        <v>0</v>
      </c>
      <c r="AO364" s="46">
        <v>0</v>
      </c>
      <c r="AP364" s="46">
        <f t="shared" si="317"/>
        <v>0</v>
      </c>
      <c r="AQ364" s="46">
        <v>0</v>
      </c>
      <c r="AR364" s="46">
        <f t="shared" si="318"/>
        <v>0</v>
      </c>
      <c r="AS364" s="46">
        <v>0</v>
      </c>
      <c r="AT364" s="46">
        <f t="shared" si="319"/>
        <v>0</v>
      </c>
      <c r="AU364" s="46">
        <v>0</v>
      </c>
      <c r="AV364" s="46">
        <f t="shared" si="320"/>
        <v>0</v>
      </c>
      <c r="AW364" s="46">
        <v>0</v>
      </c>
      <c r="AX364" s="46">
        <f t="shared" si="321"/>
        <v>0</v>
      </c>
      <c r="AY364" s="46">
        <v>187200</v>
      </c>
      <c r="AZ364" s="46">
        <f t="shared" si="288"/>
        <v>194688</v>
      </c>
      <c r="BA364" s="46">
        <v>0</v>
      </c>
      <c r="BB364" s="46">
        <f t="shared" si="289"/>
        <v>0</v>
      </c>
      <c r="BC364" s="46">
        <v>0</v>
      </c>
      <c r="BD364" s="46">
        <f t="shared" si="290"/>
        <v>0</v>
      </c>
      <c r="BE364" s="46">
        <v>0</v>
      </c>
      <c r="BF364" s="46">
        <f t="shared" si="291"/>
        <v>0</v>
      </c>
      <c r="BG364" s="46">
        <v>0</v>
      </c>
      <c r="BH364" s="46">
        <f t="shared" si="292"/>
        <v>0</v>
      </c>
      <c r="BI364" s="46">
        <v>0</v>
      </c>
      <c r="BJ364" s="46">
        <f t="shared" si="293"/>
        <v>0</v>
      </c>
      <c r="BK364" s="46">
        <v>0</v>
      </c>
      <c r="BL364" s="46">
        <f t="shared" si="294"/>
        <v>0</v>
      </c>
      <c r="BM364" s="46">
        <v>0</v>
      </c>
      <c r="BN364" s="46">
        <f t="shared" si="295"/>
        <v>0</v>
      </c>
      <c r="BO364" s="46">
        <v>0</v>
      </c>
      <c r="BP364" s="46">
        <f t="shared" si="296"/>
        <v>0</v>
      </c>
      <c r="BQ364" s="46">
        <v>0</v>
      </c>
      <c r="BR364" s="46">
        <f t="shared" si="297"/>
        <v>0</v>
      </c>
      <c r="BS364" s="46">
        <v>0</v>
      </c>
      <c r="BT364" s="46">
        <f t="shared" si="298"/>
        <v>0</v>
      </c>
      <c r="BU364" s="46">
        <v>0</v>
      </c>
      <c r="BV364" s="46">
        <f t="shared" si="299"/>
        <v>0</v>
      </c>
      <c r="BW364" s="46">
        <v>0</v>
      </c>
      <c r="BX364" s="46">
        <f t="shared" si="300"/>
        <v>0</v>
      </c>
      <c r="BY364" s="46">
        <v>0</v>
      </c>
      <c r="BZ364" s="46">
        <f t="shared" si="301"/>
        <v>0</v>
      </c>
      <c r="CA364" s="47">
        <v>0</v>
      </c>
      <c r="CB364" s="46">
        <f t="shared" si="302"/>
        <v>0</v>
      </c>
      <c r="CC364" s="48">
        <v>0</v>
      </c>
      <c r="CD364" s="46">
        <f t="shared" si="303"/>
        <v>0</v>
      </c>
      <c r="CE364" s="49">
        <v>15</v>
      </c>
      <c r="CF364" s="50">
        <f t="shared" si="308"/>
        <v>12979.2</v>
      </c>
      <c r="CG364" s="51">
        <v>187200</v>
      </c>
      <c r="CH364" s="52"/>
      <c r="CI364" s="52"/>
      <c r="CJ364" s="52"/>
      <c r="CK364" s="53"/>
      <c r="CL364" s="53"/>
      <c r="CM364" s="53"/>
      <c r="CN364" s="53"/>
      <c r="CO364" s="53"/>
      <c r="CP364" s="52"/>
      <c r="CQ364" s="53"/>
      <c r="CR364" s="52">
        <f t="shared" si="322"/>
        <v>12979.2</v>
      </c>
      <c r="CS364" s="52">
        <f t="shared" si="322"/>
        <v>12979.2</v>
      </c>
      <c r="CT364" s="52">
        <f t="shared" si="322"/>
        <v>12979.2</v>
      </c>
      <c r="CU364" s="52">
        <f t="shared" si="322"/>
        <v>12979.2</v>
      </c>
      <c r="CV364" s="52">
        <f t="shared" si="322"/>
        <v>12979.2</v>
      </c>
      <c r="CW364" s="52">
        <f t="shared" si="322"/>
        <v>12979.2</v>
      </c>
      <c r="CX364" s="52">
        <f t="shared" si="322"/>
        <v>12979.2</v>
      </c>
      <c r="CY364" s="52">
        <f t="shared" si="322"/>
        <v>12979.2</v>
      </c>
      <c r="CZ364" s="52">
        <f t="shared" si="322"/>
        <v>12979.2</v>
      </c>
      <c r="DA364" s="52">
        <f t="shared" si="322"/>
        <v>12979.2</v>
      </c>
      <c r="DB364" s="52">
        <f t="shared" si="322"/>
        <v>12979.2</v>
      </c>
      <c r="DC364" s="52">
        <f t="shared" si="323"/>
        <v>12979.2</v>
      </c>
      <c r="DD364" s="52">
        <f t="shared" si="323"/>
        <v>12979.2</v>
      </c>
      <c r="DE364" s="52">
        <f t="shared" si="323"/>
        <v>12979.2</v>
      </c>
      <c r="DF364" s="52">
        <f t="shared" si="323"/>
        <v>12979.2</v>
      </c>
      <c r="DG364" s="54">
        <v>0</v>
      </c>
      <c r="DH364" s="55">
        <v>15</v>
      </c>
      <c r="DI364" s="56" t="s">
        <v>924</v>
      </c>
      <c r="DJ364" s="57">
        <v>0</v>
      </c>
      <c r="DK364" s="57">
        <v>0</v>
      </c>
      <c r="DL364" s="57">
        <v>0</v>
      </c>
      <c r="DM364" s="57">
        <v>0</v>
      </c>
      <c r="DN364" s="57">
        <v>0</v>
      </c>
      <c r="DO364" s="57">
        <v>0</v>
      </c>
      <c r="DP364" s="58">
        <v>0</v>
      </c>
      <c r="DQ364" s="58">
        <v>0</v>
      </c>
      <c r="DR364" s="58">
        <v>0</v>
      </c>
      <c r="DS364" s="58">
        <v>0</v>
      </c>
    </row>
    <row r="365" spans="1:123" x14ac:dyDescent="0.25">
      <c r="A365" s="30" t="s">
        <v>1372</v>
      </c>
      <c r="B365" s="65">
        <v>2023246</v>
      </c>
      <c r="C365" s="66"/>
      <c r="D365" s="67" t="s">
        <v>1373</v>
      </c>
      <c r="E365" s="34" t="s">
        <v>616</v>
      </c>
      <c r="F365" s="34" t="s">
        <v>489</v>
      </c>
      <c r="G365" s="34" t="s">
        <v>463</v>
      </c>
      <c r="H365" s="34" t="s">
        <v>54</v>
      </c>
      <c r="I365" s="34" t="s">
        <v>490</v>
      </c>
      <c r="J365" s="34" t="s">
        <v>170</v>
      </c>
      <c r="K365" s="34" t="s">
        <v>491</v>
      </c>
      <c r="L365" s="34" t="s">
        <v>617</v>
      </c>
      <c r="M365" s="36">
        <v>1.04</v>
      </c>
      <c r="N365" s="69" t="s">
        <v>544</v>
      </c>
      <c r="O365" s="69" t="s">
        <v>30</v>
      </c>
      <c r="P365" s="37" t="s">
        <v>493</v>
      </c>
      <c r="Q365" s="38">
        <v>2023</v>
      </c>
      <c r="R365" s="39" t="s">
        <v>470</v>
      </c>
      <c r="S365" s="37" t="s">
        <v>493</v>
      </c>
      <c r="T365" s="39" t="s">
        <v>494</v>
      </c>
      <c r="U365" s="39" t="s">
        <v>495</v>
      </c>
      <c r="V365" s="39" t="s">
        <v>550</v>
      </c>
      <c r="W365" s="40" t="s">
        <v>919</v>
      </c>
      <c r="X365" s="40" t="s">
        <v>504</v>
      </c>
      <c r="Y365" s="41"/>
      <c r="Z365" s="274">
        <v>0</v>
      </c>
      <c r="AA365" s="42"/>
      <c r="AB365" s="43">
        <v>215280</v>
      </c>
      <c r="AC365" s="43">
        <v>0</v>
      </c>
      <c r="AD365" s="43"/>
      <c r="AE365" s="43">
        <v>0</v>
      </c>
      <c r="AF365" s="44"/>
      <c r="AG365" s="45">
        <f t="shared" si="304"/>
        <v>215280</v>
      </c>
      <c r="AH365" s="45">
        <f t="shared" si="305"/>
        <v>223891.20000000001</v>
      </c>
      <c r="AI365" s="45">
        <f t="shared" si="310"/>
        <v>223891.20000000001</v>
      </c>
      <c r="AJ365" s="46">
        <v>0</v>
      </c>
      <c r="AK365" s="46">
        <v>0</v>
      </c>
      <c r="AL365" s="46">
        <f t="shared" si="316"/>
        <v>0</v>
      </c>
      <c r="AM365" s="46">
        <v>0</v>
      </c>
      <c r="AN365" s="46">
        <f t="shared" si="287"/>
        <v>0</v>
      </c>
      <c r="AO365" s="46">
        <v>0</v>
      </c>
      <c r="AP365" s="46">
        <f t="shared" si="317"/>
        <v>0</v>
      </c>
      <c r="AQ365" s="46">
        <v>0</v>
      </c>
      <c r="AR365" s="46">
        <f t="shared" si="318"/>
        <v>0</v>
      </c>
      <c r="AS365" s="46">
        <v>0</v>
      </c>
      <c r="AT365" s="46">
        <f t="shared" si="319"/>
        <v>0</v>
      </c>
      <c r="AU365" s="46">
        <v>0</v>
      </c>
      <c r="AV365" s="46">
        <f t="shared" si="320"/>
        <v>0</v>
      </c>
      <c r="AW365" s="46">
        <v>0</v>
      </c>
      <c r="AX365" s="46">
        <f t="shared" si="321"/>
        <v>0</v>
      </c>
      <c r="AY365" s="46">
        <v>215280</v>
      </c>
      <c r="AZ365" s="46">
        <f t="shared" si="288"/>
        <v>223891.20000000001</v>
      </c>
      <c r="BA365" s="46">
        <v>0</v>
      </c>
      <c r="BB365" s="46">
        <f t="shared" si="289"/>
        <v>0</v>
      </c>
      <c r="BC365" s="46">
        <v>0</v>
      </c>
      <c r="BD365" s="46">
        <f t="shared" si="290"/>
        <v>0</v>
      </c>
      <c r="BE365" s="46">
        <v>0</v>
      </c>
      <c r="BF365" s="46">
        <f t="shared" si="291"/>
        <v>0</v>
      </c>
      <c r="BG365" s="46">
        <v>0</v>
      </c>
      <c r="BH365" s="46">
        <f t="shared" si="292"/>
        <v>0</v>
      </c>
      <c r="BI365" s="46">
        <v>0</v>
      </c>
      <c r="BJ365" s="46">
        <f t="shared" si="293"/>
        <v>0</v>
      </c>
      <c r="BK365" s="46">
        <v>0</v>
      </c>
      <c r="BL365" s="46">
        <f t="shared" si="294"/>
        <v>0</v>
      </c>
      <c r="BM365" s="46">
        <v>0</v>
      </c>
      <c r="BN365" s="46">
        <f t="shared" si="295"/>
        <v>0</v>
      </c>
      <c r="BO365" s="46">
        <v>0</v>
      </c>
      <c r="BP365" s="46">
        <f t="shared" si="296"/>
        <v>0</v>
      </c>
      <c r="BQ365" s="46">
        <v>0</v>
      </c>
      <c r="BR365" s="46">
        <f t="shared" si="297"/>
        <v>0</v>
      </c>
      <c r="BS365" s="46">
        <v>0</v>
      </c>
      <c r="BT365" s="46">
        <f t="shared" si="298"/>
        <v>0</v>
      </c>
      <c r="BU365" s="46">
        <v>0</v>
      </c>
      <c r="BV365" s="46">
        <f t="shared" si="299"/>
        <v>0</v>
      </c>
      <c r="BW365" s="46">
        <v>0</v>
      </c>
      <c r="BX365" s="46">
        <f t="shared" si="300"/>
        <v>0</v>
      </c>
      <c r="BY365" s="46">
        <v>0</v>
      </c>
      <c r="BZ365" s="46">
        <f t="shared" si="301"/>
        <v>0</v>
      </c>
      <c r="CA365" s="47">
        <v>0</v>
      </c>
      <c r="CB365" s="46">
        <f t="shared" si="302"/>
        <v>0</v>
      </c>
      <c r="CC365" s="48">
        <v>0</v>
      </c>
      <c r="CD365" s="46">
        <f t="shared" si="303"/>
        <v>0</v>
      </c>
      <c r="CE365" s="49">
        <v>30</v>
      </c>
      <c r="CF365" s="50">
        <f t="shared" si="308"/>
        <v>7463.04</v>
      </c>
      <c r="CG365" s="51">
        <v>107640</v>
      </c>
      <c r="CH365" s="52"/>
      <c r="CI365" s="52"/>
      <c r="CJ365" s="52"/>
      <c r="CK365" s="53"/>
      <c r="CL365" s="53"/>
      <c r="CM365" s="53"/>
      <c r="CN365" s="53"/>
      <c r="CO365" s="53"/>
      <c r="CP365" s="52"/>
      <c r="CQ365" s="53"/>
      <c r="CR365" s="52">
        <f t="shared" si="322"/>
        <v>7463.04</v>
      </c>
      <c r="CS365" s="52">
        <f t="shared" si="322"/>
        <v>7463.04</v>
      </c>
      <c r="CT365" s="52">
        <f t="shared" si="322"/>
        <v>7463.04</v>
      </c>
      <c r="CU365" s="52">
        <f t="shared" si="322"/>
        <v>7463.04</v>
      </c>
      <c r="CV365" s="52">
        <f t="shared" si="322"/>
        <v>7463.04</v>
      </c>
      <c r="CW365" s="52">
        <f t="shared" si="322"/>
        <v>7463.04</v>
      </c>
      <c r="CX365" s="52">
        <f t="shared" si="322"/>
        <v>7463.04</v>
      </c>
      <c r="CY365" s="52">
        <f t="shared" si="322"/>
        <v>7463.04</v>
      </c>
      <c r="CZ365" s="52">
        <f t="shared" si="322"/>
        <v>7463.04</v>
      </c>
      <c r="DA365" s="52">
        <f t="shared" si="322"/>
        <v>7463.04</v>
      </c>
      <c r="DB365" s="52">
        <f t="shared" si="322"/>
        <v>7463.04</v>
      </c>
      <c r="DC365" s="52">
        <f t="shared" si="323"/>
        <v>7463.04</v>
      </c>
      <c r="DD365" s="52">
        <f t="shared" si="323"/>
        <v>7463.04</v>
      </c>
      <c r="DE365" s="52">
        <f t="shared" si="323"/>
        <v>7463.04</v>
      </c>
      <c r="DF365" s="52">
        <f t="shared" si="323"/>
        <v>7463.04</v>
      </c>
      <c r="DG365" s="54">
        <v>107640</v>
      </c>
      <c r="DH365" s="55">
        <v>15</v>
      </c>
      <c r="DI365" s="56" t="s">
        <v>920</v>
      </c>
      <c r="DJ365" s="57">
        <v>0</v>
      </c>
      <c r="DK365" s="57">
        <v>0</v>
      </c>
      <c r="DL365" s="57">
        <v>0</v>
      </c>
      <c r="DM365" s="57">
        <v>0</v>
      </c>
      <c r="DN365" s="57">
        <v>0</v>
      </c>
      <c r="DO365" s="57">
        <v>0</v>
      </c>
      <c r="DP365" s="58">
        <v>0</v>
      </c>
      <c r="DQ365" s="58">
        <v>0</v>
      </c>
      <c r="DR365" s="58">
        <v>0</v>
      </c>
      <c r="DS365" s="58">
        <v>0</v>
      </c>
    </row>
    <row r="366" spans="1:123" x14ac:dyDescent="0.25">
      <c r="A366" s="30" t="s">
        <v>1374</v>
      </c>
      <c r="B366" s="65">
        <v>2023247</v>
      </c>
      <c r="C366" s="66"/>
      <c r="D366" s="67" t="s">
        <v>1375</v>
      </c>
      <c r="E366" s="34" t="s">
        <v>616</v>
      </c>
      <c r="F366" s="34" t="s">
        <v>489</v>
      </c>
      <c r="G366" s="34" t="s">
        <v>463</v>
      </c>
      <c r="H366" s="34" t="s">
        <v>54</v>
      </c>
      <c r="I366" s="34" t="s">
        <v>490</v>
      </c>
      <c r="J366" s="34" t="s">
        <v>170</v>
      </c>
      <c r="K366" s="34" t="s">
        <v>491</v>
      </c>
      <c r="L366" s="34" t="s">
        <v>617</v>
      </c>
      <c r="M366" s="36">
        <v>1.04</v>
      </c>
      <c r="N366" s="69" t="s">
        <v>544</v>
      </c>
      <c r="O366" s="69" t="s">
        <v>30</v>
      </c>
      <c r="P366" s="37" t="s">
        <v>493</v>
      </c>
      <c r="Q366" s="38">
        <v>2023</v>
      </c>
      <c r="R366" s="39" t="s">
        <v>470</v>
      </c>
      <c r="S366" s="37" t="s">
        <v>493</v>
      </c>
      <c r="T366" s="39" t="s">
        <v>494</v>
      </c>
      <c r="U366" s="39" t="s">
        <v>495</v>
      </c>
      <c r="V366" s="39" t="s">
        <v>550</v>
      </c>
      <c r="W366" s="40" t="s">
        <v>923</v>
      </c>
      <c r="X366" s="40" t="s">
        <v>504</v>
      </c>
      <c r="Y366" s="41"/>
      <c r="Z366" s="274">
        <v>0</v>
      </c>
      <c r="AA366" s="42"/>
      <c r="AB366" s="43">
        <v>187200</v>
      </c>
      <c r="AC366" s="43">
        <v>0</v>
      </c>
      <c r="AD366" s="43"/>
      <c r="AE366" s="43">
        <v>0</v>
      </c>
      <c r="AF366" s="44"/>
      <c r="AG366" s="45">
        <f t="shared" si="304"/>
        <v>187200</v>
      </c>
      <c r="AH366" s="45">
        <f t="shared" si="305"/>
        <v>194688</v>
      </c>
      <c r="AI366" s="45">
        <f t="shared" si="310"/>
        <v>194688</v>
      </c>
      <c r="AJ366" s="46">
        <v>0</v>
      </c>
      <c r="AK366" s="46">
        <v>0</v>
      </c>
      <c r="AL366" s="46">
        <f t="shared" si="316"/>
        <v>0</v>
      </c>
      <c r="AM366" s="46">
        <v>0</v>
      </c>
      <c r="AN366" s="46">
        <f t="shared" si="287"/>
        <v>0</v>
      </c>
      <c r="AO366" s="46">
        <v>0</v>
      </c>
      <c r="AP366" s="46">
        <f t="shared" si="317"/>
        <v>0</v>
      </c>
      <c r="AQ366" s="46">
        <v>0</v>
      </c>
      <c r="AR366" s="46">
        <f t="shared" si="318"/>
        <v>0</v>
      </c>
      <c r="AS366" s="46">
        <v>0</v>
      </c>
      <c r="AT366" s="46">
        <f t="shared" si="319"/>
        <v>0</v>
      </c>
      <c r="AU366" s="46">
        <v>0</v>
      </c>
      <c r="AV366" s="46">
        <f t="shared" si="320"/>
        <v>0</v>
      </c>
      <c r="AW366" s="46">
        <v>0</v>
      </c>
      <c r="AX366" s="46">
        <f t="shared" si="321"/>
        <v>0</v>
      </c>
      <c r="AY366" s="46">
        <v>0</v>
      </c>
      <c r="AZ366" s="46">
        <f t="shared" si="288"/>
        <v>0</v>
      </c>
      <c r="BA366" s="46">
        <v>187200</v>
      </c>
      <c r="BB366" s="46">
        <f t="shared" si="289"/>
        <v>194688</v>
      </c>
      <c r="BC366" s="46">
        <v>0</v>
      </c>
      <c r="BD366" s="46">
        <f t="shared" si="290"/>
        <v>0</v>
      </c>
      <c r="BE366" s="46">
        <v>0</v>
      </c>
      <c r="BF366" s="46">
        <f t="shared" si="291"/>
        <v>0</v>
      </c>
      <c r="BG366" s="46">
        <v>0</v>
      </c>
      <c r="BH366" s="46">
        <f t="shared" si="292"/>
        <v>0</v>
      </c>
      <c r="BI366" s="46">
        <v>0</v>
      </c>
      <c r="BJ366" s="46">
        <f t="shared" si="293"/>
        <v>0</v>
      </c>
      <c r="BK366" s="46">
        <v>0</v>
      </c>
      <c r="BL366" s="46">
        <f t="shared" si="294"/>
        <v>0</v>
      </c>
      <c r="BM366" s="46">
        <v>0</v>
      </c>
      <c r="BN366" s="46">
        <f t="shared" si="295"/>
        <v>0</v>
      </c>
      <c r="BO366" s="46">
        <v>0</v>
      </c>
      <c r="BP366" s="46">
        <f t="shared" si="296"/>
        <v>0</v>
      </c>
      <c r="BQ366" s="46">
        <v>0</v>
      </c>
      <c r="BR366" s="46">
        <f t="shared" si="297"/>
        <v>0</v>
      </c>
      <c r="BS366" s="46">
        <v>0</v>
      </c>
      <c r="BT366" s="46">
        <f t="shared" si="298"/>
        <v>0</v>
      </c>
      <c r="BU366" s="46">
        <v>0</v>
      </c>
      <c r="BV366" s="46">
        <f t="shared" si="299"/>
        <v>0</v>
      </c>
      <c r="BW366" s="46">
        <v>0</v>
      </c>
      <c r="BX366" s="46">
        <f t="shared" si="300"/>
        <v>0</v>
      </c>
      <c r="BY366" s="46">
        <v>0</v>
      </c>
      <c r="BZ366" s="46">
        <f t="shared" si="301"/>
        <v>0</v>
      </c>
      <c r="CA366" s="47">
        <v>0</v>
      </c>
      <c r="CB366" s="46">
        <f t="shared" si="302"/>
        <v>0</v>
      </c>
      <c r="CC366" s="48">
        <v>0</v>
      </c>
      <c r="CD366" s="46">
        <f t="shared" si="303"/>
        <v>0</v>
      </c>
      <c r="CE366" s="49">
        <v>15</v>
      </c>
      <c r="CF366" s="50">
        <f t="shared" si="308"/>
        <v>12979.2</v>
      </c>
      <c r="CG366" s="51">
        <v>174720</v>
      </c>
      <c r="CH366" s="52"/>
      <c r="CI366" s="52"/>
      <c r="CJ366" s="52"/>
      <c r="CK366" s="53"/>
      <c r="CL366" s="53"/>
      <c r="CM366" s="53"/>
      <c r="CN366" s="53"/>
      <c r="CO366" s="53"/>
      <c r="CP366" s="53"/>
      <c r="CQ366" s="52"/>
      <c r="CR366" s="53"/>
      <c r="CS366" s="52">
        <f t="shared" si="322"/>
        <v>12979.2</v>
      </c>
      <c r="CT366" s="52">
        <f t="shared" si="322"/>
        <v>12979.2</v>
      </c>
      <c r="CU366" s="52">
        <f t="shared" si="322"/>
        <v>12979.2</v>
      </c>
      <c r="CV366" s="52">
        <f t="shared" si="322"/>
        <v>12979.2</v>
      </c>
      <c r="CW366" s="52">
        <f t="shared" si="322"/>
        <v>12979.2</v>
      </c>
      <c r="CX366" s="52">
        <f t="shared" si="322"/>
        <v>12979.2</v>
      </c>
      <c r="CY366" s="52">
        <f t="shared" si="322"/>
        <v>12979.2</v>
      </c>
      <c r="CZ366" s="52">
        <f t="shared" si="322"/>
        <v>12979.2</v>
      </c>
      <c r="DA366" s="52">
        <f t="shared" si="322"/>
        <v>12979.2</v>
      </c>
      <c r="DB366" s="52">
        <f t="shared" si="322"/>
        <v>12979.2</v>
      </c>
      <c r="DC366" s="52">
        <f t="shared" si="323"/>
        <v>12979.2</v>
      </c>
      <c r="DD366" s="52">
        <f t="shared" si="323"/>
        <v>12979.2</v>
      </c>
      <c r="DE366" s="52">
        <f t="shared" si="323"/>
        <v>12979.2</v>
      </c>
      <c r="DF366" s="52">
        <f t="shared" si="323"/>
        <v>12979.2</v>
      </c>
      <c r="DG366" s="54">
        <v>12480</v>
      </c>
      <c r="DH366" s="55">
        <v>14</v>
      </c>
      <c r="DI366" s="56" t="s">
        <v>924</v>
      </c>
      <c r="DJ366" s="57">
        <v>0</v>
      </c>
      <c r="DK366" s="57">
        <v>0</v>
      </c>
      <c r="DL366" s="57">
        <v>0</v>
      </c>
      <c r="DM366" s="57">
        <v>0</v>
      </c>
      <c r="DN366" s="57">
        <v>0</v>
      </c>
      <c r="DO366" s="57">
        <v>0</v>
      </c>
      <c r="DP366" s="58">
        <v>0</v>
      </c>
      <c r="DQ366" s="58">
        <v>0</v>
      </c>
      <c r="DR366" s="58">
        <v>0</v>
      </c>
      <c r="DS366" s="58">
        <v>0</v>
      </c>
    </row>
    <row r="367" spans="1:123" x14ac:dyDescent="0.25">
      <c r="A367" s="30" t="s">
        <v>1376</v>
      </c>
      <c r="B367" s="65">
        <v>2023247</v>
      </c>
      <c r="C367" s="66"/>
      <c r="D367" s="67" t="s">
        <v>1377</v>
      </c>
      <c r="E367" s="34" t="s">
        <v>616</v>
      </c>
      <c r="F367" s="34" t="s">
        <v>489</v>
      </c>
      <c r="G367" s="34" t="s">
        <v>463</v>
      </c>
      <c r="H367" s="34" t="s">
        <v>54</v>
      </c>
      <c r="I367" s="34" t="s">
        <v>490</v>
      </c>
      <c r="J367" s="34" t="s">
        <v>170</v>
      </c>
      <c r="K367" s="34" t="s">
        <v>491</v>
      </c>
      <c r="L367" s="34" t="s">
        <v>617</v>
      </c>
      <c r="M367" s="36">
        <v>1.04</v>
      </c>
      <c r="N367" s="69" t="s">
        <v>544</v>
      </c>
      <c r="O367" s="69" t="s">
        <v>30</v>
      </c>
      <c r="P367" s="37" t="s">
        <v>493</v>
      </c>
      <c r="Q367" s="38">
        <v>2023</v>
      </c>
      <c r="R367" s="39" t="s">
        <v>470</v>
      </c>
      <c r="S367" s="37" t="s">
        <v>493</v>
      </c>
      <c r="T367" s="39" t="s">
        <v>494</v>
      </c>
      <c r="U367" s="39" t="s">
        <v>495</v>
      </c>
      <c r="V367" s="39" t="s">
        <v>550</v>
      </c>
      <c r="W367" s="40" t="s">
        <v>919</v>
      </c>
      <c r="X367" s="40" t="s">
        <v>504</v>
      </c>
      <c r="Y367" s="41"/>
      <c r="Z367" s="274">
        <v>0</v>
      </c>
      <c r="AA367" s="42"/>
      <c r="AB367" s="43">
        <v>215280</v>
      </c>
      <c r="AC367" s="43">
        <v>0</v>
      </c>
      <c r="AD367" s="43"/>
      <c r="AE367" s="43">
        <v>0</v>
      </c>
      <c r="AF367" s="44"/>
      <c r="AG367" s="45">
        <f t="shared" si="304"/>
        <v>215280</v>
      </c>
      <c r="AH367" s="45">
        <f t="shared" si="305"/>
        <v>223891.20000000001</v>
      </c>
      <c r="AI367" s="45">
        <f t="shared" si="310"/>
        <v>223891.20000000001</v>
      </c>
      <c r="AJ367" s="46">
        <v>0</v>
      </c>
      <c r="AK367" s="46">
        <v>0</v>
      </c>
      <c r="AL367" s="46">
        <f t="shared" si="316"/>
        <v>0</v>
      </c>
      <c r="AM367" s="46">
        <v>0</v>
      </c>
      <c r="AN367" s="46">
        <f t="shared" ref="AN367:AN430" si="324">$M367*AM367</f>
        <v>0</v>
      </c>
      <c r="AO367" s="46">
        <v>0</v>
      </c>
      <c r="AP367" s="46">
        <f t="shared" si="317"/>
        <v>0</v>
      </c>
      <c r="AQ367" s="46">
        <v>0</v>
      </c>
      <c r="AR367" s="46">
        <f t="shared" si="318"/>
        <v>0</v>
      </c>
      <c r="AS367" s="46">
        <v>0</v>
      </c>
      <c r="AT367" s="46">
        <f t="shared" si="319"/>
        <v>0</v>
      </c>
      <c r="AU367" s="46">
        <v>0</v>
      </c>
      <c r="AV367" s="46">
        <f t="shared" si="320"/>
        <v>0</v>
      </c>
      <c r="AW367" s="46">
        <v>0</v>
      </c>
      <c r="AX367" s="46">
        <f t="shared" si="321"/>
        <v>0</v>
      </c>
      <c r="AY367" s="46">
        <v>0</v>
      </c>
      <c r="AZ367" s="46">
        <f t="shared" ref="AZ367:AZ430" si="325">$M367*AY367</f>
        <v>0</v>
      </c>
      <c r="BA367" s="46">
        <v>215280</v>
      </c>
      <c r="BB367" s="46">
        <f t="shared" ref="BB367:BB430" si="326">$M367*BA367</f>
        <v>223891.20000000001</v>
      </c>
      <c r="BC367" s="46">
        <v>0</v>
      </c>
      <c r="BD367" s="46">
        <f t="shared" ref="BD367:BD430" si="327">$M367*BC367</f>
        <v>0</v>
      </c>
      <c r="BE367" s="46">
        <v>0</v>
      </c>
      <c r="BF367" s="46">
        <f t="shared" ref="BF367:BF430" si="328">$M367*BE367</f>
        <v>0</v>
      </c>
      <c r="BG367" s="46">
        <v>0</v>
      </c>
      <c r="BH367" s="46">
        <f t="shared" ref="BH367:BH430" si="329">$M367*BG367</f>
        <v>0</v>
      </c>
      <c r="BI367" s="46">
        <v>0</v>
      </c>
      <c r="BJ367" s="46">
        <f t="shared" ref="BJ367:BJ430" si="330">$M367*BI367</f>
        <v>0</v>
      </c>
      <c r="BK367" s="46">
        <v>0</v>
      </c>
      <c r="BL367" s="46">
        <f t="shared" ref="BL367:BL430" si="331">$M367*BK367</f>
        <v>0</v>
      </c>
      <c r="BM367" s="46">
        <v>0</v>
      </c>
      <c r="BN367" s="46">
        <f t="shared" ref="BN367:BN430" si="332">$M367*BM367</f>
        <v>0</v>
      </c>
      <c r="BO367" s="46">
        <v>0</v>
      </c>
      <c r="BP367" s="46">
        <f t="shared" ref="BP367:BP430" si="333">$M367*BO367</f>
        <v>0</v>
      </c>
      <c r="BQ367" s="46">
        <v>0</v>
      </c>
      <c r="BR367" s="46">
        <f t="shared" ref="BR367:BR430" si="334">$M367*BQ367</f>
        <v>0</v>
      </c>
      <c r="BS367" s="46">
        <v>0</v>
      </c>
      <c r="BT367" s="46">
        <f t="shared" ref="BT367:BT430" si="335">$M367*BS367</f>
        <v>0</v>
      </c>
      <c r="BU367" s="46">
        <v>0</v>
      </c>
      <c r="BV367" s="46">
        <f t="shared" ref="BV367:BV430" si="336">$M367*BU367</f>
        <v>0</v>
      </c>
      <c r="BW367" s="46">
        <v>0</v>
      </c>
      <c r="BX367" s="46">
        <f t="shared" ref="BX367:BX430" si="337">$M367*BW367</f>
        <v>0</v>
      </c>
      <c r="BY367" s="46">
        <v>0</v>
      </c>
      <c r="BZ367" s="46">
        <f t="shared" ref="BZ367:BZ430" si="338">$M367*BY367</f>
        <v>0</v>
      </c>
      <c r="CA367" s="47">
        <v>0</v>
      </c>
      <c r="CB367" s="46">
        <f t="shared" ref="CB367:CB430" si="339">$M367*CA367</f>
        <v>0</v>
      </c>
      <c r="CC367" s="48">
        <v>0</v>
      </c>
      <c r="CD367" s="46">
        <f t="shared" ref="CD367:CD430" si="340">$M367*CC367</f>
        <v>0</v>
      </c>
      <c r="CE367" s="49">
        <v>30</v>
      </c>
      <c r="CF367" s="50">
        <f t="shared" si="308"/>
        <v>7463.04</v>
      </c>
      <c r="CG367" s="51">
        <v>100464</v>
      </c>
      <c r="CH367" s="52"/>
      <c r="CI367" s="52"/>
      <c r="CJ367" s="52"/>
      <c r="CK367" s="53"/>
      <c r="CL367" s="53"/>
      <c r="CM367" s="53"/>
      <c r="CN367" s="53"/>
      <c r="CO367" s="53"/>
      <c r="CP367" s="53"/>
      <c r="CQ367" s="52"/>
      <c r="CR367" s="53"/>
      <c r="CS367" s="52">
        <f t="shared" si="322"/>
        <v>7463.04</v>
      </c>
      <c r="CT367" s="52">
        <f t="shared" si="322"/>
        <v>7463.04</v>
      </c>
      <c r="CU367" s="52">
        <f t="shared" si="322"/>
        <v>7463.04</v>
      </c>
      <c r="CV367" s="52">
        <f t="shared" si="322"/>
        <v>7463.04</v>
      </c>
      <c r="CW367" s="52">
        <f t="shared" si="322"/>
        <v>7463.04</v>
      </c>
      <c r="CX367" s="52">
        <f t="shared" si="322"/>
        <v>7463.04</v>
      </c>
      <c r="CY367" s="52">
        <f t="shared" si="322"/>
        <v>7463.04</v>
      </c>
      <c r="CZ367" s="52">
        <f t="shared" si="322"/>
        <v>7463.04</v>
      </c>
      <c r="DA367" s="52">
        <f t="shared" si="322"/>
        <v>7463.04</v>
      </c>
      <c r="DB367" s="52">
        <f t="shared" si="322"/>
        <v>7463.04</v>
      </c>
      <c r="DC367" s="52">
        <f t="shared" si="323"/>
        <v>7463.04</v>
      </c>
      <c r="DD367" s="52">
        <f t="shared" si="323"/>
        <v>7463.04</v>
      </c>
      <c r="DE367" s="52">
        <f t="shared" si="323"/>
        <v>7463.04</v>
      </c>
      <c r="DF367" s="52">
        <f t="shared" si="323"/>
        <v>7463.04</v>
      </c>
      <c r="DG367" s="54">
        <v>114816</v>
      </c>
      <c r="DH367" s="55">
        <v>14</v>
      </c>
      <c r="DI367" s="56" t="s">
        <v>920</v>
      </c>
      <c r="DJ367" s="57">
        <v>0</v>
      </c>
      <c r="DK367" s="57">
        <v>0</v>
      </c>
      <c r="DL367" s="57">
        <v>0</v>
      </c>
      <c r="DM367" s="57">
        <v>0</v>
      </c>
      <c r="DN367" s="57">
        <v>0</v>
      </c>
      <c r="DO367" s="57">
        <v>0</v>
      </c>
      <c r="DP367" s="58">
        <v>0</v>
      </c>
      <c r="DQ367" s="58">
        <v>0</v>
      </c>
      <c r="DR367" s="58">
        <v>0</v>
      </c>
      <c r="DS367" s="58">
        <v>0</v>
      </c>
    </row>
    <row r="368" spans="1:123" x14ac:dyDescent="0.25">
      <c r="A368" s="30" t="s">
        <v>1378</v>
      </c>
      <c r="B368" s="65">
        <v>2023248</v>
      </c>
      <c r="C368" s="66"/>
      <c r="D368" s="67" t="s">
        <v>1379</v>
      </c>
      <c r="E368" s="34" t="s">
        <v>616</v>
      </c>
      <c r="F368" s="34" t="s">
        <v>489</v>
      </c>
      <c r="G368" s="34" t="s">
        <v>463</v>
      </c>
      <c r="H368" s="34" t="s">
        <v>54</v>
      </c>
      <c r="I368" s="34" t="s">
        <v>490</v>
      </c>
      <c r="J368" s="34" t="s">
        <v>170</v>
      </c>
      <c r="K368" s="34" t="s">
        <v>491</v>
      </c>
      <c r="L368" s="34" t="s">
        <v>617</v>
      </c>
      <c r="M368" s="36">
        <v>1.04</v>
      </c>
      <c r="N368" s="69" t="s">
        <v>544</v>
      </c>
      <c r="O368" s="69" t="s">
        <v>30</v>
      </c>
      <c r="P368" s="37" t="s">
        <v>493</v>
      </c>
      <c r="Q368" s="38">
        <v>2023</v>
      </c>
      <c r="R368" s="39" t="s">
        <v>470</v>
      </c>
      <c r="S368" s="37" t="s">
        <v>493</v>
      </c>
      <c r="T368" s="39" t="s">
        <v>494</v>
      </c>
      <c r="U368" s="39" t="s">
        <v>495</v>
      </c>
      <c r="V368" s="39" t="s">
        <v>550</v>
      </c>
      <c r="W368" s="40" t="s">
        <v>923</v>
      </c>
      <c r="X368" s="40" t="s">
        <v>504</v>
      </c>
      <c r="Y368" s="41"/>
      <c r="Z368" s="274">
        <v>0</v>
      </c>
      <c r="AA368" s="42"/>
      <c r="AB368" s="43">
        <v>187200</v>
      </c>
      <c r="AC368" s="43">
        <v>0</v>
      </c>
      <c r="AD368" s="43"/>
      <c r="AE368" s="43">
        <v>0</v>
      </c>
      <c r="AF368" s="44"/>
      <c r="AG368" s="45">
        <f t="shared" si="304"/>
        <v>187200</v>
      </c>
      <c r="AH368" s="45">
        <f t="shared" si="305"/>
        <v>194688</v>
      </c>
      <c r="AI368" s="45">
        <f t="shared" si="310"/>
        <v>194688</v>
      </c>
      <c r="AJ368" s="46">
        <v>0</v>
      </c>
      <c r="AK368" s="46">
        <v>0</v>
      </c>
      <c r="AL368" s="46">
        <f t="shared" si="316"/>
        <v>0</v>
      </c>
      <c r="AM368" s="46">
        <v>0</v>
      </c>
      <c r="AN368" s="46">
        <f t="shared" si="324"/>
        <v>0</v>
      </c>
      <c r="AO368" s="46">
        <v>0</v>
      </c>
      <c r="AP368" s="46">
        <f t="shared" si="317"/>
        <v>0</v>
      </c>
      <c r="AQ368" s="46">
        <v>0</v>
      </c>
      <c r="AR368" s="46">
        <f t="shared" si="318"/>
        <v>0</v>
      </c>
      <c r="AS368" s="46">
        <v>0</v>
      </c>
      <c r="AT368" s="46">
        <f t="shared" si="319"/>
        <v>0</v>
      </c>
      <c r="AU368" s="46">
        <v>0</v>
      </c>
      <c r="AV368" s="46">
        <f t="shared" si="320"/>
        <v>0</v>
      </c>
      <c r="AW368" s="46">
        <v>0</v>
      </c>
      <c r="AX368" s="46">
        <f t="shared" si="321"/>
        <v>0</v>
      </c>
      <c r="AY368" s="46">
        <v>0</v>
      </c>
      <c r="AZ368" s="46">
        <f t="shared" si="325"/>
        <v>0</v>
      </c>
      <c r="BA368" s="46">
        <v>0</v>
      </c>
      <c r="BB368" s="46">
        <f t="shared" si="326"/>
        <v>0</v>
      </c>
      <c r="BC368" s="46">
        <v>187200</v>
      </c>
      <c r="BD368" s="46">
        <f t="shared" si="327"/>
        <v>194688</v>
      </c>
      <c r="BE368" s="46">
        <v>0</v>
      </c>
      <c r="BF368" s="46">
        <f t="shared" si="328"/>
        <v>0</v>
      </c>
      <c r="BG368" s="46">
        <v>0</v>
      </c>
      <c r="BH368" s="46">
        <f t="shared" si="329"/>
        <v>0</v>
      </c>
      <c r="BI368" s="46">
        <v>0</v>
      </c>
      <c r="BJ368" s="46">
        <f t="shared" si="330"/>
        <v>0</v>
      </c>
      <c r="BK368" s="46">
        <v>0</v>
      </c>
      <c r="BL368" s="46">
        <f t="shared" si="331"/>
        <v>0</v>
      </c>
      <c r="BM368" s="46">
        <v>0</v>
      </c>
      <c r="BN368" s="46">
        <f t="shared" si="332"/>
        <v>0</v>
      </c>
      <c r="BO368" s="46">
        <v>0</v>
      </c>
      <c r="BP368" s="46">
        <f t="shared" si="333"/>
        <v>0</v>
      </c>
      <c r="BQ368" s="46">
        <v>0</v>
      </c>
      <c r="BR368" s="46">
        <f t="shared" si="334"/>
        <v>0</v>
      </c>
      <c r="BS368" s="46">
        <v>0</v>
      </c>
      <c r="BT368" s="46">
        <f t="shared" si="335"/>
        <v>0</v>
      </c>
      <c r="BU368" s="46">
        <v>0</v>
      </c>
      <c r="BV368" s="46">
        <f t="shared" si="336"/>
        <v>0</v>
      </c>
      <c r="BW368" s="46">
        <v>0</v>
      </c>
      <c r="BX368" s="46">
        <f t="shared" si="337"/>
        <v>0</v>
      </c>
      <c r="BY368" s="46">
        <v>0</v>
      </c>
      <c r="BZ368" s="46">
        <f t="shared" si="338"/>
        <v>0</v>
      </c>
      <c r="CA368" s="47">
        <v>0</v>
      </c>
      <c r="CB368" s="46">
        <f t="shared" si="339"/>
        <v>0</v>
      </c>
      <c r="CC368" s="48">
        <v>0</v>
      </c>
      <c r="CD368" s="46">
        <f t="shared" si="340"/>
        <v>0</v>
      </c>
      <c r="CE368" s="49">
        <v>15</v>
      </c>
      <c r="CF368" s="50">
        <f t="shared" si="308"/>
        <v>12979.2</v>
      </c>
      <c r="CG368" s="51">
        <v>162240</v>
      </c>
      <c r="CH368" s="52"/>
      <c r="CI368" s="52"/>
      <c r="CJ368" s="52"/>
      <c r="CK368" s="53"/>
      <c r="CL368" s="53"/>
      <c r="CM368" s="53"/>
      <c r="CN368" s="53"/>
      <c r="CO368" s="53"/>
      <c r="CP368" s="53"/>
      <c r="CQ368" s="53"/>
      <c r="CR368" s="52"/>
      <c r="CS368" s="53"/>
      <c r="CT368" s="52">
        <f t="shared" si="322"/>
        <v>12979.2</v>
      </c>
      <c r="CU368" s="52">
        <f t="shared" si="322"/>
        <v>12979.2</v>
      </c>
      <c r="CV368" s="52">
        <f t="shared" si="322"/>
        <v>12979.2</v>
      </c>
      <c r="CW368" s="52">
        <f t="shared" si="322"/>
        <v>12979.2</v>
      </c>
      <c r="CX368" s="52">
        <f t="shared" si="322"/>
        <v>12979.2</v>
      </c>
      <c r="CY368" s="52">
        <f t="shared" si="322"/>
        <v>12979.2</v>
      </c>
      <c r="CZ368" s="52">
        <f t="shared" si="322"/>
        <v>12979.2</v>
      </c>
      <c r="DA368" s="52">
        <f t="shared" si="322"/>
        <v>12979.2</v>
      </c>
      <c r="DB368" s="52">
        <f t="shared" si="322"/>
        <v>12979.2</v>
      </c>
      <c r="DC368" s="52">
        <f t="shared" si="323"/>
        <v>12979.2</v>
      </c>
      <c r="DD368" s="52">
        <f t="shared" si="323"/>
        <v>12979.2</v>
      </c>
      <c r="DE368" s="52">
        <f t="shared" si="323"/>
        <v>12979.2</v>
      </c>
      <c r="DF368" s="52">
        <f t="shared" si="323"/>
        <v>12979.2</v>
      </c>
      <c r="DG368" s="54">
        <v>24960</v>
      </c>
      <c r="DH368" s="55">
        <v>13</v>
      </c>
      <c r="DI368" s="56" t="s">
        <v>924</v>
      </c>
      <c r="DJ368" s="57">
        <v>0</v>
      </c>
      <c r="DK368" s="57">
        <v>0</v>
      </c>
      <c r="DL368" s="57">
        <v>0</v>
      </c>
      <c r="DM368" s="57">
        <v>0</v>
      </c>
      <c r="DN368" s="57">
        <v>0</v>
      </c>
      <c r="DO368" s="57">
        <v>0</v>
      </c>
      <c r="DP368" s="58">
        <v>0</v>
      </c>
      <c r="DQ368" s="58">
        <v>0</v>
      </c>
      <c r="DR368" s="58">
        <v>0</v>
      </c>
      <c r="DS368" s="58">
        <v>0</v>
      </c>
    </row>
    <row r="369" spans="1:123" x14ac:dyDescent="0.25">
      <c r="A369" s="30" t="s">
        <v>1380</v>
      </c>
      <c r="B369" s="65">
        <v>2023248</v>
      </c>
      <c r="C369" s="66"/>
      <c r="D369" s="67" t="s">
        <v>1381</v>
      </c>
      <c r="E369" s="34" t="s">
        <v>616</v>
      </c>
      <c r="F369" s="34" t="s">
        <v>489</v>
      </c>
      <c r="G369" s="34" t="s">
        <v>463</v>
      </c>
      <c r="H369" s="34" t="s">
        <v>54</v>
      </c>
      <c r="I369" s="34" t="s">
        <v>490</v>
      </c>
      <c r="J369" s="34" t="s">
        <v>170</v>
      </c>
      <c r="K369" s="34" t="s">
        <v>491</v>
      </c>
      <c r="L369" s="34" t="s">
        <v>617</v>
      </c>
      <c r="M369" s="36">
        <v>1.04</v>
      </c>
      <c r="N369" s="69" t="s">
        <v>544</v>
      </c>
      <c r="O369" s="69" t="s">
        <v>30</v>
      </c>
      <c r="P369" s="37" t="s">
        <v>493</v>
      </c>
      <c r="Q369" s="38">
        <v>2023</v>
      </c>
      <c r="R369" s="39" t="s">
        <v>470</v>
      </c>
      <c r="S369" s="37" t="s">
        <v>493</v>
      </c>
      <c r="T369" s="39" t="s">
        <v>494</v>
      </c>
      <c r="U369" s="39" t="s">
        <v>495</v>
      </c>
      <c r="V369" s="39" t="s">
        <v>550</v>
      </c>
      <c r="W369" s="40" t="s">
        <v>919</v>
      </c>
      <c r="X369" s="40" t="s">
        <v>504</v>
      </c>
      <c r="Y369" s="41"/>
      <c r="Z369" s="274">
        <v>0</v>
      </c>
      <c r="AA369" s="42"/>
      <c r="AB369" s="43">
        <v>243360</v>
      </c>
      <c r="AC369" s="43">
        <v>0</v>
      </c>
      <c r="AD369" s="43"/>
      <c r="AE369" s="43">
        <v>0</v>
      </c>
      <c r="AF369" s="44"/>
      <c r="AG369" s="45">
        <f t="shared" si="304"/>
        <v>243360</v>
      </c>
      <c r="AH369" s="45">
        <f t="shared" si="305"/>
        <v>253094.39999999999</v>
      </c>
      <c r="AI369" s="45">
        <f t="shared" si="310"/>
        <v>253094.39999999999</v>
      </c>
      <c r="AJ369" s="46">
        <v>0</v>
      </c>
      <c r="AK369" s="46">
        <v>0</v>
      </c>
      <c r="AL369" s="46">
        <f t="shared" si="316"/>
        <v>0</v>
      </c>
      <c r="AM369" s="46">
        <v>0</v>
      </c>
      <c r="AN369" s="46">
        <f t="shared" si="324"/>
        <v>0</v>
      </c>
      <c r="AO369" s="46">
        <v>0</v>
      </c>
      <c r="AP369" s="46">
        <f t="shared" si="317"/>
        <v>0</v>
      </c>
      <c r="AQ369" s="46">
        <v>0</v>
      </c>
      <c r="AR369" s="46">
        <f t="shared" si="318"/>
        <v>0</v>
      </c>
      <c r="AS369" s="46">
        <v>0</v>
      </c>
      <c r="AT369" s="46">
        <f t="shared" si="319"/>
        <v>0</v>
      </c>
      <c r="AU369" s="46">
        <v>0</v>
      </c>
      <c r="AV369" s="46">
        <f t="shared" si="320"/>
        <v>0</v>
      </c>
      <c r="AW369" s="46">
        <v>0</v>
      </c>
      <c r="AX369" s="46">
        <f t="shared" si="321"/>
        <v>0</v>
      </c>
      <c r="AY369" s="46">
        <v>0</v>
      </c>
      <c r="AZ369" s="46">
        <f t="shared" si="325"/>
        <v>0</v>
      </c>
      <c r="BA369" s="46">
        <v>0</v>
      </c>
      <c r="BB369" s="46">
        <f t="shared" si="326"/>
        <v>0</v>
      </c>
      <c r="BC369" s="46">
        <v>243360</v>
      </c>
      <c r="BD369" s="46">
        <f t="shared" si="327"/>
        <v>253094.39999999999</v>
      </c>
      <c r="BE369" s="46">
        <v>0</v>
      </c>
      <c r="BF369" s="46">
        <f t="shared" si="328"/>
        <v>0</v>
      </c>
      <c r="BG369" s="46">
        <v>0</v>
      </c>
      <c r="BH369" s="46">
        <f t="shared" si="329"/>
        <v>0</v>
      </c>
      <c r="BI369" s="46">
        <v>0</v>
      </c>
      <c r="BJ369" s="46">
        <f t="shared" si="330"/>
        <v>0</v>
      </c>
      <c r="BK369" s="46">
        <v>0</v>
      </c>
      <c r="BL369" s="46">
        <f t="shared" si="331"/>
        <v>0</v>
      </c>
      <c r="BM369" s="46">
        <v>0</v>
      </c>
      <c r="BN369" s="46">
        <f t="shared" si="332"/>
        <v>0</v>
      </c>
      <c r="BO369" s="46">
        <v>0</v>
      </c>
      <c r="BP369" s="46">
        <f t="shared" si="333"/>
        <v>0</v>
      </c>
      <c r="BQ369" s="46">
        <v>0</v>
      </c>
      <c r="BR369" s="46">
        <f t="shared" si="334"/>
        <v>0</v>
      </c>
      <c r="BS369" s="46">
        <v>0</v>
      </c>
      <c r="BT369" s="46">
        <f t="shared" si="335"/>
        <v>0</v>
      </c>
      <c r="BU369" s="46">
        <v>0</v>
      </c>
      <c r="BV369" s="46">
        <f t="shared" si="336"/>
        <v>0</v>
      </c>
      <c r="BW369" s="46">
        <v>0</v>
      </c>
      <c r="BX369" s="46">
        <f t="shared" si="337"/>
        <v>0</v>
      </c>
      <c r="BY369" s="46">
        <v>0</v>
      </c>
      <c r="BZ369" s="46">
        <f t="shared" si="338"/>
        <v>0</v>
      </c>
      <c r="CA369" s="47">
        <v>0</v>
      </c>
      <c r="CB369" s="46">
        <f t="shared" si="339"/>
        <v>0</v>
      </c>
      <c r="CC369" s="48">
        <v>0</v>
      </c>
      <c r="CD369" s="46">
        <f t="shared" si="340"/>
        <v>0</v>
      </c>
      <c r="CE369" s="49">
        <v>30</v>
      </c>
      <c r="CF369" s="50">
        <f t="shared" si="308"/>
        <v>8436.48</v>
      </c>
      <c r="CG369" s="51">
        <v>105456</v>
      </c>
      <c r="CH369" s="52"/>
      <c r="CI369" s="52"/>
      <c r="CJ369" s="52"/>
      <c r="CK369" s="53"/>
      <c r="CL369" s="53"/>
      <c r="CM369" s="53"/>
      <c r="CN369" s="53"/>
      <c r="CO369" s="53"/>
      <c r="CP369" s="53"/>
      <c r="CQ369" s="53"/>
      <c r="CR369" s="52"/>
      <c r="CS369" s="53"/>
      <c r="CT369" s="52">
        <f t="shared" si="322"/>
        <v>8436.48</v>
      </c>
      <c r="CU369" s="52">
        <f t="shared" si="322"/>
        <v>8436.48</v>
      </c>
      <c r="CV369" s="52">
        <f t="shared" si="322"/>
        <v>8436.48</v>
      </c>
      <c r="CW369" s="52">
        <f t="shared" si="322"/>
        <v>8436.48</v>
      </c>
      <c r="CX369" s="52">
        <f t="shared" si="322"/>
        <v>8436.48</v>
      </c>
      <c r="CY369" s="52">
        <f t="shared" si="322"/>
        <v>8436.48</v>
      </c>
      <c r="CZ369" s="52">
        <f t="shared" si="322"/>
        <v>8436.48</v>
      </c>
      <c r="DA369" s="52">
        <f t="shared" si="322"/>
        <v>8436.48</v>
      </c>
      <c r="DB369" s="52">
        <f t="shared" si="322"/>
        <v>8436.48</v>
      </c>
      <c r="DC369" s="52">
        <f t="shared" si="323"/>
        <v>8436.48</v>
      </c>
      <c r="DD369" s="52">
        <f t="shared" si="323"/>
        <v>8436.48</v>
      </c>
      <c r="DE369" s="52">
        <f t="shared" si="323"/>
        <v>8436.48</v>
      </c>
      <c r="DF369" s="52">
        <f t="shared" si="323"/>
        <v>8436.48</v>
      </c>
      <c r="DG369" s="54">
        <v>137904</v>
      </c>
      <c r="DH369" s="55">
        <v>13</v>
      </c>
      <c r="DI369" s="56" t="s">
        <v>920</v>
      </c>
      <c r="DJ369" s="57">
        <v>0</v>
      </c>
      <c r="DK369" s="57">
        <v>0</v>
      </c>
      <c r="DL369" s="57">
        <v>0</v>
      </c>
      <c r="DM369" s="57">
        <v>0</v>
      </c>
      <c r="DN369" s="57">
        <v>0</v>
      </c>
      <c r="DO369" s="57">
        <v>0</v>
      </c>
      <c r="DP369" s="58">
        <v>0</v>
      </c>
      <c r="DQ369" s="58">
        <v>0</v>
      </c>
      <c r="DR369" s="58">
        <v>0</v>
      </c>
      <c r="DS369" s="58">
        <v>0</v>
      </c>
    </row>
    <row r="370" spans="1:123" x14ac:dyDescent="0.25">
      <c r="A370" s="30" t="s">
        <v>1382</v>
      </c>
      <c r="B370" s="65">
        <v>2023249</v>
      </c>
      <c r="C370" s="66"/>
      <c r="D370" s="67" t="s">
        <v>1383</v>
      </c>
      <c r="E370" s="34" t="s">
        <v>616</v>
      </c>
      <c r="F370" s="34" t="s">
        <v>489</v>
      </c>
      <c r="G370" s="34" t="s">
        <v>463</v>
      </c>
      <c r="H370" s="34" t="s">
        <v>54</v>
      </c>
      <c r="I370" s="34" t="s">
        <v>490</v>
      </c>
      <c r="J370" s="34" t="s">
        <v>170</v>
      </c>
      <c r="K370" s="34" t="s">
        <v>491</v>
      </c>
      <c r="L370" s="34" t="s">
        <v>617</v>
      </c>
      <c r="M370" s="36">
        <v>1.04</v>
      </c>
      <c r="N370" s="69" t="s">
        <v>544</v>
      </c>
      <c r="O370" s="69" t="s">
        <v>30</v>
      </c>
      <c r="P370" s="37" t="s">
        <v>493</v>
      </c>
      <c r="Q370" s="38">
        <v>2023</v>
      </c>
      <c r="R370" s="39" t="s">
        <v>470</v>
      </c>
      <c r="S370" s="37" t="s">
        <v>493</v>
      </c>
      <c r="T370" s="39" t="s">
        <v>494</v>
      </c>
      <c r="U370" s="39" t="s">
        <v>495</v>
      </c>
      <c r="V370" s="39" t="s">
        <v>550</v>
      </c>
      <c r="W370" s="40" t="s">
        <v>923</v>
      </c>
      <c r="X370" s="40" t="s">
        <v>504</v>
      </c>
      <c r="Y370" s="41"/>
      <c r="Z370" s="274">
        <v>0</v>
      </c>
      <c r="AA370" s="42"/>
      <c r="AB370" s="43">
        <v>187200</v>
      </c>
      <c r="AC370" s="43">
        <v>0</v>
      </c>
      <c r="AD370" s="43"/>
      <c r="AE370" s="43">
        <v>0</v>
      </c>
      <c r="AF370" s="44"/>
      <c r="AG370" s="45">
        <f t="shared" ref="AG370:AG433" si="341">AJ370+AK370+AM370+AO370+AQ370+AS370+AU370+AW370+AY370+BA370+BC370+BI370+BE370+BG370+BK370+BM370+BO370+BQ370+BS370+BU370+BW370+BY370+CA370+CC370</f>
        <v>187200</v>
      </c>
      <c r="AH370" s="45">
        <f t="shared" ref="AH370:AH433" si="342">AJ370+AL370+AN370+AP370+AR370+AT370+AV370+AX370+AZ370+BB370+BD370+BJ370+BF370+BH370+BL370+BN370+BP370+BR370+BT370+BV370+BX370+BZ370+CB370+CD370</f>
        <v>194688</v>
      </c>
      <c r="AI370" s="45">
        <f t="shared" si="310"/>
        <v>194688</v>
      </c>
      <c r="AJ370" s="46">
        <v>0</v>
      </c>
      <c r="AK370" s="46">
        <v>0</v>
      </c>
      <c r="AL370" s="46">
        <f t="shared" si="316"/>
        <v>0</v>
      </c>
      <c r="AM370" s="46">
        <v>0</v>
      </c>
      <c r="AN370" s="46">
        <f t="shared" si="324"/>
        <v>0</v>
      </c>
      <c r="AO370" s="46">
        <v>0</v>
      </c>
      <c r="AP370" s="46">
        <f t="shared" si="317"/>
        <v>0</v>
      </c>
      <c r="AQ370" s="46">
        <v>0</v>
      </c>
      <c r="AR370" s="46">
        <f t="shared" si="318"/>
        <v>0</v>
      </c>
      <c r="AS370" s="46">
        <v>0</v>
      </c>
      <c r="AT370" s="46">
        <f t="shared" si="319"/>
        <v>0</v>
      </c>
      <c r="AU370" s="46">
        <v>0</v>
      </c>
      <c r="AV370" s="46">
        <f t="shared" si="320"/>
        <v>0</v>
      </c>
      <c r="AW370" s="46">
        <v>0</v>
      </c>
      <c r="AX370" s="46">
        <f t="shared" si="321"/>
        <v>0</v>
      </c>
      <c r="AY370" s="46">
        <v>0</v>
      </c>
      <c r="AZ370" s="46">
        <f t="shared" si="325"/>
        <v>0</v>
      </c>
      <c r="BA370" s="46">
        <v>0</v>
      </c>
      <c r="BB370" s="46">
        <f t="shared" si="326"/>
        <v>0</v>
      </c>
      <c r="BC370" s="46">
        <v>0</v>
      </c>
      <c r="BD370" s="46">
        <f t="shared" si="327"/>
        <v>0</v>
      </c>
      <c r="BE370" s="46">
        <v>187200</v>
      </c>
      <c r="BF370" s="46">
        <f t="shared" si="328"/>
        <v>194688</v>
      </c>
      <c r="BG370" s="46">
        <v>0</v>
      </c>
      <c r="BH370" s="46">
        <f t="shared" si="329"/>
        <v>0</v>
      </c>
      <c r="BI370" s="46">
        <v>0</v>
      </c>
      <c r="BJ370" s="46">
        <f t="shared" si="330"/>
        <v>0</v>
      </c>
      <c r="BK370" s="46">
        <v>0</v>
      </c>
      <c r="BL370" s="46">
        <f t="shared" si="331"/>
        <v>0</v>
      </c>
      <c r="BM370" s="46">
        <v>0</v>
      </c>
      <c r="BN370" s="46">
        <f t="shared" si="332"/>
        <v>0</v>
      </c>
      <c r="BO370" s="46">
        <v>0</v>
      </c>
      <c r="BP370" s="46">
        <f t="shared" si="333"/>
        <v>0</v>
      </c>
      <c r="BQ370" s="46">
        <v>0</v>
      </c>
      <c r="BR370" s="46">
        <f t="shared" si="334"/>
        <v>0</v>
      </c>
      <c r="BS370" s="46">
        <v>0</v>
      </c>
      <c r="BT370" s="46">
        <f t="shared" si="335"/>
        <v>0</v>
      </c>
      <c r="BU370" s="46">
        <v>0</v>
      </c>
      <c r="BV370" s="46">
        <f t="shared" si="336"/>
        <v>0</v>
      </c>
      <c r="BW370" s="46">
        <v>0</v>
      </c>
      <c r="BX370" s="46">
        <f t="shared" si="337"/>
        <v>0</v>
      </c>
      <c r="BY370" s="46">
        <v>0</v>
      </c>
      <c r="BZ370" s="46">
        <f t="shared" si="338"/>
        <v>0</v>
      </c>
      <c r="CA370" s="47">
        <v>0</v>
      </c>
      <c r="CB370" s="46">
        <f t="shared" si="339"/>
        <v>0</v>
      </c>
      <c r="CC370" s="48">
        <v>0</v>
      </c>
      <c r="CD370" s="46">
        <f t="shared" si="340"/>
        <v>0</v>
      </c>
      <c r="CE370" s="49">
        <v>15</v>
      </c>
      <c r="CF370" s="50">
        <f t="shared" si="308"/>
        <v>12979.2</v>
      </c>
      <c r="CG370" s="51">
        <v>149760</v>
      </c>
      <c r="CH370" s="52"/>
      <c r="CI370" s="52"/>
      <c r="CJ370" s="52"/>
      <c r="CK370" s="53"/>
      <c r="CL370" s="53"/>
      <c r="CM370" s="53"/>
      <c r="CN370" s="53"/>
      <c r="CO370" s="53"/>
      <c r="CP370" s="53"/>
      <c r="CQ370" s="53"/>
      <c r="CR370" s="53"/>
      <c r="CS370" s="52"/>
      <c r="CT370" s="53"/>
      <c r="CU370" s="52">
        <f t="shared" ref="CU370:DF381" si="343">$CF370</f>
        <v>12979.2</v>
      </c>
      <c r="CV370" s="52">
        <f t="shared" si="343"/>
        <v>12979.2</v>
      </c>
      <c r="CW370" s="52">
        <f t="shared" si="343"/>
        <v>12979.2</v>
      </c>
      <c r="CX370" s="52">
        <f t="shared" si="343"/>
        <v>12979.2</v>
      </c>
      <c r="CY370" s="52">
        <f t="shared" si="343"/>
        <v>12979.2</v>
      </c>
      <c r="CZ370" s="52">
        <f t="shared" si="343"/>
        <v>12979.2</v>
      </c>
      <c r="DA370" s="52">
        <f t="shared" si="343"/>
        <v>12979.2</v>
      </c>
      <c r="DB370" s="52">
        <f t="shared" si="343"/>
        <v>12979.2</v>
      </c>
      <c r="DC370" s="52">
        <f t="shared" si="343"/>
        <v>12979.2</v>
      </c>
      <c r="DD370" s="52">
        <f t="shared" si="343"/>
        <v>12979.2</v>
      </c>
      <c r="DE370" s="52">
        <f t="shared" si="343"/>
        <v>12979.2</v>
      </c>
      <c r="DF370" s="52">
        <f t="shared" si="323"/>
        <v>12979.2</v>
      </c>
      <c r="DG370" s="54">
        <v>37440</v>
      </c>
      <c r="DH370" s="55">
        <v>12</v>
      </c>
      <c r="DI370" s="56" t="s">
        <v>924</v>
      </c>
      <c r="DJ370" s="57">
        <v>0</v>
      </c>
      <c r="DK370" s="57">
        <v>0</v>
      </c>
      <c r="DL370" s="57">
        <v>0</v>
      </c>
      <c r="DM370" s="57">
        <v>0</v>
      </c>
      <c r="DN370" s="57">
        <v>0</v>
      </c>
      <c r="DO370" s="57">
        <v>0</v>
      </c>
      <c r="DP370" s="58">
        <v>0</v>
      </c>
      <c r="DQ370" s="58">
        <v>0</v>
      </c>
      <c r="DR370" s="58">
        <v>0</v>
      </c>
      <c r="DS370" s="58">
        <v>0</v>
      </c>
    </row>
    <row r="371" spans="1:123" x14ac:dyDescent="0.25">
      <c r="A371" s="30" t="s">
        <v>1384</v>
      </c>
      <c r="B371" s="65">
        <v>2023249</v>
      </c>
      <c r="C371" s="66"/>
      <c r="D371" s="67" t="s">
        <v>1385</v>
      </c>
      <c r="E371" s="34" t="s">
        <v>616</v>
      </c>
      <c r="F371" s="34" t="s">
        <v>489</v>
      </c>
      <c r="G371" s="34" t="s">
        <v>463</v>
      </c>
      <c r="H371" s="34" t="s">
        <v>54</v>
      </c>
      <c r="I371" s="34" t="s">
        <v>490</v>
      </c>
      <c r="J371" s="34" t="s">
        <v>170</v>
      </c>
      <c r="K371" s="34" t="s">
        <v>491</v>
      </c>
      <c r="L371" s="34" t="s">
        <v>617</v>
      </c>
      <c r="M371" s="36">
        <v>1.04</v>
      </c>
      <c r="N371" s="69" t="s">
        <v>544</v>
      </c>
      <c r="O371" s="69" t="s">
        <v>30</v>
      </c>
      <c r="P371" s="37" t="s">
        <v>493</v>
      </c>
      <c r="Q371" s="38">
        <v>2023</v>
      </c>
      <c r="R371" s="39" t="s">
        <v>470</v>
      </c>
      <c r="S371" s="37" t="s">
        <v>493</v>
      </c>
      <c r="T371" s="39" t="s">
        <v>494</v>
      </c>
      <c r="U371" s="39" t="s">
        <v>495</v>
      </c>
      <c r="V371" s="39" t="s">
        <v>550</v>
      </c>
      <c r="W371" s="40" t="s">
        <v>919</v>
      </c>
      <c r="X371" s="40" t="s">
        <v>504</v>
      </c>
      <c r="Y371" s="41"/>
      <c r="Z371" s="274">
        <v>0</v>
      </c>
      <c r="AA371" s="42"/>
      <c r="AB371" s="43">
        <v>243360</v>
      </c>
      <c r="AC371" s="43">
        <v>0</v>
      </c>
      <c r="AD371" s="43"/>
      <c r="AE371" s="43">
        <v>0</v>
      </c>
      <c r="AF371" s="44"/>
      <c r="AG371" s="45">
        <f t="shared" si="341"/>
        <v>243360</v>
      </c>
      <c r="AH371" s="45">
        <f t="shared" si="342"/>
        <v>253094.39999999999</v>
      </c>
      <c r="AI371" s="45">
        <f t="shared" si="310"/>
        <v>253094.39999999999</v>
      </c>
      <c r="AJ371" s="46">
        <v>0</v>
      </c>
      <c r="AK371" s="46">
        <v>0</v>
      </c>
      <c r="AL371" s="46">
        <f t="shared" si="316"/>
        <v>0</v>
      </c>
      <c r="AM371" s="46">
        <v>0</v>
      </c>
      <c r="AN371" s="46">
        <f t="shared" si="324"/>
        <v>0</v>
      </c>
      <c r="AO371" s="46">
        <v>0</v>
      </c>
      <c r="AP371" s="46">
        <f t="shared" si="317"/>
        <v>0</v>
      </c>
      <c r="AQ371" s="46">
        <v>0</v>
      </c>
      <c r="AR371" s="46">
        <f t="shared" si="318"/>
        <v>0</v>
      </c>
      <c r="AS371" s="46">
        <v>0</v>
      </c>
      <c r="AT371" s="46">
        <f t="shared" si="319"/>
        <v>0</v>
      </c>
      <c r="AU371" s="46">
        <v>0</v>
      </c>
      <c r="AV371" s="46">
        <f t="shared" si="320"/>
        <v>0</v>
      </c>
      <c r="AW371" s="46">
        <v>0</v>
      </c>
      <c r="AX371" s="46">
        <f t="shared" si="321"/>
        <v>0</v>
      </c>
      <c r="AY371" s="46">
        <v>0</v>
      </c>
      <c r="AZ371" s="46">
        <f t="shared" si="325"/>
        <v>0</v>
      </c>
      <c r="BA371" s="46">
        <v>0</v>
      </c>
      <c r="BB371" s="46">
        <f t="shared" si="326"/>
        <v>0</v>
      </c>
      <c r="BC371" s="46">
        <v>0</v>
      </c>
      <c r="BD371" s="46">
        <f t="shared" si="327"/>
        <v>0</v>
      </c>
      <c r="BE371" s="46">
        <v>243360</v>
      </c>
      <c r="BF371" s="46">
        <f t="shared" si="328"/>
        <v>253094.39999999999</v>
      </c>
      <c r="BG371" s="46">
        <v>0</v>
      </c>
      <c r="BH371" s="46">
        <f t="shared" si="329"/>
        <v>0</v>
      </c>
      <c r="BI371" s="46">
        <v>0</v>
      </c>
      <c r="BJ371" s="46">
        <f t="shared" si="330"/>
        <v>0</v>
      </c>
      <c r="BK371" s="46">
        <v>0</v>
      </c>
      <c r="BL371" s="46">
        <f t="shared" si="331"/>
        <v>0</v>
      </c>
      <c r="BM371" s="46">
        <v>0</v>
      </c>
      <c r="BN371" s="46">
        <f t="shared" si="332"/>
        <v>0</v>
      </c>
      <c r="BO371" s="46">
        <v>0</v>
      </c>
      <c r="BP371" s="46">
        <f t="shared" si="333"/>
        <v>0</v>
      </c>
      <c r="BQ371" s="46">
        <v>0</v>
      </c>
      <c r="BR371" s="46">
        <f t="shared" si="334"/>
        <v>0</v>
      </c>
      <c r="BS371" s="46">
        <v>0</v>
      </c>
      <c r="BT371" s="46">
        <f t="shared" si="335"/>
        <v>0</v>
      </c>
      <c r="BU371" s="46">
        <v>0</v>
      </c>
      <c r="BV371" s="46">
        <f t="shared" si="336"/>
        <v>0</v>
      </c>
      <c r="BW371" s="46">
        <v>0</v>
      </c>
      <c r="BX371" s="46">
        <f t="shared" si="337"/>
        <v>0</v>
      </c>
      <c r="BY371" s="46">
        <v>0</v>
      </c>
      <c r="BZ371" s="46">
        <f t="shared" si="338"/>
        <v>0</v>
      </c>
      <c r="CA371" s="47">
        <v>0</v>
      </c>
      <c r="CB371" s="46">
        <f t="shared" si="339"/>
        <v>0</v>
      </c>
      <c r="CC371" s="48">
        <v>0</v>
      </c>
      <c r="CD371" s="46">
        <f t="shared" si="340"/>
        <v>0</v>
      </c>
      <c r="CE371" s="49">
        <v>30</v>
      </c>
      <c r="CF371" s="50">
        <f t="shared" si="308"/>
        <v>8436.48</v>
      </c>
      <c r="CG371" s="51">
        <v>97344</v>
      </c>
      <c r="CH371" s="52"/>
      <c r="CI371" s="52"/>
      <c r="CJ371" s="52"/>
      <c r="CK371" s="53"/>
      <c r="CL371" s="53"/>
      <c r="CM371" s="53"/>
      <c r="CN371" s="53"/>
      <c r="CO371" s="53"/>
      <c r="CP371" s="53"/>
      <c r="CQ371" s="53"/>
      <c r="CR371" s="53"/>
      <c r="CS371" s="52"/>
      <c r="CT371" s="53"/>
      <c r="CU371" s="52">
        <f t="shared" si="343"/>
        <v>8436.48</v>
      </c>
      <c r="CV371" s="52">
        <f t="shared" si="343"/>
        <v>8436.48</v>
      </c>
      <c r="CW371" s="52">
        <f t="shared" si="343"/>
        <v>8436.48</v>
      </c>
      <c r="CX371" s="52">
        <f t="shared" si="343"/>
        <v>8436.48</v>
      </c>
      <c r="CY371" s="52">
        <f t="shared" si="343"/>
        <v>8436.48</v>
      </c>
      <c r="CZ371" s="52">
        <f t="shared" si="343"/>
        <v>8436.48</v>
      </c>
      <c r="DA371" s="52">
        <f t="shared" si="343"/>
        <v>8436.48</v>
      </c>
      <c r="DB371" s="52">
        <f t="shared" si="343"/>
        <v>8436.48</v>
      </c>
      <c r="DC371" s="52">
        <f t="shared" si="343"/>
        <v>8436.48</v>
      </c>
      <c r="DD371" s="52">
        <f t="shared" si="343"/>
        <v>8436.48</v>
      </c>
      <c r="DE371" s="52">
        <f t="shared" si="343"/>
        <v>8436.48</v>
      </c>
      <c r="DF371" s="52">
        <f t="shared" si="323"/>
        <v>8436.48</v>
      </c>
      <c r="DG371" s="54">
        <v>146016</v>
      </c>
      <c r="DH371" s="55">
        <v>12</v>
      </c>
      <c r="DI371" s="56" t="s">
        <v>920</v>
      </c>
      <c r="DJ371" s="57">
        <v>0</v>
      </c>
      <c r="DK371" s="57">
        <v>0</v>
      </c>
      <c r="DL371" s="57">
        <v>0</v>
      </c>
      <c r="DM371" s="57">
        <v>0</v>
      </c>
      <c r="DN371" s="57">
        <v>0</v>
      </c>
      <c r="DO371" s="57">
        <v>0</v>
      </c>
      <c r="DP371" s="58">
        <v>0</v>
      </c>
      <c r="DQ371" s="58">
        <v>0</v>
      </c>
      <c r="DR371" s="58">
        <v>0</v>
      </c>
      <c r="DS371" s="58">
        <v>0</v>
      </c>
    </row>
    <row r="372" spans="1:123" x14ac:dyDescent="0.25">
      <c r="A372" s="30" t="s">
        <v>1386</v>
      </c>
      <c r="B372" s="65">
        <v>2023250</v>
      </c>
      <c r="C372" s="66"/>
      <c r="D372" s="67" t="s">
        <v>1387</v>
      </c>
      <c r="E372" s="34" t="s">
        <v>616</v>
      </c>
      <c r="F372" s="34" t="s">
        <v>489</v>
      </c>
      <c r="G372" s="34" t="s">
        <v>463</v>
      </c>
      <c r="H372" s="34" t="s">
        <v>54</v>
      </c>
      <c r="I372" s="34" t="s">
        <v>490</v>
      </c>
      <c r="J372" s="34" t="s">
        <v>170</v>
      </c>
      <c r="K372" s="34" t="s">
        <v>491</v>
      </c>
      <c r="L372" s="34" t="s">
        <v>617</v>
      </c>
      <c r="M372" s="36">
        <v>1.04</v>
      </c>
      <c r="N372" s="69" t="s">
        <v>544</v>
      </c>
      <c r="O372" s="69" t="s">
        <v>30</v>
      </c>
      <c r="P372" s="37" t="s">
        <v>493</v>
      </c>
      <c r="Q372" s="38">
        <v>2023</v>
      </c>
      <c r="R372" s="39" t="s">
        <v>470</v>
      </c>
      <c r="S372" s="37" t="s">
        <v>493</v>
      </c>
      <c r="T372" s="39" t="s">
        <v>494</v>
      </c>
      <c r="U372" s="39" t="s">
        <v>495</v>
      </c>
      <c r="V372" s="39" t="s">
        <v>550</v>
      </c>
      <c r="W372" s="40" t="s">
        <v>923</v>
      </c>
      <c r="X372" s="40" t="s">
        <v>504</v>
      </c>
      <c r="Y372" s="41"/>
      <c r="Z372" s="274">
        <v>0</v>
      </c>
      <c r="AA372" s="42"/>
      <c r="AB372" s="43">
        <v>187200</v>
      </c>
      <c r="AC372" s="43">
        <v>0</v>
      </c>
      <c r="AD372" s="43"/>
      <c r="AE372" s="43">
        <v>0</v>
      </c>
      <c r="AF372" s="44"/>
      <c r="AG372" s="45">
        <f t="shared" si="341"/>
        <v>187200</v>
      </c>
      <c r="AH372" s="45">
        <f t="shared" si="342"/>
        <v>194688</v>
      </c>
      <c r="AI372" s="45">
        <f t="shared" si="310"/>
        <v>194688</v>
      </c>
      <c r="AJ372" s="46">
        <v>0</v>
      </c>
      <c r="AK372" s="46">
        <v>0</v>
      </c>
      <c r="AL372" s="46">
        <f t="shared" si="316"/>
        <v>0</v>
      </c>
      <c r="AM372" s="46">
        <v>0</v>
      </c>
      <c r="AN372" s="46">
        <f t="shared" si="324"/>
        <v>0</v>
      </c>
      <c r="AO372" s="46">
        <v>0</v>
      </c>
      <c r="AP372" s="46">
        <f t="shared" si="317"/>
        <v>0</v>
      </c>
      <c r="AQ372" s="46">
        <v>0</v>
      </c>
      <c r="AR372" s="46">
        <f t="shared" si="318"/>
        <v>0</v>
      </c>
      <c r="AS372" s="46">
        <v>0</v>
      </c>
      <c r="AT372" s="46">
        <f t="shared" si="319"/>
        <v>0</v>
      </c>
      <c r="AU372" s="46">
        <v>0</v>
      </c>
      <c r="AV372" s="46">
        <f t="shared" si="320"/>
        <v>0</v>
      </c>
      <c r="AW372" s="46">
        <v>0</v>
      </c>
      <c r="AX372" s="46">
        <f t="shared" si="321"/>
        <v>0</v>
      </c>
      <c r="AY372" s="46">
        <v>0</v>
      </c>
      <c r="AZ372" s="46">
        <f t="shared" si="325"/>
        <v>0</v>
      </c>
      <c r="BA372" s="46">
        <v>0</v>
      </c>
      <c r="BB372" s="46">
        <f t="shared" si="326"/>
        <v>0</v>
      </c>
      <c r="BC372" s="46">
        <v>0</v>
      </c>
      <c r="BD372" s="46">
        <f t="shared" si="327"/>
        <v>0</v>
      </c>
      <c r="BE372" s="46">
        <v>0</v>
      </c>
      <c r="BF372" s="46">
        <f t="shared" si="328"/>
        <v>0</v>
      </c>
      <c r="BG372" s="46">
        <v>187200</v>
      </c>
      <c r="BH372" s="46">
        <f t="shared" si="329"/>
        <v>194688</v>
      </c>
      <c r="BI372" s="46">
        <v>0</v>
      </c>
      <c r="BJ372" s="46">
        <f t="shared" si="330"/>
        <v>0</v>
      </c>
      <c r="BK372" s="46">
        <v>0</v>
      </c>
      <c r="BL372" s="46">
        <f t="shared" si="331"/>
        <v>0</v>
      </c>
      <c r="BM372" s="46">
        <v>0</v>
      </c>
      <c r="BN372" s="46">
        <f t="shared" si="332"/>
        <v>0</v>
      </c>
      <c r="BO372" s="46">
        <v>0</v>
      </c>
      <c r="BP372" s="46">
        <f t="shared" si="333"/>
        <v>0</v>
      </c>
      <c r="BQ372" s="46">
        <v>0</v>
      </c>
      <c r="BR372" s="46">
        <f t="shared" si="334"/>
        <v>0</v>
      </c>
      <c r="BS372" s="46">
        <v>0</v>
      </c>
      <c r="BT372" s="46">
        <f t="shared" si="335"/>
        <v>0</v>
      </c>
      <c r="BU372" s="46">
        <v>0</v>
      </c>
      <c r="BV372" s="46">
        <f t="shared" si="336"/>
        <v>0</v>
      </c>
      <c r="BW372" s="46">
        <v>0</v>
      </c>
      <c r="BX372" s="46">
        <f t="shared" si="337"/>
        <v>0</v>
      </c>
      <c r="BY372" s="46">
        <v>0</v>
      </c>
      <c r="BZ372" s="46">
        <f t="shared" si="338"/>
        <v>0</v>
      </c>
      <c r="CA372" s="47">
        <v>0</v>
      </c>
      <c r="CB372" s="46">
        <f t="shared" si="339"/>
        <v>0</v>
      </c>
      <c r="CC372" s="48">
        <v>0</v>
      </c>
      <c r="CD372" s="46">
        <f t="shared" si="340"/>
        <v>0</v>
      </c>
      <c r="CE372" s="49">
        <v>15</v>
      </c>
      <c r="CF372" s="50">
        <f t="shared" si="308"/>
        <v>12979.2</v>
      </c>
      <c r="CG372" s="51">
        <v>137280</v>
      </c>
      <c r="CH372" s="52"/>
      <c r="CI372" s="52"/>
      <c r="CJ372" s="52"/>
      <c r="CK372" s="53"/>
      <c r="CL372" s="53"/>
      <c r="CM372" s="53"/>
      <c r="CN372" s="53"/>
      <c r="CO372" s="53"/>
      <c r="CP372" s="53"/>
      <c r="CQ372" s="53"/>
      <c r="CR372" s="53"/>
      <c r="CS372" s="53"/>
      <c r="CT372" s="52"/>
      <c r="CU372" s="53"/>
      <c r="CV372" s="52">
        <f t="shared" si="343"/>
        <v>12979.2</v>
      </c>
      <c r="CW372" s="52">
        <f t="shared" si="343"/>
        <v>12979.2</v>
      </c>
      <c r="CX372" s="52">
        <f t="shared" si="343"/>
        <v>12979.2</v>
      </c>
      <c r="CY372" s="52">
        <f t="shared" si="343"/>
        <v>12979.2</v>
      </c>
      <c r="CZ372" s="52">
        <f t="shared" si="343"/>
        <v>12979.2</v>
      </c>
      <c r="DA372" s="52">
        <f t="shared" si="343"/>
        <v>12979.2</v>
      </c>
      <c r="DB372" s="52">
        <f t="shared" si="343"/>
        <v>12979.2</v>
      </c>
      <c r="DC372" s="52">
        <f t="shared" si="343"/>
        <v>12979.2</v>
      </c>
      <c r="DD372" s="52">
        <f t="shared" si="343"/>
        <v>12979.2</v>
      </c>
      <c r="DE372" s="52">
        <f t="shared" si="343"/>
        <v>12979.2</v>
      </c>
      <c r="DF372" s="52">
        <f t="shared" si="323"/>
        <v>12979.2</v>
      </c>
      <c r="DG372" s="54">
        <v>49920</v>
      </c>
      <c r="DH372" s="55">
        <v>11</v>
      </c>
      <c r="DI372" s="56" t="s">
        <v>924</v>
      </c>
      <c r="DJ372" s="57">
        <v>0</v>
      </c>
      <c r="DK372" s="57">
        <v>0</v>
      </c>
      <c r="DL372" s="57">
        <v>0</v>
      </c>
      <c r="DM372" s="57">
        <v>0</v>
      </c>
      <c r="DN372" s="57">
        <v>0</v>
      </c>
      <c r="DO372" s="57">
        <v>0</v>
      </c>
      <c r="DP372" s="58">
        <v>0</v>
      </c>
      <c r="DQ372" s="58">
        <v>0</v>
      </c>
      <c r="DR372" s="58">
        <v>0</v>
      </c>
      <c r="DS372" s="58">
        <v>0</v>
      </c>
    </row>
    <row r="373" spans="1:123" x14ac:dyDescent="0.25">
      <c r="A373" s="30" t="s">
        <v>1388</v>
      </c>
      <c r="B373" s="65">
        <v>2023250</v>
      </c>
      <c r="C373" s="66"/>
      <c r="D373" s="67" t="s">
        <v>1389</v>
      </c>
      <c r="E373" s="34" t="s">
        <v>616</v>
      </c>
      <c r="F373" s="34" t="s">
        <v>489</v>
      </c>
      <c r="G373" s="34" t="s">
        <v>463</v>
      </c>
      <c r="H373" s="34" t="s">
        <v>54</v>
      </c>
      <c r="I373" s="34" t="s">
        <v>490</v>
      </c>
      <c r="J373" s="34" t="s">
        <v>170</v>
      </c>
      <c r="K373" s="34" t="s">
        <v>491</v>
      </c>
      <c r="L373" s="34" t="s">
        <v>617</v>
      </c>
      <c r="M373" s="36">
        <v>1.04</v>
      </c>
      <c r="N373" s="69" t="s">
        <v>544</v>
      </c>
      <c r="O373" s="69" t="s">
        <v>30</v>
      </c>
      <c r="P373" s="37" t="s">
        <v>493</v>
      </c>
      <c r="Q373" s="38">
        <v>2023</v>
      </c>
      <c r="R373" s="39" t="s">
        <v>470</v>
      </c>
      <c r="S373" s="37" t="s">
        <v>493</v>
      </c>
      <c r="T373" s="39" t="s">
        <v>494</v>
      </c>
      <c r="U373" s="39" t="s">
        <v>495</v>
      </c>
      <c r="V373" s="39" t="s">
        <v>550</v>
      </c>
      <c r="W373" s="40" t="s">
        <v>919</v>
      </c>
      <c r="X373" s="40" t="s">
        <v>504</v>
      </c>
      <c r="Y373" s="41"/>
      <c r="Z373" s="274">
        <v>0</v>
      </c>
      <c r="AA373" s="42"/>
      <c r="AB373" s="43">
        <v>243360</v>
      </c>
      <c r="AC373" s="43">
        <v>0</v>
      </c>
      <c r="AD373" s="43"/>
      <c r="AE373" s="43">
        <v>0</v>
      </c>
      <c r="AF373" s="44"/>
      <c r="AG373" s="45">
        <f t="shared" si="341"/>
        <v>243360</v>
      </c>
      <c r="AH373" s="45">
        <f t="shared" si="342"/>
        <v>253094.39999999999</v>
      </c>
      <c r="AI373" s="45">
        <f t="shared" si="310"/>
        <v>253094.39999999999</v>
      </c>
      <c r="AJ373" s="46">
        <v>0</v>
      </c>
      <c r="AK373" s="46">
        <v>0</v>
      </c>
      <c r="AL373" s="46">
        <f t="shared" si="316"/>
        <v>0</v>
      </c>
      <c r="AM373" s="46">
        <v>0</v>
      </c>
      <c r="AN373" s="46">
        <f t="shared" si="324"/>
        <v>0</v>
      </c>
      <c r="AO373" s="46">
        <v>0</v>
      </c>
      <c r="AP373" s="46">
        <f t="shared" si="317"/>
        <v>0</v>
      </c>
      <c r="AQ373" s="46">
        <v>0</v>
      </c>
      <c r="AR373" s="46">
        <f t="shared" si="318"/>
        <v>0</v>
      </c>
      <c r="AS373" s="46">
        <v>0</v>
      </c>
      <c r="AT373" s="46">
        <f t="shared" si="319"/>
        <v>0</v>
      </c>
      <c r="AU373" s="46">
        <v>0</v>
      </c>
      <c r="AV373" s="46">
        <f t="shared" si="320"/>
        <v>0</v>
      </c>
      <c r="AW373" s="46">
        <v>0</v>
      </c>
      <c r="AX373" s="46">
        <f t="shared" si="321"/>
        <v>0</v>
      </c>
      <c r="AY373" s="46">
        <v>0</v>
      </c>
      <c r="AZ373" s="46">
        <f t="shared" si="325"/>
        <v>0</v>
      </c>
      <c r="BA373" s="46">
        <v>0</v>
      </c>
      <c r="BB373" s="46">
        <f t="shared" si="326"/>
        <v>0</v>
      </c>
      <c r="BC373" s="46">
        <v>0</v>
      </c>
      <c r="BD373" s="46">
        <f t="shared" si="327"/>
        <v>0</v>
      </c>
      <c r="BE373" s="46">
        <v>0</v>
      </c>
      <c r="BF373" s="46">
        <f t="shared" si="328"/>
        <v>0</v>
      </c>
      <c r="BG373" s="46">
        <v>243360</v>
      </c>
      <c r="BH373" s="46">
        <f t="shared" si="329"/>
        <v>253094.39999999999</v>
      </c>
      <c r="BI373" s="46">
        <v>0</v>
      </c>
      <c r="BJ373" s="46">
        <f t="shared" si="330"/>
        <v>0</v>
      </c>
      <c r="BK373" s="46">
        <v>0</v>
      </c>
      <c r="BL373" s="46">
        <f t="shared" si="331"/>
        <v>0</v>
      </c>
      <c r="BM373" s="46">
        <v>0</v>
      </c>
      <c r="BN373" s="46">
        <f t="shared" si="332"/>
        <v>0</v>
      </c>
      <c r="BO373" s="46">
        <v>0</v>
      </c>
      <c r="BP373" s="46">
        <f t="shared" si="333"/>
        <v>0</v>
      </c>
      <c r="BQ373" s="46">
        <v>0</v>
      </c>
      <c r="BR373" s="46">
        <f t="shared" si="334"/>
        <v>0</v>
      </c>
      <c r="BS373" s="46">
        <v>0</v>
      </c>
      <c r="BT373" s="46">
        <f t="shared" si="335"/>
        <v>0</v>
      </c>
      <c r="BU373" s="46">
        <v>0</v>
      </c>
      <c r="BV373" s="46">
        <f t="shared" si="336"/>
        <v>0</v>
      </c>
      <c r="BW373" s="46">
        <v>0</v>
      </c>
      <c r="BX373" s="46">
        <f t="shared" si="337"/>
        <v>0</v>
      </c>
      <c r="BY373" s="46">
        <v>0</v>
      </c>
      <c r="BZ373" s="46">
        <f t="shared" si="338"/>
        <v>0</v>
      </c>
      <c r="CA373" s="47">
        <v>0</v>
      </c>
      <c r="CB373" s="46">
        <f t="shared" si="339"/>
        <v>0</v>
      </c>
      <c r="CC373" s="48">
        <v>0</v>
      </c>
      <c r="CD373" s="46">
        <f t="shared" si="340"/>
        <v>0</v>
      </c>
      <c r="CE373" s="49">
        <v>30</v>
      </c>
      <c r="CF373" s="50">
        <f t="shared" si="308"/>
        <v>8436.48</v>
      </c>
      <c r="CG373" s="51">
        <v>89232</v>
      </c>
      <c r="CH373" s="52"/>
      <c r="CI373" s="52"/>
      <c r="CJ373" s="52"/>
      <c r="CK373" s="53"/>
      <c r="CL373" s="53"/>
      <c r="CM373" s="53"/>
      <c r="CN373" s="53"/>
      <c r="CO373" s="53"/>
      <c r="CP373" s="53"/>
      <c r="CQ373" s="53"/>
      <c r="CR373" s="53"/>
      <c r="CS373" s="53"/>
      <c r="CT373" s="52"/>
      <c r="CU373" s="53"/>
      <c r="CV373" s="52">
        <f t="shared" si="343"/>
        <v>8436.48</v>
      </c>
      <c r="CW373" s="52">
        <f t="shared" si="343"/>
        <v>8436.48</v>
      </c>
      <c r="CX373" s="52">
        <f t="shared" si="343"/>
        <v>8436.48</v>
      </c>
      <c r="CY373" s="52">
        <f t="shared" si="343"/>
        <v>8436.48</v>
      </c>
      <c r="CZ373" s="52">
        <f t="shared" si="343"/>
        <v>8436.48</v>
      </c>
      <c r="DA373" s="52">
        <f t="shared" si="343"/>
        <v>8436.48</v>
      </c>
      <c r="DB373" s="52">
        <f t="shared" si="343"/>
        <v>8436.48</v>
      </c>
      <c r="DC373" s="52">
        <f t="shared" si="343"/>
        <v>8436.48</v>
      </c>
      <c r="DD373" s="52">
        <f t="shared" si="343"/>
        <v>8436.48</v>
      </c>
      <c r="DE373" s="52">
        <f t="shared" si="343"/>
        <v>8436.48</v>
      </c>
      <c r="DF373" s="52">
        <f t="shared" si="323"/>
        <v>8436.48</v>
      </c>
      <c r="DG373" s="54">
        <v>154128</v>
      </c>
      <c r="DH373" s="55">
        <v>11</v>
      </c>
      <c r="DI373" s="56" t="s">
        <v>920</v>
      </c>
      <c r="DJ373" s="57">
        <v>0</v>
      </c>
      <c r="DK373" s="57">
        <v>0</v>
      </c>
      <c r="DL373" s="57">
        <v>0</v>
      </c>
      <c r="DM373" s="57">
        <v>0</v>
      </c>
      <c r="DN373" s="57">
        <v>0</v>
      </c>
      <c r="DO373" s="57">
        <v>0</v>
      </c>
      <c r="DP373" s="58">
        <v>0</v>
      </c>
      <c r="DQ373" s="58">
        <v>0</v>
      </c>
      <c r="DR373" s="58">
        <v>0</v>
      </c>
      <c r="DS373" s="58">
        <v>0</v>
      </c>
    </row>
    <row r="374" spans="1:123" x14ac:dyDescent="0.25">
      <c r="A374" s="30" t="s">
        <v>1390</v>
      </c>
      <c r="B374" s="65">
        <v>2023251</v>
      </c>
      <c r="C374" s="66"/>
      <c r="D374" s="67" t="s">
        <v>1391</v>
      </c>
      <c r="E374" s="34" t="s">
        <v>616</v>
      </c>
      <c r="F374" s="34" t="s">
        <v>489</v>
      </c>
      <c r="G374" s="34" t="s">
        <v>463</v>
      </c>
      <c r="H374" s="34" t="s">
        <v>54</v>
      </c>
      <c r="I374" s="34" t="s">
        <v>490</v>
      </c>
      <c r="J374" s="34" t="s">
        <v>170</v>
      </c>
      <c r="K374" s="34" t="s">
        <v>491</v>
      </c>
      <c r="L374" s="34" t="s">
        <v>617</v>
      </c>
      <c r="M374" s="36">
        <v>1.04</v>
      </c>
      <c r="N374" s="69" t="s">
        <v>544</v>
      </c>
      <c r="O374" s="69" t="s">
        <v>30</v>
      </c>
      <c r="P374" s="37" t="s">
        <v>493</v>
      </c>
      <c r="Q374" s="38">
        <v>2023</v>
      </c>
      <c r="R374" s="39" t="s">
        <v>470</v>
      </c>
      <c r="S374" s="37" t="s">
        <v>493</v>
      </c>
      <c r="T374" s="39" t="s">
        <v>494</v>
      </c>
      <c r="U374" s="39" t="s">
        <v>495</v>
      </c>
      <c r="V374" s="39" t="s">
        <v>550</v>
      </c>
      <c r="W374" s="40" t="s">
        <v>923</v>
      </c>
      <c r="X374" s="40" t="s">
        <v>504</v>
      </c>
      <c r="Y374" s="41"/>
      <c r="Z374" s="274">
        <v>0</v>
      </c>
      <c r="AA374" s="42"/>
      <c r="AB374" s="43">
        <v>187200</v>
      </c>
      <c r="AC374" s="43">
        <v>0</v>
      </c>
      <c r="AD374" s="43"/>
      <c r="AE374" s="43">
        <v>0</v>
      </c>
      <c r="AF374" s="44"/>
      <c r="AG374" s="45">
        <f t="shared" si="341"/>
        <v>187200</v>
      </c>
      <c r="AH374" s="45">
        <f t="shared" si="342"/>
        <v>194688</v>
      </c>
      <c r="AI374" s="45">
        <f t="shared" si="310"/>
        <v>194688</v>
      </c>
      <c r="AJ374" s="46">
        <v>0</v>
      </c>
      <c r="AK374" s="46">
        <v>0</v>
      </c>
      <c r="AL374" s="46">
        <f t="shared" si="316"/>
        <v>0</v>
      </c>
      <c r="AM374" s="46">
        <v>0</v>
      </c>
      <c r="AN374" s="46">
        <f t="shared" si="324"/>
        <v>0</v>
      </c>
      <c r="AO374" s="46">
        <v>0</v>
      </c>
      <c r="AP374" s="46">
        <f t="shared" si="317"/>
        <v>0</v>
      </c>
      <c r="AQ374" s="46">
        <v>0</v>
      </c>
      <c r="AR374" s="46">
        <f t="shared" si="318"/>
        <v>0</v>
      </c>
      <c r="AS374" s="46">
        <v>0</v>
      </c>
      <c r="AT374" s="46">
        <f t="shared" si="319"/>
        <v>0</v>
      </c>
      <c r="AU374" s="46">
        <v>0</v>
      </c>
      <c r="AV374" s="46">
        <f t="shared" si="320"/>
        <v>0</v>
      </c>
      <c r="AW374" s="46">
        <v>0</v>
      </c>
      <c r="AX374" s="46">
        <f t="shared" si="321"/>
        <v>0</v>
      </c>
      <c r="AY374" s="46">
        <v>0</v>
      </c>
      <c r="AZ374" s="46">
        <f t="shared" si="325"/>
        <v>0</v>
      </c>
      <c r="BA374" s="46">
        <v>0</v>
      </c>
      <c r="BB374" s="46">
        <f t="shared" si="326"/>
        <v>0</v>
      </c>
      <c r="BC374" s="46">
        <v>0</v>
      </c>
      <c r="BD374" s="46">
        <f t="shared" si="327"/>
        <v>0</v>
      </c>
      <c r="BE374" s="46">
        <v>0</v>
      </c>
      <c r="BF374" s="46">
        <f t="shared" si="328"/>
        <v>0</v>
      </c>
      <c r="BG374" s="46">
        <v>0</v>
      </c>
      <c r="BH374" s="46">
        <f t="shared" si="329"/>
        <v>0</v>
      </c>
      <c r="BI374" s="46">
        <v>187200</v>
      </c>
      <c r="BJ374" s="46">
        <f t="shared" si="330"/>
        <v>194688</v>
      </c>
      <c r="BK374" s="46">
        <v>0</v>
      </c>
      <c r="BL374" s="46">
        <f t="shared" si="331"/>
        <v>0</v>
      </c>
      <c r="BM374" s="46">
        <v>0</v>
      </c>
      <c r="BN374" s="46">
        <f t="shared" si="332"/>
        <v>0</v>
      </c>
      <c r="BO374" s="46">
        <v>0</v>
      </c>
      <c r="BP374" s="46">
        <f t="shared" si="333"/>
        <v>0</v>
      </c>
      <c r="BQ374" s="46">
        <v>0</v>
      </c>
      <c r="BR374" s="46">
        <f t="shared" si="334"/>
        <v>0</v>
      </c>
      <c r="BS374" s="46">
        <v>0</v>
      </c>
      <c r="BT374" s="46">
        <f t="shared" si="335"/>
        <v>0</v>
      </c>
      <c r="BU374" s="46">
        <v>0</v>
      </c>
      <c r="BV374" s="46">
        <f t="shared" si="336"/>
        <v>0</v>
      </c>
      <c r="BW374" s="46">
        <v>0</v>
      </c>
      <c r="BX374" s="46">
        <f t="shared" si="337"/>
        <v>0</v>
      </c>
      <c r="BY374" s="46">
        <v>0</v>
      </c>
      <c r="BZ374" s="46">
        <f t="shared" si="338"/>
        <v>0</v>
      </c>
      <c r="CA374" s="47">
        <v>0</v>
      </c>
      <c r="CB374" s="46">
        <f t="shared" si="339"/>
        <v>0</v>
      </c>
      <c r="CC374" s="48">
        <v>0</v>
      </c>
      <c r="CD374" s="46">
        <f t="shared" si="340"/>
        <v>0</v>
      </c>
      <c r="CE374" s="49">
        <v>15</v>
      </c>
      <c r="CF374" s="50">
        <f t="shared" si="308"/>
        <v>12979.2</v>
      </c>
      <c r="CG374" s="51">
        <v>124800</v>
      </c>
      <c r="CH374" s="52"/>
      <c r="CI374" s="52"/>
      <c r="CJ374" s="52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2"/>
      <c r="CV374" s="53"/>
      <c r="CW374" s="52">
        <f t="shared" si="343"/>
        <v>12979.2</v>
      </c>
      <c r="CX374" s="52">
        <f t="shared" si="343"/>
        <v>12979.2</v>
      </c>
      <c r="CY374" s="52">
        <f t="shared" si="343"/>
        <v>12979.2</v>
      </c>
      <c r="CZ374" s="52">
        <f t="shared" si="343"/>
        <v>12979.2</v>
      </c>
      <c r="DA374" s="52">
        <f t="shared" si="343"/>
        <v>12979.2</v>
      </c>
      <c r="DB374" s="52">
        <f t="shared" si="343"/>
        <v>12979.2</v>
      </c>
      <c r="DC374" s="52">
        <f t="shared" si="343"/>
        <v>12979.2</v>
      </c>
      <c r="DD374" s="52">
        <f t="shared" si="343"/>
        <v>12979.2</v>
      </c>
      <c r="DE374" s="52">
        <f t="shared" si="343"/>
        <v>12979.2</v>
      </c>
      <c r="DF374" s="52">
        <f t="shared" si="343"/>
        <v>12979.2</v>
      </c>
      <c r="DG374" s="54">
        <v>62400</v>
      </c>
      <c r="DH374" s="55">
        <v>10</v>
      </c>
      <c r="DI374" s="56" t="s">
        <v>924</v>
      </c>
      <c r="DJ374" s="57">
        <v>0</v>
      </c>
      <c r="DK374" s="57">
        <v>0</v>
      </c>
      <c r="DL374" s="57">
        <v>0</v>
      </c>
      <c r="DM374" s="57">
        <v>0</v>
      </c>
      <c r="DN374" s="57">
        <v>0</v>
      </c>
      <c r="DO374" s="57">
        <v>0</v>
      </c>
      <c r="DP374" s="58">
        <v>0</v>
      </c>
      <c r="DQ374" s="58">
        <v>0</v>
      </c>
      <c r="DR374" s="58">
        <v>0</v>
      </c>
      <c r="DS374" s="58">
        <v>0</v>
      </c>
    </row>
    <row r="375" spans="1:123" x14ac:dyDescent="0.25">
      <c r="A375" s="30" t="s">
        <v>1392</v>
      </c>
      <c r="B375" s="65">
        <v>2023251</v>
      </c>
      <c r="C375" s="66"/>
      <c r="D375" s="67" t="s">
        <v>1393</v>
      </c>
      <c r="E375" s="34" t="s">
        <v>616</v>
      </c>
      <c r="F375" s="34" t="s">
        <v>489</v>
      </c>
      <c r="G375" s="34" t="s">
        <v>463</v>
      </c>
      <c r="H375" s="34" t="s">
        <v>54</v>
      </c>
      <c r="I375" s="34" t="s">
        <v>490</v>
      </c>
      <c r="J375" s="34" t="s">
        <v>170</v>
      </c>
      <c r="K375" s="34" t="s">
        <v>491</v>
      </c>
      <c r="L375" s="34" t="s">
        <v>617</v>
      </c>
      <c r="M375" s="36">
        <v>1.04</v>
      </c>
      <c r="N375" s="69" t="s">
        <v>544</v>
      </c>
      <c r="O375" s="69" t="s">
        <v>30</v>
      </c>
      <c r="P375" s="37" t="s">
        <v>493</v>
      </c>
      <c r="Q375" s="38">
        <v>2023</v>
      </c>
      <c r="R375" s="39" t="s">
        <v>470</v>
      </c>
      <c r="S375" s="37" t="s">
        <v>493</v>
      </c>
      <c r="T375" s="39" t="s">
        <v>494</v>
      </c>
      <c r="U375" s="39" t="s">
        <v>495</v>
      </c>
      <c r="V375" s="39" t="s">
        <v>550</v>
      </c>
      <c r="W375" s="40" t="s">
        <v>919</v>
      </c>
      <c r="X375" s="40" t="s">
        <v>504</v>
      </c>
      <c r="Y375" s="41"/>
      <c r="Z375" s="274">
        <v>0</v>
      </c>
      <c r="AA375" s="42"/>
      <c r="AB375" s="43">
        <v>243360</v>
      </c>
      <c r="AC375" s="43">
        <v>0</v>
      </c>
      <c r="AD375" s="43"/>
      <c r="AE375" s="43">
        <v>0</v>
      </c>
      <c r="AF375" s="44"/>
      <c r="AG375" s="45">
        <f t="shared" si="341"/>
        <v>243360</v>
      </c>
      <c r="AH375" s="45">
        <f t="shared" si="342"/>
        <v>253094.39999999999</v>
      </c>
      <c r="AI375" s="45">
        <f t="shared" si="310"/>
        <v>253094.39999999999</v>
      </c>
      <c r="AJ375" s="46">
        <v>0</v>
      </c>
      <c r="AK375" s="46">
        <v>0</v>
      </c>
      <c r="AL375" s="46">
        <f t="shared" si="316"/>
        <v>0</v>
      </c>
      <c r="AM375" s="46">
        <v>0</v>
      </c>
      <c r="AN375" s="46">
        <f t="shared" si="324"/>
        <v>0</v>
      </c>
      <c r="AO375" s="46">
        <v>0</v>
      </c>
      <c r="AP375" s="46">
        <f t="shared" si="317"/>
        <v>0</v>
      </c>
      <c r="AQ375" s="46">
        <v>0</v>
      </c>
      <c r="AR375" s="46">
        <f t="shared" si="318"/>
        <v>0</v>
      </c>
      <c r="AS375" s="46">
        <v>0</v>
      </c>
      <c r="AT375" s="46">
        <f t="shared" si="319"/>
        <v>0</v>
      </c>
      <c r="AU375" s="46">
        <v>0</v>
      </c>
      <c r="AV375" s="46">
        <f t="shared" si="320"/>
        <v>0</v>
      </c>
      <c r="AW375" s="46">
        <v>0</v>
      </c>
      <c r="AX375" s="46">
        <f t="shared" si="321"/>
        <v>0</v>
      </c>
      <c r="AY375" s="46">
        <v>0</v>
      </c>
      <c r="AZ375" s="46">
        <f t="shared" si="325"/>
        <v>0</v>
      </c>
      <c r="BA375" s="46">
        <v>0</v>
      </c>
      <c r="BB375" s="46">
        <f t="shared" si="326"/>
        <v>0</v>
      </c>
      <c r="BC375" s="46">
        <v>0</v>
      </c>
      <c r="BD375" s="46">
        <f t="shared" si="327"/>
        <v>0</v>
      </c>
      <c r="BE375" s="46">
        <v>0</v>
      </c>
      <c r="BF375" s="46">
        <f t="shared" si="328"/>
        <v>0</v>
      </c>
      <c r="BG375" s="46">
        <v>0</v>
      </c>
      <c r="BH375" s="46">
        <f t="shared" si="329"/>
        <v>0</v>
      </c>
      <c r="BI375" s="46">
        <v>243360</v>
      </c>
      <c r="BJ375" s="46">
        <f t="shared" si="330"/>
        <v>253094.39999999999</v>
      </c>
      <c r="BK375" s="46">
        <v>0</v>
      </c>
      <c r="BL375" s="46">
        <f t="shared" si="331"/>
        <v>0</v>
      </c>
      <c r="BM375" s="46">
        <v>0</v>
      </c>
      <c r="BN375" s="46">
        <f t="shared" si="332"/>
        <v>0</v>
      </c>
      <c r="BO375" s="46">
        <v>0</v>
      </c>
      <c r="BP375" s="46">
        <f t="shared" si="333"/>
        <v>0</v>
      </c>
      <c r="BQ375" s="46">
        <v>0</v>
      </c>
      <c r="BR375" s="46">
        <f t="shared" si="334"/>
        <v>0</v>
      </c>
      <c r="BS375" s="46">
        <v>0</v>
      </c>
      <c r="BT375" s="46">
        <f t="shared" si="335"/>
        <v>0</v>
      </c>
      <c r="BU375" s="46">
        <v>0</v>
      </c>
      <c r="BV375" s="46">
        <f t="shared" si="336"/>
        <v>0</v>
      </c>
      <c r="BW375" s="46">
        <v>0</v>
      </c>
      <c r="BX375" s="46">
        <f t="shared" si="337"/>
        <v>0</v>
      </c>
      <c r="BY375" s="46">
        <v>0</v>
      </c>
      <c r="BZ375" s="46">
        <f t="shared" si="338"/>
        <v>0</v>
      </c>
      <c r="CA375" s="47">
        <v>0</v>
      </c>
      <c r="CB375" s="46">
        <f t="shared" si="339"/>
        <v>0</v>
      </c>
      <c r="CC375" s="48">
        <v>0</v>
      </c>
      <c r="CD375" s="46">
        <f t="shared" si="340"/>
        <v>0</v>
      </c>
      <c r="CE375" s="49">
        <v>30</v>
      </c>
      <c r="CF375" s="50">
        <f t="shared" si="308"/>
        <v>8436.48</v>
      </c>
      <c r="CG375" s="51">
        <v>81120</v>
      </c>
      <c r="CH375" s="52"/>
      <c r="CI375" s="52"/>
      <c r="CJ375" s="52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2"/>
      <c r="CV375" s="53"/>
      <c r="CW375" s="52">
        <f t="shared" si="343"/>
        <v>8436.48</v>
      </c>
      <c r="CX375" s="52">
        <f t="shared" si="343"/>
        <v>8436.48</v>
      </c>
      <c r="CY375" s="52">
        <f t="shared" si="343"/>
        <v>8436.48</v>
      </c>
      <c r="CZ375" s="52">
        <f t="shared" si="343"/>
        <v>8436.48</v>
      </c>
      <c r="DA375" s="52">
        <f t="shared" si="343"/>
        <v>8436.48</v>
      </c>
      <c r="DB375" s="52">
        <f t="shared" si="343"/>
        <v>8436.48</v>
      </c>
      <c r="DC375" s="52">
        <f t="shared" si="343"/>
        <v>8436.48</v>
      </c>
      <c r="DD375" s="52">
        <f t="shared" si="343"/>
        <v>8436.48</v>
      </c>
      <c r="DE375" s="52">
        <f t="shared" si="343"/>
        <v>8436.48</v>
      </c>
      <c r="DF375" s="52">
        <f t="shared" si="343"/>
        <v>8436.48</v>
      </c>
      <c r="DG375" s="54">
        <v>162240</v>
      </c>
      <c r="DH375" s="55">
        <v>10</v>
      </c>
      <c r="DI375" s="56" t="s">
        <v>920</v>
      </c>
      <c r="DJ375" s="57">
        <v>0</v>
      </c>
      <c r="DK375" s="57">
        <v>0</v>
      </c>
      <c r="DL375" s="57">
        <v>0</v>
      </c>
      <c r="DM375" s="57">
        <v>0</v>
      </c>
      <c r="DN375" s="57">
        <v>0</v>
      </c>
      <c r="DO375" s="57">
        <v>0</v>
      </c>
      <c r="DP375" s="58">
        <v>0</v>
      </c>
      <c r="DQ375" s="58">
        <v>0</v>
      </c>
      <c r="DR375" s="58">
        <v>0</v>
      </c>
      <c r="DS375" s="58">
        <v>0</v>
      </c>
    </row>
    <row r="376" spans="1:123" x14ac:dyDescent="0.25">
      <c r="A376" s="30" t="s">
        <v>1394</v>
      </c>
      <c r="B376" s="65">
        <v>2023252</v>
      </c>
      <c r="C376" s="66"/>
      <c r="D376" s="67" t="s">
        <v>1395</v>
      </c>
      <c r="E376" s="34" t="s">
        <v>616</v>
      </c>
      <c r="F376" s="34" t="s">
        <v>489</v>
      </c>
      <c r="G376" s="34" t="s">
        <v>463</v>
      </c>
      <c r="H376" s="34" t="s">
        <v>54</v>
      </c>
      <c r="I376" s="34" t="s">
        <v>490</v>
      </c>
      <c r="J376" s="34" t="s">
        <v>170</v>
      </c>
      <c r="K376" s="34" t="s">
        <v>491</v>
      </c>
      <c r="L376" s="34" t="s">
        <v>617</v>
      </c>
      <c r="M376" s="36">
        <v>1.04</v>
      </c>
      <c r="N376" s="69" t="s">
        <v>544</v>
      </c>
      <c r="O376" s="69" t="s">
        <v>30</v>
      </c>
      <c r="P376" s="37" t="s">
        <v>493</v>
      </c>
      <c r="Q376" s="38">
        <v>2023</v>
      </c>
      <c r="R376" s="39" t="s">
        <v>470</v>
      </c>
      <c r="S376" s="37" t="s">
        <v>493</v>
      </c>
      <c r="T376" s="39" t="s">
        <v>494</v>
      </c>
      <c r="U376" s="39" t="s">
        <v>495</v>
      </c>
      <c r="V376" s="39" t="s">
        <v>550</v>
      </c>
      <c r="W376" s="40" t="s">
        <v>923</v>
      </c>
      <c r="X376" s="40" t="s">
        <v>504</v>
      </c>
      <c r="Y376" s="41"/>
      <c r="Z376" s="274">
        <v>0</v>
      </c>
      <c r="AA376" s="42"/>
      <c r="AB376" s="43">
        <v>187200</v>
      </c>
      <c r="AC376" s="43">
        <v>0</v>
      </c>
      <c r="AD376" s="43"/>
      <c r="AE376" s="43">
        <v>0</v>
      </c>
      <c r="AF376" s="44"/>
      <c r="AG376" s="45">
        <f t="shared" si="341"/>
        <v>187200</v>
      </c>
      <c r="AH376" s="45">
        <f t="shared" si="342"/>
        <v>194688</v>
      </c>
      <c r="AI376" s="45">
        <f t="shared" si="310"/>
        <v>194688</v>
      </c>
      <c r="AJ376" s="46">
        <v>0</v>
      </c>
      <c r="AK376" s="46">
        <v>0</v>
      </c>
      <c r="AL376" s="46">
        <f t="shared" si="316"/>
        <v>0</v>
      </c>
      <c r="AM376" s="46">
        <v>0</v>
      </c>
      <c r="AN376" s="46">
        <f t="shared" si="324"/>
        <v>0</v>
      </c>
      <c r="AO376" s="46">
        <v>0</v>
      </c>
      <c r="AP376" s="46">
        <f t="shared" si="317"/>
        <v>0</v>
      </c>
      <c r="AQ376" s="46">
        <v>0</v>
      </c>
      <c r="AR376" s="46">
        <f t="shared" si="318"/>
        <v>0</v>
      </c>
      <c r="AS376" s="46">
        <v>0</v>
      </c>
      <c r="AT376" s="46">
        <f t="shared" si="319"/>
        <v>0</v>
      </c>
      <c r="AU376" s="46">
        <v>0</v>
      </c>
      <c r="AV376" s="46">
        <f t="shared" si="320"/>
        <v>0</v>
      </c>
      <c r="AW376" s="46">
        <v>0</v>
      </c>
      <c r="AX376" s="46">
        <f t="shared" si="321"/>
        <v>0</v>
      </c>
      <c r="AY376" s="46">
        <v>0</v>
      </c>
      <c r="AZ376" s="46">
        <f t="shared" si="325"/>
        <v>0</v>
      </c>
      <c r="BA376" s="46">
        <v>0</v>
      </c>
      <c r="BB376" s="46">
        <f t="shared" si="326"/>
        <v>0</v>
      </c>
      <c r="BC376" s="46">
        <v>0</v>
      </c>
      <c r="BD376" s="46">
        <f t="shared" si="327"/>
        <v>0</v>
      </c>
      <c r="BE376" s="46">
        <v>0</v>
      </c>
      <c r="BF376" s="46">
        <f t="shared" si="328"/>
        <v>0</v>
      </c>
      <c r="BG376" s="46">
        <v>0</v>
      </c>
      <c r="BH376" s="46">
        <f t="shared" si="329"/>
        <v>0</v>
      </c>
      <c r="BI376" s="46">
        <v>0</v>
      </c>
      <c r="BJ376" s="46">
        <f t="shared" si="330"/>
        <v>0</v>
      </c>
      <c r="BK376" s="46">
        <v>187200</v>
      </c>
      <c r="BL376" s="46">
        <f t="shared" si="331"/>
        <v>194688</v>
      </c>
      <c r="BM376" s="46">
        <v>0</v>
      </c>
      <c r="BN376" s="46">
        <f t="shared" si="332"/>
        <v>0</v>
      </c>
      <c r="BO376" s="46">
        <v>0</v>
      </c>
      <c r="BP376" s="46">
        <f t="shared" si="333"/>
        <v>0</v>
      </c>
      <c r="BQ376" s="46">
        <v>0</v>
      </c>
      <c r="BR376" s="46">
        <f t="shared" si="334"/>
        <v>0</v>
      </c>
      <c r="BS376" s="46">
        <v>0</v>
      </c>
      <c r="BT376" s="46">
        <f t="shared" si="335"/>
        <v>0</v>
      </c>
      <c r="BU376" s="46">
        <v>0</v>
      </c>
      <c r="BV376" s="46">
        <f t="shared" si="336"/>
        <v>0</v>
      </c>
      <c r="BW376" s="46">
        <v>0</v>
      </c>
      <c r="BX376" s="46">
        <f t="shared" si="337"/>
        <v>0</v>
      </c>
      <c r="BY376" s="46">
        <v>0</v>
      </c>
      <c r="BZ376" s="46">
        <f t="shared" si="338"/>
        <v>0</v>
      </c>
      <c r="CA376" s="47">
        <v>0</v>
      </c>
      <c r="CB376" s="46">
        <f t="shared" si="339"/>
        <v>0</v>
      </c>
      <c r="CC376" s="48">
        <v>0</v>
      </c>
      <c r="CD376" s="46">
        <f t="shared" si="340"/>
        <v>0</v>
      </c>
      <c r="CE376" s="49">
        <v>15</v>
      </c>
      <c r="CF376" s="50">
        <f t="shared" ref="CF376:CF439" si="344">(AI376-AC376)/CE376</f>
        <v>12979.2</v>
      </c>
      <c r="CG376" s="51">
        <v>112320</v>
      </c>
      <c r="CH376" s="52"/>
      <c r="CI376" s="52"/>
      <c r="CJ376" s="52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2"/>
      <c r="CW376" s="53"/>
      <c r="CX376" s="52">
        <f t="shared" si="343"/>
        <v>12979.2</v>
      </c>
      <c r="CY376" s="52">
        <f t="shared" si="343"/>
        <v>12979.2</v>
      </c>
      <c r="CZ376" s="52">
        <f t="shared" si="343"/>
        <v>12979.2</v>
      </c>
      <c r="DA376" s="52">
        <f t="shared" si="343"/>
        <v>12979.2</v>
      </c>
      <c r="DB376" s="52">
        <f t="shared" si="343"/>
        <v>12979.2</v>
      </c>
      <c r="DC376" s="52">
        <f t="shared" si="343"/>
        <v>12979.2</v>
      </c>
      <c r="DD376" s="52">
        <f t="shared" si="343"/>
        <v>12979.2</v>
      </c>
      <c r="DE376" s="52">
        <f t="shared" si="343"/>
        <v>12979.2</v>
      </c>
      <c r="DF376" s="52">
        <f t="shared" si="343"/>
        <v>12979.2</v>
      </c>
      <c r="DG376" s="54">
        <v>74880</v>
      </c>
      <c r="DH376" s="55">
        <v>9</v>
      </c>
      <c r="DI376" s="56" t="s">
        <v>924</v>
      </c>
      <c r="DJ376" s="57">
        <v>0</v>
      </c>
      <c r="DK376" s="57">
        <v>0</v>
      </c>
      <c r="DL376" s="57">
        <v>0</v>
      </c>
      <c r="DM376" s="57">
        <v>0</v>
      </c>
      <c r="DN376" s="57">
        <v>0</v>
      </c>
      <c r="DO376" s="57">
        <v>0</v>
      </c>
      <c r="DP376" s="58">
        <v>0</v>
      </c>
      <c r="DQ376" s="58">
        <v>0</v>
      </c>
      <c r="DR376" s="58">
        <v>0</v>
      </c>
      <c r="DS376" s="58">
        <v>0</v>
      </c>
    </row>
    <row r="377" spans="1:123" x14ac:dyDescent="0.25">
      <c r="A377" s="30" t="s">
        <v>1396</v>
      </c>
      <c r="B377" s="65">
        <v>2023252</v>
      </c>
      <c r="C377" s="66"/>
      <c r="D377" s="67" t="s">
        <v>1397</v>
      </c>
      <c r="E377" s="34" t="s">
        <v>616</v>
      </c>
      <c r="F377" s="34" t="s">
        <v>489</v>
      </c>
      <c r="G377" s="34" t="s">
        <v>463</v>
      </c>
      <c r="H377" s="34" t="s">
        <v>54</v>
      </c>
      <c r="I377" s="34" t="s">
        <v>490</v>
      </c>
      <c r="J377" s="34" t="s">
        <v>170</v>
      </c>
      <c r="K377" s="34" t="s">
        <v>491</v>
      </c>
      <c r="L377" s="34" t="s">
        <v>617</v>
      </c>
      <c r="M377" s="36">
        <v>1.04</v>
      </c>
      <c r="N377" s="69" t="s">
        <v>544</v>
      </c>
      <c r="O377" s="69" t="s">
        <v>30</v>
      </c>
      <c r="P377" s="37" t="s">
        <v>493</v>
      </c>
      <c r="Q377" s="38">
        <v>2023</v>
      </c>
      <c r="R377" s="39" t="s">
        <v>470</v>
      </c>
      <c r="S377" s="37" t="s">
        <v>493</v>
      </c>
      <c r="T377" s="39" t="s">
        <v>494</v>
      </c>
      <c r="U377" s="39" t="s">
        <v>495</v>
      </c>
      <c r="V377" s="39" t="s">
        <v>550</v>
      </c>
      <c r="W377" s="40" t="s">
        <v>919</v>
      </c>
      <c r="X377" s="40" t="s">
        <v>504</v>
      </c>
      <c r="Y377" s="41"/>
      <c r="Z377" s="274">
        <v>0</v>
      </c>
      <c r="AA377" s="42"/>
      <c r="AB377" s="43">
        <v>243360</v>
      </c>
      <c r="AC377" s="43">
        <v>0</v>
      </c>
      <c r="AD377" s="43"/>
      <c r="AE377" s="43">
        <v>0</v>
      </c>
      <c r="AF377" s="44"/>
      <c r="AG377" s="45">
        <f t="shared" si="341"/>
        <v>243360</v>
      </c>
      <c r="AH377" s="45">
        <f t="shared" si="342"/>
        <v>253094.39999999999</v>
      </c>
      <c r="AI377" s="45">
        <f t="shared" si="310"/>
        <v>253094.39999999999</v>
      </c>
      <c r="AJ377" s="46">
        <v>0</v>
      </c>
      <c r="AK377" s="46">
        <v>0</v>
      </c>
      <c r="AL377" s="46">
        <f t="shared" si="316"/>
        <v>0</v>
      </c>
      <c r="AM377" s="46">
        <v>0</v>
      </c>
      <c r="AN377" s="46">
        <f t="shared" si="324"/>
        <v>0</v>
      </c>
      <c r="AO377" s="46">
        <v>0</v>
      </c>
      <c r="AP377" s="46">
        <f t="shared" si="317"/>
        <v>0</v>
      </c>
      <c r="AQ377" s="46">
        <v>0</v>
      </c>
      <c r="AR377" s="46">
        <f t="shared" si="318"/>
        <v>0</v>
      </c>
      <c r="AS377" s="46">
        <v>0</v>
      </c>
      <c r="AT377" s="46">
        <f t="shared" si="319"/>
        <v>0</v>
      </c>
      <c r="AU377" s="46">
        <v>0</v>
      </c>
      <c r="AV377" s="46">
        <f t="shared" si="320"/>
        <v>0</v>
      </c>
      <c r="AW377" s="46">
        <v>0</v>
      </c>
      <c r="AX377" s="46">
        <f t="shared" si="321"/>
        <v>0</v>
      </c>
      <c r="AY377" s="46">
        <v>0</v>
      </c>
      <c r="AZ377" s="46">
        <f t="shared" si="325"/>
        <v>0</v>
      </c>
      <c r="BA377" s="46">
        <v>0</v>
      </c>
      <c r="BB377" s="46">
        <f t="shared" si="326"/>
        <v>0</v>
      </c>
      <c r="BC377" s="46">
        <v>0</v>
      </c>
      <c r="BD377" s="46">
        <f t="shared" si="327"/>
        <v>0</v>
      </c>
      <c r="BE377" s="46">
        <v>0</v>
      </c>
      <c r="BF377" s="46">
        <f t="shared" si="328"/>
        <v>0</v>
      </c>
      <c r="BG377" s="46">
        <v>0</v>
      </c>
      <c r="BH377" s="46">
        <f t="shared" si="329"/>
        <v>0</v>
      </c>
      <c r="BI377" s="46">
        <v>0</v>
      </c>
      <c r="BJ377" s="46">
        <f t="shared" si="330"/>
        <v>0</v>
      </c>
      <c r="BK377" s="46">
        <v>243360</v>
      </c>
      <c r="BL377" s="46">
        <f t="shared" si="331"/>
        <v>253094.39999999999</v>
      </c>
      <c r="BM377" s="46">
        <v>0</v>
      </c>
      <c r="BN377" s="46">
        <f t="shared" si="332"/>
        <v>0</v>
      </c>
      <c r="BO377" s="46">
        <v>0</v>
      </c>
      <c r="BP377" s="46">
        <f t="shared" si="333"/>
        <v>0</v>
      </c>
      <c r="BQ377" s="46">
        <v>0</v>
      </c>
      <c r="BR377" s="46">
        <f t="shared" si="334"/>
        <v>0</v>
      </c>
      <c r="BS377" s="46">
        <v>0</v>
      </c>
      <c r="BT377" s="46">
        <f t="shared" si="335"/>
        <v>0</v>
      </c>
      <c r="BU377" s="46">
        <v>0</v>
      </c>
      <c r="BV377" s="46">
        <f t="shared" si="336"/>
        <v>0</v>
      </c>
      <c r="BW377" s="46">
        <v>0</v>
      </c>
      <c r="BX377" s="46">
        <f t="shared" si="337"/>
        <v>0</v>
      </c>
      <c r="BY377" s="46">
        <v>0</v>
      </c>
      <c r="BZ377" s="46">
        <f t="shared" si="338"/>
        <v>0</v>
      </c>
      <c r="CA377" s="47">
        <v>0</v>
      </c>
      <c r="CB377" s="46">
        <f t="shared" si="339"/>
        <v>0</v>
      </c>
      <c r="CC377" s="48">
        <v>0</v>
      </c>
      <c r="CD377" s="46">
        <f t="shared" si="340"/>
        <v>0</v>
      </c>
      <c r="CE377" s="49">
        <v>30</v>
      </c>
      <c r="CF377" s="50">
        <f t="shared" si="344"/>
        <v>8436.48</v>
      </c>
      <c r="CG377" s="51">
        <v>73008</v>
      </c>
      <c r="CH377" s="52"/>
      <c r="CI377" s="52"/>
      <c r="CJ377" s="52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2"/>
      <c r="CW377" s="53"/>
      <c r="CX377" s="52">
        <f t="shared" si="343"/>
        <v>8436.48</v>
      </c>
      <c r="CY377" s="52">
        <f t="shared" si="343"/>
        <v>8436.48</v>
      </c>
      <c r="CZ377" s="52">
        <f t="shared" si="343"/>
        <v>8436.48</v>
      </c>
      <c r="DA377" s="52">
        <f t="shared" si="343"/>
        <v>8436.48</v>
      </c>
      <c r="DB377" s="52">
        <f t="shared" si="343"/>
        <v>8436.48</v>
      </c>
      <c r="DC377" s="52">
        <f t="shared" si="343"/>
        <v>8436.48</v>
      </c>
      <c r="DD377" s="52">
        <f t="shared" si="343"/>
        <v>8436.48</v>
      </c>
      <c r="DE377" s="52">
        <f t="shared" si="343"/>
        <v>8436.48</v>
      </c>
      <c r="DF377" s="52">
        <f t="shared" si="343"/>
        <v>8436.48</v>
      </c>
      <c r="DG377" s="54">
        <v>170352</v>
      </c>
      <c r="DH377" s="55">
        <v>9</v>
      </c>
      <c r="DI377" s="56" t="s">
        <v>920</v>
      </c>
      <c r="DJ377" s="57">
        <v>0</v>
      </c>
      <c r="DK377" s="57">
        <v>0</v>
      </c>
      <c r="DL377" s="57">
        <v>0</v>
      </c>
      <c r="DM377" s="57">
        <v>0</v>
      </c>
      <c r="DN377" s="57">
        <v>0</v>
      </c>
      <c r="DO377" s="57">
        <v>0</v>
      </c>
      <c r="DP377" s="58">
        <v>0</v>
      </c>
      <c r="DQ377" s="58">
        <v>0</v>
      </c>
      <c r="DR377" s="58">
        <v>0</v>
      </c>
      <c r="DS377" s="58">
        <v>0</v>
      </c>
    </row>
    <row r="378" spans="1:123" x14ac:dyDescent="0.25">
      <c r="A378" s="30" t="s">
        <v>1398</v>
      </c>
      <c r="B378" s="65">
        <v>2023253</v>
      </c>
      <c r="C378" s="66"/>
      <c r="D378" s="67" t="s">
        <v>1399</v>
      </c>
      <c r="E378" s="34" t="s">
        <v>616</v>
      </c>
      <c r="F378" s="34" t="s">
        <v>489</v>
      </c>
      <c r="G378" s="34" t="s">
        <v>463</v>
      </c>
      <c r="H378" s="34" t="s">
        <v>54</v>
      </c>
      <c r="I378" s="34" t="s">
        <v>490</v>
      </c>
      <c r="J378" s="34" t="s">
        <v>170</v>
      </c>
      <c r="K378" s="34" t="s">
        <v>491</v>
      </c>
      <c r="L378" s="34" t="s">
        <v>617</v>
      </c>
      <c r="M378" s="36">
        <v>1.04</v>
      </c>
      <c r="N378" s="69" t="s">
        <v>544</v>
      </c>
      <c r="O378" s="69" t="s">
        <v>30</v>
      </c>
      <c r="P378" s="37" t="s">
        <v>493</v>
      </c>
      <c r="Q378" s="38">
        <v>2023</v>
      </c>
      <c r="R378" s="39" t="s">
        <v>470</v>
      </c>
      <c r="S378" s="37" t="s">
        <v>493</v>
      </c>
      <c r="T378" s="39" t="s">
        <v>494</v>
      </c>
      <c r="U378" s="39" t="s">
        <v>495</v>
      </c>
      <c r="V378" s="39" t="s">
        <v>550</v>
      </c>
      <c r="W378" s="40" t="s">
        <v>923</v>
      </c>
      <c r="X378" s="40" t="s">
        <v>504</v>
      </c>
      <c r="Y378" s="41"/>
      <c r="Z378" s="274">
        <v>0</v>
      </c>
      <c r="AA378" s="42"/>
      <c r="AB378" s="43">
        <v>187200</v>
      </c>
      <c r="AC378" s="43">
        <v>0</v>
      </c>
      <c r="AD378" s="43"/>
      <c r="AE378" s="43">
        <v>0</v>
      </c>
      <c r="AF378" s="44"/>
      <c r="AG378" s="45">
        <f t="shared" si="341"/>
        <v>187200</v>
      </c>
      <c r="AH378" s="45">
        <f t="shared" si="342"/>
        <v>194688</v>
      </c>
      <c r="AI378" s="45">
        <f t="shared" si="310"/>
        <v>194688</v>
      </c>
      <c r="AJ378" s="46">
        <v>0</v>
      </c>
      <c r="AK378" s="46">
        <v>0</v>
      </c>
      <c r="AL378" s="46">
        <f t="shared" si="316"/>
        <v>0</v>
      </c>
      <c r="AM378" s="46">
        <v>0</v>
      </c>
      <c r="AN378" s="46">
        <f t="shared" si="324"/>
        <v>0</v>
      </c>
      <c r="AO378" s="46">
        <v>0</v>
      </c>
      <c r="AP378" s="46">
        <f t="shared" si="317"/>
        <v>0</v>
      </c>
      <c r="AQ378" s="46">
        <v>0</v>
      </c>
      <c r="AR378" s="46">
        <f t="shared" si="318"/>
        <v>0</v>
      </c>
      <c r="AS378" s="46">
        <v>0</v>
      </c>
      <c r="AT378" s="46">
        <f t="shared" si="319"/>
        <v>0</v>
      </c>
      <c r="AU378" s="46">
        <v>0</v>
      </c>
      <c r="AV378" s="46">
        <f t="shared" si="320"/>
        <v>0</v>
      </c>
      <c r="AW378" s="46">
        <v>0</v>
      </c>
      <c r="AX378" s="46">
        <f t="shared" si="321"/>
        <v>0</v>
      </c>
      <c r="AY378" s="46">
        <v>0</v>
      </c>
      <c r="AZ378" s="46">
        <f t="shared" si="325"/>
        <v>0</v>
      </c>
      <c r="BA378" s="46">
        <v>0</v>
      </c>
      <c r="BB378" s="46">
        <f t="shared" si="326"/>
        <v>0</v>
      </c>
      <c r="BC378" s="46">
        <v>0</v>
      </c>
      <c r="BD378" s="46">
        <f t="shared" si="327"/>
        <v>0</v>
      </c>
      <c r="BE378" s="46">
        <v>0</v>
      </c>
      <c r="BF378" s="46">
        <f t="shared" si="328"/>
        <v>0</v>
      </c>
      <c r="BG378" s="46">
        <v>0</v>
      </c>
      <c r="BH378" s="46">
        <f t="shared" si="329"/>
        <v>0</v>
      </c>
      <c r="BI378" s="46">
        <v>0</v>
      </c>
      <c r="BJ378" s="46">
        <f t="shared" si="330"/>
        <v>0</v>
      </c>
      <c r="BK378" s="46">
        <v>0</v>
      </c>
      <c r="BL378" s="46">
        <f t="shared" si="331"/>
        <v>0</v>
      </c>
      <c r="BM378" s="46">
        <v>187200</v>
      </c>
      <c r="BN378" s="46">
        <f t="shared" si="332"/>
        <v>194688</v>
      </c>
      <c r="BO378" s="46">
        <v>0</v>
      </c>
      <c r="BP378" s="46">
        <f t="shared" si="333"/>
        <v>0</v>
      </c>
      <c r="BQ378" s="46">
        <v>0</v>
      </c>
      <c r="BR378" s="46">
        <f t="shared" si="334"/>
        <v>0</v>
      </c>
      <c r="BS378" s="46">
        <v>0</v>
      </c>
      <c r="BT378" s="46">
        <f t="shared" si="335"/>
        <v>0</v>
      </c>
      <c r="BU378" s="46">
        <v>0</v>
      </c>
      <c r="BV378" s="46">
        <f t="shared" si="336"/>
        <v>0</v>
      </c>
      <c r="BW378" s="46">
        <v>0</v>
      </c>
      <c r="BX378" s="46">
        <f t="shared" si="337"/>
        <v>0</v>
      </c>
      <c r="BY378" s="46">
        <v>0</v>
      </c>
      <c r="BZ378" s="46">
        <f t="shared" si="338"/>
        <v>0</v>
      </c>
      <c r="CA378" s="47">
        <v>0</v>
      </c>
      <c r="CB378" s="46">
        <f t="shared" si="339"/>
        <v>0</v>
      </c>
      <c r="CC378" s="48">
        <v>0</v>
      </c>
      <c r="CD378" s="46">
        <f t="shared" si="340"/>
        <v>0</v>
      </c>
      <c r="CE378" s="49">
        <v>15</v>
      </c>
      <c r="CF378" s="50">
        <f t="shared" si="344"/>
        <v>12979.2</v>
      </c>
      <c r="CG378" s="51">
        <v>99840</v>
      </c>
      <c r="CH378" s="52"/>
      <c r="CI378" s="52"/>
      <c r="CJ378" s="52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2"/>
      <c r="CX378" s="53"/>
      <c r="CY378" s="52">
        <f t="shared" si="343"/>
        <v>12979.2</v>
      </c>
      <c r="CZ378" s="52">
        <f t="shared" si="343"/>
        <v>12979.2</v>
      </c>
      <c r="DA378" s="52">
        <f t="shared" si="343"/>
        <v>12979.2</v>
      </c>
      <c r="DB378" s="52">
        <f t="shared" si="343"/>
        <v>12979.2</v>
      </c>
      <c r="DC378" s="52">
        <f t="shared" si="343"/>
        <v>12979.2</v>
      </c>
      <c r="DD378" s="52">
        <f t="shared" si="343"/>
        <v>12979.2</v>
      </c>
      <c r="DE378" s="52">
        <f t="shared" si="343"/>
        <v>12979.2</v>
      </c>
      <c r="DF378" s="52">
        <f t="shared" si="343"/>
        <v>12979.2</v>
      </c>
      <c r="DG378" s="54">
        <v>87360</v>
      </c>
      <c r="DH378" s="55">
        <v>8</v>
      </c>
      <c r="DI378" s="56" t="s">
        <v>924</v>
      </c>
      <c r="DJ378" s="57">
        <v>0</v>
      </c>
      <c r="DK378" s="57">
        <v>0</v>
      </c>
      <c r="DL378" s="57">
        <v>0</v>
      </c>
      <c r="DM378" s="57">
        <v>0</v>
      </c>
      <c r="DN378" s="57">
        <v>0</v>
      </c>
      <c r="DO378" s="57">
        <v>0</v>
      </c>
      <c r="DP378" s="58">
        <v>0</v>
      </c>
      <c r="DQ378" s="58">
        <v>0</v>
      </c>
      <c r="DR378" s="58">
        <v>0</v>
      </c>
      <c r="DS378" s="58">
        <v>0</v>
      </c>
    </row>
    <row r="379" spans="1:123" x14ac:dyDescent="0.25">
      <c r="A379" s="30" t="s">
        <v>1400</v>
      </c>
      <c r="B379" s="65">
        <v>2023253</v>
      </c>
      <c r="C379" s="66"/>
      <c r="D379" s="67" t="s">
        <v>1401</v>
      </c>
      <c r="E379" s="34" t="s">
        <v>616</v>
      </c>
      <c r="F379" s="34" t="s">
        <v>489</v>
      </c>
      <c r="G379" s="34" t="s">
        <v>463</v>
      </c>
      <c r="H379" s="34" t="s">
        <v>54</v>
      </c>
      <c r="I379" s="34" t="s">
        <v>490</v>
      </c>
      <c r="J379" s="34" t="s">
        <v>170</v>
      </c>
      <c r="K379" s="34" t="s">
        <v>491</v>
      </c>
      <c r="L379" s="34" t="s">
        <v>617</v>
      </c>
      <c r="M379" s="36">
        <v>1.04</v>
      </c>
      <c r="N379" s="69" t="s">
        <v>544</v>
      </c>
      <c r="O379" s="69" t="s">
        <v>30</v>
      </c>
      <c r="P379" s="37" t="s">
        <v>493</v>
      </c>
      <c r="Q379" s="38">
        <v>2023</v>
      </c>
      <c r="R379" s="39" t="s">
        <v>470</v>
      </c>
      <c r="S379" s="37" t="s">
        <v>493</v>
      </c>
      <c r="T379" s="39" t="s">
        <v>494</v>
      </c>
      <c r="U379" s="39" t="s">
        <v>495</v>
      </c>
      <c r="V379" s="39" t="s">
        <v>550</v>
      </c>
      <c r="W379" s="40" t="s">
        <v>919</v>
      </c>
      <c r="X379" s="40" t="s">
        <v>504</v>
      </c>
      <c r="Y379" s="41"/>
      <c r="Z379" s="274">
        <v>0</v>
      </c>
      <c r="AA379" s="42"/>
      <c r="AB379" s="43">
        <v>243360</v>
      </c>
      <c r="AC379" s="43">
        <v>0</v>
      </c>
      <c r="AD379" s="43"/>
      <c r="AE379" s="43">
        <v>0</v>
      </c>
      <c r="AF379" s="44"/>
      <c r="AG379" s="45">
        <f t="shared" si="341"/>
        <v>243360</v>
      </c>
      <c r="AH379" s="45">
        <f t="shared" si="342"/>
        <v>253094.39999999999</v>
      </c>
      <c r="AI379" s="45">
        <f t="shared" si="310"/>
        <v>253094.39999999999</v>
      </c>
      <c r="AJ379" s="46">
        <v>0</v>
      </c>
      <c r="AK379" s="46">
        <v>0</v>
      </c>
      <c r="AL379" s="46">
        <f t="shared" si="316"/>
        <v>0</v>
      </c>
      <c r="AM379" s="46">
        <v>0</v>
      </c>
      <c r="AN379" s="46">
        <f t="shared" si="324"/>
        <v>0</v>
      </c>
      <c r="AO379" s="46">
        <v>0</v>
      </c>
      <c r="AP379" s="46">
        <f t="shared" si="317"/>
        <v>0</v>
      </c>
      <c r="AQ379" s="46">
        <v>0</v>
      </c>
      <c r="AR379" s="46">
        <f t="shared" si="318"/>
        <v>0</v>
      </c>
      <c r="AS379" s="46">
        <v>0</v>
      </c>
      <c r="AT379" s="46">
        <f t="shared" si="319"/>
        <v>0</v>
      </c>
      <c r="AU379" s="46">
        <v>0</v>
      </c>
      <c r="AV379" s="46">
        <f t="shared" si="320"/>
        <v>0</v>
      </c>
      <c r="AW379" s="46">
        <v>0</v>
      </c>
      <c r="AX379" s="46">
        <f t="shared" si="321"/>
        <v>0</v>
      </c>
      <c r="AY379" s="46">
        <v>0</v>
      </c>
      <c r="AZ379" s="46">
        <f t="shared" si="325"/>
        <v>0</v>
      </c>
      <c r="BA379" s="46">
        <v>0</v>
      </c>
      <c r="BB379" s="46">
        <f t="shared" si="326"/>
        <v>0</v>
      </c>
      <c r="BC379" s="46">
        <v>0</v>
      </c>
      <c r="BD379" s="46">
        <f t="shared" si="327"/>
        <v>0</v>
      </c>
      <c r="BE379" s="46">
        <v>0</v>
      </c>
      <c r="BF379" s="46">
        <f t="shared" si="328"/>
        <v>0</v>
      </c>
      <c r="BG379" s="46">
        <v>0</v>
      </c>
      <c r="BH379" s="46">
        <f t="shared" si="329"/>
        <v>0</v>
      </c>
      <c r="BI379" s="46">
        <v>0</v>
      </c>
      <c r="BJ379" s="46">
        <f t="shared" si="330"/>
        <v>0</v>
      </c>
      <c r="BK379" s="46">
        <v>0</v>
      </c>
      <c r="BL379" s="46">
        <f t="shared" si="331"/>
        <v>0</v>
      </c>
      <c r="BM379" s="46">
        <v>243360</v>
      </c>
      <c r="BN379" s="46">
        <f t="shared" si="332"/>
        <v>253094.39999999999</v>
      </c>
      <c r="BO379" s="46">
        <v>0</v>
      </c>
      <c r="BP379" s="46">
        <f t="shared" si="333"/>
        <v>0</v>
      </c>
      <c r="BQ379" s="46">
        <v>0</v>
      </c>
      <c r="BR379" s="46">
        <f t="shared" si="334"/>
        <v>0</v>
      </c>
      <c r="BS379" s="46">
        <v>0</v>
      </c>
      <c r="BT379" s="46">
        <f t="shared" si="335"/>
        <v>0</v>
      </c>
      <c r="BU379" s="46">
        <v>0</v>
      </c>
      <c r="BV379" s="46">
        <f t="shared" si="336"/>
        <v>0</v>
      </c>
      <c r="BW379" s="46">
        <v>0</v>
      </c>
      <c r="BX379" s="46">
        <f t="shared" si="337"/>
        <v>0</v>
      </c>
      <c r="BY379" s="46">
        <v>0</v>
      </c>
      <c r="BZ379" s="46">
        <f t="shared" si="338"/>
        <v>0</v>
      </c>
      <c r="CA379" s="47">
        <v>0</v>
      </c>
      <c r="CB379" s="46">
        <f t="shared" si="339"/>
        <v>0</v>
      </c>
      <c r="CC379" s="48">
        <v>0</v>
      </c>
      <c r="CD379" s="46">
        <f t="shared" si="340"/>
        <v>0</v>
      </c>
      <c r="CE379" s="49">
        <v>30</v>
      </c>
      <c r="CF379" s="50">
        <f t="shared" si="344"/>
        <v>8436.48</v>
      </c>
      <c r="CG379" s="51">
        <v>64896</v>
      </c>
      <c r="CH379" s="52"/>
      <c r="CI379" s="52"/>
      <c r="CJ379" s="52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2"/>
      <c r="CX379" s="53"/>
      <c r="CY379" s="52">
        <f t="shared" si="343"/>
        <v>8436.48</v>
      </c>
      <c r="CZ379" s="52">
        <f t="shared" si="343"/>
        <v>8436.48</v>
      </c>
      <c r="DA379" s="52">
        <f t="shared" si="343"/>
        <v>8436.48</v>
      </c>
      <c r="DB379" s="52">
        <f t="shared" si="343"/>
        <v>8436.48</v>
      </c>
      <c r="DC379" s="52">
        <f t="shared" si="343"/>
        <v>8436.48</v>
      </c>
      <c r="DD379" s="52">
        <f t="shared" si="343"/>
        <v>8436.48</v>
      </c>
      <c r="DE379" s="52">
        <f t="shared" si="343"/>
        <v>8436.48</v>
      </c>
      <c r="DF379" s="52">
        <f t="shared" si="343"/>
        <v>8436.48</v>
      </c>
      <c r="DG379" s="54">
        <v>178464</v>
      </c>
      <c r="DH379" s="55">
        <v>8</v>
      </c>
      <c r="DI379" s="56" t="s">
        <v>920</v>
      </c>
      <c r="DJ379" s="57">
        <v>0</v>
      </c>
      <c r="DK379" s="57">
        <v>0</v>
      </c>
      <c r="DL379" s="57">
        <v>0</v>
      </c>
      <c r="DM379" s="57">
        <v>0</v>
      </c>
      <c r="DN379" s="57">
        <v>0</v>
      </c>
      <c r="DO379" s="57">
        <v>0</v>
      </c>
      <c r="DP379" s="58">
        <v>0</v>
      </c>
      <c r="DQ379" s="58">
        <v>0</v>
      </c>
      <c r="DR379" s="58">
        <v>0</v>
      </c>
      <c r="DS379" s="58">
        <v>0</v>
      </c>
    </row>
    <row r="380" spans="1:123" x14ac:dyDescent="0.25">
      <c r="A380" s="30" t="s">
        <v>1402</v>
      </c>
      <c r="B380" s="65">
        <v>2023254</v>
      </c>
      <c r="C380" s="66"/>
      <c r="D380" s="67" t="s">
        <v>1403</v>
      </c>
      <c r="E380" s="34" t="s">
        <v>616</v>
      </c>
      <c r="F380" s="34" t="s">
        <v>489</v>
      </c>
      <c r="G380" s="34" t="s">
        <v>463</v>
      </c>
      <c r="H380" s="34" t="s">
        <v>54</v>
      </c>
      <c r="I380" s="34" t="s">
        <v>490</v>
      </c>
      <c r="J380" s="34" t="s">
        <v>170</v>
      </c>
      <c r="K380" s="34" t="s">
        <v>491</v>
      </c>
      <c r="L380" s="34" t="s">
        <v>617</v>
      </c>
      <c r="M380" s="36">
        <v>1.04</v>
      </c>
      <c r="N380" s="69" t="s">
        <v>544</v>
      </c>
      <c r="O380" s="69" t="s">
        <v>30</v>
      </c>
      <c r="P380" s="37" t="s">
        <v>493</v>
      </c>
      <c r="Q380" s="38">
        <v>2023</v>
      </c>
      <c r="R380" s="39" t="s">
        <v>470</v>
      </c>
      <c r="S380" s="37" t="s">
        <v>493</v>
      </c>
      <c r="T380" s="39" t="s">
        <v>494</v>
      </c>
      <c r="U380" s="39" t="s">
        <v>495</v>
      </c>
      <c r="V380" s="39" t="s">
        <v>550</v>
      </c>
      <c r="W380" s="40" t="s">
        <v>923</v>
      </c>
      <c r="X380" s="40" t="s">
        <v>504</v>
      </c>
      <c r="Y380" s="41"/>
      <c r="Z380" s="274">
        <v>0</v>
      </c>
      <c r="AA380" s="42"/>
      <c r="AB380" s="43">
        <v>187200</v>
      </c>
      <c r="AC380" s="43">
        <v>0</v>
      </c>
      <c r="AD380" s="43"/>
      <c r="AE380" s="43">
        <v>0</v>
      </c>
      <c r="AF380" s="44"/>
      <c r="AG380" s="45">
        <f t="shared" si="341"/>
        <v>187200</v>
      </c>
      <c r="AH380" s="45">
        <f t="shared" si="342"/>
        <v>194688</v>
      </c>
      <c r="AI380" s="45">
        <f t="shared" si="310"/>
        <v>194688</v>
      </c>
      <c r="AJ380" s="46">
        <v>0</v>
      </c>
      <c r="AK380" s="46">
        <v>0</v>
      </c>
      <c r="AL380" s="46">
        <f t="shared" si="316"/>
        <v>0</v>
      </c>
      <c r="AM380" s="46">
        <v>0</v>
      </c>
      <c r="AN380" s="46">
        <f t="shared" si="324"/>
        <v>0</v>
      </c>
      <c r="AO380" s="46">
        <v>0</v>
      </c>
      <c r="AP380" s="46">
        <f t="shared" si="317"/>
        <v>0</v>
      </c>
      <c r="AQ380" s="46">
        <v>0</v>
      </c>
      <c r="AR380" s="46">
        <f t="shared" si="318"/>
        <v>0</v>
      </c>
      <c r="AS380" s="46">
        <v>0</v>
      </c>
      <c r="AT380" s="46">
        <f t="shared" si="319"/>
        <v>0</v>
      </c>
      <c r="AU380" s="46">
        <v>0</v>
      </c>
      <c r="AV380" s="46">
        <f t="shared" si="320"/>
        <v>0</v>
      </c>
      <c r="AW380" s="46">
        <v>0</v>
      </c>
      <c r="AX380" s="46">
        <f t="shared" si="321"/>
        <v>0</v>
      </c>
      <c r="AY380" s="46">
        <v>0</v>
      </c>
      <c r="AZ380" s="46">
        <f t="shared" si="325"/>
        <v>0</v>
      </c>
      <c r="BA380" s="46">
        <v>0</v>
      </c>
      <c r="BB380" s="46">
        <f t="shared" si="326"/>
        <v>0</v>
      </c>
      <c r="BC380" s="46">
        <v>0</v>
      </c>
      <c r="BD380" s="46">
        <f t="shared" si="327"/>
        <v>0</v>
      </c>
      <c r="BE380" s="46">
        <v>0</v>
      </c>
      <c r="BF380" s="46">
        <f t="shared" si="328"/>
        <v>0</v>
      </c>
      <c r="BG380" s="46">
        <v>0</v>
      </c>
      <c r="BH380" s="46">
        <f t="shared" si="329"/>
        <v>0</v>
      </c>
      <c r="BI380" s="46">
        <v>0</v>
      </c>
      <c r="BJ380" s="46">
        <f t="shared" si="330"/>
        <v>0</v>
      </c>
      <c r="BK380" s="46">
        <v>0</v>
      </c>
      <c r="BL380" s="46">
        <f t="shared" si="331"/>
        <v>0</v>
      </c>
      <c r="BM380" s="46">
        <v>0</v>
      </c>
      <c r="BN380" s="46">
        <f t="shared" si="332"/>
        <v>0</v>
      </c>
      <c r="BO380" s="46">
        <v>187200</v>
      </c>
      <c r="BP380" s="46">
        <f t="shared" si="333"/>
        <v>194688</v>
      </c>
      <c r="BQ380" s="46">
        <v>0</v>
      </c>
      <c r="BR380" s="46">
        <f t="shared" si="334"/>
        <v>0</v>
      </c>
      <c r="BS380" s="46">
        <v>0</v>
      </c>
      <c r="BT380" s="46">
        <f t="shared" si="335"/>
        <v>0</v>
      </c>
      <c r="BU380" s="46">
        <v>0</v>
      </c>
      <c r="BV380" s="46">
        <f t="shared" si="336"/>
        <v>0</v>
      </c>
      <c r="BW380" s="46">
        <v>0</v>
      </c>
      <c r="BX380" s="46">
        <f t="shared" si="337"/>
        <v>0</v>
      </c>
      <c r="BY380" s="46">
        <v>0</v>
      </c>
      <c r="BZ380" s="46">
        <f t="shared" si="338"/>
        <v>0</v>
      </c>
      <c r="CA380" s="47">
        <v>0</v>
      </c>
      <c r="CB380" s="46">
        <f t="shared" si="339"/>
        <v>0</v>
      </c>
      <c r="CC380" s="48">
        <v>0</v>
      </c>
      <c r="CD380" s="46">
        <f t="shared" si="340"/>
        <v>0</v>
      </c>
      <c r="CE380" s="49">
        <v>15</v>
      </c>
      <c r="CF380" s="50">
        <f t="shared" si="344"/>
        <v>12979.2</v>
      </c>
      <c r="CG380" s="51">
        <v>87360</v>
      </c>
      <c r="CH380" s="52"/>
      <c r="CI380" s="52"/>
      <c r="CJ380" s="52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2"/>
      <c r="CY380" s="53"/>
      <c r="CZ380" s="52">
        <f t="shared" si="343"/>
        <v>12979.2</v>
      </c>
      <c r="DA380" s="52">
        <f t="shared" si="343"/>
        <v>12979.2</v>
      </c>
      <c r="DB380" s="52">
        <f t="shared" si="343"/>
        <v>12979.2</v>
      </c>
      <c r="DC380" s="52">
        <f t="shared" si="343"/>
        <v>12979.2</v>
      </c>
      <c r="DD380" s="52">
        <f t="shared" si="343"/>
        <v>12979.2</v>
      </c>
      <c r="DE380" s="52">
        <f t="shared" si="343"/>
        <v>12979.2</v>
      </c>
      <c r="DF380" s="52">
        <f t="shared" si="343"/>
        <v>12979.2</v>
      </c>
      <c r="DG380" s="54">
        <v>99840</v>
      </c>
      <c r="DH380" s="55">
        <v>7</v>
      </c>
      <c r="DI380" s="56" t="s">
        <v>924</v>
      </c>
      <c r="DJ380" s="57">
        <v>0</v>
      </c>
      <c r="DK380" s="57">
        <v>0</v>
      </c>
      <c r="DL380" s="57">
        <v>0</v>
      </c>
      <c r="DM380" s="57">
        <v>0</v>
      </c>
      <c r="DN380" s="57">
        <v>0</v>
      </c>
      <c r="DO380" s="57">
        <v>0</v>
      </c>
      <c r="DP380" s="58">
        <v>0</v>
      </c>
      <c r="DQ380" s="58">
        <v>0</v>
      </c>
      <c r="DR380" s="58">
        <v>0</v>
      </c>
      <c r="DS380" s="58">
        <v>0</v>
      </c>
    </row>
    <row r="381" spans="1:123" x14ac:dyDescent="0.25">
      <c r="A381" s="30" t="s">
        <v>1404</v>
      </c>
      <c r="B381" s="65">
        <v>2023254</v>
      </c>
      <c r="C381" s="66"/>
      <c r="D381" s="67" t="s">
        <v>1405</v>
      </c>
      <c r="E381" s="34" t="s">
        <v>616</v>
      </c>
      <c r="F381" s="34" t="s">
        <v>489</v>
      </c>
      <c r="G381" s="34" t="s">
        <v>463</v>
      </c>
      <c r="H381" s="34" t="s">
        <v>54</v>
      </c>
      <c r="I381" s="34" t="s">
        <v>490</v>
      </c>
      <c r="J381" s="34" t="s">
        <v>170</v>
      </c>
      <c r="K381" s="34" t="s">
        <v>491</v>
      </c>
      <c r="L381" s="34" t="s">
        <v>617</v>
      </c>
      <c r="M381" s="36">
        <v>1.04</v>
      </c>
      <c r="N381" s="69" t="s">
        <v>544</v>
      </c>
      <c r="O381" s="69" t="s">
        <v>30</v>
      </c>
      <c r="P381" s="37" t="s">
        <v>493</v>
      </c>
      <c r="Q381" s="38">
        <v>2023</v>
      </c>
      <c r="R381" s="39" t="s">
        <v>470</v>
      </c>
      <c r="S381" s="37" t="s">
        <v>493</v>
      </c>
      <c r="T381" s="39" t="s">
        <v>494</v>
      </c>
      <c r="U381" s="39" t="s">
        <v>495</v>
      </c>
      <c r="V381" s="39" t="s">
        <v>550</v>
      </c>
      <c r="W381" s="40" t="s">
        <v>919</v>
      </c>
      <c r="X381" s="40" t="s">
        <v>504</v>
      </c>
      <c r="Y381" s="41"/>
      <c r="Z381" s="274">
        <v>0</v>
      </c>
      <c r="AA381" s="42"/>
      <c r="AB381" s="43">
        <v>243360</v>
      </c>
      <c r="AC381" s="43">
        <v>0</v>
      </c>
      <c r="AD381" s="43"/>
      <c r="AE381" s="43">
        <v>0</v>
      </c>
      <c r="AF381" s="44"/>
      <c r="AG381" s="45">
        <f t="shared" si="341"/>
        <v>243360</v>
      </c>
      <c r="AH381" s="45">
        <f t="shared" si="342"/>
        <v>253094.39999999999</v>
      </c>
      <c r="AI381" s="45">
        <f t="shared" si="310"/>
        <v>253094.39999999999</v>
      </c>
      <c r="AJ381" s="46">
        <v>0</v>
      </c>
      <c r="AK381" s="46">
        <v>0</v>
      </c>
      <c r="AL381" s="46">
        <f t="shared" si="316"/>
        <v>0</v>
      </c>
      <c r="AM381" s="46">
        <v>0</v>
      </c>
      <c r="AN381" s="46">
        <f t="shared" si="324"/>
        <v>0</v>
      </c>
      <c r="AO381" s="46">
        <v>0</v>
      </c>
      <c r="AP381" s="46">
        <f t="shared" si="317"/>
        <v>0</v>
      </c>
      <c r="AQ381" s="46">
        <v>0</v>
      </c>
      <c r="AR381" s="46">
        <f t="shared" si="318"/>
        <v>0</v>
      </c>
      <c r="AS381" s="46">
        <v>0</v>
      </c>
      <c r="AT381" s="46">
        <f t="shared" si="319"/>
        <v>0</v>
      </c>
      <c r="AU381" s="46">
        <v>0</v>
      </c>
      <c r="AV381" s="46">
        <f t="shared" si="320"/>
        <v>0</v>
      </c>
      <c r="AW381" s="46">
        <v>0</v>
      </c>
      <c r="AX381" s="46">
        <f t="shared" si="321"/>
        <v>0</v>
      </c>
      <c r="AY381" s="46">
        <v>0</v>
      </c>
      <c r="AZ381" s="46">
        <f t="shared" si="325"/>
        <v>0</v>
      </c>
      <c r="BA381" s="46">
        <v>0</v>
      </c>
      <c r="BB381" s="46">
        <f t="shared" si="326"/>
        <v>0</v>
      </c>
      <c r="BC381" s="46">
        <v>0</v>
      </c>
      <c r="BD381" s="46">
        <f t="shared" si="327"/>
        <v>0</v>
      </c>
      <c r="BE381" s="46">
        <v>0</v>
      </c>
      <c r="BF381" s="46">
        <f t="shared" si="328"/>
        <v>0</v>
      </c>
      <c r="BG381" s="46">
        <v>0</v>
      </c>
      <c r="BH381" s="46">
        <f t="shared" si="329"/>
        <v>0</v>
      </c>
      <c r="BI381" s="46">
        <v>0</v>
      </c>
      <c r="BJ381" s="46">
        <f t="shared" si="330"/>
        <v>0</v>
      </c>
      <c r="BK381" s="46">
        <v>0</v>
      </c>
      <c r="BL381" s="46">
        <f t="shared" si="331"/>
        <v>0</v>
      </c>
      <c r="BM381" s="46">
        <v>0</v>
      </c>
      <c r="BN381" s="46">
        <f t="shared" si="332"/>
        <v>0</v>
      </c>
      <c r="BO381" s="46">
        <v>243360</v>
      </c>
      <c r="BP381" s="46">
        <f t="shared" si="333"/>
        <v>253094.39999999999</v>
      </c>
      <c r="BQ381" s="46">
        <v>0</v>
      </c>
      <c r="BR381" s="46">
        <f t="shared" si="334"/>
        <v>0</v>
      </c>
      <c r="BS381" s="46">
        <v>0</v>
      </c>
      <c r="BT381" s="46">
        <f t="shared" si="335"/>
        <v>0</v>
      </c>
      <c r="BU381" s="46">
        <v>0</v>
      </c>
      <c r="BV381" s="46">
        <f t="shared" si="336"/>
        <v>0</v>
      </c>
      <c r="BW381" s="46">
        <v>0</v>
      </c>
      <c r="BX381" s="46">
        <f t="shared" si="337"/>
        <v>0</v>
      </c>
      <c r="BY381" s="46">
        <v>0</v>
      </c>
      <c r="BZ381" s="46">
        <f t="shared" si="338"/>
        <v>0</v>
      </c>
      <c r="CA381" s="47">
        <v>0</v>
      </c>
      <c r="CB381" s="46">
        <f t="shared" si="339"/>
        <v>0</v>
      </c>
      <c r="CC381" s="48">
        <v>0</v>
      </c>
      <c r="CD381" s="46">
        <f t="shared" si="340"/>
        <v>0</v>
      </c>
      <c r="CE381" s="49">
        <v>30</v>
      </c>
      <c r="CF381" s="50">
        <f t="shared" si="344"/>
        <v>8436.48</v>
      </c>
      <c r="CG381" s="51">
        <v>56784</v>
      </c>
      <c r="CH381" s="52"/>
      <c r="CI381" s="52"/>
      <c r="CJ381" s="52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2"/>
      <c r="CY381" s="53"/>
      <c r="CZ381" s="52">
        <f t="shared" si="343"/>
        <v>8436.48</v>
      </c>
      <c r="DA381" s="52">
        <f t="shared" si="343"/>
        <v>8436.48</v>
      </c>
      <c r="DB381" s="52">
        <f t="shared" si="343"/>
        <v>8436.48</v>
      </c>
      <c r="DC381" s="52">
        <f t="shared" si="343"/>
        <v>8436.48</v>
      </c>
      <c r="DD381" s="52">
        <f t="shared" si="343"/>
        <v>8436.48</v>
      </c>
      <c r="DE381" s="52">
        <f t="shared" si="343"/>
        <v>8436.48</v>
      </c>
      <c r="DF381" s="52">
        <f t="shared" si="343"/>
        <v>8436.48</v>
      </c>
      <c r="DG381" s="54">
        <v>186576</v>
      </c>
      <c r="DH381" s="55">
        <v>7</v>
      </c>
      <c r="DI381" s="56" t="s">
        <v>920</v>
      </c>
      <c r="DJ381" s="57">
        <v>0</v>
      </c>
      <c r="DK381" s="57">
        <v>0</v>
      </c>
      <c r="DL381" s="57">
        <v>0</v>
      </c>
      <c r="DM381" s="57">
        <v>0</v>
      </c>
      <c r="DN381" s="57">
        <v>0</v>
      </c>
      <c r="DO381" s="57">
        <v>0</v>
      </c>
      <c r="DP381" s="58">
        <v>0</v>
      </c>
      <c r="DQ381" s="58">
        <v>0</v>
      </c>
      <c r="DR381" s="58">
        <v>0</v>
      </c>
      <c r="DS381" s="58">
        <v>0</v>
      </c>
    </row>
    <row r="382" spans="1:123" x14ac:dyDescent="0.25">
      <c r="A382" s="30" t="s">
        <v>1406</v>
      </c>
      <c r="B382" s="65">
        <v>2023256</v>
      </c>
      <c r="C382" s="66"/>
      <c r="D382" s="67" t="s">
        <v>1407</v>
      </c>
      <c r="E382" s="34" t="s">
        <v>548</v>
      </c>
      <c r="F382" s="34" t="s">
        <v>489</v>
      </c>
      <c r="G382" s="34" t="s">
        <v>463</v>
      </c>
      <c r="H382" s="34" t="s">
        <v>54</v>
      </c>
      <c r="I382" s="34" t="s">
        <v>490</v>
      </c>
      <c r="J382" s="34" t="s">
        <v>166</v>
      </c>
      <c r="K382" s="34" t="s">
        <v>491</v>
      </c>
      <c r="L382" s="34" t="s">
        <v>744</v>
      </c>
      <c r="M382" s="36">
        <v>1.04</v>
      </c>
      <c r="N382" s="69" t="s">
        <v>468</v>
      </c>
      <c r="O382" s="69" t="s">
        <v>30</v>
      </c>
      <c r="P382" s="37" t="s">
        <v>493</v>
      </c>
      <c r="Q382" s="38">
        <v>2023</v>
      </c>
      <c r="R382" s="39" t="s">
        <v>470</v>
      </c>
      <c r="S382" s="37" t="s">
        <v>493</v>
      </c>
      <c r="T382" s="39" t="s">
        <v>494</v>
      </c>
      <c r="U382" s="39" t="s">
        <v>495</v>
      </c>
      <c r="V382" s="39" t="s">
        <v>550</v>
      </c>
      <c r="W382" s="40" t="s">
        <v>551</v>
      </c>
      <c r="X382" s="40" t="s">
        <v>504</v>
      </c>
      <c r="Y382" s="41"/>
      <c r="Z382" s="274">
        <v>0</v>
      </c>
      <c r="AA382" s="42"/>
      <c r="AB382" s="43">
        <v>327600</v>
      </c>
      <c r="AC382" s="43">
        <v>0</v>
      </c>
      <c r="AD382" s="43"/>
      <c r="AE382" s="43">
        <v>0</v>
      </c>
      <c r="AF382" s="44"/>
      <c r="AG382" s="45">
        <f t="shared" si="341"/>
        <v>564589</v>
      </c>
      <c r="AH382" s="45">
        <f t="shared" si="342"/>
        <v>587172.56000000006</v>
      </c>
      <c r="AI382" s="45">
        <f t="shared" si="310"/>
        <v>587172.56000000006</v>
      </c>
      <c r="AJ382" s="46">
        <v>0</v>
      </c>
      <c r="AK382" s="46">
        <v>0</v>
      </c>
      <c r="AL382" s="46">
        <f t="shared" si="316"/>
        <v>0</v>
      </c>
      <c r="AM382" s="46">
        <v>0</v>
      </c>
      <c r="AN382" s="46">
        <f t="shared" si="324"/>
        <v>0</v>
      </c>
      <c r="AO382" s="91">
        <v>564589</v>
      </c>
      <c r="AP382" s="46">
        <f t="shared" si="317"/>
        <v>587172.56000000006</v>
      </c>
      <c r="AQ382" s="46">
        <v>0</v>
      </c>
      <c r="AR382" s="46">
        <f t="shared" si="318"/>
        <v>0</v>
      </c>
      <c r="AS382" s="46">
        <v>0</v>
      </c>
      <c r="AT382" s="46">
        <f t="shared" si="319"/>
        <v>0</v>
      </c>
      <c r="AU382" s="46">
        <v>0</v>
      </c>
      <c r="AV382" s="46">
        <f t="shared" si="320"/>
        <v>0</v>
      </c>
      <c r="AW382" s="46">
        <v>0</v>
      </c>
      <c r="AX382" s="46">
        <f t="shared" si="321"/>
        <v>0</v>
      </c>
      <c r="AY382" s="46">
        <v>0</v>
      </c>
      <c r="AZ382" s="46">
        <f t="shared" si="325"/>
        <v>0</v>
      </c>
      <c r="BA382" s="46">
        <v>0</v>
      </c>
      <c r="BB382" s="46">
        <f t="shared" si="326"/>
        <v>0</v>
      </c>
      <c r="BC382" s="46">
        <v>0</v>
      </c>
      <c r="BD382" s="46">
        <f t="shared" si="327"/>
        <v>0</v>
      </c>
      <c r="BE382" s="46">
        <v>0</v>
      </c>
      <c r="BF382" s="46">
        <f t="shared" si="328"/>
        <v>0</v>
      </c>
      <c r="BG382" s="46">
        <v>0</v>
      </c>
      <c r="BH382" s="46">
        <f t="shared" si="329"/>
        <v>0</v>
      </c>
      <c r="BI382" s="46">
        <v>0</v>
      </c>
      <c r="BJ382" s="46">
        <f t="shared" si="330"/>
        <v>0</v>
      </c>
      <c r="BK382" s="46">
        <v>0</v>
      </c>
      <c r="BL382" s="46">
        <f t="shared" si="331"/>
        <v>0</v>
      </c>
      <c r="BM382" s="46">
        <v>0</v>
      </c>
      <c r="BN382" s="46">
        <f t="shared" si="332"/>
        <v>0</v>
      </c>
      <c r="BO382" s="46">
        <v>0</v>
      </c>
      <c r="BP382" s="46">
        <f t="shared" si="333"/>
        <v>0</v>
      </c>
      <c r="BQ382" s="46">
        <v>0</v>
      </c>
      <c r="BR382" s="46">
        <f t="shared" si="334"/>
        <v>0</v>
      </c>
      <c r="BS382" s="46">
        <v>0</v>
      </c>
      <c r="BT382" s="46">
        <f t="shared" si="335"/>
        <v>0</v>
      </c>
      <c r="BU382" s="46">
        <v>0</v>
      </c>
      <c r="BV382" s="46">
        <f t="shared" si="336"/>
        <v>0</v>
      </c>
      <c r="BW382" s="46">
        <v>0</v>
      </c>
      <c r="BX382" s="46">
        <f t="shared" si="337"/>
        <v>0</v>
      </c>
      <c r="BY382" s="46">
        <v>0</v>
      </c>
      <c r="BZ382" s="46">
        <f t="shared" si="338"/>
        <v>0</v>
      </c>
      <c r="CA382" s="47">
        <v>0</v>
      </c>
      <c r="CB382" s="46">
        <f t="shared" si="339"/>
        <v>0</v>
      </c>
      <c r="CC382" s="48">
        <v>0</v>
      </c>
      <c r="CD382" s="46">
        <f t="shared" si="340"/>
        <v>0</v>
      </c>
      <c r="CE382" s="49">
        <v>12</v>
      </c>
      <c r="CF382" s="50">
        <f t="shared" si="344"/>
        <v>48931.046666666669</v>
      </c>
      <c r="CG382" s="51">
        <v>327600</v>
      </c>
      <c r="CH382" s="52"/>
      <c r="CI382" s="52"/>
      <c r="CJ382" s="52"/>
      <c r="CK382" s="53"/>
      <c r="CL382" s="53"/>
      <c r="CM382" s="52">
        <f t="shared" ref="CM382:DB395" si="345">$CF382</f>
        <v>48931.046666666669</v>
      </c>
      <c r="CN382" s="52">
        <f t="shared" si="345"/>
        <v>48931.046666666669</v>
      </c>
      <c r="CO382" s="52">
        <f t="shared" si="345"/>
        <v>48931.046666666669</v>
      </c>
      <c r="CP382" s="52">
        <f t="shared" si="345"/>
        <v>48931.046666666669</v>
      </c>
      <c r="CQ382" s="52">
        <f t="shared" si="345"/>
        <v>48931.046666666669</v>
      </c>
      <c r="CR382" s="52">
        <f t="shared" si="345"/>
        <v>48931.046666666669</v>
      </c>
      <c r="CS382" s="52">
        <f t="shared" si="345"/>
        <v>48931.046666666669</v>
      </c>
      <c r="CT382" s="52">
        <f t="shared" si="345"/>
        <v>48931.046666666669</v>
      </c>
      <c r="CU382" s="52">
        <f t="shared" si="345"/>
        <v>48931.046666666669</v>
      </c>
      <c r="CV382" s="52">
        <f t="shared" si="345"/>
        <v>48931.046666666669</v>
      </c>
      <c r="CW382" s="52">
        <f t="shared" si="345"/>
        <v>48931.046666666669</v>
      </c>
      <c r="CX382" s="52">
        <f t="shared" si="345"/>
        <v>48931.046666666669</v>
      </c>
      <c r="CY382" s="52"/>
      <c r="CZ382" s="52"/>
      <c r="DA382" s="52"/>
      <c r="DB382" s="52"/>
      <c r="DC382" s="52"/>
      <c r="DD382" s="52"/>
      <c r="DE382" s="52"/>
      <c r="DF382" s="52"/>
      <c r="DG382" s="54">
        <v>0</v>
      </c>
      <c r="DH382" s="55">
        <v>12</v>
      </c>
      <c r="DI382" s="56" t="s">
        <v>748</v>
      </c>
      <c r="DJ382" s="57">
        <v>0</v>
      </c>
      <c r="DK382" s="57">
        <v>0</v>
      </c>
      <c r="DL382" s="57">
        <v>0</v>
      </c>
      <c r="DM382" s="57">
        <v>0</v>
      </c>
      <c r="DN382" s="57">
        <v>327600</v>
      </c>
      <c r="DO382" s="57">
        <v>0</v>
      </c>
      <c r="DP382" s="58">
        <v>0</v>
      </c>
      <c r="DQ382" s="58">
        <v>0</v>
      </c>
      <c r="DR382" s="58">
        <v>0</v>
      </c>
      <c r="DS382" s="58">
        <v>4258.8</v>
      </c>
    </row>
    <row r="383" spans="1:123" x14ac:dyDescent="0.25">
      <c r="A383" s="30" t="s">
        <v>1408</v>
      </c>
      <c r="B383" s="65">
        <v>2023257</v>
      </c>
      <c r="C383" s="66"/>
      <c r="D383" s="67" t="s">
        <v>1409</v>
      </c>
      <c r="E383" s="34" t="s">
        <v>548</v>
      </c>
      <c r="F383" s="34" t="s">
        <v>489</v>
      </c>
      <c r="G383" s="34" t="s">
        <v>463</v>
      </c>
      <c r="H383" s="34" t="s">
        <v>54</v>
      </c>
      <c r="I383" s="34" t="s">
        <v>490</v>
      </c>
      <c r="J383" s="34" t="s">
        <v>166</v>
      </c>
      <c r="K383" s="34" t="s">
        <v>491</v>
      </c>
      <c r="L383" s="34" t="s">
        <v>744</v>
      </c>
      <c r="M383" s="36">
        <v>1.04</v>
      </c>
      <c r="N383" s="69" t="s">
        <v>468</v>
      </c>
      <c r="O383" s="69" t="s">
        <v>30</v>
      </c>
      <c r="P383" s="37" t="s">
        <v>493</v>
      </c>
      <c r="Q383" s="38">
        <v>2023</v>
      </c>
      <c r="R383" s="39" t="s">
        <v>470</v>
      </c>
      <c r="S383" s="37" t="s">
        <v>493</v>
      </c>
      <c r="T383" s="39" t="s">
        <v>494</v>
      </c>
      <c r="U383" s="39" t="s">
        <v>495</v>
      </c>
      <c r="V383" s="39" t="s">
        <v>550</v>
      </c>
      <c r="W383" s="40" t="s">
        <v>551</v>
      </c>
      <c r="X383" s="40" t="s">
        <v>504</v>
      </c>
      <c r="Y383" s="41"/>
      <c r="Z383" s="274">
        <v>0</v>
      </c>
      <c r="AA383" s="42"/>
      <c r="AB383" s="43">
        <v>327600</v>
      </c>
      <c r="AC383" s="43">
        <v>0</v>
      </c>
      <c r="AD383" s="43"/>
      <c r="AE383" s="43">
        <v>0</v>
      </c>
      <c r="AF383" s="44"/>
      <c r="AG383" s="45">
        <f t="shared" si="341"/>
        <v>500000</v>
      </c>
      <c r="AH383" s="45">
        <f t="shared" si="342"/>
        <v>520000</v>
      </c>
      <c r="AI383" s="45">
        <f t="shared" si="310"/>
        <v>520000</v>
      </c>
      <c r="AJ383" s="46">
        <v>0</v>
      </c>
      <c r="AK383" s="46">
        <v>0</v>
      </c>
      <c r="AL383" s="46">
        <f t="shared" si="316"/>
        <v>0</v>
      </c>
      <c r="AM383" s="46">
        <v>0</v>
      </c>
      <c r="AN383" s="46">
        <f t="shared" si="324"/>
        <v>0</v>
      </c>
      <c r="AO383" s="46">
        <v>0</v>
      </c>
      <c r="AP383" s="46">
        <f t="shared" si="317"/>
        <v>0</v>
      </c>
      <c r="AQ383" s="85">
        <v>500000</v>
      </c>
      <c r="AR383" s="46">
        <f t="shared" si="318"/>
        <v>520000</v>
      </c>
      <c r="AS383" s="46">
        <v>0</v>
      </c>
      <c r="AT383" s="46">
        <f t="shared" si="319"/>
        <v>0</v>
      </c>
      <c r="AU383" s="46">
        <v>0</v>
      </c>
      <c r="AV383" s="46">
        <f t="shared" si="320"/>
        <v>0</v>
      </c>
      <c r="AW383" s="46">
        <v>0</v>
      </c>
      <c r="AX383" s="46">
        <f t="shared" si="321"/>
        <v>0</v>
      </c>
      <c r="AY383" s="46">
        <v>0</v>
      </c>
      <c r="AZ383" s="46">
        <f t="shared" si="325"/>
        <v>0</v>
      </c>
      <c r="BA383" s="46">
        <v>0</v>
      </c>
      <c r="BB383" s="46">
        <f t="shared" si="326"/>
        <v>0</v>
      </c>
      <c r="BC383" s="46">
        <v>0</v>
      </c>
      <c r="BD383" s="46">
        <f t="shared" si="327"/>
        <v>0</v>
      </c>
      <c r="BE383" s="46">
        <v>0</v>
      </c>
      <c r="BF383" s="46">
        <f t="shared" si="328"/>
        <v>0</v>
      </c>
      <c r="BG383" s="46">
        <v>0</v>
      </c>
      <c r="BH383" s="46">
        <f t="shared" si="329"/>
        <v>0</v>
      </c>
      <c r="BI383" s="46">
        <v>0</v>
      </c>
      <c r="BJ383" s="46">
        <f t="shared" si="330"/>
        <v>0</v>
      </c>
      <c r="BK383" s="46">
        <v>0</v>
      </c>
      <c r="BL383" s="46">
        <f t="shared" si="331"/>
        <v>0</v>
      </c>
      <c r="BM383" s="46">
        <v>0</v>
      </c>
      <c r="BN383" s="46">
        <f t="shared" si="332"/>
        <v>0</v>
      </c>
      <c r="BO383" s="46">
        <v>0</v>
      </c>
      <c r="BP383" s="46">
        <f t="shared" si="333"/>
        <v>0</v>
      </c>
      <c r="BQ383" s="46">
        <v>0</v>
      </c>
      <c r="BR383" s="46">
        <f t="shared" si="334"/>
        <v>0</v>
      </c>
      <c r="BS383" s="46">
        <v>0</v>
      </c>
      <c r="BT383" s="46">
        <f t="shared" si="335"/>
        <v>0</v>
      </c>
      <c r="BU383" s="46">
        <v>0</v>
      </c>
      <c r="BV383" s="46">
        <f t="shared" si="336"/>
        <v>0</v>
      </c>
      <c r="BW383" s="46">
        <v>0</v>
      </c>
      <c r="BX383" s="46">
        <f t="shared" si="337"/>
        <v>0</v>
      </c>
      <c r="BY383" s="46">
        <v>0</v>
      </c>
      <c r="BZ383" s="46">
        <f t="shared" si="338"/>
        <v>0</v>
      </c>
      <c r="CA383" s="47">
        <v>0</v>
      </c>
      <c r="CB383" s="46">
        <f t="shared" si="339"/>
        <v>0</v>
      </c>
      <c r="CC383" s="48">
        <v>0</v>
      </c>
      <c r="CD383" s="46">
        <f t="shared" si="340"/>
        <v>0</v>
      </c>
      <c r="CE383" s="49">
        <v>12</v>
      </c>
      <c r="CF383" s="50">
        <f t="shared" si="344"/>
        <v>43333.333333333336</v>
      </c>
      <c r="CG383" s="51">
        <v>327600</v>
      </c>
      <c r="CH383" s="52"/>
      <c r="CI383" s="52"/>
      <c r="CJ383" s="52"/>
      <c r="CK383" s="53"/>
      <c r="CL383" s="53"/>
      <c r="CM383" s="53"/>
      <c r="CN383" s="52">
        <f t="shared" si="345"/>
        <v>43333.333333333336</v>
      </c>
      <c r="CO383" s="52">
        <f t="shared" si="345"/>
        <v>43333.333333333336</v>
      </c>
      <c r="CP383" s="52">
        <f t="shared" si="345"/>
        <v>43333.333333333336</v>
      </c>
      <c r="CQ383" s="52">
        <f t="shared" si="345"/>
        <v>43333.333333333336</v>
      </c>
      <c r="CR383" s="52">
        <f t="shared" si="345"/>
        <v>43333.333333333336</v>
      </c>
      <c r="CS383" s="52">
        <f t="shared" si="345"/>
        <v>43333.333333333336</v>
      </c>
      <c r="CT383" s="52">
        <f t="shared" si="345"/>
        <v>43333.333333333336</v>
      </c>
      <c r="CU383" s="52">
        <f t="shared" si="345"/>
        <v>43333.333333333336</v>
      </c>
      <c r="CV383" s="52">
        <f t="shared" si="345"/>
        <v>43333.333333333336</v>
      </c>
      <c r="CW383" s="52">
        <f t="shared" si="345"/>
        <v>43333.333333333336</v>
      </c>
      <c r="CX383" s="52">
        <f t="shared" si="345"/>
        <v>43333.333333333336</v>
      </c>
      <c r="CY383" s="52">
        <f t="shared" si="345"/>
        <v>43333.333333333336</v>
      </c>
      <c r="CZ383" s="52"/>
      <c r="DA383" s="52"/>
      <c r="DB383" s="52"/>
      <c r="DC383" s="52"/>
      <c r="DD383" s="52"/>
      <c r="DE383" s="52"/>
      <c r="DF383" s="52"/>
      <c r="DG383" s="54">
        <v>0</v>
      </c>
      <c r="DH383" s="55">
        <v>12</v>
      </c>
      <c r="DI383" s="56" t="s">
        <v>748</v>
      </c>
      <c r="DJ383" s="57">
        <v>0</v>
      </c>
      <c r="DK383" s="57">
        <v>0</v>
      </c>
      <c r="DL383" s="57">
        <v>0</v>
      </c>
      <c r="DM383" s="57">
        <v>0</v>
      </c>
      <c r="DN383" s="57">
        <v>0</v>
      </c>
      <c r="DO383" s="57">
        <v>0</v>
      </c>
      <c r="DP383" s="58">
        <v>0</v>
      </c>
      <c r="DQ383" s="58">
        <v>0</v>
      </c>
      <c r="DR383" s="58">
        <v>0</v>
      </c>
      <c r="DS383" s="58">
        <v>0</v>
      </c>
    </row>
    <row r="384" spans="1:123" x14ac:dyDescent="0.25">
      <c r="A384" s="30" t="s">
        <v>1410</v>
      </c>
      <c r="B384" s="65">
        <v>2023258</v>
      </c>
      <c r="C384" s="66"/>
      <c r="D384" s="67" t="s">
        <v>1411</v>
      </c>
      <c r="E384" s="34" t="s">
        <v>548</v>
      </c>
      <c r="F384" s="34" t="s">
        <v>489</v>
      </c>
      <c r="G384" s="34" t="s">
        <v>463</v>
      </c>
      <c r="H384" s="34" t="s">
        <v>54</v>
      </c>
      <c r="I384" s="34" t="s">
        <v>490</v>
      </c>
      <c r="J384" s="34" t="s">
        <v>166</v>
      </c>
      <c r="K384" s="34" t="s">
        <v>491</v>
      </c>
      <c r="L384" s="34" t="s">
        <v>744</v>
      </c>
      <c r="M384" s="36">
        <v>1.04</v>
      </c>
      <c r="N384" s="69" t="s">
        <v>468</v>
      </c>
      <c r="O384" s="69" t="s">
        <v>30</v>
      </c>
      <c r="P384" s="37" t="s">
        <v>493</v>
      </c>
      <c r="Q384" s="38">
        <v>2023</v>
      </c>
      <c r="R384" s="39" t="s">
        <v>470</v>
      </c>
      <c r="S384" s="37" t="s">
        <v>493</v>
      </c>
      <c r="T384" s="39" t="s">
        <v>494</v>
      </c>
      <c r="U384" s="39" t="s">
        <v>495</v>
      </c>
      <c r="V384" s="39" t="s">
        <v>550</v>
      </c>
      <c r="W384" s="40" t="s">
        <v>551</v>
      </c>
      <c r="X384" s="40" t="s">
        <v>504</v>
      </c>
      <c r="Y384" s="41"/>
      <c r="Z384" s="274">
        <v>0</v>
      </c>
      <c r="AA384" s="42"/>
      <c r="AB384" s="43">
        <v>327600</v>
      </c>
      <c r="AC384" s="43">
        <v>0</v>
      </c>
      <c r="AD384" s="43"/>
      <c r="AE384" s="43">
        <v>0</v>
      </c>
      <c r="AF384" s="44"/>
      <c r="AG384" s="45">
        <f t="shared" si="341"/>
        <v>327600</v>
      </c>
      <c r="AH384" s="45">
        <f t="shared" si="342"/>
        <v>340704</v>
      </c>
      <c r="AI384" s="45">
        <f t="shared" si="310"/>
        <v>340704</v>
      </c>
      <c r="AJ384" s="46">
        <v>0</v>
      </c>
      <c r="AK384" s="46">
        <v>0</v>
      </c>
      <c r="AL384" s="46">
        <f t="shared" si="316"/>
        <v>0</v>
      </c>
      <c r="AM384" s="46">
        <v>0</v>
      </c>
      <c r="AN384" s="46">
        <f t="shared" si="324"/>
        <v>0</v>
      </c>
      <c r="AO384" s="46">
        <v>0</v>
      </c>
      <c r="AP384" s="46">
        <f t="shared" si="317"/>
        <v>0</v>
      </c>
      <c r="AQ384" s="46">
        <v>0</v>
      </c>
      <c r="AR384" s="46">
        <f t="shared" si="318"/>
        <v>0</v>
      </c>
      <c r="AS384" s="46">
        <v>327600</v>
      </c>
      <c r="AT384" s="46">
        <f t="shared" si="319"/>
        <v>340704</v>
      </c>
      <c r="AU384" s="46">
        <v>0</v>
      </c>
      <c r="AV384" s="46">
        <f t="shared" si="320"/>
        <v>0</v>
      </c>
      <c r="AW384" s="46">
        <v>0</v>
      </c>
      <c r="AX384" s="46">
        <f t="shared" si="321"/>
        <v>0</v>
      </c>
      <c r="AY384" s="46">
        <v>0</v>
      </c>
      <c r="AZ384" s="46">
        <f t="shared" si="325"/>
        <v>0</v>
      </c>
      <c r="BA384" s="46">
        <v>0</v>
      </c>
      <c r="BB384" s="46">
        <f t="shared" si="326"/>
        <v>0</v>
      </c>
      <c r="BC384" s="46">
        <v>0</v>
      </c>
      <c r="BD384" s="46">
        <f t="shared" si="327"/>
        <v>0</v>
      </c>
      <c r="BE384" s="46">
        <v>0</v>
      </c>
      <c r="BF384" s="46">
        <f t="shared" si="328"/>
        <v>0</v>
      </c>
      <c r="BG384" s="46">
        <v>0</v>
      </c>
      <c r="BH384" s="46">
        <f t="shared" si="329"/>
        <v>0</v>
      </c>
      <c r="BI384" s="46">
        <v>0</v>
      </c>
      <c r="BJ384" s="46">
        <f t="shared" si="330"/>
        <v>0</v>
      </c>
      <c r="BK384" s="46">
        <v>0</v>
      </c>
      <c r="BL384" s="46">
        <f t="shared" si="331"/>
        <v>0</v>
      </c>
      <c r="BM384" s="46">
        <v>0</v>
      </c>
      <c r="BN384" s="46">
        <f t="shared" si="332"/>
        <v>0</v>
      </c>
      <c r="BO384" s="46">
        <v>0</v>
      </c>
      <c r="BP384" s="46">
        <f t="shared" si="333"/>
        <v>0</v>
      </c>
      <c r="BQ384" s="46">
        <v>0</v>
      </c>
      <c r="BR384" s="46">
        <f t="shared" si="334"/>
        <v>0</v>
      </c>
      <c r="BS384" s="46">
        <v>0</v>
      </c>
      <c r="BT384" s="46">
        <f t="shared" si="335"/>
        <v>0</v>
      </c>
      <c r="BU384" s="46">
        <v>0</v>
      </c>
      <c r="BV384" s="46">
        <f t="shared" si="336"/>
        <v>0</v>
      </c>
      <c r="BW384" s="46">
        <v>0</v>
      </c>
      <c r="BX384" s="46">
        <f t="shared" si="337"/>
        <v>0</v>
      </c>
      <c r="BY384" s="46">
        <v>0</v>
      </c>
      <c r="BZ384" s="46">
        <f t="shared" si="338"/>
        <v>0</v>
      </c>
      <c r="CA384" s="47">
        <v>0</v>
      </c>
      <c r="CB384" s="46">
        <f t="shared" si="339"/>
        <v>0</v>
      </c>
      <c r="CC384" s="48">
        <v>0</v>
      </c>
      <c r="CD384" s="46">
        <f t="shared" si="340"/>
        <v>0</v>
      </c>
      <c r="CE384" s="49">
        <v>12</v>
      </c>
      <c r="CF384" s="50">
        <f t="shared" si="344"/>
        <v>28392</v>
      </c>
      <c r="CG384" s="51">
        <v>327600</v>
      </c>
      <c r="CH384" s="52"/>
      <c r="CI384" s="52"/>
      <c r="CJ384" s="52"/>
      <c r="CK384" s="53"/>
      <c r="CL384" s="53"/>
      <c r="CM384" s="53"/>
      <c r="CN384" s="53"/>
      <c r="CO384" s="52">
        <f t="shared" si="345"/>
        <v>28392</v>
      </c>
      <c r="CP384" s="52">
        <f t="shared" si="345"/>
        <v>28392</v>
      </c>
      <c r="CQ384" s="52">
        <f t="shared" si="345"/>
        <v>28392</v>
      </c>
      <c r="CR384" s="52">
        <f t="shared" si="345"/>
        <v>28392</v>
      </c>
      <c r="CS384" s="52">
        <f t="shared" si="345"/>
        <v>28392</v>
      </c>
      <c r="CT384" s="52">
        <f t="shared" si="345"/>
        <v>28392</v>
      </c>
      <c r="CU384" s="52">
        <f t="shared" si="345"/>
        <v>28392</v>
      </c>
      <c r="CV384" s="52">
        <f t="shared" si="345"/>
        <v>28392</v>
      </c>
      <c r="CW384" s="52">
        <f t="shared" si="345"/>
        <v>28392</v>
      </c>
      <c r="CX384" s="52">
        <f t="shared" si="345"/>
        <v>28392</v>
      </c>
      <c r="CY384" s="52">
        <f t="shared" si="345"/>
        <v>28392</v>
      </c>
      <c r="CZ384" s="52">
        <f t="shared" si="345"/>
        <v>28392</v>
      </c>
      <c r="DA384" s="53"/>
      <c r="DB384" s="53"/>
      <c r="DC384" s="53"/>
      <c r="DD384" s="53"/>
      <c r="DE384" s="53"/>
      <c r="DF384" s="53"/>
      <c r="DG384" s="54">
        <v>0</v>
      </c>
      <c r="DH384" s="55">
        <v>12</v>
      </c>
      <c r="DI384" s="56" t="s">
        <v>748</v>
      </c>
      <c r="DJ384" s="57">
        <v>0</v>
      </c>
      <c r="DK384" s="57">
        <v>0</v>
      </c>
      <c r="DL384" s="57">
        <v>0</v>
      </c>
      <c r="DM384" s="57">
        <v>0</v>
      </c>
      <c r="DN384" s="57">
        <v>0</v>
      </c>
      <c r="DO384" s="57">
        <v>0</v>
      </c>
      <c r="DP384" s="58">
        <v>0</v>
      </c>
      <c r="DQ384" s="58">
        <v>0</v>
      </c>
      <c r="DR384" s="58">
        <v>0</v>
      </c>
      <c r="DS384" s="58">
        <v>0</v>
      </c>
    </row>
    <row r="385" spans="1:123" x14ac:dyDescent="0.25">
      <c r="A385" s="30" t="s">
        <v>1412</v>
      </c>
      <c r="B385" s="65">
        <v>2023259</v>
      </c>
      <c r="C385" s="66"/>
      <c r="D385" s="67" t="s">
        <v>1413</v>
      </c>
      <c r="E385" s="34" t="s">
        <v>548</v>
      </c>
      <c r="F385" s="34" t="s">
        <v>489</v>
      </c>
      <c r="G385" s="34" t="s">
        <v>463</v>
      </c>
      <c r="H385" s="34" t="s">
        <v>54</v>
      </c>
      <c r="I385" s="34" t="s">
        <v>490</v>
      </c>
      <c r="J385" s="34" t="s">
        <v>166</v>
      </c>
      <c r="K385" s="34" t="s">
        <v>491</v>
      </c>
      <c r="L385" s="34" t="s">
        <v>744</v>
      </c>
      <c r="M385" s="36">
        <v>1.04</v>
      </c>
      <c r="N385" s="69" t="s">
        <v>468</v>
      </c>
      <c r="O385" s="69" t="s">
        <v>30</v>
      </c>
      <c r="P385" s="37" t="s">
        <v>493</v>
      </c>
      <c r="Q385" s="38">
        <v>2023</v>
      </c>
      <c r="R385" s="39" t="s">
        <v>470</v>
      </c>
      <c r="S385" s="37" t="s">
        <v>493</v>
      </c>
      <c r="T385" s="39" t="s">
        <v>494</v>
      </c>
      <c r="U385" s="39" t="s">
        <v>495</v>
      </c>
      <c r="V385" s="39" t="s">
        <v>550</v>
      </c>
      <c r="W385" s="40" t="s">
        <v>551</v>
      </c>
      <c r="X385" s="40" t="s">
        <v>504</v>
      </c>
      <c r="Y385" s="41"/>
      <c r="Z385" s="274">
        <v>0</v>
      </c>
      <c r="AA385" s="42"/>
      <c r="AB385" s="43">
        <v>327600</v>
      </c>
      <c r="AC385" s="43">
        <v>0</v>
      </c>
      <c r="AD385" s="43"/>
      <c r="AE385" s="43">
        <v>0</v>
      </c>
      <c r="AF385" s="44"/>
      <c r="AG385" s="45">
        <f t="shared" si="341"/>
        <v>327600</v>
      </c>
      <c r="AH385" s="45">
        <f t="shared" si="342"/>
        <v>340704</v>
      </c>
      <c r="AI385" s="45">
        <f t="shared" si="310"/>
        <v>340704</v>
      </c>
      <c r="AJ385" s="46">
        <v>0</v>
      </c>
      <c r="AK385" s="46">
        <v>0</v>
      </c>
      <c r="AL385" s="46">
        <f t="shared" si="316"/>
        <v>0</v>
      </c>
      <c r="AM385" s="46">
        <v>0</v>
      </c>
      <c r="AN385" s="46">
        <f t="shared" si="324"/>
        <v>0</v>
      </c>
      <c r="AO385" s="46">
        <v>0</v>
      </c>
      <c r="AP385" s="46">
        <f t="shared" si="317"/>
        <v>0</v>
      </c>
      <c r="AQ385" s="46">
        <v>0</v>
      </c>
      <c r="AR385" s="46">
        <f t="shared" si="318"/>
        <v>0</v>
      </c>
      <c r="AS385" s="46">
        <v>0</v>
      </c>
      <c r="AT385" s="46">
        <f t="shared" si="319"/>
        <v>0</v>
      </c>
      <c r="AU385" s="46">
        <v>327600</v>
      </c>
      <c r="AV385" s="46">
        <f t="shared" si="320"/>
        <v>340704</v>
      </c>
      <c r="AW385" s="46">
        <v>0</v>
      </c>
      <c r="AX385" s="46">
        <f t="shared" si="321"/>
        <v>0</v>
      </c>
      <c r="AY385" s="46">
        <v>0</v>
      </c>
      <c r="AZ385" s="46">
        <f t="shared" si="325"/>
        <v>0</v>
      </c>
      <c r="BA385" s="46">
        <v>0</v>
      </c>
      <c r="BB385" s="46">
        <f t="shared" si="326"/>
        <v>0</v>
      </c>
      <c r="BC385" s="46">
        <v>0</v>
      </c>
      <c r="BD385" s="46">
        <f t="shared" si="327"/>
        <v>0</v>
      </c>
      <c r="BE385" s="46">
        <v>0</v>
      </c>
      <c r="BF385" s="46">
        <f t="shared" si="328"/>
        <v>0</v>
      </c>
      <c r="BG385" s="46">
        <v>0</v>
      </c>
      <c r="BH385" s="46">
        <f t="shared" si="329"/>
        <v>0</v>
      </c>
      <c r="BI385" s="46">
        <v>0</v>
      </c>
      <c r="BJ385" s="46">
        <f t="shared" si="330"/>
        <v>0</v>
      </c>
      <c r="BK385" s="46">
        <v>0</v>
      </c>
      <c r="BL385" s="46">
        <f t="shared" si="331"/>
        <v>0</v>
      </c>
      <c r="BM385" s="46">
        <v>0</v>
      </c>
      <c r="BN385" s="46">
        <f t="shared" si="332"/>
        <v>0</v>
      </c>
      <c r="BO385" s="46">
        <v>0</v>
      </c>
      <c r="BP385" s="46">
        <f t="shared" si="333"/>
        <v>0</v>
      </c>
      <c r="BQ385" s="46">
        <v>0</v>
      </c>
      <c r="BR385" s="46">
        <f t="shared" si="334"/>
        <v>0</v>
      </c>
      <c r="BS385" s="46">
        <v>0</v>
      </c>
      <c r="BT385" s="46">
        <f t="shared" si="335"/>
        <v>0</v>
      </c>
      <c r="BU385" s="46">
        <v>0</v>
      </c>
      <c r="BV385" s="46">
        <f t="shared" si="336"/>
        <v>0</v>
      </c>
      <c r="BW385" s="46">
        <v>0</v>
      </c>
      <c r="BX385" s="46">
        <f t="shared" si="337"/>
        <v>0</v>
      </c>
      <c r="BY385" s="46">
        <v>0</v>
      </c>
      <c r="BZ385" s="46">
        <f t="shared" si="338"/>
        <v>0</v>
      </c>
      <c r="CA385" s="47">
        <v>0</v>
      </c>
      <c r="CB385" s="46">
        <f t="shared" si="339"/>
        <v>0</v>
      </c>
      <c r="CC385" s="48">
        <v>0</v>
      </c>
      <c r="CD385" s="46">
        <f t="shared" si="340"/>
        <v>0</v>
      </c>
      <c r="CE385" s="49">
        <v>12</v>
      </c>
      <c r="CF385" s="50">
        <f t="shared" si="344"/>
        <v>28392</v>
      </c>
      <c r="CG385" s="51">
        <v>327600</v>
      </c>
      <c r="CH385" s="52"/>
      <c r="CI385" s="52"/>
      <c r="CJ385" s="52"/>
      <c r="CK385" s="53"/>
      <c r="CL385" s="53"/>
      <c r="CM385" s="53"/>
      <c r="CN385" s="53"/>
      <c r="CO385" s="53"/>
      <c r="CP385" s="52">
        <f t="shared" si="345"/>
        <v>28392</v>
      </c>
      <c r="CQ385" s="52">
        <f t="shared" si="345"/>
        <v>28392</v>
      </c>
      <c r="CR385" s="52">
        <f t="shared" si="345"/>
        <v>28392</v>
      </c>
      <c r="CS385" s="52">
        <f t="shared" si="345"/>
        <v>28392</v>
      </c>
      <c r="CT385" s="52">
        <f t="shared" si="345"/>
        <v>28392</v>
      </c>
      <c r="CU385" s="52">
        <f t="shared" si="345"/>
        <v>28392</v>
      </c>
      <c r="CV385" s="52">
        <f t="shared" si="345"/>
        <v>28392</v>
      </c>
      <c r="CW385" s="52">
        <f t="shared" si="345"/>
        <v>28392</v>
      </c>
      <c r="CX385" s="52">
        <f t="shared" si="345"/>
        <v>28392</v>
      </c>
      <c r="CY385" s="52">
        <f t="shared" si="345"/>
        <v>28392</v>
      </c>
      <c r="CZ385" s="52">
        <f t="shared" si="345"/>
        <v>28392</v>
      </c>
      <c r="DA385" s="52">
        <f t="shared" si="345"/>
        <v>28392</v>
      </c>
      <c r="DB385" s="53"/>
      <c r="DC385" s="53"/>
      <c r="DD385" s="53"/>
      <c r="DE385" s="53"/>
      <c r="DF385" s="53"/>
      <c r="DG385" s="54">
        <v>0</v>
      </c>
      <c r="DH385" s="55">
        <v>12</v>
      </c>
      <c r="DI385" s="56" t="s">
        <v>748</v>
      </c>
      <c r="DJ385" s="57">
        <v>0</v>
      </c>
      <c r="DK385" s="57">
        <v>0</v>
      </c>
      <c r="DL385" s="57">
        <v>0</v>
      </c>
      <c r="DM385" s="57">
        <v>0</v>
      </c>
      <c r="DN385" s="57">
        <v>0</v>
      </c>
      <c r="DO385" s="57">
        <v>0</v>
      </c>
      <c r="DP385" s="58">
        <v>0</v>
      </c>
      <c r="DQ385" s="58">
        <v>0</v>
      </c>
      <c r="DR385" s="58">
        <v>0</v>
      </c>
      <c r="DS385" s="58">
        <v>0</v>
      </c>
    </row>
    <row r="386" spans="1:123" x14ac:dyDescent="0.25">
      <c r="A386" s="30" t="s">
        <v>1414</v>
      </c>
      <c r="B386" s="65">
        <v>2023260</v>
      </c>
      <c r="C386" s="66"/>
      <c r="D386" s="67" t="s">
        <v>1415</v>
      </c>
      <c r="E386" s="34" t="s">
        <v>548</v>
      </c>
      <c r="F386" s="34" t="s">
        <v>489</v>
      </c>
      <c r="G386" s="34" t="s">
        <v>463</v>
      </c>
      <c r="H386" s="34" t="s">
        <v>54</v>
      </c>
      <c r="I386" s="34" t="s">
        <v>490</v>
      </c>
      <c r="J386" s="34" t="s">
        <v>166</v>
      </c>
      <c r="K386" s="34" t="s">
        <v>491</v>
      </c>
      <c r="L386" s="34" t="s">
        <v>744</v>
      </c>
      <c r="M386" s="36">
        <v>1.04</v>
      </c>
      <c r="N386" s="69" t="s">
        <v>544</v>
      </c>
      <c r="O386" s="69" t="s">
        <v>30</v>
      </c>
      <c r="P386" s="37" t="s">
        <v>493</v>
      </c>
      <c r="Q386" s="38">
        <v>2023</v>
      </c>
      <c r="R386" s="39" t="s">
        <v>470</v>
      </c>
      <c r="S386" s="37" t="s">
        <v>493</v>
      </c>
      <c r="T386" s="39" t="s">
        <v>494</v>
      </c>
      <c r="U386" s="39" t="s">
        <v>495</v>
      </c>
      <c r="V386" s="39" t="s">
        <v>550</v>
      </c>
      <c r="W386" s="40" t="s">
        <v>551</v>
      </c>
      <c r="X386" s="40" t="s">
        <v>504</v>
      </c>
      <c r="Y386" s="41"/>
      <c r="Z386" s="274">
        <v>0</v>
      </c>
      <c r="AA386" s="42"/>
      <c r="AB386" s="43">
        <v>327600</v>
      </c>
      <c r="AC386" s="43">
        <v>0</v>
      </c>
      <c r="AD386" s="43"/>
      <c r="AE386" s="43">
        <v>0</v>
      </c>
      <c r="AF386" s="44"/>
      <c r="AG386" s="45">
        <f t="shared" si="341"/>
        <v>327600</v>
      </c>
      <c r="AH386" s="45">
        <f t="shared" si="342"/>
        <v>340704</v>
      </c>
      <c r="AI386" s="45">
        <f t="shared" ref="AI386:AI449" si="346">AH386+Z386</f>
        <v>340704</v>
      </c>
      <c r="AJ386" s="46">
        <v>0</v>
      </c>
      <c r="AK386" s="46">
        <v>0</v>
      </c>
      <c r="AL386" s="46">
        <f t="shared" si="316"/>
        <v>0</v>
      </c>
      <c r="AM386" s="46">
        <v>0</v>
      </c>
      <c r="AN386" s="46">
        <f t="shared" si="324"/>
        <v>0</v>
      </c>
      <c r="AO386" s="46">
        <v>0</v>
      </c>
      <c r="AP386" s="46">
        <f t="shared" si="317"/>
        <v>0</v>
      </c>
      <c r="AQ386" s="46">
        <v>0</v>
      </c>
      <c r="AR386" s="46">
        <f t="shared" si="318"/>
        <v>0</v>
      </c>
      <c r="AS386" s="46">
        <v>0</v>
      </c>
      <c r="AT386" s="46">
        <f t="shared" si="319"/>
        <v>0</v>
      </c>
      <c r="AU386" s="46">
        <v>0</v>
      </c>
      <c r="AV386" s="46">
        <f t="shared" si="320"/>
        <v>0</v>
      </c>
      <c r="AW386" s="46">
        <v>327600</v>
      </c>
      <c r="AX386" s="46">
        <f t="shared" si="321"/>
        <v>340704</v>
      </c>
      <c r="AY386" s="46">
        <v>0</v>
      </c>
      <c r="AZ386" s="46">
        <f t="shared" si="325"/>
        <v>0</v>
      </c>
      <c r="BA386" s="46">
        <v>0</v>
      </c>
      <c r="BB386" s="46">
        <f t="shared" si="326"/>
        <v>0</v>
      </c>
      <c r="BC386" s="46">
        <v>0</v>
      </c>
      <c r="BD386" s="46">
        <f t="shared" si="327"/>
        <v>0</v>
      </c>
      <c r="BE386" s="46">
        <v>0</v>
      </c>
      <c r="BF386" s="46">
        <f t="shared" si="328"/>
        <v>0</v>
      </c>
      <c r="BG386" s="46">
        <v>0</v>
      </c>
      <c r="BH386" s="46">
        <f t="shared" si="329"/>
        <v>0</v>
      </c>
      <c r="BI386" s="46">
        <v>0</v>
      </c>
      <c r="BJ386" s="46">
        <f t="shared" si="330"/>
        <v>0</v>
      </c>
      <c r="BK386" s="46">
        <v>0</v>
      </c>
      <c r="BL386" s="46">
        <f t="shared" si="331"/>
        <v>0</v>
      </c>
      <c r="BM386" s="46">
        <v>0</v>
      </c>
      <c r="BN386" s="46">
        <f t="shared" si="332"/>
        <v>0</v>
      </c>
      <c r="BO386" s="46">
        <v>0</v>
      </c>
      <c r="BP386" s="46">
        <f t="shared" si="333"/>
        <v>0</v>
      </c>
      <c r="BQ386" s="46">
        <v>0</v>
      </c>
      <c r="BR386" s="46">
        <f t="shared" si="334"/>
        <v>0</v>
      </c>
      <c r="BS386" s="46">
        <v>0</v>
      </c>
      <c r="BT386" s="46">
        <f t="shared" si="335"/>
        <v>0</v>
      </c>
      <c r="BU386" s="46">
        <v>0</v>
      </c>
      <c r="BV386" s="46">
        <f t="shared" si="336"/>
        <v>0</v>
      </c>
      <c r="BW386" s="46">
        <v>0</v>
      </c>
      <c r="BX386" s="46">
        <f t="shared" si="337"/>
        <v>0</v>
      </c>
      <c r="BY386" s="46">
        <v>0</v>
      </c>
      <c r="BZ386" s="46">
        <f t="shared" si="338"/>
        <v>0</v>
      </c>
      <c r="CA386" s="47">
        <v>0</v>
      </c>
      <c r="CB386" s="46">
        <f t="shared" si="339"/>
        <v>0</v>
      </c>
      <c r="CC386" s="48">
        <v>0</v>
      </c>
      <c r="CD386" s="46">
        <f t="shared" si="340"/>
        <v>0</v>
      </c>
      <c r="CE386" s="49">
        <v>12</v>
      </c>
      <c r="CF386" s="50">
        <f t="shared" si="344"/>
        <v>28392</v>
      </c>
      <c r="CG386" s="51">
        <v>327600</v>
      </c>
      <c r="CH386" s="52"/>
      <c r="CI386" s="52"/>
      <c r="CJ386" s="52"/>
      <c r="CK386" s="53"/>
      <c r="CL386" s="53"/>
      <c r="CM386" s="53"/>
      <c r="CN386" s="53"/>
      <c r="CO386" s="53"/>
      <c r="CP386" s="53"/>
      <c r="CQ386" s="52">
        <f t="shared" si="345"/>
        <v>28392</v>
      </c>
      <c r="CR386" s="52">
        <f t="shared" si="345"/>
        <v>28392</v>
      </c>
      <c r="CS386" s="52">
        <f t="shared" si="345"/>
        <v>28392</v>
      </c>
      <c r="CT386" s="52">
        <f t="shared" si="345"/>
        <v>28392</v>
      </c>
      <c r="CU386" s="52">
        <f t="shared" si="345"/>
        <v>28392</v>
      </c>
      <c r="CV386" s="52">
        <f t="shared" si="345"/>
        <v>28392</v>
      </c>
      <c r="CW386" s="52">
        <f t="shared" si="345"/>
        <v>28392</v>
      </c>
      <c r="CX386" s="52">
        <f t="shared" si="345"/>
        <v>28392</v>
      </c>
      <c r="CY386" s="52">
        <f t="shared" si="345"/>
        <v>28392</v>
      </c>
      <c r="CZ386" s="52">
        <f t="shared" si="345"/>
        <v>28392</v>
      </c>
      <c r="DA386" s="52">
        <f t="shared" si="345"/>
        <v>28392</v>
      </c>
      <c r="DB386" s="52">
        <f t="shared" si="345"/>
        <v>28392</v>
      </c>
      <c r="DC386" s="53"/>
      <c r="DD386" s="53"/>
      <c r="DE386" s="53"/>
      <c r="DF386" s="53"/>
      <c r="DG386" s="54">
        <v>0</v>
      </c>
      <c r="DH386" s="55">
        <v>12</v>
      </c>
      <c r="DI386" s="56" t="s">
        <v>748</v>
      </c>
      <c r="DJ386" s="57">
        <v>0</v>
      </c>
      <c r="DK386" s="57">
        <v>0</v>
      </c>
      <c r="DL386" s="57">
        <v>0</v>
      </c>
      <c r="DM386" s="57">
        <v>0</v>
      </c>
      <c r="DN386" s="57">
        <v>0</v>
      </c>
      <c r="DO386" s="57">
        <v>0</v>
      </c>
      <c r="DP386" s="58">
        <v>0</v>
      </c>
      <c r="DQ386" s="58">
        <v>0</v>
      </c>
      <c r="DR386" s="58">
        <v>0</v>
      </c>
      <c r="DS386" s="58">
        <v>0</v>
      </c>
    </row>
    <row r="387" spans="1:123" x14ac:dyDescent="0.25">
      <c r="A387" s="30" t="s">
        <v>1416</v>
      </c>
      <c r="B387" s="65">
        <v>2023261</v>
      </c>
      <c r="C387" s="66"/>
      <c r="D387" s="67" t="s">
        <v>1417</v>
      </c>
      <c r="E387" s="34" t="s">
        <v>548</v>
      </c>
      <c r="F387" s="34" t="s">
        <v>489</v>
      </c>
      <c r="G387" s="34" t="s">
        <v>463</v>
      </c>
      <c r="H387" s="34" t="s">
        <v>54</v>
      </c>
      <c r="I387" s="34" t="s">
        <v>490</v>
      </c>
      <c r="J387" s="34" t="s">
        <v>166</v>
      </c>
      <c r="K387" s="34" t="s">
        <v>491</v>
      </c>
      <c r="L387" s="34" t="s">
        <v>744</v>
      </c>
      <c r="M387" s="36">
        <v>1.04</v>
      </c>
      <c r="N387" s="69" t="s">
        <v>544</v>
      </c>
      <c r="O387" s="69" t="s">
        <v>30</v>
      </c>
      <c r="P387" s="37" t="s">
        <v>493</v>
      </c>
      <c r="Q387" s="38">
        <v>2023</v>
      </c>
      <c r="R387" s="39" t="s">
        <v>470</v>
      </c>
      <c r="S387" s="37" t="s">
        <v>493</v>
      </c>
      <c r="T387" s="39" t="s">
        <v>494</v>
      </c>
      <c r="U387" s="39" t="s">
        <v>495</v>
      </c>
      <c r="V387" s="39" t="s">
        <v>550</v>
      </c>
      <c r="W387" s="40" t="s">
        <v>551</v>
      </c>
      <c r="X387" s="40" t="s">
        <v>504</v>
      </c>
      <c r="Y387" s="41"/>
      <c r="Z387" s="274">
        <v>0</v>
      </c>
      <c r="AA387" s="42"/>
      <c r="AB387" s="43">
        <v>374400</v>
      </c>
      <c r="AC387" s="43">
        <v>0</v>
      </c>
      <c r="AD387" s="43"/>
      <c r="AE387" s="43">
        <v>0</v>
      </c>
      <c r="AF387" s="44"/>
      <c r="AG387" s="45">
        <f t="shared" si="341"/>
        <v>374400</v>
      </c>
      <c r="AH387" s="45">
        <f t="shared" si="342"/>
        <v>389376</v>
      </c>
      <c r="AI387" s="45">
        <f t="shared" si="346"/>
        <v>389376</v>
      </c>
      <c r="AJ387" s="46">
        <v>0</v>
      </c>
      <c r="AK387" s="46">
        <v>0</v>
      </c>
      <c r="AL387" s="46">
        <f t="shared" si="316"/>
        <v>0</v>
      </c>
      <c r="AM387" s="46">
        <v>0</v>
      </c>
      <c r="AN387" s="46">
        <f t="shared" si="324"/>
        <v>0</v>
      </c>
      <c r="AO387" s="46">
        <v>0</v>
      </c>
      <c r="AP387" s="46">
        <f t="shared" si="317"/>
        <v>0</v>
      </c>
      <c r="AQ387" s="46">
        <v>0</v>
      </c>
      <c r="AR387" s="46">
        <f t="shared" si="318"/>
        <v>0</v>
      </c>
      <c r="AS387" s="46">
        <v>0</v>
      </c>
      <c r="AT387" s="46">
        <f t="shared" si="319"/>
        <v>0</v>
      </c>
      <c r="AU387" s="46">
        <v>0</v>
      </c>
      <c r="AV387" s="46">
        <f t="shared" si="320"/>
        <v>0</v>
      </c>
      <c r="AW387" s="46">
        <v>0</v>
      </c>
      <c r="AX387" s="46">
        <f t="shared" si="321"/>
        <v>0</v>
      </c>
      <c r="AY387" s="46">
        <v>374400</v>
      </c>
      <c r="AZ387" s="46">
        <f t="shared" si="325"/>
        <v>389376</v>
      </c>
      <c r="BA387" s="46">
        <v>0</v>
      </c>
      <c r="BB387" s="46">
        <f t="shared" si="326"/>
        <v>0</v>
      </c>
      <c r="BC387" s="46">
        <v>0</v>
      </c>
      <c r="BD387" s="46">
        <f t="shared" si="327"/>
        <v>0</v>
      </c>
      <c r="BE387" s="46">
        <v>0</v>
      </c>
      <c r="BF387" s="46">
        <f t="shared" si="328"/>
        <v>0</v>
      </c>
      <c r="BG387" s="46">
        <v>0</v>
      </c>
      <c r="BH387" s="46">
        <f t="shared" si="329"/>
        <v>0</v>
      </c>
      <c r="BI387" s="46">
        <v>0</v>
      </c>
      <c r="BJ387" s="46">
        <f t="shared" si="330"/>
        <v>0</v>
      </c>
      <c r="BK387" s="46">
        <v>0</v>
      </c>
      <c r="BL387" s="46">
        <f t="shared" si="331"/>
        <v>0</v>
      </c>
      <c r="BM387" s="46">
        <v>0</v>
      </c>
      <c r="BN387" s="46">
        <f t="shared" si="332"/>
        <v>0</v>
      </c>
      <c r="BO387" s="46">
        <v>0</v>
      </c>
      <c r="BP387" s="46">
        <f t="shared" si="333"/>
        <v>0</v>
      </c>
      <c r="BQ387" s="46">
        <v>0</v>
      </c>
      <c r="BR387" s="46">
        <f t="shared" si="334"/>
        <v>0</v>
      </c>
      <c r="BS387" s="46">
        <v>0</v>
      </c>
      <c r="BT387" s="46">
        <f t="shared" si="335"/>
        <v>0</v>
      </c>
      <c r="BU387" s="46">
        <v>0</v>
      </c>
      <c r="BV387" s="46">
        <f t="shared" si="336"/>
        <v>0</v>
      </c>
      <c r="BW387" s="46">
        <v>0</v>
      </c>
      <c r="BX387" s="46">
        <f t="shared" si="337"/>
        <v>0</v>
      </c>
      <c r="BY387" s="46">
        <v>0</v>
      </c>
      <c r="BZ387" s="46">
        <f t="shared" si="338"/>
        <v>0</v>
      </c>
      <c r="CA387" s="47">
        <v>0</v>
      </c>
      <c r="CB387" s="46">
        <f t="shared" si="339"/>
        <v>0</v>
      </c>
      <c r="CC387" s="48">
        <v>0</v>
      </c>
      <c r="CD387" s="46">
        <f t="shared" si="340"/>
        <v>0</v>
      </c>
      <c r="CE387" s="49">
        <v>12</v>
      </c>
      <c r="CF387" s="50">
        <f t="shared" si="344"/>
        <v>32448</v>
      </c>
      <c r="CG387" s="51">
        <v>374400</v>
      </c>
      <c r="CH387" s="52"/>
      <c r="CI387" s="52"/>
      <c r="CJ387" s="52"/>
      <c r="CK387" s="53"/>
      <c r="CL387" s="53"/>
      <c r="CM387" s="53"/>
      <c r="CN387" s="53"/>
      <c r="CO387" s="53"/>
      <c r="CP387" s="53"/>
      <c r="CQ387" s="53"/>
      <c r="CR387" s="52">
        <f t="shared" si="345"/>
        <v>32448</v>
      </c>
      <c r="CS387" s="52">
        <f t="shared" si="345"/>
        <v>32448</v>
      </c>
      <c r="CT387" s="52">
        <f t="shared" si="345"/>
        <v>32448</v>
      </c>
      <c r="CU387" s="52">
        <f t="shared" si="345"/>
        <v>32448</v>
      </c>
      <c r="CV387" s="52">
        <f t="shared" si="345"/>
        <v>32448</v>
      </c>
      <c r="CW387" s="52">
        <f t="shared" si="345"/>
        <v>32448</v>
      </c>
      <c r="CX387" s="52">
        <f t="shared" si="345"/>
        <v>32448</v>
      </c>
      <c r="CY387" s="52">
        <f t="shared" si="345"/>
        <v>32448</v>
      </c>
      <c r="CZ387" s="52">
        <f t="shared" si="345"/>
        <v>32448</v>
      </c>
      <c r="DA387" s="52">
        <f t="shared" si="345"/>
        <v>32448</v>
      </c>
      <c r="DB387" s="52">
        <f t="shared" si="345"/>
        <v>32448</v>
      </c>
      <c r="DC387" s="52">
        <f t="shared" ref="CZ387:DF402" si="347">$CF387</f>
        <v>32448</v>
      </c>
      <c r="DD387" s="53"/>
      <c r="DE387" s="53"/>
      <c r="DF387" s="53"/>
      <c r="DG387" s="54">
        <v>0</v>
      </c>
      <c r="DH387" s="55">
        <v>12</v>
      </c>
      <c r="DI387" s="56" t="s">
        <v>748</v>
      </c>
      <c r="DJ387" s="57">
        <v>0</v>
      </c>
      <c r="DK387" s="57">
        <v>0</v>
      </c>
      <c r="DL387" s="57">
        <v>0</v>
      </c>
      <c r="DM387" s="57">
        <v>0</v>
      </c>
      <c r="DN387" s="57">
        <v>0</v>
      </c>
      <c r="DO387" s="57">
        <v>0</v>
      </c>
      <c r="DP387" s="58">
        <v>0</v>
      </c>
      <c r="DQ387" s="58">
        <v>0</v>
      </c>
      <c r="DR387" s="58">
        <v>0</v>
      </c>
      <c r="DS387" s="58">
        <v>0</v>
      </c>
    </row>
    <row r="388" spans="1:123" x14ac:dyDescent="0.25">
      <c r="A388" s="30" t="s">
        <v>1418</v>
      </c>
      <c r="B388" s="65">
        <v>2023262</v>
      </c>
      <c r="C388" s="66"/>
      <c r="D388" s="67" t="s">
        <v>1419</v>
      </c>
      <c r="E388" s="34" t="s">
        <v>548</v>
      </c>
      <c r="F388" s="34" t="s">
        <v>489</v>
      </c>
      <c r="G388" s="34" t="s">
        <v>463</v>
      </c>
      <c r="H388" s="34" t="s">
        <v>54</v>
      </c>
      <c r="I388" s="34" t="s">
        <v>490</v>
      </c>
      <c r="J388" s="34" t="s">
        <v>166</v>
      </c>
      <c r="K388" s="34" t="s">
        <v>491</v>
      </c>
      <c r="L388" s="34" t="s">
        <v>744</v>
      </c>
      <c r="M388" s="36">
        <v>1.04</v>
      </c>
      <c r="N388" s="69" t="s">
        <v>544</v>
      </c>
      <c r="O388" s="69" t="s">
        <v>30</v>
      </c>
      <c r="P388" s="37" t="s">
        <v>493</v>
      </c>
      <c r="Q388" s="38">
        <v>2023</v>
      </c>
      <c r="R388" s="39" t="s">
        <v>470</v>
      </c>
      <c r="S388" s="37" t="s">
        <v>493</v>
      </c>
      <c r="T388" s="39" t="s">
        <v>494</v>
      </c>
      <c r="U388" s="39" t="s">
        <v>495</v>
      </c>
      <c r="V388" s="39" t="s">
        <v>550</v>
      </c>
      <c r="W388" s="40" t="s">
        <v>551</v>
      </c>
      <c r="X388" s="40" t="s">
        <v>504</v>
      </c>
      <c r="Y388" s="41"/>
      <c r="Z388" s="274">
        <v>0</v>
      </c>
      <c r="AA388" s="42"/>
      <c r="AB388" s="43">
        <v>374400</v>
      </c>
      <c r="AC388" s="43">
        <v>0</v>
      </c>
      <c r="AD388" s="43"/>
      <c r="AE388" s="43">
        <v>0</v>
      </c>
      <c r="AF388" s="44"/>
      <c r="AG388" s="45">
        <f t="shared" si="341"/>
        <v>374400</v>
      </c>
      <c r="AH388" s="45">
        <f t="shared" si="342"/>
        <v>389376</v>
      </c>
      <c r="AI388" s="45">
        <f t="shared" si="346"/>
        <v>389376</v>
      </c>
      <c r="AJ388" s="46">
        <v>0</v>
      </c>
      <c r="AK388" s="46">
        <v>0</v>
      </c>
      <c r="AL388" s="46">
        <f t="shared" si="316"/>
        <v>0</v>
      </c>
      <c r="AM388" s="46">
        <v>0</v>
      </c>
      <c r="AN388" s="46">
        <f t="shared" si="324"/>
        <v>0</v>
      </c>
      <c r="AO388" s="46">
        <v>0</v>
      </c>
      <c r="AP388" s="46">
        <f t="shared" si="317"/>
        <v>0</v>
      </c>
      <c r="AQ388" s="46">
        <v>0</v>
      </c>
      <c r="AR388" s="46">
        <f t="shared" si="318"/>
        <v>0</v>
      </c>
      <c r="AS388" s="46">
        <v>0</v>
      </c>
      <c r="AT388" s="46">
        <f t="shared" si="319"/>
        <v>0</v>
      </c>
      <c r="AU388" s="46">
        <v>0</v>
      </c>
      <c r="AV388" s="46">
        <f t="shared" si="320"/>
        <v>0</v>
      </c>
      <c r="AW388" s="46">
        <v>0</v>
      </c>
      <c r="AX388" s="46">
        <f t="shared" si="321"/>
        <v>0</v>
      </c>
      <c r="AY388" s="46">
        <v>0</v>
      </c>
      <c r="AZ388" s="46">
        <f t="shared" si="325"/>
        <v>0</v>
      </c>
      <c r="BA388" s="46">
        <v>374400</v>
      </c>
      <c r="BB388" s="46">
        <f t="shared" si="326"/>
        <v>389376</v>
      </c>
      <c r="BC388" s="46">
        <v>0</v>
      </c>
      <c r="BD388" s="46">
        <f t="shared" si="327"/>
        <v>0</v>
      </c>
      <c r="BE388" s="46">
        <v>0</v>
      </c>
      <c r="BF388" s="46">
        <f t="shared" si="328"/>
        <v>0</v>
      </c>
      <c r="BG388" s="46">
        <v>0</v>
      </c>
      <c r="BH388" s="46">
        <f t="shared" si="329"/>
        <v>0</v>
      </c>
      <c r="BI388" s="46">
        <v>0</v>
      </c>
      <c r="BJ388" s="46">
        <f t="shared" si="330"/>
        <v>0</v>
      </c>
      <c r="BK388" s="46">
        <v>0</v>
      </c>
      <c r="BL388" s="46">
        <f t="shared" si="331"/>
        <v>0</v>
      </c>
      <c r="BM388" s="46">
        <v>0</v>
      </c>
      <c r="BN388" s="46">
        <f t="shared" si="332"/>
        <v>0</v>
      </c>
      <c r="BO388" s="46">
        <v>0</v>
      </c>
      <c r="BP388" s="46">
        <f t="shared" si="333"/>
        <v>0</v>
      </c>
      <c r="BQ388" s="46">
        <v>0</v>
      </c>
      <c r="BR388" s="46">
        <f t="shared" si="334"/>
        <v>0</v>
      </c>
      <c r="BS388" s="46">
        <v>0</v>
      </c>
      <c r="BT388" s="46">
        <f t="shared" si="335"/>
        <v>0</v>
      </c>
      <c r="BU388" s="46">
        <v>0</v>
      </c>
      <c r="BV388" s="46">
        <f t="shared" si="336"/>
        <v>0</v>
      </c>
      <c r="BW388" s="46">
        <v>0</v>
      </c>
      <c r="BX388" s="46">
        <f t="shared" si="337"/>
        <v>0</v>
      </c>
      <c r="BY388" s="46">
        <v>0</v>
      </c>
      <c r="BZ388" s="46">
        <f t="shared" si="338"/>
        <v>0</v>
      </c>
      <c r="CA388" s="47">
        <v>0</v>
      </c>
      <c r="CB388" s="46">
        <f t="shared" si="339"/>
        <v>0</v>
      </c>
      <c r="CC388" s="48">
        <v>0</v>
      </c>
      <c r="CD388" s="46">
        <f t="shared" si="340"/>
        <v>0</v>
      </c>
      <c r="CE388" s="49">
        <v>12</v>
      </c>
      <c r="CF388" s="50">
        <f t="shared" si="344"/>
        <v>32448</v>
      </c>
      <c r="CG388" s="51">
        <v>374400</v>
      </c>
      <c r="CH388" s="52"/>
      <c r="CI388" s="52"/>
      <c r="CJ388" s="52"/>
      <c r="CK388" s="53"/>
      <c r="CL388" s="53"/>
      <c r="CM388" s="53"/>
      <c r="CN388" s="53"/>
      <c r="CO388" s="53"/>
      <c r="CP388" s="53"/>
      <c r="CQ388" s="53"/>
      <c r="CR388" s="53"/>
      <c r="CS388" s="52">
        <f t="shared" si="345"/>
        <v>32448</v>
      </c>
      <c r="CT388" s="52">
        <f t="shared" si="345"/>
        <v>32448</v>
      </c>
      <c r="CU388" s="52">
        <f t="shared" si="345"/>
        <v>32448</v>
      </c>
      <c r="CV388" s="52">
        <f t="shared" si="345"/>
        <v>32448</v>
      </c>
      <c r="CW388" s="52">
        <f t="shared" si="345"/>
        <v>32448</v>
      </c>
      <c r="CX388" s="52">
        <f t="shared" si="345"/>
        <v>32448</v>
      </c>
      <c r="CY388" s="52">
        <f t="shared" si="345"/>
        <v>32448</v>
      </c>
      <c r="CZ388" s="52">
        <f t="shared" si="345"/>
        <v>32448</v>
      </c>
      <c r="DA388" s="52">
        <f t="shared" si="345"/>
        <v>32448</v>
      </c>
      <c r="DB388" s="52">
        <f t="shared" si="345"/>
        <v>32448</v>
      </c>
      <c r="DC388" s="52">
        <f t="shared" si="347"/>
        <v>32448</v>
      </c>
      <c r="DD388" s="52">
        <f t="shared" si="347"/>
        <v>32448</v>
      </c>
      <c r="DE388" s="53"/>
      <c r="DF388" s="53"/>
      <c r="DG388" s="54">
        <v>0</v>
      </c>
      <c r="DH388" s="55">
        <v>12</v>
      </c>
      <c r="DI388" s="56" t="s">
        <v>748</v>
      </c>
      <c r="DJ388" s="57">
        <v>0</v>
      </c>
      <c r="DK388" s="57">
        <v>0</v>
      </c>
      <c r="DL388" s="57">
        <v>0</v>
      </c>
      <c r="DM388" s="57">
        <v>0</v>
      </c>
      <c r="DN388" s="57">
        <v>0</v>
      </c>
      <c r="DO388" s="57">
        <v>0</v>
      </c>
      <c r="DP388" s="58">
        <v>0</v>
      </c>
      <c r="DQ388" s="58">
        <v>0</v>
      </c>
      <c r="DR388" s="58">
        <v>0</v>
      </c>
      <c r="DS388" s="58">
        <v>0</v>
      </c>
    </row>
    <row r="389" spans="1:123" x14ac:dyDescent="0.25">
      <c r="A389" s="30" t="s">
        <v>1420</v>
      </c>
      <c r="B389" s="65">
        <v>2023263</v>
      </c>
      <c r="C389" s="66"/>
      <c r="D389" s="67" t="s">
        <v>1421</v>
      </c>
      <c r="E389" s="34" t="s">
        <v>548</v>
      </c>
      <c r="F389" s="34" t="s">
        <v>489</v>
      </c>
      <c r="G389" s="34" t="s">
        <v>463</v>
      </c>
      <c r="H389" s="34" t="s">
        <v>54</v>
      </c>
      <c r="I389" s="34" t="s">
        <v>490</v>
      </c>
      <c r="J389" s="34" t="s">
        <v>166</v>
      </c>
      <c r="K389" s="34" t="s">
        <v>491</v>
      </c>
      <c r="L389" s="34" t="s">
        <v>744</v>
      </c>
      <c r="M389" s="36">
        <v>1.04</v>
      </c>
      <c r="N389" s="69" t="s">
        <v>544</v>
      </c>
      <c r="O389" s="69" t="s">
        <v>30</v>
      </c>
      <c r="P389" s="37" t="s">
        <v>493</v>
      </c>
      <c r="Q389" s="38">
        <v>2023</v>
      </c>
      <c r="R389" s="39" t="s">
        <v>470</v>
      </c>
      <c r="S389" s="37" t="s">
        <v>493</v>
      </c>
      <c r="T389" s="39" t="s">
        <v>494</v>
      </c>
      <c r="U389" s="39" t="s">
        <v>495</v>
      </c>
      <c r="V389" s="39" t="s">
        <v>550</v>
      </c>
      <c r="W389" s="40" t="s">
        <v>551</v>
      </c>
      <c r="X389" s="40" t="s">
        <v>504</v>
      </c>
      <c r="Y389" s="41"/>
      <c r="Z389" s="274">
        <v>0</v>
      </c>
      <c r="AA389" s="42"/>
      <c r="AB389" s="43">
        <v>374400</v>
      </c>
      <c r="AC389" s="43">
        <v>0</v>
      </c>
      <c r="AD389" s="43"/>
      <c r="AE389" s="43">
        <v>0</v>
      </c>
      <c r="AF389" s="44"/>
      <c r="AG389" s="45">
        <f t="shared" si="341"/>
        <v>374400</v>
      </c>
      <c r="AH389" s="45">
        <f t="shared" si="342"/>
        <v>389376</v>
      </c>
      <c r="AI389" s="45">
        <f t="shared" si="346"/>
        <v>389376</v>
      </c>
      <c r="AJ389" s="46">
        <v>0</v>
      </c>
      <c r="AK389" s="46">
        <v>0</v>
      </c>
      <c r="AL389" s="46">
        <f t="shared" si="316"/>
        <v>0</v>
      </c>
      <c r="AM389" s="46">
        <v>0</v>
      </c>
      <c r="AN389" s="46">
        <f t="shared" si="324"/>
        <v>0</v>
      </c>
      <c r="AO389" s="46">
        <v>0</v>
      </c>
      <c r="AP389" s="46">
        <f t="shared" si="317"/>
        <v>0</v>
      </c>
      <c r="AQ389" s="46">
        <v>0</v>
      </c>
      <c r="AR389" s="46">
        <f t="shared" si="318"/>
        <v>0</v>
      </c>
      <c r="AS389" s="46">
        <v>0</v>
      </c>
      <c r="AT389" s="46">
        <f t="shared" si="319"/>
        <v>0</v>
      </c>
      <c r="AU389" s="46">
        <v>0</v>
      </c>
      <c r="AV389" s="46">
        <f t="shared" si="320"/>
        <v>0</v>
      </c>
      <c r="AW389" s="46">
        <v>0</v>
      </c>
      <c r="AX389" s="46">
        <f t="shared" si="321"/>
        <v>0</v>
      </c>
      <c r="AY389" s="46">
        <v>0</v>
      </c>
      <c r="AZ389" s="46">
        <f t="shared" si="325"/>
        <v>0</v>
      </c>
      <c r="BA389" s="46">
        <v>0</v>
      </c>
      <c r="BB389" s="46">
        <f t="shared" si="326"/>
        <v>0</v>
      </c>
      <c r="BC389" s="46">
        <v>374400</v>
      </c>
      <c r="BD389" s="46">
        <f t="shared" si="327"/>
        <v>389376</v>
      </c>
      <c r="BE389" s="46">
        <v>0</v>
      </c>
      <c r="BF389" s="46">
        <f t="shared" si="328"/>
        <v>0</v>
      </c>
      <c r="BG389" s="46">
        <v>0</v>
      </c>
      <c r="BH389" s="46">
        <f t="shared" si="329"/>
        <v>0</v>
      </c>
      <c r="BI389" s="46">
        <v>0</v>
      </c>
      <c r="BJ389" s="46">
        <f t="shared" si="330"/>
        <v>0</v>
      </c>
      <c r="BK389" s="46">
        <v>0</v>
      </c>
      <c r="BL389" s="46">
        <f t="shared" si="331"/>
        <v>0</v>
      </c>
      <c r="BM389" s="46">
        <v>0</v>
      </c>
      <c r="BN389" s="46">
        <f t="shared" si="332"/>
        <v>0</v>
      </c>
      <c r="BO389" s="46">
        <v>0</v>
      </c>
      <c r="BP389" s="46">
        <f t="shared" si="333"/>
        <v>0</v>
      </c>
      <c r="BQ389" s="46">
        <v>0</v>
      </c>
      <c r="BR389" s="46">
        <f t="shared" si="334"/>
        <v>0</v>
      </c>
      <c r="BS389" s="46">
        <v>0</v>
      </c>
      <c r="BT389" s="46">
        <f t="shared" si="335"/>
        <v>0</v>
      </c>
      <c r="BU389" s="46">
        <v>0</v>
      </c>
      <c r="BV389" s="46">
        <f t="shared" si="336"/>
        <v>0</v>
      </c>
      <c r="BW389" s="46">
        <v>0</v>
      </c>
      <c r="BX389" s="46">
        <f t="shared" si="337"/>
        <v>0</v>
      </c>
      <c r="BY389" s="46">
        <v>0</v>
      </c>
      <c r="BZ389" s="46">
        <f t="shared" si="338"/>
        <v>0</v>
      </c>
      <c r="CA389" s="47">
        <v>0</v>
      </c>
      <c r="CB389" s="46">
        <f t="shared" si="339"/>
        <v>0</v>
      </c>
      <c r="CC389" s="48">
        <v>0</v>
      </c>
      <c r="CD389" s="46">
        <f t="shared" si="340"/>
        <v>0</v>
      </c>
      <c r="CE389" s="49">
        <v>12</v>
      </c>
      <c r="CF389" s="50">
        <f t="shared" si="344"/>
        <v>32448</v>
      </c>
      <c r="CG389" s="51">
        <v>374400</v>
      </c>
      <c r="CH389" s="52"/>
      <c r="CI389" s="52"/>
      <c r="CJ389" s="52"/>
      <c r="CK389" s="53"/>
      <c r="CL389" s="53"/>
      <c r="CM389" s="53"/>
      <c r="CN389" s="53"/>
      <c r="CO389" s="53"/>
      <c r="CP389" s="53"/>
      <c r="CQ389" s="53"/>
      <c r="CR389" s="53"/>
      <c r="CS389" s="53"/>
      <c r="CT389" s="52">
        <f t="shared" si="345"/>
        <v>32448</v>
      </c>
      <c r="CU389" s="52">
        <f t="shared" si="345"/>
        <v>32448</v>
      </c>
      <c r="CV389" s="52">
        <f t="shared" si="345"/>
        <v>32448</v>
      </c>
      <c r="CW389" s="52">
        <f t="shared" si="345"/>
        <v>32448</v>
      </c>
      <c r="CX389" s="52">
        <f t="shared" si="345"/>
        <v>32448</v>
      </c>
      <c r="CY389" s="52">
        <f t="shared" si="345"/>
        <v>32448</v>
      </c>
      <c r="CZ389" s="52">
        <f t="shared" si="345"/>
        <v>32448</v>
      </c>
      <c r="DA389" s="52">
        <f t="shared" si="345"/>
        <v>32448</v>
      </c>
      <c r="DB389" s="52">
        <f t="shared" si="345"/>
        <v>32448</v>
      </c>
      <c r="DC389" s="52">
        <f t="shared" si="347"/>
        <v>32448</v>
      </c>
      <c r="DD389" s="52">
        <f t="shared" si="347"/>
        <v>32448</v>
      </c>
      <c r="DE389" s="52">
        <f t="shared" si="347"/>
        <v>32448</v>
      </c>
      <c r="DF389" s="53"/>
      <c r="DG389" s="54">
        <v>0</v>
      </c>
      <c r="DH389" s="55">
        <v>12</v>
      </c>
      <c r="DI389" s="56" t="s">
        <v>748</v>
      </c>
      <c r="DJ389" s="57">
        <v>0</v>
      </c>
      <c r="DK389" s="57">
        <v>0</v>
      </c>
      <c r="DL389" s="57">
        <v>0</v>
      </c>
      <c r="DM389" s="57">
        <v>0</v>
      </c>
      <c r="DN389" s="57">
        <v>0</v>
      </c>
      <c r="DO389" s="57">
        <v>0</v>
      </c>
      <c r="DP389" s="58">
        <v>0</v>
      </c>
      <c r="DQ389" s="58">
        <v>0</v>
      </c>
      <c r="DR389" s="58">
        <v>0</v>
      </c>
      <c r="DS389" s="58">
        <v>0</v>
      </c>
    </row>
    <row r="390" spans="1:123" x14ac:dyDescent="0.25">
      <c r="A390" s="30" t="s">
        <v>1422</v>
      </c>
      <c r="B390" s="65">
        <v>2023264</v>
      </c>
      <c r="C390" s="66"/>
      <c r="D390" s="67" t="s">
        <v>1423</v>
      </c>
      <c r="E390" s="34" t="s">
        <v>548</v>
      </c>
      <c r="F390" s="34" t="s">
        <v>489</v>
      </c>
      <c r="G390" s="34" t="s">
        <v>463</v>
      </c>
      <c r="H390" s="34" t="s">
        <v>54</v>
      </c>
      <c r="I390" s="34" t="s">
        <v>490</v>
      </c>
      <c r="J390" s="34" t="s">
        <v>166</v>
      </c>
      <c r="K390" s="34" t="s">
        <v>491</v>
      </c>
      <c r="L390" s="34" t="s">
        <v>744</v>
      </c>
      <c r="M390" s="36">
        <v>1.04</v>
      </c>
      <c r="N390" s="69" t="s">
        <v>544</v>
      </c>
      <c r="O390" s="69" t="s">
        <v>30</v>
      </c>
      <c r="P390" s="37" t="s">
        <v>493</v>
      </c>
      <c r="Q390" s="38">
        <v>2023</v>
      </c>
      <c r="R390" s="39" t="s">
        <v>470</v>
      </c>
      <c r="S390" s="37" t="s">
        <v>493</v>
      </c>
      <c r="T390" s="39" t="s">
        <v>494</v>
      </c>
      <c r="U390" s="39" t="s">
        <v>495</v>
      </c>
      <c r="V390" s="39" t="s">
        <v>550</v>
      </c>
      <c r="W390" s="40" t="s">
        <v>551</v>
      </c>
      <c r="X390" s="40" t="s">
        <v>504</v>
      </c>
      <c r="Y390" s="41"/>
      <c r="Z390" s="274">
        <v>0</v>
      </c>
      <c r="AA390" s="42"/>
      <c r="AB390" s="43">
        <v>374400</v>
      </c>
      <c r="AC390" s="43">
        <v>0</v>
      </c>
      <c r="AD390" s="43"/>
      <c r="AE390" s="43">
        <v>0</v>
      </c>
      <c r="AF390" s="44"/>
      <c r="AG390" s="45">
        <f t="shared" si="341"/>
        <v>374400</v>
      </c>
      <c r="AH390" s="45">
        <f t="shared" si="342"/>
        <v>389376</v>
      </c>
      <c r="AI390" s="45">
        <f t="shared" si="346"/>
        <v>389376</v>
      </c>
      <c r="AJ390" s="46">
        <v>0</v>
      </c>
      <c r="AK390" s="46">
        <v>0</v>
      </c>
      <c r="AL390" s="46">
        <f t="shared" si="316"/>
        <v>0</v>
      </c>
      <c r="AM390" s="46">
        <v>0</v>
      </c>
      <c r="AN390" s="46">
        <f t="shared" si="324"/>
        <v>0</v>
      </c>
      <c r="AO390" s="46">
        <v>0</v>
      </c>
      <c r="AP390" s="46">
        <f t="shared" si="317"/>
        <v>0</v>
      </c>
      <c r="AQ390" s="46">
        <v>0</v>
      </c>
      <c r="AR390" s="46">
        <f t="shared" si="318"/>
        <v>0</v>
      </c>
      <c r="AS390" s="46">
        <v>0</v>
      </c>
      <c r="AT390" s="46">
        <f t="shared" si="319"/>
        <v>0</v>
      </c>
      <c r="AU390" s="46">
        <v>0</v>
      </c>
      <c r="AV390" s="46">
        <f t="shared" si="320"/>
        <v>0</v>
      </c>
      <c r="AW390" s="46">
        <v>0</v>
      </c>
      <c r="AX390" s="46">
        <f t="shared" si="321"/>
        <v>0</v>
      </c>
      <c r="AY390" s="46">
        <v>0</v>
      </c>
      <c r="AZ390" s="46">
        <f t="shared" si="325"/>
        <v>0</v>
      </c>
      <c r="BA390" s="46">
        <v>0</v>
      </c>
      <c r="BB390" s="46">
        <f t="shared" si="326"/>
        <v>0</v>
      </c>
      <c r="BC390" s="46">
        <v>0</v>
      </c>
      <c r="BD390" s="46">
        <f t="shared" si="327"/>
        <v>0</v>
      </c>
      <c r="BE390" s="46">
        <v>374400</v>
      </c>
      <c r="BF390" s="46">
        <f t="shared" si="328"/>
        <v>389376</v>
      </c>
      <c r="BG390" s="46">
        <v>0</v>
      </c>
      <c r="BH390" s="46">
        <f t="shared" si="329"/>
        <v>0</v>
      </c>
      <c r="BI390" s="46">
        <v>0</v>
      </c>
      <c r="BJ390" s="46">
        <f t="shared" si="330"/>
        <v>0</v>
      </c>
      <c r="BK390" s="46">
        <v>0</v>
      </c>
      <c r="BL390" s="46">
        <f t="shared" si="331"/>
        <v>0</v>
      </c>
      <c r="BM390" s="46">
        <v>0</v>
      </c>
      <c r="BN390" s="46">
        <f t="shared" si="332"/>
        <v>0</v>
      </c>
      <c r="BO390" s="46">
        <v>0</v>
      </c>
      <c r="BP390" s="46">
        <f t="shared" si="333"/>
        <v>0</v>
      </c>
      <c r="BQ390" s="46">
        <v>0</v>
      </c>
      <c r="BR390" s="46">
        <f t="shared" si="334"/>
        <v>0</v>
      </c>
      <c r="BS390" s="46">
        <v>0</v>
      </c>
      <c r="BT390" s="46">
        <f t="shared" si="335"/>
        <v>0</v>
      </c>
      <c r="BU390" s="46">
        <v>0</v>
      </c>
      <c r="BV390" s="46">
        <f t="shared" si="336"/>
        <v>0</v>
      </c>
      <c r="BW390" s="46">
        <v>0</v>
      </c>
      <c r="BX390" s="46">
        <f t="shared" si="337"/>
        <v>0</v>
      </c>
      <c r="BY390" s="46">
        <v>0</v>
      </c>
      <c r="BZ390" s="46">
        <f t="shared" si="338"/>
        <v>0</v>
      </c>
      <c r="CA390" s="47">
        <v>0</v>
      </c>
      <c r="CB390" s="46">
        <f t="shared" si="339"/>
        <v>0</v>
      </c>
      <c r="CC390" s="48">
        <v>0</v>
      </c>
      <c r="CD390" s="46">
        <f t="shared" si="340"/>
        <v>0</v>
      </c>
      <c r="CE390" s="49">
        <v>12</v>
      </c>
      <c r="CF390" s="50">
        <f t="shared" si="344"/>
        <v>32448</v>
      </c>
      <c r="CG390" s="51">
        <v>374400</v>
      </c>
      <c r="CH390" s="52"/>
      <c r="CI390" s="52"/>
      <c r="CJ390" s="52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2">
        <f t="shared" si="345"/>
        <v>32448</v>
      </c>
      <c r="CV390" s="52">
        <f t="shared" si="345"/>
        <v>32448</v>
      </c>
      <c r="CW390" s="52">
        <f t="shared" si="345"/>
        <v>32448</v>
      </c>
      <c r="CX390" s="52">
        <f t="shared" si="345"/>
        <v>32448</v>
      </c>
      <c r="CY390" s="52">
        <f t="shared" si="345"/>
        <v>32448</v>
      </c>
      <c r="CZ390" s="52">
        <f t="shared" si="345"/>
        <v>32448</v>
      </c>
      <c r="DA390" s="52">
        <f t="shared" si="345"/>
        <v>32448</v>
      </c>
      <c r="DB390" s="52">
        <f t="shared" si="345"/>
        <v>32448</v>
      </c>
      <c r="DC390" s="52">
        <f t="shared" si="347"/>
        <v>32448</v>
      </c>
      <c r="DD390" s="52">
        <f t="shared" si="347"/>
        <v>32448</v>
      </c>
      <c r="DE390" s="52">
        <f t="shared" si="347"/>
        <v>32448</v>
      </c>
      <c r="DF390" s="52">
        <f t="shared" si="347"/>
        <v>32448</v>
      </c>
      <c r="DG390" s="54">
        <v>0</v>
      </c>
      <c r="DH390" s="55">
        <v>12</v>
      </c>
      <c r="DI390" s="56" t="s">
        <v>748</v>
      </c>
      <c r="DJ390" s="57">
        <v>0</v>
      </c>
      <c r="DK390" s="57">
        <v>0</v>
      </c>
      <c r="DL390" s="57">
        <v>0</v>
      </c>
      <c r="DM390" s="57">
        <v>0</v>
      </c>
      <c r="DN390" s="57">
        <v>0</v>
      </c>
      <c r="DO390" s="57">
        <v>0</v>
      </c>
      <c r="DP390" s="58">
        <v>0</v>
      </c>
      <c r="DQ390" s="58">
        <v>0</v>
      </c>
      <c r="DR390" s="58">
        <v>0</v>
      </c>
      <c r="DS390" s="58">
        <v>0</v>
      </c>
    </row>
    <row r="391" spans="1:123" x14ac:dyDescent="0.25">
      <c r="A391" s="30" t="s">
        <v>1424</v>
      </c>
      <c r="B391" s="65">
        <v>2023265</v>
      </c>
      <c r="C391" s="66"/>
      <c r="D391" s="67" t="s">
        <v>1425</v>
      </c>
      <c r="E391" s="34" t="s">
        <v>548</v>
      </c>
      <c r="F391" s="34" t="s">
        <v>489</v>
      </c>
      <c r="G391" s="34" t="s">
        <v>463</v>
      </c>
      <c r="H391" s="34" t="s">
        <v>54</v>
      </c>
      <c r="I391" s="34" t="s">
        <v>490</v>
      </c>
      <c r="J391" s="34" t="s">
        <v>166</v>
      </c>
      <c r="K391" s="34" t="s">
        <v>491</v>
      </c>
      <c r="L391" s="34" t="s">
        <v>744</v>
      </c>
      <c r="M391" s="36">
        <v>1.04</v>
      </c>
      <c r="N391" s="69" t="s">
        <v>544</v>
      </c>
      <c r="O391" s="69" t="s">
        <v>30</v>
      </c>
      <c r="P391" s="37" t="s">
        <v>493</v>
      </c>
      <c r="Q391" s="38">
        <v>2023</v>
      </c>
      <c r="R391" s="39" t="s">
        <v>470</v>
      </c>
      <c r="S391" s="37" t="s">
        <v>493</v>
      </c>
      <c r="T391" s="39" t="s">
        <v>494</v>
      </c>
      <c r="U391" s="39" t="s">
        <v>495</v>
      </c>
      <c r="V391" s="39" t="s">
        <v>550</v>
      </c>
      <c r="W391" s="40" t="s">
        <v>551</v>
      </c>
      <c r="X391" s="40" t="s">
        <v>504</v>
      </c>
      <c r="Y391" s="41"/>
      <c r="Z391" s="274">
        <v>0</v>
      </c>
      <c r="AA391" s="42"/>
      <c r="AB391" s="43">
        <v>374400</v>
      </c>
      <c r="AC391" s="43">
        <v>0</v>
      </c>
      <c r="AD391" s="43"/>
      <c r="AE391" s="43">
        <v>0</v>
      </c>
      <c r="AF391" s="44"/>
      <c r="AG391" s="45">
        <f t="shared" si="341"/>
        <v>374400</v>
      </c>
      <c r="AH391" s="45">
        <f t="shared" si="342"/>
        <v>389376</v>
      </c>
      <c r="AI391" s="45">
        <f t="shared" si="346"/>
        <v>389376</v>
      </c>
      <c r="AJ391" s="46">
        <v>0</v>
      </c>
      <c r="AK391" s="46">
        <v>0</v>
      </c>
      <c r="AL391" s="46">
        <f t="shared" si="316"/>
        <v>0</v>
      </c>
      <c r="AM391" s="46">
        <v>0</v>
      </c>
      <c r="AN391" s="46">
        <f t="shared" si="324"/>
        <v>0</v>
      </c>
      <c r="AO391" s="46">
        <v>0</v>
      </c>
      <c r="AP391" s="46">
        <f t="shared" si="317"/>
        <v>0</v>
      </c>
      <c r="AQ391" s="46">
        <v>0</v>
      </c>
      <c r="AR391" s="46">
        <f t="shared" si="318"/>
        <v>0</v>
      </c>
      <c r="AS391" s="46">
        <v>0</v>
      </c>
      <c r="AT391" s="46">
        <f t="shared" si="319"/>
        <v>0</v>
      </c>
      <c r="AU391" s="46">
        <v>0</v>
      </c>
      <c r="AV391" s="46">
        <f t="shared" si="320"/>
        <v>0</v>
      </c>
      <c r="AW391" s="46">
        <v>0</v>
      </c>
      <c r="AX391" s="46">
        <f t="shared" si="321"/>
        <v>0</v>
      </c>
      <c r="AY391" s="46">
        <v>0</v>
      </c>
      <c r="AZ391" s="46">
        <f t="shared" si="325"/>
        <v>0</v>
      </c>
      <c r="BA391" s="46">
        <v>0</v>
      </c>
      <c r="BB391" s="46">
        <f t="shared" si="326"/>
        <v>0</v>
      </c>
      <c r="BC391" s="46">
        <v>0</v>
      </c>
      <c r="BD391" s="46">
        <f t="shared" si="327"/>
        <v>0</v>
      </c>
      <c r="BE391" s="46">
        <v>0</v>
      </c>
      <c r="BF391" s="46">
        <f t="shared" si="328"/>
        <v>0</v>
      </c>
      <c r="BG391" s="46">
        <v>374400</v>
      </c>
      <c r="BH391" s="46">
        <f t="shared" si="329"/>
        <v>389376</v>
      </c>
      <c r="BI391" s="46">
        <v>0</v>
      </c>
      <c r="BJ391" s="46">
        <f t="shared" si="330"/>
        <v>0</v>
      </c>
      <c r="BK391" s="46">
        <v>0</v>
      </c>
      <c r="BL391" s="46">
        <f t="shared" si="331"/>
        <v>0</v>
      </c>
      <c r="BM391" s="46">
        <v>0</v>
      </c>
      <c r="BN391" s="46">
        <f t="shared" si="332"/>
        <v>0</v>
      </c>
      <c r="BO391" s="46">
        <v>0</v>
      </c>
      <c r="BP391" s="46">
        <f t="shared" si="333"/>
        <v>0</v>
      </c>
      <c r="BQ391" s="46">
        <v>0</v>
      </c>
      <c r="BR391" s="46">
        <f t="shared" si="334"/>
        <v>0</v>
      </c>
      <c r="BS391" s="46">
        <v>0</v>
      </c>
      <c r="BT391" s="46">
        <f t="shared" si="335"/>
        <v>0</v>
      </c>
      <c r="BU391" s="46">
        <v>0</v>
      </c>
      <c r="BV391" s="46">
        <f t="shared" si="336"/>
        <v>0</v>
      </c>
      <c r="BW391" s="46">
        <v>0</v>
      </c>
      <c r="BX391" s="46">
        <f t="shared" si="337"/>
        <v>0</v>
      </c>
      <c r="BY391" s="46">
        <v>0</v>
      </c>
      <c r="BZ391" s="46">
        <f t="shared" si="338"/>
        <v>0</v>
      </c>
      <c r="CA391" s="47">
        <v>0</v>
      </c>
      <c r="CB391" s="46">
        <f t="shared" si="339"/>
        <v>0</v>
      </c>
      <c r="CC391" s="48">
        <v>0</v>
      </c>
      <c r="CD391" s="46">
        <f t="shared" si="340"/>
        <v>0</v>
      </c>
      <c r="CE391" s="49">
        <v>12</v>
      </c>
      <c r="CF391" s="50">
        <f t="shared" si="344"/>
        <v>32448</v>
      </c>
      <c r="CG391" s="51">
        <v>343200</v>
      </c>
      <c r="CH391" s="52"/>
      <c r="CI391" s="52"/>
      <c r="CJ391" s="52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2">
        <f t="shared" si="345"/>
        <v>32448</v>
      </c>
      <c r="CW391" s="52">
        <f t="shared" si="345"/>
        <v>32448</v>
      </c>
      <c r="CX391" s="52">
        <f t="shared" si="345"/>
        <v>32448</v>
      </c>
      <c r="CY391" s="52">
        <f t="shared" si="345"/>
        <v>32448</v>
      </c>
      <c r="CZ391" s="52">
        <f t="shared" si="345"/>
        <v>32448</v>
      </c>
      <c r="DA391" s="52">
        <f t="shared" si="345"/>
        <v>32448</v>
      </c>
      <c r="DB391" s="52">
        <f t="shared" si="345"/>
        <v>32448</v>
      </c>
      <c r="DC391" s="52">
        <f t="shared" si="347"/>
        <v>32448</v>
      </c>
      <c r="DD391" s="52">
        <f t="shared" si="347"/>
        <v>32448</v>
      </c>
      <c r="DE391" s="52">
        <f t="shared" si="347"/>
        <v>32448</v>
      </c>
      <c r="DF391" s="52">
        <f t="shared" si="347"/>
        <v>32448</v>
      </c>
      <c r="DG391" s="54">
        <v>31200</v>
      </c>
      <c r="DH391" s="55">
        <v>11</v>
      </c>
      <c r="DI391" s="56" t="s">
        <v>748</v>
      </c>
      <c r="DJ391" s="57">
        <v>0</v>
      </c>
      <c r="DK391" s="57">
        <v>0</v>
      </c>
      <c r="DL391" s="57">
        <v>0</v>
      </c>
      <c r="DM391" s="57">
        <v>0</v>
      </c>
      <c r="DN391" s="57">
        <v>0</v>
      </c>
      <c r="DO391" s="57">
        <v>0</v>
      </c>
      <c r="DP391" s="58">
        <v>0</v>
      </c>
      <c r="DQ391" s="58">
        <v>0</v>
      </c>
      <c r="DR391" s="58">
        <v>0</v>
      </c>
      <c r="DS391" s="58">
        <v>0</v>
      </c>
    </row>
    <row r="392" spans="1:123" x14ac:dyDescent="0.25">
      <c r="A392" s="30" t="s">
        <v>1426</v>
      </c>
      <c r="B392" s="65">
        <v>2023266</v>
      </c>
      <c r="C392" s="66"/>
      <c r="D392" s="67" t="s">
        <v>1427</v>
      </c>
      <c r="E392" s="34" t="s">
        <v>548</v>
      </c>
      <c r="F392" s="34" t="s">
        <v>489</v>
      </c>
      <c r="G392" s="34" t="s">
        <v>463</v>
      </c>
      <c r="H392" s="34" t="s">
        <v>54</v>
      </c>
      <c r="I392" s="34" t="s">
        <v>490</v>
      </c>
      <c r="J392" s="34" t="s">
        <v>166</v>
      </c>
      <c r="K392" s="34" t="s">
        <v>491</v>
      </c>
      <c r="L392" s="34" t="s">
        <v>744</v>
      </c>
      <c r="M392" s="36">
        <v>1.04</v>
      </c>
      <c r="N392" s="69" t="s">
        <v>544</v>
      </c>
      <c r="O392" s="69" t="s">
        <v>30</v>
      </c>
      <c r="P392" s="37" t="s">
        <v>493</v>
      </c>
      <c r="Q392" s="38">
        <v>2023</v>
      </c>
      <c r="R392" s="39" t="s">
        <v>470</v>
      </c>
      <c r="S392" s="37" t="s">
        <v>493</v>
      </c>
      <c r="T392" s="39" t="s">
        <v>494</v>
      </c>
      <c r="U392" s="39" t="s">
        <v>495</v>
      </c>
      <c r="V392" s="39" t="s">
        <v>550</v>
      </c>
      <c r="W392" s="40" t="s">
        <v>551</v>
      </c>
      <c r="X392" s="40" t="s">
        <v>504</v>
      </c>
      <c r="Y392" s="41"/>
      <c r="Z392" s="274">
        <v>0</v>
      </c>
      <c r="AA392" s="42"/>
      <c r="AB392" s="43">
        <v>374400</v>
      </c>
      <c r="AC392" s="43">
        <v>0</v>
      </c>
      <c r="AD392" s="43"/>
      <c r="AE392" s="43">
        <v>0</v>
      </c>
      <c r="AF392" s="44"/>
      <c r="AG392" s="45">
        <f t="shared" si="341"/>
        <v>374400</v>
      </c>
      <c r="AH392" s="45">
        <f t="shared" si="342"/>
        <v>389376</v>
      </c>
      <c r="AI392" s="45">
        <f t="shared" si="346"/>
        <v>389376</v>
      </c>
      <c r="AJ392" s="46">
        <v>0</v>
      </c>
      <c r="AK392" s="46">
        <v>0</v>
      </c>
      <c r="AL392" s="46">
        <f t="shared" si="316"/>
        <v>0</v>
      </c>
      <c r="AM392" s="46">
        <v>0</v>
      </c>
      <c r="AN392" s="46">
        <f t="shared" si="324"/>
        <v>0</v>
      </c>
      <c r="AO392" s="46">
        <v>0</v>
      </c>
      <c r="AP392" s="46">
        <f t="shared" si="317"/>
        <v>0</v>
      </c>
      <c r="AQ392" s="46">
        <v>0</v>
      </c>
      <c r="AR392" s="46">
        <f t="shared" si="318"/>
        <v>0</v>
      </c>
      <c r="AS392" s="46">
        <v>0</v>
      </c>
      <c r="AT392" s="46">
        <f t="shared" si="319"/>
        <v>0</v>
      </c>
      <c r="AU392" s="46">
        <v>0</v>
      </c>
      <c r="AV392" s="46">
        <f t="shared" si="320"/>
        <v>0</v>
      </c>
      <c r="AW392" s="46">
        <v>0</v>
      </c>
      <c r="AX392" s="46">
        <f t="shared" si="321"/>
        <v>0</v>
      </c>
      <c r="AY392" s="46">
        <v>0</v>
      </c>
      <c r="AZ392" s="46">
        <f t="shared" si="325"/>
        <v>0</v>
      </c>
      <c r="BA392" s="46">
        <v>0</v>
      </c>
      <c r="BB392" s="46">
        <f t="shared" si="326"/>
        <v>0</v>
      </c>
      <c r="BC392" s="46">
        <v>0</v>
      </c>
      <c r="BD392" s="46">
        <f t="shared" si="327"/>
        <v>0</v>
      </c>
      <c r="BE392" s="46">
        <v>0</v>
      </c>
      <c r="BF392" s="46">
        <f t="shared" si="328"/>
        <v>0</v>
      </c>
      <c r="BG392" s="46">
        <v>0</v>
      </c>
      <c r="BH392" s="46">
        <f t="shared" si="329"/>
        <v>0</v>
      </c>
      <c r="BI392" s="46">
        <v>374400</v>
      </c>
      <c r="BJ392" s="46">
        <f t="shared" si="330"/>
        <v>389376</v>
      </c>
      <c r="BK392" s="46">
        <v>0</v>
      </c>
      <c r="BL392" s="46">
        <f t="shared" si="331"/>
        <v>0</v>
      </c>
      <c r="BM392" s="46">
        <v>0</v>
      </c>
      <c r="BN392" s="46">
        <f t="shared" si="332"/>
        <v>0</v>
      </c>
      <c r="BO392" s="46">
        <v>0</v>
      </c>
      <c r="BP392" s="46">
        <f t="shared" si="333"/>
        <v>0</v>
      </c>
      <c r="BQ392" s="46">
        <v>0</v>
      </c>
      <c r="BR392" s="46">
        <f t="shared" si="334"/>
        <v>0</v>
      </c>
      <c r="BS392" s="46">
        <v>0</v>
      </c>
      <c r="BT392" s="46">
        <f t="shared" si="335"/>
        <v>0</v>
      </c>
      <c r="BU392" s="46">
        <v>0</v>
      </c>
      <c r="BV392" s="46">
        <f t="shared" si="336"/>
        <v>0</v>
      </c>
      <c r="BW392" s="46">
        <v>0</v>
      </c>
      <c r="BX392" s="46">
        <f t="shared" si="337"/>
        <v>0</v>
      </c>
      <c r="BY392" s="46">
        <v>0</v>
      </c>
      <c r="BZ392" s="46">
        <f t="shared" si="338"/>
        <v>0</v>
      </c>
      <c r="CA392" s="47">
        <v>0</v>
      </c>
      <c r="CB392" s="46">
        <f t="shared" si="339"/>
        <v>0</v>
      </c>
      <c r="CC392" s="48">
        <v>0</v>
      </c>
      <c r="CD392" s="46">
        <f t="shared" si="340"/>
        <v>0</v>
      </c>
      <c r="CE392" s="49">
        <v>12</v>
      </c>
      <c r="CF392" s="50">
        <f t="shared" si="344"/>
        <v>32448</v>
      </c>
      <c r="CG392" s="51">
        <v>312000</v>
      </c>
      <c r="CH392" s="52"/>
      <c r="CI392" s="52"/>
      <c r="CJ392" s="52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2">
        <f t="shared" si="345"/>
        <v>32448</v>
      </c>
      <c r="CX392" s="52">
        <f t="shared" si="345"/>
        <v>32448</v>
      </c>
      <c r="CY392" s="52">
        <f t="shared" si="345"/>
        <v>32448</v>
      </c>
      <c r="CZ392" s="52">
        <f t="shared" si="345"/>
        <v>32448</v>
      </c>
      <c r="DA392" s="52">
        <f t="shared" si="345"/>
        <v>32448</v>
      </c>
      <c r="DB392" s="52">
        <f t="shared" si="345"/>
        <v>32448</v>
      </c>
      <c r="DC392" s="52">
        <f t="shared" si="347"/>
        <v>32448</v>
      </c>
      <c r="DD392" s="52">
        <f t="shared" si="347"/>
        <v>32448</v>
      </c>
      <c r="DE392" s="52">
        <f t="shared" si="347"/>
        <v>32448</v>
      </c>
      <c r="DF392" s="52">
        <f t="shared" si="347"/>
        <v>32448</v>
      </c>
      <c r="DG392" s="54">
        <v>62400</v>
      </c>
      <c r="DH392" s="55">
        <v>10</v>
      </c>
      <c r="DI392" s="56" t="s">
        <v>748</v>
      </c>
      <c r="DJ392" s="57">
        <v>0</v>
      </c>
      <c r="DK392" s="57">
        <v>0</v>
      </c>
      <c r="DL392" s="57">
        <v>0</v>
      </c>
      <c r="DM392" s="57">
        <v>0</v>
      </c>
      <c r="DN392" s="57">
        <v>0</v>
      </c>
      <c r="DO392" s="57">
        <v>0</v>
      </c>
      <c r="DP392" s="58">
        <v>0</v>
      </c>
      <c r="DQ392" s="58">
        <v>0</v>
      </c>
      <c r="DR392" s="58">
        <v>0</v>
      </c>
      <c r="DS392" s="58">
        <v>0</v>
      </c>
    </row>
    <row r="393" spans="1:123" x14ac:dyDescent="0.25">
      <c r="A393" s="30" t="s">
        <v>1428</v>
      </c>
      <c r="B393" s="65">
        <v>2023267</v>
      </c>
      <c r="C393" s="66"/>
      <c r="D393" s="67" t="s">
        <v>1429</v>
      </c>
      <c r="E393" s="34" t="s">
        <v>548</v>
      </c>
      <c r="F393" s="34" t="s">
        <v>489</v>
      </c>
      <c r="G393" s="34" t="s">
        <v>463</v>
      </c>
      <c r="H393" s="34" t="s">
        <v>54</v>
      </c>
      <c r="I393" s="34" t="s">
        <v>490</v>
      </c>
      <c r="J393" s="34" t="s">
        <v>166</v>
      </c>
      <c r="K393" s="34" t="s">
        <v>491</v>
      </c>
      <c r="L393" s="34" t="s">
        <v>744</v>
      </c>
      <c r="M393" s="36">
        <v>1.04</v>
      </c>
      <c r="N393" s="69" t="s">
        <v>544</v>
      </c>
      <c r="O393" s="69" t="s">
        <v>30</v>
      </c>
      <c r="P393" s="37" t="s">
        <v>493</v>
      </c>
      <c r="Q393" s="38">
        <v>2023</v>
      </c>
      <c r="R393" s="39" t="s">
        <v>470</v>
      </c>
      <c r="S393" s="37" t="s">
        <v>493</v>
      </c>
      <c r="T393" s="39" t="s">
        <v>494</v>
      </c>
      <c r="U393" s="39" t="s">
        <v>495</v>
      </c>
      <c r="V393" s="39" t="s">
        <v>550</v>
      </c>
      <c r="W393" s="40" t="s">
        <v>551</v>
      </c>
      <c r="X393" s="40" t="s">
        <v>504</v>
      </c>
      <c r="Y393" s="41"/>
      <c r="Z393" s="274">
        <v>0</v>
      </c>
      <c r="AA393" s="42"/>
      <c r="AB393" s="43">
        <v>374400</v>
      </c>
      <c r="AC393" s="43">
        <v>0</v>
      </c>
      <c r="AD393" s="43"/>
      <c r="AE393" s="43">
        <v>0</v>
      </c>
      <c r="AF393" s="44"/>
      <c r="AG393" s="45">
        <f t="shared" si="341"/>
        <v>374400</v>
      </c>
      <c r="AH393" s="45">
        <f t="shared" si="342"/>
        <v>389376</v>
      </c>
      <c r="AI393" s="45">
        <f t="shared" si="346"/>
        <v>389376</v>
      </c>
      <c r="AJ393" s="46">
        <v>0</v>
      </c>
      <c r="AK393" s="46">
        <v>0</v>
      </c>
      <c r="AL393" s="46">
        <f t="shared" si="316"/>
        <v>0</v>
      </c>
      <c r="AM393" s="46">
        <v>0</v>
      </c>
      <c r="AN393" s="46">
        <f t="shared" si="324"/>
        <v>0</v>
      </c>
      <c r="AO393" s="46">
        <v>0</v>
      </c>
      <c r="AP393" s="46">
        <f t="shared" si="317"/>
        <v>0</v>
      </c>
      <c r="AQ393" s="46">
        <v>0</v>
      </c>
      <c r="AR393" s="46">
        <f t="shared" si="318"/>
        <v>0</v>
      </c>
      <c r="AS393" s="46">
        <v>0</v>
      </c>
      <c r="AT393" s="46">
        <f t="shared" si="319"/>
        <v>0</v>
      </c>
      <c r="AU393" s="46">
        <v>0</v>
      </c>
      <c r="AV393" s="46">
        <f t="shared" si="320"/>
        <v>0</v>
      </c>
      <c r="AW393" s="46">
        <v>0</v>
      </c>
      <c r="AX393" s="46">
        <f t="shared" si="321"/>
        <v>0</v>
      </c>
      <c r="AY393" s="46">
        <v>0</v>
      </c>
      <c r="AZ393" s="46">
        <f t="shared" si="325"/>
        <v>0</v>
      </c>
      <c r="BA393" s="46">
        <v>0</v>
      </c>
      <c r="BB393" s="46">
        <f t="shared" si="326"/>
        <v>0</v>
      </c>
      <c r="BC393" s="46">
        <v>0</v>
      </c>
      <c r="BD393" s="46">
        <f t="shared" si="327"/>
        <v>0</v>
      </c>
      <c r="BE393" s="46">
        <v>0</v>
      </c>
      <c r="BF393" s="46">
        <f t="shared" si="328"/>
        <v>0</v>
      </c>
      <c r="BG393" s="46">
        <v>0</v>
      </c>
      <c r="BH393" s="46">
        <f t="shared" si="329"/>
        <v>0</v>
      </c>
      <c r="BI393" s="46">
        <v>0</v>
      </c>
      <c r="BJ393" s="46">
        <f t="shared" si="330"/>
        <v>0</v>
      </c>
      <c r="BK393" s="46">
        <v>374400</v>
      </c>
      <c r="BL393" s="46">
        <f t="shared" si="331"/>
        <v>389376</v>
      </c>
      <c r="BM393" s="46">
        <v>0</v>
      </c>
      <c r="BN393" s="46">
        <f t="shared" si="332"/>
        <v>0</v>
      </c>
      <c r="BO393" s="46">
        <v>0</v>
      </c>
      <c r="BP393" s="46">
        <f t="shared" si="333"/>
        <v>0</v>
      </c>
      <c r="BQ393" s="46">
        <v>0</v>
      </c>
      <c r="BR393" s="46">
        <f t="shared" si="334"/>
        <v>0</v>
      </c>
      <c r="BS393" s="46">
        <v>0</v>
      </c>
      <c r="BT393" s="46">
        <f t="shared" si="335"/>
        <v>0</v>
      </c>
      <c r="BU393" s="46">
        <v>0</v>
      </c>
      <c r="BV393" s="46">
        <f t="shared" si="336"/>
        <v>0</v>
      </c>
      <c r="BW393" s="46">
        <v>0</v>
      </c>
      <c r="BX393" s="46">
        <f t="shared" si="337"/>
        <v>0</v>
      </c>
      <c r="BY393" s="46">
        <v>0</v>
      </c>
      <c r="BZ393" s="46">
        <f t="shared" si="338"/>
        <v>0</v>
      </c>
      <c r="CA393" s="47">
        <v>0</v>
      </c>
      <c r="CB393" s="46">
        <f t="shared" si="339"/>
        <v>0</v>
      </c>
      <c r="CC393" s="48">
        <v>0</v>
      </c>
      <c r="CD393" s="46">
        <f t="shared" si="340"/>
        <v>0</v>
      </c>
      <c r="CE393" s="49">
        <v>12</v>
      </c>
      <c r="CF393" s="50">
        <f t="shared" si="344"/>
        <v>32448</v>
      </c>
      <c r="CG393" s="51">
        <v>280800</v>
      </c>
      <c r="CH393" s="52"/>
      <c r="CI393" s="52"/>
      <c r="CJ393" s="52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2">
        <f t="shared" si="345"/>
        <v>32448</v>
      </c>
      <c r="CY393" s="52">
        <f t="shared" si="345"/>
        <v>32448</v>
      </c>
      <c r="CZ393" s="52">
        <f t="shared" si="345"/>
        <v>32448</v>
      </c>
      <c r="DA393" s="52">
        <f t="shared" si="345"/>
        <v>32448</v>
      </c>
      <c r="DB393" s="52">
        <f t="shared" si="345"/>
        <v>32448</v>
      </c>
      <c r="DC393" s="52">
        <f t="shared" si="347"/>
        <v>32448</v>
      </c>
      <c r="DD393" s="52">
        <f t="shared" si="347"/>
        <v>32448</v>
      </c>
      <c r="DE393" s="52">
        <f t="shared" si="347"/>
        <v>32448</v>
      </c>
      <c r="DF393" s="52">
        <f t="shared" si="347"/>
        <v>32448</v>
      </c>
      <c r="DG393" s="54">
        <v>93600</v>
      </c>
      <c r="DH393" s="55">
        <v>9</v>
      </c>
      <c r="DI393" s="56" t="s">
        <v>748</v>
      </c>
      <c r="DJ393" s="57">
        <v>0</v>
      </c>
      <c r="DK393" s="57">
        <v>0</v>
      </c>
      <c r="DL393" s="57">
        <v>0</v>
      </c>
      <c r="DM393" s="57">
        <v>0</v>
      </c>
      <c r="DN393" s="57">
        <v>0</v>
      </c>
      <c r="DO393" s="57">
        <v>0</v>
      </c>
      <c r="DP393" s="58">
        <v>0</v>
      </c>
      <c r="DQ393" s="58">
        <v>0</v>
      </c>
      <c r="DR393" s="58">
        <v>0</v>
      </c>
      <c r="DS393" s="58">
        <v>0</v>
      </c>
    </row>
    <row r="394" spans="1:123" x14ac:dyDescent="0.25">
      <c r="A394" s="30" t="s">
        <v>1430</v>
      </c>
      <c r="B394" s="65">
        <v>2023268</v>
      </c>
      <c r="C394" s="66"/>
      <c r="D394" s="67" t="s">
        <v>1431</v>
      </c>
      <c r="E394" s="34" t="s">
        <v>548</v>
      </c>
      <c r="F394" s="34" t="s">
        <v>489</v>
      </c>
      <c r="G394" s="34" t="s">
        <v>463</v>
      </c>
      <c r="H394" s="34" t="s">
        <v>54</v>
      </c>
      <c r="I394" s="34" t="s">
        <v>490</v>
      </c>
      <c r="J394" s="34" t="s">
        <v>166</v>
      </c>
      <c r="K394" s="34" t="s">
        <v>491</v>
      </c>
      <c r="L394" s="34" t="s">
        <v>744</v>
      </c>
      <c r="M394" s="36">
        <v>1.04</v>
      </c>
      <c r="N394" s="69" t="s">
        <v>544</v>
      </c>
      <c r="O394" s="69" t="s">
        <v>30</v>
      </c>
      <c r="P394" s="37" t="s">
        <v>493</v>
      </c>
      <c r="Q394" s="38">
        <v>2023</v>
      </c>
      <c r="R394" s="39" t="s">
        <v>470</v>
      </c>
      <c r="S394" s="37" t="s">
        <v>493</v>
      </c>
      <c r="T394" s="39" t="s">
        <v>494</v>
      </c>
      <c r="U394" s="39" t="s">
        <v>495</v>
      </c>
      <c r="V394" s="39" t="s">
        <v>550</v>
      </c>
      <c r="W394" s="40" t="s">
        <v>551</v>
      </c>
      <c r="X394" s="40" t="s">
        <v>504</v>
      </c>
      <c r="Y394" s="41"/>
      <c r="Z394" s="274">
        <v>0</v>
      </c>
      <c r="AA394" s="42"/>
      <c r="AB394" s="43">
        <v>374400</v>
      </c>
      <c r="AC394" s="43">
        <v>0</v>
      </c>
      <c r="AD394" s="43"/>
      <c r="AE394" s="43">
        <v>0</v>
      </c>
      <c r="AF394" s="44"/>
      <c r="AG394" s="45">
        <f t="shared" si="341"/>
        <v>374400</v>
      </c>
      <c r="AH394" s="45">
        <f t="shared" si="342"/>
        <v>389376</v>
      </c>
      <c r="AI394" s="45">
        <f t="shared" si="346"/>
        <v>389376</v>
      </c>
      <c r="AJ394" s="46">
        <v>0</v>
      </c>
      <c r="AK394" s="46">
        <v>0</v>
      </c>
      <c r="AL394" s="46">
        <f t="shared" si="316"/>
        <v>0</v>
      </c>
      <c r="AM394" s="46">
        <v>0</v>
      </c>
      <c r="AN394" s="46">
        <f t="shared" si="324"/>
        <v>0</v>
      </c>
      <c r="AO394" s="46">
        <v>0</v>
      </c>
      <c r="AP394" s="46">
        <f t="shared" si="317"/>
        <v>0</v>
      </c>
      <c r="AQ394" s="46">
        <v>0</v>
      </c>
      <c r="AR394" s="46">
        <f t="shared" si="318"/>
        <v>0</v>
      </c>
      <c r="AS394" s="46">
        <v>0</v>
      </c>
      <c r="AT394" s="46">
        <f t="shared" si="319"/>
        <v>0</v>
      </c>
      <c r="AU394" s="46">
        <v>0</v>
      </c>
      <c r="AV394" s="46">
        <f t="shared" si="320"/>
        <v>0</v>
      </c>
      <c r="AW394" s="46">
        <v>0</v>
      </c>
      <c r="AX394" s="46">
        <f t="shared" si="321"/>
        <v>0</v>
      </c>
      <c r="AY394" s="46">
        <v>0</v>
      </c>
      <c r="AZ394" s="46">
        <f t="shared" si="325"/>
        <v>0</v>
      </c>
      <c r="BA394" s="46">
        <v>0</v>
      </c>
      <c r="BB394" s="46">
        <f t="shared" si="326"/>
        <v>0</v>
      </c>
      <c r="BC394" s="46">
        <v>0</v>
      </c>
      <c r="BD394" s="46">
        <f t="shared" si="327"/>
        <v>0</v>
      </c>
      <c r="BE394" s="46">
        <v>0</v>
      </c>
      <c r="BF394" s="46">
        <f t="shared" si="328"/>
        <v>0</v>
      </c>
      <c r="BG394" s="46">
        <v>0</v>
      </c>
      <c r="BH394" s="46">
        <f t="shared" si="329"/>
        <v>0</v>
      </c>
      <c r="BI394" s="46">
        <v>0</v>
      </c>
      <c r="BJ394" s="46">
        <f t="shared" si="330"/>
        <v>0</v>
      </c>
      <c r="BK394" s="46">
        <v>0</v>
      </c>
      <c r="BL394" s="46">
        <f t="shared" si="331"/>
        <v>0</v>
      </c>
      <c r="BM394" s="46">
        <v>374400</v>
      </c>
      <c r="BN394" s="46">
        <f t="shared" si="332"/>
        <v>389376</v>
      </c>
      <c r="BO394" s="46">
        <v>0</v>
      </c>
      <c r="BP394" s="46">
        <f t="shared" si="333"/>
        <v>0</v>
      </c>
      <c r="BQ394" s="46">
        <v>0</v>
      </c>
      <c r="BR394" s="46">
        <f t="shared" si="334"/>
        <v>0</v>
      </c>
      <c r="BS394" s="46">
        <v>0</v>
      </c>
      <c r="BT394" s="46">
        <f t="shared" si="335"/>
        <v>0</v>
      </c>
      <c r="BU394" s="46">
        <v>0</v>
      </c>
      <c r="BV394" s="46">
        <f t="shared" si="336"/>
        <v>0</v>
      </c>
      <c r="BW394" s="46">
        <v>0</v>
      </c>
      <c r="BX394" s="46">
        <f t="shared" si="337"/>
        <v>0</v>
      </c>
      <c r="BY394" s="46">
        <v>0</v>
      </c>
      <c r="BZ394" s="46">
        <f t="shared" si="338"/>
        <v>0</v>
      </c>
      <c r="CA394" s="47">
        <v>0</v>
      </c>
      <c r="CB394" s="46">
        <f t="shared" si="339"/>
        <v>0</v>
      </c>
      <c r="CC394" s="48">
        <v>0</v>
      </c>
      <c r="CD394" s="46">
        <f t="shared" si="340"/>
        <v>0</v>
      </c>
      <c r="CE394" s="49">
        <v>12</v>
      </c>
      <c r="CF394" s="50">
        <f t="shared" si="344"/>
        <v>32448</v>
      </c>
      <c r="CG394" s="51">
        <v>249600</v>
      </c>
      <c r="CH394" s="52"/>
      <c r="CI394" s="52"/>
      <c r="CJ394" s="52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2">
        <f t="shared" si="345"/>
        <v>32448</v>
      </c>
      <c r="CZ394" s="52">
        <f t="shared" si="345"/>
        <v>32448</v>
      </c>
      <c r="DA394" s="52">
        <f t="shared" si="345"/>
        <v>32448</v>
      </c>
      <c r="DB394" s="52">
        <f t="shared" si="345"/>
        <v>32448</v>
      </c>
      <c r="DC394" s="52">
        <f t="shared" si="347"/>
        <v>32448</v>
      </c>
      <c r="DD394" s="52">
        <f t="shared" si="347"/>
        <v>32448</v>
      </c>
      <c r="DE394" s="52">
        <f t="shared" si="347"/>
        <v>32448</v>
      </c>
      <c r="DF394" s="52">
        <f t="shared" si="347"/>
        <v>32448</v>
      </c>
      <c r="DG394" s="54">
        <v>124800</v>
      </c>
      <c r="DH394" s="55">
        <v>8</v>
      </c>
      <c r="DI394" s="56" t="s">
        <v>748</v>
      </c>
      <c r="DJ394" s="57">
        <v>0</v>
      </c>
      <c r="DK394" s="57">
        <v>0</v>
      </c>
      <c r="DL394" s="57">
        <v>0</v>
      </c>
      <c r="DM394" s="57">
        <v>0</v>
      </c>
      <c r="DN394" s="57">
        <v>0</v>
      </c>
      <c r="DO394" s="57">
        <v>0</v>
      </c>
      <c r="DP394" s="58">
        <v>0</v>
      </c>
      <c r="DQ394" s="58">
        <v>0</v>
      </c>
      <c r="DR394" s="58">
        <v>0</v>
      </c>
      <c r="DS394" s="58">
        <v>0</v>
      </c>
    </row>
    <row r="395" spans="1:123" x14ac:dyDescent="0.25">
      <c r="A395" s="30" t="s">
        <v>1432</v>
      </c>
      <c r="B395" s="65">
        <v>2023269</v>
      </c>
      <c r="C395" s="66"/>
      <c r="D395" s="67" t="s">
        <v>1433</v>
      </c>
      <c r="E395" s="34" t="s">
        <v>548</v>
      </c>
      <c r="F395" s="34" t="s">
        <v>489</v>
      </c>
      <c r="G395" s="34" t="s">
        <v>463</v>
      </c>
      <c r="H395" s="34" t="s">
        <v>54</v>
      </c>
      <c r="I395" s="34" t="s">
        <v>490</v>
      </c>
      <c r="J395" s="34" t="s">
        <v>166</v>
      </c>
      <c r="K395" s="34" t="s">
        <v>491</v>
      </c>
      <c r="L395" s="34" t="s">
        <v>744</v>
      </c>
      <c r="M395" s="36">
        <v>1.04</v>
      </c>
      <c r="N395" s="69" t="s">
        <v>544</v>
      </c>
      <c r="O395" s="69" t="s">
        <v>30</v>
      </c>
      <c r="P395" s="37" t="s">
        <v>493</v>
      </c>
      <c r="Q395" s="38">
        <v>2023</v>
      </c>
      <c r="R395" s="39" t="s">
        <v>470</v>
      </c>
      <c r="S395" s="37" t="s">
        <v>493</v>
      </c>
      <c r="T395" s="39" t="s">
        <v>494</v>
      </c>
      <c r="U395" s="39" t="s">
        <v>495</v>
      </c>
      <c r="V395" s="39" t="s">
        <v>550</v>
      </c>
      <c r="W395" s="40" t="s">
        <v>551</v>
      </c>
      <c r="X395" s="40" t="s">
        <v>504</v>
      </c>
      <c r="Y395" s="41"/>
      <c r="Z395" s="274">
        <v>0</v>
      </c>
      <c r="AA395" s="42"/>
      <c r="AB395" s="43">
        <v>374400</v>
      </c>
      <c r="AC395" s="43">
        <v>0</v>
      </c>
      <c r="AD395" s="43"/>
      <c r="AE395" s="43">
        <v>0</v>
      </c>
      <c r="AF395" s="44"/>
      <c r="AG395" s="45">
        <f t="shared" si="341"/>
        <v>374400</v>
      </c>
      <c r="AH395" s="45">
        <f t="shared" si="342"/>
        <v>389376</v>
      </c>
      <c r="AI395" s="45">
        <f t="shared" si="346"/>
        <v>389376</v>
      </c>
      <c r="AJ395" s="46">
        <v>0</v>
      </c>
      <c r="AK395" s="46">
        <v>0</v>
      </c>
      <c r="AL395" s="46">
        <f t="shared" si="316"/>
        <v>0</v>
      </c>
      <c r="AM395" s="46">
        <v>0</v>
      </c>
      <c r="AN395" s="46">
        <f t="shared" si="324"/>
        <v>0</v>
      </c>
      <c r="AO395" s="46">
        <v>0</v>
      </c>
      <c r="AP395" s="46">
        <f t="shared" si="317"/>
        <v>0</v>
      </c>
      <c r="AQ395" s="46">
        <v>0</v>
      </c>
      <c r="AR395" s="46">
        <f t="shared" si="318"/>
        <v>0</v>
      </c>
      <c r="AS395" s="46">
        <v>0</v>
      </c>
      <c r="AT395" s="46">
        <f t="shared" si="319"/>
        <v>0</v>
      </c>
      <c r="AU395" s="46">
        <v>0</v>
      </c>
      <c r="AV395" s="46">
        <f t="shared" si="320"/>
        <v>0</v>
      </c>
      <c r="AW395" s="46">
        <v>0</v>
      </c>
      <c r="AX395" s="46">
        <f t="shared" si="321"/>
        <v>0</v>
      </c>
      <c r="AY395" s="46">
        <v>0</v>
      </c>
      <c r="AZ395" s="46">
        <f t="shared" si="325"/>
        <v>0</v>
      </c>
      <c r="BA395" s="46">
        <v>0</v>
      </c>
      <c r="BB395" s="46">
        <f t="shared" si="326"/>
        <v>0</v>
      </c>
      <c r="BC395" s="46">
        <v>0</v>
      </c>
      <c r="BD395" s="46">
        <f t="shared" si="327"/>
        <v>0</v>
      </c>
      <c r="BE395" s="46">
        <v>0</v>
      </c>
      <c r="BF395" s="46">
        <f t="shared" si="328"/>
        <v>0</v>
      </c>
      <c r="BG395" s="46">
        <v>0</v>
      </c>
      <c r="BH395" s="46">
        <f t="shared" si="329"/>
        <v>0</v>
      </c>
      <c r="BI395" s="46">
        <v>0</v>
      </c>
      <c r="BJ395" s="46">
        <f t="shared" si="330"/>
        <v>0</v>
      </c>
      <c r="BK395" s="46">
        <v>0</v>
      </c>
      <c r="BL395" s="46">
        <f t="shared" si="331"/>
        <v>0</v>
      </c>
      <c r="BM395" s="46">
        <v>0</v>
      </c>
      <c r="BN395" s="46">
        <f t="shared" si="332"/>
        <v>0</v>
      </c>
      <c r="BO395" s="46">
        <v>374400</v>
      </c>
      <c r="BP395" s="46">
        <f t="shared" si="333"/>
        <v>389376</v>
      </c>
      <c r="BQ395" s="46">
        <v>0</v>
      </c>
      <c r="BR395" s="46">
        <f t="shared" si="334"/>
        <v>0</v>
      </c>
      <c r="BS395" s="46">
        <v>0</v>
      </c>
      <c r="BT395" s="46">
        <f t="shared" si="335"/>
        <v>0</v>
      </c>
      <c r="BU395" s="46">
        <v>0</v>
      </c>
      <c r="BV395" s="46">
        <f t="shared" si="336"/>
        <v>0</v>
      </c>
      <c r="BW395" s="46">
        <v>0</v>
      </c>
      <c r="BX395" s="46">
        <f t="shared" si="337"/>
        <v>0</v>
      </c>
      <c r="BY395" s="46">
        <v>0</v>
      </c>
      <c r="BZ395" s="46">
        <f t="shared" si="338"/>
        <v>0</v>
      </c>
      <c r="CA395" s="47">
        <v>0</v>
      </c>
      <c r="CB395" s="46">
        <f t="shared" si="339"/>
        <v>0</v>
      </c>
      <c r="CC395" s="48">
        <v>0</v>
      </c>
      <c r="CD395" s="46">
        <f t="shared" si="340"/>
        <v>0</v>
      </c>
      <c r="CE395" s="49">
        <v>12</v>
      </c>
      <c r="CF395" s="50">
        <f t="shared" si="344"/>
        <v>32448</v>
      </c>
      <c r="CG395" s="51">
        <v>218400</v>
      </c>
      <c r="CH395" s="52"/>
      <c r="CI395" s="52"/>
      <c r="CJ395" s="52"/>
      <c r="CK395" s="53"/>
      <c r="CL395" s="53"/>
      <c r="CM395" s="52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2">
        <f t="shared" si="345"/>
        <v>32448</v>
      </c>
      <c r="DA395" s="52">
        <f t="shared" si="345"/>
        <v>32448</v>
      </c>
      <c r="DB395" s="52">
        <f t="shared" si="345"/>
        <v>32448</v>
      </c>
      <c r="DC395" s="52">
        <f t="shared" si="347"/>
        <v>32448</v>
      </c>
      <c r="DD395" s="52">
        <f t="shared" si="347"/>
        <v>32448</v>
      </c>
      <c r="DE395" s="52">
        <f t="shared" si="347"/>
        <v>32448</v>
      </c>
      <c r="DF395" s="52">
        <f t="shared" si="347"/>
        <v>32448</v>
      </c>
      <c r="DG395" s="54">
        <v>156000</v>
      </c>
      <c r="DH395" s="55">
        <v>7</v>
      </c>
      <c r="DI395" s="56" t="s">
        <v>748</v>
      </c>
      <c r="DJ395" s="57">
        <v>0</v>
      </c>
      <c r="DK395" s="57">
        <v>0</v>
      </c>
      <c r="DL395" s="57">
        <v>0</v>
      </c>
      <c r="DM395" s="57">
        <v>0</v>
      </c>
      <c r="DN395" s="57">
        <v>0</v>
      </c>
      <c r="DO395" s="57">
        <v>0</v>
      </c>
      <c r="DP395" s="58">
        <v>0</v>
      </c>
      <c r="DQ395" s="58">
        <v>0</v>
      </c>
      <c r="DR395" s="58">
        <v>0</v>
      </c>
      <c r="DS395" s="58">
        <v>0</v>
      </c>
    </row>
    <row r="396" spans="1:123" x14ac:dyDescent="0.25">
      <c r="A396" s="30" t="s">
        <v>1434</v>
      </c>
      <c r="B396" s="65">
        <v>2023271</v>
      </c>
      <c r="C396" s="66"/>
      <c r="D396" s="67" t="s">
        <v>1435</v>
      </c>
      <c r="E396" s="34" t="s">
        <v>548</v>
      </c>
      <c r="F396" s="34" t="s">
        <v>489</v>
      </c>
      <c r="G396" s="34" t="s">
        <v>463</v>
      </c>
      <c r="H396" s="34" t="s">
        <v>54</v>
      </c>
      <c r="I396" s="34" t="s">
        <v>490</v>
      </c>
      <c r="J396" s="34" t="s">
        <v>170</v>
      </c>
      <c r="K396" s="34" t="s">
        <v>491</v>
      </c>
      <c r="L396" s="34" t="s">
        <v>617</v>
      </c>
      <c r="M396" s="36">
        <v>1.04</v>
      </c>
      <c r="N396" s="69" t="s">
        <v>468</v>
      </c>
      <c r="O396" s="69" t="s">
        <v>30</v>
      </c>
      <c r="P396" s="37" t="s">
        <v>493</v>
      </c>
      <c r="Q396" s="38">
        <v>2023</v>
      </c>
      <c r="R396" s="39" t="s">
        <v>470</v>
      </c>
      <c r="S396" s="37" t="s">
        <v>471</v>
      </c>
      <c r="T396" s="39" t="s">
        <v>494</v>
      </c>
      <c r="U396" s="39" t="s">
        <v>495</v>
      </c>
      <c r="V396" s="39" t="s">
        <v>550</v>
      </c>
      <c r="W396" s="40" t="s">
        <v>787</v>
      </c>
      <c r="X396" s="40" t="s">
        <v>504</v>
      </c>
      <c r="Y396" s="41"/>
      <c r="Z396" s="274">
        <v>0</v>
      </c>
      <c r="AA396" s="42"/>
      <c r="AB396" s="43">
        <v>212004</v>
      </c>
      <c r="AC396" s="43">
        <v>0</v>
      </c>
      <c r="AD396" s="43"/>
      <c r="AE396" s="43">
        <v>0</v>
      </c>
      <c r="AF396" s="44"/>
      <c r="AG396" s="45">
        <f t="shared" si="341"/>
        <v>212004</v>
      </c>
      <c r="AH396" s="45">
        <f t="shared" si="342"/>
        <v>220484.16</v>
      </c>
      <c r="AI396" s="45">
        <f t="shared" si="346"/>
        <v>220484.16</v>
      </c>
      <c r="AJ396" s="46">
        <v>0</v>
      </c>
      <c r="AK396" s="46">
        <v>0</v>
      </c>
      <c r="AL396" s="46">
        <f t="shared" si="316"/>
        <v>0</v>
      </c>
      <c r="AM396" s="46">
        <v>0</v>
      </c>
      <c r="AN396" s="46">
        <f t="shared" si="324"/>
        <v>0</v>
      </c>
      <c r="AO396" s="46">
        <v>212004</v>
      </c>
      <c r="AP396" s="46">
        <f t="shared" si="317"/>
        <v>220484.16</v>
      </c>
      <c r="AQ396" s="46">
        <v>0</v>
      </c>
      <c r="AR396" s="46">
        <f t="shared" si="318"/>
        <v>0</v>
      </c>
      <c r="AS396" s="46">
        <v>0</v>
      </c>
      <c r="AT396" s="46">
        <f t="shared" si="319"/>
        <v>0</v>
      </c>
      <c r="AU396" s="46">
        <v>0</v>
      </c>
      <c r="AV396" s="46">
        <f t="shared" si="320"/>
        <v>0</v>
      </c>
      <c r="AW396" s="46">
        <v>0</v>
      </c>
      <c r="AX396" s="46">
        <f t="shared" si="321"/>
        <v>0</v>
      </c>
      <c r="AY396" s="46">
        <v>0</v>
      </c>
      <c r="AZ396" s="46">
        <f t="shared" si="325"/>
        <v>0</v>
      </c>
      <c r="BA396" s="46">
        <v>0</v>
      </c>
      <c r="BB396" s="46">
        <f t="shared" si="326"/>
        <v>0</v>
      </c>
      <c r="BC396" s="46">
        <v>0</v>
      </c>
      <c r="BD396" s="46">
        <f t="shared" si="327"/>
        <v>0</v>
      </c>
      <c r="BE396" s="46">
        <v>0</v>
      </c>
      <c r="BF396" s="46">
        <f t="shared" si="328"/>
        <v>0</v>
      </c>
      <c r="BG396" s="46">
        <v>0</v>
      </c>
      <c r="BH396" s="46">
        <f t="shared" si="329"/>
        <v>0</v>
      </c>
      <c r="BI396" s="46">
        <v>0</v>
      </c>
      <c r="BJ396" s="46">
        <f t="shared" si="330"/>
        <v>0</v>
      </c>
      <c r="BK396" s="46">
        <v>0</v>
      </c>
      <c r="BL396" s="46">
        <f t="shared" si="331"/>
        <v>0</v>
      </c>
      <c r="BM396" s="46">
        <v>0</v>
      </c>
      <c r="BN396" s="46">
        <f t="shared" si="332"/>
        <v>0</v>
      </c>
      <c r="BO396" s="46">
        <v>0</v>
      </c>
      <c r="BP396" s="46">
        <f t="shared" si="333"/>
        <v>0</v>
      </c>
      <c r="BQ396" s="46">
        <v>0</v>
      </c>
      <c r="BR396" s="46">
        <f t="shared" si="334"/>
        <v>0</v>
      </c>
      <c r="BS396" s="46">
        <v>0</v>
      </c>
      <c r="BT396" s="46">
        <f t="shared" si="335"/>
        <v>0</v>
      </c>
      <c r="BU396" s="46">
        <v>0</v>
      </c>
      <c r="BV396" s="46">
        <f t="shared" si="336"/>
        <v>0</v>
      </c>
      <c r="BW396" s="46">
        <v>0</v>
      </c>
      <c r="BX396" s="46">
        <f t="shared" si="337"/>
        <v>0</v>
      </c>
      <c r="BY396" s="46">
        <v>0</v>
      </c>
      <c r="BZ396" s="46">
        <f t="shared" si="338"/>
        <v>0</v>
      </c>
      <c r="CA396" s="47">
        <v>0</v>
      </c>
      <c r="CB396" s="46">
        <f t="shared" si="339"/>
        <v>0</v>
      </c>
      <c r="CC396" s="48">
        <v>0</v>
      </c>
      <c r="CD396" s="46">
        <f t="shared" si="340"/>
        <v>0</v>
      </c>
      <c r="CE396" s="49">
        <v>30</v>
      </c>
      <c r="CF396" s="50">
        <f t="shared" si="344"/>
        <v>7349.4719999999998</v>
      </c>
      <c r="CG396" s="51">
        <v>141336.00000000003</v>
      </c>
      <c r="CH396" s="52"/>
      <c r="CI396" s="52"/>
      <c r="CJ396" s="52"/>
      <c r="CK396" s="53"/>
      <c r="CL396" s="53"/>
      <c r="CM396" s="52">
        <f t="shared" ref="CM396:DB403" si="348">$CF396</f>
        <v>7349.4719999999998</v>
      </c>
      <c r="CN396" s="52">
        <f t="shared" si="348"/>
        <v>7349.4719999999998</v>
      </c>
      <c r="CO396" s="52">
        <f t="shared" si="348"/>
        <v>7349.4719999999998</v>
      </c>
      <c r="CP396" s="52">
        <f t="shared" si="348"/>
        <v>7349.4719999999998</v>
      </c>
      <c r="CQ396" s="52">
        <f t="shared" si="348"/>
        <v>7349.4719999999998</v>
      </c>
      <c r="CR396" s="52">
        <f t="shared" si="348"/>
        <v>7349.4719999999998</v>
      </c>
      <c r="CS396" s="52">
        <f t="shared" si="348"/>
        <v>7349.4719999999998</v>
      </c>
      <c r="CT396" s="52">
        <f t="shared" si="348"/>
        <v>7349.4719999999998</v>
      </c>
      <c r="CU396" s="52">
        <f t="shared" si="348"/>
        <v>7349.4719999999998</v>
      </c>
      <c r="CV396" s="52">
        <f t="shared" si="348"/>
        <v>7349.4719999999998</v>
      </c>
      <c r="CW396" s="52">
        <f t="shared" si="348"/>
        <v>7349.4719999999998</v>
      </c>
      <c r="CX396" s="52">
        <f t="shared" si="348"/>
        <v>7349.4719999999998</v>
      </c>
      <c r="CY396" s="52">
        <f t="shared" si="348"/>
        <v>7349.4719999999998</v>
      </c>
      <c r="CZ396" s="52">
        <f t="shared" si="347"/>
        <v>7349.4719999999998</v>
      </c>
      <c r="DA396" s="52">
        <f t="shared" si="347"/>
        <v>7349.4719999999998</v>
      </c>
      <c r="DB396" s="52">
        <f t="shared" si="347"/>
        <v>7349.4719999999998</v>
      </c>
      <c r="DC396" s="52">
        <f t="shared" si="347"/>
        <v>7349.4719999999998</v>
      </c>
      <c r="DD396" s="52">
        <f t="shared" si="347"/>
        <v>7349.4719999999998</v>
      </c>
      <c r="DE396" s="52">
        <f t="shared" si="347"/>
        <v>7349.4719999999998</v>
      </c>
      <c r="DF396" s="52">
        <f t="shared" si="347"/>
        <v>7349.4719999999998</v>
      </c>
      <c r="DG396" s="54">
        <v>70667.999999999971</v>
      </c>
      <c r="DH396" s="55">
        <v>20</v>
      </c>
      <c r="DI396" s="56" t="s">
        <v>788</v>
      </c>
      <c r="DJ396" s="57">
        <v>0</v>
      </c>
      <c r="DK396" s="57">
        <v>0</v>
      </c>
      <c r="DL396" s="57">
        <v>0</v>
      </c>
      <c r="DM396" s="57">
        <v>0</v>
      </c>
      <c r="DN396" s="57">
        <v>212004</v>
      </c>
      <c r="DO396" s="57">
        <v>0</v>
      </c>
      <c r="DP396" s="58">
        <v>0</v>
      </c>
      <c r="DQ396" s="58">
        <v>0</v>
      </c>
      <c r="DR396" s="58">
        <v>0</v>
      </c>
      <c r="DS396" s="58">
        <v>2756.0519999999997</v>
      </c>
    </row>
    <row r="397" spans="1:123" x14ac:dyDescent="0.25">
      <c r="A397" s="30" t="s">
        <v>1436</v>
      </c>
      <c r="B397" s="65">
        <v>2023272</v>
      </c>
      <c r="C397" s="66"/>
      <c r="D397" s="67" t="s">
        <v>1437</v>
      </c>
      <c r="E397" s="34" t="s">
        <v>548</v>
      </c>
      <c r="F397" s="34" t="s">
        <v>489</v>
      </c>
      <c r="G397" s="34" t="s">
        <v>463</v>
      </c>
      <c r="H397" s="34" t="s">
        <v>54</v>
      </c>
      <c r="I397" s="34" t="s">
        <v>490</v>
      </c>
      <c r="J397" s="34" t="s">
        <v>170</v>
      </c>
      <c r="K397" s="34" t="s">
        <v>491</v>
      </c>
      <c r="L397" s="34" t="s">
        <v>617</v>
      </c>
      <c r="M397" s="36">
        <v>1.04</v>
      </c>
      <c r="N397" s="69" t="s">
        <v>468</v>
      </c>
      <c r="O397" s="69" t="s">
        <v>30</v>
      </c>
      <c r="P397" s="37" t="s">
        <v>493</v>
      </c>
      <c r="Q397" s="38">
        <v>2023</v>
      </c>
      <c r="R397" s="39" t="s">
        <v>470</v>
      </c>
      <c r="S397" s="37" t="s">
        <v>471</v>
      </c>
      <c r="T397" s="39" t="s">
        <v>494</v>
      </c>
      <c r="U397" s="39" t="s">
        <v>495</v>
      </c>
      <c r="V397" s="39" t="s">
        <v>550</v>
      </c>
      <c r="W397" s="40" t="s">
        <v>787</v>
      </c>
      <c r="X397" s="40" t="s">
        <v>504</v>
      </c>
      <c r="Y397" s="41"/>
      <c r="Z397" s="274">
        <v>0</v>
      </c>
      <c r="AA397" s="42"/>
      <c r="AB397" s="43">
        <v>212004</v>
      </c>
      <c r="AC397" s="43">
        <v>0</v>
      </c>
      <c r="AD397" s="43"/>
      <c r="AE397" s="43">
        <v>0</v>
      </c>
      <c r="AF397" s="44"/>
      <c r="AG397" s="45">
        <f t="shared" si="341"/>
        <v>212004</v>
      </c>
      <c r="AH397" s="45">
        <f t="shared" si="342"/>
        <v>220484.16</v>
      </c>
      <c r="AI397" s="45">
        <f t="shared" si="346"/>
        <v>220484.16</v>
      </c>
      <c r="AJ397" s="46">
        <v>0</v>
      </c>
      <c r="AK397" s="46">
        <v>0</v>
      </c>
      <c r="AL397" s="46">
        <f t="shared" si="316"/>
        <v>0</v>
      </c>
      <c r="AM397" s="46">
        <v>0</v>
      </c>
      <c r="AN397" s="46">
        <f t="shared" si="324"/>
        <v>0</v>
      </c>
      <c r="AO397" s="46">
        <v>0</v>
      </c>
      <c r="AP397" s="46">
        <f t="shared" si="317"/>
        <v>0</v>
      </c>
      <c r="AQ397" s="46">
        <v>212004</v>
      </c>
      <c r="AR397" s="46">
        <f t="shared" si="318"/>
        <v>220484.16</v>
      </c>
      <c r="AS397" s="46">
        <v>0</v>
      </c>
      <c r="AT397" s="46">
        <f t="shared" si="319"/>
        <v>0</v>
      </c>
      <c r="AU397" s="46">
        <v>0</v>
      </c>
      <c r="AV397" s="46">
        <f t="shared" si="320"/>
        <v>0</v>
      </c>
      <c r="AW397" s="46">
        <v>0</v>
      </c>
      <c r="AX397" s="46">
        <f t="shared" si="321"/>
        <v>0</v>
      </c>
      <c r="AY397" s="46">
        <v>0</v>
      </c>
      <c r="AZ397" s="46">
        <f t="shared" si="325"/>
        <v>0</v>
      </c>
      <c r="BA397" s="46">
        <v>0</v>
      </c>
      <c r="BB397" s="46">
        <f t="shared" si="326"/>
        <v>0</v>
      </c>
      <c r="BC397" s="46">
        <v>0</v>
      </c>
      <c r="BD397" s="46">
        <f t="shared" si="327"/>
        <v>0</v>
      </c>
      <c r="BE397" s="46">
        <v>0</v>
      </c>
      <c r="BF397" s="46">
        <f t="shared" si="328"/>
        <v>0</v>
      </c>
      <c r="BG397" s="46">
        <v>0</v>
      </c>
      <c r="BH397" s="46">
        <f t="shared" si="329"/>
        <v>0</v>
      </c>
      <c r="BI397" s="46">
        <v>0</v>
      </c>
      <c r="BJ397" s="46">
        <f t="shared" si="330"/>
        <v>0</v>
      </c>
      <c r="BK397" s="46">
        <v>0</v>
      </c>
      <c r="BL397" s="46">
        <f t="shared" si="331"/>
        <v>0</v>
      </c>
      <c r="BM397" s="46">
        <v>0</v>
      </c>
      <c r="BN397" s="46">
        <f t="shared" si="332"/>
        <v>0</v>
      </c>
      <c r="BO397" s="46">
        <v>0</v>
      </c>
      <c r="BP397" s="46">
        <f t="shared" si="333"/>
        <v>0</v>
      </c>
      <c r="BQ397" s="46">
        <v>0</v>
      </c>
      <c r="BR397" s="46">
        <f t="shared" si="334"/>
        <v>0</v>
      </c>
      <c r="BS397" s="46">
        <v>0</v>
      </c>
      <c r="BT397" s="46">
        <f t="shared" si="335"/>
        <v>0</v>
      </c>
      <c r="BU397" s="46">
        <v>0</v>
      </c>
      <c r="BV397" s="46">
        <f t="shared" si="336"/>
        <v>0</v>
      </c>
      <c r="BW397" s="46">
        <v>0</v>
      </c>
      <c r="BX397" s="46">
        <f t="shared" si="337"/>
        <v>0</v>
      </c>
      <c r="BY397" s="46">
        <v>0</v>
      </c>
      <c r="BZ397" s="46">
        <f t="shared" si="338"/>
        <v>0</v>
      </c>
      <c r="CA397" s="47">
        <v>0</v>
      </c>
      <c r="CB397" s="46">
        <f t="shared" si="339"/>
        <v>0</v>
      </c>
      <c r="CC397" s="48">
        <v>0</v>
      </c>
      <c r="CD397" s="46">
        <f t="shared" si="340"/>
        <v>0</v>
      </c>
      <c r="CE397" s="49">
        <v>30</v>
      </c>
      <c r="CF397" s="50">
        <f t="shared" si="344"/>
        <v>7349.4719999999998</v>
      </c>
      <c r="CG397" s="51">
        <v>134269.20000000004</v>
      </c>
      <c r="CH397" s="52"/>
      <c r="CI397" s="52"/>
      <c r="CJ397" s="52"/>
      <c r="CK397" s="53"/>
      <c r="CL397" s="53"/>
      <c r="CM397" s="53"/>
      <c r="CN397" s="52">
        <f t="shared" si="348"/>
        <v>7349.4719999999998</v>
      </c>
      <c r="CO397" s="52">
        <f t="shared" si="348"/>
        <v>7349.4719999999998</v>
      </c>
      <c r="CP397" s="52">
        <f t="shared" si="348"/>
        <v>7349.4719999999998</v>
      </c>
      <c r="CQ397" s="52">
        <f t="shared" si="348"/>
        <v>7349.4719999999998</v>
      </c>
      <c r="CR397" s="52">
        <f t="shared" si="348"/>
        <v>7349.4719999999998</v>
      </c>
      <c r="CS397" s="52">
        <f t="shared" si="348"/>
        <v>7349.4719999999998</v>
      </c>
      <c r="CT397" s="52">
        <f t="shared" si="348"/>
        <v>7349.4719999999998</v>
      </c>
      <c r="CU397" s="52">
        <f t="shared" si="348"/>
        <v>7349.4719999999998</v>
      </c>
      <c r="CV397" s="52">
        <f t="shared" si="348"/>
        <v>7349.4719999999998</v>
      </c>
      <c r="CW397" s="52">
        <f t="shared" si="348"/>
        <v>7349.4719999999998</v>
      </c>
      <c r="CX397" s="52">
        <f t="shared" si="348"/>
        <v>7349.4719999999998</v>
      </c>
      <c r="CY397" s="52">
        <f t="shared" si="348"/>
        <v>7349.4719999999998</v>
      </c>
      <c r="CZ397" s="52">
        <f t="shared" si="347"/>
        <v>7349.4719999999998</v>
      </c>
      <c r="DA397" s="52">
        <f t="shared" si="347"/>
        <v>7349.4719999999998</v>
      </c>
      <c r="DB397" s="52">
        <f t="shared" si="347"/>
        <v>7349.4719999999998</v>
      </c>
      <c r="DC397" s="52">
        <f t="shared" si="347"/>
        <v>7349.4719999999998</v>
      </c>
      <c r="DD397" s="52">
        <f t="shared" si="347"/>
        <v>7349.4719999999998</v>
      </c>
      <c r="DE397" s="52">
        <f t="shared" si="347"/>
        <v>7349.4719999999998</v>
      </c>
      <c r="DF397" s="52">
        <f t="shared" si="347"/>
        <v>7349.4719999999998</v>
      </c>
      <c r="DG397" s="54">
        <v>77734.799999999959</v>
      </c>
      <c r="DH397" s="55">
        <v>19</v>
      </c>
      <c r="DI397" s="56" t="s">
        <v>788</v>
      </c>
      <c r="DJ397" s="57">
        <v>0</v>
      </c>
      <c r="DK397" s="57">
        <v>0</v>
      </c>
      <c r="DL397" s="57">
        <v>0</v>
      </c>
      <c r="DM397" s="57">
        <v>0</v>
      </c>
      <c r="DN397" s="57">
        <v>0</v>
      </c>
      <c r="DO397" s="57">
        <v>0</v>
      </c>
      <c r="DP397" s="58">
        <v>0</v>
      </c>
      <c r="DQ397" s="58">
        <v>0</v>
      </c>
      <c r="DR397" s="58">
        <v>0</v>
      </c>
      <c r="DS397" s="58">
        <v>0</v>
      </c>
    </row>
    <row r="398" spans="1:123" x14ac:dyDescent="0.25">
      <c r="A398" s="30" t="s">
        <v>1438</v>
      </c>
      <c r="B398" s="65">
        <v>2023273</v>
      </c>
      <c r="C398" s="66"/>
      <c r="D398" s="67" t="s">
        <v>1439</v>
      </c>
      <c r="E398" s="34" t="s">
        <v>548</v>
      </c>
      <c r="F398" s="34" t="s">
        <v>489</v>
      </c>
      <c r="G398" s="34" t="s">
        <v>463</v>
      </c>
      <c r="H398" s="34" t="s">
        <v>54</v>
      </c>
      <c r="I398" s="34" t="s">
        <v>490</v>
      </c>
      <c r="J398" s="34" t="s">
        <v>170</v>
      </c>
      <c r="K398" s="34" t="s">
        <v>491</v>
      </c>
      <c r="L398" s="34" t="s">
        <v>617</v>
      </c>
      <c r="M398" s="36">
        <v>1.04</v>
      </c>
      <c r="N398" s="69" t="s">
        <v>468</v>
      </c>
      <c r="O398" s="69" t="s">
        <v>30</v>
      </c>
      <c r="P398" s="37" t="s">
        <v>493</v>
      </c>
      <c r="Q398" s="38">
        <v>2023</v>
      </c>
      <c r="R398" s="39" t="s">
        <v>470</v>
      </c>
      <c r="S398" s="37" t="s">
        <v>471</v>
      </c>
      <c r="T398" s="39" t="s">
        <v>494</v>
      </c>
      <c r="U398" s="39" t="s">
        <v>495</v>
      </c>
      <c r="V398" s="39" t="s">
        <v>550</v>
      </c>
      <c r="W398" s="40" t="s">
        <v>787</v>
      </c>
      <c r="X398" s="40" t="s">
        <v>504</v>
      </c>
      <c r="Y398" s="41"/>
      <c r="Z398" s="274">
        <v>0</v>
      </c>
      <c r="AA398" s="42"/>
      <c r="AB398" s="43">
        <v>212004</v>
      </c>
      <c r="AC398" s="43">
        <v>0</v>
      </c>
      <c r="AD398" s="43"/>
      <c r="AE398" s="43">
        <v>0</v>
      </c>
      <c r="AF398" s="44"/>
      <c r="AG398" s="45">
        <f t="shared" si="341"/>
        <v>212004</v>
      </c>
      <c r="AH398" s="45">
        <f t="shared" si="342"/>
        <v>220484.16</v>
      </c>
      <c r="AI398" s="45">
        <f t="shared" si="346"/>
        <v>220484.16</v>
      </c>
      <c r="AJ398" s="46">
        <v>0</v>
      </c>
      <c r="AK398" s="46">
        <v>0</v>
      </c>
      <c r="AL398" s="46">
        <f t="shared" si="316"/>
        <v>0</v>
      </c>
      <c r="AM398" s="46">
        <v>0</v>
      </c>
      <c r="AN398" s="46">
        <f t="shared" si="324"/>
        <v>0</v>
      </c>
      <c r="AO398" s="46">
        <v>0</v>
      </c>
      <c r="AP398" s="46">
        <f t="shared" si="317"/>
        <v>0</v>
      </c>
      <c r="AQ398" s="46">
        <v>0</v>
      </c>
      <c r="AR398" s="46">
        <f t="shared" si="318"/>
        <v>0</v>
      </c>
      <c r="AS398" s="46">
        <v>212004</v>
      </c>
      <c r="AT398" s="46">
        <f t="shared" si="319"/>
        <v>220484.16</v>
      </c>
      <c r="AU398" s="46">
        <v>0</v>
      </c>
      <c r="AV398" s="46">
        <f t="shared" si="320"/>
        <v>0</v>
      </c>
      <c r="AW398" s="46">
        <v>0</v>
      </c>
      <c r="AX398" s="46">
        <f t="shared" si="321"/>
        <v>0</v>
      </c>
      <c r="AY398" s="46">
        <v>0</v>
      </c>
      <c r="AZ398" s="46">
        <f t="shared" si="325"/>
        <v>0</v>
      </c>
      <c r="BA398" s="46">
        <v>0</v>
      </c>
      <c r="BB398" s="46">
        <f t="shared" si="326"/>
        <v>0</v>
      </c>
      <c r="BC398" s="46">
        <v>0</v>
      </c>
      <c r="BD398" s="46">
        <f t="shared" si="327"/>
        <v>0</v>
      </c>
      <c r="BE398" s="46">
        <v>0</v>
      </c>
      <c r="BF398" s="46">
        <f t="shared" si="328"/>
        <v>0</v>
      </c>
      <c r="BG398" s="46">
        <v>0</v>
      </c>
      <c r="BH398" s="46">
        <f t="shared" si="329"/>
        <v>0</v>
      </c>
      <c r="BI398" s="46">
        <v>0</v>
      </c>
      <c r="BJ398" s="46">
        <f t="shared" si="330"/>
        <v>0</v>
      </c>
      <c r="BK398" s="46">
        <v>0</v>
      </c>
      <c r="BL398" s="46">
        <f t="shared" si="331"/>
        <v>0</v>
      </c>
      <c r="BM398" s="46">
        <v>0</v>
      </c>
      <c r="BN398" s="46">
        <f t="shared" si="332"/>
        <v>0</v>
      </c>
      <c r="BO398" s="46">
        <v>0</v>
      </c>
      <c r="BP398" s="46">
        <f t="shared" si="333"/>
        <v>0</v>
      </c>
      <c r="BQ398" s="46">
        <v>0</v>
      </c>
      <c r="BR398" s="46">
        <f t="shared" si="334"/>
        <v>0</v>
      </c>
      <c r="BS398" s="46">
        <v>0</v>
      </c>
      <c r="BT398" s="46">
        <f t="shared" si="335"/>
        <v>0</v>
      </c>
      <c r="BU398" s="46">
        <v>0</v>
      </c>
      <c r="BV398" s="46">
        <f t="shared" si="336"/>
        <v>0</v>
      </c>
      <c r="BW398" s="46">
        <v>0</v>
      </c>
      <c r="BX398" s="46">
        <f t="shared" si="337"/>
        <v>0</v>
      </c>
      <c r="BY398" s="46">
        <v>0</v>
      </c>
      <c r="BZ398" s="46">
        <f t="shared" si="338"/>
        <v>0</v>
      </c>
      <c r="CA398" s="47">
        <v>0</v>
      </c>
      <c r="CB398" s="46">
        <f t="shared" si="339"/>
        <v>0</v>
      </c>
      <c r="CC398" s="48">
        <v>0</v>
      </c>
      <c r="CD398" s="46">
        <f t="shared" si="340"/>
        <v>0</v>
      </c>
      <c r="CE398" s="49">
        <v>30</v>
      </c>
      <c r="CF398" s="50">
        <f t="shared" si="344"/>
        <v>7349.4719999999998</v>
      </c>
      <c r="CG398" s="51">
        <v>127202.40000000004</v>
      </c>
      <c r="CH398" s="52"/>
      <c r="CI398" s="52"/>
      <c r="CJ398" s="52"/>
      <c r="CK398" s="53"/>
      <c r="CL398" s="53"/>
      <c r="CM398" s="53"/>
      <c r="CN398" s="53"/>
      <c r="CO398" s="52">
        <f t="shared" si="348"/>
        <v>7349.4719999999998</v>
      </c>
      <c r="CP398" s="52">
        <f t="shared" si="348"/>
        <v>7349.4719999999998</v>
      </c>
      <c r="CQ398" s="52">
        <f t="shared" si="348"/>
        <v>7349.4719999999998</v>
      </c>
      <c r="CR398" s="52">
        <f t="shared" si="348"/>
        <v>7349.4719999999998</v>
      </c>
      <c r="CS398" s="52">
        <f t="shared" si="348"/>
        <v>7349.4719999999998</v>
      </c>
      <c r="CT398" s="52">
        <f t="shared" si="348"/>
        <v>7349.4719999999998</v>
      </c>
      <c r="CU398" s="52">
        <f t="shared" si="348"/>
        <v>7349.4719999999998</v>
      </c>
      <c r="CV398" s="52">
        <f t="shared" si="348"/>
        <v>7349.4719999999998</v>
      </c>
      <c r="CW398" s="52">
        <f t="shared" si="348"/>
        <v>7349.4719999999998</v>
      </c>
      <c r="CX398" s="52">
        <f t="shared" si="348"/>
        <v>7349.4719999999998</v>
      </c>
      <c r="CY398" s="52">
        <f t="shared" si="348"/>
        <v>7349.4719999999998</v>
      </c>
      <c r="CZ398" s="52">
        <f t="shared" si="347"/>
        <v>7349.4719999999998</v>
      </c>
      <c r="DA398" s="52">
        <f t="shared" si="347"/>
        <v>7349.4719999999998</v>
      </c>
      <c r="DB398" s="52">
        <f t="shared" si="347"/>
        <v>7349.4719999999998</v>
      </c>
      <c r="DC398" s="52">
        <f t="shared" si="347"/>
        <v>7349.4719999999998</v>
      </c>
      <c r="DD398" s="52">
        <f t="shared" si="347"/>
        <v>7349.4719999999998</v>
      </c>
      <c r="DE398" s="52">
        <f t="shared" si="347"/>
        <v>7349.4719999999998</v>
      </c>
      <c r="DF398" s="52">
        <f t="shared" si="347"/>
        <v>7349.4719999999998</v>
      </c>
      <c r="DG398" s="54">
        <v>84801.599999999962</v>
      </c>
      <c r="DH398" s="55">
        <v>18</v>
      </c>
      <c r="DI398" s="56" t="s">
        <v>788</v>
      </c>
      <c r="DJ398" s="57">
        <v>0</v>
      </c>
      <c r="DK398" s="57">
        <v>0</v>
      </c>
      <c r="DL398" s="57">
        <v>0</v>
      </c>
      <c r="DM398" s="57">
        <v>0</v>
      </c>
      <c r="DN398" s="57">
        <v>0</v>
      </c>
      <c r="DO398" s="57">
        <v>0</v>
      </c>
      <c r="DP398" s="58">
        <v>0</v>
      </c>
      <c r="DQ398" s="58">
        <v>0</v>
      </c>
      <c r="DR398" s="58">
        <v>0</v>
      </c>
      <c r="DS398" s="58">
        <v>0</v>
      </c>
    </row>
    <row r="399" spans="1:123" x14ac:dyDescent="0.25">
      <c r="A399" s="30" t="s">
        <v>1440</v>
      </c>
      <c r="B399" s="65">
        <v>2023274</v>
      </c>
      <c r="C399" s="66"/>
      <c r="D399" s="67" t="s">
        <v>1441</v>
      </c>
      <c r="E399" s="34" t="s">
        <v>548</v>
      </c>
      <c r="F399" s="34" t="s">
        <v>489</v>
      </c>
      <c r="G399" s="34" t="s">
        <v>463</v>
      </c>
      <c r="H399" s="34" t="s">
        <v>54</v>
      </c>
      <c r="I399" s="34" t="s">
        <v>490</v>
      </c>
      <c r="J399" s="34" t="s">
        <v>170</v>
      </c>
      <c r="K399" s="34" t="s">
        <v>491</v>
      </c>
      <c r="L399" s="34" t="s">
        <v>617</v>
      </c>
      <c r="M399" s="36">
        <v>1.04</v>
      </c>
      <c r="N399" s="69" t="s">
        <v>468</v>
      </c>
      <c r="O399" s="69" t="s">
        <v>30</v>
      </c>
      <c r="P399" s="37" t="s">
        <v>493</v>
      </c>
      <c r="Q399" s="38">
        <v>2023</v>
      </c>
      <c r="R399" s="39" t="s">
        <v>470</v>
      </c>
      <c r="S399" s="37" t="s">
        <v>471</v>
      </c>
      <c r="T399" s="39" t="s">
        <v>494</v>
      </c>
      <c r="U399" s="39" t="s">
        <v>495</v>
      </c>
      <c r="V399" s="39" t="s">
        <v>550</v>
      </c>
      <c r="W399" s="40" t="s">
        <v>787</v>
      </c>
      <c r="X399" s="40" t="s">
        <v>504</v>
      </c>
      <c r="Y399" s="41"/>
      <c r="Z399" s="274">
        <v>0</v>
      </c>
      <c r="AA399" s="42"/>
      <c r="AB399" s="43">
        <v>212004</v>
      </c>
      <c r="AC399" s="43">
        <v>0</v>
      </c>
      <c r="AD399" s="43"/>
      <c r="AE399" s="43">
        <v>0</v>
      </c>
      <c r="AF399" s="44"/>
      <c r="AG399" s="45">
        <f t="shared" si="341"/>
        <v>212004</v>
      </c>
      <c r="AH399" s="45">
        <f t="shared" si="342"/>
        <v>220484.16</v>
      </c>
      <c r="AI399" s="45">
        <f t="shared" si="346"/>
        <v>220484.16</v>
      </c>
      <c r="AJ399" s="46">
        <v>0</v>
      </c>
      <c r="AK399" s="46">
        <v>0</v>
      </c>
      <c r="AL399" s="46">
        <f t="shared" si="316"/>
        <v>0</v>
      </c>
      <c r="AM399" s="46">
        <v>0</v>
      </c>
      <c r="AN399" s="46">
        <f t="shared" si="324"/>
        <v>0</v>
      </c>
      <c r="AO399" s="46">
        <v>0</v>
      </c>
      <c r="AP399" s="46">
        <f t="shared" si="317"/>
        <v>0</v>
      </c>
      <c r="AQ399" s="46">
        <v>0</v>
      </c>
      <c r="AR399" s="46">
        <f t="shared" si="318"/>
        <v>0</v>
      </c>
      <c r="AS399" s="46">
        <v>0</v>
      </c>
      <c r="AT399" s="46">
        <f t="shared" si="319"/>
        <v>0</v>
      </c>
      <c r="AU399" s="46">
        <v>212004</v>
      </c>
      <c r="AV399" s="46">
        <f t="shared" si="320"/>
        <v>220484.16</v>
      </c>
      <c r="AW399" s="46">
        <v>0</v>
      </c>
      <c r="AX399" s="46">
        <f t="shared" si="321"/>
        <v>0</v>
      </c>
      <c r="AY399" s="46">
        <v>0</v>
      </c>
      <c r="AZ399" s="46">
        <f t="shared" si="325"/>
        <v>0</v>
      </c>
      <c r="BA399" s="46">
        <v>0</v>
      </c>
      <c r="BB399" s="46">
        <f t="shared" si="326"/>
        <v>0</v>
      </c>
      <c r="BC399" s="46">
        <v>0</v>
      </c>
      <c r="BD399" s="46">
        <f t="shared" si="327"/>
        <v>0</v>
      </c>
      <c r="BE399" s="46">
        <v>0</v>
      </c>
      <c r="BF399" s="46">
        <f t="shared" si="328"/>
        <v>0</v>
      </c>
      <c r="BG399" s="46">
        <v>0</v>
      </c>
      <c r="BH399" s="46">
        <f t="shared" si="329"/>
        <v>0</v>
      </c>
      <c r="BI399" s="46">
        <v>0</v>
      </c>
      <c r="BJ399" s="46">
        <f t="shared" si="330"/>
        <v>0</v>
      </c>
      <c r="BK399" s="46">
        <v>0</v>
      </c>
      <c r="BL399" s="46">
        <f t="shared" si="331"/>
        <v>0</v>
      </c>
      <c r="BM399" s="46">
        <v>0</v>
      </c>
      <c r="BN399" s="46">
        <f t="shared" si="332"/>
        <v>0</v>
      </c>
      <c r="BO399" s="46">
        <v>0</v>
      </c>
      <c r="BP399" s="46">
        <f t="shared" si="333"/>
        <v>0</v>
      </c>
      <c r="BQ399" s="46">
        <v>0</v>
      </c>
      <c r="BR399" s="46">
        <f t="shared" si="334"/>
        <v>0</v>
      </c>
      <c r="BS399" s="46">
        <v>0</v>
      </c>
      <c r="BT399" s="46">
        <f t="shared" si="335"/>
        <v>0</v>
      </c>
      <c r="BU399" s="46">
        <v>0</v>
      </c>
      <c r="BV399" s="46">
        <f t="shared" si="336"/>
        <v>0</v>
      </c>
      <c r="BW399" s="46">
        <v>0</v>
      </c>
      <c r="BX399" s="46">
        <f t="shared" si="337"/>
        <v>0</v>
      </c>
      <c r="BY399" s="46">
        <v>0</v>
      </c>
      <c r="BZ399" s="46">
        <f t="shared" si="338"/>
        <v>0</v>
      </c>
      <c r="CA399" s="47">
        <v>0</v>
      </c>
      <c r="CB399" s="46">
        <f t="shared" si="339"/>
        <v>0</v>
      </c>
      <c r="CC399" s="48">
        <v>0</v>
      </c>
      <c r="CD399" s="46">
        <f t="shared" si="340"/>
        <v>0</v>
      </c>
      <c r="CE399" s="49">
        <v>30</v>
      </c>
      <c r="CF399" s="50">
        <f t="shared" si="344"/>
        <v>7349.4719999999998</v>
      </c>
      <c r="CG399" s="51">
        <v>120135.60000000003</v>
      </c>
      <c r="CH399" s="52"/>
      <c r="CI399" s="52"/>
      <c r="CJ399" s="52"/>
      <c r="CK399" s="53"/>
      <c r="CL399" s="53"/>
      <c r="CM399" s="53"/>
      <c r="CN399" s="53"/>
      <c r="CO399" s="53"/>
      <c r="CP399" s="52">
        <f t="shared" si="348"/>
        <v>7349.4719999999998</v>
      </c>
      <c r="CQ399" s="52">
        <f t="shared" si="348"/>
        <v>7349.4719999999998</v>
      </c>
      <c r="CR399" s="52">
        <f t="shared" si="348"/>
        <v>7349.4719999999998</v>
      </c>
      <c r="CS399" s="52">
        <f t="shared" si="348"/>
        <v>7349.4719999999998</v>
      </c>
      <c r="CT399" s="52">
        <f t="shared" si="348"/>
        <v>7349.4719999999998</v>
      </c>
      <c r="CU399" s="52">
        <f t="shared" si="348"/>
        <v>7349.4719999999998</v>
      </c>
      <c r="CV399" s="52">
        <f t="shared" si="348"/>
        <v>7349.4719999999998</v>
      </c>
      <c r="CW399" s="52">
        <f t="shared" si="348"/>
        <v>7349.4719999999998</v>
      </c>
      <c r="CX399" s="52">
        <f t="shared" si="348"/>
        <v>7349.4719999999998</v>
      </c>
      <c r="CY399" s="52">
        <f t="shared" si="348"/>
        <v>7349.4719999999998</v>
      </c>
      <c r="CZ399" s="52">
        <f t="shared" si="347"/>
        <v>7349.4719999999998</v>
      </c>
      <c r="DA399" s="52">
        <f t="shared" si="347"/>
        <v>7349.4719999999998</v>
      </c>
      <c r="DB399" s="52">
        <f t="shared" si="347"/>
        <v>7349.4719999999998</v>
      </c>
      <c r="DC399" s="52">
        <f t="shared" si="347"/>
        <v>7349.4719999999998</v>
      </c>
      <c r="DD399" s="52">
        <f t="shared" si="347"/>
        <v>7349.4719999999998</v>
      </c>
      <c r="DE399" s="52">
        <f t="shared" si="347"/>
        <v>7349.4719999999998</v>
      </c>
      <c r="DF399" s="52">
        <f t="shared" si="347"/>
        <v>7349.4719999999998</v>
      </c>
      <c r="DG399" s="54">
        <v>91868.399999999965</v>
      </c>
      <c r="DH399" s="55">
        <v>17</v>
      </c>
      <c r="DI399" s="56" t="s">
        <v>788</v>
      </c>
      <c r="DJ399" s="57">
        <v>0</v>
      </c>
      <c r="DK399" s="57">
        <v>0</v>
      </c>
      <c r="DL399" s="57">
        <v>0</v>
      </c>
      <c r="DM399" s="57">
        <v>0</v>
      </c>
      <c r="DN399" s="57">
        <v>0</v>
      </c>
      <c r="DO399" s="57">
        <v>0</v>
      </c>
      <c r="DP399" s="58">
        <v>0</v>
      </c>
      <c r="DQ399" s="58">
        <v>0</v>
      </c>
      <c r="DR399" s="58">
        <v>0</v>
      </c>
      <c r="DS399" s="58">
        <v>0</v>
      </c>
    </row>
    <row r="400" spans="1:123" x14ac:dyDescent="0.25">
      <c r="A400" s="30" t="s">
        <v>1442</v>
      </c>
      <c r="B400" s="65">
        <v>2023275</v>
      </c>
      <c r="C400" s="66"/>
      <c r="D400" s="67" t="s">
        <v>1443</v>
      </c>
      <c r="E400" s="34" t="s">
        <v>548</v>
      </c>
      <c r="F400" s="34" t="s">
        <v>489</v>
      </c>
      <c r="G400" s="34" t="s">
        <v>463</v>
      </c>
      <c r="H400" s="34" t="s">
        <v>54</v>
      </c>
      <c r="I400" s="34" t="s">
        <v>490</v>
      </c>
      <c r="J400" s="34" t="s">
        <v>170</v>
      </c>
      <c r="K400" s="34" t="s">
        <v>491</v>
      </c>
      <c r="L400" s="34" t="s">
        <v>617</v>
      </c>
      <c r="M400" s="36">
        <v>1.04</v>
      </c>
      <c r="N400" s="69" t="s">
        <v>544</v>
      </c>
      <c r="O400" s="69" t="s">
        <v>30</v>
      </c>
      <c r="P400" s="37" t="s">
        <v>493</v>
      </c>
      <c r="Q400" s="38">
        <v>2023</v>
      </c>
      <c r="R400" s="39" t="s">
        <v>470</v>
      </c>
      <c r="S400" s="37" t="s">
        <v>471</v>
      </c>
      <c r="T400" s="39" t="s">
        <v>494</v>
      </c>
      <c r="U400" s="39" t="s">
        <v>495</v>
      </c>
      <c r="V400" s="39" t="s">
        <v>550</v>
      </c>
      <c r="W400" s="40" t="s">
        <v>787</v>
      </c>
      <c r="X400" s="40" t="s">
        <v>504</v>
      </c>
      <c r="Y400" s="41"/>
      <c r="Z400" s="274">
        <v>0</v>
      </c>
      <c r="AA400" s="42"/>
      <c r="AB400" s="43">
        <v>212004</v>
      </c>
      <c r="AC400" s="43">
        <v>0</v>
      </c>
      <c r="AD400" s="43"/>
      <c r="AE400" s="43">
        <v>0</v>
      </c>
      <c r="AF400" s="44"/>
      <c r="AG400" s="45">
        <f t="shared" si="341"/>
        <v>212004</v>
      </c>
      <c r="AH400" s="45">
        <f t="shared" si="342"/>
        <v>220484.16</v>
      </c>
      <c r="AI400" s="45">
        <f t="shared" si="346"/>
        <v>220484.16</v>
      </c>
      <c r="AJ400" s="46">
        <v>0</v>
      </c>
      <c r="AK400" s="46">
        <v>0</v>
      </c>
      <c r="AL400" s="46">
        <f t="shared" si="316"/>
        <v>0</v>
      </c>
      <c r="AM400" s="46">
        <v>0</v>
      </c>
      <c r="AN400" s="46">
        <f t="shared" si="324"/>
        <v>0</v>
      </c>
      <c r="AO400" s="46">
        <v>0</v>
      </c>
      <c r="AP400" s="46">
        <f t="shared" si="317"/>
        <v>0</v>
      </c>
      <c r="AQ400" s="46">
        <v>0</v>
      </c>
      <c r="AR400" s="46">
        <f t="shared" si="318"/>
        <v>0</v>
      </c>
      <c r="AS400" s="46">
        <v>0</v>
      </c>
      <c r="AT400" s="46">
        <f t="shared" si="319"/>
        <v>0</v>
      </c>
      <c r="AU400" s="46">
        <v>0</v>
      </c>
      <c r="AV400" s="46">
        <f t="shared" si="320"/>
        <v>0</v>
      </c>
      <c r="AW400" s="46">
        <v>212004</v>
      </c>
      <c r="AX400" s="46">
        <f t="shared" si="321"/>
        <v>220484.16</v>
      </c>
      <c r="AY400" s="46">
        <v>0</v>
      </c>
      <c r="AZ400" s="46">
        <f t="shared" si="325"/>
        <v>0</v>
      </c>
      <c r="BA400" s="46">
        <v>0</v>
      </c>
      <c r="BB400" s="46">
        <f t="shared" si="326"/>
        <v>0</v>
      </c>
      <c r="BC400" s="46">
        <v>0</v>
      </c>
      <c r="BD400" s="46">
        <f t="shared" si="327"/>
        <v>0</v>
      </c>
      <c r="BE400" s="46">
        <v>0</v>
      </c>
      <c r="BF400" s="46">
        <f t="shared" si="328"/>
        <v>0</v>
      </c>
      <c r="BG400" s="46">
        <v>0</v>
      </c>
      <c r="BH400" s="46">
        <f t="shared" si="329"/>
        <v>0</v>
      </c>
      <c r="BI400" s="46">
        <v>0</v>
      </c>
      <c r="BJ400" s="46">
        <f t="shared" si="330"/>
        <v>0</v>
      </c>
      <c r="BK400" s="46">
        <v>0</v>
      </c>
      <c r="BL400" s="46">
        <f t="shared" si="331"/>
        <v>0</v>
      </c>
      <c r="BM400" s="46">
        <v>0</v>
      </c>
      <c r="BN400" s="46">
        <f t="shared" si="332"/>
        <v>0</v>
      </c>
      <c r="BO400" s="46">
        <v>0</v>
      </c>
      <c r="BP400" s="46">
        <f t="shared" si="333"/>
        <v>0</v>
      </c>
      <c r="BQ400" s="46">
        <v>0</v>
      </c>
      <c r="BR400" s="46">
        <f t="shared" si="334"/>
        <v>0</v>
      </c>
      <c r="BS400" s="46">
        <v>0</v>
      </c>
      <c r="BT400" s="46">
        <f t="shared" si="335"/>
        <v>0</v>
      </c>
      <c r="BU400" s="46">
        <v>0</v>
      </c>
      <c r="BV400" s="46">
        <f t="shared" si="336"/>
        <v>0</v>
      </c>
      <c r="BW400" s="46">
        <v>0</v>
      </c>
      <c r="BX400" s="46">
        <f t="shared" si="337"/>
        <v>0</v>
      </c>
      <c r="BY400" s="46">
        <v>0</v>
      </c>
      <c r="BZ400" s="46">
        <f t="shared" si="338"/>
        <v>0</v>
      </c>
      <c r="CA400" s="47">
        <v>0</v>
      </c>
      <c r="CB400" s="46">
        <f t="shared" si="339"/>
        <v>0</v>
      </c>
      <c r="CC400" s="48">
        <v>0</v>
      </c>
      <c r="CD400" s="46">
        <f t="shared" si="340"/>
        <v>0</v>
      </c>
      <c r="CE400" s="49">
        <v>30</v>
      </c>
      <c r="CF400" s="50">
        <f t="shared" si="344"/>
        <v>7349.4719999999998</v>
      </c>
      <c r="CG400" s="51">
        <v>113068.80000000003</v>
      </c>
      <c r="CH400" s="52"/>
      <c r="CI400" s="52"/>
      <c r="CJ400" s="52"/>
      <c r="CK400" s="53"/>
      <c r="CL400" s="53"/>
      <c r="CM400" s="53"/>
      <c r="CN400" s="53"/>
      <c r="CO400" s="53"/>
      <c r="CP400" s="53"/>
      <c r="CQ400" s="52">
        <f t="shared" si="348"/>
        <v>7349.4719999999998</v>
      </c>
      <c r="CR400" s="52">
        <f t="shared" si="348"/>
        <v>7349.4719999999998</v>
      </c>
      <c r="CS400" s="52">
        <f t="shared" si="348"/>
        <v>7349.4719999999998</v>
      </c>
      <c r="CT400" s="52">
        <f t="shared" si="348"/>
        <v>7349.4719999999998</v>
      </c>
      <c r="CU400" s="52">
        <f t="shared" si="348"/>
        <v>7349.4719999999998</v>
      </c>
      <c r="CV400" s="52">
        <f t="shared" si="348"/>
        <v>7349.4719999999998</v>
      </c>
      <c r="CW400" s="52">
        <f t="shared" si="348"/>
        <v>7349.4719999999998</v>
      </c>
      <c r="CX400" s="52">
        <f t="shared" si="348"/>
        <v>7349.4719999999998</v>
      </c>
      <c r="CY400" s="52">
        <f t="shared" si="348"/>
        <v>7349.4719999999998</v>
      </c>
      <c r="CZ400" s="52">
        <f t="shared" si="347"/>
        <v>7349.4719999999998</v>
      </c>
      <c r="DA400" s="52">
        <f t="shared" si="347"/>
        <v>7349.4719999999998</v>
      </c>
      <c r="DB400" s="52">
        <f t="shared" si="347"/>
        <v>7349.4719999999998</v>
      </c>
      <c r="DC400" s="52">
        <f t="shared" si="347"/>
        <v>7349.4719999999998</v>
      </c>
      <c r="DD400" s="52">
        <f t="shared" si="347"/>
        <v>7349.4719999999998</v>
      </c>
      <c r="DE400" s="52">
        <f t="shared" si="347"/>
        <v>7349.4719999999998</v>
      </c>
      <c r="DF400" s="52">
        <f t="shared" si="347"/>
        <v>7349.4719999999998</v>
      </c>
      <c r="DG400" s="54">
        <v>98935.199999999968</v>
      </c>
      <c r="DH400" s="55">
        <v>16</v>
      </c>
      <c r="DI400" s="56" t="s">
        <v>788</v>
      </c>
      <c r="DJ400" s="57">
        <v>0</v>
      </c>
      <c r="DK400" s="57">
        <v>0</v>
      </c>
      <c r="DL400" s="57">
        <v>0</v>
      </c>
      <c r="DM400" s="57">
        <v>0</v>
      </c>
      <c r="DN400" s="57">
        <v>0</v>
      </c>
      <c r="DO400" s="57">
        <v>0</v>
      </c>
      <c r="DP400" s="58">
        <v>0</v>
      </c>
      <c r="DQ400" s="58">
        <v>0</v>
      </c>
      <c r="DR400" s="58">
        <v>0</v>
      </c>
      <c r="DS400" s="58">
        <v>0</v>
      </c>
    </row>
    <row r="401" spans="1:123" x14ac:dyDescent="0.25">
      <c r="A401" s="30" t="s">
        <v>1444</v>
      </c>
      <c r="B401" s="65">
        <v>2023276</v>
      </c>
      <c r="C401" s="66"/>
      <c r="D401" s="67" t="s">
        <v>1445</v>
      </c>
      <c r="E401" s="34" t="s">
        <v>548</v>
      </c>
      <c r="F401" s="34" t="s">
        <v>489</v>
      </c>
      <c r="G401" s="34" t="s">
        <v>463</v>
      </c>
      <c r="H401" s="34" t="s">
        <v>54</v>
      </c>
      <c r="I401" s="34" t="s">
        <v>490</v>
      </c>
      <c r="J401" s="34" t="s">
        <v>170</v>
      </c>
      <c r="K401" s="34" t="s">
        <v>491</v>
      </c>
      <c r="L401" s="34" t="s">
        <v>617</v>
      </c>
      <c r="M401" s="36">
        <v>1.04</v>
      </c>
      <c r="N401" s="69" t="s">
        <v>544</v>
      </c>
      <c r="O401" s="69" t="s">
        <v>30</v>
      </c>
      <c r="P401" s="37" t="s">
        <v>493</v>
      </c>
      <c r="Q401" s="38">
        <v>2023</v>
      </c>
      <c r="R401" s="39" t="s">
        <v>470</v>
      </c>
      <c r="S401" s="37" t="s">
        <v>471</v>
      </c>
      <c r="T401" s="39" t="s">
        <v>494</v>
      </c>
      <c r="U401" s="39" t="s">
        <v>495</v>
      </c>
      <c r="V401" s="39" t="s">
        <v>550</v>
      </c>
      <c r="W401" s="40" t="s">
        <v>787</v>
      </c>
      <c r="X401" s="40" t="s">
        <v>504</v>
      </c>
      <c r="Y401" s="41"/>
      <c r="Z401" s="274">
        <v>0</v>
      </c>
      <c r="AA401" s="42"/>
      <c r="AB401" s="43">
        <v>212004</v>
      </c>
      <c r="AC401" s="43">
        <v>0</v>
      </c>
      <c r="AD401" s="43"/>
      <c r="AE401" s="43">
        <v>0</v>
      </c>
      <c r="AF401" s="44"/>
      <c r="AG401" s="45">
        <f t="shared" si="341"/>
        <v>212004</v>
      </c>
      <c r="AH401" s="45">
        <f t="shared" si="342"/>
        <v>220484.16</v>
      </c>
      <c r="AI401" s="45">
        <f t="shared" si="346"/>
        <v>220484.16</v>
      </c>
      <c r="AJ401" s="46">
        <v>0</v>
      </c>
      <c r="AK401" s="46">
        <v>0</v>
      </c>
      <c r="AL401" s="46">
        <f t="shared" si="316"/>
        <v>0</v>
      </c>
      <c r="AM401" s="46">
        <v>0</v>
      </c>
      <c r="AN401" s="46">
        <f t="shared" si="324"/>
        <v>0</v>
      </c>
      <c r="AO401" s="46">
        <v>0</v>
      </c>
      <c r="AP401" s="46">
        <f t="shared" si="317"/>
        <v>0</v>
      </c>
      <c r="AQ401" s="46">
        <v>0</v>
      </c>
      <c r="AR401" s="46">
        <f t="shared" si="318"/>
        <v>0</v>
      </c>
      <c r="AS401" s="46">
        <v>0</v>
      </c>
      <c r="AT401" s="46">
        <f t="shared" si="319"/>
        <v>0</v>
      </c>
      <c r="AU401" s="46">
        <v>0</v>
      </c>
      <c r="AV401" s="46">
        <f t="shared" si="320"/>
        <v>0</v>
      </c>
      <c r="AW401" s="46">
        <v>0</v>
      </c>
      <c r="AX401" s="46">
        <f t="shared" si="321"/>
        <v>0</v>
      </c>
      <c r="AY401" s="46">
        <v>212004</v>
      </c>
      <c r="AZ401" s="46">
        <f t="shared" si="325"/>
        <v>220484.16</v>
      </c>
      <c r="BA401" s="46">
        <v>0</v>
      </c>
      <c r="BB401" s="46">
        <f t="shared" si="326"/>
        <v>0</v>
      </c>
      <c r="BC401" s="46">
        <v>0</v>
      </c>
      <c r="BD401" s="46">
        <f t="shared" si="327"/>
        <v>0</v>
      </c>
      <c r="BE401" s="46">
        <v>0</v>
      </c>
      <c r="BF401" s="46">
        <f t="shared" si="328"/>
        <v>0</v>
      </c>
      <c r="BG401" s="46">
        <v>0</v>
      </c>
      <c r="BH401" s="46">
        <f t="shared" si="329"/>
        <v>0</v>
      </c>
      <c r="BI401" s="46">
        <v>0</v>
      </c>
      <c r="BJ401" s="46">
        <f t="shared" si="330"/>
        <v>0</v>
      </c>
      <c r="BK401" s="46">
        <v>0</v>
      </c>
      <c r="BL401" s="46">
        <f t="shared" si="331"/>
        <v>0</v>
      </c>
      <c r="BM401" s="46">
        <v>0</v>
      </c>
      <c r="BN401" s="46">
        <f t="shared" si="332"/>
        <v>0</v>
      </c>
      <c r="BO401" s="46">
        <v>0</v>
      </c>
      <c r="BP401" s="46">
        <f t="shared" si="333"/>
        <v>0</v>
      </c>
      <c r="BQ401" s="46">
        <v>0</v>
      </c>
      <c r="BR401" s="46">
        <f t="shared" si="334"/>
        <v>0</v>
      </c>
      <c r="BS401" s="46">
        <v>0</v>
      </c>
      <c r="BT401" s="46">
        <f t="shared" si="335"/>
        <v>0</v>
      </c>
      <c r="BU401" s="46">
        <v>0</v>
      </c>
      <c r="BV401" s="46">
        <f t="shared" si="336"/>
        <v>0</v>
      </c>
      <c r="BW401" s="46">
        <v>0</v>
      </c>
      <c r="BX401" s="46">
        <f t="shared" si="337"/>
        <v>0</v>
      </c>
      <c r="BY401" s="46">
        <v>0</v>
      </c>
      <c r="BZ401" s="46">
        <f t="shared" si="338"/>
        <v>0</v>
      </c>
      <c r="CA401" s="47">
        <v>0</v>
      </c>
      <c r="CB401" s="46">
        <f t="shared" si="339"/>
        <v>0</v>
      </c>
      <c r="CC401" s="48">
        <v>0</v>
      </c>
      <c r="CD401" s="46">
        <f t="shared" si="340"/>
        <v>0</v>
      </c>
      <c r="CE401" s="49">
        <v>30</v>
      </c>
      <c r="CF401" s="50">
        <f t="shared" si="344"/>
        <v>7349.4719999999998</v>
      </c>
      <c r="CG401" s="51">
        <v>106002.00000000003</v>
      </c>
      <c r="CH401" s="52"/>
      <c r="CI401" s="52"/>
      <c r="CJ401" s="52"/>
      <c r="CK401" s="53"/>
      <c r="CL401" s="53"/>
      <c r="CM401" s="53"/>
      <c r="CN401" s="53"/>
      <c r="CO401" s="53"/>
      <c r="CP401" s="53"/>
      <c r="CQ401" s="53"/>
      <c r="CR401" s="52">
        <f t="shared" si="348"/>
        <v>7349.4719999999998</v>
      </c>
      <c r="CS401" s="52">
        <f t="shared" si="348"/>
        <v>7349.4719999999998</v>
      </c>
      <c r="CT401" s="52">
        <f t="shared" si="348"/>
        <v>7349.4719999999998</v>
      </c>
      <c r="CU401" s="52">
        <f t="shared" si="348"/>
        <v>7349.4719999999998</v>
      </c>
      <c r="CV401" s="52">
        <f t="shared" si="348"/>
        <v>7349.4719999999998</v>
      </c>
      <c r="CW401" s="52">
        <f t="shared" si="348"/>
        <v>7349.4719999999998</v>
      </c>
      <c r="CX401" s="52">
        <f t="shared" si="348"/>
        <v>7349.4719999999998</v>
      </c>
      <c r="CY401" s="52">
        <f t="shared" si="348"/>
        <v>7349.4719999999998</v>
      </c>
      <c r="CZ401" s="52">
        <f t="shared" si="347"/>
        <v>7349.4719999999998</v>
      </c>
      <c r="DA401" s="52">
        <f t="shared" si="347"/>
        <v>7349.4719999999998</v>
      </c>
      <c r="DB401" s="52">
        <f t="shared" si="347"/>
        <v>7349.4719999999998</v>
      </c>
      <c r="DC401" s="52">
        <f t="shared" si="347"/>
        <v>7349.4719999999998</v>
      </c>
      <c r="DD401" s="52">
        <f t="shared" si="347"/>
        <v>7349.4719999999998</v>
      </c>
      <c r="DE401" s="52">
        <f t="shared" si="347"/>
        <v>7349.4719999999998</v>
      </c>
      <c r="DF401" s="52">
        <f t="shared" si="347"/>
        <v>7349.4719999999998</v>
      </c>
      <c r="DG401" s="54">
        <v>106001.99999999997</v>
      </c>
      <c r="DH401" s="55">
        <v>15</v>
      </c>
      <c r="DI401" s="56" t="s">
        <v>788</v>
      </c>
      <c r="DJ401" s="57">
        <v>0</v>
      </c>
      <c r="DK401" s="57">
        <v>0</v>
      </c>
      <c r="DL401" s="57">
        <v>0</v>
      </c>
      <c r="DM401" s="57">
        <v>0</v>
      </c>
      <c r="DN401" s="57">
        <v>0</v>
      </c>
      <c r="DO401" s="57">
        <v>0</v>
      </c>
      <c r="DP401" s="58">
        <v>0</v>
      </c>
      <c r="DQ401" s="58">
        <v>0</v>
      </c>
      <c r="DR401" s="58">
        <v>0</v>
      </c>
      <c r="DS401" s="58">
        <v>0</v>
      </c>
    </row>
    <row r="402" spans="1:123" x14ac:dyDescent="0.25">
      <c r="A402" s="30" t="s">
        <v>1446</v>
      </c>
      <c r="B402" s="65">
        <v>2023277</v>
      </c>
      <c r="C402" s="66"/>
      <c r="D402" s="67" t="s">
        <v>1447</v>
      </c>
      <c r="E402" s="34" t="s">
        <v>548</v>
      </c>
      <c r="F402" s="34" t="s">
        <v>489</v>
      </c>
      <c r="G402" s="34" t="s">
        <v>463</v>
      </c>
      <c r="H402" s="34" t="s">
        <v>54</v>
      </c>
      <c r="I402" s="34" t="s">
        <v>490</v>
      </c>
      <c r="J402" s="34" t="s">
        <v>170</v>
      </c>
      <c r="K402" s="34" t="s">
        <v>491</v>
      </c>
      <c r="L402" s="34" t="s">
        <v>617</v>
      </c>
      <c r="M402" s="36">
        <v>1.04</v>
      </c>
      <c r="N402" s="69" t="s">
        <v>544</v>
      </c>
      <c r="O402" s="69" t="s">
        <v>30</v>
      </c>
      <c r="P402" s="37" t="s">
        <v>493</v>
      </c>
      <c r="Q402" s="38">
        <v>2023</v>
      </c>
      <c r="R402" s="39" t="s">
        <v>470</v>
      </c>
      <c r="S402" s="37" t="s">
        <v>471</v>
      </c>
      <c r="T402" s="39" t="s">
        <v>494</v>
      </c>
      <c r="U402" s="39" t="s">
        <v>495</v>
      </c>
      <c r="V402" s="39" t="s">
        <v>550</v>
      </c>
      <c r="W402" s="40" t="s">
        <v>787</v>
      </c>
      <c r="X402" s="40" t="s">
        <v>504</v>
      </c>
      <c r="Y402" s="41"/>
      <c r="Z402" s="274">
        <v>0</v>
      </c>
      <c r="AA402" s="42"/>
      <c r="AB402" s="43">
        <v>212004</v>
      </c>
      <c r="AC402" s="43">
        <v>0</v>
      </c>
      <c r="AD402" s="43"/>
      <c r="AE402" s="43">
        <v>0</v>
      </c>
      <c r="AF402" s="44"/>
      <c r="AG402" s="45">
        <f t="shared" si="341"/>
        <v>212004</v>
      </c>
      <c r="AH402" s="45">
        <f t="shared" si="342"/>
        <v>220484.16</v>
      </c>
      <c r="AI402" s="45">
        <f t="shared" si="346"/>
        <v>220484.16</v>
      </c>
      <c r="AJ402" s="46">
        <v>0</v>
      </c>
      <c r="AK402" s="46">
        <v>0</v>
      </c>
      <c r="AL402" s="46">
        <f t="shared" si="316"/>
        <v>0</v>
      </c>
      <c r="AM402" s="46">
        <v>0</v>
      </c>
      <c r="AN402" s="46">
        <f t="shared" si="324"/>
        <v>0</v>
      </c>
      <c r="AO402" s="46">
        <v>0</v>
      </c>
      <c r="AP402" s="46">
        <f t="shared" si="317"/>
        <v>0</v>
      </c>
      <c r="AQ402" s="46">
        <v>0</v>
      </c>
      <c r="AR402" s="46">
        <f t="shared" si="318"/>
        <v>0</v>
      </c>
      <c r="AS402" s="46">
        <v>0</v>
      </c>
      <c r="AT402" s="46">
        <f t="shared" si="319"/>
        <v>0</v>
      </c>
      <c r="AU402" s="46">
        <v>0</v>
      </c>
      <c r="AV402" s="46">
        <f t="shared" si="320"/>
        <v>0</v>
      </c>
      <c r="AW402" s="46">
        <v>0</v>
      </c>
      <c r="AX402" s="46">
        <f t="shared" si="321"/>
        <v>0</v>
      </c>
      <c r="AY402" s="46">
        <v>0</v>
      </c>
      <c r="AZ402" s="46">
        <f t="shared" si="325"/>
        <v>0</v>
      </c>
      <c r="BA402" s="46">
        <v>212004</v>
      </c>
      <c r="BB402" s="46">
        <f t="shared" si="326"/>
        <v>220484.16</v>
      </c>
      <c r="BC402" s="46">
        <v>0</v>
      </c>
      <c r="BD402" s="46">
        <f t="shared" si="327"/>
        <v>0</v>
      </c>
      <c r="BE402" s="46">
        <v>0</v>
      </c>
      <c r="BF402" s="46">
        <f t="shared" si="328"/>
        <v>0</v>
      </c>
      <c r="BG402" s="46">
        <v>0</v>
      </c>
      <c r="BH402" s="46">
        <f t="shared" si="329"/>
        <v>0</v>
      </c>
      <c r="BI402" s="46">
        <v>0</v>
      </c>
      <c r="BJ402" s="46">
        <f t="shared" si="330"/>
        <v>0</v>
      </c>
      <c r="BK402" s="46">
        <v>0</v>
      </c>
      <c r="BL402" s="46">
        <f t="shared" si="331"/>
        <v>0</v>
      </c>
      <c r="BM402" s="46">
        <v>0</v>
      </c>
      <c r="BN402" s="46">
        <f t="shared" si="332"/>
        <v>0</v>
      </c>
      <c r="BO402" s="46">
        <v>0</v>
      </c>
      <c r="BP402" s="46">
        <f t="shared" si="333"/>
        <v>0</v>
      </c>
      <c r="BQ402" s="46">
        <v>0</v>
      </c>
      <c r="BR402" s="46">
        <f t="shared" si="334"/>
        <v>0</v>
      </c>
      <c r="BS402" s="46">
        <v>0</v>
      </c>
      <c r="BT402" s="46">
        <f t="shared" si="335"/>
        <v>0</v>
      </c>
      <c r="BU402" s="46">
        <v>0</v>
      </c>
      <c r="BV402" s="46">
        <f t="shared" si="336"/>
        <v>0</v>
      </c>
      <c r="BW402" s="46">
        <v>0</v>
      </c>
      <c r="BX402" s="46">
        <f t="shared" si="337"/>
        <v>0</v>
      </c>
      <c r="BY402" s="46">
        <v>0</v>
      </c>
      <c r="BZ402" s="46">
        <f t="shared" si="338"/>
        <v>0</v>
      </c>
      <c r="CA402" s="47">
        <v>0</v>
      </c>
      <c r="CB402" s="46">
        <f t="shared" si="339"/>
        <v>0</v>
      </c>
      <c r="CC402" s="48">
        <v>0</v>
      </c>
      <c r="CD402" s="46">
        <f t="shared" si="340"/>
        <v>0</v>
      </c>
      <c r="CE402" s="49">
        <v>30</v>
      </c>
      <c r="CF402" s="50">
        <f t="shared" si="344"/>
        <v>7349.4719999999998</v>
      </c>
      <c r="CG402" s="51">
        <v>98935.200000000026</v>
      </c>
      <c r="CH402" s="52"/>
      <c r="CI402" s="52"/>
      <c r="CJ402" s="52"/>
      <c r="CK402" s="53"/>
      <c r="CL402" s="53"/>
      <c r="CM402" s="53"/>
      <c r="CN402" s="53"/>
      <c r="CO402" s="53"/>
      <c r="CP402" s="53"/>
      <c r="CQ402" s="53"/>
      <c r="CR402" s="53"/>
      <c r="CS402" s="52">
        <f t="shared" si="348"/>
        <v>7349.4719999999998</v>
      </c>
      <c r="CT402" s="52">
        <f t="shared" si="348"/>
        <v>7349.4719999999998</v>
      </c>
      <c r="CU402" s="52">
        <f t="shared" si="348"/>
        <v>7349.4719999999998</v>
      </c>
      <c r="CV402" s="52">
        <f t="shared" si="348"/>
        <v>7349.4719999999998</v>
      </c>
      <c r="CW402" s="52">
        <f t="shared" si="348"/>
        <v>7349.4719999999998</v>
      </c>
      <c r="CX402" s="52">
        <f t="shared" si="348"/>
        <v>7349.4719999999998</v>
      </c>
      <c r="CY402" s="52">
        <f t="shared" si="348"/>
        <v>7349.4719999999998</v>
      </c>
      <c r="CZ402" s="52">
        <f t="shared" si="347"/>
        <v>7349.4719999999998</v>
      </c>
      <c r="DA402" s="52">
        <f t="shared" si="347"/>
        <v>7349.4719999999998</v>
      </c>
      <c r="DB402" s="52">
        <f t="shared" si="347"/>
        <v>7349.4719999999998</v>
      </c>
      <c r="DC402" s="52">
        <f t="shared" si="347"/>
        <v>7349.4719999999998</v>
      </c>
      <c r="DD402" s="52">
        <f t="shared" si="347"/>
        <v>7349.4719999999998</v>
      </c>
      <c r="DE402" s="52">
        <f t="shared" si="347"/>
        <v>7349.4719999999998</v>
      </c>
      <c r="DF402" s="52">
        <f t="shared" si="347"/>
        <v>7349.4719999999998</v>
      </c>
      <c r="DG402" s="54">
        <v>113068.79999999997</v>
      </c>
      <c r="DH402" s="55">
        <v>14</v>
      </c>
      <c r="DI402" s="56" t="s">
        <v>788</v>
      </c>
      <c r="DJ402" s="57">
        <v>0</v>
      </c>
      <c r="DK402" s="57">
        <v>0</v>
      </c>
      <c r="DL402" s="57">
        <v>0</v>
      </c>
      <c r="DM402" s="57">
        <v>0</v>
      </c>
      <c r="DN402" s="57">
        <v>0</v>
      </c>
      <c r="DO402" s="57">
        <v>0</v>
      </c>
      <c r="DP402" s="58">
        <v>0</v>
      </c>
      <c r="DQ402" s="58">
        <v>0</v>
      </c>
      <c r="DR402" s="58">
        <v>0</v>
      </c>
      <c r="DS402" s="58">
        <v>0</v>
      </c>
    </row>
    <row r="403" spans="1:123" x14ac:dyDescent="0.25">
      <c r="A403" s="30" t="s">
        <v>1448</v>
      </c>
      <c r="B403" s="65">
        <v>2023278</v>
      </c>
      <c r="C403" s="66"/>
      <c r="D403" s="67" t="s">
        <v>1449</v>
      </c>
      <c r="E403" s="34" t="s">
        <v>548</v>
      </c>
      <c r="F403" s="34" t="s">
        <v>489</v>
      </c>
      <c r="G403" s="34" t="s">
        <v>463</v>
      </c>
      <c r="H403" s="34" t="s">
        <v>54</v>
      </c>
      <c r="I403" s="34" t="s">
        <v>490</v>
      </c>
      <c r="J403" s="34" t="s">
        <v>170</v>
      </c>
      <c r="K403" s="34" t="s">
        <v>491</v>
      </c>
      <c r="L403" s="34" t="s">
        <v>617</v>
      </c>
      <c r="M403" s="36">
        <v>1.04</v>
      </c>
      <c r="N403" s="69" t="s">
        <v>544</v>
      </c>
      <c r="O403" s="69" t="s">
        <v>30</v>
      </c>
      <c r="P403" s="37" t="s">
        <v>493</v>
      </c>
      <c r="Q403" s="38">
        <v>2023</v>
      </c>
      <c r="R403" s="39" t="s">
        <v>470</v>
      </c>
      <c r="S403" s="37" t="s">
        <v>471</v>
      </c>
      <c r="T403" s="39" t="s">
        <v>494</v>
      </c>
      <c r="U403" s="39" t="s">
        <v>495</v>
      </c>
      <c r="V403" s="39" t="s">
        <v>550</v>
      </c>
      <c r="W403" s="40" t="s">
        <v>787</v>
      </c>
      <c r="X403" s="40" t="s">
        <v>504</v>
      </c>
      <c r="Y403" s="41"/>
      <c r="Z403" s="274">
        <v>0</v>
      </c>
      <c r="AA403" s="42"/>
      <c r="AB403" s="43">
        <v>212004</v>
      </c>
      <c r="AC403" s="43">
        <v>0</v>
      </c>
      <c r="AD403" s="43"/>
      <c r="AE403" s="43">
        <v>0</v>
      </c>
      <c r="AF403" s="44"/>
      <c r="AG403" s="45">
        <f t="shared" si="341"/>
        <v>212004</v>
      </c>
      <c r="AH403" s="45">
        <f t="shared" si="342"/>
        <v>220484.16</v>
      </c>
      <c r="AI403" s="45">
        <f t="shared" si="346"/>
        <v>220484.16</v>
      </c>
      <c r="AJ403" s="46">
        <v>0</v>
      </c>
      <c r="AK403" s="46">
        <v>0</v>
      </c>
      <c r="AL403" s="46">
        <f t="shared" si="316"/>
        <v>0</v>
      </c>
      <c r="AM403" s="46">
        <v>0</v>
      </c>
      <c r="AN403" s="46">
        <f t="shared" si="324"/>
        <v>0</v>
      </c>
      <c r="AO403" s="46">
        <v>0</v>
      </c>
      <c r="AP403" s="46">
        <f t="shared" si="317"/>
        <v>0</v>
      </c>
      <c r="AQ403" s="46">
        <v>0</v>
      </c>
      <c r="AR403" s="46">
        <f t="shared" si="318"/>
        <v>0</v>
      </c>
      <c r="AS403" s="46">
        <v>0</v>
      </c>
      <c r="AT403" s="46">
        <f t="shared" si="319"/>
        <v>0</v>
      </c>
      <c r="AU403" s="46">
        <v>0</v>
      </c>
      <c r="AV403" s="46">
        <f t="shared" si="320"/>
        <v>0</v>
      </c>
      <c r="AW403" s="46">
        <v>0</v>
      </c>
      <c r="AX403" s="46">
        <f t="shared" si="321"/>
        <v>0</v>
      </c>
      <c r="AY403" s="46">
        <v>0</v>
      </c>
      <c r="AZ403" s="46">
        <f t="shared" si="325"/>
        <v>0</v>
      </c>
      <c r="BA403" s="46">
        <v>0</v>
      </c>
      <c r="BB403" s="46">
        <f t="shared" si="326"/>
        <v>0</v>
      </c>
      <c r="BC403" s="46">
        <v>212004</v>
      </c>
      <c r="BD403" s="46">
        <f t="shared" si="327"/>
        <v>220484.16</v>
      </c>
      <c r="BE403" s="46">
        <v>0</v>
      </c>
      <c r="BF403" s="46">
        <f t="shared" si="328"/>
        <v>0</v>
      </c>
      <c r="BG403" s="46">
        <v>0</v>
      </c>
      <c r="BH403" s="46">
        <f t="shared" si="329"/>
        <v>0</v>
      </c>
      <c r="BI403" s="46">
        <v>0</v>
      </c>
      <c r="BJ403" s="46">
        <f t="shared" si="330"/>
        <v>0</v>
      </c>
      <c r="BK403" s="46">
        <v>0</v>
      </c>
      <c r="BL403" s="46">
        <f t="shared" si="331"/>
        <v>0</v>
      </c>
      <c r="BM403" s="46">
        <v>0</v>
      </c>
      <c r="BN403" s="46">
        <f t="shared" si="332"/>
        <v>0</v>
      </c>
      <c r="BO403" s="46">
        <v>0</v>
      </c>
      <c r="BP403" s="46">
        <f t="shared" si="333"/>
        <v>0</v>
      </c>
      <c r="BQ403" s="46">
        <v>0</v>
      </c>
      <c r="BR403" s="46">
        <f t="shared" si="334"/>
        <v>0</v>
      </c>
      <c r="BS403" s="46">
        <v>0</v>
      </c>
      <c r="BT403" s="46">
        <f t="shared" si="335"/>
        <v>0</v>
      </c>
      <c r="BU403" s="46">
        <v>0</v>
      </c>
      <c r="BV403" s="46">
        <f t="shared" si="336"/>
        <v>0</v>
      </c>
      <c r="BW403" s="46">
        <v>0</v>
      </c>
      <c r="BX403" s="46">
        <f t="shared" si="337"/>
        <v>0</v>
      </c>
      <c r="BY403" s="46">
        <v>0</v>
      </c>
      <c r="BZ403" s="46">
        <f t="shared" si="338"/>
        <v>0</v>
      </c>
      <c r="CA403" s="47">
        <v>0</v>
      </c>
      <c r="CB403" s="46">
        <f t="shared" si="339"/>
        <v>0</v>
      </c>
      <c r="CC403" s="48">
        <v>0</v>
      </c>
      <c r="CD403" s="46">
        <f t="shared" si="340"/>
        <v>0</v>
      </c>
      <c r="CE403" s="49">
        <v>30</v>
      </c>
      <c r="CF403" s="50">
        <f t="shared" si="344"/>
        <v>7349.4719999999998</v>
      </c>
      <c r="CG403" s="51">
        <v>91868.400000000023</v>
      </c>
      <c r="CH403" s="52"/>
      <c r="CI403" s="52"/>
      <c r="CJ403" s="52"/>
      <c r="CK403" s="53"/>
      <c r="CL403" s="53"/>
      <c r="CM403" s="53"/>
      <c r="CN403" s="53"/>
      <c r="CO403" s="53"/>
      <c r="CP403" s="53"/>
      <c r="CQ403" s="53"/>
      <c r="CR403" s="53"/>
      <c r="CS403" s="53"/>
      <c r="CT403" s="52">
        <f t="shared" si="348"/>
        <v>7349.4719999999998</v>
      </c>
      <c r="CU403" s="52">
        <f t="shared" si="348"/>
        <v>7349.4719999999998</v>
      </c>
      <c r="CV403" s="52">
        <f t="shared" si="348"/>
        <v>7349.4719999999998</v>
      </c>
      <c r="CW403" s="52">
        <f t="shared" si="348"/>
        <v>7349.4719999999998</v>
      </c>
      <c r="CX403" s="52">
        <f t="shared" si="348"/>
        <v>7349.4719999999998</v>
      </c>
      <c r="CY403" s="52">
        <f t="shared" si="348"/>
        <v>7349.4719999999998</v>
      </c>
      <c r="CZ403" s="52">
        <f t="shared" si="348"/>
        <v>7349.4719999999998</v>
      </c>
      <c r="DA403" s="52">
        <f t="shared" si="348"/>
        <v>7349.4719999999998</v>
      </c>
      <c r="DB403" s="52">
        <f t="shared" si="348"/>
        <v>7349.4719999999998</v>
      </c>
      <c r="DC403" s="52">
        <f t="shared" ref="CZ403:DF418" si="349">$CF403</f>
        <v>7349.4719999999998</v>
      </c>
      <c r="DD403" s="52">
        <f t="shared" si="349"/>
        <v>7349.4719999999998</v>
      </c>
      <c r="DE403" s="52">
        <f t="shared" si="349"/>
        <v>7349.4719999999998</v>
      </c>
      <c r="DF403" s="52">
        <f t="shared" si="349"/>
        <v>7349.4719999999998</v>
      </c>
      <c r="DG403" s="54">
        <v>120135.59999999998</v>
      </c>
      <c r="DH403" s="55">
        <v>13</v>
      </c>
      <c r="DI403" s="56" t="s">
        <v>788</v>
      </c>
      <c r="DJ403" s="57">
        <v>0</v>
      </c>
      <c r="DK403" s="57">
        <v>0</v>
      </c>
      <c r="DL403" s="57">
        <v>0</v>
      </c>
      <c r="DM403" s="57">
        <v>0</v>
      </c>
      <c r="DN403" s="57">
        <v>0</v>
      </c>
      <c r="DO403" s="57">
        <v>0</v>
      </c>
      <c r="DP403" s="58">
        <v>0</v>
      </c>
      <c r="DQ403" s="58">
        <v>0</v>
      </c>
      <c r="DR403" s="58">
        <v>0</v>
      </c>
      <c r="DS403" s="58">
        <v>0</v>
      </c>
    </row>
    <row r="404" spans="1:123" x14ac:dyDescent="0.25">
      <c r="A404" s="30" t="s">
        <v>1450</v>
      </c>
      <c r="B404" s="65">
        <v>2023279</v>
      </c>
      <c r="C404" s="66"/>
      <c r="D404" s="67" t="s">
        <v>1451</v>
      </c>
      <c r="E404" s="34" t="s">
        <v>548</v>
      </c>
      <c r="F404" s="34" t="s">
        <v>489</v>
      </c>
      <c r="G404" s="34" t="s">
        <v>463</v>
      </c>
      <c r="H404" s="34" t="s">
        <v>54</v>
      </c>
      <c r="I404" s="34" t="s">
        <v>490</v>
      </c>
      <c r="J404" s="34" t="s">
        <v>170</v>
      </c>
      <c r="K404" s="34" t="s">
        <v>491</v>
      </c>
      <c r="L404" s="34" t="s">
        <v>617</v>
      </c>
      <c r="M404" s="36">
        <v>1.04</v>
      </c>
      <c r="N404" s="69" t="s">
        <v>544</v>
      </c>
      <c r="O404" s="69" t="s">
        <v>30</v>
      </c>
      <c r="P404" s="37" t="s">
        <v>493</v>
      </c>
      <c r="Q404" s="38">
        <v>2023</v>
      </c>
      <c r="R404" s="39" t="s">
        <v>470</v>
      </c>
      <c r="S404" s="37" t="s">
        <v>471</v>
      </c>
      <c r="T404" s="39" t="s">
        <v>494</v>
      </c>
      <c r="U404" s="39" t="s">
        <v>495</v>
      </c>
      <c r="V404" s="39" t="s">
        <v>550</v>
      </c>
      <c r="W404" s="40" t="s">
        <v>787</v>
      </c>
      <c r="X404" s="40" t="s">
        <v>504</v>
      </c>
      <c r="Y404" s="41"/>
      <c r="Z404" s="274">
        <v>0</v>
      </c>
      <c r="AA404" s="42"/>
      <c r="AB404" s="43">
        <v>212004</v>
      </c>
      <c r="AC404" s="43">
        <v>0</v>
      </c>
      <c r="AD404" s="43"/>
      <c r="AE404" s="43">
        <v>0</v>
      </c>
      <c r="AF404" s="44"/>
      <c r="AG404" s="45">
        <f t="shared" si="341"/>
        <v>212004</v>
      </c>
      <c r="AH404" s="45">
        <f t="shared" si="342"/>
        <v>220484.16</v>
      </c>
      <c r="AI404" s="45">
        <f t="shared" si="346"/>
        <v>220484.16</v>
      </c>
      <c r="AJ404" s="46">
        <v>0</v>
      </c>
      <c r="AK404" s="46">
        <v>0</v>
      </c>
      <c r="AL404" s="46">
        <f t="shared" si="316"/>
        <v>0</v>
      </c>
      <c r="AM404" s="46">
        <v>0</v>
      </c>
      <c r="AN404" s="46">
        <f t="shared" si="324"/>
        <v>0</v>
      </c>
      <c r="AO404" s="46">
        <v>0</v>
      </c>
      <c r="AP404" s="46">
        <f t="shared" si="317"/>
        <v>0</v>
      </c>
      <c r="AQ404" s="46">
        <v>0</v>
      </c>
      <c r="AR404" s="46">
        <f t="shared" si="318"/>
        <v>0</v>
      </c>
      <c r="AS404" s="46">
        <v>0</v>
      </c>
      <c r="AT404" s="46">
        <f t="shared" si="319"/>
        <v>0</v>
      </c>
      <c r="AU404" s="46">
        <v>0</v>
      </c>
      <c r="AV404" s="46">
        <f t="shared" si="320"/>
        <v>0</v>
      </c>
      <c r="AW404" s="46">
        <v>0</v>
      </c>
      <c r="AX404" s="46">
        <f t="shared" si="321"/>
        <v>0</v>
      </c>
      <c r="AY404" s="46">
        <v>0</v>
      </c>
      <c r="AZ404" s="46">
        <f t="shared" si="325"/>
        <v>0</v>
      </c>
      <c r="BA404" s="46">
        <v>0</v>
      </c>
      <c r="BB404" s="46">
        <f t="shared" si="326"/>
        <v>0</v>
      </c>
      <c r="BC404" s="46">
        <v>0</v>
      </c>
      <c r="BD404" s="46">
        <f t="shared" si="327"/>
        <v>0</v>
      </c>
      <c r="BE404" s="46">
        <v>212004</v>
      </c>
      <c r="BF404" s="46">
        <f t="shared" si="328"/>
        <v>220484.16</v>
      </c>
      <c r="BG404" s="46">
        <v>0</v>
      </c>
      <c r="BH404" s="46">
        <f t="shared" si="329"/>
        <v>0</v>
      </c>
      <c r="BI404" s="46">
        <v>0</v>
      </c>
      <c r="BJ404" s="46">
        <f t="shared" si="330"/>
        <v>0</v>
      </c>
      <c r="BK404" s="46">
        <v>0</v>
      </c>
      <c r="BL404" s="46">
        <f t="shared" si="331"/>
        <v>0</v>
      </c>
      <c r="BM404" s="46">
        <v>0</v>
      </c>
      <c r="BN404" s="46">
        <f t="shared" si="332"/>
        <v>0</v>
      </c>
      <c r="BO404" s="46">
        <v>0</v>
      </c>
      <c r="BP404" s="46">
        <f t="shared" si="333"/>
        <v>0</v>
      </c>
      <c r="BQ404" s="46">
        <v>0</v>
      </c>
      <c r="BR404" s="46">
        <f t="shared" si="334"/>
        <v>0</v>
      </c>
      <c r="BS404" s="46">
        <v>0</v>
      </c>
      <c r="BT404" s="46">
        <f t="shared" si="335"/>
        <v>0</v>
      </c>
      <c r="BU404" s="46">
        <v>0</v>
      </c>
      <c r="BV404" s="46">
        <f t="shared" si="336"/>
        <v>0</v>
      </c>
      <c r="BW404" s="46">
        <v>0</v>
      </c>
      <c r="BX404" s="46">
        <f t="shared" si="337"/>
        <v>0</v>
      </c>
      <c r="BY404" s="46">
        <v>0</v>
      </c>
      <c r="BZ404" s="46">
        <f t="shared" si="338"/>
        <v>0</v>
      </c>
      <c r="CA404" s="47">
        <v>0</v>
      </c>
      <c r="CB404" s="46">
        <f t="shared" si="339"/>
        <v>0</v>
      </c>
      <c r="CC404" s="48">
        <v>0</v>
      </c>
      <c r="CD404" s="46">
        <f t="shared" si="340"/>
        <v>0</v>
      </c>
      <c r="CE404" s="49">
        <v>30</v>
      </c>
      <c r="CF404" s="50">
        <f t="shared" si="344"/>
        <v>7349.4719999999998</v>
      </c>
      <c r="CG404" s="51">
        <v>84801.60000000002</v>
      </c>
      <c r="CH404" s="52"/>
      <c r="CI404" s="52"/>
      <c r="CJ404" s="52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2">
        <f>$CF404</f>
        <v>7349.4719999999998</v>
      </c>
      <c r="CV404" s="52">
        <f>$CF404</f>
        <v>7349.4719999999998</v>
      </c>
      <c r="CW404" s="52">
        <f>$CF404</f>
        <v>7349.4719999999998</v>
      </c>
      <c r="CX404" s="52">
        <f>$CF404</f>
        <v>7349.4719999999998</v>
      </c>
      <c r="CY404" s="52">
        <f>$CF404</f>
        <v>7349.4719999999998</v>
      </c>
      <c r="CZ404" s="52">
        <f t="shared" si="349"/>
        <v>7349.4719999999998</v>
      </c>
      <c r="DA404" s="52">
        <f t="shared" si="349"/>
        <v>7349.4719999999998</v>
      </c>
      <c r="DB404" s="52">
        <f t="shared" si="349"/>
        <v>7349.4719999999998</v>
      </c>
      <c r="DC404" s="52">
        <f t="shared" si="349"/>
        <v>7349.4719999999998</v>
      </c>
      <c r="DD404" s="52">
        <f t="shared" si="349"/>
        <v>7349.4719999999998</v>
      </c>
      <c r="DE404" s="52">
        <f t="shared" si="349"/>
        <v>7349.4719999999998</v>
      </c>
      <c r="DF404" s="52">
        <f t="shared" si="349"/>
        <v>7349.4719999999998</v>
      </c>
      <c r="DG404" s="54">
        <v>127202.39999999998</v>
      </c>
      <c r="DH404" s="55">
        <v>12</v>
      </c>
      <c r="DI404" s="56" t="s">
        <v>788</v>
      </c>
      <c r="DJ404" s="57">
        <v>0</v>
      </c>
      <c r="DK404" s="57">
        <v>0</v>
      </c>
      <c r="DL404" s="57">
        <v>0</v>
      </c>
      <c r="DM404" s="57">
        <v>0</v>
      </c>
      <c r="DN404" s="57">
        <v>0</v>
      </c>
      <c r="DO404" s="57">
        <v>0</v>
      </c>
      <c r="DP404" s="58">
        <v>0</v>
      </c>
      <c r="DQ404" s="58">
        <v>0</v>
      </c>
      <c r="DR404" s="58">
        <v>0</v>
      </c>
      <c r="DS404" s="58">
        <v>0</v>
      </c>
    </row>
    <row r="405" spans="1:123" x14ac:dyDescent="0.25">
      <c r="A405" s="30" t="s">
        <v>1452</v>
      </c>
      <c r="B405" s="65">
        <v>2023280</v>
      </c>
      <c r="C405" s="66"/>
      <c r="D405" s="67" t="s">
        <v>1453</v>
      </c>
      <c r="E405" s="34" t="s">
        <v>548</v>
      </c>
      <c r="F405" s="34" t="s">
        <v>489</v>
      </c>
      <c r="G405" s="34" t="s">
        <v>463</v>
      </c>
      <c r="H405" s="34" t="s">
        <v>54</v>
      </c>
      <c r="I405" s="34" t="s">
        <v>490</v>
      </c>
      <c r="J405" s="34" t="s">
        <v>170</v>
      </c>
      <c r="K405" s="34" t="s">
        <v>491</v>
      </c>
      <c r="L405" s="34" t="s">
        <v>617</v>
      </c>
      <c r="M405" s="36">
        <v>1.04</v>
      </c>
      <c r="N405" s="69" t="s">
        <v>544</v>
      </c>
      <c r="O405" s="69" t="s">
        <v>30</v>
      </c>
      <c r="P405" s="37" t="s">
        <v>493</v>
      </c>
      <c r="Q405" s="38">
        <v>2023</v>
      </c>
      <c r="R405" s="39" t="s">
        <v>470</v>
      </c>
      <c r="S405" s="37" t="s">
        <v>471</v>
      </c>
      <c r="T405" s="39" t="s">
        <v>494</v>
      </c>
      <c r="U405" s="39" t="s">
        <v>495</v>
      </c>
      <c r="V405" s="39" t="s">
        <v>550</v>
      </c>
      <c r="W405" s="40" t="s">
        <v>787</v>
      </c>
      <c r="X405" s="40" t="s">
        <v>504</v>
      </c>
      <c r="Y405" s="41"/>
      <c r="Z405" s="274">
        <v>0</v>
      </c>
      <c r="AA405" s="42"/>
      <c r="AB405" s="43">
        <v>212004</v>
      </c>
      <c r="AC405" s="43">
        <v>0</v>
      </c>
      <c r="AD405" s="43"/>
      <c r="AE405" s="43">
        <v>0</v>
      </c>
      <c r="AF405" s="44"/>
      <c r="AG405" s="45">
        <f t="shared" si="341"/>
        <v>212004</v>
      </c>
      <c r="AH405" s="45">
        <f t="shared" si="342"/>
        <v>220484.16</v>
      </c>
      <c r="AI405" s="45">
        <f t="shared" si="346"/>
        <v>220484.16</v>
      </c>
      <c r="AJ405" s="46">
        <v>0</v>
      </c>
      <c r="AK405" s="46">
        <v>0</v>
      </c>
      <c r="AL405" s="46">
        <f t="shared" si="316"/>
        <v>0</v>
      </c>
      <c r="AM405" s="46">
        <v>0</v>
      </c>
      <c r="AN405" s="46">
        <f t="shared" si="324"/>
        <v>0</v>
      </c>
      <c r="AO405" s="46">
        <v>0</v>
      </c>
      <c r="AP405" s="46">
        <f t="shared" si="317"/>
        <v>0</v>
      </c>
      <c r="AQ405" s="46">
        <v>0</v>
      </c>
      <c r="AR405" s="46">
        <f t="shared" si="318"/>
        <v>0</v>
      </c>
      <c r="AS405" s="46">
        <v>0</v>
      </c>
      <c r="AT405" s="46">
        <f t="shared" si="319"/>
        <v>0</v>
      </c>
      <c r="AU405" s="46">
        <v>0</v>
      </c>
      <c r="AV405" s="46">
        <f t="shared" si="320"/>
        <v>0</v>
      </c>
      <c r="AW405" s="46">
        <v>0</v>
      </c>
      <c r="AX405" s="46">
        <f t="shared" si="321"/>
        <v>0</v>
      </c>
      <c r="AY405" s="46">
        <v>0</v>
      </c>
      <c r="AZ405" s="46">
        <f t="shared" si="325"/>
        <v>0</v>
      </c>
      <c r="BA405" s="46">
        <v>0</v>
      </c>
      <c r="BB405" s="46">
        <f t="shared" si="326"/>
        <v>0</v>
      </c>
      <c r="BC405" s="46">
        <v>0</v>
      </c>
      <c r="BD405" s="46">
        <f t="shared" si="327"/>
        <v>0</v>
      </c>
      <c r="BE405" s="46">
        <v>0</v>
      </c>
      <c r="BF405" s="46">
        <f t="shared" si="328"/>
        <v>0</v>
      </c>
      <c r="BG405" s="46">
        <v>212004</v>
      </c>
      <c r="BH405" s="46">
        <f t="shared" si="329"/>
        <v>220484.16</v>
      </c>
      <c r="BI405" s="46">
        <v>0</v>
      </c>
      <c r="BJ405" s="46">
        <f t="shared" si="330"/>
        <v>0</v>
      </c>
      <c r="BK405" s="46">
        <v>0</v>
      </c>
      <c r="BL405" s="46">
        <f t="shared" si="331"/>
        <v>0</v>
      </c>
      <c r="BM405" s="46">
        <v>0</v>
      </c>
      <c r="BN405" s="46">
        <f t="shared" si="332"/>
        <v>0</v>
      </c>
      <c r="BO405" s="46">
        <v>0</v>
      </c>
      <c r="BP405" s="46">
        <f t="shared" si="333"/>
        <v>0</v>
      </c>
      <c r="BQ405" s="46">
        <v>0</v>
      </c>
      <c r="BR405" s="46">
        <f t="shared" si="334"/>
        <v>0</v>
      </c>
      <c r="BS405" s="46">
        <v>0</v>
      </c>
      <c r="BT405" s="46">
        <f t="shared" si="335"/>
        <v>0</v>
      </c>
      <c r="BU405" s="46">
        <v>0</v>
      </c>
      <c r="BV405" s="46">
        <f t="shared" si="336"/>
        <v>0</v>
      </c>
      <c r="BW405" s="46">
        <v>0</v>
      </c>
      <c r="BX405" s="46">
        <f t="shared" si="337"/>
        <v>0</v>
      </c>
      <c r="BY405" s="46">
        <v>0</v>
      </c>
      <c r="BZ405" s="46">
        <f t="shared" si="338"/>
        <v>0</v>
      </c>
      <c r="CA405" s="47">
        <v>0</v>
      </c>
      <c r="CB405" s="46">
        <f t="shared" si="339"/>
        <v>0</v>
      </c>
      <c r="CC405" s="48">
        <v>0</v>
      </c>
      <c r="CD405" s="46">
        <f t="shared" si="340"/>
        <v>0</v>
      </c>
      <c r="CE405" s="49">
        <v>30</v>
      </c>
      <c r="CF405" s="50">
        <f t="shared" si="344"/>
        <v>7349.4719999999998</v>
      </c>
      <c r="CG405" s="51">
        <v>77734.800000000017</v>
      </c>
      <c r="CH405" s="52"/>
      <c r="CI405" s="52"/>
      <c r="CJ405" s="52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2">
        <f>$CF405</f>
        <v>7349.4719999999998</v>
      </c>
      <c r="CW405" s="52">
        <f>$CF405</f>
        <v>7349.4719999999998</v>
      </c>
      <c r="CX405" s="52">
        <f>$CF405</f>
        <v>7349.4719999999998</v>
      </c>
      <c r="CY405" s="52">
        <f>$CF405</f>
        <v>7349.4719999999998</v>
      </c>
      <c r="CZ405" s="52">
        <f t="shared" si="349"/>
        <v>7349.4719999999998</v>
      </c>
      <c r="DA405" s="52">
        <f t="shared" si="349"/>
        <v>7349.4719999999998</v>
      </c>
      <c r="DB405" s="52">
        <f t="shared" si="349"/>
        <v>7349.4719999999998</v>
      </c>
      <c r="DC405" s="52">
        <f t="shared" si="349"/>
        <v>7349.4719999999998</v>
      </c>
      <c r="DD405" s="52">
        <f t="shared" si="349"/>
        <v>7349.4719999999998</v>
      </c>
      <c r="DE405" s="52">
        <f t="shared" si="349"/>
        <v>7349.4719999999998</v>
      </c>
      <c r="DF405" s="52">
        <f t="shared" si="349"/>
        <v>7349.4719999999998</v>
      </c>
      <c r="DG405" s="54">
        <v>134269.19999999998</v>
      </c>
      <c r="DH405" s="55">
        <v>11</v>
      </c>
      <c r="DI405" s="56" t="s">
        <v>788</v>
      </c>
      <c r="DJ405" s="57">
        <v>0</v>
      </c>
      <c r="DK405" s="57">
        <v>0</v>
      </c>
      <c r="DL405" s="57">
        <v>0</v>
      </c>
      <c r="DM405" s="57">
        <v>0</v>
      </c>
      <c r="DN405" s="57">
        <v>0</v>
      </c>
      <c r="DO405" s="57">
        <v>0</v>
      </c>
      <c r="DP405" s="58">
        <v>0</v>
      </c>
      <c r="DQ405" s="58">
        <v>0</v>
      </c>
      <c r="DR405" s="58">
        <v>0</v>
      </c>
      <c r="DS405" s="58">
        <v>0</v>
      </c>
    </row>
    <row r="406" spans="1:123" x14ac:dyDescent="0.25">
      <c r="A406" s="30" t="s">
        <v>1454</v>
      </c>
      <c r="B406" s="65">
        <v>2023281</v>
      </c>
      <c r="C406" s="66"/>
      <c r="D406" s="67" t="s">
        <v>1455</v>
      </c>
      <c r="E406" s="34" t="s">
        <v>548</v>
      </c>
      <c r="F406" s="34" t="s">
        <v>489</v>
      </c>
      <c r="G406" s="34" t="s">
        <v>463</v>
      </c>
      <c r="H406" s="34" t="s">
        <v>54</v>
      </c>
      <c r="I406" s="34" t="s">
        <v>490</v>
      </c>
      <c r="J406" s="34" t="s">
        <v>170</v>
      </c>
      <c r="K406" s="34" t="s">
        <v>491</v>
      </c>
      <c r="L406" s="34" t="s">
        <v>617</v>
      </c>
      <c r="M406" s="36">
        <v>1.04</v>
      </c>
      <c r="N406" s="69" t="s">
        <v>1456</v>
      </c>
      <c r="O406" s="69" t="s">
        <v>30</v>
      </c>
      <c r="P406" s="37" t="s">
        <v>493</v>
      </c>
      <c r="Q406" s="38">
        <v>2023</v>
      </c>
      <c r="R406" s="39" t="s">
        <v>470</v>
      </c>
      <c r="S406" s="37" t="s">
        <v>471</v>
      </c>
      <c r="T406" s="39" t="s">
        <v>494</v>
      </c>
      <c r="U406" s="39" t="s">
        <v>495</v>
      </c>
      <c r="V406" s="39" t="s">
        <v>550</v>
      </c>
      <c r="W406" s="40" t="s">
        <v>787</v>
      </c>
      <c r="X406" s="40" t="s">
        <v>504</v>
      </c>
      <c r="Y406" s="41"/>
      <c r="Z406" s="274">
        <v>0</v>
      </c>
      <c r="AA406" s="42"/>
      <c r="AB406" s="43">
        <v>212004</v>
      </c>
      <c r="AC406" s="43">
        <v>0</v>
      </c>
      <c r="AD406" s="43"/>
      <c r="AE406" s="43">
        <v>0</v>
      </c>
      <c r="AF406" s="44"/>
      <c r="AG406" s="45">
        <f t="shared" si="341"/>
        <v>212004</v>
      </c>
      <c r="AH406" s="45">
        <f t="shared" si="342"/>
        <v>220484.16</v>
      </c>
      <c r="AI406" s="45">
        <f t="shared" si="346"/>
        <v>220484.16</v>
      </c>
      <c r="AJ406" s="46">
        <v>0</v>
      </c>
      <c r="AK406" s="46">
        <v>0</v>
      </c>
      <c r="AL406" s="46">
        <f t="shared" si="316"/>
        <v>0</v>
      </c>
      <c r="AM406" s="46">
        <v>0</v>
      </c>
      <c r="AN406" s="46">
        <f t="shared" si="324"/>
        <v>0</v>
      </c>
      <c r="AO406" s="46">
        <v>0</v>
      </c>
      <c r="AP406" s="46">
        <f t="shared" si="317"/>
        <v>0</v>
      </c>
      <c r="AQ406" s="46">
        <v>0</v>
      </c>
      <c r="AR406" s="46">
        <f t="shared" si="318"/>
        <v>0</v>
      </c>
      <c r="AS406" s="46">
        <v>0</v>
      </c>
      <c r="AT406" s="46">
        <f t="shared" si="319"/>
        <v>0</v>
      </c>
      <c r="AU406" s="46">
        <v>0</v>
      </c>
      <c r="AV406" s="46">
        <f t="shared" si="320"/>
        <v>0</v>
      </c>
      <c r="AW406" s="46">
        <v>0</v>
      </c>
      <c r="AX406" s="46">
        <f t="shared" si="321"/>
        <v>0</v>
      </c>
      <c r="AY406" s="46">
        <v>0</v>
      </c>
      <c r="AZ406" s="46">
        <f t="shared" si="325"/>
        <v>0</v>
      </c>
      <c r="BA406" s="46">
        <v>0</v>
      </c>
      <c r="BB406" s="46">
        <f t="shared" si="326"/>
        <v>0</v>
      </c>
      <c r="BC406" s="46">
        <v>0</v>
      </c>
      <c r="BD406" s="46">
        <f t="shared" si="327"/>
        <v>0</v>
      </c>
      <c r="BE406" s="46">
        <v>0</v>
      </c>
      <c r="BF406" s="46">
        <f t="shared" si="328"/>
        <v>0</v>
      </c>
      <c r="BG406" s="46">
        <v>0</v>
      </c>
      <c r="BH406" s="46">
        <f t="shared" si="329"/>
        <v>0</v>
      </c>
      <c r="BI406" s="46">
        <v>212004</v>
      </c>
      <c r="BJ406" s="46">
        <f t="shared" si="330"/>
        <v>220484.16</v>
      </c>
      <c r="BK406" s="46">
        <v>0</v>
      </c>
      <c r="BL406" s="46">
        <f t="shared" si="331"/>
        <v>0</v>
      </c>
      <c r="BM406" s="46">
        <v>0</v>
      </c>
      <c r="BN406" s="46">
        <f t="shared" si="332"/>
        <v>0</v>
      </c>
      <c r="BO406" s="46">
        <v>0</v>
      </c>
      <c r="BP406" s="46">
        <f t="shared" si="333"/>
        <v>0</v>
      </c>
      <c r="BQ406" s="46">
        <v>0</v>
      </c>
      <c r="BR406" s="46">
        <f t="shared" si="334"/>
        <v>0</v>
      </c>
      <c r="BS406" s="46">
        <v>0</v>
      </c>
      <c r="BT406" s="46">
        <f t="shared" si="335"/>
        <v>0</v>
      </c>
      <c r="BU406" s="46">
        <v>0</v>
      </c>
      <c r="BV406" s="46">
        <f t="shared" si="336"/>
        <v>0</v>
      </c>
      <c r="BW406" s="46">
        <v>0</v>
      </c>
      <c r="BX406" s="46">
        <f t="shared" si="337"/>
        <v>0</v>
      </c>
      <c r="BY406" s="46">
        <v>0</v>
      </c>
      <c r="BZ406" s="46">
        <f t="shared" si="338"/>
        <v>0</v>
      </c>
      <c r="CA406" s="47">
        <v>0</v>
      </c>
      <c r="CB406" s="46">
        <f t="shared" si="339"/>
        <v>0</v>
      </c>
      <c r="CC406" s="48">
        <v>0</v>
      </c>
      <c r="CD406" s="46">
        <f t="shared" si="340"/>
        <v>0</v>
      </c>
      <c r="CE406" s="49">
        <v>30</v>
      </c>
      <c r="CF406" s="50">
        <f t="shared" si="344"/>
        <v>7349.4719999999998</v>
      </c>
      <c r="CG406" s="51">
        <v>70668.000000000015</v>
      </c>
      <c r="CH406" s="52"/>
      <c r="CI406" s="52"/>
      <c r="CJ406" s="52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2">
        <f>$CF406</f>
        <v>7349.4719999999998</v>
      </c>
      <c r="CX406" s="52">
        <f>$CF406</f>
        <v>7349.4719999999998</v>
      </c>
      <c r="CY406" s="52">
        <f>$CF406</f>
        <v>7349.4719999999998</v>
      </c>
      <c r="CZ406" s="52">
        <f t="shared" si="349"/>
        <v>7349.4719999999998</v>
      </c>
      <c r="DA406" s="52">
        <f t="shared" si="349"/>
        <v>7349.4719999999998</v>
      </c>
      <c r="DB406" s="52">
        <f t="shared" si="349"/>
        <v>7349.4719999999998</v>
      </c>
      <c r="DC406" s="52">
        <f t="shared" si="349"/>
        <v>7349.4719999999998</v>
      </c>
      <c r="DD406" s="52">
        <f t="shared" si="349"/>
        <v>7349.4719999999998</v>
      </c>
      <c r="DE406" s="52">
        <f t="shared" si="349"/>
        <v>7349.4719999999998</v>
      </c>
      <c r="DF406" s="52">
        <f t="shared" si="349"/>
        <v>7349.4719999999998</v>
      </c>
      <c r="DG406" s="54">
        <v>141336</v>
      </c>
      <c r="DH406" s="55">
        <v>10</v>
      </c>
      <c r="DI406" s="56" t="s">
        <v>788</v>
      </c>
      <c r="DJ406" s="57">
        <v>0</v>
      </c>
      <c r="DK406" s="57">
        <v>0</v>
      </c>
      <c r="DL406" s="57">
        <v>0</v>
      </c>
      <c r="DM406" s="57">
        <v>0</v>
      </c>
      <c r="DN406" s="57">
        <v>0</v>
      </c>
      <c r="DO406" s="57">
        <v>0</v>
      </c>
      <c r="DP406" s="58">
        <v>0</v>
      </c>
      <c r="DQ406" s="58">
        <v>0</v>
      </c>
      <c r="DR406" s="58">
        <v>0</v>
      </c>
      <c r="DS406" s="58">
        <v>0</v>
      </c>
    </row>
    <row r="407" spans="1:123" x14ac:dyDescent="0.25">
      <c r="A407" s="30" t="s">
        <v>1457</v>
      </c>
      <c r="B407" s="65">
        <v>2023282</v>
      </c>
      <c r="C407" s="66"/>
      <c r="D407" s="67" t="s">
        <v>1458</v>
      </c>
      <c r="E407" s="34" t="s">
        <v>548</v>
      </c>
      <c r="F407" s="34" t="s">
        <v>489</v>
      </c>
      <c r="G407" s="34" t="s">
        <v>463</v>
      </c>
      <c r="H407" s="34" t="s">
        <v>54</v>
      </c>
      <c r="I407" s="34" t="s">
        <v>490</v>
      </c>
      <c r="J407" s="34" t="s">
        <v>170</v>
      </c>
      <c r="K407" s="34" t="s">
        <v>491</v>
      </c>
      <c r="L407" s="34" t="s">
        <v>617</v>
      </c>
      <c r="M407" s="36">
        <v>1.04</v>
      </c>
      <c r="N407" s="69" t="s">
        <v>1456</v>
      </c>
      <c r="O407" s="69" t="s">
        <v>30</v>
      </c>
      <c r="P407" s="37" t="s">
        <v>493</v>
      </c>
      <c r="Q407" s="38">
        <v>2023</v>
      </c>
      <c r="R407" s="39" t="s">
        <v>470</v>
      </c>
      <c r="S407" s="37" t="s">
        <v>471</v>
      </c>
      <c r="T407" s="39" t="s">
        <v>494</v>
      </c>
      <c r="U407" s="39" t="s">
        <v>495</v>
      </c>
      <c r="V407" s="39" t="s">
        <v>550</v>
      </c>
      <c r="W407" s="40" t="s">
        <v>787</v>
      </c>
      <c r="X407" s="40" t="s">
        <v>504</v>
      </c>
      <c r="Y407" s="41"/>
      <c r="Z407" s="274">
        <v>0</v>
      </c>
      <c r="AA407" s="42"/>
      <c r="AB407" s="43">
        <v>212004</v>
      </c>
      <c r="AC407" s="43">
        <v>0</v>
      </c>
      <c r="AD407" s="43"/>
      <c r="AE407" s="43">
        <v>0</v>
      </c>
      <c r="AF407" s="44"/>
      <c r="AG407" s="45">
        <f t="shared" si="341"/>
        <v>212004</v>
      </c>
      <c r="AH407" s="45">
        <f t="shared" si="342"/>
        <v>220484.16</v>
      </c>
      <c r="AI407" s="45">
        <f t="shared" si="346"/>
        <v>220484.16</v>
      </c>
      <c r="AJ407" s="46">
        <v>0</v>
      </c>
      <c r="AK407" s="46">
        <v>0</v>
      </c>
      <c r="AL407" s="46">
        <f t="shared" si="316"/>
        <v>0</v>
      </c>
      <c r="AM407" s="46">
        <v>0</v>
      </c>
      <c r="AN407" s="46">
        <f t="shared" si="324"/>
        <v>0</v>
      </c>
      <c r="AO407" s="46">
        <v>0</v>
      </c>
      <c r="AP407" s="46">
        <f t="shared" si="317"/>
        <v>0</v>
      </c>
      <c r="AQ407" s="46">
        <v>0</v>
      </c>
      <c r="AR407" s="46">
        <f t="shared" si="318"/>
        <v>0</v>
      </c>
      <c r="AS407" s="46">
        <v>0</v>
      </c>
      <c r="AT407" s="46">
        <f t="shared" si="319"/>
        <v>0</v>
      </c>
      <c r="AU407" s="46">
        <v>0</v>
      </c>
      <c r="AV407" s="46">
        <f t="shared" si="320"/>
        <v>0</v>
      </c>
      <c r="AW407" s="46">
        <v>0</v>
      </c>
      <c r="AX407" s="46">
        <f t="shared" si="321"/>
        <v>0</v>
      </c>
      <c r="AY407" s="46">
        <v>0</v>
      </c>
      <c r="AZ407" s="46">
        <f t="shared" si="325"/>
        <v>0</v>
      </c>
      <c r="BA407" s="46">
        <v>0</v>
      </c>
      <c r="BB407" s="46">
        <f t="shared" si="326"/>
        <v>0</v>
      </c>
      <c r="BC407" s="46">
        <v>0</v>
      </c>
      <c r="BD407" s="46">
        <f t="shared" si="327"/>
        <v>0</v>
      </c>
      <c r="BE407" s="46">
        <v>0</v>
      </c>
      <c r="BF407" s="46">
        <f t="shared" si="328"/>
        <v>0</v>
      </c>
      <c r="BG407" s="46">
        <v>0</v>
      </c>
      <c r="BH407" s="46">
        <f t="shared" si="329"/>
        <v>0</v>
      </c>
      <c r="BI407" s="46">
        <v>0</v>
      </c>
      <c r="BJ407" s="46">
        <f t="shared" si="330"/>
        <v>0</v>
      </c>
      <c r="BK407" s="46">
        <v>212004</v>
      </c>
      <c r="BL407" s="46">
        <f t="shared" si="331"/>
        <v>220484.16</v>
      </c>
      <c r="BM407" s="46">
        <v>0</v>
      </c>
      <c r="BN407" s="46">
        <f t="shared" si="332"/>
        <v>0</v>
      </c>
      <c r="BO407" s="46">
        <v>0</v>
      </c>
      <c r="BP407" s="46">
        <f t="shared" si="333"/>
        <v>0</v>
      </c>
      <c r="BQ407" s="46">
        <v>0</v>
      </c>
      <c r="BR407" s="46">
        <f t="shared" si="334"/>
        <v>0</v>
      </c>
      <c r="BS407" s="46">
        <v>0</v>
      </c>
      <c r="BT407" s="46">
        <f t="shared" si="335"/>
        <v>0</v>
      </c>
      <c r="BU407" s="46">
        <v>0</v>
      </c>
      <c r="BV407" s="46">
        <f t="shared" si="336"/>
        <v>0</v>
      </c>
      <c r="BW407" s="46">
        <v>0</v>
      </c>
      <c r="BX407" s="46">
        <f t="shared" si="337"/>
        <v>0</v>
      </c>
      <c r="BY407" s="46">
        <v>0</v>
      </c>
      <c r="BZ407" s="46">
        <f t="shared" si="338"/>
        <v>0</v>
      </c>
      <c r="CA407" s="47">
        <v>0</v>
      </c>
      <c r="CB407" s="46">
        <f t="shared" si="339"/>
        <v>0</v>
      </c>
      <c r="CC407" s="48">
        <v>0</v>
      </c>
      <c r="CD407" s="46">
        <f t="shared" si="340"/>
        <v>0</v>
      </c>
      <c r="CE407" s="49">
        <v>30</v>
      </c>
      <c r="CF407" s="50">
        <f t="shared" si="344"/>
        <v>7349.4719999999998</v>
      </c>
      <c r="CG407" s="51">
        <v>63601.200000000012</v>
      </c>
      <c r="CH407" s="52"/>
      <c r="CI407" s="52"/>
      <c r="CJ407" s="52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2">
        <f>$CF407</f>
        <v>7349.4719999999998</v>
      </c>
      <c r="CY407" s="52">
        <f>$CF407</f>
        <v>7349.4719999999998</v>
      </c>
      <c r="CZ407" s="52">
        <f t="shared" si="349"/>
        <v>7349.4719999999998</v>
      </c>
      <c r="DA407" s="52">
        <f t="shared" si="349"/>
        <v>7349.4719999999998</v>
      </c>
      <c r="DB407" s="52">
        <f t="shared" si="349"/>
        <v>7349.4719999999998</v>
      </c>
      <c r="DC407" s="52">
        <f t="shared" si="349"/>
        <v>7349.4719999999998</v>
      </c>
      <c r="DD407" s="52">
        <f t="shared" si="349"/>
        <v>7349.4719999999998</v>
      </c>
      <c r="DE407" s="52">
        <f t="shared" si="349"/>
        <v>7349.4719999999998</v>
      </c>
      <c r="DF407" s="52">
        <f t="shared" si="349"/>
        <v>7349.4719999999998</v>
      </c>
      <c r="DG407" s="54">
        <v>148402.79999999999</v>
      </c>
      <c r="DH407" s="55">
        <v>9</v>
      </c>
      <c r="DI407" s="56" t="s">
        <v>788</v>
      </c>
      <c r="DJ407" s="57">
        <v>0</v>
      </c>
      <c r="DK407" s="57">
        <v>0</v>
      </c>
      <c r="DL407" s="57">
        <v>0</v>
      </c>
      <c r="DM407" s="57">
        <v>0</v>
      </c>
      <c r="DN407" s="57">
        <v>0</v>
      </c>
      <c r="DO407" s="57">
        <v>0</v>
      </c>
      <c r="DP407" s="58">
        <v>0</v>
      </c>
      <c r="DQ407" s="58">
        <v>0</v>
      </c>
      <c r="DR407" s="58">
        <v>0</v>
      </c>
      <c r="DS407" s="58">
        <v>0</v>
      </c>
    </row>
    <row r="408" spans="1:123" x14ac:dyDescent="0.25">
      <c r="A408" s="30" t="s">
        <v>1459</v>
      </c>
      <c r="B408" s="65">
        <v>2023283</v>
      </c>
      <c r="C408" s="66"/>
      <c r="D408" s="67" t="s">
        <v>1460</v>
      </c>
      <c r="E408" s="34" t="s">
        <v>548</v>
      </c>
      <c r="F408" s="34" t="s">
        <v>489</v>
      </c>
      <c r="G408" s="34" t="s">
        <v>463</v>
      </c>
      <c r="H408" s="34" t="s">
        <v>54</v>
      </c>
      <c r="I408" s="34" t="s">
        <v>490</v>
      </c>
      <c r="J408" s="34" t="s">
        <v>170</v>
      </c>
      <c r="K408" s="34" t="s">
        <v>491</v>
      </c>
      <c r="L408" s="34" t="s">
        <v>617</v>
      </c>
      <c r="M408" s="36">
        <v>1.04</v>
      </c>
      <c r="N408" s="69" t="s">
        <v>1456</v>
      </c>
      <c r="O408" s="69" t="s">
        <v>30</v>
      </c>
      <c r="P408" s="37" t="s">
        <v>493</v>
      </c>
      <c r="Q408" s="38">
        <v>2023</v>
      </c>
      <c r="R408" s="39" t="s">
        <v>470</v>
      </c>
      <c r="S408" s="37" t="s">
        <v>471</v>
      </c>
      <c r="T408" s="39" t="s">
        <v>494</v>
      </c>
      <c r="U408" s="39" t="s">
        <v>495</v>
      </c>
      <c r="V408" s="39" t="s">
        <v>550</v>
      </c>
      <c r="W408" s="40" t="s">
        <v>787</v>
      </c>
      <c r="X408" s="40" t="s">
        <v>504</v>
      </c>
      <c r="Y408" s="41"/>
      <c r="Z408" s="274">
        <v>0</v>
      </c>
      <c r="AA408" s="42"/>
      <c r="AB408" s="43">
        <v>212004</v>
      </c>
      <c r="AC408" s="43">
        <v>0</v>
      </c>
      <c r="AD408" s="43"/>
      <c r="AE408" s="43">
        <v>0</v>
      </c>
      <c r="AF408" s="44"/>
      <c r="AG408" s="45">
        <f t="shared" si="341"/>
        <v>212004</v>
      </c>
      <c r="AH408" s="45">
        <f t="shared" si="342"/>
        <v>220484.16</v>
      </c>
      <c r="AI408" s="45">
        <f t="shared" si="346"/>
        <v>220484.16</v>
      </c>
      <c r="AJ408" s="46">
        <v>0</v>
      </c>
      <c r="AK408" s="46">
        <v>0</v>
      </c>
      <c r="AL408" s="46">
        <f t="shared" si="316"/>
        <v>0</v>
      </c>
      <c r="AM408" s="46">
        <v>0</v>
      </c>
      <c r="AN408" s="46">
        <f t="shared" si="324"/>
        <v>0</v>
      </c>
      <c r="AO408" s="46">
        <v>0</v>
      </c>
      <c r="AP408" s="46">
        <f t="shared" si="317"/>
        <v>0</v>
      </c>
      <c r="AQ408" s="46">
        <v>0</v>
      </c>
      <c r="AR408" s="46">
        <f t="shared" si="318"/>
        <v>0</v>
      </c>
      <c r="AS408" s="46">
        <v>0</v>
      </c>
      <c r="AT408" s="46">
        <f t="shared" si="319"/>
        <v>0</v>
      </c>
      <c r="AU408" s="46">
        <v>0</v>
      </c>
      <c r="AV408" s="46">
        <f t="shared" si="320"/>
        <v>0</v>
      </c>
      <c r="AW408" s="46">
        <v>0</v>
      </c>
      <c r="AX408" s="46">
        <f t="shared" si="321"/>
        <v>0</v>
      </c>
      <c r="AY408" s="46">
        <v>0</v>
      </c>
      <c r="AZ408" s="46">
        <f t="shared" si="325"/>
        <v>0</v>
      </c>
      <c r="BA408" s="46">
        <v>0</v>
      </c>
      <c r="BB408" s="46">
        <f t="shared" si="326"/>
        <v>0</v>
      </c>
      <c r="BC408" s="46">
        <v>0</v>
      </c>
      <c r="BD408" s="46">
        <f t="shared" si="327"/>
        <v>0</v>
      </c>
      <c r="BE408" s="46">
        <v>0</v>
      </c>
      <c r="BF408" s="46">
        <f t="shared" si="328"/>
        <v>0</v>
      </c>
      <c r="BG408" s="46">
        <v>0</v>
      </c>
      <c r="BH408" s="46">
        <f t="shared" si="329"/>
        <v>0</v>
      </c>
      <c r="BI408" s="46">
        <v>0</v>
      </c>
      <c r="BJ408" s="46">
        <f t="shared" si="330"/>
        <v>0</v>
      </c>
      <c r="BK408" s="46">
        <v>0</v>
      </c>
      <c r="BL408" s="46">
        <f t="shared" si="331"/>
        <v>0</v>
      </c>
      <c r="BM408" s="46">
        <v>212004</v>
      </c>
      <c r="BN408" s="46">
        <f t="shared" si="332"/>
        <v>220484.16</v>
      </c>
      <c r="BO408" s="46">
        <v>0</v>
      </c>
      <c r="BP408" s="46">
        <f t="shared" si="333"/>
        <v>0</v>
      </c>
      <c r="BQ408" s="46">
        <v>0</v>
      </c>
      <c r="BR408" s="46">
        <f t="shared" si="334"/>
        <v>0</v>
      </c>
      <c r="BS408" s="46">
        <v>0</v>
      </c>
      <c r="BT408" s="46">
        <f t="shared" si="335"/>
        <v>0</v>
      </c>
      <c r="BU408" s="46">
        <v>0</v>
      </c>
      <c r="BV408" s="46">
        <f t="shared" si="336"/>
        <v>0</v>
      </c>
      <c r="BW408" s="46">
        <v>0</v>
      </c>
      <c r="BX408" s="46">
        <f t="shared" si="337"/>
        <v>0</v>
      </c>
      <c r="BY408" s="46">
        <v>0</v>
      </c>
      <c r="BZ408" s="46">
        <f t="shared" si="338"/>
        <v>0</v>
      </c>
      <c r="CA408" s="47">
        <v>0</v>
      </c>
      <c r="CB408" s="46">
        <f t="shared" si="339"/>
        <v>0</v>
      </c>
      <c r="CC408" s="48">
        <v>0</v>
      </c>
      <c r="CD408" s="46">
        <f t="shared" si="340"/>
        <v>0</v>
      </c>
      <c r="CE408" s="49">
        <v>30</v>
      </c>
      <c r="CF408" s="50">
        <f t="shared" si="344"/>
        <v>7349.4719999999998</v>
      </c>
      <c r="CG408" s="51">
        <v>56534.400000000009</v>
      </c>
      <c r="CH408" s="52"/>
      <c r="CI408" s="52"/>
      <c r="CJ408" s="52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2">
        <f>$CF408</f>
        <v>7349.4719999999998</v>
      </c>
      <c r="CZ408" s="52">
        <f t="shared" si="349"/>
        <v>7349.4719999999998</v>
      </c>
      <c r="DA408" s="52">
        <f t="shared" si="349"/>
        <v>7349.4719999999998</v>
      </c>
      <c r="DB408" s="52">
        <f t="shared" si="349"/>
        <v>7349.4719999999998</v>
      </c>
      <c r="DC408" s="52">
        <f t="shared" si="349"/>
        <v>7349.4719999999998</v>
      </c>
      <c r="DD408" s="52">
        <f t="shared" si="349"/>
        <v>7349.4719999999998</v>
      </c>
      <c r="DE408" s="52">
        <f t="shared" si="349"/>
        <v>7349.4719999999998</v>
      </c>
      <c r="DF408" s="52">
        <f t="shared" si="349"/>
        <v>7349.4719999999998</v>
      </c>
      <c r="DG408" s="54">
        <v>155469.59999999998</v>
      </c>
      <c r="DH408" s="55">
        <v>8</v>
      </c>
      <c r="DI408" s="56" t="s">
        <v>788</v>
      </c>
      <c r="DJ408" s="57">
        <v>0</v>
      </c>
      <c r="DK408" s="57">
        <v>0</v>
      </c>
      <c r="DL408" s="57">
        <v>0</v>
      </c>
      <c r="DM408" s="57">
        <v>0</v>
      </c>
      <c r="DN408" s="57">
        <v>0</v>
      </c>
      <c r="DO408" s="57">
        <v>0</v>
      </c>
      <c r="DP408" s="58">
        <v>0</v>
      </c>
      <c r="DQ408" s="58">
        <v>0</v>
      </c>
      <c r="DR408" s="58">
        <v>0</v>
      </c>
      <c r="DS408" s="58">
        <v>0</v>
      </c>
    </row>
    <row r="409" spans="1:123" x14ac:dyDescent="0.25">
      <c r="A409" s="30" t="s">
        <v>1461</v>
      </c>
      <c r="B409" s="65">
        <v>2023284</v>
      </c>
      <c r="C409" s="66"/>
      <c r="D409" s="67" t="s">
        <v>1462</v>
      </c>
      <c r="E409" s="34" t="s">
        <v>548</v>
      </c>
      <c r="F409" s="34" t="s">
        <v>489</v>
      </c>
      <c r="G409" s="34" t="s">
        <v>463</v>
      </c>
      <c r="H409" s="34" t="s">
        <v>54</v>
      </c>
      <c r="I409" s="34" t="s">
        <v>490</v>
      </c>
      <c r="J409" s="34" t="s">
        <v>170</v>
      </c>
      <c r="K409" s="34" t="s">
        <v>491</v>
      </c>
      <c r="L409" s="34" t="s">
        <v>617</v>
      </c>
      <c r="M409" s="36">
        <v>1.04</v>
      </c>
      <c r="N409" s="69" t="s">
        <v>1456</v>
      </c>
      <c r="O409" s="69" t="s">
        <v>30</v>
      </c>
      <c r="P409" s="37" t="s">
        <v>493</v>
      </c>
      <c r="Q409" s="38">
        <v>2023</v>
      </c>
      <c r="R409" s="39" t="s">
        <v>470</v>
      </c>
      <c r="S409" s="37" t="s">
        <v>471</v>
      </c>
      <c r="T409" s="39" t="s">
        <v>494</v>
      </c>
      <c r="U409" s="39" t="s">
        <v>495</v>
      </c>
      <c r="V409" s="39" t="s">
        <v>550</v>
      </c>
      <c r="W409" s="40" t="s">
        <v>787</v>
      </c>
      <c r="X409" s="40" t="s">
        <v>504</v>
      </c>
      <c r="Y409" s="41"/>
      <c r="Z409" s="274">
        <v>0</v>
      </c>
      <c r="AA409" s="42"/>
      <c r="AB409" s="43">
        <v>212004</v>
      </c>
      <c r="AC409" s="43">
        <v>0</v>
      </c>
      <c r="AD409" s="43"/>
      <c r="AE409" s="43">
        <v>0</v>
      </c>
      <c r="AF409" s="44"/>
      <c r="AG409" s="45">
        <f t="shared" si="341"/>
        <v>212004</v>
      </c>
      <c r="AH409" s="45">
        <f t="shared" si="342"/>
        <v>220484.16</v>
      </c>
      <c r="AI409" s="45">
        <f t="shared" si="346"/>
        <v>220484.16</v>
      </c>
      <c r="AJ409" s="46">
        <v>0</v>
      </c>
      <c r="AK409" s="46">
        <v>0</v>
      </c>
      <c r="AL409" s="46">
        <f t="shared" si="316"/>
        <v>0</v>
      </c>
      <c r="AM409" s="46">
        <v>0</v>
      </c>
      <c r="AN409" s="46">
        <f t="shared" si="324"/>
        <v>0</v>
      </c>
      <c r="AO409" s="46">
        <v>0</v>
      </c>
      <c r="AP409" s="46">
        <f t="shared" si="317"/>
        <v>0</v>
      </c>
      <c r="AQ409" s="46">
        <v>0</v>
      </c>
      <c r="AR409" s="46">
        <f t="shared" si="318"/>
        <v>0</v>
      </c>
      <c r="AS409" s="46">
        <v>0</v>
      </c>
      <c r="AT409" s="46">
        <f t="shared" si="319"/>
        <v>0</v>
      </c>
      <c r="AU409" s="46">
        <v>0</v>
      </c>
      <c r="AV409" s="46">
        <f t="shared" si="320"/>
        <v>0</v>
      </c>
      <c r="AW409" s="46">
        <v>0</v>
      </c>
      <c r="AX409" s="46">
        <f t="shared" si="321"/>
        <v>0</v>
      </c>
      <c r="AY409" s="46">
        <v>0</v>
      </c>
      <c r="AZ409" s="46">
        <f t="shared" si="325"/>
        <v>0</v>
      </c>
      <c r="BA409" s="46">
        <v>0</v>
      </c>
      <c r="BB409" s="46">
        <f t="shared" si="326"/>
        <v>0</v>
      </c>
      <c r="BC409" s="46">
        <v>0</v>
      </c>
      <c r="BD409" s="46">
        <f t="shared" si="327"/>
        <v>0</v>
      </c>
      <c r="BE409" s="46">
        <v>0</v>
      </c>
      <c r="BF409" s="46">
        <f t="shared" si="328"/>
        <v>0</v>
      </c>
      <c r="BG409" s="46">
        <v>0</v>
      </c>
      <c r="BH409" s="46">
        <f t="shared" si="329"/>
        <v>0</v>
      </c>
      <c r="BI409" s="46">
        <v>0</v>
      </c>
      <c r="BJ409" s="46">
        <f t="shared" si="330"/>
        <v>0</v>
      </c>
      <c r="BK409" s="46">
        <v>0</v>
      </c>
      <c r="BL409" s="46">
        <f t="shared" si="331"/>
        <v>0</v>
      </c>
      <c r="BM409" s="46">
        <v>0</v>
      </c>
      <c r="BN409" s="46">
        <f t="shared" si="332"/>
        <v>0</v>
      </c>
      <c r="BO409" s="46">
        <v>212004</v>
      </c>
      <c r="BP409" s="46">
        <f t="shared" si="333"/>
        <v>220484.16</v>
      </c>
      <c r="BQ409" s="46">
        <v>0</v>
      </c>
      <c r="BR409" s="46">
        <f t="shared" si="334"/>
        <v>0</v>
      </c>
      <c r="BS409" s="46">
        <v>0</v>
      </c>
      <c r="BT409" s="46">
        <f t="shared" si="335"/>
        <v>0</v>
      </c>
      <c r="BU409" s="46">
        <v>0</v>
      </c>
      <c r="BV409" s="46">
        <f t="shared" si="336"/>
        <v>0</v>
      </c>
      <c r="BW409" s="46">
        <v>0</v>
      </c>
      <c r="BX409" s="46">
        <f t="shared" si="337"/>
        <v>0</v>
      </c>
      <c r="BY409" s="46">
        <v>0</v>
      </c>
      <c r="BZ409" s="46">
        <f t="shared" si="338"/>
        <v>0</v>
      </c>
      <c r="CA409" s="47">
        <v>0</v>
      </c>
      <c r="CB409" s="46">
        <f t="shared" si="339"/>
        <v>0</v>
      </c>
      <c r="CC409" s="48">
        <v>0</v>
      </c>
      <c r="CD409" s="46">
        <f t="shared" si="340"/>
        <v>0</v>
      </c>
      <c r="CE409" s="49">
        <v>30</v>
      </c>
      <c r="CF409" s="50">
        <f t="shared" si="344"/>
        <v>7349.4719999999998</v>
      </c>
      <c r="CG409" s="51">
        <v>49467.600000000006</v>
      </c>
      <c r="CH409" s="52"/>
      <c r="CI409" s="52"/>
      <c r="CJ409" s="52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2">
        <f t="shared" si="349"/>
        <v>7349.4719999999998</v>
      </c>
      <c r="DA409" s="52">
        <f t="shared" si="349"/>
        <v>7349.4719999999998</v>
      </c>
      <c r="DB409" s="52">
        <f t="shared" si="349"/>
        <v>7349.4719999999998</v>
      </c>
      <c r="DC409" s="52">
        <f t="shared" si="349"/>
        <v>7349.4719999999998</v>
      </c>
      <c r="DD409" s="52">
        <f t="shared" si="349"/>
        <v>7349.4719999999998</v>
      </c>
      <c r="DE409" s="52">
        <f t="shared" si="349"/>
        <v>7349.4719999999998</v>
      </c>
      <c r="DF409" s="52">
        <f t="shared" si="349"/>
        <v>7349.4719999999998</v>
      </c>
      <c r="DG409" s="54">
        <v>162536.4</v>
      </c>
      <c r="DH409" s="55">
        <v>7</v>
      </c>
      <c r="DI409" s="56" t="s">
        <v>788</v>
      </c>
      <c r="DJ409" s="57">
        <v>0</v>
      </c>
      <c r="DK409" s="57">
        <v>0</v>
      </c>
      <c r="DL409" s="57">
        <v>0</v>
      </c>
      <c r="DM409" s="57">
        <v>0</v>
      </c>
      <c r="DN409" s="57">
        <v>0</v>
      </c>
      <c r="DO409" s="57">
        <v>0</v>
      </c>
      <c r="DP409" s="58">
        <v>0</v>
      </c>
      <c r="DQ409" s="58">
        <v>0</v>
      </c>
      <c r="DR409" s="58">
        <v>0</v>
      </c>
      <c r="DS409" s="58">
        <v>0</v>
      </c>
    </row>
    <row r="410" spans="1:123" x14ac:dyDescent="0.25">
      <c r="A410" s="30" t="s">
        <v>1463</v>
      </c>
      <c r="B410" s="65">
        <v>2023286</v>
      </c>
      <c r="C410" s="66"/>
      <c r="D410" s="67" t="s">
        <v>1464</v>
      </c>
      <c r="E410" s="34" t="s">
        <v>548</v>
      </c>
      <c r="F410" s="34" t="s">
        <v>489</v>
      </c>
      <c r="G410" s="34" t="s">
        <v>463</v>
      </c>
      <c r="H410" s="34" t="s">
        <v>54</v>
      </c>
      <c r="I410" s="34" t="s">
        <v>490</v>
      </c>
      <c r="J410" s="34" t="s">
        <v>767</v>
      </c>
      <c r="K410" s="34" t="s">
        <v>491</v>
      </c>
      <c r="L410" s="34" t="s">
        <v>744</v>
      </c>
      <c r="M410" s="36">
        <v>1.04</v>
      </c>
      <c r="N410" s="69" t="s">
        <v>468</v>
      </c>
      <c r="O410" s="69" t="s">
        <v>30</v>
      </c>
      <c r="P410" s="37" t="s">
        <v>493</v>
      </c>
      <c r="Q410" s="38">
        <v>2023</v>
      </c>
      <c r="R410" s="39" t="s">
        <v>470</v>
      </c>
      <c r="S410" s="37" t="s">
        <v>493</v>
      </c>
      <c r="T410" s="39" t="s">
        <v>494</v>
      </c>
      <c r="U410" s="39" t="s">
        <v>495</v>
      </c>
      <c r="V410" s="39" t="s">
        <v>791</v>
      </c>
      <c r="W410" s="40" t="s">
        <v>768</v>
      </c>
      <c r="X410" s="40" t="s">
        <v>485</v>
      </c>
      <c r="Y410" s="41"/>
      <c r="Z410" s="274">
        <v>0</v>
      </c>
      <c r="AA410" s="42"/>
      <c r="AB410" s="43">
        <v>340151.76</v>
      </c>
      <c r="AC410" s="43">
        <v>0</v>
      </c>
      <c r="AD410" s="43"/>
      <c r="AE410" s="43">
        <v>0</v>
      </c>
      <c r="AF410" s="44"/>
      <c r="AG410" s="45">
        <f t="shared" si="341"/>
        <v>340151.76</v>
      </c>
      <c r="AH410" s="45">
        <f t="shared" si="342"/>
        <v>353757.83040000004</v>
      </c>
      <c r="AI410" s="45">
        <f t="shared" si="346"/>
        <v>353757.83040000004</v>
      </c>
      <c r="AJ410" s="46">
        <v>0</v>
      </c>
      <c r="AK410" s="46">
        <v>0</v>
      </c>
      <c r="AL410" s="46">
        <f t="shared" si="316"/>
        <v>0</v>
      </c>
      <c r="AM410" s="46">
        <v>0</v>
      </c>
      <c r="AN410" s="46">
        <f t="shared" si="324"/>
        <v>0</v>
      </c>
      <c r="AO410" s="46">
        <v>340151.76</v>
      </c>
      <c r="AP410" s="46">
        <f t="shared" si="317"/>
        <v>353757.83040000004</v>
      </c>
      <c r="AQ410" s="46">
        <v>0</v>
      </c>
      <c r="AR410" s="46">
        <f t="shared" si="318"/>
        <v>0</v>
      </c>
      <c r="AS410" s="46">
        <v>0</v>
      </c>
      <c r="AT410" s="46">
        <f t="shared" si="319"/>
        <v>0</v>
      </c>
      <c r="AU410" s="46">
        <v>0</v>
      </c>
      <c r="AV410" s="46">
        <f t="shared" si="320"/>
        <v>0</v>
      </c>
      <c r="AW410" s="46">
        <v>0</v>
      </c>
      <c r="AX410" s="46">
        <f t="shared" si="321"/>
        <v>0</v>
      </c>
      <c r="AY410" s="46">
        <v>0</v>
      </c>
      <c r="AZ410" s="46">
        <f t="shared" si="325"/>
        <v>0</v>
      </c>
      <c r="BA410" s="46">
        <v>0</v>
      </c>
      <c r="BB410" s="46">
        <f t="shared" si="326"/>
        <v>0</v>
      </c>
      <c r="BC410" s="46">
        <v>0</v>
      </c>
      <c r="BD410" s="46">
        <f t="shared" si="327"/>
        <v>0</v>
      </c>
      <c r="BE410" s="46">
        <v>0</v>
      </c>
      <c r="BF410" s="46">
        <f t="shared" si="328"/>
        <v>0</v>
      </c>
      <c r="BG410" s="46">
        <v>0</v>
      </c>
      <c r="BH410" s="46">
        <f t="shared" si="329"/>
        <v>0</v>
      </c>
      <c r="BI410" s="46">
        <v>0</v>
      </c>
      <c r="BJ410" s="46">
        <f t="shared" si="330"/>
        <v>0</v>
      </c>
      <c r="BK410" s="46">
        <v>0</v>
      </c>
      <c r="BL410" s="46">
        <f t="shared" si="331"/>
        <v>0</v>
      </c>
      <c r="BM410" s="46">
        <v>0</v>
      </c>
      <c r="BN410" s="46">
        <f t="shared" si="332"/>
        <v>0</v>
      </c>
      <c r="BO410" s="46">
        <v>0</v>
      </c>
      <c r="BP410" s="46">
        <f t="shared" si="333"/>
        <v>0</v>
      </c>
      <c r="BQ410" s="46">
        <v>0</v>
      </c>
      <c r="BR410" s="46">
        <f t="shared" si="334"/>
        <v>0</v>
      </c>
      <c r="BS410" s="46">
        <v>0</v>
      </c>
      <c r="BT410" s="46">
        <f t="shared" si="335"/>
        <v>0</v>
      </c>
      <c r="BU410" s="46">
        <v>0</v>
      </c>
      <c r="BV410" s="46">
        <f t="shared" si="336"/>
        <v>0</v>
      </c>
      <c r="BW410" s="46">
        <v>0</v>
      </c>
      <c r="BX410" s="46">
        <f t="shared" si="337"/>
        <v>0</v>
      </c>
      <c r="BY410" s="46">
        <v>0</v>
      </c>
      <c r="BZ410" s="46">
        <f t="shared" si="338"/>
        <v>0</v>
      </c>
      <c r="CA410" s="47">
        <v>0</v>
      </c>
      <c r="CB410" s="46">
        <f t="shared" si="339"/>
        <v>0</v>
      </c>
      <c r="CC410" s="48">
        <v>0</v>
      </c>
      <c r="CD410" s="46">
        <f t="shared" si="340"/>
        <v>0</v>
      </c>
      <c r="CE410" s="49">
        <v>20</v>
      </c>
      <c r="CF410" s="50">
        <f t="shared" si="344"/>
        <v>17687.891520000001</v>
      </c>
      <c r="CG410" s="51">
        <v>340151.75999999989</v>
      </c>
      <c r="CH410" s="52"/>
      <c r="CI410" s="52"/>
      <c r="CJ410" s="52"/>
      <c r="CK410" s="53"/>
      <c r="CL410" s="53"/>
      <c r="CM410" s="52">
        <f t="shared" ref="CM410:CY417" si="350">$CF410</f>
        <v>17687.891520000001</v>
      </c>
      <c r="CN410" s="52">
        <f t="shared" si="350"/>
        <v>17687.891520000001</v>
      </c>
      <c r="CO410" s="52">
        <f t="shared" si="350"/>
        <v>17687.891520000001</v>
      </c>
      <c r="CP410" s="52">
        <f t="shared" si="350"/>
        <v>17687.891520000001</v>
      </c>
      <c r="CQ410" s="52">
        <f t="shared" si="350"/>
        <v>17687.891520000001</v>
      </c>
      <c r="CR410" s="52">
        <f t="shared" si="350"/>
        <v>17687.891520000001</v>
      </c>
      <c r="CS410" s="52">
        <f t="shared" si="350"/>
        <v>17687.891520000001</v>
      </c>
      <c r="CT410" s="52">
        <f t="shared" si="350"/>
        <v>17687.891520000001</v>
      </c>
      <c r="CU410" s="52">
        <f t="shared" si="350"/>
        <v>17687.891520000001</v>
      </c>
      <c r="CV410" s="52">
        <f t="shared" si="350"/>
        <v>17687.891520000001</v>
      </c>
      <c r="CW410" s="52">
        <f t="shared" si="350"/>
        <v>17687.891520000001</v>
      </c>
      <c r="CX410" s="52">
        <f t="shared" si="350"/>
        <v>17687.891520000001</v>
      </c>
      <c r="CY410" s="52">
        <f t="shared" si="350"/>
        <v>17687.891520000001</v>
      </c>
      <c r="CZ410" s="52">
        <f t="shared" si="349"/>
        <v>17687.891520000001</v>
      </c>
      <c r="DA410" s="52">
        <f t="shared" si="349"/>
        <v>17687.891520000001</v>
      </c>
      <c r="DB410" s="52">
        <f t="shared" si="349"/>
        <v>17687.891520000001</v>
      </c>
      <c r="DC410" s="52">
        <f t="shared" si="349"/>
        <v>17687.891520000001</v>
      </c>
      <c r="DD410" s="52">
        <f t="shared" si="349"/>
        <v>17687.891520000001</v>
      </c>
      <c r="DE410" s="52">
        <f t="shared" si="349"/>
        <v>17687.891520000001</v>
      </c>
      <c r="DF410" s="52">
        <f t="shared" si="349"/>
        <v>17687.891520000001</v>
      </c>
      <c r="DG410" s="54">
        <v>0</v>
      </c>
      <c r="DH410" s="55">
        <v>20</v>
      </c>
      <c r="DI410" s="56" t="s">
        <v>745</v>
      </c>
      <c r="DJ410" s="57">
        <v>0</v>
      </c>
      <c r="DK410" s="57">
        <v>0</v>
      </c>
      <c r="DL410" s="57">
        <v>0</v>
      </c>
      <c r="DM410" s="57">
        <v>0</v>
      </c>
      <c r="DN410" s="57">
        <v>340151.76</v>
      </c>
      <c r="DO410" s="57">
        <v>0</v>
      </c>
      <c r="DP410" s="58">
        <v>0</v>
      </c>
      <c r="DQ410" s="58">
        <v>0</v>
      </c>
      <c r="DR410" s="58">
        <v>0</v>
      </c>
      <c r="DS410" s="58">
        <v>4421.9728800000003</v>
      </c>
    </row>
    <row r="411" spans="1:123" x14ac:dyDescent="0.25">
      <c r="A411" s="30" t="s">
        <v>1465</v>
      </c>
      <c r="B411" s="65">
        <v>2023287</v>
      </c>
      <c r="C411" s="66"/>
      <c r="D411" s="67" t="s">
        <v>1466</v>
      </c>
      <c r="E411" s="34" t="s">
        <v>548</v>
      </c>
      <c r="F411" s="34" t="s">
        <v>489</v>
      </c>
      <c r="G411" s="34" t="s">
        <v>463</v>
      </c>
      <c r="H411" s="34" t="s">
        <v>54</v>
      </c>
      <c r="I411" s="34" t="s">
        <v>490</v>
      </c>
      <c r="J411" s="34" t="s">
        <v>767</v>
      </c>
      <c r="K411" s="34" t="s">
        <v>491</v>
      </c>
      <c r="L411" s="34" t="s">
        <v>744</v>
      </c>
      <c r="M411" s="36">
        <v>1.04</v>
      </c>
      <c r="N411" s="69" t="s">
        <v>468</v>
      </c>
      <c r="O411" s="69" t="s">
        <v>30</v>
      </c>
      <c r="P411" s="37" t="s">
        <v>493</v>
      </c>
      <c r="Q411" s="38">
        <v>2023</v>
      </c>
      <c r="R411" s="39" t="s">
        <v>470</v>
      </c>
      <c r="S411" s="37" t="s">
        <v>493</v>
      </c>
      <c r="T411" s="39" t="s">
        <v>494</v>
      </c>
      <c r="U411" s="39" t="s">
        <v>495</v>
      </c>
      <c r="V411" s="39" t="s">
        <v>791</v>
      </c>
      <c r="W411" s="40" t="s">
        <v>768</v>
      </c>
      <c r="X411" s="40" t="s">
        <v>485</v>
      </c>
      <c r="Y411" s="41"/>
      <c r="Z411" s="274">
        <v>0</v>
      </c>
      <c r="AA411" s="42"/>
      <c r="AB411" s="43">
        <v>209397.76000000001</v>
      </c>
      <c r="AC411" s="43">
        <v>0</v>
      </c>
      <c r="AD411" s="43"/>
      <c r="AE411" s="43">
        <v>0</v>
      </c>
      <c r="AF411" s="44"/>
      <c r="AG411" s="45">
        <f t="shared" si="341"/>
        <v>209397.76000000001</v>
      </c>
      <c r="AH411" s="45">
        <f t="shared" si="342"/>
        <v>217773.6704</v>
      </c>
      <c r="AI411" s="45">
        <f t="shared" si="346"/>
        <v>217773.6704</v>
      </c>
      <c r="AJ411" s="46">
        <v>0</v>
      </c>
      <c r="AK411" s="46">
        <v>0</v>
      </c>
      <c r="AL411" s="46">
        <f t="shared" si="316"/>
        <v>0</v>
      </c>
      <c r="AM411" s="46">
        <v>0</v>
      </c>
      <c r="AN411" s="46">
        <f t="shared" si="324"/>
        <v>0</v>
      </c>
      <c r="AO411" s="46">
        <v>0</v>
      </c>
      <c r="AP411" s="46">
        <f t="shared" si="317"/>
        <v>0</v>
      </c>
      <c r="AQ411" s="46">
        <v>209397.76000000001</v>
      </c>
      <c r="AR411" s="46">
        <f t="shared" si="318"/>
        <v>217773.6704</v>
      </c>
      <c r="AS411" s="46">
        <v>0</v>
      </c>
      <c r="AT411" s="46">
        <f t="shared" si="319"/>
        <v>0</v>
      </c>
      <c r="AU411" s="46">
        <v>0</v>
      </c>
      <c r="AV411" s="46">
        <f t="shared" si="320"/>
        <v>0</v>
      </c>
      <c r="AW411" s="46">
        <v>0</v>
      </c>
      <c r="AX411" s="46">
        <f t="shared" si="321"/>
        <v>0</v>
      </c>
      <c r="AY411" s="46">
        <v>0</v>
      </c>
      <c r="AZ411" s="46">
        <f t="shared" si="325"/>
        <v>0</v>
      </c>
      <c r="BA411" s="46">
        <v>0</v>
      </c>
      <c r="BB411" s="46">
        <f t="shared" si="326"/>
        <v>0</v>
      </c>
      <c r="BC411" s="46">
        <v>0</v>
      </c>
      <c r="BD411" s="46">
        <f t="shared" si="327"/>
        <v>0</v>
      </c>
      <c r="BE411" s="46">
        <v>0</v>
      </c>
      <c r="BF411" s="46">
        <f t="shared" si="328"/>
        <v>0</v>
      </c>
      <c r="BG411" s="46">
        <v>0</v>
      </c>
      <c r="BH411" s="46">
        <f t="shared" si="329"/>
        <v>0</v>
      </c>
      <c r="BI411" s="46">
        <v>0</v>
      </c>
      <c r="BJ411" s="46">
        <f t="shared" si="330"/>
        <v>0</v>
      </c>
      <c r="BK411" s="46">
        <v>0</v>
      </c>
      <c r="BL411" s="46">
        <f t="shared" si="331"/>
        <v>0</v>
      </c>
      <c r="BM411" s="46">
        <v>0</v>
      </c>
      <c r="BN411" s="46">
        <f t="shared" si="332"/>
        <v>0</v>
      </c>
      <c r="BO411" s="46">
        <v>0</v>
      </c>
      <c r="BP411" s="46">
        <f t="shared" si="333"/>
        <v>0</v>
      </c>
      <c r="BQ411" s="46">
        <v>0</v>
      </c>
      <c r="BR411" s="46">
        <f t="shared" si="334"/>
        <v>0</v>
      </c>
      <c r="BS411" s="46">
        <v>0</v>
      </c>
      <c r="BT411" s="46">
        <f t="shared" si="335"/>
        <v>0</v>
      </c>
      <c r="BU411" s="46">
        <v>0</v>
      </c>
      <c r="BV411" s="46">
        <f t="shared" si="336"/>
        <v>0</v>
      </c>
      <c r="BW411" s="46">
        <v>0</v>
      </c>
      <c r="BX411" s="46">
        <f t="shared" si="337"/>
        <v>0</v>
      </c>
      <c r="BY411" s="46">
        <v>0</v>
      </c>
      <c r="BZ411" s="46">
        <f t="shared" si="338"/>
        <v>0</v>
      </c>
      <c r="CA411" s="47">
        <v>0</v>
      </c>
      <c r="CB411" s="46">
        <f t="shared" si="339"/>
        <v>0</v>
      </c>
      <c r="CC411" s="48">
        <v>0</v>
      </c>
      <c r="CD411" s="46">
        <f t="shared" si="340"/>
        <v>0</v>
      </c>
      <c r="CE411" s="49">
        <v>20</v>
      </c>
      <c r="CF411" s="50">
        <f t="shared" si="344"/>
        <v>10888.68352</v>
      </c>
      <c r="CG411" s="51">
        <v>198927.87200000006</v>
      </c>
      <c r="CH411" s="52"/>
      <c r="CI411" s="52"/>
      <c r="CJ411" s="52"/>
      <c r="CK411" s="53"/>
      <c r="CL411" s="53"/>
      <c r="CM411" s="53"/>
      <c r="CN411" s="52">
        <f t="shared" si="350"/>
        <v>10888.68352</v>
      </c>
      <c r="CO411" s="52">
        <f t="shared" si="350"/>
        <v>10888.68352</v>
      </c>
      <c r="CP411" s="52">
        <f t="shared" si="350"/>
        <v>10888.68352</v>
      </c>
      <c r="CQ411" s="52">
        <f t="shared" si="350"/>
        <v>10888.68352</v>
      </c>
      <c r="CR411" s="52">
        <f t="shared" si="350"/>
        <v>10888.68352</v>
      </c>
      <c r="CS411" s="52">
        <f t="shared" si="350"/>
        <v>10888.68352</v>
      </c>
      <c r="CT411" s="52">
        <f t="shared" si="350"/>
        <v>10888.68352</v>
      </c>
      <c r="CU411" s="52">
        <f t="shared" si="350"/>
        <v>10888.68352</v>
      </c>
      <c r="CV411" s="52">
        <f t="shared" si="350"/>
        <v>10888.68352</v>
      </c>
      <c r="CW411" s="52">
        <f t="shared" si="350"/>
        <v>10888.68352</v>
      </c>
      <c r="CX411" s="52">
        <f t="shared" si="350"/>
        <v>10888.68352</v>
      </c>
      <c r="CY411" s="52">
        <f t="shared" si="350"/>
        <v>10888.68352</v>
      </c>
      <c r="CZ411" s="52">
        <f t="shared" si="349"/>
        <v>10888.68352</v>
      </c>
      <c r="DA411" s="52">
        <f t="shared" si="349"/>
        <v>10888.68352</v>
      </c>
      <c r="DB411" s="52">
        <f t="shared" si="349"/>
        <v>10888.68352</v>
      </c>
      <c r="DC411" s="52">
        <f t="shared" si="349"/>
        <v>10888.68352</v>
      </c>
      <c r="DD411" s="52">
        <f t="shared" si="349"/>
        <v>10888.68352</v>
      </c>
      <c r="DE411" s="52">
        <f t="shared" si="349"/>
        <v>10888.68352</v>
      </c>
      <c r="DF411" s="52">
        <f t="shared" si="349"/>
        <v>10888.68352</v>
      </c>
      <c r="DG411" s="54">
        <v>10469.887999999948</v>
      </c>
      <c r="DH411" s="55">
        <v>19</v>
      </c>
      <c r="DI411" s="56" t="s">
        <v>745</v>
      </c>
      <c r="DJ411" s="57">
        <v>0</v>
      </c>
      <c r="DK411" s="57">
        <v>0</v>
      </c>
      <c r="DL411" s="57">
        <v>0</v>
      </c>
      <c r="DM411" s="57">
        <v>0</v>
      </c>
      <c r="DN411" s="57">
        <v>0</v>
      </c>
      <c r="DO411" s="57">
        <v>0</v>
      </c>
      <c r="DP411" s="58">
        <v>0</v>
      </c>
      <c r="DQ411" s="58">
        <v>0</v>
      </c>
      <c r="DR411" s="58">
        <v>0</v>
      </c>
      <c r="DS411" s="58">
        <v>0</v>
      </c>
    </row>
    <row r="412" spans="1:123" x14ac:dyDescent="0.25">
      <c r="A412" s="30" t="s">
        <v>1467</v>
      </c>
      <c r="B412" s="65">
        <v>2023288</v>
      </c>
      <c r="C412" s="66"/>
      <c r="D412" s="67" t="s">
        <v>1468</v>
      </c>
      <c r="E412" s="34" t="s">
        <v>548</v>
      </c>
      <c r="F412" s="34" t="s">
        <v>489</v>
      </c>
      <c r="G412" s="34" t="s">
        <v>463</v>
      </c>
      <c r="H412" s="34" t="s">
        <v>54</v>
      </c>
      <c r="I412" s="34" t="s">
        <v>490</v>
      </c>
      <c r="J412" s="34" t="s">
        <v>767</v>
      </c>
      <c r="K412" s="34" t="s">
        <v>491</v>
      </c>
      <c r="L412" s="34" t="s">
        <v>744</v>
      </c>
      <c r="M412" s="36">
        <v>1.04</v>
      </c>
      <c r="N412" s="69" t="s">
        <v>468</v>
      </c>
      <c r="O412" s="69" t="s">
        <v>30</v>
      </c>
      <c r="P412" s="37" t="s">
        <v>493</v>
      </c>
      <c r="Q412" s="38">
        <v>2023</v>
      </c>
      <c r="R412" s="39" t="s">
        <v>470</v>
      </c>
      <c r="S412" s="37" t="s">
        <v>493</v>
      </c>
      <c r="T412" s="39" t="s">
        <v>494</v>
      </c>
      <c r="U412" s="39" t="s">
        <v>495</v>
      </c>
      <c r="V412" s="39" t="s">
        <v>791</v>
      </c>
      <c r="W412" s="40" t="s">
        <v>768</v>
      </c>
      <c r="X412" s="40" t="s">
        <v>485</v>
      </c>
      <c r="Y412" s="41"/>
      <c r="Z412" s="274">
        <v>0</v>
      </c>
      <c r="AA412" s="42"/>
      <c r="AB412" s="43">
        <v>292116.24</v>
      </c>
      <c r="AC412" s="43">
        <v>0</v>
      </c>
      <c r="AD412" s="43"/>
      <c r="AE412" s="43">
        <v>0</v>
      </c>
      <c r="AF412" s="44"/>
      <c r="AG412" s="45">
        <f t="shared" si="341"/>
        <v>292116.24</v>
      </c>
      <c r="AH412" s="45">
        <f t="shared" si="342"/>
        <v>303800.88959999999</v>
      </c>
      <c r="AI412" s="45">
        <f t="shared" si="346"/>
        <v>303800.88959999999</v>
      </c>
      <c r="AJ412" s="46">
        <v>0</v>
      </c>
      <c r="AK412" s="46">
        <v>0</v>
      </c>
      <c r="AL412" s="46">
        <f t="shared" si="316"/>
        <v>0</v>
      </c>
      <c r="AM412" s="46">
        <v>0</v>
      </c>
      <c r="AN412" s="46">
        <f t="shared" si="324"/>
        <v>0</v>
      </c>
      <c r="AO412" s="46">
        <v>0</v>
      </c>
      <c r="AP412" s="46">
        <f t="shared" si="317"/>
        <v>0</v>
      </c>
      <c r="AQ412" s="46">
        <v>0</v>
      </c>
      <c r="AR412" s="46">
        <f t="shared" si="318"/>
        <v>0</v>
      </c>
      <c r="AS412" s="46">
        <v>292116.24</v>
      </c>
      <c r="AT412" s="46">
        <f t="shared" si="319"/>
        <v>303800.88959999999</v>
      </c>
      <c r="AU412" s="46">
        <v>0</v>
      </c>
      <c r="AV412" s="46">
        <f t="shared" si="320"/>
        <v>0</v>
      </c>
      <c r="AW412" s="46">
        <v>0</v>
      </c>
      <c r="AX412" s="46">
        <f t="shared" si="321"/>
        <v>0</v>
      </c>
      <c r="AY412" s="46">
        <v>0</v>
      </c>
      <c r="AZ412" s="46">
        <f t="shared" si="325"/>
        <v>0</v>
      </c>
      <c r="BA412" s="46">
        <v>0</v>
      </c>
      <c r="BB412" s="46">
        <f t="shared" si="326"/>
        <v>0</v>
      </c>
      <c r="BC412" s="46">
        <v>0</v>
      </c>
      <c r="BD412" s="46">
        <f t="shared" si="327"/>
        <v>0</v>
      </c>
      <c r="BE412" s="46">
        <v>0</v>
      </c>
      <c r="BF412" s="46">
        <f t="shared" si="328"/>
        <v>0</v>
      </c>
      <c r="BG412" s="46">
        <v>0</v>
      </c>
      <c r="BH412" s="46">
        <f t="shared" si="329"/>
        <v>0</v>
      </c>
      <c r="BI412" s="46">
        <v>0</v>
      </c>
      <c r="BJ412" s="46">
        <f t="shared" si="330"/>
        <v>0</v>
      </c>
      <c r="BK412" s="46">
        <v>0</v>
      </c>
      <c r="BL412" s="46">
        <f t="shared" si="331"/>
        <v>0</v>
      </c>
      <c r="BM412" s="46">
        <v>0</v>
      </c>
      <c r="BN412" s="46">
        <f t="shared" si="332"/>
        <v>0</v>
      </c>
      <c r="BO412" s="46">
        <v>0</v>
      </c>
      <c r="BP412" s="46">
        <f t="shared" si="333"/>
        <v>0</v>
      </c>
      <c r="BQ412" s="46">
        <v>0</v>
      </c>
      <c r="BR412" s="46">
        <f t="shared" si="334"/>
        <v>0</v>
      </c>
      <c r="BS412" s="46">
        <v>0</v>
      </c>
      <c r="BT412" s="46">
        <f t="shared" si="335"/>
        <v>0</v>
      </c>
      <c r="BU412" s="46">
        <v>0</v>
      </c>
      <c r="BV412" s="46">
        <f t="shared" si="336"/>
        <v>0</v>
      </c>
      <c r="BW412" s="46">
        <v>0</v>
      </c>
      <c r="BX412" s="46">
        <f t="shared" si="337"/>
        <v>0</v>
      </c>
      <c r="BY412" s="46">
        <v>0</v>
      </c>
      <c r="BZ412" s="46">
        <f t="shared" si="338"/>
        <v>0</v>
      </c>
      <c r="CA412" s="47">
        <v>0</v>
      </c>
      <c r="CB412" s="46">
        <f t="shared" si="339"/>
        <v>0</v>
      </c>
      <c r="CC412" s="48">
        <v>0</v>
      </c>
      <c r="CD412" s="46">
        <f t="shared" si="340"/>
        <v>0</v>
      </c>
      <c r="CE412" s="49">
        <v>20</v>
      </c>
      <c r="CF412" s="50">
        <f t="shared" si="344"/>
        <v>15190.04448</v>
      </c>
      <c r="CG412" s="51">
        <v>262904.61600000004</v>
      </c>
      <c r="CH412" s="52"/>
      <c r="CI412" s="52"/>
      <c r="CJ412" s="52"/>
      <c r="CK412" s="53"/>
      <c r="CL412" s="53"/>
      <c r="CM412" s="53"/>
      <c r="CN412" s="53"/>
      <c r="CO412" s="52">
        <f t="shared" si="350"/>
        <v>15190.04448</v>
      </c>
      <c r="CP412" s="52">
        <f t="shared" si="350"/>
        <v>15190.04448</v>
      </c>
      <c r="CQ412" s="52">
        <f t="shared" si="350"/>
        <v>15190.04448</v>
      </c>
      <c r="CR412" s="52">
        <f t="shared" si="350"/>
        <v>15190.04448</v>
      </c>
      <c r="CS412" s="52">
        <f t="shared" si="350"/>
        <v>15190.04448</v>
      </c>
      <c r="CT412" s="52">
        <f t="shared" si="350"/>
        <v>15190.04448</v>
      </c>
      <c r="CU412" s="52">
        <f t="shared" si="350"/>
        <v>15190.04448</v>
      </c>
      <c r="CV412" s="52">
        <f t="shared" si="350"/>
        <v>15190.04448</v>
      </c>
      <c r="CW412" s="52">
        <f t="shared" si="350"/>
        <v>15190.04448</v>
      </c>
      <c r="CX412" s="52">
        <f t="shared" si="350"/>
        <v>15190.04448</v>
      </c>
      <c r="CY412" s="52">
        <f t="shared" si="350"/>
        <v>15190.04448</v>
      </c>
      <c r="CZ412" s="52">
        <f t="shared" si="349"/>
        <v>15190.04448</v>
      </c>
      <c r="DA412" s="52">
        <f t="shared" si="349"/>
        <v>15190.04448</v>
      </c>
      <c r="DB412" s="52">
        <f t="shared" si="349"/>
        <v>15190.04448</v>
      </c>
      <c r="DC412" s="52">
        <f t="shared" si="349"/>
        <v>15190.04448</v>
      </c>
      <c r="DD412" s="52">
        <f t="shared" si="349"/>
        <v>15190.04448</v>
      </c>
      <c r="DE412" s="52">
        <f t="shared" si="349"/>
        <v>15190.04448</v>
      </c>
      <c r="DF412" s="52">
        <f t="shared" si="349"/>
        <v>15190.04448</v>
      </c>
      <c r="DG412" s="54">
        <v>29211.623999999953</v>
      </c>
      <c r="DH412" s="55">
        <v>18</v>
      </c>
      <c r="DI412" s="56" t="s">
        <v>745</v>
      </c>
      <c r="DJ412" s="57">
        <v>0</v>
      </c>
      <c r="DK412" s="57">
        <v>0</v>
      </c>
      <c r="DL412" s="57">
        <v>0</v>
      </c>
      <c r="DM412" s="57">
        <v>0</v>
      </c>
      <c r="DN412" s="57">
        <v>0</v>
      </c>
      <c r="DO412" s="57">
        <v>0</v>
      </c>
      <c r="DP412" s="58">
        <v>0</v>
      </c>
      <c r="DQ412" s="58">
        <v>0</v>
      </c>
      <c r="DR412" s="58">
        <v>0</v>
      </c>
      <c r="DS412" s="58">
        <v>0</v>
      </c>
    </row>
    <row r="413" spans="1:123" x14ac:dyDescent="0.25">
      <c r="A413" s="30" t="s">
        <v>1469</v>
      </c>
      <c r="B413" s="65">
        <v>2023289</v>
      </c>
      <c r="C413" s="66"/>
      <c r="D413" s="67" t="s">
        <v>1470</v>
      </c>
      <c r="E413" s="34" t="s">
        <v>548</v>
      </c>
      <c r="F413" s="34" t="s">
        <v>489</v>
      </c>
      <c r="G413" s="34" t="s">
        <v>463</v>
      </c>
      <c r="H413" s="34" t="s">
        <v>54</v>
      </c>
      <c r="I413" s="34" t="s">
        <v>490</v>
      </c>
      <c r="J413" s="34" t="s">
        <v>767</v>
      </c>
      <c r="K413" s="34" t="s">
        <v>491</v>
      </c>
      <c r="L413" s="34" t="s">
        <v>744</v>
      </c>
      <c r="M413" s="36">
        <v>1.04</v>
      </c>
      <c r="N413" s="69" t="s">
        <v>468</v>
      </c>
      <c r="O413" s="69" t="s">
        <v>30</v>
      </c>
      <c r="P413" s="37" t="s">
        <v>493</v>
      </c>
      <c r="Q413" s="38">
        <v>2023</v>
      </c>
      <c r="R413" s="39" t="s">
        <v>470</v>
      </c>
      <c r="S413" s="37" t="s">
        <v>493</v>
      </c>
      <c r="T413" s="39" t="s">
        <v>494</v>
      </c>
      <c r="U413" s="39" t="s">
        <v>495</v>
      </c>
      <c r="V413" s="39" t="s">
        <v>791</v>
      </c>
      <c r="W413" s="40" t="s">
        <v>768</v>
      </c>
      <c r="X413" s="40" t="s">
        <v>485</v>
      </c>
      <c r="Y413" s="41"/>
      <c r="Z413" s="274">
        <v>0</v>
      </c>
      <c r="AA413" s="42"/>
      <c r="AB413" s="43">
        <v>289802.23999999999</v>
      </c>
      <c r="AC413" s="43">
        <v>0</v>
      </c>
      <c r="AD413" s="43"/>
      <c r="AE413" s="43">
        <v>0</v>
      </c>
      <c r="AF413" s="44"/>
      <c r="AG413" s="45">
        <f t="shared" si="341"/>
        <v>289802.23999999999</v>
      </c>
      <c r="AH413" s="45">
        <f t="shared" si="342"/>
        <v>301394.3296</v>
      </c>
      <c r="AI413" s="45">
        <f t="shared" si="346"/>
        <v>301394.3296</v>
      </c>
      <c r="AJ413" s="46">
        <v>0</v>
      </c>
      <c r="AK413" s="46">
        <v>0</v>
      </c>
      <c r="AL413" s="46">
        <f t="shared" si="316"/>
        <v>0</v>
      </c>
      <c r="AM413" s="46">
        <v>0</v>
      </c>
      <c r="AN413" s="46">
        <f t="shared" si="324"/>
        <v>0</v>
      </c>
      <c r="AO413" s="46">
        <v>0</v>
      </c>
      <c r="AP413" s="46">
        <f t="shared" si="317"/>
        <v>0</v>
      </c>
      <c r="AQ413" s="46">
        <v>0</v>
      </c>
      <c r="AR413" s="46">
        <f t="shared" si="318"/>
        <v>0</v>
      </c>
      <c r="AS413" s="46">
        <v>0</v>
      </c>
      <c r="AT413" s="46">
        <f t="shared" si="319"/>
        <v>0</v>
      </c>
      <c r="AU413" s="46">
        <v>289802.23999999999</v>
      </c>
      <c r="AV413" s="46">
        <f t="shared" si="320"/>
        <v>301394.3296</v>
      </c>
      <c r="AW413" s="46">
        <v>0</v>
      </c>
      <c r="AX413" s="46">
        <f t="shared" si="321"/>
        <v>0</v>
      </c>
      <c r="AY413" s="46">
        <v>0</v>
      </c>
      <c r="AZ413" s="46">
        <f t="shared" si="325"/>
        <v>0</v>
      </c>
      <c r="BA413" s="46">
        <v>0</v>
      </c>
      <c r="BB413" s="46">
        <f t="shared" si="326"/>
        <v>0</v>
      </c>
      <c r="BC413" s="46">
        <v>0</v>
      </c>
      <c r="BD413" s="46">
        <f t="shared" si="327"/>
        <v>0</v>
      </c>
      <c r="BE413" s="46">
        <v>0</v>
      </c>
      <c r="BF413" s="46">
        <f t="shared" si="328"/>
        <v>0</v>
      </c>
      <c r="BG413" s="46">
        <v>0</v>
      </c>
      <c r="BH413" s="46">
        <f t="shared" si="329"/>
        <v>0</v>
      </c>
      <c r="BI413" s="46">
        <v>0</v>
      </c>
      <c r="BJ413" s="46">
        <f t="shared" si="330"/>
        <v>0</v>
      </c>
      <c r="BK413" s="46">
        <v>0</v>
      </c>
      <c r="BL413" s="46">
        <f t="shared" si="331"/>
        <v>0</v>
      </c>
      <c r="BM413" s="46">
        <v>0</v>
      </c>
      <c r="BN413" s="46">
        <f t="shared" si="332"/>
        <v>0</v>
      </c>
      <c r="BO413" s="46">
        <v>0</v>
      </c>
      <c r="BP413" s="46">
        <f t="shared" si="333"/>
        <v>0</v>
      </c>
      <c r="BQ413" s="46">
        <v>0</v>
      </c>
      <c r="BR413" s="46">
        <f t="shared" si="334"/>
        <v>0</v>
      </c>
      <c r="BS413" s="46">
        <v>0</v>
      </c>
      <c r="BT413" s="46">
        <f t="shared" si="335"/>
        <v>0</v>
      </c>
      <c r="BU413" s="46">
        <v>0</v>
      </c>
      <c r="BV413" s="46">
        <f t="shared" si="336"/>
        <v>0</v>
      </c>
      <c r="BW413" s="46">
        <v>0</v>
      </c>
      <c r="BX413" s="46">
        <f t="shared" si="337"/>
        <v>0</v>
      </c>
      <c r="BY413" s="46">
        <v>0</v>
      </c>
      <c r="BZ413" s="46">
        <f t="shared" si="338"/>
        <v>0</v>
      </c>
      <c r="CA413" s="47">
        <v>0</v>
      </c>
      <c r="CB413" s="46">
        <f t="shared" si="339"/>
        <v>0</v>
      </c>
      <c r="CC413" s="48">
        <v>0</v>
      </c>
      <c r="CD413" s="46">
        <f t="shared" si="340"/>
        <v>0</v>
      </c>
      <c r="CE413" s="49">
        <v>20</v>
      </c>
      <c r="CF413" s="50">
        <f t="shared" si="344"/>
        <v>15069.716479999999</v>
      </c>
      <c r="CG413" s="51">
        <v>246331.90399999992</v>
      </c>
      <c r="CH413" s="52"/>
      <c r="CI413" s="52"/>
      <c r="CJ413" s="52"/>
      <c r="CK413" s="53"/>
      <c r="CL413" s="53"/>
      <c r="CM413" s="53"/>
      <c r="CN413" s="53"/>
      <c r="CO413" s="53"/>
      <c r="CP413" s="52">
        <f t="shared" si="350"/>
        <v>15069.716479999999</v>
      </c>
      <c r="CQ413" s="52">
        <f t="shared" si="350"/>
        <v>15069.716479999999</v>
      </c>
      <c r="CR413" s="52">
        <f t="shared" si="350"/>
        <v>15069.716479999999</v>
      </c>
      <c r="CS413" s="52">
        <f t="shared" si="350"/>
        <v>15069.716479999999</v>
      </c>
      <c r="CT413" s="52">
        <f t="shared" si="350"/>
        <v>15069.716479999999</v>
      </c>
      <c r="CU413" s="52">
        <f t="shared" si="350"/>
        <v>15069.716479999999</v>
      </c>
      <c r="CV413" s="52">
        <f t="shared" si="350"/>
        <v>15069.716479999999</v>
      </c>
      <c r="CW413" s="52">
        <f t="shared" si="350"/>
        <v>15069.716479999999</v>
      </c>
      <c r="CX413" s="52">
        <f t="shared" si="350"/>
        <v>15069.716479999999</v>
      </c>
      <c r="CY413" s="52">
        <f t="shared" si="350"/>
        <v>15069.716479999999</v>
      </c>
      <c r="CZ413" s="52">
        <f t="shared" si="349"/>
        <v>15069.716479999999</v>
      </c>
      <c r="DA413" s="52">
        <f t="shared" si="349"/>
        <v>15069.716479999999</v>
      </c>
      <c r="DB413" s="52">
        <f t="shared" si="349"/>
        <v>15069.716479999999</v>
      </c>
      <c r="DC413" s="52">
        <f t="shared" si="349"/>
        <v>15069.716479999999</v>
      </c>
      <c r="DD413" s="52">
        <f t="shared" si="349"/>
        <v>15069.716479999999</v>
      </c>
      <c r="DE413" s="52">
        <f t="shared" si="349"/>
        <v>15069.716479999999</v>
      </c>
      <c r="DF413" s="52">
        <f t="shared" si="349"/>
        <v>15069.716479999999</v>
      </c>
      <c r="DG413" s="54">
        <v>43470.336000000068</v>
      </c>
      <c r="DH413" s="55">
        <v>17</v>
      </c>
      <c r="DI413" s="56" t="s">
        <v>745</v>
      </c>
      <c r="DJ413" s="57">
        <v>0</v>
      </c>
      <c r="DK413" s="57">
        <v>0</v>
      </c>
      <c r="DL413" s="57">
        <v>0</v>
      </c>
      <c r="DM413" s="57">
        <v>0</v>
      </c>
      <c r="DN413" s="57">
        <v>0</v>
      </c>
      <c r="DO413" s="57">
        <v>0</v>
      </c>
      <c r="DP413" s="58">
        <v>0</v>
      </c>
      <c r="DQ413" s="58">
        <v>0</v>
      </c>
      <c r="DR413" s="58">
        <v>0</v>
      </c>
      <c r="DS413" s="58">
        <v>0</v>
      </c>
    </row>
    <row r="414" spans="1:123" x14ac:dyDescent="0.25">
      <c r="A414" s="30" t="s">
        <v>1471</v>
      </c>
      <c r="B414" s="65">
        <v>2023290</v>
      </c>
      <c r="C414" s="66"/>
      <c r="D414" s="67" t="s">
        <v>1472</v>
      </c>
      <c r="E414" s="34" t="s">
        <v>548</v>
      </c>
      <c r="F414" s="34" t="s">
        <v>489</v>
      </c>
      <c r="G414" s="34" t="s">
        <v>463</v>
      </c>
      <c r="H414" s="34" t="s">
        <v>54</v>
      </c>
      <c r="I414" s="34" t="s">
        <v>490</v>
      </c>
      <c r="J414" s="34" t="s">
        <v>767</v>
      </c>
      <c r="K414" s="34" t="s">
        <v>491</v>
      </c>
      <c r="L414" s="34" t="s">
        <v>744</v>
      </c>
      <c r="M414" s="36">
        <v>1.04</v>
      </c>
      <c r="N414" s="69" t="s">
        <v>1456</v>
      </c>
      <c r="O414" s="69" t="s">
        <v>30</v>
      </c>
      <c r="P414" s="37" t="s">
        <v>493</v>
      </c>
      <c r="Q414" s="38">
        <v>2023</v>
      </c>
      <c r="R414" s="39" t="s">
        <v>470</v>
      </c>
      <c r="S414" s="37" t="s">
        <v>493</v>
      </c>
      <c r="T414" s="39" t="s">
        <v>494</v>
      </c>
      <c r="U414" s="39" t="s">
        <v>495</v>
      </c>
      <c r="V414" s="39" t="s">
        <v>791</v>
      </c>
      <c r="W414" s="40" t="s">
        <v>768</v>
      </c>
      <c r="X414" s="40" t="s">
        <v>485</v>
      </c>
      <c r="Y414" s="41"/>
      <c r="Z414" s="274">
        <v>0</v>
      </c>
      <c r="AA414" s="42"/>
      <c r="AB414" s="43">
        <v>267277.92</v>
      </c>
      <c r="AC414" s="43">
        <v>0</v>
      </c>
      <c r="AD414" s="43"/>
      <c r="AE414" s="43">
        <v>0</v>
      </c>
      <c r="AF414" s="44"/>
      <c r="AG414" s="45">
        <f t="shared" si="341"/>
        <v>267277.92</v>
      </c>
      <c r="AH414" s="45">
        <f t="shared" si="342"/>
        <v>277969.0368</v>
      </c>
      <c r="AI414" s="45">
        <f t="shared" si="346"/>
        <v>277969.0368</v>
      </c>
      <c r="AJ414" s="46">
        <v>0</v>
      </c>
      <c r="AK414" s="46">
        <v>0</v>
      </c>
      <c r="AL414" s="46">
        <f t="shared" si="316"/>
        <v>0</v>
      </c>
      <c r="AM414" s="46">
        <v>0</v>
      </c>
      <c r="AN414" s="46">
        <f t="shared" si="324"/>
        <v>0</v>
      </c>
      <c r="AO414" s="46">
        <v>0</v>
      </c>
      <c r="AP414" s="46">
        <f t="shared" si="317"/>
        <v>0</v>
      </c>
      <c r="AQ414" s="46">
        <v>0</v>
      </c>
      <c r="AR414" s="46">
        <f t="shared" si="318"/>
        <v>0</v>
      </c>
      <c r="AS414" s="46">
        <v>0</v>
      </c>
      <c r="AT414" s="46">
        <f t="shared" si="319"/>
        <v>0</v>
      </c>
      <c r="AU414" s="46">
        <v>0</v>
      </c>
      <c r="AV414" s="46">
        <f t="shared" si="320"/>
        <v>0</v>
      </c>
      <c r="AW414" s="46">
        <v>267277.92</v>
      </c>
      <c r="AX414" s="46">
        <f t="shared" si="321"/>
        <v>277969.0368</v>
      </c>
      <c r="AY414" s="46">
        <v>0</v>
      </c>
      <c r="AZ414" s="46">
        <f t="shared" si="325"/>
        <v>0</v>
      </c>
      <c r="BA414" s="46">
        <v>0</v>
      </c>
      <c r="BB414" s="46">
        <f t="shared" si="326"/>
        <v>0</v>
      </c>
      <c r="BC414" s="46">
        <v>0</v>
      </c>
      <c r="BD414" s="46">
        <f t="shared" si="327"/>
        <v>0</v>
      </c>
      <c r="BE414" s="46">
        <v>0</v>
      </c>
      <c r="BF414" s="46">
        <f t="shared" si="328"/>
        <v>0</v>
      </c>
      <c r="BG414" s="46">
        <v>0</v>
      </c>
      <c r="BH414" s="46">
        <f t="shared" si="329"/>
        <v>0</v>
      </c>
      <c r="BI414" s="46">
        <v>0</v>
      </c>
      <c r="BJ414" s="46">
        <f t="shared" si="330"/>
        <v>0</v>
      </c>
      <c r="BK414" s="46">
        <v>0</v>
      </c>
      <c r="BL414" s="46">
        <f t="shared" si="331"/>
        <v>0</v>
      </c>
      <c r="BM414" s="46">
        <v>0</v>
      </c>
      <c r="BN414" s="46">
        <f t="shared" si="332"/>
        <v>0</v>
      </c>
      <c r="BO414" s="46">
        <v>0</v>
      </c>
      <c r="BP414" s="46">
        <f t="shared" si="333"/>
        <v>0</v>
      </c>
      <c r="BQ414" s="46">
        <v>0</v>
      </c>
      <c r="BR414" s="46">
        <f t="shared" si="334"/>
        <v>0</v>
      </c>
      <c r="BS414" s="46">
        <v>0</v>
      </c>
      <c r="BT414" s="46">
        <f t="shared" si="335"/>
        <v>0</v>
      </c>
      <c r="BU414" s="46">
        <v>0</v>
      </c>
      <c r="BV414" s="46">
        <f t="shared" si="336"/>
        <v>0</v>
      </c>
      <c r="BW414" s="46">
        <v>0</v>
      </c>
      <c r="BX414" s="46">
        <f t="shared" si="337"/>
        <v>0</v>
      </c>
      <c r="BY414" s="46">
        <v>0</v>
      </c>
      <c r="BZ414" s="46">
        <f t="shared" si="338"/>
        <v>0</v>
      </c>
      <c r="CA414" s="47">
        <v>0</v>
      </c>
      <c r="CB414" s="46">
        <f t="shared" si="339"/>
        <v>0</v>
      </c>
      <c r="CC414" s="48">
        <v>0</v>
      </c>
      <c r="CD414" s="46">
        <f t="shared" si="340"/>
        <v>0</v>
      </c>
      <c r="CE414" s="49">
        <v>20</v>
      </c>
      <c r="CF414" s="50">
        <f t="shared" si="344"/>
        <v>13898.45184</v>
      </c>
      <c r="CG414" s="51">
        <v>213822.33600000001</v>
      </c>
      <c r="CH414" s="52"/>
      <c r="CI414" s="52"/>
      <c r="CJ414" s="52"/>
      <c r="CK414" s="53"/>
      <c r="CL414" s="53"/>
      <c r="CM414" s="53"/>
      <c r="CN414" s="53"/>
      <c r="CO414" s="53"/>
      <c r="CP414" s="53"/>
      <c r="CQ414" s="52">
        <f t="shared" si="350"/>
        <v>13898.45184</v>
      </c>
      <c r="CR414" s="52">
        <f t="shared" si="350"/>
        <v>13898.45184</v>
      </c>
      <c r="CS414" s="52">
        <f t="shared" si="350"/>
        <v>13898.45184</v>
      </c>
      <c r="CT414" s="52">
        <f t="shared" si="350"/>
        <v>13898.45184</v>
      </c>
      <c r="CU414" s="52">
        <f t="shared" si="350"/>
        <v>13898.45184</v>
      </c>
      <c r="CV414" s="52">
        <f t="shared" si="350"/>
        <v>13898.45184</v>
      </c>
      <c r="CW414" s="52">
        <f t="shared" si="350"/>
        <v>13898.45184</v>
      </c>
      <c r="CX414" s="52">
        <f t="shared" si="350"/>
        <v>13898.45184</v>
      </c>
      <c r="CY414" s="52">
        <f t="shared" si="350"/>
        <v>13898.45184</v>
      </c>
      <c r="CZ414" s="52">
        <f t="shared" si="349"/>
        <v>13898.45184</v>
      </c>
      <c r="DA414" s="52">
        <f t="shared" si="349"/>
        <v>13898.45184</v>
      </c>
      <c r="DB414" s="52">
        <f t="shared" si="349"/>
        <v>13898.45184</v>
      </c>
      <c r="DC414" s="52">
        <f t="shared" si="349"/>
        <v>13898.45184</v>
      </c>
      <c r="DD414" s="52">
        <f t="shared" si="349"/>
        <v>13898.45184</v>
      </c>
      <c r="DE414" s="52">
        <f t="shared" si="349"/>
        <v>13898.45184</v>
      </c>
      <c r="DF414" s="52">
        <f t="shared" si="349"/>
        <v>13898.45184</v>
      </c>
      <c r="DG414" s="54">
        <v>53455.583999999973</v>
      </c>
      <c r="DH414" s="55">
        <v>16</v>
      </c>
      <c r="DI414" s="56" t="s">
        <v>745</v>
      </c>
      <c r="DJ414" s="57">
        <v>0</v>
      </c>
      <c r="DK414" s="57">
        <v>0</v>
      </c>
      <c r="DL414" s="57">
        <v>0</v>
      </c>
      <c r="DM414" s="57">
        <v>0</v>
      </c>
      <c r="DN414" s="57">
        <v>0</v>
      </c>
      <c r="DO414" s="57">
        <v>0</v>
      </c>
      <c r="DP414" s="58">
        <v>0</v>
      </c>
      <c r="DQ414" s="58">
        <v>0</v>
      </c>
      <c r="DR414" s="58">
        <v>0</v>
      </c>
      <c r="DS414" s="58">
        <v>0</v>
      </c>
    </row>
    <row r="415" spans="1:123" x14ac:dyDescent="0.25">
      <c r="A415" s="30" t="s">
        <v>1473</v>
      </c>
      <c r="B415" s="65">
        <v>2023291</v>
      </c>
      <c r="C415" s="66"/>
      <c r="D415" s="67" t="s">
        <v>1474</v>
      </c>
      <c r="E415" s="34" t="s">
        <v>548</v>
      </c>
      <c r="F415" s="34" t="s">
        <v>489</v>
      </c>
      <c r="G415" s="34" t="s">
        <v>463</v>
      </c>
      <c r="H415" s="34" t="s">
        <v>54</v>
      </c>
      <c r="I415" s="34" t="s">
        <v>490</v>
      </c>
      <c r="J415" s="34" t="s">
        <v>767</v>
      </c>
      <c r="K415" s="34" t="s">
        <v>491</v>
      </c>
      <c r="L415" s="34" t="s">
        <v>744</v>
      </c>
      <c r="M415" s="36">
        <v>1.04</v>
      </c>
      <c r="N415" s="69" t="s">
        <v>1456</v>
      </c>
      <c r="O415" s="69" t="s">
        <v>30</v>
      </c>
      <c r="P415" s="37" t="s">
        <v>493</v>
      </c>
      <c r="Q415" s="38">
        <v>2023</v>
      </c>
      <c r="R415" s="39" t="s">
        <v>470</v>
      </c>
      <c r="S415" s="37" t="s">
        <v>493</v>
      </c>
      <c r="T415" s="39" t="s">
        <v>494</v>
      </c>
      <c r="U415" s="39" t="s">
        <v>495</v>
      </c>
      <c r="V415" s="39" t="s">
        <v>791</v>
      </c>
      <c r="W415" s="40" t="s">
        <v>768</v>
      </c>
      <c r="X415" s="40" t="s">
        <v>485</v>
      </c>
      <c r="Y415" s="41"/>
      <c r="Z415" s="274">
        <v>0</v>
      </c>
      <c r="AA415" s="42"/>
      <c r="AB415" s="43">
        <v>267277.92</v>
      </c>
      <c r="AC415" s="43">
        <v>0</v>
      </c>
      <c r="AD415" s="43"/>
      <c r="AE415" s="43">
        <v>0</v>
      </c>
      <c r="AF415" s="44"/>
      <c r="AG415" s="45">
        <f t="shared" si="341"/>
        <v>267277.92</v>
      </c>
      <c r="AH415" s="45">
        <f t="shared" si="342"/>
        <v>277969.0368</v>
      </c>
      <c r="AI415" s="45">
        <f t="shared" si="346"/>
        <v>277969.0368</v>
      </c>
      <c r="AJ415" s="46">
        <v>0</v>
      </c>
      <c r="AK415" s="46">
        <v>0</v>
      </c>
      <c r="AL415" s="46">
        <f t="shared" si="316"/>
        <v>0</v>
      </c>
      <c r="AM415" s="46">
        <v>0</v>
      </c>
      <c r="AN415" s="46">
        <f t="shared" si="324"/>
        <v>0</v>
      </c>
      <c r="AO415" s="46">
        <v>0</v>
      </c>
      <c r="AP415" s="46">
        <f t="shared" si="317"/>
        <v>0</v>
      </c>
      <c r="AQ415" s="46">
        <v>0</v>
      </c>
      <c r="AR415" s="46">
        <f t="shared" si="318"/>
        <v>0</v>
      </c>
      <c r="AS415" s="46">
        <v>0</v>
      </c>
      <c r="AT415" s="46">
        <f t="shared" si="319"/>
        <v>0</v>
      </c>
      <c r="AU415" s="46">
        <v>0</v>
      </c>
      <c r="AV415" s="46">
        <f t="shared" si="320"/>
        <v>0</v>
      </c>
      <c r="AW415" s="46">
        <v>0</v>
      </c>
      <c r="AX415" s="46">
        <f t="shared" si="321"/>
        <v>0</v>
      </c>
      <c r="AY415" s="46">
        <v>267277.92</v>
      </c>
      <c r="AZ415" s="46">
        <f t="shared" si="325"/>
        <v>277969.0368</v>
      </c>
      <c r="BA415" s="46">
        <v>0</v>
      </c>
      <c r="BB415" s="46">
        <f t="shared" si="326"/>
        <v>0</v>
      </c>
      <c r="BC415" s="46">
        <v>0</v>
      </c>
      <c r="BD415" s="46">
        <f t="shared" si="327"/>
        <v>0</v>
      </c>
      <c r="BE415" s="46">
        <v>0</v>
      </c>
      <c r="BF415" s="46">
        <f t="shared" si="328"/>
        <v>0</v>
      </c>
      <c r="BG415" s="46">
        <v>0</v>
      </c>
      <c r="BH415" s="46">
        <f t="shared" si="329"/>
        <v>0</v>
      </c>
      <c r="BI415" s="46">
        <v>0</v>
      </c>
      <c r="BJ415" s="46">
        <f t="shared" si="330"/>
        <v>0</v>
      </c>
      <c r="BK415" s="46">
        <v>0</v>
      </c>
      <c r="BL415" s="46">
        <f t="shared" si="331"/>
        <v>0</v>
      </c>
      <c r="BM415" s="46">
        <v>0</v>
      </c>
      <c r="BN415" s="46">
        <f t="shared" si="332"/>
        <v>0</v>
      </c>
      <c r="BO415" s="46">
        <v>0</v>
      </c>
      <c r="BP415" s="46">
        <f t="shared" si="333"/>
        <v>0</v>
      </c>
      <c r="BQ415" s="46">
        <v>0</v>
      </c>
      <c r="BR415" s="46">
        <f t="shared" si="334"/>
        <v>0</v>
      </c>
      <c r="BS415" s="46">
        <v>0</v>
      </c>
      <c r="BT415" s="46">
        <f t="shared" si="335"/>
        <v>0</v>
      </c>
      <c r="BU415" s="46">
        <v>0</v>
      </c>
      <c r="BV415" s="46">
        <f t="shared" si="336"/>
        <v>0</v>
      </c>
      <c r="BW415" s="46">
        <v>0</v>
      </c>
      <c r="BX415" s="46">
        <f t="shared" si="337"/>
        <v>0</v>
      </c>
      <c r="BY415" s="46">
        <v>0</v>
      </c>
      <c r="BZ415" s="46">
        <f t="shared" si="338"/>
        <v>0</v>
      </c>
      <c r="CA415" s="47">
        <v>0</v>
      </c>
      <c r="CB415" s="46">
        <f t="shared" si="339"/>
        <v>0</v>
      </c>
      <c r="CC415" s="48">
        <v>0</v>
      </c>
      <c r="CD415" s="46">
        <f t="shared" si="340"/>
        <v>0</v>
      </c>
      <c r="CE415" s="49">
        <v>20</v>
      </c>
      <c r="CF415" s="50">
        <f t="shared" si="344"/>
        <v>13898.45184</v>
      </c>
      <c r="CG415" s="51">
        <v>200458.44</v>
      </c>
      <c r="CH415" s="52"/>
      <c r="CI415" s="52"/>
      <c r="CJ415" s="52"/>
      <c r="CK415" s="53"/>
      <c r="CL415" s="53"/>
      <c r="CM415" s="53"/>
      <c r="CN415" s="53"/>
      <c r="CO415" s="53"/>
      <c r="CP415" s="53"/>
      <c r="CQ415" s="53"/>
      <c r="CR415" s="52">
        <f t="shared" si="350"/>
        <v>13898.45184</v>
      </c>
      <c r="CS415" s="52">
        <f t="shared" si="350"/>
        <v>13898.45184</v>
      </c>
      <c r="CT415" s="52">
        <f t="shared" si="350"/>
        <v>13898.45184</v>
      </c>
      <c r="CU415" s="52">
        <f t="shared" si="350"/>
        <v>13898.45184</v>
      </c>
      <c r="CV415" s="52">
        <f t="shared" si="350"/>
        <v>13898.45184</v>
      </c>
      <c r="CW415" s="52">
        <f t="shared" si="350"/>
        <v>13898.45184</v>
      </c>
      <c r="CX415" s="52">
        <f t="shared" si="350"/>
        <v>13898.45184</v>
      </c>
      <c r="CY415" s="52">
        <f t="shared" si="350"/>
        <v>13898.45184</v>
      </c>
      <c r="CZ415" s="52">
        <f t="shared" si="349"/>
        <v>13898.45184</v>
      </c>
      <c r="DA415" s="52">
        <f t="shared" si="349"/>
        <v>13898.45184</v>
      </c>
      <c r="DB415" s="52">
        <f t="shared" si="349"/>
        <v>13898.45184</v>
      </c>
      <c r="DC415" s="52">
        <f t="shared" si="349"/>
        <v>13898.45184</v>
      </c>
      <c r="DD415" s="52">
        <f t="shared" si="349"/>
        <v>13898.45184</v>
      </c>
      <c r="DE415" s="52">
        <f t="shared" si="349"/>
        <v>13898.45184</v>
      </c>
      <c r="DF415" s="52">
        <f t="shared" si="349"/>
        <v>13898.45184</v>
      </c>
      <c r="DG415" s="54">
        <v>66819.479999999981</v>
      </c>
      <c r="DH415" s="55">
        <v>15</v>
      </c>
      <c r="DI415" s="56" t="s">
        <v>745</v>
      </c>
      <c r="DJ415" s="57">
        <v>0</v>
      </c>
      <c r="DK415" s="57">
        <v>0</v>
      </c>
      <c r="DL415" s="57">
        <v>0</v>
      </c>
      <c r="DM415" s="57">
        <v>0</v>
      </c>
      <c r="DN415" s="57">
        <v>0</v>
      </c>
      <c r="DO415" s="57">
        <v>0</v>
      </c>
      <c r="DP415" s="58">
        <v>0</v>
      </c>
      <c r="DQ415" s="58">
        <v>0</v>
      </c>
      <c r="DR415" s="58">
        <v>0</v>
      </c>
      <c r="DS415" s="58">
        <v>0</v>
      </c>
    </row>
    <row r="416" spans="1:123" x14ac:dyDescent="0.25">
      <c r="A416" s="30" t="s">
        <v>1475</v>
      </c>
      <c r="B416" s="65">
        <v>2023292</v>
      </c>
      <c r="C416" s="66"/>
      <c r="D416" s="67" t="s">
        <v>1476</v>
      </c>
      <c r="E416" s="34" t="s">
        <v>548</v>
      </c>
      <c r="F416" s="34" t="s">
        <v>489</v>
      </c>
      <c r="G416" s="34" t="s">
        <v>463</v>
      </c>
      <c r="H416" s="34" t="s">
        <v>54</v>
      </c>
      <c r="I416" s="34" t="s">
        <v>490</v>
      </c>
      <c r="J416" s="34" t="s">
        <v>767</v>
      </c>
      <c r="K416" s="34" t="s">
        <v>491</v>
      </c>
      <c r="L416" s="34" t="s">
        <v>744</v>
      </c>
      <c r="M416" s="36">
        <v>1.04</v>
      </c>
      <c r="N416" s="69" t="s">
        <v>1456</v>
      </c>
      <c r="O416" s="69" t="s">
        <v>30</v>
      </c>
      <c r="P416" s="37" t="s">
        <v>493</v>
      </c>
      <c r="Q416" s="38">
        <v>2023</v>
      </c>
      <c r="R416" s="39" t="s">
        <v>470</v>
      </c>
      <c r="S416" s="37" t="s">
        <v>493</v>
      </c>
      <c r="T416" s="39" t="s">
        <v>494</v>
      </c>
      <c r="U416" s="39" t="s">
        <v>495</v>
      </c>
      <c r="V416" s="39" t="s">
        <v>791</v>
      </c>
      <c r="W416" s="40" t="s">
        <v>768</v>
      </c>
      <c r="X416" s="40" t="s">
        <v>485</v>
      </c>
      <c r="Y416" s="41"/>
      <c r="Z416" s="274">
        <v>0</v>
      </c>
      <c r="AA416" s="42"/>
      <c r="AB416" s="43">
        <v>267277.92</v>
      </c>
      <c r="AC416" s="43">
        <v>0</v>
      </c>
      <c r="AD416" s="43"/>
      <c r="AE416" s="43">
        <v>0</v>
      </c>
      <c r="AF416" s="44"/>
      <c r="AG416" s="45">
        <f t="shared" si="341"/>
        <v>267277.92</v>
      </c>
      <c r="AH416" s="45">
        <f t="shared" si="342"/>
        <v>277969.0368</v>
      </c>
      <c r="AI416" s="45">
        <f t="shared" si="346"/>
        <v>277969.0368</v>
      </c>
      <c r="AJ416" s="46">
        <v>0</v>
      </c>
      <c r="AK416" s="46">
        <v>0</v>
      </c>
      <c r="AL416" s="46">
        <f t="shared" si="316"/>
        <v>0</v>
      </c>
      <c r="AM416" s="46">
        <v>0</v>
      </c>
      <c r="AN416" s="46">
        <f t="shared" si="324"/>
        <v>0</v>
      </c>
      <c r="AO416" s="46">
        <v>0</v>
      </c>
      <c r="AP416" s="46">
        <f t="shared" si="317"/>
        <v>0</v>
      </c>
      <c r="AQ416" s="46">
        <v>0</v>
      </c>
      <c r="AR416" s="46">
        <f t="shared" si="318"/>
        <v>0</v>
      </c>
      <c r="AS416" s="46">
        <v>0</v>
      </c>
      <c r="AT416" s="46">
        <f t="shared" si="319"/>
        <v>0</v>
      </c>
      <c r="AU416" s="46">
        <v>0</v>
      </c>
      <c r="AV416" s="46">
        <f t="shared" si="320"/>
        <v>0</v>
      </c>
      <c r="AW416" s="46">
        <v>0</v>
      </c>
      <c r="AX416" s="46">
        <f t="shared" si="321"/>
        <v>0</v>
      </c>
      <c r="AY416" s="46">
        <v>0</v>
      </c>
      <c r="AZ416" s="46">
        <f t="shared" si="325"/>
        <v>0</v>
      </c>
      <c r="BA416" s="46">
        <v>267277.92</v>
      </c>
      <c r="BB416" s="46">
        <f t="shared" si="326"/>
        <v>277969.0368</v>
      </c>
      <c r="BC416" s="46">
        <v>0</v>
      </c>
      <c r="BD416" s="46">
        <f t="shared" si="327"/>
        <v>0</v>
      </c>
      <c r="BE416" s="46">
        <v>0</v>
      </c>
      <c r="BF416" s="46">
        <f t="shared" si="328"/>
        <v>0</v>
      </c>
      <c r="BG416" s="46">
        <v>0</v>
      </c>
      <c r="BH416" s="46">
        <f t="shared" si="329"/>
        <v>0</v>
      </c>
      <c r="BI416" s="46">
        <v>0</v>
      </c>
      <c r="BJ416" s="46">
        <f t="shared" si="330"/>
        <v>0</v>
      </c>
      <c r="BK416" s="46">
        <v>0</v>
      </c>
      <c r="BL416" s="46">
        <f t="shared" si="331"/>
        <v>0</v>
      </c>
      <c r="BM416" s="46">
        <v>0</v>
      </c>
      <c r="BN416" s="46">
        <f t="shared" si="332"/>
        <v>0</v>
      </c>
      <c r="BO416" s="46">
        <v>0</v>
      </c>
      <c r="BP416" s="46">
        <f t="shared" si="333"/>
        <v>0</v>
      </c>
      <c r="BQ416" s="46">
        <v>0</v>
      </c>
      <c r="BR416" s="46">
        <f t="shared" si="334"/>
        <v>0</v>
      </c>
      <c r="BS416" s="46">
        <v>0</v>
      </c>
      <c r="BT416" s="46">
        <f t="shared" si="335"/>
        <v>0</v>
      </c>
      <c r="BU416" s="46">
        <v>0</v>
      </c>
      <c r="BV416" s="46">
        <f t="shared" si="336"/>
        <v>0</v>
      </c>
      <c r="BW416" s="46">
        <v>0</v>
      </c>
      <c r="BX416" s="46">
        <f t="shared" si="337"/>
        <v>0</v>
      </c>
      <c r="BY416" s="46">
        <v>0</v>
      </c>
      <c r="BZ416" s="46">
        <f t="shared" si="338"/>
        <v>0</v>
      </c>
      <c r="CA416" s="47">
        <v>0</v>
      </c>
      <c r="CB416" s="46">
        <f t="shared" si="339"/>
        <v>0</v>
      </c>
      <c r="CC416" s="48">
        <v>0</v>
      </c>
      <c r="CD416" s="46">
        <f t="shared" si="340"/>
        <v>0</v>
      </c>
      <c r="CE416" s="49">
        <v>20</v>
      </c>
      <c r="CF416" s="50">
        <f t="shared" si="344"/>
        <v>13898.45184</v>
      </c>
      <c r="CG416" s="51">
        <v>187094.54399999999</v>
      </c>
      <c r="CH416" s="52"/>
      <c r="CI416" s="52"/>
      <c r="CJ416" s="52"/>
      <c r="CK416" s="53"/>
      <c r="CL416" s="53"/>
      <c r="CM416" s="53"/>
      <c r="CN416" s="53"/>
      <c r="CO416" s="53"/>
      <c r="CP416" s="53"/>
      <c r="CQ416" s="53"/>
      <c r="CR416" s="53"/>
      <c r="CS416" s="52">
        <f t="shared" si="350"/>
        <v>13898.45184</v>
      </c>
      <c r="CT416" s="52">
        <f t="shared" si="350"/>
        <v>13898.45184</v>
      </c>
      <c r="CU416" s="52">
        <f t="shared" si="350"/>
        <v>13898.45184</v>
      </c>
      <c r="CV416" s="52">
        <f t="shared" si="350"/>
        <v>13898.45184</v>
      </c>
      <c r="CW416" s="52">
        <f t="shared" si="350"/>
        <v>13898.45184</v>
      </c>
      <c r="CX416" s="52">
        <f t="shared" si="350"/>
        <v>13898.45184</v>
      </c>
      <c r="CY416" s="52">
        <f t="shared" si="350"/>
        <v>13898.45184</v>
      </c>
      <c r="CZ416" s="52">
        <f t="shared" si="349"/>
        <v>13898.45184</v>
      </c>
      <c r="DA416" s="52">
        <f t="shared" si="349"/>
        <v>13898.45184</v>
      </c>
      <c r="DB416" s="52">
        <f t="shared" si="349"/>
        <v>13898.45184</v>
      </c>
      <c r="DC416" s="52">
        <f t="shared" si="349"/>
        <v>13898.45184</v>
      </c>
      <c r="DD416" s="52">
        <f t="shared" si="349"/>
        <v>13898.45184</v>
      </c>
      <c r="DE416" s="52">
        <f t="shared" si="349"/>
        <v>13898.45184</v>
      </c>
      <c r="DF416" s="52">
        <f t="shared" si="349"/>
        <v>13898.45184</v>
      </c>
      <c r="DG416" s="54">
        <v>80183.375999999989</v>
      </c>
      <c r="DH416" s="55">
        <v>14</v>
      </c>
      <c r="DI416" s="56" t="s">
        <v>745</v>
      </c>
      <c r="DJ416" s="57">
        <v>0</v>
      </c>
      <c r="DK416" s="57">
        <v>0</v>
      </c>
      <c r="DL416" s="57">
        <v>0</v>
      </c>
      <c r="DM416" s="57">
        <v>0</v>
      </c>
      <c r="DN416" s="57">
        <v>0</v>
      </c>
      <c r="DO416" s="57">
        <v>0</v>
      </c>
      <c r="DP416" s="58">
        <v>0</v>
      </c>
      <c r="DQ416" s="58">
        <v>0</v>
      </c>
      <c r="DR416" s="58">
        <v>0</v>
      </c>
      <c r="DS416" s="58">
        <v>0</v>
      </c>
    </row>
    <row r="417" spans="1:123" x14ac:dyDescent="0.25">
      <c r="A417" s="30" t="s">
        <v>1477</v>
      </c>
      <c r="B417" s="65">
        <v>2023293</v>
      </c>
      <c r="C417" s="66"/>
      <c r="D417" s="67" t="s">
        <v>1478</v>
      </c>
      <c r="E417" s="34" t="s">
        <v>548</v>
      </c>
      <c r="F417" s="34" t="s">
        <v>489</v>
      </c>
      <c r="G417" s="34" t="s">
        <v>463</v>
      </c>
      <c r="H417" s="34" t="s">
        <v>54</v>
      </c>
      <c r="I417" s="34" t="s">
        <v>490</v>
      </c>
      <c r="J417" s="34" t="s">
        <v>767</v>
      </c>
      <c r="K417" s="34" t="s">
        <v>491</v>
      </c>
      <c r="L417" s="34" t="s">
        <v>744</v>
      </c>
      <c r="M417" s="36">
        <v>1.04</v>
      </c>
      <c r="N417" s="69" t="s">
        <v>1456</v>
      </c>
      <c r="O417" s="69" t="s">
        <v>30</v>
      </c>
      <c r="P417" s="37" t="s">
        <v>493</v>
      </c>
      <c r="Q417" s="38">
        <v>2023</v>
      </c>
      <c r="R417" s="39" t="s">
        <v>470</v>
      </c>
      <c r="S417" s="37" t="s">
        <v>493</v>
      </c>
      <c r="T417" s="39" t="s">
        <v>494</v>
      </c>
      <c r="U417" s="39" t="s">
        <v>495</v>
      </c>
      <c r="V417" s="39" t="s">
        <v>791</v>
      </c>
      <c r="W417" s="40" t="s">
        <v>768</v>
      </c>
      <c r="X417" s="40" t="s">
        <v>485</v>
      </c>
      <c r="Y417" s="41"/>
      <c r="Z417" s="274">
        <v>0</v>
      </c>
      <c r="AA417" s="42"/>
      <c r="AB417" s="43">
        <v>267277.92</v>
      </c>
      <c r="AC417" s="43">
        <v>0</v>
      </c>
      <c r="AD417" s="43"/>
      <c r="AE417" s="43">
        <v>0</v>
      </c>
      <c r="AF417" s="44"/>
      <c r="AG417" s="45">
        <f t="shared" si="341"/>
        <v>267277.92</v>
      </c>
      <c r="AH417" s="45">
        <f t="shared" si="342"/>
        <v>277969.0368</v>
      </c>
      <c r="AI417" s="45">
        <f t="shared" si="346"/>
        <v>277969.0368</v>
      </c>
      <c r="AJ417" s="46">
        <v>0</v>
      </c>
      <c r="AK417" s="46">
        <v>0</v>
      </c>
      <c r="AL417" s="46">
        <f t="shared" si="316"/>
        <v>0</v>
      </c>
      <c r="AM417" s="46">
        <v>0</v>
      </c>
      <c r="AN417" s="46">
        <f t="shared" si="324"/>
        <v>0</v>
      </c>
      <c r="AO417" s="46">
        <v>0</v>
      </c>
      <c r="AP417" s="46">
        <f t="shared" si="317"/>
        <v>0</v>
      </c>
      <c r="AQ417" s="46">
        <v>0</v>
      </c>
      <c r="AR417" s="46">
        <f t="shared" si="318"/>
        <v>0</v>
      </c>
      <c r="AS417" s="46">
        <v>0</v>
      </c>
      <c r="AT417" s="46">
        <f t="shared" si="319"/>
        <v>0</v>
      </c>
      <c r="AU417" s="46">
        <v>0</v>
      </c>
      <c r="AV417" s="46">
        <f t="shared" si="320"/>
        <v>0</v>
      </c>
      <c r="AW417" s="46">
        <v>0</v>
      </c>
      <c r="AX417" s="46">
        <f t="shared" si="321"/>
        <v>0</v>
      </c>
      <c r="AY417" s="46">
        <v>0</v>
      </c>
      <c r="AZ417" s="46">
        <f t="shared" si="325"/>
        <v>0</v>
      </c>
      <c r="BA417" s="46">
        <v>0</v>
      </c>
      <c r="BB417" s="46">
        <f t="shared" si="326"/>
        <v>0</v>
      </c>
      <c r="BC417" s="46">
        <v>267277.92</v>
      </c>
      <c r="BD417" s="46">
        <f t="shared" si="327"/>
        <v>277969.0368</v>
      </c>
      <c r="BE417" s="46">
        <v>0</v>
      </c>
      <c r="BF417" s="46">
        <f t="shared" si="328"/>
        <v>0</v>
      </c>
      <c r="BG417" s="46">
        <v>0</v>
      </c>
      <c r="BH417" s="46">
        <f t="shared" si="329"/>
        <v>0</v>
      </c>
      <c r="BI417" s="46">
        <v>0</v>
      </c>
      <c r="BJ417" s="46">
        <f t="shared" si="330"/>
        <v>0</v>
      </c>
      <c r="BK417" s="46">
        <v>0</v>
      </c>
      <c r="BL417" s="46">
        <f t="shared" si="331"/>
        <v>0</v>
      </c>
      <c r="BM417" s="46">
        <v>0</v>
      </c>
      <c r="BN417" s="46">
        <f t="shared" si="332"/>
        <v>0</v>
      </c>
      <c r="BO417" s="46">
        <v>0</v>
      </c>
      <c r="BP417" s="46">
        <f t="shared" si="333"/>
        <v>0</v>
      </c>
      <c r="BQ417" s="46">
        <v>0</v>
      </c>
      <c r="BR417" s="46">
        <f t="shared" si="334"/>
        <v>0</v>
      </c>
      <c r="BS417" s="46">
        <v>0</v>
      </c>
      <c r="BT417" s="46">
        <f t="shared" si="335"/>
        <v>0</v>
      </c>
      <c r="BU417" s="46">
        <v>0</v>
      </c>
      <c r="BV417" s="46">
        <f t="shared" si="336"/>
        <v>0</v>
      </c>
      <c r="BW417" s="46">
        <v>0</v>
      </c>
      <c r="BX417" s="46">
        <f t="shared" si="337"/>
        <v>0</v>
      </c>
      <c r="BY417" s="46">
        <v>0</v>
      </c>
      <c r="BZ417" s="46">
        <f t="shared" si="338"/>
        <v>0</v>
      </c>
      <c r="CA417" s="47">
        <v>0</v>
      </c>
      <c r="CB417" s="46">
        <f t="shared" si="339"/>
        <v>0</v>
      </c>
      <c r="CC417" s="48">
        <v>0</v>
      </c>
      <c r="CD417" s="46">
        <f t="shared" si="340"/>
        <v>0</v>
      </c>
      <c r="CE417" s="49">
        <v>20</v>
      </c>
      <c r="CF417" s="50">
        <f t="shared" si="344"/>
        <v>13898.45184</v>
      </c>
      <c r="CG417" s="51">
        <v>173730.64799999999</v>
      </c>
      <c r="CH417" s="52"/>
      <c r="CI417" s="52"/>
      <c r="CJ417" s="52"/>
      <c r="CK417" s="53"/>
      <c r="CL417" s="53"/>
      <c r="CM417" s="53"/>
      <c r="CN417" s="53"/>
      <c r="CO417" s="53"/>
      <c r="CP417" s="53"/>
      <c r="CQ417" s="53"/>
      <c r="CR417" s="53"/>
      <c r="CS417" s="53"/>
      <c r="CT417" s="52">
        <f t="shared" si="350"/>
        <v>13898.45184</v>
      </c>
      <c r="CU417" s="52">
        <f t="shared" si="350"/>
        <v>13898.45184</v>
      </c>
      <c r="CV417" s="52">
        <f t="shared" si="350"/>
        <v>13898.45184</v>
      </c>
      <c r="CW417" s="52">
        <f t="shared" si="350"/>
        <v>13898.45184</v>
      </c>
      <c r="CX417" s="52">
        <f t="shared" si="350"/>
        <v>13898.45184</v>
      </c>
      <c r="CY417" s="52">
        <f t="shared" si="350"/>
        <v>13898.45184</v>
      </c>
      <c r="CZ417" s="52">
        <f t="shared" si="349"/>
        <v>13898.45184</v>
      </c>
      <c r="DA417" s="52">
        <f t="shared" si="349"/>
        <v>13898.45184</v>
      </c>
      <c r="DB417" s="52">
        <f t="shared" si="349"/>
        <v>13898.45184</v>
      </c>
      <c r="DC417" s="52">
        <f t="shared" si="349"/>
        <v>13898.45184</v>
      </c>
      <c r="DD417" s="52">
        <f t="shared" si="349"/>
        <v>13898.45184</v>
      </c>
      <c r="DE417" s="52">
        <f t="shared" si="349"/>
        <v>13898.45184</v>
      </c>
      <c r="DF417" s="52">
        <f t="shared" si="349"/>
        <v>13898.45184</v>
      </c>
      <c r="DG417" s="54">
        <v>93547.271999999997</v>
      </c>
      <c r="DH417" s="55">
        <v>13</v>
      </c>
      <c r="DI417" s="56" t="s">
        <v>745</v>
      </c>
      <c r="DJ417" s="57">
        <v>0</v>
      </c>
      <c r="DK417" s="57">
        <v>0</v>
      </c>
      <c r="DL417" s="57">
        <v>0</v>
      </c>
      <c r="DM417" s="57">
        <v>0</v>
      </c>
      <c r="DN417" s="57">
        <v>0</v>
      </c>
      <c r="DO417" s="57">
        <v>0</v>
      </c>
      <c r="DP417" s="58">
        <v>0</v>
      </c>
      <c r="DQ417" s="58">
        <v>0</v>
      </c>
      <c r="DR417" s="58">
        <v>0</v>
      </c>
      <c r="DS417" s="58">
        <v>0</v>
      </c>
    </row>
    <row r="418" spans="1:123" x14ac:dyDescent="0.25">
      <c r="A418" s="30" t="s">
        <v>1479</v>
      </c>
      <c r="B418" s="65">
        <v>2023294</v>
      </c>
      <c r="C418" s="66"/>
      <c r="D418" s="67" t="s">
        <v>1480</v>
      </c>
      <c r="E418" s="34" t="s">
        <v>548</v>
      </c>
      <c r="F418" s="34" t="s">
        <v>489</v>
      </c>
      <c r="G418" s="34" t="s">
        <v>463</v>
      </c>
      <c r="H418" s="34" t="s">
        <v>54</v>
      </c>
      <c r="I418" s="34" t="s">
        <v>490</v>
      </c>
      <c r="J418" s="34" t="s">
        <v>767</v>
      </c>
      <c r="K418" s="34" t="s">
        <v>491</v>
      </c>
      <c r="L418" s="34" t="s">
        <v>744</v>
      </c>
      <c r="M418" s="36">
        <v>1.04</v>
      </c>
      <c r="N418" s="69" t="s">
        <v>1456</v>
      </c>
      <c r="O418" s="69" t="s">
        <v>30</v>
      </c>
      <c r="P418" s="37" t="s">
        <v>493</v>
      </c>
      <c r="Q418" s="38">
        <v>2023</v>
      </c>
      <c r="R418" s="39" t="s">
        <v>470</v>
      </c>
      <c r="S418" s="37" t="s">
        <v>493</v>
      </c>
      <c r="T418" s="39" t="s">
        <v>494</v>
      </c>
      <c r="U418" s="39" t="s">
        <v>495</v>
      </c>
      <c r="V418" s="39" t="s">
        <v>791</v>
      </c>
      <c r="W418" s="40" t="s">
        <v>768</v>
      </c>
      <c r="X418" s="40" t="s">
        <v>485</v>
      </c>
      <c r="Y418" s="41"/>
      <c r="Z418" s="274">
        <v>0</v>
      </c>
      <c r="AA418" s="42"/>
      <c r="AB418" s="43">
        <v>267277.92</v>
      </c>
      <c r="AC418" s="43">
        <v>0</v>
      </c>
      <c r="AD418" s="43"/>
      <c r="AE418" s="43">
        <v>0</v>
      </c>
      <c r="AF418" s="44"/>
      <c r="AG418" s="45">
        <f t="shared" si="341"/>
        <v>267277.92</v>
      </c>
      <c r="AH418" s="45">
        <f t="shared" si="342"/>
        <v>277969.0368</v>
      </c>
      <c r="AI418" s="45">
        <f t="shared" si="346"/>
        <v>277969.0368</v>
      </c>
      <c r="AJ418" s="46">
        <v>0</v>
      </c>
      <c r="AK418" s="46">
        <v>0</v>
      </c>
      <c r="AL418" s="46">
        <f t="shared" ref="AL418:AL481" si="351">M418*AK418</f>
        <v>0</v>
      </c>
      <c r="AM418" s="46">
        <v>0</v>
      </c>
      <c r="AN418" s="46">
        <f t="shared" si="324"/>
        <v>0</v>
      </c>
      <c r="AO418" s="46">
        <v>0</v>
      </c>
      <c r="AP418" s="46">
        <f t="shared" ref="AP418:AP481" si="352">$M418*AO418</f>
        <v>0</v>
      </c>
      <c r="AQ418" s="46">
        <v>0</v>
      </c>
      <c r="AR418" s="46">
        <f t="shared" ref="AR418:AR481" si="353">$M418*AQ418</f>
        <v>0</v>
      </c>
      <c r="AS418" s="46">
        <v>0</v>
      </c>
      <c r="AT418" s="46">
        <f t="shared" ref="AT418:AT481" si="354">$M418*AS418</f>
        <v>0</v>
      </c>
      <c r="AU418" s="46">
        <v>0</v>
      </c>
      <c r="AV418" s="46">
        <f t="shared" ref="AV418:AV481" si="355">$M418*AU418</f>
        <v>0</v>
      </c>
      <c r="AW418" s="46">
        <v>0</v>
      </c>
      <c r="AX418" s="46">
        <f t="shared" ref="AX418:AX481" si="356">$M418*AW418</f>
        <v>0</v>
      </c>
      <c r="AY418" s="46">
        <v>0</v>
      </c>
      <c r="AZ418" s="46">
        <f t="shared" si="325"/>
        <v>0</v>
      </c>
      <c r="BA418" s="46">
        <v>0</v>
      </c>
      <c r="BB418" s="46">
        <f t="shared" si="326"/>
        <v>0</v>
      </c>
      <c r="BC418" s="46">
        <v>0</v>
      </c>
      <c r="BD418" s="46">
        <f t="shared" si="327"/>
        <v>0</v>
      </c>
      <c r="BE418" s="46">
        <v>267277.92</v>
      </c>
      <c r="BF418" s="46">
        <f t="shared" si="328"/>
        <v>277969.0368</v>
      </c>
      <c r="BG418" s="46">
        <v>0</v>
      </c>
      <c r="BH418" s="46">
        <f t="shared" si="329"/>
        <v>0</v>
      </c>
      <c r="BI418" s="46">
        <v>0</v>
      </c>
      <c r="BJ418" s="46">
        <f t="shared" si="330"/>
        <v>0</v>
      </c>
      <c r="BK418" s="46">
        <v>0</v>
      </c>
      <c r="BL418" s="46">
        <f t="shared" si="331"/>
        <v>0</v>
      </c>
      <c r="BM418" s="46">
        <v>0</v>
      </c>
      <c r="BN418" s="46">
        <f t="shared" si="332"/>
        <v>0</v>
      </c>
      <c r="BO418" s="46">
        <v>0</v>
      </c>
      <c r="BP418" s="46">
        <f t="shared" si="333"/>
        <v>0</v>
      </c>
      <c r="BQ418" s="46">
        <v>0</v>
      </c>
      <c r="BR418" s="46">
        <f t="shared" si="334"/>
        <v>0</v>
      </c>
      <c r="BS418" s="46">
        <v>0</v>
      </c>
      <c r="BT418" s="46">
        <f t="shared" si="335"/>
        <v>0</v>
      </c>
      <c r="BU418" s="46">
        <v>0</v>
      </c>
      <c r="BV418" s="46">
        <f t="shared" si="336"/>
        <v>0</v>
      </c>
      <c r="BW418" s="46">
        <v>0</v>
      </c>
      <c r="BX418" s="46">
        <f t="shared" si="337"/>
        <v>0</v>
      </c>
      <c r="BY418" s="46">
        <v>0</v>
      </c>
      <c r="BZ418" s="46">
        <f t="shared" si="338"/>
        <v>0</v>
      </c>
      <c r="CA418" s="47">
        <v>0</v>
      </c>
      <c r="CB418" s="46">
        <f t="shared" si="339"/>
        <v>0</v>
      </c>
      <c r="CC418" s="48">
        <v>0</v>
      </c>
      <c r="CD418" s="46">
        <f t="shared" si="340"/>
        <v>0</v>
      </c>
      <c r="CE418" s="49">
        <v>20</v>
      </c>
      <c r="CF418" s="50">
        <f t="shared" si="344"/>
        <v>13898.45184</v>
      </c>
      <c r="CG418" s="51">
        <v>160366.75199999998</v>
      </c>
      <c r="CH418" s="52"/>
      <c r="CI418" s="52"/>
      <c r="CJ418" s="52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2">
        <f>$CF418</f>
        <v>13898.45184</v>
      </c>
      <c r="CV418" s="52">
        <f>$CF418</f>
        <v>13898.45184</v>
      </c>
      <c r="CW418" s="52">
        <f>$CF418</f>
        <v>13898.45184</v>
      </c>
      <c r="CX418" s="52">
        <f>$CF418</f>
        <v>13898.45184</v>
      </c>
      <c r="CY418" s="52">
        <f>$CF418</f>
        <v>13898.45184</v>
      </c>
      <c r="CZ418" s="52">
        <f t="shared" si="349"/>
        <v>13898.45184</v>
      </c>
      <c r="DA418" s="52">
        <f t="shared" si="349"/>
        <v>13898.45184</v>
      </c>
      <c r="DB418" s="52">
        <f t="shared" si="349"/>
        <v>13898.45184</v>
      </c>
      <c r="DC418" s="52">
        <f t="shared" si="349"/>
        <v>13898.45184</v>
      </c>
      <c r="DD418" s="52">
        <f t="shared" si="349"/>
        <v>13898.45184</v>
      </c>
      <c r="DE418" s="52">
        <f t="shared" si="349"/>
        <v>13898.45184</v>
      </c>
      <c r="DF418" s="52">
        <f t="shared" si="349"/>
        <v>13898.45184</v>
      </c>
      <c r="DG418" s="54">
        <v>106911.16800000001</v>
      </c>
      <c r="DH418" s="55">
        <v>12</v>
      </c>
      <c r="DI418" s="56" t="s">
        <v>745</v>
      </c>
      <c r="DJ418" s="57">
        <v>0</v>
      </c>
      <c r="DK418" s="57">
        <v>0</v>
      </c>
      <c r="DL418" s="57">
        <v>0</v>
      </c>
      <c r="DM418" s="57">
        <v>0</v>
      </c>
      <c r="DN418" s="57">
        <v>0</v>
      </c>
      <c r="DO418" s="57">
        <v>0</v>
      </c>
      <c r="DP418" s="58">
        <v>0</v>
      </c>
      <c r="DQ418" s="58">
        <v>0</v>
      </c>
      <c r="DR418" s="58">
        <v>0</v>
      </c>
      <c r="DS418" s="58">
        <v>0</v>
      </c>
    </row>
    <row r="419" spans="1:123" x14ac:dyDescent="0.25">
      <c r="A419" s="30" t="s">
        <v>1481</v>
      </c>
      <c r="B419" s="65">
        <v>2023295</v>
      </c>
      <c r="C419" s="66"/>
      <c r="D419" s="67" t="s">
        <v>1482</v>
      </c>
      <c r="E419" s="34" t="s">
        <v>548</v>
      </c>
      <c r="F419" s="34" t="s">
        <v>489</v>
      </c>
      <c r="G419" s="34" t="s">
        <v>463</v>
      </c>
      <c r="H419" s="34" t="s">
        <v>54</v>
      </c>
      <c r="I419" s="34" t="s">
        <v>490</v>
      </c>
      <c r="J419" s="34" t="s">
        <v>767</v>
      </c>
      <c r="K419" s="34" t="s">
        <v>491</v>
      </c>
      <c r="L419" s="34" t="s">
        <v>744</v>
      </c>
      <c r="M419" s="36">
        <v>1.04</v>
      </c>
      <c r="N419" s="69" t="s">
        <v>1456</v>
      </c>
      <c r="O419" s="69" t="s">
        <v>30</v>
      </c>
      <c r="P419" s="37" t="s">
        <v>493</v>
      </c>
      <c r="Q419" s="38">
        <v>2023</v>
      </c>
      <c r="R419" s="39" t="s">
        <v>470</v>
      </c>
      <c r="S419" s="37" t="s">
        <v>493</v>
      </c>
      <c r="T419" s="39" t="s">
        <v>494</v>
      </c>
      <c r="U419" s="39" t="s">
        <v>495</v>
      </c>
      <c r="V419" s="39" t="s">
        <v>791</v>
      </c>
      <c r="W419" s="40" t="s">
        <v>768</v>
      </c>
      <c r="X419" s="40" t="s">
        <v>485</v>
      </c>
      <c r="Y419" s="41"/>
      <c r="Z419" s="274">
        <v>0</v>
      </c>
      <c r="AA419" s="42"/>
      <c r="AB419" s="43">
        <v>267277.92</v>
      </c>
      <c r="AC419" s="43">
        <v>0</v>
      </c>
      <c r="AD419" s="43"/>
      <c r="AE419" s="43">
        <v>0</v>
      </c>
      <c r="AF419" s="44"/>
      <c r="AG419" s="45">
        <f t="shared" si="341"/>
        <v>267277.92</v>
      </c>
      <c r="AH419" s="45">
        <f t="shared" si="342"/>
        <v>277969.0368</v>
      </c>
      <c r="AI419" s="45">
        <f t="shared" si="346"/>
        <v>277969.0368</v>
      </c>
      <c r="AJ419" s="46">
        <v>0</v>
      </c>
      <c r="AK419" s="46">
        <v>0</v>
      </c>
      <c r="AL419" s="46">
        <f t="shared" si="351"/>
        <v>0</v>
      </c>
      <c r="AM419" s="46">
        <v>0</v>
      </c>
      <c r="AN419" s="46">
        <f t="shared" si="324"/>
        <v>0</v>
      </c>
      <c r="AO419" s="46">
        <v>0</v>
      </c>
      <c r="AP419" s="46">
        <f t="shared" si="352"/>
        <v>0</v>
      </c>
      <c r="AQ419" s="46">
        <v>0</v>
      </c>
      <c r="AR419" s="46">
        <f t="shared" si="353"/>
        <v>0</v>
      </c>
      <c r="AS419" s="46">
        <v>0</v>
      </c>
      <c r="AT419" s="46">
        <f t="shared" si="354"/>
        <v>0</v>
      </c>
      <c r="AU419" s="46">
        <v>0</v>
      </c>
      <c r="AV419" s="46">
        <f t="shared" si="355"/>
        <v>0</v>
      </c>
      <c r="AW419" s="46">
        <v>0</v>
      </c>
      <c r="AX419" s="46">
        <f t="shared" si="356"/>
        <v>0</v>
      </c>
      <c r="AY419" s="46">
        <v>0</v>
      </c>
      <c r="AZ419" s="46">
        <f t="shared" si="325"/>
        <v>0</v>
      </c>
      <c r="BA419" s="46">
        <v>0</v>
      </c>
      <c r="BB419" s="46">
        <f t="shared" si="326"/>
        <v>0</v>
      </c>
      <c r="BC419" s="46">
        <v>0</v>
      </c>
      <c r="BD419" s="46">
        <f t="shared" si="327"/>
        <v>0</v>
      </c>
      <c r="BE419" s="46">
        <v>0</v>
      </c>
      <c r="BF419" s="46">
        <f t="shared" si="328"/>
        <v>0</v>
      </c>
      <c r="BG419" s="46">
        <v>267277.92</v>
      </c>
      <c r="BH419" s="46">
        <f t="shared" si="329"/>
        <v>277969.0368</v>
      </c>
      <c r="BI419" s="46">
        <v>0</v>
      </c>
      <c r="BJ419" s="46">
        <f t="shared" si="330"/>
        <v>0</v>
      </c>
      <c r="BK419" s="46">
        <v>0</v>
      </c>
      <c r="BL419" s="46">
        <f t="shared" si="331"/>
        <v>0</v>
      </c>
      <c r="BM419" s="46">
        <v>0</v>
      </c>
      <c r="BN419" s="46">
        <f t="shared" si="332"/>
        <v>0</v>
      </c>
      <c r="BO419" s="46">
        <v>0</v>
      </c>
      <c r="BP419" s="46">
        <f t="shared" si="333"/>
        <v>0</v>
      </c>
      <c r="BQ419" s="46">
        <v>0</v>
      </c>
      <c r="BR419" s="46">
        <f t="shared" si="334"/>
        <v>0</v>
      </c>
      <c r="BS419" s="46">
        <v>0</v>
      </c>
      <c r="BT419" s="46">
        <f t="shared" si="335"/>
        <v>0</v>
      </c>
      <c r="BU419" s="46">
        <v>0</v>
      </c>
      <c r="BV419" s="46">
        <f t="shared" si="336"/>
        <v>0</v>
      </c>
      <c r="BW419" s="46">
        <v>0</v>
      </c>
      <c r="BX419" s="46">
        <f t="shared" si="337"/>
        <v>0</v>
      </c>
      <c r="BY419" s="46">
        <v>0</v>
      </c>
      <c r="BZ419" s="46">
        <f t="shared" si="338"/>
        <v>0</v>
      </c>
      <c r="CA419" s="47">
        <v>0</v>
      </c>
      <c r="CB419" s="46">
        <f t="shared" si="339"/>
        <v>0</v>
      </c>
      <c r="CC419" s="48">
        <v>0</v>
      </c>
      <c r="CD419" s="46">
        <f t="shared" si="340"/>
        <v>0</v>
      </c>
      <c r="CE419" s="49">
        <v>20</v>
      </c>
      <c r="CF419" s="50">
        <f t="shared" si="344"/>
        <v>13898.45184</v>
      </c>
      <c r="CG419" s="51">
        <v>147002.85599999997</v>
      </c>
      <c r="CH419" s="52"/>
      <c r="CI419" s="52"/>
      <c r="CJ419" s="52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2">
        <f>$CF419</f>
        <v>13898.45184</v>
      </c>
      <c r="CW419" s="52">
        <f>$CF419</f>
        <v>13898.45184</v>
      </c>
      <c r="CX419" s="52">
        <f>$CF419</f>
        <v>13898.45184</v>
      </c>
      <c r="CY419" s="52">
        <f>$CF419</f>
        <v>13898.45184</v>
      </c>
      <c r="CZ419" s="52">
        <f t="shared" ref="CZ419:DF434" si="357">$CF419</f>
        <v>13898.45184</v>
      </c>
      <c r="DA419" s="52">
        <f t="shared" si="357"/>
        <v>13898.45184</v>
      </c>
      <c r="DB419" s="52">
        <f t="shared" si="357"/>
        <v>13898.45184</v>
      </c>
      <c r="DC419" s="52">
        <f t="shared" si="357"/>
        <v>13898.45184</v>
      </c>
      <c r="DD419" s="52">
        <f t="shared" si="357"/>
        <v>13898.45184</v>
      </c>
      <c r="DE419" s="52">
        <f t="shared" si="357"/>
        <v>13898.45184</v>
      </c>
      <c r="DF419" s="52">
        <f t="shared" si="357"/>
        <v>13898.45184</v>
      </c>
      <c r="DG419" s="54">
        <v>120275.06400000001</v>
      </c>
      <c r="DH419" s="55">
        <v>11</v>
      </c>
      <c r="DI419" s="56" t="s">
        <v>745</v>
      </c>
      <c r="DJ419" s="57">
        <v>0</v>
      </c>
      <c r="DK419" s="57">
        <v>0</v>
      </c>
      <c r="DL419" s="57">
        <v>0</v>
      </c>
      <c r="DM419" s="57">
        <v>0</v>
      </c>
      <c r="DN419" s="57">
        <v>0</v>
      </c>
      <c r="DO419" s="57">
        <v>0</v>
      </c>
      <c r="DP419" s="58">
        <v>0</v>
      </c>
      <c r="DQ419" s="58">
        <v>0</v>
      </c>
      <c r="DR419" s="58">
        <v>0</v>
      </c>
      <c r="DS419" s="58">
        <v>0</v>
      </c>
    </row>
    <row r="420" spans="1:123" x14ac:dyDescent="0.25">
      <c r="A420" s="30" t="s">
        <v>1483</v>
      </c>
      <c r="B420" s="65">
        <v>2023296</v>
      </c>
      <c r="C420" s="66"/>
      <c r="D420" s="67" t="s">
        <v>1484</v>
      </c>
      <c r="E420" s="34" t="s">
        <v>548</v>
      </c>
      <c r="F420" s="34" t="s">
        <v>489</v>
      </c>
      <c r="G420" s="34" t="s">
        <v>463</v>
      </c>
      <c r="H420" s="34" t="s">
        <v>54</v>
      </c>
      <c r="I420" s="34" t="s">
        <v>490</v>
      </c>
      <c r="J420" s="34" t="s">
        <v>767</v>
      </c>
      <c r="K420" s="34" t="s">
        <v>491</v>
      </c>
      <c r="L420" s="34" t="s">
        <v>744</v>
      </c>
      <c r="M420" s="36">
        <v>1.04</v>
      </c>
      <c r="N420" s="69" t="s">
        <v>1456</v>
      </c>
      <c r="O420" s="69" t="s">
        <v>30</v>
      </c>
      <c r="P420" s="37" t="s">
        <v>493</v>
      </c>
      <c r="Q420" s="38">
        <v>2023</v>
      </c>
      <c r="R420" s="39" t="s">
        <v>470</v>
      </c>
      <c r="S420" s="37" t="s">
        <v>493</v>
      </c>
      <c r="T420" s="39" t="s">
        <v>494</v>
      </c>
      <c r="U420" s="39" t="s">
        <v>495</v>
      </c>
      <c r="V420" s="39" t="s">
        <v>791</v>
      </c>
      <c r="W420" s="40" t="s">
        <v>768</v>
      </c>
      <c r="X420" s="40" t="s">
        <v>485</v>
      </c>
      <c r="Y420" s="41"/>
      <c r="Z420" s="274">
        <v>0</v>
      </c>
      <c r="AA420" s="42"/>
      <c r="AB420" s="43">
        <v>267277.92</v>
      </c>
      <c r="AC420" s="43">
        <v>0</v>
      </c>
      <c r="AD420" s="43"/>
      <c r="AE420" s="43">
        <v>0</v>
      </c>
      <c r="AF420" s="44"/>
      <c r="AG420" s="45">
        <f t="shared" si="341"/>
        <v>267277.92</v>
      </c>
      <c r="AH420" s="45">
        <f t="shared" si="342"/>
        <v>277969.0368</v>
      </c>
      <c r="AI420" s="45">
        <f t="shared" si="346"/>
        <v>277969.0368</v>
      </c>
      <c r="AJ420" s="46">
        <v>0</v>
      </c>
      <c r="AK420" s="46">
        <v>0</v>
      </c>
      <c r="AL420" s="46">
        <f t="shared" si="351"/>
        <v>0</v>
      </c>
      <c r="AM420" s="46">
        <v>0</v>
      </c>
      <c r="AN420" s="46">
        <f t="shared" si="324"/>
        <v>0</v>
      </c>
      <c r="AO420" s="46">
        <v>0</v>
      </c>
      <c r="AP420" s="46">
        <f t="shared" si="352"/>
        <v>0</v>
      </c>
      <c r="AQ420" s="46">
        <v>0</v>
      </c>
      <c r="AR420" s="46">
        <f t="shared" si="353"/>
        <v>0</v>
      </c>
      <c r="AS420" s="46">
        <v>0</v>
      </c>
      <c r="AT420" s="46">
        <f t="shared" si="354"/>
        <v>0</v>
      </c>
      <c r="AU420" s="46">
        <v>0</v>
      </c>
      <c r="AV420" s="46">
        <f t="shared" si="355"/>
        <v>0</v>
      </c>
      <c r="AW420" s="46">
        <v>0</v>
      </c>
      <c r="AX420" s="46">
        <f t="shared" si="356"/>
        <v>0</v>
      </c>
      <c r="AY420" s="46">
        <v>0</v>
      </c>
      <c r="AZ420" s="46">
        <f t="shared" si="325"/>
        <v>0</v>
      </c>
      <c r="BA420" s="46">
        <v>0</v>
      </c>
      <c r="BB420" s="46">
        <f t="shared" si="326"/>
        <v>0</v>
      </c>
      <c r="BC420" s="46">
        <v>0</v>
      </c>
      <c r="BD420" s="46">
        <f t="shared" si="327"/>
        <v>0</v>
      </c>
      <c r="BE420" s="46">
        <v>0</v>
      </c>
      <c r="BF420" s="46">
        <f t="shared" si="328"/>
        <v>0</v>
      </c>
      <c r="BG420" s="46">
        <v>0</v>
      </c>
      <c r="BH420" s="46">
        <f t="shared" si="329"/>
        <v>0</v>
      </c>
      <c r="BI420" s="46">
        <v>267277.92</v>
      </c>
      <c r="BJ420" s="46">
        <f t="shared" si="330"/>
        <v>277969.0368</v>
      </c>
      <c r="BK420" s="46">
        <v>0</v>
      </c>
      <c r="BL420" s="46">
        <f t="shared" si="331"/>
        <v>0</v>
      </c>
      <c r="BM420" s="46">
        <v>0</v>
      </c>
      <c r="BN420" s="46">
        <f t="shared" si="332"/>
        <v>0</v>
      </c>
      <c r="BO420" s="46">
        <v>0</v>
      </c>
      <c r="BP420" s="46">
        <f t="shared" si="333"/>
        <v>0</v>
      </c>
      <c r="BQ420" s="46">
        <v>0</v>
      </c>
      <c r="BR420" s="46">
        <f t="shared" si="334"/>
        <v>0</v>
      </c>
      <c r="BS420" s="46">
        <v>0</v>
      </c>
      <c r="BT420" s="46">
        <f t="shared" si="335"/>
        <v>0</v>
      </c>
      <c r="BU420" s="46">
        <v>0</v>
      </c>
      <c r="BV420" s="46">
        <f t="shared" si="336"/>
        <v>0</v>
      </c>
      <c r="BW420" s="46">
        <v>0</v>
      </c>
      <c r="BX420" s="46">
        <f t="shared" si="337"/>
        <v>0</v>
      </c>
      <c r="BY420" s="46">
        <v>0</v>
      </c>
      <c r="BZ420" s="46">
        <f t="shared" si="338"/>
        <v>0</v>
      </c>
      <c r="CA420" s="47">
        <v>0</v>
      </c>
      <c r="CB420" s="46">
        <f t="shared" si="339"/>
        <v>0</v>
      </c>
      <c r="CC420" s="48">
        <v>0</v>
      </c>
      <c r="CD420" s="46">
        <f t="shared" si="340"/>
        <v>0</v>
      </c>
      <c r="CE420" s="49">
        <v>20</v>
      </c>
      <c r="CF420" s="50">
        <f t="shared" si="344"/>
        <v>13898.45184</v>
      </c>
      <c r="CG420" s="51">
        <v>133638.95999999996</v>
      </c>
      <c r="CH420" s="52"/>
      <c r="CI420" s="52"/>
      <c r="CJ420" s="52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2">
        <f>$CF420</f>
        <v>13898.45184</v>
      </c>
      <c r="CX420" s="52">
        <f>$CF420</f>
        <v>13898.45184</v>
      </c>
      <c r="CY420" s="52">
        <f>$CF420</f>
        <v>13898.45184</v>
      </c>
      <c r="CZ420" s="52">
        <f t="shared" si="357"/>
        <v>13898.45184</v>
      </c>
      <c r="DA420" s="52">
        <f t="shared" si="357"/>
        <v>13898.45184</v>
      </c>
      <c r="DB420" s="52">
        <f t="shared" si="357"/>
        <v>13898.45184</v>
      </c>
      <c r="DC420" s="52">
        <f t="shared" si="357"/>
        <v>13898.45184</v>
      </c>
      <c r="DD420" s="52">
        <f t="shared" si="357"/>
        <v>13898.45184</v>
      </c>
      <c r="DE420" s="52">
        <f t="shared" si="357"/>
        <v>13898.45184</v>
      </c>
      <c r="DF420" s="52">
        <f t="shared" si="357"/>
        <v>13898.45184</v>
      </c>
      <c r="DG420" s="54">
        <v>133638.96000000002</v>
      </c>
      <c r="DH420" s="55">
        <v>10</v>
      </c>
      <c r="DI420" s="56" t="s">
        <v>745</v>
      </c>
      <c r="DJ420" s="57">
        <v>0</v>
      </c>
      <c r="DK420" s="57">
        <v>0</v>
      </c>
      <c r="DL420" s="57">
        <v>0</v>
      </c>
      <c r="DM420" s="57">
        <v>0</v>
      </c>
      <c r="DN420" s="57">
        <v>0</v>
      </c>
      <c r="DO420" s="57">
        <v>0</v>
      </c>
      <c r="DP420" s="58">
        <v>0</v>
      </c>
      <c r="DQ420" s="58">
        <v>0</v>
      </c>
      <c r="DR420" s="58">
        <v>0</v>
      </c>
      <c r="DS420" s="58">
        <v>0</v>
      </c>
    </row>
    <row r="421" spans="1:123" x14ac:dyDescent="0.25">
      <c r="A421" s="30" t="s">
        <v>1485</v>
      </c>
      <c r="B421" s="65">
        <v>2023297</v>
      </c>
      <c r="C421" s="66"/>
      <c r="D421" s="67" t="s">
        <v>1486</v>
      </c>
      <c r="E421" s="34" t="s">
        <v>548</v>
      </c>
      <c r="F421" s="34" t="s">
        <v>489</v>
      </c>
      <c r="G421" s="34" t="s">
        <v>463</v>
      </c>
      <c r="H421" s="34" t="s">
        <v>54</v>
      </c>
      <c r="I421" s="34" t="s">
        <v>490</v>
      </c>
      <c r="J421" s="34" t="s">
        <v>767</v>
      </c>
      <c r="K421" s="34" t="s">
        <v>491</v>
      </c>
      <c r="L421" s="34" t="s">
        <v>744</v>
      </c>
      <c r="M421" s="36">
        <v>1.04</v>
      </c>
      <c r="N421" s="69" t="s">
        <v>1456</v>
      </c>
      <c r="O421" s="69" t="s">
        <v>30</v>
      </c>
      <c r="P421" s="37" t="s">
        <v>493</v>
      </c>
      <c r="Q421" s="38">
        <v>2023</v>
      </c>
      <c r="R421" s="39" t="s">
        <v>470</v>
      </c>
      <c r="S421" s="37" t="s">
        <v>493</v>
      </c>
      <c r="T421" s="39" t="s">
        <v>494</v>
      </c>
      <c r="U421" s="39" t="s">
        <v>495</v>
      </c>
      <c r="V421" s="39" t="s">
        <v>791</v>
      </c>
      <c r="W421" s="40" t="s">
        <v>768</v>
      </c>
      <c r="X421" s="40" t="s">
        <v>485</v>
      </c>
      <c r="Y421" s="41"/>
      <c r="Z421" s="274">
        <v>0</v>
      </c>
      <c r="AA421" s="42"/>
      <c r="AB421" s="43">
        <v>267277.92</v>
      </c>
      <c r="AC421" s="43">
        <v>0</v>
      </c>
      <c r="AD421" s="43"/>
      <c r="AE421" s="43">
        <v>0</v>
      </c>
      <c r="AF421" s="44"/>
      <c r="AG421" s="45">
        <f t="shared" si="341"/>
        <v>267277.92</v>
      </c>
      <c r="AH421" s="45">
        <f t="shared" si="342"/>
        <v>277969.0368</v>
      </c>
      <c r="AI421" s="45">
        <f t="shared" si="346"/>
        <v>277969.0368</v>
      </c>
      <c r="AJ421" s="46">
        <v>0</v>
      </c>
      <c r="AK421" s="46">
        <v>0</v>
      </c>
      <c r="AL421" s="46">
        <f t="shared" si="351"/>
        <v>0</v>
      </c>
      <c r="AM421" s="46">
        <v>0</v>
      </c>
      <c r="AN421" s="46">
        <f t="shared" si="324"/>
        <v>0</v>
      </c>
      <c r="AO421" s="46">
        <v>0</v>
      </c>
      <c r="AP421" s="46">
        <f t="shared" si="352"/>
        <v>0</v>
      </c>
      <c r="AQ421" s="46">
        <v>0</v>
      </c>
      <c r="AR421" s="46">
        <f t="shared" si="353"/>
        <v>0</v>
      </c>
      <c r="AS421" s="46">
        <v>0</v>
      </c>
      <c r="AT421" s="46">
        <f t="shared" si="354"/>
        <v>0</v>
      </c>
      <c r="AU421" s="46">
        <v>0</v>
      </c>
      <c r="AV421" s="46">
        <f t="shared" si="355"/>
        <v>0</v>
      </c>
      <c r="AW421" s="46">
        <v>0</v>
      </c>
      <c r="AX421" s="46">
        <f t="shared" si="356"/>
        <v>0</v>
      </c>
      <c r="AY421" s="46">
        <v>0</v>
      </c>
      <c r="AZ421" s="46">
        <f t="shared" si="325"/>
        <v>0</v>
      </c>
      <c r="BA421" s="46">
        <v>0</v>
      </c>
      <c r="BB421" s="46">
        <f t="shared" si="326"/>
        <v>0</v>
      </c>
      <c r="BC421" s="46">
        <v>0</v>
      </c>
      <c r="BD421" s="46">
        <f t="shared" si="327"/>
        <v>0</v>
      </c>
      <c r="BE421" s="46">
        <v>0</v>
      </c>
      <c r="BF421" s="46">
        <f t="shared" si="328"/>
        <v>0</v>
      </c>
      <c r="BG421" s="46">
        <v>0</v>
      </c>
      <c r="BH421" s="46">
        <f t="shared" si="329"/>
        <v>0</v>
      </c>
      <c r="BI421" s="46">
        <v>0</v>
      </c>
      <c r="BJ421" s="46">
        <f t="shared" si="330"/>
        <v>0</v>
      </c>
      <c r="BK421" s="46">
        <v>267277.92</v>
      </c>
      <c r="BL421" s="46">
        <f t="shared" si="331"/>
        <v>277969.0368</v>
      </c>
      <c r="BM421" s="46">
        <v>0</v>
      </c>
      <c r="BN421" s="46">
        <f t="shared" si="332"/>
        <v>0</v>
      </c>
      <c r="BO421" s="46">
        <v>0</v>
      </c>
      <c r="BP421" s="46">
        <f t="shared" si="333"/>
        <v>0</v>
      </c>
      <c r="BQ421" s="46">
        <v>0</v>
      </c>
      <c r="BR421" s="46">
        <f t="shared" si="334"/>
        <v>0</v>
      </c>
      <c r="BS421" s="46">
        <v>0</v>
      </c>
      <c r="BT421" s="46">
        <f t="shared" si="335"/>
        <v>0</v>
      </c>
      <c r="BU421" s="46">
        <v>0</v>
      </c>
      <c r="BV421" s="46">
        <f t="shared" si="336"/>
        <v>0</v>
      </c>
      <c r="BW421" s="46">
        <v>0</v>
      </c>
      <c r="BX421" s="46">
        <f t="shared" si="337"/>
        <v>0</v>
      </c>
      <c r="BY421" s="46">
        <v>0</v>
      </c>
      <c r="BZ421" s="46">
        <f t="shared" si="338"/>
        <v>0</v>
      </c>
      <c r="CA421" s="47">
        <v>0</v>
      </c>
      <c r="CB421" s="46">
        <f t="shared" si="339"/>
        <v>0</v>
      </c>
      <c r="CC421" s="48">
        <v>0</v>
      </c>
      <c r="CD421" s="46">
        <f t="shared" si="340"/>
        <v>0</v>
      </c>
      <c r="CE421" s="49">
        <v>20</v>
      </c>
      <c r="CF421" s="50">
        <f t="shared" si="344"/>
        <v>13898.45184</v>
      </c>
      <c r="CG421" s="51">
        <v>120275.06399999997</v>
      </c>
      <c r="CH421" s="52"/>
      <c r="CI421" s="52"/>
      <c r="CJ421" s="52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2">
        <f>$CF421</f>
        <v>13898.45184</v>
      </c>
      <c r="CY421" s="52">
        <f>$CF421</f>
        <v>13898.45184</v>
      </c>
      <c r="CZ421" s="52">
        <f t="shared" si="357"/>
        <v>13898.45184</v>
      </c>
      <c r="DA421" s="52">
        <f t="shared" si="357"/>
        <v>13898.45184</v>
      </c>
      <c r="DB421" s="52">
        <f t="shared" si="357"/>
        <v>13898.45184</v>
      </c>
      <c r="DC421" s="52">
        <f t="shared" si="357"/>
        <v>13898.45184</v>
      </c>
      <c r="DD421" s="52">
        <f t="shared" si="357"/>
        <v>13898.45184</v>
      </c>
      <c r="DE421" s="52">
        <f t="shared" si="357"/>
        <v>13898.45184</v>
      </c>
      <c r="DF421" s="52">
        <f t="shared" si="357"/>
        <v>13898.45184</v>
      </c>
      <c r="DG421" s="54">
        <v>147002.85600000003</v>
      </c>
      <c r="DH421" s="55">
        <v>9</v>
      </c>
      <c r="DI421" s="56" t="s">
        <v>745</v>
      </c>
      <c r="DJ421" s="57">
        <v>0</v>
      </c>
      <c r="DK421" s="57">
        <v>0</v>
      </c>
      <c r="DL421" s="57">
        <v>0</v>
      </c>
      <c r="DM421" s="57">
        <v>0</v>
      </c>
      <c r="DN421" s="57">
        <v>0</v>
      </c>
      <c r="DO421" s="57">
        <v>0</v>
      </c>
      <c r="DP421" s="58">
        <v>0</v>
      </c>
      <c r="DQ421" s="58">
        <v>0</v>
      </c>
      <c r="DR421" s="58">
        <v>0</v>
      </c>
      <c r="DS421" s="58">
        <v>0</v>
      </c>
    </row>
    <row r="422" spans="1:123" x14ac:dyDescent="0.25">
      <c r="A422" s="30" t="s">
        <v>1487</v>
      </c>
      <c r="B422" s="65">
        <v>2023298</v>
      </c>
      <c r="C422" s="66"/>
      <c r="D422" s="67" t="s">
        <v>1488</v>
      </c>
      <c r="E422" s="34" t="s">
        <v>548</v>
      </c>
      <c r="F422" s="34" t="s">
        <v>489</v>
      </c>
      <c r="G422" s="34" t="s">
        <v>463</v>
      </c>
      <c r="H422" s="34" t="s">
        <v>54</v>
      </c>
      <c r="I422" s="34" t="s">
        <v>490</v>
      </c>
      <c r="J422" s="34" t="s">
        <v>767</v>
      </c>
      <c r="K422" s="34" t="s">
        <v>491</v>
      </c>
      <c r="L422" s="34" t="s">
        <v>744</v>
      </c>
      <c r="M422" s="36">
        <v>1.04</v>
      </c>
      <c r="N422" s="69" t="s">
        <v>1456</v>
      </c>
      <c r="O422" s="69" t="s">
        <v>30</v>
      </c>
      <c r="P422" s="37" t="s">
        <v>493</v>
      </c>
      <c r="Q422" s="38">
        <v>2023</v>
      </c>
      <c r="R422" s="39" t="s">
        <v>470</v>
      </c>
      <c r="S422" s="37" t="s">
        <v>493</v>
      </c>
      <c r="T422" s="39" t="s">
        <v>494</v>
      </c>
      <c r="U422" s="39" t="s">
        <v>495</v>
      </c>
      <c r="V422" s="39" t="s">
        <v>791</v>
      </c>
      <c r="W422" s="40" t="s">
        <v>768</v>
      </c>
      <c r="X422" s="40" t="s">
        <v>485</v>
      </c>
      <c r="Y422" s="41"/>
      <c r="Z422" s="274">
        <v>0</v>
      </c>
      <c r="AA422" s="42"/>
      <c r="AB422" s="43">
        <v>267277.92</v>
      </c>
      <c r="AC422" s="43">
        <v>0</v>
      </c>
      <c r="AD422" s="43"/>
      <c r="AE422" s="43">
        <v>0</v>
      </c>
      <c r="AF422" s="44"/>
      <c r="AG422" s="45">
        <f t="shared" si="341"/>
        <v>267277.92</v>
      </c>
      <c r="AH422" s="45">
        <f t="shared" si="342"/>
        <v>277969.0368</v>
      </c>
      <c r="AI422" s="45">
        <f t="shared" si="346"/>
        <v>277969.0368</v>
      </c>
      <c r="AJ422" s="46">
        <v>0</v>
      </c>
      <c r="AK422" s="46">
        <v>0</v>
      </c>
      <c r="AL422" s="46">
        <f t="shared" si="351"/>
        <v>0</v>
      </c>
      <c r="AM422" s="46">
        <v>0</v>
      </c>
      <c r="AN422" s="46">
        <f t="shared" si="324"/>
        <v>0</v>
      </c>
      <c r="AO422" s="46">
        <v>0</v>
      </c>
      <c r="AP422" s="46">
        <f t="shared" si="352"/>
        <v>0</v>
      </c>
      <c r="AQ422" s="46">
        <v>0</v>
      </c>
      <c r="AR422" s="46">
        <f t="shared" si="353"/>
        <v>0</v>
      </c>
      <c r="AS422" s="46">
        <v>0</v>
      </c>
      <c r="AT422" s="46">
        <f t="shared" si="354"/>
        <v>0</v>
      </c>
      <c r="AU422" s="46">
        <v>0</v>
      </c>
      <c r="AV422" s="46">
        <f t="shared" si="355"/>
        <v>0</v>
      </c>
      <c r="AW422" s="46">
        <v>0</v>
      </c>
      <c r="AX422" s="46">
        <f t="shared" si="356"/>
        <v>0</v>
      </c>
      <c r="AY422" s="46">
        <v>0</v>
      </c>
      <c r="AZ422" s="46">
        <f t="shared" si="325"/>
        <v>0</v>
      </c>
      <c r="BA422" s="46">
        <v>0</v>
      </c>
      <c r="BB422" s="46">
        <f t="shared" si="326"/>
        <v>0</v>
      </c>
      <c r="BC422" s="46">
        <v>0</v>
      </c>
      <c r="BD422" s="46">
        <f t="shared" si="327"/>
        <v>0</v>
      </c>
      <c r="BE422" s="46">
        <v>0</v>
      </c>
      <c r="BF422" s="46">
        <f t="shared" si="328"/>
        <v>0</v>
      </c>
      <c r="BG422" s="46">
        <v>0</v>
      </c>
      <c r="BH422" s="46">
        <f t="shared" si="329"/>
        <v>0</v>
      </c>
      <c r="BI422" s="46">
        <v>0</v>
      </c>
      <c r="BJ422" s="46">
        <f t="shared" si="330"/>
        <v>0</v>
      </c>
      <c r="BK422" s="46">
        <v>0</v>
      </c>
      <c r="BL422" s="46">
        <f t="shared" si="331"/>
        <v>0</v>
      </c>
      <c r="BM422" s="46">
        <v>267277.92</v>
      </c>
      <c r="BN422" s="46">
        <f t="shared" si="332"/>
        <v>277969.0368</v>
      </c>
      <c r="BO422" s="46">
        <v>0</v>
      </c>
      <c r="BP422" s="46">
        <f t="shared" si="333"/>
        <v>0</v>
      </c>
      <c r="BQ422" s="46">
        <v>0</v>
      </c>
      <c r="BR422" s="46">
        <f t="shared" si="334"/>
        <v>0</v>
      </c>
      <c r="BS422" s="46">
        <v>0</v>
      </c>
      <c r="BT422" s="46">
        <f t="shared" si="335"/>
        <v>0</v>
      </c>
      <c r="BU422" s="46">
        <v>0</v>
      </c>
      <c r="BV422" s="46">
        <f t="shared" si="336"/>
        <v>0</v>
      </c>
      <c r="BW422" s="46">
        <v>0</v>
      </c>
      <c r="BX422" s="46">
        <f t="shared" si="337"/>
        <v>0</v>
      </c>
      <c r="BY422" s="46">
        <v>0</v>
      </c>
      <c r="BZ422" s="46">
        <f t="shared" si="338"/>
        <v>0</v>
      </c>
      <c r="CA422" s="47">
        <v>0</v>
      </c>
      <c r="CB422" s="46">
        <f t="shared" si="339"/>
        <v>0</v>
      </c>
      <c r="CC422" s="48">
        <v>0</v>
      </c>
      <c r="CD422" s="46">
        <f t="shared" si="340"/>
        <v>0</v>
      </c>
      <c r="CE422" s="49">
        <v>20</v>
      </c>
      <c r="CF422" s="50">
        <f t="shared" si="344"/>
        <v>13898.45184</v>
      </c>
      <c r="CG422" s="51">
        <v>106911.16799999998</v>
      </c>
      <c r="CH422" s="52"/>
      <c r="CI422" s="52"/>
      <c r="CJ422" s="52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2">
        <f>$CF422</f>
        <v>13898.45184</v>
      </c>
      <c r="CZ422" s="52">
        <f t="shared" si="357"/>
        <v>13898.45184</v>
      </c>
      <c r="DA422" s="52">
        <f t="shared" si="357"/>
        <v>13898.45184</v>
      </c>
      <c r="DB422" s="52">
        <f t="shared" si="357"/>
        <v>13898.45184</v>
      </c>
      <c r="DC422" s="52">
        <f t="shared" si="357"/>
        <v>13898.45184</v>
      </c>
      <c r="DD422" s="52">
        <f t="shared" si="357"/>
        <v>13898.45184</v>
      </c>
      <c r="DE422" s="52">
        <f t="shared" si="357"/>
        <v>13898.45184</v>
      </c>
      <c r="DF422" s="52">
        <f t="shared" si="357"/>
        <v>13898.45184</v>
      </c>
      <c r="DG422" s="54">
        <v>160366.75200000001</v>
      </c>
      <c r="DH422" s="55">
        <v>8</v>
      </c>
      <c r="DI422" s="56" t="s">
        <v>745</v>
      </c>
      <c r="DJ422" s="57">
        <v>0</v>
      </c>
      <c r="DK422" s="57">
        <v>0</v>
      </c>
      <c r="DL422" s="57">
        <v>0</v>
      </c>
      <c r="DM422" s="57">
        <v>0</v>
      </c>
      <c r="DN422" s="57">
        <v>0</v>
      </c>
      <c r="DO422" s="57">
        <v>0</v>
      </c>
      <c r="DP422" s="58">
        <v>0</v>
      </c>
      <c r="DQ422" s="58">
        <v>0</v>
      </c>
      <c r="DR422" s="58">
        <v>0</v>
      </c>
      <c r="DS422" s="58">
        <v>0</v>
      </c>
    </row>
    <row r="423" spans="1:123" x14ac:dyDescent="0.25">
      <c r="A423" s="30" t="s">
        <v>1489</v>
      </c>
      <c r="B423" s="65">
        <v>2023299</v>
      </c>
      <c r="C423" s="66"/>
      <c r="D423" s="67" t="s">
        <v>1490</v>
      </c>
      <c r="E423" s="34" t="s">
        <v>548</v>
      </c>
      <c r="F423" s="34" t="s">
        <v>489</v>
      </c>
      <c r="G423" s="34" t="s">
        <v>463</v>
      </c>
      <c r="H423" s="34" t="s">
        <v>54</v>
      </c>
      <c r="I423" s="34" t="s">
        <v>490</v>
      </c>
      <c r="J423" s="34" t="s">
        <v>767</v>
      </c>
      <c r="K423" s="34" t="s">
        <v>491</v>
      </c>
      <c r="L423" s="34" t="s">
        <v>744</v>
      </c>
      <c r="M423" s="36">
        <v>1.04</v>
      </c>
      <c r="N423" s="69" t="s">
        <v>1456</v>
      </c>
      <c r="O423" s="69" t="s">
        <v>30</v>
      </c>
      <c r="P423" s="37" t="s">
        <v>493</v>
      </c>
      <c r="Q423" s="38">
        <v>2023</v>
      </c>
      <c r="R423" s="39" t="s">
        <v>470</v>
      </c>
      <c r="S423" s="37" t="s">
        <v>493</v>
      </c>
      <c r="T423" s="39" t="s">
        <v>494</v>
      </c>
      <c r="U423" s="39" t="s">
        <v>495</v>
      </c>
      <c r="V423" s="39" t="s">
        <v>791</v>
      </c>
      <c r="W423" s="40" t="s">
        <v>768</v>
      </c>
      <c r="X423" s="40" t="s">
        <v>485</v>
      </c>
      <c r="Y423" s="41"/>
      <c r="Z423" s="274">
        <v>0</v>
      </c>
      <c r="AA423" s="42"/>
      <c r="AB423" s="43">
        <v>267277.92</v>
      </c>
      <c r="AC423" s="43">
        <v>0</v>
      </c>
      <c r="AD423" s="43"/>
      <c r="AE423" s="43">
        <v>0</v>
      </c>
      <c r="AF423" s="44"/>
      <c r="AG423" s="45">
        <f t="shared" si="341"/>
        <v>267277.92</v>
      </c>
      <c r="AH423" s="45">
        <f t="shared" si="342"/>
        <v>277969.0368</v>
      </c>
      <c r="AI423" s="45">
        <f t="shared" si="346"/>
        <v>277969.0368</v>
      </c>
      <c r="AJ423" s="46">
        <v>0</v>
      </c>
      <c r="AK423" s="46">
        <v>0</v>
      </c>
      <c r="AL423" s="46">
        <f t="shared" si="351"/>
        <v>0</v>
      </c>
      <c r="AM423" s="46">
        <v>0</v>
      </c>
      <c r="AN423" s="46">
        <f t="shared" si="324"/>
        <v>0</v>
      </c>
      <c r="AO423" s="46">
        <v>0</v>
      </c>
      <c r="AP423" s="46">
        <f t="shared" si="352"/>
        <v>0</v>
      </c>
      <c r="AQ423" s="46">
        <v>0</v>
      </c>
      <c r="AR423" s="46">
        <f t="shared" si="353"/>
        <v>0</v>
      </c>
      <c r="AS423" s="46">
        <v>0</v>
      </c>
      <c r="AT423" s="46">
        <f t="shared" si="354"/>
        <v>0</v>
      </c>
      <c r="AU423" s="46">
        <v>0</v>
      </c>
      <c r="AV423" s="46">
        <f t="shared" si="355"/>
        <v>0</v>
      </c>
      <c r="AW423" s="46">
        <v>0</v>
      </c>
      <c r="AX423" s="46">
        <f t="shared" si="356"/>
        <v>0</v>
      </c>
      <c r="AY423" s="46">
        <v>0</v>
      </c>
      <c r="AZ423" s="46">
        <f t="shared" si="325"/>
        <v>0</v>
      </c>
      <c r="BA423" s="46">
        <v>0</v>
      </c>
      <c r="BB423" s="46">
        <f t="shared" si="326"/>
        <v>0</v>
      </c>
      <c r="BC423" s="46">
        <v>0</v>
      </c>
      <c r="BD423" s="46">
        <f t="shared" si="327"/>
        <v>0</v>
      </c>
      <c r="BE423" s="46">
        <v>0</v>
      </c>
      <c r="BF423" s="46">
        <f t="shared" si="328"/>
        <v>0</v>
      </c>
      <c r="BG423" s="46">
        <v>0</v>
      </c>
      <c r="BH423" s="46">
        <f t="shared" si="329"/>
        <v>0</v>
      </c>
      <c r="BI423" s="46">
        <v>0</v>
      </c>
      <c r="BJ423" s="46">
        <f t="shared" si="330"/>
        <v>0</v>
      </c>
      <c r="BK423" s="46">
        <v>0</v>
      </c>
      <c r="BL423" s="46">
        <f t="shared" si="331"/>
        <v>0</v>
      </c>
      <c r="BM423" s="46">
        <v>0</v>
      </c>
      <c r="BN423" s="46">
        <f t="shared" si="332"/>
        <v>0</v>
      </c>
      <c r="BO423" s="46">
        <v>267277.92</v>
      </c>
      <c r="BP423" s="46">
        <f t="shared" si="333"/>
        <v>277969.0368</v>
      </c>
      <c r="BQ423" s="46">
        <v>0</v>
      </c>
      <c r="BR423" s="46">
        <f t="shared" si="334"/>
        <v>0</v>
      </c>
      <c r="BS423" s="46">
        <v>0</v>
      </c>
      <c r="BT423" s="46">
        <f t="shared" si="335"/>
        <v>0</v>
      </c>
      <c r="BU423" s="46">
        <v>0</v>
      </c>
      <c r="BV423" s="46">
        <f t="shared" si="336"/>
        <v>0</v>
      </c>
      <c r="BW423" s="46">
        <v>0</v>
      </c>
      <c r="BX423" s="46">
        <f t="shared" si="337"/>
        <v>0</v>
      </c>
      <c r="BY423" s="46">
        <v>0</v>
      </c>
      <c r="BZ423" s="46">
        <f t="shared" si="338"/>
        <v>0</v>
      </c>
      <c r="CA423" s="47">
        <v>0</v>
      </c>
      <c r="CB423" s="46">
        <f t="shared" si="339"/>
        <v>0</v>
      </c>
      <c r="CC423" s="48">
        <v>0</v>
      </c>
      <c r="CD423" s="46">
        <f t="shared" si="340"/>
        <v>0</v>
      </c>
      <c r="CE423" s="49">
        <v>20</v>
      </c>
      <c r="CF423" s="50">
        <f t="shared" si="344"/>
        <v>13898.45184</v>
      </c>
      <c r="CG423" s="51">
        <v>93547.271999999983</v>
      </c>
      <c r="CH423" s="52"/>
      <c r="CI423" s="52"/>
      <c r="CJ423" s="52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2">
        <f t="shared" si="357"/>
        <v>13898.45184</v>
      </c>
      <c r="DA423" s="52">
        <f t="shared" si="357"/>
        <v>13898.45184</v>
      </c>
      <c r="DB423" s="52">
        <f t="shared" si="357"/>
        <v>13898.45184</v>
      </c>
      <c r="DC423" s="52">
        <f t="shared" si="357"/>
        <v>13898.45184</v>
      </c>
      <c r="DD423" s="52">
        <f t="shared" si="357"/>
        <v>13898.45184</v>
      </c>
      <c r="DE423" s="52">
        <f t="shared" si="357"/>
        <v>13898.45184</v>
      </c>
      <c r="DF423" s="52">
        <f t="shared" si="357"/>
        <v>13898.45184</v>
      </c>
      <c r="DG423" s="54">
        <v>173730.64799999999</v>
      </c>
      <c r="DH423" s="55">
        <v>7</v>
      </c>
      <c r="DI423" s="56" t="s">
        <v>745</v>
      </c>
      <c r="DJ423" s="57">
        <v>0</v>
      </c>
      <c r="DK423" s="57">
        <v>0</v>
      </c>
      <c r="DL423" s="57">
        <v>0</v>
      </c>
      <c r="DM423" s="57">
        <v>0</v>
      </c>
      <c r="DN423" s="57">
        <v>0</v>
      </c>
      <c r="DO423" s="57">
        <v>0</v>
      </c>
      <c r="DP423" s="58">
        <v>0</v>
      </c>
      <c r="DQ423" s="58">
        <v>0</v>
      </c>
      <c r="DR423" s="58">
        <v>0</v>
      </c>
      <c r="DS423" s="58">
        <v>0</v>
      </c>
    </row>
    <row r="424" spans="1:123" x14ac:dyDescent="0.25">
      <c r="A424" s="30" t="s">
        <v>1491</v>
      </c>
      <c r="B424" s="65">
        <v>2023301</v>
      </c>
      <c r="C424" s="66"/>
      <c r="D424" s="67" t="s">
        <v>1492</v>
      </c>
      <c r="E424" s="34" t="s">
        <v>548</v>
      </c>
      <c r="F424" s="34" t="s">
        <v>489</v>
      </c>
      <c r="G424" s="34" t="s">
        <v>463</v>
      </c>
      <c r="H424" s="34" t="s">
        <v>54</v>
      </c>
      <c r="I424" s="34" t="s">
        <v>490</v>
      </c>
      <c r="J424" s="34" t="s">
        <v>767</v>
      </c>
      <c r="K424" s="34" t="s">
        <v>491</v>
      </c>
      <c r="L424" s="34" t="s">
        <v>744</v>
      </c>
      <c r="M424" s="36">
        <v>1.04</v>
      </c>
      <c r="N424" s="69" t="s">
        <v>468</v>
      </c>
      <c r="O424" s="69" t="s">
        <v>30</v>
      </c>
      <c r="P424" s="37" t="s">
        <v>493</v>
      </c>
      <c r="Q424" s="38">
        <v>2023</v>
      </c>
      <c r="R424" s="39" t="s">
        <v>470</v>
      </c>
      <c r="S424" s="37" t="s">
        <v>493</v>
      </c>
      <c r="T424" s="39" t="s">
        <v>494</v>
      </c>
      <c r="U424" s="39" t="s">
        <v>495</v>
      </c>
      <c r="V424" s="39" t="s">
        <v>550</v>
      </c>
      <c r="W424" s="40" t="s">
        <v>768</v>
      </c>
      <c r="X424" s="40" t="s">
        <v>504</v>
      </c>
      <c r="Y424" s="41"/>
      <c r="Z424" s="274">
        <v>0</v>
      </c>
      <c r="AA424" s="42"/>
      <c r="AB424" s="43">
        <v>73275.28</v>
      </c>
      <c r="AC424" s="43">
        <v>0</v>
      </c>
      <c r="AD424" s="43"/>
      <c r="AE424" s="43">
        <v>0</v>
      </c>
      <c r="AF424" s="44"/>
      <c r="AG424" s="45">
        <f t="shared" si="341"/>
        <v>73275.28</v>
      </c>
      <c r="AH424" s="45">
        <f t="shared" si="342"/>
        <v>76206.291200000007</v>
      </c>
      <c r="AI424" s="45">
        <f t="shared" si="346"/>
        <v>76206.291200000007</v>
      </c>
      <c r="AJ424" s="46">
        <v>0</v>
      </c>
      <c r="AK424" s="46">
        <v>0</v>
      </c>
      <c r="AL424" s="46">
        <f t="shared" si="351"/>
        <v>0</v>
      </c>
      <c r="AM424" s="46">
        <v>0</v>
      </c>
      <c r="AN424" s="46">
        <f t="shared" si="324"/>
        <v>0</v>
      </c>
      <c r="AO424" s="46">
        <v>73275.28</v>
      </c>
      <c r="AP424" s="46">
        <f t="shared" si="352"/>
        <v>76206.291200000007</v>
      </c>
      <c r="AQ424" s="46">
        <v>0</v>
      </c>
      <c r="AR424" s="46">
        <f t="shared" si="353"/>
        <v>0</v>
      </c>
      <c r="AS424" s="46">
        <v>0</v>
      </c>
      <c r="AT424" s="46">
        <f t="shared" si="354"/>
        <v>0</v>
      </c>
      <c r="AU424" s="46">
        <v>0</v>
      </c>
      <c r="AV424" s="46">
        <f t="shared" si="355"/>
        <v>0</v>
      </c>
      <c r="AW424" s="46">
        <v>0</v>
      </c>
      <c r="AX424" s="46">
        <f t="shared" si="356"/>
        <v>0</v>
      </c>
      <c r="AY424" s="46">
        <v>0</v>
      </c>
      <c r="AZ424" s="46">
        <f t="shared" si="325"/>
        <v>0</v>
      </c>
      <c r="BA424" s="46">
        <v>0</v>
      </c>
      <c r="BB424" s="46">
        <f t="shared" si="326"/>
        <v>0</v>
      </c>
      <c r="BC424" s="46">
        <v>0</v>
      </c>
      <c r="BD424" s="46">
        <f t="shared" si="327"/>
        <v>0</v>
      </c>
      <c r="BE424" s="46">
        <v>0</v>
      </c>
      <c r="BF424" s="46">
        <f t="shared" si="328"/>
        <v>0</v>
      </c>
      <c r="BG424" s="46">
        <v>0</v>
      </c>
      <c r="BH424" s="46">
        <f t="shared" si="329"/>
        <v>0</v>
      </c>
      <c r="BI424" s="46">
        <v>0</v>
      </c>
      <c r="BJ424" s="46">
        <f t="shared" si="330"/>
        <v>0</v>
      </c>
      <c r="BK424" s="46">
        <v>0</v>
      </c>
      <c r="BL424" s="46">
        <f t="shared" si="331"/>
        <v>0</v>
      </c>
      <c r="BM424" s="46">
        <v>0</v>
      </c>
      <c r="BN424" s="46">
        <f t="shared" si="332"/>
        <v>0</v>
      </c>
      <c r="BO424" s="46">
        <v>0</v>
      </c>
      <c r="BP424" s="46">
        <f t="shared" si="333"/>
        <v>0</v>
      </c>
      <c r="BQ424" s="46">
        <v>0</v>
      </c>
      <c r="BR424" s="46">
        <f t="shared" si="334"/>
        <v>0</v>
      </c>
      <c r="BS424" s="46">
        <v>0</v>
      </c>
      <c r="BT424" s="46">
        <f t="shared" si="335"/>
        <v>0</v>
      </c>
      <c r="BU424" s="46">
        <v>0</v>
      </c>
      <c r="BV424" s="46">
        <f t="shared" si="336"/>
        <v>0</v>
      </c>
      <c r="BW424" s="46">
        <v>0</v>
      </c>
      <c r="BX424" s="46">
        <f t="shared" si="337"/>
        <v>0</v>
      </c>
      <c r="BY424" s="46">
        <v>0</v>
      </c>
      <c r="BZ424" s="46">
        <f t="shared" si="338"/>
        <v>0</v>
      </c>
      <c r="CA424" s="47">
        <v>0</v>
      </c>
      <c r="CB424" s="46">
        <f t="shared" si="339"/>
        <v>0</v>
      </c>
      <c r="CC424" s="48">
        <v>0</v>
      </c>
      <c r="CD424" s="46">
        <f t="shared" si="340"/>
        <v>0</v>
      </c>
      <c r="CE424" s="49">
        <v>40</v>
      </c>
      <c r="CF424" s="50">
        <f t="shared" si="344"/>
        <v>1905.1572800000001</v>
      </c>
      <c r="CG424" s="51">
        <v>36637.640000000007</v>
      </c>
      <c r="CH424" s="52"/>
      <c r="CI424" s="52"/>
      <c r="CJ424" s="52"/>
      <c r="CK424" s="53"/>
      <c r="CL424" s="53"/>
      <c r="CM424" s="52">
        <f t="shared" ref="CM424:CY431" si="358">$CF424</f>
        <v>1905.1572800000001</v>
      </c>
      <c r="CN424" s="52">
        <f t="shared" si="358"/>
        <v>1905.1572800000001</v>
      </c>
      <c r="CO424" s="52">
        <f t="shared" si="358"/>
        <v>1905.1572800000001</v>
      </c>
      <c r="CP424" s="52">
        <f t="shared" si="358"/>
        <v>1905.1572800000001</v>
      </c>
      <c r="CQ424" s="52">
        <f t="shared" si="358"/>
        <v>1905.1572800000001</v>
      </c>
      <c r="CR424" s="52">
        <f t="shared" si="358"/>
        <v>1905.1572800000001</v>
      </c>
      <c r="CS424" s="52">
        <f t="shared" si="358"/>
        <v>1905.1572800000001</v>
      </c>
      <c r="CT424" s="52">
        <f t="shared" si="358"/>
        <v>1905.1572800000001</v>
      </c>
      <c r="CU424" s="52">
        <f t="shared" si="358"/>
        <v>1905.1572800000001</v>
      </c>
      <c r="CV424" s="52">
        <f t="shared" si="358"/>
        <v>1905.1572800000001</v>
      </c>
      <c r="CW424" s="52">
        <f t="shared" si="358"/>
        <v>1905.1572800000001</v>
      </c>
      <c r="CX424" s="52">
        <f t="shared" si="358"/>
        <v>1905.1572800000001</v>
      </c>
      <c r="CY424" s="52">
        <f t="shared" si="358"/>
        <v>1905.1572800000001</v>
      </c>
      <c r="CZ424" s="52">
        <f t="shared" si="357"/>
        <v>1905.1572800000001</v>
      </c>
      <c r="DA424" s="52">
        <f t="shared" si="357"/>
        <v>1905.1572800000001</v>
      </c>
      <c r="DB424" s="52">
        <f t="shared" si="357"/>
        <v>1905.1572800000001</v>
      </c>
      <c r="DC424" s="52">
        <f t="shared" si="357"/>
        <v>1905.1572800000001</v>
      </c>
      <c r="DD424" s="52">
        <f t="shared" si="357"/>
        <v>1905.1572800000001</v>
      </c>
      <c r="DE424" s="52">
        <f t="shared" si="357"/>
        <v>1905.1572800000001</v>
      </c>
      <c r="DF424" s="52">
        <f t="shared" si="357"/>
        <v>1905.1572800000001</v>
      </c>
      <c r="DG424" s="54">
        <v>36637.639999999992</v>
      </c>
      <c r="DH424" s="55">
        <v>20</v>
      </c>
      <c r="DI424" s="56" t="s">
        <v>839</v>
      </c>
      <c r="DJ424" s="57">
        <v>0</v>
      </c>
      <c r="DK424" s="57">
        <v>0</v>
      </c>
      <c r="DL424" s="57">
        <v>0</v>
      </c>
      <c r="DM424" s="57">
        <v>0</v>
      </c>
      <c r="DN424" s="57">
        <v>73275.28</v>
      </c>
      <c r="DO424" s="57">
        <v>0</v>
      </c>
      <c r="DP424" s="58">
        <v>0</v>
      </c>
      <c r="DQ424" s="58">
        <v>0</v>
      </c>
      <c r="DR424" s="58">
        <v>0</v>
      </c>
      <c r="DS424" s="58">
        <v>952.57863999999995</v>
      </c>
    </row>
    <row r="425" spans="1:123" x14ac:dyDescent="0.25">
      <c r="A425" s="30" t="s">
        <v>1493</v>
      </c>
      <c r="B425" s="65">
        <v>2023302</v>
      </c>
      <c r="C425" s="66"/>
      <c r="D425" s="67" t="s">
        <v>1494</v>
      </c>
      <c r="E425" s="34" t="s">
        <v>548</v>
      </c>
      <c r="F425" s="34" t="s">
        <v>489</v>
      </c>
      <c r="G425" s="34" t="s">
        <v>463</v>
      </c>
      <c r="H425" s="34" t="s">
        <v>54</v>
      </c>
      <c r="I425" s="34" t="s">
        <v>490</v>
      </c>
      <c r="J425" s="34" t="s">
        <v>767</v>
      </c>
      <c r="K425" s="34" t="s">
        <v>491</v>
      </c>
      <c r="L425" s="34" t="s">
        <v>744</v>
      </c>
      <c r="M425" s="36">
        <v>1.04</v>
      </c>
      <c r="N425" s="69" t="s">
        <v>468</v>
      </c>
      <c r="O425" s="69" t="s">
        <v>30</v>
      </c>
      <c r="P425" s="37" t="s">
        <v>493</v>
      </c>
      <c r="Q425" s="38">
        <v>2023</v>
      </c>
      <c r="R425" s="39" t="s">
        <v>470</v>
      </c>
      <c r="S425" s="37" t="s">
        <v>493</v>
      </c>
      <c r="T425" s="39" t="s">
        <v>494</v>
      </c>
      <c r="U425" s="39" t="s">
        <v>495</v>
      </c>
      <c r="V425" s="39" t="s">
        <v>550</v>
      </c>
      <c r="W425" s="40" t="s">
        <v>768</v>
      </c>
      <c r="X425" s="40" t="s">
        <v>504</v>
      </c>
      <c r="Y425" s="41"/>
      <c r="Z425" s="274">
        <v>0</v>
      </c>
      <c r="AA425" s="42"/>
      <c r="AB425" s="43">
        <v>242916.96000000002</v>
      </c>
      <c r="AC425" s="43">
        <v>0</v>
      </c>
      <c r="AD425" s="43"/>
      <c r="AE425" s="43">
        <v>0</v>
      </c>
      <c r="AF425" s="44"/>
      <c r="AG425" s="45">
        <f t="shared" si="341"/>
        <v>242916.96000000002</v>
      </c>
      <c r="AH425" s="45">
        <f t="shared" si="342"/>
        <v>252633.63840000003</v>
      </c>
      <c r="AI425" s="45">
        <f t="shared" si="346"/>
        <v>252633.63840000003</v>
      </c>
      <c r="AJ425" s="46">
        <v>0</v>
      </c>
      <c r="AK425" s="46">
        <v>0</v>
      </c>
      <c r="AL425" s="46">
        <f t="shared" si="351"/>
        <v>0</v>
      </c>
      <c r="AM425" s="46">
        <v>0</v>
      </c>
      <c r="AN425" s="46">
        <f t="shared" si="324"/>
        <v>0</v>
      </c>
      <c r="AO425" s="46">
        <v>0</v>
      </c>
      <c r="AP425" s="46">
        <f t="shared" si="352"/>
        <v>0</v>
      </c>
      <c r="AQ425" s="46">
        <v>242916.96000000002</v>
      </c>
      <c r="AR425" s="46">
        <f t="shared" si="353"/>
        <v>252633.63840000003</v>
      </c>
      <c r="AS425" s="46">
        <v>0</v>
      </c>
      <c r="AT425" s="46">
        <f t="shared" si="354"/>
        <v>0</v>
      </c>
      <c r="AU425" s="46">
        <v>0</v>
      </c>
      <c r="AV425" s="46">
        <f t="shared" si="355"/>
        <v>0</v>
      </c>
      <c r="AW425" s="46">
        <v>0</v>
      </c>
      <c r="AX425" s="46">
        <f t="shared" si="356"/>
        <v>0</v>
      </c>
      <c r="AY425" s="46">
        <v>0</v>
      </c>
      <c r="AZ425" s="46">
        <f t="shared" si="325"/>
        <v>0</v>
      </c>
      <c r="BA425" s="46">
        <v>0</v>
      </c>
      <c r="BB425" s="46">
        <f t="shared" si="326"/>
        <v>0</v>
      </c>
      <c r="BC425" s="46">
        <v>0</v>
      </c>
      <c r="BD425" s="46">
        <f t="shared" si="327"/>
        <v>0</v>
      </c>
      <c r="BE425" s="46">
        <v>0</v>
      </c>
      <c r="BF425" s="46">
        <f t="shared" si="328"/>
        <v>0</v>
      </c>
      <c r="BG425" s="46">
        <v>0</v>
      </c>
      <c r="BH425" s="46">
        <f t="shared" si="329"/>
        <v>0</v>
      </c>
      <c r="BI425" s="46">
        <v>0</v>
      </c>
      <c r="BJ425" s="46">
        <f t="shared" si="330"/>
        <v>0</v>
      </c>
      <c r="BK425" s="46">
        <v>0</v>
      </c>
      <c r="BL425" s="46">
        <f t="shared" si="331"/>
        <v>0</v>
      </c>
      <c r="BM425" s="46">
        <v>0</v>
      </c>
      <c r="BN425" s="46">
        <f t="shared" si="332"/>
        <v>0</v>
      </c>
      <c r="BO425" s="46">
        <v>0</v>
      </c>
      <c r="BP425" s="46">
        <f t="shared" si="333"/>
        <v>0</v>
      </c>
      <c r="BQ425" s="46">
        <v>0</v>
      </c>
      <c r="BR425" s="46">
        <f t="shared" si="334"/>
        <v>0</v>
      </c>
      <c r="BS425" s="46">
        <v>0</v>
      </c>
      <c r="BT425" s="46">
        <f t="shared" si="335"/>
        <v>0</v>
      </c>
      <c r="BU425" s="46">
        <v>0</v>
      </c>
      <c r="BV425" s="46">
        <f t="shared" si="336"/>
        <v>0</v>
      </c>
      <c r="BW425" s="46">
        <v>0</v>
      </c>
      <c r="BX425" s="46">
        <f t="shared" si="337"/>
        <v>0</v>
      </c>
      <c r="BY425" s="46">
        <v>0</v>
      </c>
      <c r="BZ425" s="46">
        <f t="shared" si="338"/>
        <v>0</v>
      </c>
      <c r="CA425" s="47">
        <v>0</v>
      </c>
      <c r="CB425" s="46">
        <f t="shared" si="339"/>
        <v>0</v>
      </c>
      <c r="CC425" s="48">
        <v>0</v>
      </c>
      <c r="CD425" s="46">
        <f t="shared" si="340"/>
        <v>0</v>
      </c>
      <c r="CE425" s="49">
        <v>40</v>
      </c>
      <c r="CF425" s="50">
        <f t="shared" si="344"/>
        <v>6315.8409600000005</v>
      </c>
      <c r="CG425" s="51">
        <v>115385.556</v>
      </c>
      <c r="CH425" s="52"/>
      <c r="CI425" s="52"/>
      <c r="CJ425" s="52"/>
      <c r="CK425" s="53"/>
      <c r="CL425" s="53"/>
      <c r="CM425" s="53"/>
      <c r="CN425" s="52">
        <f t="shared" si="358"/>
        <v>6315.8409600000005</v>
      </c>
      <c r="CO425" s="52">
        <f t="shared" si="358"/>
        <v>6315.8409600000005</v>
      </c>
      <c r="CP425" s="52">
        <f t="shared" si="358"/>
        <v>6315.8409600000005</v>
      </c>
      <c r="CQ425" s="52">
        <f t="shared" si="358"/>
        <v>6315.8409600000005</v>
      </c>
      <c r="CR425" s="52">
        <f t="shared" si="358"/>
        <v>6315.8409600000005</v>
      </c>
      <c r="CS425" s="52">
        <f t="shared" si="358"/>
        <v>6315.8409600000005</v>
      </c>
      <c r="CT425" s="52">
        <f t="shared" si="358"/>
        <v>6315.8409600000005</v>
      </c>
      <c r="CU425" s="52">
        <f t="shared" si="358"/>
        <v>6315.8409600000005</v>
      </c>
      <c r="CV425" s="52">
        <f t="shared" si="358"/>
        <v>6315.8409600000005</v>
      </c>
      <c r="CW425" s="52">
        <f t="shared" si="358"/>
        <v>6315.8409600000005</v>
      </c>
      <c r="CX425" s="52">
        <f t="shared" si="358"/>
        <v>6315.8409600000005</v>
      </c>
      <c r="CY425" s="52">
        <f t="shared" si="358"/>
        <v>6315.8409600000005</v>
      </c>
      <c r="CZ425" s="52">
        <f t="shared" si="357"/>
        <v>6315.8409600000005</v>
      </c>
      <c r="DA425" s="52">
        <f t="shared" si="357"/>
        <v>6315.8409600000005</v>
      </c>
      <c r="DB425" s="52">
        <f t="shared" si="357"/>
        <v>6315.8409600000005</v>
      </c>
      <c r="DC425" s="52">
        <f t="shared" si="357"/>
        <v>6315.8409600000005</v>
      </c>
      <c r="DD425" s="52">
        <f t="shared" si="357"/>
        <v>6315.8409600000005</v>
      </c>
      <c r="DE425" s="52">
        <f t="shared" si="357"/>
        <v>6315.8409600000005</v>
      </c>
      <c r="DF425" s="52">
        <f t="shared" si="357"/>
        <v>6315.8409600000005</v>
      </c>
      <c r="DG425" s="54">
        <v>127531.40400000002</v>
      </c>
      <c r="DH425" s="55">
        <v>19</v>
      </c>
      <c r="DI425" s="56" t="s">
        <v>839</v>
      </c>
      <c r="DJ425" s="57">
        <v>0</v>
      </c>
      <c r="DK425" s="57">
        <v>0</v>
      </c>
      <c r="DL425" s="57">
        <v>0</v>
      </c>
      <c r="DM425" s="57">
        <v>0</v>
      </c>
      <c r="DN425" s="57">
        <v>0</v>
      </c>
      <c r="DO425" s="57">
        <v>0</v>
      </c>
      <c r="DP425" s="58">
        <v>0</v>
      </c>
      <c r="DQ425" s="58">
        <v>0</v>
      </c>
      <c r="DR425" s="58">
        <v>0</v>
      </c>
      <c r="DS425" s="58">
        <v>0</v>
      </c>
    </row>
    <row r="426" spans="1:123" x14ac:dyDescent="0.25">
      <c r="A426" s="30" t="s">
        <v>1495</v>
      </c>
      <c r="B426" s="65">
        <v>2023303</v>
      </c>
      <c r="C426" s="66"/>
      <c r="D426" s="67" t="s">
        <v>1496</v>
      </c>
      <c r="E426" s="34" t="s">
        <v>548</v>
      </c>
      <c r="F426" s="34" t="s">
        <v>489</v>
      </c>
      <c r="G426" s="34" t="s">
        <v>463</v>
      </c>
      <c r="H426" s="34" t="s">
        <v>54</v>
      </c>
      <c r="I426" s="34" t="s">
        <v>490</v>
      </c>
      <c r="J426" s="34" t="s">
        <v>767</v>
      </c>
      <c r="K426" s="34" t="s">
        <v>491</v>
      </c>
      <c r="L426" s="34" t="s">
        <v>744</v>
      </c>
      <c r="M426" s="36">
        <v>1.04</v>
      </c>
      <c r="N426" s="69" t="s">
        <v>468</v>
      </c>
      <c r="O426" s="69" t="s">
        <v>30</v>
      </c>
      <c r="P426" s="37" t="s">
        <v>493</v>
      </c>
      <c r="Q426" s="38">
        <v>2023</v>
      </c>
      <c r="R426" s="39" t="s">
        <v>470</v>
      </c>
      <c r="S426" s="37" t="s">
        <v>493</v>
      </c>
      <c r="T426" s="39" t="s">
        <v>494</v>
      </c>
      <c r="U426" s="39" t="s">
        <v>495</v>
      </c>
      <c r="V426" s="39" t="s">
        <v>550</v>
      </c>
      <c r="W426" s="40" t="s">
        <v>768</v>
      </c>
      <c r="X426" s="40" t="s">
        <v>504</v>
      </c>
      <c r="Y426" s="41"/>
      <c r="Z426" s="274">
        <v>0</v>
      </c>
      <c r="AA426" s="42"/>
      <c r="AB426" s="43">
        <v>44534.880000000005</v>
      </c>
      <c r="AC426" s="43">
        <v>0</v>
      </c>
      <c r="AD426" s="43"/>
      <c r="AE426" s="43">
        <v>0</v>
      </c>
      <c r="AF426" s="44"/>
      <c r="AG426" s="45">
        <f t="shared" si="341"/>
        <v>44534.880000000005</v>
      </c>
      <c r="AH426" s="45">
        <f t="shared" si="342"/>
        <v>46316.275200000004</v>
      </c>
      <c r="AI426" s="45">
        <f t="shared" si="346"/>
        <v>46316.275200000004</v>
      </c>
      <c r="AJ426" s="46">
        <v>0</v>
      </c>
      <c r="AK426" s="46">
        <v>0</v>
      </c>
      <c r="AL426" s="46">
        <f t="shared" si="351"/>
        <v>0</v>
      </c>
      <c r="AM426" s="46">
        <v>0</v>
      </c>
      <c r="AN426" s="46">
        <f t="shared" si="324"/>
        <v>0</v>
      </c>
      <c r="AO426" s="46">
        <v>0</v>
      </c>
      <c r="AP426" s="46">
        <f t="shared" si="352"/>
        <v>0</v>
      </c>
      <c r="AQ426" s="46">
        <v>0</v>
      </c>
      <c r="AR426" s="46">
        <f t="shared" si="353"/>
        <v>0</v>
      </c>
      <c r="AS426" s="46">
        <v>44534.880000000005</v>
      </c>
      <c r="AT426" s="46">
        <f t="shared" si="354"/>
        <v>46316.275200000004</v>
      </c>
      <c r="AU426" s="46">
        <v>0</v>
      </c>
      <c r="AV426" s="46">
        <f t="shared" si="355"/>
        <v>0</v>
      </c>
      <c r="AW426" s="46">
        <v>0</v>
      </c>
      <c r="AX426" s="46">
        <f t="shared" si="356"/>
        <v>0</v>
      </c>
      <c r="AY426" s="46">
        <v>0</v>
      </c>
      <c r="AZ426" s="46">
        <f t="shared" si="325"/>
        <v>0</v>
      </c>
      <c r="BA426" s="46">
        <v>0</v>
      </c>
      <c r="BB426" s="46">
        <f t="shared" si="326"/>
        <v>0</v>
      </c>
      <c r="BC426" s="46">
        <v>0</v>
      </c>
      <c r="BD426" s="46">
        <f t="shared" si="327"/>
        <v>0</v>
      </c>
      <c r="BE426" s="46">
        <v>0</v>
      </c>
      <c r="BF426" s="46">
        <f t="shared" si="328"/>
        <v>0</v>
      </c>
      <c r="BG426" s="46">
        <v>0</v>
      </c>
      <c r="BH426" s="46">
        <f t="shared" si="329"/>
        <v>0</v>
      </c>
      <c r="BI426" s="46">
        <v>0</v>
      </c>
      <c r="BJ426" s="46">
        <f t="shared" si="330"/>
        <v>0</v>
      </c>
      <c r="BK426" s="46">
        <v>0</v>
      </c>
      <c r="BL426" s="46">
        <f t="shared" si="331"/>
        <v>0</v>
      </c>
      <c r="BM426" s="46">
        <v>0</v>
      </c>
      <c r="BN426" s="46">
        <f t="shared" si="332"/>
        <v>0</v>
      </c>
      <c r="BO426" s="46">
        <v>0</v>
      </c>
      <c r="BP426" s="46">
        <f t="shared" si="333"/>
        <v>0</v>
      </c>
      <c r="BQ426" s="46">
        <v>0</v>
      </c>
      <c r="BR426" s="46">
        <f t="shared" si="334"/>
        <v>0</v>
      </c>
      <c r="BS426" s="46">
        <v>0</v>
      </c>
      <c r="BT426" s="46">
        <f t="shared" si="335"/>
        <v>0</v>
      </c>
      <c r="BU426" s="46">
        <v>0</v>
      </c>
      <c r="BV426" s="46">
        <f t="shared" si="336"/>
        <v>0</v>
      </c>
      <c r="BW426" s="46">
        <v>0</v>
      </c>
      <c r="BX426" s="46">
        <f t="shared" si="337"/>
        <v>0</v>
      </c>
      <c r="BY426" s="46">
        <v>0</v>
      </c>
      <c r="BZ426" s="46">
        <f t="shared" si="338"/>
        <v>0</v>
      </c>
      <c r="CA426" s="47">
        <v>0</v>
      </c>
      <c r="CB426" s="46">
        <f t="shared" si="339"/>
        <v>0</v>
      </c>
      <c r="CC426" s="48">
        <v>0</v>
      </c>
      <c r="CD426" s="46">
        <f t="shared" si="340"/>
        <v>0</v>
      </c>
      <c r="CE426" s="49">
        <v>40</v>
      </c>
      <c r="CF426" s="50">
        <f t="shared" si="344"/>
        <v>1157.90688</v>
      </c>
      <c r="CG426" s="51">
        <v>20040.695999999996</v>
      </c>
      <c r="CH426" s="52"/>
      <c r="CI426" s="52"/>
      <c r="CJ426" s="52"/>
      <c r="CK426" s="53"/>
      <c r="CL426" s="53"/>
      <c r="CM426" s="53"/>
      <c r="CN426" s="53"/>
      <c r="CO426" s="52">
        <f t="shared" si="358"/>
        <v>1157.90688</v>
      </c>
      <c r="CP426" s="52">
        <f t="shared" si="358"/>
        <v>1157.90688</v>
      </c>
      <c r="CQ426" s="52">
        <f t="shared" si="358"/>
        <v>1157.90688</v>
      </c>
      <c r="CR426" s="52">
        <f t="shared" si="358"/>
        <v>1157.90688</v>
      </c>
      <c r="CS426" s="52">
        <f t="shared" si="358"/>
        <v>1157.90688</v>
      </c>
      <c r="CT426" s="52">
        <f t="shared" si="358"/>
        <v>1157.90688</v>
      </c>
      <c r="CU426" s="52">
        <f t="shared" si="358"/>
        <v>1157.90688</v>
      </c>
      <c r="CV426" s="52">
        <f t="shared" si="358"/>
        <v>1157.90688</v>
      </c>
      <c r="CW426" s="52">
        <f t="shared" si="358"/>
        <v>1157.90688</v>
      </c>
      <c r="CX426" s="52">
        <f t="shared" si="358"/>
        <v>1157.90688</v>
      </c>
      <c r="CY426" s="52">
        <f t="shared" si="358"/>
        <v>1157.90688</v>
      </c>
      <c r="CZ426" s="52">
        <f t="shared" si="357"/>
        <v>1157.90688</v>
      </c>
      <c r="DA426" s="52">
        <f t="shared" si="357"/>
        <v>1157.90688</v>
      </c>
      <c r="DB426" s="52">
        <f t="shared" si="357"/>
        <v>1157.90688</v>
      </c>
      <c r="DC426" s="52">
        <f t="shared" si="357"/>
        <v>1157.90688</v>
      </c>
      <c r="DD426" s="52">
        <f t="shared" si="357"/>
        <v>1157.90688</v>
      </c>
      <c r="DE426" s="52">
        <f t="shared" si="357"/>
        <v>1157.90688</v>
      </c>
      <c r="DF426" s="52">
        <f t="shared" si="357"/>
        <v>1157.90688</v>
      </c>
      <c r="DG426" s="54">
        <v>24494.184000000008</v>
      </c>
      <c r="DH426" s="55">
        <v>18</v>
      </c>
      <c r="DI426" s="56" t="s">
        <v>839</v>
      </c>
      <c r="DJ426" s="57">
        <v>0</v>
      </c>
      <c r="DK426" s="57">
        <v>0</v>
      </c>
      <c r="DL426" s="57">
        <v>0</v>
      </c>
      <c r="DM426" s="57">
        <v>0</v>
      </c>
      <c r="DN426" s="57">
        <v>0</v>
      </c>
      <c r="DO426" s="57">
        <v>0</v>
      </c>
      <c r="DP426" s="58">
        <v>0</v>
      </c>
      <c r="DQ426" s="58">
        <v>0</v>
      </c>
      <c r="DR426" s="58">
        <v>0</v>
      </c>
      <c r="DS426" s="58">
        <v>0</v>
      </c>
    </row>
    <row r="427" spans="1:123" x14ac:dyDescent="0.25">
      <c r="A427" s="30" t="s">
        <v>1497</v>
      </c>
      <c r="B427" s="65">
        <v>2023304</v>
      </c>
      <c r="C427" s="66"/>
      <c r="D427" s="67" t="s">
        <v>1498</v>
      </c>
      <c r="E427" s="34" t="s">
        <v>548</v>
      </c>
      <c r="F427" s="34" t="s">
        <v>489</v>
      </c>
      <c r="G427" s="34" t="s">
        <v>463</v>
      </c>
      <c r="H427" s="34" t="s">
        <v>54</v>
      </c>
      <c r="I427" s="34" t="s">
        <v>490</v>
      </c>
      <c r="J427" s="34" t="s">
        <v>767</v>
      </c>
      <c r="K427" s="34" t="s">
        <v>491</v>
      </c>
      <c r="L427" s="34" t="s">
        <v>744</v>
      </c>
      <c r="M427" s="36">
        <v>1.04</v>
      </c>
      <c r="N427" s="69" t="s">
        <v>468</v>
      </c>
      <c r="O427" s="69" t="s">
        <v>30</v>
      </c>
      <c r="P427" s="37" t="s">
        <v>493</v>
      </c>
      <c r="Q427" s="38">
        <v>2023</v>
      </c>
      <c r="R427" s="39" t="s">
        <v>470</v>
      </c>
      <c r="S427" s="37" t="s">
        <v>493</v>
      </c>
      <c r="T427" s="39" t="s">
        <v>494</v>
      </c>
      <c r="U427" s="39" t="s">
        <v>495</v>
      </c>
      <c r="V427" s="39" t="s">
        <v>550</v>
      </c>
      <c r="W427" s="40" t="s">
        <v>768</v>
      </c>
      <c r="X427" s="40" t="s">
        <v>504</v>
      </c>
      <c r="Y427" s="41"/>
      <c r="Z427" s="274">
        <v>0</v>
      </c>
      <c r="AA427" s="42"/>
      <c r="AB427" s="43">
        <v>94815.760000000009</v>
      </c>
      <c r="AC427" s="43">
        <v>0</v>
      </c>
      <c r="AD427" s="43"/>
      <c r="AE427" s="43">
        <v>0</v>
      </c>
      <c r="AF427" s="44"/>
      <c r="AG427" s="45">
        <f t="shared" si="341"/>
        <v>94815.760000000009</v>
      </c>
      <c r="AH427" s="45">
        <f t="shared" si="342"/>
        <v>98608.390400000018</v>
      </c>
      <c r="AI427" s="45">
        <f t="shared" si="346"/>
        <v>98608.390400000018</v>
      </c>
      <c r="AJ427" s="46">
        <v>0</v>
      </c>
      <c r="AK427" s="46">
        <v>0</v>
      </c>
      <c r="AL427" s="46">
        <f t="shared" si="351"/>
        <v>0</v>
      </c>
      <c r="AM427" s="46">
        <v>0</v>
      </c>
      <c r="AN427" s="46">
        <f t="shared" si="324"/>
        <v>0</v>
      </c>
      <c r="AO427" s="46">
        <v>0</v>
      </c>
      <c r="AP427" s="46">
        <f t="shared" si="352"/>
        <v>0</v>
      </c>
      <c r="AQ427" s="46">
        <v>0</v>
      </c>
      <c r="AR427" s="46">
        <f t="shared" si="353"/>
        <v>0</v>
      </c>
      <c r="AS427" s="46">
        <v>0</v>
      </c>
      <c r="AT427" s="46">
        <f t="shared" si="354"/>
        <v>0</v>
      </c>
      <c r="AU427" s="46">
        <v>94815.760000000009</v>
      </c>
      <c r="AV427" s="46">
        <f t="shared" si="355"/>
        <v>98608.390400000018</v>
      </c>
      <c r="AW427" s="46">
        <v>0</v>
      </c>
      <c r="AX427" s="46">
        <f t="shared" si="356"/>
        <v>0</v>
      </c>
      <c r="AY427" s="46">
        <v>0</v>
      </c>
      <c r="AZ427" s="46">
        <f t="shared" si="325"/>
        <v>0</v>
      </c>
      <c r="BA427" s="46">
        <v>0</v>
      </c>
      <c r="BB427" s="46">
        <f t="shared" si="326"/>
        <v>0</v>
      </c>
      <c r="BC427" s="46">
        <v>0</v>
      </c>
      <c r="BD427" s="46">
        <f t="shared" si="327"/>
        <v>0</v>
      </c>
      <c r="BE427" s="46">
        <v>0</v>
      </c>
      <c r="BF427" s="46">
        <f t="shared" si="328"/>
        <v>0</v>
      </c>
      <c r="BG427" s="46">
        <v>0</v>
      </c>
      <c r="BH427" s="46">
        <f t="shared" si="329"/>
        <v>0</v>
      </c>
      <c r="BI427" s="46">
        <v>0</v>
      </c>
      <c r="BJ427" s="46">
        <f t="shared" si="330"/>
        <v>0</v>
      </c>
      <c r="BK427" s="46">
        <v>0</v>
      </c>
      <c r="BL427" s="46">
        <f t="shared" si="331"/>
        <v>0</v>
      </c>
      <c r="BM427" s="46">
        <v>0</v>
      </c>
      <c r="BN427" s="46">
        <f t="shared" si="332"/>
        <v>0</v>
      </c>
      <c r="BO427" s="46">
        <v>0</v>
      </c>
      <c r="BP427" s="46">
        <f t="shared" si="333"/>
        <v>0</v>
      </c>
      <c r="BQ427" s="46">
        <v>0</v>
      </c>
      <c r="BR427" s="46">
        <f t="shared" si="334"/>
        <v>0</v>
      </c>
      <c r="BS427" s="46">
        <v>0</v>
      </c>
      <c r="BT427" s="46">
        <f t="shared" si="335"/>
        <v>0</v>
      </c>
      <c r="BU427" s="46">
        <v>0</v>
      </c>
      <c r="BV427" s="46">
        <f t="shared" si="336"/>
        <v>0</v>
      </c>
      <c r="BW427" s="46">
        <v>0</v>
      </c>
      <c r="BX427" s="46">
        <f t="shared" si="337"/>
        <v>0</v>
      </c>
      <c r="BY427" s="46">
        <v>0</v>
      </c>
      <c r="BZ427" s="46">
        <f t="shared" si="338"/>
        <v>0</v>
      </c>
      <c r="CA427" s="47">
        <v>0</v>
      </c>
      <c r="CB427" s="46">
        <f t="shared" si="339"/>
        <v>0</v>
      </c>
      <c r="CC427" s="48">
        <v>0</v>
      </c>
      <c r="CD427" s="46">
        <f t="shared" si="340"/>
        <v>0</v>
      </c>
      <c r="CE427" s="49">
        <v>40</v>
      </c>
      <c r="CF427" s="50">
        <f t="shared" si="344"/>
        <v>2465.2097600000006</v>
      </c>
      <c r="CG427" s="51">
        <v>40296.698000000004</v>
      </c>
      <c r="CH427" s="52"/>
      <c r="CI427" s="52"/>
      <c r="CJ427" s="52"/>
      <c r="CK427" s="53"/>
      <c r="CL427" s="53"/>
      <c r="CM427" s="53"/>
      <c r="CN427" s="53"/>
      <c r="CO427" s="53"/>
      <c r="CP427" s="52">
        <f t="shared" si="358"/>
        <v>2465.2097600000006</v>
      </c>
      <c r="CQ427" s="52">
        <f t="shared" si="358"/>
        <v>2465.2097600000006</v>
      </c>
      <c r="CR427" s="52">
        <f t="shared" si="358"/>
        <v>2465.2097600000006</v>
      </c>
      <c r="CS427" s="52">
        <f t="shared" si="358"/>
        <v>2465.2097600000006</v>
      </c>
      <c r="CT427" s="52">
        <f t="shared" si="358"/>
        <v>2465.2097600000006</v>
      </c>
      <c r="CU427" s="52">
        <f t="shared" si="358"/>
        <v>2465.2097600000006</v>
      </c>
      <c r="CV427" s="52">
        <f t="shared" si="358"/>
        <v>2465.2097600000006</v>
      </c>
      <c r="CW427" s="52">
        <f t="shared" si="358"/>
        <v>2465.2097600000006</v>
      </c>
      <c r="CX427" s="52">
        <f t="shared" si="358"/>
        <v>2465.2097600000006</v>
      </c>
      <c r="CY427" s="52">
        <f t="shared" si="358"/>
        <v>2465.2097600000006</v>
      </c>
      <c r="CZ427" s="52">
        <f t="shared" si="357"/>
        <v>2465.2097600000006</v>
      </c>
      <c r="DA427" s="52">
        <f t="shared" si="357"/>
        <v>2465.2097600000006</v>
      </c>
      <c r="DB427" s="52">
        <f t="shared" si="357"/>
        <v>2465.2097600000006</v>
      </c>
      <c r="DC427" s="52">
        <f t="shared" si="357"/>
        <v>2465.2097600000006</v>
      </c>
      <c r="DD427" s="52">
        <f t="shared" si="357"/>
        <v>2465.2097600000006</v>
      </c>
      <c r="DE427" s="52">
        <f t="shared" si="357"/>
        <v>2465.2097600000006</v>
      </c>
      <c r="DF427" s="52">
        <f t="shared" si="357"/>
        <v>2465.2097600000006</v>
      </c>
      <c r="DG427" s="54">
        <v>54519.062000000005</v>
      </c>
      <c r="DH427" s="55">
        <v>17</v>
      </c>
      <c r="DI427" s="56" t="s">
        <v>839</v>
      </c>
      <c r="DJ427" s="57">
        <v>0</v>
      </c>
      <c r="DK427" s="57">
        <v>0</v>
      </c>
      <c r="DL427" s="57">
        <v>0</v>
      </c>
      <c r="DM427" s="57">
        <v>0</v>
      </c>
      <c r="DN427" s="57">
        <v>0</v>
      </c>
      <c r="DO427" s="57">
        <v>0</v>
      </c>
      <c r="DP427" s="58">
        <v>0</v>
      </c>
      <c r="DQ427" s="58">
        <v>0</v>
      </c>
      <c r="DR427" s="58">
        <v>0</v>
      </c>
      <c r="DS427" s="58">
        <v>0</v>
      </c>
    </row>
    <row r="428" spans="1:123" x14ac:dyDescent="0.25">
      <c r="A428" s="30" t="s">
        <v>1499</v>
      </c>
      <c r="B428" s="65">
        <v>2023305</v>
      </c>
      <c r="C428" s="66"/>
      <c r="D428" s="67" t="s">
        <v>1500</v>
      </c>
      <c r="E428" s="34" t="s">
        <v>548</v>
      </c>
      <c r="F428" s="34" t="s">
        <v>489</v>
      </c>
      <c r="G428" s="34" t="s">
        <v>463</v>
      </c>
      <c r="H428" s="34" t="s">
        <v>54</v>
      </c>
      <c r="I428" s="34" t="s">
        <v>490</v>
      </c>
      <c r="J428" s="34" t="s">
        <v>767</v>
      </c>
      <c r="K428" s="34" t="s">
        <v>491</v>
      </c>
      <c r="L428" s="34" t="s">
        <v>744</v>
      </c>
      <c r="M428" s="36">
        <v>1.04</v>
      </c>
      <c r="N428" s="69" t="s">
        <v>1456</v>
      </c>
      <c r="O428" s="69" t="s">
        <v>30</v>
      </c>
      <c r="P428" s="37" t="s">
        <v>493</v>
      </c>
      <c r="Q428" s="38">
        <v>2023</v>
      </c>
      <c r="R428" s="39" t="s">
        <v>470</v>
      </c>
      <c r="S428" s="37" t="s">
        <v>493</v>
      </c>
      <c r="T428" s="39" t="s">
        <v>494</v>
      </c>
      <c r="U428" s="39" t="s">
        <v>495</v>
      </c>
      <c r="V428" s="39" t="s">
        <v>550</v>
      </c>
      <c r="W428" s="40" t="s">
        <v>768</v>
      </c>
      <c r="X428" s="40" t="s">
        <v>504</v>
      </c>
      <c r="Y428" s="41"/>
      <c r="Z428" s="274">
        <v>0</v>
      </c>
      <c r="AA428" s="42"/>
      <c r="AB428" s="43">
        <v>104000</v>
      </c>
      <c r="AC428" s="43">
        <v>0</v>
      </c>
      <c r="AD428" s="43"/>
      <c r="AE428" s="43">
        <v>0</v>
      </c>
      <c r="AF428" s="44"/>
      <c r="AG428" s="45">
        <f t="shared" si="341"/>
        <v>104000</v>
      </c>
      <c r="AH428" s="45">
        <f t="shared" si="342"/>
        <v>108160</v>
      </c>
      <c r="AI428" s="45">
        <f t="shared" si="346"/>
        <v>108160</v>
      </c>
      <c r="AJ428" s="46">
        <v>0</v>
      </c>
      <c r="AK428" s="46">
        <v>0</v>
      </c>
      <c r="AL428" s="46">
        <f t="shared" si="351"/>
        <v>0</v>
      </c>
      <c r="AM428" s="46">
        <v>0</v>
      </c>
      <c r="AN428" s="46">
        <f t="shared" si="324"/>
        <v>0</v>
      </c>
      <c r="AO428" s="46">
        <v>0</v>
      </c>
      <c r="AP428" s="46">
        <f t="shared" si="352"/>
        <v>0</v>
      </c>
      <c r="AQ428" s="46">
        <v>0</v>
      </c>
      <c r="AR428" s="46">
        <f t="shared" si="353"/>
        <v>0</v>
      </c>
      <c r="AS428" s="46">
        <v>0</v>
      </c>
      <c r="AT428" s="46">
        <f t="shared" si="354"/>
        <v>0</v>
      </c>
      <c r="AU428" s="46">
        <v>0</v>
      </c>
      <c r="AV428" s="46">
        <f t="shared" si="355"/>
        <v>0</v>
      </c>
      <c r="AW428" s="46">
        <v>104000</v>
      </c>
      <c r="AX428" s="46">
        <f t="shared" si="356"/>
        <v>108160</v>
      </c>
      <c r="AY428" s="46">
        <v>0</v>
      </c>
      <c r="AZ428" s="46">
        <f t="shared" si="325"/>
        <v>0</v>
      </c>
      <c r="BA428" s="46">
        <v>0</v>
      </c>
      <c r="BB428" s="46">
        <f t="shared" si="326"/>
        <v>0</v>
      </c>
      <c r="BC428" s="46">
        <v>0</v>
      </c>
      <c r="BD428" s="46">
        <f t="shared" si="327"/>
        <v>0</v>
      </c>
      <c r="BE428" s="46">
        <v>0</v>
      </c>
      <c r="BF428" s="46">
        <f t="shared" si="328"/>
        <v>0</v>
      </c>
      <c r="BG428" s="46">
        <v>0</v>
      </c>
      <c r="BH428" s="46">
        <f t="shared" si="329"/>
        <v>0</v>
      </c>
      <c r="BI428" s="46">
        <v>0</v>
      </c>
      <c r="BJ428" s="46">
        <f t="shared" si="330"/>
        <v>0</v>
      </c>
      <c r="BK428" s="46">
        <v>0</v>
      </c>
      <c r="BL428" s="46">
        <f t="shared" si="331"/>
        <v>0</v>
      </c>
      <c r="BM428" s="46">
        <v>0</v>
      </c>
      <c r="BN428" s="46">
        <f t="shared" si="332"/>
        <v>0</v>
      </c>
      <c r="BO428" s="46">
        <v>0</v>
      </c>
      <c r="BP428" s="46">
        <f t="shared" si="333"/>
        <v>0</v>
      </c>
      <c r="BQ428" s="46">
        <v>0</v>
      </c>
      <c r="BR428" s="46">
        <f t="shared" si="334"/>
        <v>0</v>
      </c>
      <c r="BS428" s="46">
        <v>0</v>
      </c>
      <c r="BT428" s="46">
        <f t="shared" si="335"/>
        <v>0</v>
      </c>
      <c r="BU428" s="46">
        <v>0</v>
      </c>
      <c r="BV428" s="46">
        <f t="shared" si="336"/>
        <v>0</v>
      </c>
      <c r="BW428" s="46">
        <v>0</v>
      </c>
      <c r="BX428" s="46">
        <f t="shared" si="337"/>
        <v>0</v>
      </c>
      <c r="BY428" s="46">
        <v>0</v>
      </c>
      <c r="BZ428" s="46">
        <f t="shared" si="338"/>
        <v>0</v>
      </c>
      <c r="CA428" s="47">
        <v>0</v>
      </c>
      <c r="CB428" s="46">
        <f t="shared" si="339"/>
        <v>0</v>
      </c>
      <c r="CC428" s="48">
        <v>0</v>
      </c>
      <c r="CD428" s="46">
        <f t="shared" si="340"/>
        <v>0</v>
      </c>
      <c r="CE428" s="49">
        <v>40</v>
      </c>
      <c r="CF428" s="50">
        <f t="shared" si="344"/>
        <v>2704</v>
      </c>
      <c r="CG428" s="51">
        <v>41600</v>
      </c>
      <c r="CH428" s="52"/>
      <c r="CI428" s="52"/>
      <c r="CJ428" s="52"/>
      <c r="CK428" s="53"/>
      <c r="CL428" s="53"/>
      <c r="CM428" s="53"/>
      <c r="CN428" s="53"/>
      <c r="CO428" s="53"/>
      <c r="CP428" s="53"/>
      <c r="CQ428" s="52">
        <f t="shared" si="358"/>
        <v>2704</v>
      </c>
      <c r="CR428" s="52">
        <f t="shared" si="358"/>
        <v>2704</v>
      </c>
      <c r="CS428" s="52">
        <f t="shared" si="358"/>
        <v>2704</v>
      </c>
      <c r="CT428" s="52">
        <f t="shared" si="358"/>
        <v>2704</v>
      </c>
      <c r="CU428" s="52">
        <f t="shared" si="358"/>
        <v>2704</v>
      </c>
      <c r="CV428" s="52">
        <f t="shared" si="358"/>
        <v>2704</v>
      </c>
      <c r="CW428" s="52">
        <f t="shared" si="358"/>
        <v>2704</v>
      </c>
      <c r="CX428" s="52">
        <f t="shared" si="358"/>
        <v>2704</v>
      </c>
      <c r="CY428" s="52">
        <f t="shared" si="358"/>
        <v>2704</v>
      </c>
      <c r="CZ428" s="52">
        <f t="shared" si="357"/>
        <v>2704</v>
      </c>
      <c r="DA428" s="52">
        <f t="shared" si="357"/>
        <v>2704</v>
      </c>
      <c r="DB428" s="52">
        <f t="shared" si="357"/>
        <v>2704</v>
      </c>
      <c r="DC428" s="52">
        <f t="shared" si="357"/>
        <v>2704</v>
      </c>
      <c r="DD428" s="52">
        <f t="shared" si="357"/>
        <v>2704</v>
      </c>
      <c r="DE428" s="52">
        <f t="shared" si="357"/>
        <v>2704</v>
      </c>
      <c r="DF428" s="52">
        <f t="shared" si="357"/>
        <v>2704</v>
      </c>
      <c r="DG428" s="54">
        <v>62400</v>
      </c>
      <c r="DH428" s="55">
        <v>16</v>
      </c>
      <c r="DI428" s="56" t="s">
        <v>839</v>
      </c>
      <c r="DJ428" s="57">
        <v>0</v>
      </c>
      <c r="DK428" s="57">
        <v>0</v>
      </c>
      <c r="DL428" s="57">
        <v>0</v>
      </c>
      <c r="DM428" s="57">
        <v>0</v>
      </c>
      <c r="DN428" s="57">
        <v>0</v>
      </c>
      <c r="DO428" s="57">
        <v>0</v>
      </c>
      <c r="DP428" s="58">
        <v>0</v>
      </c>
      <c r="DQ428" s="58">
        <v>0</v>
      </c>
      <c r="DR428" s="58">
        <v>0</v>
      </c>
      <c r="DS428" s="58">
        <v>0</v>
      </c>
    </row>
    <row r="429" spans="1:123" x14ac:dyDescent="0.25">
      <c r="A429" s="30" t="s">
        <v>1501</v>
      </c>
      <c r="B429" s="65">
        <v>2023306</v>
      </c>
      <c r="C429" s="66"/>
      <c r="D429" s="67" t="s">
        <v>1502</v>
      </c>
      <c r="E429" s="34" t="s">
        <v>548</v>
      </c>
      <c r="F429" s="34" t="s">
        <v>489</v>
      </c>
      <c r="G429" s="34" t="s">
        <v>463</v>
      </c>
      <c r="H429" s="34" t="s">
        <v>54</v>
      </c>
      <c r="I429" s="34" t="s">
        <v>490</v>
      </c>
      <c r="J429" s="34" t="s">
        <v>767</v>
      </c>
      <c r="K429" s="34" t="s">
        <v>491</v>
      </c>
      <c r="L429" s="34" t="s">
        <v>744</v>
      </c>
      <c r="M429" s="36">
        <v>1.04</v>
      </c>
      <c r="N429" s="69" t="s">
        <v>1456</v>
      </c>
      <c r="O429" s="69" t="s">
        <v>30</v>
      </c>
      <c r="P429" s="37" t="s">
        <v>493</v>
      </c>
      <c r="Q429" s="38">
        <v>2023</v>
      </c>
      <c r="R429" s="39" t="s">
        <v>470</v>
      </c>
      <c r="S429" s="37" t="s">
        <v>493</v>
      </c>
      <c r="T429" s="39" t="s">
        <v>494</v>
      </c>
      <c r="U429" s="39" t="s">
        <v>495</v>
      </c>
      <c r="V429" s="39" t="s">
        <v>550</v>
      </c>
      <c r="W429" s="40" t="s">
        <v>768</v>
      </c>
      <c r="X429" s="40" t="s">
        <v>504</v>
      </c>
      <c r="Y429" s="41"/>
      <c r="Z429" s="274">
        <v>0</v>
      </c>
      <c r="AA429" s="42"/>
      <c r="AB429" s="43">
        <v>104000</v>
      </c>
      <c r="AC429" s="43">
        <v>0</v>
      </c>
      <c r="AD429" s="43"/>
      <c r="AE429" s="43">
        <v>0</v>
      </c>
      <c r="AF429" s="44"/>
      <c r="AG429" s="45">
        <f t="shared" si="341"/>
        <v>104000</v>
      </c>
      <c r="AH429" s="45">
        <f t="shared" si="342"/>
        <v>108160</v>
      </c>
      <c r="AI429" s="45">
        <f t="shared" si="346"/>
        <v>108160</v>
      </c>
      <c r="AJ429" s="46">
        <v>0</v>
      </c>
      <c r="AK429" s="46">
        <v>0</v>
      </c>
      <c r="AL429" s="46">
        <f t="shared" si="351"/>
        <v>0</v>
      </c>
      <c r="AM429" s="46">
        <v>0</v>
      </c>
      <c r="AN429" s="46">
        <f t="shared" si="324"/>
        <v>0</v>
      </c>
      <c r="AO429" s="46">
        <v>0</v>
      </c>
      <c r="AP429" s="46">
        <f t="shared" si="352"/>
        <v>0</v>
      </c>
      <c r="AQ429" s="46">
        <v>0</v>
      </c>
      <c r="AR429" s="46">
        <f t="shared" si="353"/>
        <v>0</v>
      </c>
      <c r="AS429" s="46">
        <v>0</v>
      </c>
      <c r="AT429" s="46">
        <f t="shared" si="354"/>
        <v>0</v>
      </c>
      <c r="AU429" s="46">
        <v>0</v>
      </c>
      <c r="AV429" s="46">
        <f t="shared" si="355"/>
        <v>0</v>
      </c>
      <c r="AW429" s="46">
        <v>0</v>
      </c>
      <c r="AX429" s="46">
        <f t="shared" si="356"/>
        <v>0</v>
      </c>
      <c r="AY429" s="46">
        <v>104000</v>
      </c>
      <c r="AZ429" s="46">
        <f t="shared" si="325"/>
        <v>108160</v>
      </c>
      <c r="BA429" s="46">
        <v>0</v>
      </c>
      <c r="BB429" s="46">
        <f t="shared" si="326"/>
        <v>0</v>
      </c>
      <c r="BC429" s="46">
        <v>0</v>
      </c>
      <c r="BD429" s="46">
        <f t="shared" si="327"/>
        <v>0</v>
      </c>
      <c r="BE429" s="46">
        <v>0</v>
      </c>
      <c r="BF429" s="46">
        <f t="shared" si="328"/>
        <v>0</v>
      </c>
      <c r="BG429" s="46">
        <v>0</v>
      </c>
      <c r="BH429" s="46">
        <f t="shared" si="329"/>
        <v>0</v>
      </c>
      <c r="BI429" s="46">
        <v>0</v>
      </c>
      <c r="BJ429" s="46">
        <f t="shared" si="330"/>
        <v>0</v>
      </c>
      <c r="BK429" s="46">
        <v>0</v>
      </c>
      <c r="BL429" s="46">
        <f t="shared" si="331"/>
        <v>0</v>
      </c>
      <c r="BM429" s="46">
        <v>0</v>
      </c>
      <c r="BN429" s="46">
        <f t="shared" si="332"/>
        <v>0</v>
      </c>
      <c r="BO429" s="46">
        <v>0</v>
      </c>
      <c r="BP429" s="46">
        <f t="shared" si="333"/>
        <v>0</v>
      </c>
      <c r="BQ429" s="46">
        <v>0</v>
      </c>
      <c r="BR429" s="46">
        <f t="shared" si="334"/>
        <v>0</v>
      </c>
      <c r="BS429" s="46">
        <v>0</v>
      </c>
      <c r="BT429" s="46">
        <f t="shared" si="335"/>
        <v>0</v>
      </c>
      <c r="BU429" s="46">
        <v>0</v>
      </c>
      <c r="BV429" s="46">
        <f t="shared" si="336"/>
        <v>0</v>
      </c>
      <c r="BW429" s="46">
        <v>0</v>
      </c>
      <c r="BX429" s="46">
        <f t="shared" si="337"/>
        <v>0</v>
      </c>
      <c r="BY429" s="46">
        <v>0</v>
      </c>
      <c r="BZ429" s="46">
        <f t="shared" si="338"/>
        <v>0</v>
      </c>
      <c r="CA429" s="47">
        <v>0</v>
      </c>
      <c r="CB429" s="46">
        <f t="shared" si="339"/>
        <v>0</v>
      </c>
      <c r="CC429" s="48">
        <v>0</v>
      </c>
      <c r="CD429" s="46">
        <f t="shared" si="340"/>
        <v>0</v>
      </c>
      <c r="CE429" s="49">
        <v>40</v>
      </c>
      <c r="CF429" s="50">
        <f t="shared" si="344"/>
        <v>2704</v>
      </c>
      <c r="CG429" s="51">
        <v>39000</v>
      </c>
      <c r="CH429" s="52"/>
      <c r="CI429" s="52"/>
      <c r="CJ429" s="52"/>
      <c r="CK429" s="53"/>
      <c r="CL429" s="53"/>
      <c r="CM429" s="53"/>
      <c r="CN429" s="53"/>
      <c r="CO429" s="53"/>
      <c r="CP429" s="53"/>
      <c r="CQ429" s="53"/>
      <c r="CR429" s="52">
        <f t="shared" si="358"/>
        <v>2704</v>
      </c>
      <c r="CS429" s="52">
        <f t="shared" si="358"/>
        <v>2704</v>
      </c>
      <c r="CT429" s="52">
        <f t="shared" si="358"/>
        <v>2704</v>
      </c>
      <c r="CU429" s="52">
        <f t="shared" si="358"/>
        <v>2704</v>
      </c>
      <c r="CV429" s="52">
        <f t="shared" si="358"/>
        <v>2704</v>
      </c>
      <c r="CW429" s="52">
        <f t="shared" si="358"/>
        <v>2704</v>
      </c>
      <c r="CX429" s="52">
        <f t="shared" si="358"/>
        <v>2704</v>
      </c>
      <c r="CY429" s="52">
        <f t="shared" si="358"/>
        <v>2704</v>
      </c>
      <c r="CZ429" s="52">
        <f t="shared" si="357"/>
        <v>2704</v>
      </c>
      <c r="DA429" s="52">
        <f t="shared" si="357"/>
        <v>2704</v>
      </c>
      <c r="DB429" s="52">
        <f t="shared" si="357"/>
        <v>2704</v>
      </c>
      <c r="DC429" s="52">
        <f t="shared" si="357"/>
        <v>2704</v>
      </c>
      <c r="DD429" s="52">
        <f t="shared" si="357"/>
        <v>2704</v>
      </c>
      <c r="DE429" s="52">
        <f t="shared" si="357"/>
        <v>2704</v>
      </c>
      <c r="DF429" s="52">
        <f t="shared" si="357"/>
        <v>2704</v>
      </c>
      <c r="DG429" s="54">
        <v>65000</v>
      </c>
      <c r="DH429" s="55">
        <v>15</v>
      </c>
      <c r="DI429" s="56" t="s">
        <v>839</v>
      </c>
      <c r="DJ429" s="57">
        <v>0</v>
      </c>
      <c r="DK429" s="57">
        <v>0</v>
      </c>
      <c r="DL429" s="57">
        <v>0</v>
      </c>
      <c r="DM429" s="57">
        <v>0</v>
      </c>
      <c r="DN429" s="57">
        <v>0</v>
      </c>
      <c r="DO429" s="57">
        <v>0</v>
      </c>
      <c r="DP429" s="58">
        <v>0</v>
      </c>
      <c r="DQ429" s="58">
        <v>0</v>
      </c>
      <c r="DR429" s="58">
        <v>0</v>
      </c>
      <c r="DS429" s="58">
        <v>0</v>
      </c>
    </row>
    <row r="430" spans="1:123" x14ac:dyDescent="0.25">
      <c r="A430" s="30" t="s">
        <v>1503</v>
      </c>
      <c r="B430" s="65">
        <v>2023307</v>
      </c>
      <c r="C430" s="66"/>
      <c r="D430" s="67" t="s">
        <v>1504</v>
      </c>
      <c r="E430" s="34" t="s">
        <v>548</v>
      </c>
      <c r="F430" s="34" t="s">
        <v>489</v>
      </c>
      <c r="G430" s="34" t="s">
        <v>463</v>
      </c>
      <c r="H430" s="34" t="s">
        <v>54</v>
      </c>
      <c r="I430" s="34" t="s">
        <v>490</v>
      </c>
      <c r="J430" s="34" t="s">
        <v>767</v>
      </c>
      <c r="K430" s="34" t="s">
        <v>491</v>
      </c>
      <c r="L430" s="34" t="s">
        <v>744</v>
      </c>
      <c r="M430" s="36">
        <v>1.04</v>
      </c>
      <c r="N430" s="69" t="s">
        <v>1456</v>
      </c>
      <c r="O430" s="69" t="s">
        <v>30</v>
      </c>
      <c r="P430" s="37" t="s">
        <v>493</v>
      </c>
      <c r="Q430" s="38">
        <v>2023</v>
      </c>
      <c r="R430" s="39" t="s">
        <v>470</v>
      </c>
      <c r="S430" s="37" t="s">
        <v>493</v>
      </c>
      <c r="T430" s="39" t="s">
        <v>494</v>
      </c>
      <c r="U430" s="39" t="s">
        <v>495</v>
      </c>
      <c r="V430" s="39" t="s">
        <v>550</v>
      </c>
      <c r="W430" s="40" t="s">
        <v>768</v>
      </c>
      <c r="X430" s="40" t="s">
        <v>504</v>
      </c>
      <c r="Y430" s="41"/>
      <c r="Z430" s="274">
        <v>0</v>
      </c>
      <c r="AA430" s="42"/>
      <c r="AB430" s="43">
        <v>124800</v>
      </c>
      <c r="AC430" s="43">
        <v>0</v>
      </c>
      <c r="AD430" s="43"/>
      <c r="AE430" s="43">
        <v>0</v>
      </c>
      <c r="AF430" s="44"/>
      <c r="AG430" s="45">
        <f t="shared" si="341"/>
        <v>124800</v>
      </c>
      <c r="AH430" s="45">
        <f t="shared" si="342"/>
        <v>129792</v>
      </c>
      <c r="AI430" s="45">
        <f t="shared" si="346"/>
        <v>129792</v>
      </c>
      <c r="AJ430" s="46">
        <v>0</v>
      </c>
      <c r="AK430" s="46">
        <v>0</v>
      </c>
      <c r="AL430" s="46">
        <f t="shared" si="351"/>
        <v>0</v>
      </c>
      <c r="AM430" s="46">
        <v>0</v>
      </c>
      <c r="AN430" s="46">
        <f t="shared" si="324"/>
        <v>0</v>
      </c>
      <c r="AO430" s="46">
        <v>0</v>
      </c>
      <c r="AP430" s="46">
        <f t="shared" si="352"/>
        <v>0</v>
      </c>
      <c r="AQ430" s="46">
        <v>0</v>
      </c>
      <c r="AR430" s="46">
        <f t="shared" si="353"/>
        <v>0</v>
      </c>
      <c r="AS430" s="46">
        <v>0</v>
      </c>
      <c r="AT430" s="46">
        <f t="shared" si="354"/>
        <v>0</v>
      </c>
      <c r="AU430" s="46">
        <v>0</v>
      </c>
      <c r="AV430" s="46">
        <f t="shared" si="355"/>
        <v>0</v>
      </c>
      <c r="AW430" s="46">
        <v>0</v>
      </c>
      <c r="AX430" s="46">
        <f t="shared" si="356"/>
        <v>0</v>
      </c>
      <c r="AY430" s="46">
        <v>0</v>
      </c>
      <c r="AZ430" s="46">
        <f t="shared" si="325"/>
        <v>0</v>
      </c>
      <c r="BA430" s="46">
        <v>124800</v>
      </c>
      <c r="BB430" s="46">
        <f t="shared" si="326"/>
        <v>129792</v>
      </c>
      <c r="BC430" s="46">
        <v>0</v>
      </c>
      <c r="BD430" s="46">
        <f t="shared" si="327"/>
        <v>0</v>
      </c>
      <c r="BE430" s="46">
        <v>0</v>
      </c>
      <c r="BF430" s="46">
        <f t="shared" si="328"/>
        <v>0</v>
      </c>
      <c r="BG430" s="46">
        <v>0</v>
      </c>
      <c r="BH430" s="46">
        <f t="shared" si="329"/>
        <v>0</v>
      </c>
      <c r="BI430" s="46">
        <v>0</v>
      </c>
      <c r="BJ430" s="46">
        <f t="shared" si="330"/>
        <v>0</v>
      </c>
      <c r="BK430" s="46">
        <v>0</v>
      </c>
      <c r="BL430" s="46">
        <f t="shared" si="331"/>
        <v>0</v>
      </c>
      <c r="BM430" s="46">
        <v>0</v>
      </c>
      <c r="BN430" s="46">
        <f t="shared" si="332"/>
        <v>0</v>
      </c>
      <c r="BO430" s="46">
        <v>0</v>
      </c>
      <c r="BP430" s="46">
        <f t="shared" si="333"/>
        <v>0</v>
      </c>
      <c r="BQ430" s="46">
        <v>0</v>
      </c>
      <c r="BR430" s="46">
        <f t="shared" si="334"/>
        <v>0</v>
      </c>
      <c r="BS430" s="46">
        <v>0</v>
      </c>
      <c r="BT430" s="46">
        <f t="shared" si="335"/>
        <v>0</v>
      </c>
      <c r="BU430" s="46">
        <v>0</v>
      </c>
      <c r="BV430" s="46">
        <f t="shared" si="336"/>
        <v>0</v>
      </c>
      <c r="BW430" s="46">
        <v>0</v>
      </c>
      <c r="BX430" s="46">
        <f t="shared" si="337"/>
        <v>0</v>
      </c>
      <c r="BY430" s="46">
        <v>0</v>
      </c>
      <c r="BZ430" s="46">
        <f t="shared" si="338"/>
        <v>0</v>
      </c>
      <c r="CA430" s="47">
        <v>0</v>
      </c>
      <c r="CB430" s="46">
        <f t="shared" si="339"/>
        <v>0</v>
      </c>
      <c r="CC430" s="48">
        <v>0</v>
      </c>
      <c r="CD430" s="46">
        <f t="shared" si="340"/>
        <v>0</v>
      </c>
      <c r="CE430" s="49">
        <v>40</v>
      </c>
      <c r="CF430" s="50">
        <f t="shared" si="344"/>
        <v>3244.8</v>
      </c>
      <c r="CG430" s="51">
        <v>43680</v>
      </c>
      <c r="CH430" s="52"/>
      <c r="CI430" s="52"/>
      <c r="CJ430" s="52"/>
      <c r="CK430" s="53"/>
      <c r="CL430" s="53"/>
      <c r="CM430" s="53"/>
      <c r="CN430" s="53"/>
      <c r="CO430" s="53"/>
      <c r="CP430" s="53"/>
      <c r="CQ430" s="53"/>
      <c r="CR430" s="53"/>
      <c r="CS430" s="52">
        <f t="shared" si="358"/>
        <v>3244.8</v>
      </c>
      <c r="CT430" s="52">
        <f t="shared" si="358"/>
        <v>3244.8</v>
      </c>
      <c r="CU430" s="52">
        <f t="shared" si="358"/>
        <v>3244.8</v>
      </c>
      <c r="CV430" s="52">
        <f t="shared" si="358"/>
        <v>3244.8</v>
      </c>
      <c r="CW430" s="52">
        <f t="shared" si="358"/>
        <v>3244.8</v>
      </c>
      <c r="CX430" s="52">
        <f t="shared" si="358"/>
        <v>3244.8</v>
      </c>
      <c r="CY430" s="52">
        <f t="shared" si="358"/>
        <v>3244.8</v>
      </c>
      <c r="CZ430" s="52">
        <f t="shared" si="357"/>
        <v>3244.8</v>
      </c>
      <c r="DA430" s="52">
        <f t="shared" si="357"/>
        <v>3244.8</v>
      </c>
      <c r="DB430" s="52">
        <f t="shared" si="357"/>
        <v>3244.8</v>
      </c>
      <c r="DC430" s="52">
        <f t="shared" si="357"/>
        <v>3244.8</v>
      </c>
      <c r="DD430" s="52">
        <f t="shared" si="357"/>
        <v>3244.8</v>
      </c>
      <c r="DE430" s="52">
        <f t="shared" si="357"/>
        <v>3244.8</v>
      </c>
      <c r="DF430" s="52">
        <f t="shared" si="357"/>
        <v>3244.8</v>
      </c>
      <c r="DG430" s="54">
        <v>81120</v>
      </c>
      <c r="DH430" s="55">
        <v>14</v>
      </c>
      <c r="DI430" s="56" t="s">
        <v>839</v>
      </c>
      <c r="DJ430" s="57">
        <v>0</v>
      </c>
      <c r="DK430" s="57">
        <v>0</v>
      </c>
      <c r="DL430" s="57">
        <v>0</v>
      </c>
      <c r="DM430" s="57">
        <v>0</v>
      </c>
      <c r="DN430" s="57">
        <v>0</v>
      </c>
      <c r="DO430" s="57">
        <v>0</v>
      </c>
      <c r="DP430" s="58">
        <v>0</v>
      </c>
      <c r="DQ430" s="58">
        <v>0</v>
      </c>
      <c r="DR430" s="58">
        <v>0</v>
      </c>
      <c r="DS430" s="58">
        <v>0</v>
      </c>
    </row>
    <row r="431" spans="1:123" x14ac:dyDescent="0.25">
      <c r="A431" s="30" t="s">
        <v>1505</v>
      </c>
      <c r="B431" s="65">
        <v>2023308</v>
      </c>
      <c r="C431" s="66"/>
      <c r="D431" s="67" t="s">
        <v>1506</v>
      </c>
      <c r="E431" s="34" t="s">
        <v>548</v>
      </c>
      <c r="F431" s="34" t="s">
        <v>489</v>
      </c>
      <c r="G431" s="34" t="s">
        <v>463</v>
      </c>
      <c r="H431" s="34" t="s">
        <v>54</v>
      </c>
      <c r="I431" s="34" t="s">
        <v>490</v>
      </c>
      <c r="J431" s="34" t="s">
        <v>767</v>
      </c>
      <c r="K431" s="34" t="s">
        <v>491</v>
      </c>
      <c r="L431" s="34" t="s">
        <v>744</v>
      </c>
      <c r="M431" s="36">
        <v>1.04</v>
      </c>
      <c r="N431" s="69" t="s">
        <v>1456</v>
      </c>
      <c r="O431" s="69" t="s">
        <v>30</v>
      </c>
      <c r="P431" s="37" t="s">
        <v>493</v>
      </c>
      <c r="Q431" s="38">
        <v>2023</v>
      </c>
      <c r="R431" s="39" t="s">
        <v>470</v>
      </c>
      <c r="S431" s="37" t="s">
        <v>493</v>
      </c>
      <c r="T431" s="39" t="s">
        <v>494</v>
      </c>
      <c r="U431" s="39" t="s">
        <v>495</v>
      </c>
      <c r="V431" s="39" t="s">
        <v>550</v>
      </c>
      <c r="W431" s="40" t="s">
        <v>768</v>
      </c>
      <c r="X431" s="40" t="s">
        <v>504</v>
      </c>
      <c r="Y431" s="41"/>
      <c r="Z431" s="274">
        <v>0</v>
      </c>
      <c r="AA431" s="42"/>
      <c r="AB431" s="43">
        <v>124800</v>
      </c>
      <c r="AC431" s="43">
        <v>0</v>
      </c>
      <c r="AD431" s="43"/>
      <c r="AE431" s="43">
        <v>0</v>
      </c>
      <c r="AF431" s="44"/>
      <c r="AG431" s="45">
        <f t="shared" si="341"/>
        <v>124800</v>
      </c>
      <c r="AH431" s="45">
        <f t="shared" si="342"/>
        <v>129792</v>
      </c>
      <c r="AI431" s="45">
        <f t="shared" si="346"/>
        <v>129792</v>
      </c>
      <c r="AJ431" s="46">
        <v>0</v>
      </c>
      <c r="AK431" s="46">
        <v>0</v>
      </c>
      <c r="AL431" s="46">
        <f t="shared" si="351"/>
        <v>0</v>
      </c>
      <c r="AM431" s="46">
        <v>0</v>
      </c>
      <c r="AN431" s="46">
        <f t="shared" ref="AN431:AN494" si="359">$M431*AM431</f>
        <v>0</v>
      </c>
      <c r="AO431" s="46">
        <v>0</v>
      </c>
      <c r="AP431" s="46">
        <f t="shared" si="352"/>
        <v>0</v>
      </c>
      <c r="AQ431" s="46">
        <v>0</v>
      </c>
      <c r="AR431" s="46">
        <f t="shared" si="353"/>
        <v>0</v>
      </c>
      <c r="AS431" s="46">
        <v>0</v>
      </c>
      <c r="AT431" s="46">
        <f t="shared" si="354"/>
        <v>0</v>
      </c>
      <c r="AU431" s="46">
        <v>0</v>
      </c>
      <c r="AV431" s="46">
        <f t="shared" si="355"/>
        <v>0</v>
      </c>
      <c r="AW431" s="46">
        <v>0</v>
      </c>
      <c r="AX431" s="46">
        <f t="shared" si="356"/>
        <v>0</v>
      </c>
      <c r="AY431" s="46">
        <v>0</v>
      </c>
      <c r="AZ431" s="46">
        <f t="shared" ref="AZ431:AZ494" si="360">$M431*AY431</f>
        <v>0</v>
      </c>
      <c r="BA431" s="46">
        <v>0</v>
      </c>
      <c r="BB431" s="46">
        <f t="shared" ref="BB431:BB494" si="361">$M431*BA431</f>
        <v>0</v>
      </c>
      <c r="BC431" s="46">
        <v>124800</v>
      </c>
      <c r="BD431" s="46">
        <f t="shared" ref="BD431:BD494" si="362">$M431*BC431</f>
        <v>129792</v>
      </c>
      <c r="BE431" s="46">
        <v>0</v>
      </c>
      <c r="BF431" s="46">
        <f t="shared" ref="BF431:BF494" si="363">$M431*BE431</f>
        <v>0</v>
      </c>
      <c r="BG431" s="46">
        <v>0</v>
      </c>
      <c r="BH431" s="46">
        <f t="shared" ref="BH431:BH494" si="364">$M431*BG431</f>
        <v>0</v>
      </c>
      <c r="BI431" s="46">
        <v>0</v>
      </c>
      <c r="BJ431" s="46">
        <f t="shared" ref="BJ431:BJ494" si="365">$M431*BI431</f>
        <v>0</v>
      </c>
      <c r="BK431" s="46">
        <v>0</v>
      </c>
      <c r="BL431" s="46">
        <f t="shared" ref="BL431:BL494" si="366">$M431*BK431</f>
        <v>0</v>
      </c>
      <c r="BM431" s="46">
        <v>0</v>
      </c>
      <c r="BN431" s="46">
        <f t="shared" ref="BN431:BN494" si="367">$M431*BM431</f>
        <v>0</v>
      </c>
      <c r="BO431" s="46">
        <v>0</v>
      </c>
      <c r="BP431" s="46">
        <f t="shared" ref="BP431:BP494" si="368">$M431*BO431</f>
        <v>0</v>
      </c>
      <c r="BQ431" s="46">
        <v>0</v>
      </c>
      <c r="BR431" s="46">
        <f t="shared" ref="BR431:BR494" si="369">$M431*BQ431</f>
        <v>0</v>
      </c>
      <c r="BS431" s="46">
        <v>0</v>
      </c>
      <c r="BT431" s="46">
        <f t="shared" ref="BT431:BT494" si="370">$M431*BS431</f>
        <v>0</v>
      </c>
      <c r="BU431" s="46">
        <v>0</v>
      </c>
      <c r="BV431" s="46">
        <f t="shared" ref="BV431:BV494" si="371">$M431*BU431</f>
        <v>0</v>
      </c>
      <c r="BW431" s="46">
        <v>0</v>
      </c>
      <c r="BX431" s="46">
        <f t="shared" ref="BX431:BX494" si="372">$M431*BW431</f>
        <v>0</v>
      </c>
      <c r="BY431" s="46">
        <v>0</v>
      </c>
      <c r="BZ431" s="46">
        <f t="shared" ref="BZ431:BZ494" si="373">$M431*BY431</f>
        <v>0</v>
      </c>
      <c r="CA431" s="47">
        <v>0</v>
      </c>
      <c r="CB431" s="46">
        <f t="shared" ref="CB431:CB494" si="374">$M431*CA431</f>
        <v>0</v>
      </c>
      <c r="CC431" s="48">
        <v>0</v>
      </c>
      <c r="CD431" s="46">
        <f t="shared" ref="CD431:CD494" si="375">$M431*CC431</f>
        <v>0</v>
      </c>
      <c r="CE431" s="49">
        <v>40</v>
      </c>
      <c r="CF431" s="50">
        <f t="shared" si="344"/>
        <v>3244.8</v>
      </c>
      <c r="CG431" s="51">
        <v>40560</v>
      </c>
      <c r="CH431" s="52"/>
      <c r="CI431" s="52"/>
      <c r="CJ431" s="52"/>
      <c r="CK431" s="53"/>
      <c r="CL431" s="53"/>
      <c r="CM431" s="53"/>
      <c r="CN431" s="53"/>
      <c r="CO431" s="53"/>
      <c r="CP431" s="53"/>
      <c r="CQ431" s="53"/>
      <c r="CR431" s="53"/>
      <c r="CS431" s="53"/>
      <c r="CT431" s="52">
        <f t="shared" si="358"/>
        <v>3244.8</v>
      </c>
      <c r="CU431" s="52">
        <f t="shared" si="358"/>
        <v>3244.8</v>
      </c>
      <c r="CV431" s="52">
        <f t="shared" si="358"/>
        <v>3244.8</v>
      </c>
      <c r="CW431" s="52">
        <f t="shared" si="358"/>
        <v>3244.8</v>
      </c>
      <c r="CX431" s="52">
        <f t="shared" si="358"/>
        <v>3244.8</v>
      </c>
      <c r="CY431" s="52">
        <f t="shared" si="358"/>
        <v>3244.8</v>
      </c>
      <c r="CZ431" s="52">
        <f t="shared" si="357"/>
        <v>3244.8</v>
      </c>
      <c r="DA431" s="52">
        <f t="shared" si="357"/>
        <v>3244.8</v>
      </c>
      <c r="DB431" s="52">
        <f t="shared" si="357"/>
        <v>3244.8</v>
      </c>
      <c r="DC431" s="52">
        <f t="shared" si="357"/>
        <v>3244.8</v>
      </c>
      <c r="DD431" s="52">
        <f t="shared" si="357"/>
        <v>3244.8</v>
      </c>
      <c r="DE431" s="52">
        <f t="shared" si="357"/>
        <v>3244.8</v>
      </c>
      <c r="DF431" s="52">
        <f t="shared" si="357"/>
        <v>3244.8</v>
      </c>
      <c r="DG431" s="54">
        <v>84240</v>
      </c>
      <c r="DH431" s="55">
        <v>13</v>
      </c>
      <c r="DI431" s="56" t="s">
        <v>839</v>
      </c>
      <c r="DJ431" s="57">
        <v>0</v>
      </c>
      <c r="DK431" s="57">
        <v>0</v>
      </c>
      <c r="DL431" s="57">
        <v>0</v>
      </c>
      <c r="DM431" s="57">
        <v>0</v>
      </c>
      <c r="DN431" s="57">
        <v>0</v>
      </c>
      <c r="DO431" s="57">
        <v>0</v>
      </c>
      <c r="DP431" s="58">
        <v>0</v>
      </c>
      <c r="DQ431" s="58">
        <v>0</v>
      </c>
      <c r="DR431" s="58">
        <v>0</v>
      </c>
      <c r="DS431" s="58">
        <v>0</v>
      </c>
    </row>
    <row r="432" spans="1:123" x14ac:dyDescent="0.25">
      <c r="A432" s="30" t="s">
        <v>1507</v>
      </c>
      <c r="B432" s="65">
        <v>2023309</v>
      </c>
      <c r="C432" s="66"/>
      <c r="D432" s="67" t="s">
        <v>1508</v>
      </c>
      <c r="E432" s="34" t="s">
        <v>548</v>
      </c>
      <c r="F432" s="34" t="s">
        <v>489</v>
      </c>
      <c r="G432" s="34" t="s">
        <v>463</v>
      </c>
      <c r="H432" s="34" t="s">
        <v>54</v>
      </c>
      <c r="I432" s="34" t="s">
        <v>490</v>
      </c>
      <c r="J432" s="34" t="s">
        <v>767</v>
      </c>
      <c r="K432" s="34" t="s">
        <v>491</v>
      </c>
      <c r="L432" s="34" t="s">
        <v>744</v>
      </c>
      <c r="M432" s="36">
        <v>1.04</v>
      </c>
      <c r="N432" s="69" t="s">
        <v>1456</v>
      </c>
      <c r="O432" s="69" t="s">
        <v>30</v>
      </c>
      <c r="P432" s="37" t="s">
        <v>493</v>
      </c>
      <c r="Q432" s="38">
        <v>2023</v>
      </c>
      <c r="R432" s="39" t="s">
        <v>470</v>
      </c>
      <c r="S432" s="37" t="s">
        <v>493</v>
      </c>
      <c r="T432" s="39" t="s">
        <v>494</v>
      </c>
      <c r="U432" s="39" t="s">
        <v>495</v>
      </c>
      <c r="V432" s="39" t="s">
        <v>550</v>
      </c>
      <c r="W432" s="40" t="s">
        <v>768</v>
      </c>
      <c r="X432" s="40" t="s">
        <v>504</v>
      </c>
      <c r="Y432" s="41"/>
      <c r="Z432" s="274">
        <v>0</v>
      </c>
      <c r="AA432" s="42"/>
      <c r="AB432" s="43">
        <v>124800</v>
      </c>
      <c r="AC432" s="43">
        <v>0</v>
      </c>
      <c r="AD432" s="43"/>
      <c r="AE432" s="43">
        <v>0</v>
      </c>
      <c r="AF432" s="44"/>
      <c r="AG432" s="45">
        <f t="shared" si="341"/>
        <v>124800</v>
      </c>
      <c r="AH432" s="45">
        <f t="shared" si="342"/>
        <v>129792</v>
      </c>
      <c r="AI432" s="45">
        <f t="shared" si="346"/>
        <v>129792</v>
      </c>
      <c r="AJ432" s="46">
        <v>0</v>
      </c>
      <c r="AK432" s="46">
        <v>0</v>
      </c>
      <c r="AL432" s="46">
        <f t="shared" si="351"/>
        <v>0</v>
      </c>
      <c r="AM432" s="46">
        <v>0</v>
      </c>
      <c r="AN432" s="46">
        <f t="shared" si="359"/>
        <v>0</v>
      </c>
      <c r="AO432" s="46">
        <v>0</v>
      </c>
      <c r="AP432" s="46">
        <f t="shared" si="352"/>
        <v>0</v>
      </c>
      <c r="AQ432" s="46">
        <v>0</v>
      </c>
      <c r="AR432" s="46">
        <f t="shared" si="353"/>
        <v>0</v>
      </c>
      <c r="AS432" s="46">
        <v>0</v>
      </c>
      <c r="AT432" s="46">
        <f t="shared" si="354"/>
        <v>0</v>
      </c>
      <c r="AU432" s="46">
        <v>0</v>
      </c>
      <c r="AV432" s="46">
        <f t="shared" si="355"/>
        <v>0</v>
      </c>
      <c r="AW432" s="46">
        <v>0</v>
      </c>
      <c r="AX432" s="46">
        <f t="shared" si="356"/>
        <v>0</v>
      </c>
      <c r="AY432" s="46">
        <v>0</v>
      </c>
      <c r="AZ432" s="46">
        <f t="shared" si="360"/>
        <v>0</v>
      </c>
      <c r="BA432" s="46">
        <v>0</v>
      </c>
      <c r="BB432" s="46">
        <f t="shared" si="361"/>
        <v>0</v>
      </c>
      <c r="BC432" s="46">
        <v>0</v>
      </c>
      <c r="BD432" s="46">
        <f t="shared" si="362"/>
        <v>0</v>
      </c>
      <c r="BE432" s="46">
        <v>124800</v>
      </c>
      <c r="BF432" s="46">
        <f t="shared" si="363"/>
        <v>129792</v>
      </c>
      <c r="BG432" s="46">
        <v>0</v>
      </c>
      <c r="BH432" s="46">
        <f t="shared" si="364"/>
        <v>0</v>
      </c>
      <c r="BI432" s="46">
        <v>0</v>
      </c>
      <c r="BJ432" s="46">
        <f t="shared" si="365"/>
        <v>0</v>
      </c>
      <c r="BK432" s="46">
        <v>0</v>
      </c>
      <c r="BL432" s="46">
        <f t="shared" si="366"/>
        <v>0</v>
      </c>
      <c r="BM432" s="46">
        <v>0</v>
      </c>
      <c r="BN432" s="46">
        <f t="shared" si="367"/>
        <v>0</v>
      </c>
      <c r="BO432" s="46">
        <v>0</v>
      </c>
      <c r="BP432" s="46">
        <f t="shared" si="368"/>
        <v>0</v>
      </c>
      <c r="BQ432" s="46">
        <v>0</v>
      </c>
      <c r="BR432" s="46">
        <f t="shared" si="369"/>
        <v>0</v>
      </c>
      <c r="BS432" s="46">
        <v>0</v>
      </c>
      <c r="BT432" s="46">
        <f t="shared" si="370"/>
        <v>0</v>
      </c>
      <c r="BU432" s="46">
        <v>0</v>
      </c>
      <c r="BV432" s="46">
        <f t="shared" si="371"/>
        <v>0</v>
      </c>
      <c r="BW432" s="46">
        <v>0</v>
      </c>
      <c r="BX432" s="46">
        <f t="shared" si="372"/>
        <v>0</v>
      </c>
      <c r="BY432" s="46">
        <v>0</v>
      </c>
      <c r="BZ432" s="46">
        <f t="shared" si="373"/>
        <v>0</v>
      </c>
      <c r="CA432" s="47">
        <v>0</v>
      </c>
      <c r="CB432" s="46">
        <f t="shared" si="374"/>
        <v>0</v>
      </c>
      <c r="CC432" s="48">
        <v>0</v>
      </c>
      <c r="CD432" s="46">
        <f t="shared" si="375"/>
        <v>0</v>
      </c>
      <c r="CE432" s="49">
        <v>40</v>
      </c>
      <c r="CF432" s="50">
        <f t="shared" si="344"/>
        <v>3244.8</v>
      </c>
      <c r="CG432" s="51">
        <v>37440</v>
      </c>
      <c r="CH432" s="52"/>
      <c r="CI432" s="52"/>
      <c r="CJ432" s="52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2">
        <f>$CF432</f>
        <v>3244.8</v>
      </c>
      <c r="CV432" s="52">
        <f>$CF432</f>
        <v>3244.8</v>
      </c>
      <c r="CW432" s="52">
        <f>$CF432</f>
        <v>3244.8</v>
      </c>
      <c r="CX432" s="52">
        <f>$CF432</f>
        <v>3244.8</v>
      </c>
      <c r="CY432" s="52">
        <f>$CF432</f>
        <v>3244.8</v>
      </c>
      <c r="CZ432" s="52">
        <f t="shared" si="357"/>
        <v>3244.8</v>
      </c>
      <c r="DA432" s="52">
        <f t="shared" si="357"/>
        <v>3244.8</v>
      </c>
      <c r="DB432" s="52">
        <f t="shared" si="357"/>
        <v>3244.8</v>
      </c>
      <c r="DC432" s="52">
        <f t="shared" si="357"/>
        <v>3244.8</v>
      </c>
      <c r="DD432" s="52">
        <f t="shared" si="357"/>
        <v>3244.8</v>
      </c>
      <c r="DE432" s="52">
        <f t="shared" si="357"/>
        <v>3244.8</v>
      </c>
      <c r="DF432" s="52">
        <f t="shared" si="357"/>
        <v>3244.8</v>
      </c>
      <c r="DG432" s="54">
        <v>87360</v>
      </c>
      <c r="DH432" s="55">
        <v>12</v>
      </c>
      <c r="DI432" s="56" t="s">
        <v>839</v>
      </c>
      <c r="DJ432" s="57">
        <v>0</v>
      </c>
      <c r="DK432" s="57">
        <v>0</v>
      </c>
      <c r="DL432" s="57">
        <v>0</v>
      </c>
      <c r="DM432" s="57">
        <v>0</v>
      </c>
      <c r="DN432" s="57">
        <v>0</v>
      </c>
      <c r="DO432" s="57">
        <v>0</v>
      </c>
      <c r="DP432" s="58">
        <v>0</v>
      </c>
      <c r="DQ432" s="58">
        <v>0</v>
      </c>
      <c r="DR432" s="58">
        <v>0</v>
      </c>
      <c r="DS432" s="58">
        <v>0</v>
      </c>
    </row>
    <row r="433" spans="1:123" x14ac:dyDescent="0.25">
      <c r="A433" s="30" t="s">
        <v>1509</v>
      </c>
      <c r="B433" s="65">
        <v>2023310</v>
      </c>
      <c r="C433" s="66"/>
      <c r="D433" s="67" t="s">
        <v>1510</v>
      </c>
      <c r="E433" s="34" t="s">
        <v>548</v>
      </c>
      <c r="F433" s="34" t="s">
        <v>489</v>
      </c>
      <c r="G433" s="34" t="s">
        <v>463</v>
      </c>
      <c r="H433" s="34" t="s">
        <v>54</v>
      </c>
      <c r="I433" s="34" t="s">
        <v>490</v>
      </c>
      <c r="J433" s="34" t="s">
        <v>767</v>
      </c>
      <c r="K433" s="34" t="s">
        <v>491</v>
      </c>
      <c r="L433" s="34" t="s">
        <v>744</v>
      </c>
      <c r="M433" s="36">
        <v>1.04</v>
      </c>
      <c r="N433" s="69" t="s">
        <v>1456</v>
      </c>
      <c r="O433" s="69" t="s">
        <v>30</v>
      </c>
      <c r="P433" s="37" t="s">
        <v>493</v>
      </c>
      <c r="Q433" s="38">
        <v>2023</v>
      </c>
      <c r="R433" s="39" t="s">
        <v>470</v>
      </c>
      <c r="S433" s="37" t="s">
        <v>493</v>
      </c>
      <c r="T433" s="39" t="s">
        <v>494</v>
      </c>
      <c r="U433" s="39" t="s">
        <v>495</v>
      </c>
      <c r="V433" s="39" t="s">
        <v>550</v>
      </c>
      <c r="W433" s="40" t="s">
        <v>768</v>
      </c>
      <c r="X433" s="40" t="s">
        <v>504</v>
      </c>
      <c r="Y433" s="41"/>
      <c r="Z433" s="274">
        <v>0</v>
      </c>
      <c r="AA433" s="42"/>
      <c r="AB433" s="43">
        <v>124800</v>
      </c>
      <c r="AC433" s="43">
        <v>0</v>
      </c>
      <c r="AD433" s="43"/>
      <c r="AE433" s="43">
        <v>0</v>
      </c>
      <c r="AF433" s="44"/>
      <c r="AG433" s="45">
        <f t="shared" si="341"/>
        <v>124800</v>
      </c>
      <c r="AH433" s="45">
        <f t="shared" si="342"/>
        <v>129792</v>
      </c>
      <c r="AI433" s="45">
        <f t="shared" si="346"/>
        <v>129792</v>
      </c>
      <c r="AJ433" s="46">
        <v>0</v>
      </c>
      <c r="AK433" s="46">
        <v>0</v>
      </c>
      <c r="AL433" s="46">
        <f t="shared" si="351"/>
        <v>0</v>
      </c>
      <c r="AM433" s="46">
        <v>0</v>
      </c>
      <c r="AN433" s="46">
        <f t="shared" si="359"/>
        <v>0</v>
      </c>
      <c r="AO433" s="46">
        <v>0</v>
      </c>
      <c r="AP433" s="46">
        <f t="shared" si="352"/>
        <v>0</v>
      </c>
      <c r="AQ433" s="46">
        <v>0</v>
      </c>
      <c r="AR433" s="46">
        <f t="shared" si="353"/>
        <v>0</v>
      </c>
      <c r="AS433" s="46">
        <v>0</v>
      </c>
      <c r="AT433" s="46">
        <f t="shared" si="354"/>
        <v>0</v>
      </c>
      <c r="AU433" s="46">
        <v>0</v>
      </c>
      <c r="AV433" s="46">
        <f t="shared" si="355"/>
        <v>0</v>
      </c>
      <c r="AW433" s="46">
        <v>0</v>
      </c>
      <c r="AX433" s="46">
        <f t="shared" si="356"/>
        <v>0</v>
      </c>
      <c r="AY433" s="46">
        <v>0</v>
      </c>
      <c r="AZ433" s="46">
        <f t="shared" si="360"/>
        <v>0</v>
      </c>
      <c r="BA433" s="46">
        <v>0</v>
      </c>
      <c r="BB433" s="46">
        <f t="shared" si="361"/>
        <v>0</v>
      </c>
      <c r="BC433" s="46">
        <v>0</v>
      </c>
      <c r="BD433" s="46">
        <f t="shared" si="362"/>
        <v>0</v>
      </c>
      <c r="BE433" s="46">
        <v>0</v>
      </c>
      <c r="BF433" s="46">
        <f t="shared" si="363"/>
        <v>0</v>
      </c>
      <c r="BG433" s="46">
        <v>124800</v>
      </c>
      <c r="BH433" s="46">
        <f t="shared" si="364"/>
        <v>129792</v>
      </c>
      <c r="BI433" s="46">
        <v>0</v>
      </c>
      <c r="BJ433" s="46">
        <f t="shared" si="365"/>
        <v>0</v>
      </c>
      <c r="BK433" s="46">
        <v>0</v>
      </c>
      <c r="BL433" s="46">
        <f t="shared" si="366"/>
        <v>0</v>
      </c>
      <c r="BM433" s="46">
        <v>0</v>
      </c>
      <c r="BN433" s="46">
        <f t="shared" si="367"/>
        <v>0</v>
      </c>
      <c r="BO433" s="46">
        <v>0</v>
      </c>
      <c r="BP433" s="46">
        <f t="shared" si="368"/>
        <v>0</v>
      </c>
      <c r="BQ433" s="46">
        <v>0</v>
      </c>
      <c r="BR433" s="46">
        <f t="shared" si="369"/>
        <v>0</v>
      </c>
      <c r="BS433" s="46">
        <v>0</v>
      </c>
      <c r="BT433" s="46">
        <f t="shared" si="370"/>
        <v>0</v>
      </c>
      <c r="BU433" s="46">
        <v>0</v>
      </c>
      <c r="BV433" s="46">
        <f t="shared" si="371"/>
        <v>0</v>
      </c>
      <c r="BW433" s="46">
        <v>0</v>
      </c>
      <c r="BX433" s="46">
        <f t="shared" si="372"/>
        <v>0</v>
      </c>
      <c r="BY433" s="46">
        <v>0</v>
      </c>
      <c r="BZ433" s="46">
        <f t="shared" si="373"/>
        <v>0</v>
      </c>
      <c r="CA433" s="47">
        <v>0</v>
      </c>
      <c r="CB433" s="46">
        <f t="shared" si="374"/>
        <v>0</v>
      </c>
      <c r="CC433" s="48">
        <v>0</v>
      </c>
      <c r="CD433" s="46">
        <f t="shared" si="375"/>
        <v>0</v>
      </c>
      <c r="CE433" s="49">
        <v>40</v>
      </c>
      <c r="CF433" s="50">
        <f t="shared" si="344"/>
        <v>3244.8</v>
      </c>
      <c r="CG433" s="51">
        <v>34320</v>
      </c>
      <c r="CH433" s="52"/>
      <c r="CI433" s="52"/>
      <c r="CJ433" s="52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2">
        <f>$CF433</f>
        <v>3244.8</v>
      </c>
      <c r="CW433" s="52">
        <f>$CF433</f>
        <v>3244.8</v>
      </c>
      <c r="CX433" s="52">
        <f>$CF433</f>
        <v>3244.8</v>
      </c>
      <c r="CY433" s="52">
        <f>$CF433</f>
        <v>3244.8</v>
      </c>
      <c r="CZ433" s="52">
        <f t="shared" si="357"/>
        <v>3244.8</v>
      </c>
      <c r="DA433" s="52">
        <f t="shared" si="357"/>
        <v>3244.8</v>
      </c>
      <c r="DB433" s="52">
        <f t="shared" si="357"/>
        <v>3244.8</v>
      </c>
      <c r="DC433" s="52">
        <f t="shared" si="357"/>
        <v>3244.8</v>
      </c>
      <c r="DD433" s="52">
        <f t="shared" si="357"/>
        <v>3244.8</v>
      </c>
      <c r="DE433" s="52">
        <f t="shared" si="357"/>
        <v>3244.8</v>
      </c>
      <c r="DF433" s="52">
        <f t="shared" si="357"/>
        <v>3244.8</v>
      </c>
      <c r="DG433" s="54">
        <v>90480</v>
      </c>
      <c r="DH433" s="55">
        <v>11</v>
      </c>
      <c r="DI433" s="56" t="s">
        <v>839</v>
      </c>
      <c r="DJ433" s="57">
        <v>0</v>
      </c>
      <c r="DK433" s="57">
        <v>0</v>
      </c>
      <c r="DL433" s="57">
        <v>0</v>
      </c>
      <c r="DM433" s="57">
        <v>0</v>
      </c>
      <c r="DN433" s="57">
        <v>0</v>
      </c>
      <c r="DO433" s="57">
        <v>0</v>
      </c>
      <c r="DP433" s="58">
        <v>0</v>
      </c>
      <c r="DQ433" s="58">
        <v>0</v>
      </c>
      <c r="DR433" s="58">
        <v>0</v>
      </c>
      <c r="DS433" s="58">
        <v>0</v>
      </c>
    </row>
    <row r="434" spans="1:123" x14ac:dyDescent="0.25">
      <c r="A434" s="30" t="s">
        <v>1511</v>
      </c>
      <c r="B434" s="65">
        <v>2023311</v>
      </c>
      <c r="C434" s="66"/>
      <c r="D434" s="67" t="s">
        <v>1512</v>
      </c>
      <c r="E434" s="34" t="s">
        <v>548</v>
      </c>
      <c r="F434" s="34" t="s">
        <v>489</v>
      </c>
      <c r="G434" s="34" t="s">
        <v>463</v>
      </c>
      <c r="H434" s="34" t="s">
        <v>54</v>
      </c>
      <c r="I434" s="34" t="s">
        <v>490</v>
      </c>
      <c r="J434" s="34" t="s">
        <v>767</v>
      </c>
      <c r="K434" s="34" t="s">
        <v>491</v>
      </c>
      <c r="L434" s="34" t="s">
        <v>744</v>
      </c>
      <c r="M434" s="36">
        <v>1.04</v>
      </c>
      <c r="N434" s="69" t="s">
        <v>1456</v>
      </c>
      <c r="O434" s="69" t="s">
        <v>30</v>
      </c>
      <c r="P434" s="37" t="s">
        <v>493</v>
      </c>
      <c r="Q434" s="38">
        <v>2023</v>
      </c>
      <c r="R434" s="39" t="s">
        <v>470</v>
      </c>
      <c r="S434" s="37" t="s">
        <v>493</v>
      </c>
      <c r="T434" s="39" t="s">
        <v>494</v>
      </c>
      <c r="U434" s="39" t="s">
        <v>495</v>
      </c>
      <c r="V434" s="39" t="s">
        <v>550</v>
      </c>
      <c r="W434" s="40" t="s">
        <v>768</v>
      </c>
      <c r="X434" s="40" t="s">
        <v>504</v>
      </c>
      <c r="Y434" s="41"/>
      <c r="Z434" s="274">
        <v>0</v>
      </c>
      <c r="AA434" s="42"/>
      <c r="AB434" s="43">
        <v>124800</v>
      </c>
      <c r="AC434" s="43">
        <v>0</v>
      </c>
      <c r="AD434" s="43"/>
      <c r="AE434" s="43">
        <v>0</v>
      </c>
      <c r="AF434" s="44"/>
      <c r="AG434" s="45">
        <f t="shared" ref="AG434:AG497" si="376">AJ434+AK434+AM434+AO434+AQ434+AS434+AU434+AW434+AY434+BA434+BC434+BI434+BE434+BG434+BK434+BM434+BO434+BQ434+BS434+BU434+BW434+BY434+CA434+CC434</f>
        <v>124800</v>
      </c>
      <c r="AH434" s="45">
        <f t="shared" ref="AH434:AH497" si="377">AJ434+AL434+AN434+AP434+AR434+AT434+AV434+AX434+AZ434+BB434+BD434+BJ434+BF434+BH434+BL434+BN434+BP434+BR434+BT434+BV434+BX434+BZ434+CB434+CD434</f>
        <v>129792</v>
      </c>
      <c r="AI434" s="45">
        <f t="shared" si="346"/>
        <v>129792</v>
      </c>
      <c r="AJ434" s="46">
        <v>0</v>
      </c>
      <c r="AK434" s="46">
        <v>0</v>
      </c>
      <c r="AL434" s="46">
        <f t="shared" si="351"/>
        <v>0</v>
      </c>
      <c r="AM434" s="46">
        <v>0</v>
      </c>
      <c r="AN434" s="46">
        <f t="shared" si="359"/>
        <v>0</v>
      </c>
      <c r="AO434" s="46">
        <v>0</v>
      </c>
      <c r="AP434" s="46">
        <f t="shared" si="352"/>
        <v>0</v>
      </c>
      <c r="AQ434" s="46">
        <v>0</v>
      </c>
      <c r="AR434" s="46">
        <f t="shared" si="353"/>
        <v>0</v>
      </c>
      <c r="AS434" s="46">
        <v>0</v>
      </c>
      <c r="AT434" s="46">
        <f t="shared" si="354"/>
        <v>0</v>
      </c>
      <c r="AU434" s="46">
        <v>0</v>
      </c>
      <c r="AV434" s="46">
        <f t="shared" si="355"/>
        <v>0</v>
      </c>
      <c r="AW434" s="46">
        <v>0</v>
      </c>
      <c r="AX434" s="46">
        <f t="shared" si="356"/>
        <v>0</v>
      </c>
      <c r="AY434" s="46">
        <v>0</v>
      </c>
      <c r="AZ434" s="46">
        <f t="shared" si="360"/>
        <v>0</v>
      </c>
      <c r="BA434" s="46">
        <v>0</v>
      </c>
      <c r="BB434" s="46">
        <f t="shared" si="361"/>
        <v>0</v>
      </c>
      <c r="BC434" s="46">
        <v>0</v>
      </c>
      <c r="BD434" s="46">
        <f t="shared" si="362"/>
        <v>0</v>
      </c>
      <c r="BE434" s="46">
        <v>0</v>
      </c>
      <c r="BF434" s="46">
        <f t="shared" si="363"/>
        <v>0</v>
      </c>
      <c r="BG434" s="46">
        <v>0</v>
      </c>
      <c r="BH434" s="46">
        <f t="shared" si="364"/>
        <v>0</v>
      </c>
      <c r="BI434" s="46">
        <v>124800</v>
      </c>
      <c r="BJ434" s="46">
        <f t="shared" si="365"/>
        <v>129792</v>
      </c>
      <c r="BK434" s="46">
        <v>0</v>
      </c>
      <c r="BL434" s="46">
        <f t="shared" si="366"/>
        <v>0</v>
      </c>
      <c r="BM434" s="46">
        <v>0</v>
      </c>
      <c r="BN434" s="46">
        <f t="shared" si="367"/>
        <v>0</v>
      </c>
      <c r="BO434" s="46">
        <v>0</v>
      </c>
      <c r="BP434" s="46">
        <f t="shared" si="368"/>
        <v>0</v>
      </c>
      <c r="BQ434" s="46">
        <v>0</v>
      </c>
      <c r="BR434" s="46">
        <f t="shared" si="369"/>
        <v>0</v>
      </c>
      <c r="BS434" s="46">
        <v>0</v>
      </c>
      <c r="BT434" s="46">
        <f t="shared" si="370"/>
        <v>0</v>
      </c>
      <c r="BU434" s="46">
        <v>0</v>
      </c>
      <c r="BV434" s="46">
        <f t="shared" si="371"/>
        <v>0</v>
      </c>
      <c r="BW434" s="46">
        <v>0</v>
      </c>
      <c r="BX434" s="46">
        <f t="shared" si="372"/>
        <v>0</v>
      </c>
      <c r="BY434" s="46">
        <v>0</v>
      </c>
      <c r="BZ434" s="46">
        <f t="shared" si="373"/>
        <v>0</v>
      </c>
      <c r="CA434" s="47">
        <v>0</v>
      </c>
      <c r="CB434" s="46">
        <f t="shared" si="374"/>
        <v>0</v>
      </c>
      <c r="CC434" s="48">
        <v>0</v>
      </c>
      <c r="CD434" s="46">
        <f t="shared" si="375"/>
        <v>0</v>
      </c>
      <c r="CE434" s="49">
        <v>40</v>
      </c>
      <c r="CF434" s="50">
        <f t="shared" si="344"/>
        <v>3244.8</v>
      </c>
      <c r="CG434" s="51">
        <v>31200</v>
      </c>
      <c r="CH434" s="52"/>
      <c r="CI434" s="52"/>
      <c r="CJ434" s="52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2">
        <f>$CF434</f>
        <v>3244.8</v>
      </c>
      <c r="CX434" s="52">
        <f>$CF434</f>
        <v>3244.8</v>
      </c>
      <c r="CY434" s="52">
        <f>$CF434</f>
        <v>3244.8</v>
      </c>
      <c r="CZ434" s="52">
        <f t="shared" si="357"/>
        <v>3244.8</v>
      </c>
      <c r="DA434" s="52">
        <f t="shared" si="357"/>
        <v>3244.8</v>
      </c>
      <c r="DB434" s="52">
        <f t="shared" si="357"/>
        <v>3244.8</v>
      </c>
      <c r="DC434" s="52">
        <f t="shared" si="357"/>
        <v>3244.8</v>
      </c>
      <c r="DD434" s="52">
        <f t="shared" si="357"/>
        <v>3244.8</v>
      </c>
      <c r="DE434" s="52">
        <f t="shared" si="357"/>
        <v>3244.8</v>
      </c>
      <c r="DF434" s="52">
        <f t="shared" si="357"/>
        <v>3244.8</v>
      </c>
      <c r="DG434" s="54">
        <v>93600</v>
      </c>
      <c r="DH434" s="55">
        <v>10</v>
      </c>
      <c r="DI434" s="56" t="s">
        <v>839</v>
      </c>
      <c r="DJ434" s="57">
        <v>0</v>
      </c>
      <c r="DK434" s="57">
        <v>0</v>
      </c>
      <c r="DL434" s="57">
        <v>0</v>
      </c>
      <c r="DM434" s="57">
        <v>0</v>
      </c>
      <c r="DN434" s="57">
        <v>0</v>
      </c>
      <c r="DO434" s="57">
        <v>0</v>
      </c>
      <c r="DP434" s="58">
        <v>0</v>
      </c>
      <c r="DQ434" s="58">
        <v>0</v>
      </c>
      <c r="DR434" s="58">
        <v>0</v>
      </c>
      <c r="DS434" s="58">
        <v>0</v>
      </c>
    </row>
    <row r="435" spans="1:123" x14ac:dyDescent="0.25">
      <c r="A435" s="30" t="s">
        <v>1513</v>
      </c>
      <c r="B435" s="65">
        <v>2023312</v>
      </c>
      <c r="C435" s="66"/>
      <c r="D435" s="67" t="s">
        <v>1514</v>
      </c>
      <c r="E435" s="34" t="s">
        <v>548</v>
      </c>
      <c r="F435" s="34" t="s">
        <v>489</v>
      </c>
      <c r="G435" s="34" t="s">
        <v>463</v>
      </c>
      <c r="H435" s="34" t="s">
        <v>54</v>
      </c>
      <c r="I435" s="34" t="s">
        <v>490</v>
      </c>
      <c r="J435" s="34" t="s">
        <v>767</v>
      </c>
      <c r="K435" s="34" t="s">
        <v>491</v>
      </c>
      <c r="L435" s="34" t="s">
        <v>744</v>
      </c>
      <c r="M435" s="36">
        <v>1.04</v>
      </c>
      <c r="N435" s="69" t="s">
        <v>1456</v>
      </c>
      <c r="O435" s="69" t="s">
        <v>30</v>
      </c>
      <c r="P435" s="37" t="s">
        <v>493</v>
      </c>
      <c r="Q435" s="38">
        <v>2023</v>
      </c>
      <c r="R435" s="39" t="s">
        <v>470</v>
      </c>
      <c r="S435" s="37" t="s">
        <v>493</v>
      </c>
      <c r="T435" s="39" t="s">
        <v>494</v>
      </c>
      <c r="U435" s="39" t="s">
        <v>495</v>
      </c>
      <c r="V435" s="39" t="s">
        <v>550</v>
      </c>
      <c r="W435" s="40" t="s">
        <v>768</v>
      </c>
      <c r="X435" s="40" t="s">
        <v>504</v>
      </c>
      <c r="Y435" s="41"/>
      <c r="Z435" s="274">
        <v>0</v>
      </c>
      <c r="AA435" s="42"/>
      <c r="AB435" s="43">
        <v>124800</v>
      </c>
      <c r="AC435" s="43">
        <v>0</v>
      </c>
      <c r="AD435" s="43"/>
      <c r="AE435" s="43">
        <v>0</v>
      </c>
      <c r="AF435" s="44"/>
      <c r="AG435" s="45">
        <f t="shared" si="376"/>
        <v>124800</v>
      </c>
      <c r="AH435" s="45">
        <f t="shared" si="377"/>
        <v>129792</v>
      </c>
      <c r="AI435" s="45">
        <f t="shared" si="346"/>
        <v>129792</v>
      </c>
      <c r="AJ435" s="46">
        <v>0</v>
      </c>
      <c r="AK435" s="46">
        <v>0</v>
      </c>
      <c r="AL435" s="46">
        <f t="shared" si="351"/>
        <v>0</v>
      </c>
      <c r="AM435" s="46">
        <v>0</v>
      </c>
      <c r="AN435" s="46">
        <f t="shared" si="359"/>
        <v>0</v>
      </c>
      <c r="AO435" s="46">
        <v>0</v>
      </c>
      <c r="AP435" s="46">
        <f t="shared" si="352"/>
        <v>0</v>
      </c>
      <c r="AQ435" s="46">
        <v>0</v>
      </c>
      <c r="AR435" s="46">
        <f t="shared" si="353"/>
        <v>0</v>
      </c>
      <c r="AS435" s="46">
        <v>0</v>
      </c>
      <c r="AT435" s="46">
        <f t="shared" si="354"/>
        <v>0</v>
      </c>
      <c r="AU435" s="46">
        <v>0</v>
      </c>
      <c r="AV435" s="46">
        <f t="shared" si="355"/>
        <v>0</v>
      </c>
      <c r="AW435" s="46">
        <v>0</v>
      </c>
      <c r="AX435" s="46">
        <f t="shared" si="356"/>
        <v>0</v>
      </c>
      <c r="AY435" s="46">
        <v>0</v>
      </c>
      <c r="AZ435" s="46">
        <f t="shared" si="360"/>
        <v>0</v>
      </c>
      <c r="BA435" s="46">
        <v>0</v>
      </c>
      <c r="BB435" s="46">
        <f t="shared" si="361"/>
        <v>0</v>
      </c>
      <c r="BC435" s="46">
        <v>0</v>
      </c>
      <c r="BD435" s="46">
        <f t="shared" si="362"/>
        <v>0</v>
      </c>
      <c r="BE435" s="46">
        <v>0</v>
      </c>
      <c r="BF435" s="46">
        <f t="shared" si="363"/>
        <v>0</v>
      </c>
      <c r="BG435" s="46">
        <v>0</v>
      </c>
      <c r="BH435" s="46">
        <f t="shared" si="364"/>
        <v>0</v>
      </c>
      <c r="BI435" s="46">
        <v>0</v>
      </c>
      <c r="BJ435" s="46">
        <f t="shared" si="365"/>
        <v>0</v>
      </c>
      <c r="BK435" s="46">
        <v>124800</v>
      </c>
      <c r="BL435" s="46">
        <f t="shared" si="366"/>
        <v>129792</v>
      </c>
      <c r="BM435" s="46">
        <v>0</v>
      </c>
      <c r="BN435" s="46">
        <f t="shared" si="367"/>
        <v>0</v>
      </c>
      <c r="BO435" s="46">
        <v>0</v>
      </c>
      <c r="BP435" s="46">
        <f t="shared" si="368"/>
        <v>0</v>
      </c>
      <c r="BQ435" s="46">
        <v>0</v>
      </c>
      <c r="BR435" s="46">
        <f t="shared" si="369"/>
        <v>0</v>
      </c>
      <c r="BS435" s="46">
        <v>0</v>
      </c>
      <c r="BT435" s="46">
        <f t="shared" si="370"/>
        <v>0</v>
      </c>
      <c r="BU435" s="46">
        <v>0</v>
      </c>
      <c r="BV435" s="46">
        <f t="shared" si="371"/>
        <v>0</v>
      </c>
      <c r="BW435" s="46">
        <v>0</v>
      </c>
      <c r="BX435" s="46">
        <f t="shared" si="372"/>
        <v>0</v>
      </c>
      <c r="BY435" s="46">
        <v>0</v>
      </c>
      <c r="BZ435" s="46">
        <f t="shared" si="373"/>
        <v>0</v>
      </c>
      <c r="CA435" s="47">
        <v>0</v>
      </c>
      <c r="CB435" s="46">
        <f t="shared" si="374"/>
        <v>0</v>
      </c>
      <c r="CC435" s="48">
        <v>0</v>
      </c>
      <c r="CD435" s="46">
        <f t="shared" si="375"/>
        <v>0</v>
      </c>
      <c r="CE435" s="49">
        <v>40</v>
      </c>
      <c r="CF435" s="50">
        <f t="shared" si="344"/>
        <v>3244.8</v>
      </c>
      <c r="CG435" s="51">
        <v>28080</v>
      </c>
      <c r="CH435" s="52"/>
      <c r="CI435" s="52"/>
      <c r="CJ435" s="52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2">
        <f>$CF435</f>
        <v>3244.8</v>
      </c>
      <c r="CY435" s="52">
        <f>$CF435</f>
        <v>3244.8</v>
      </c>
      <c r="CZ435" s="52">
        <f t="shared" ref="CZ435:DF450" si="378">$CF435</f>
        <v>3244.8</v>
      </c>
      <c r="DA435" s="52">
        <f t="shared" si="378"/>
        <v>3244.8</v>
      </c>
      <c r="DB435" s="52">
        <f t="shared" si="378"/>
        <v>3244.8</v>
      </c>
      <c r="DC435" s="52">
        <f t="shared" si="378"/>
        <v>3244.8</v>
      </c>
      <c r="DD435" s="52">
        <f t="shared" si="378"/>
        <v>3244.8</v>
      </c>
      <c r="DE435" s="52">
        <f t="shared" si="378"/>
        <v>3244.8</v>
      </c>
      <c r="DF435" s="52">
        <f t="shared" si="378"/>
        <v>3244.8</v>
      </c>
      <c r="DG435" s="54">
        <v>96720</v>
      </c>
      <c r="DH435" s="55">
        <v>9</v>
      </c>
      <c r="DI435" s="56" t="s">
        <v>839</v>
      </c>
      <c r="DJ435" s="57">
        <v>0</v>
      </c>
      <c r="DK435" s="57">
        <v>0</v>
      </c>
      <c r="DL435" s="57">
        <v>0</v>
      </c>
      <c r="DM435" s="57">
        <v>0</v>
      </c>
      <c r="DN435" s="57">
        <v>0</v>
      </c>
      <c r="DO435" s="57">
        <v>0</v>
      </c>
      <c r="DP435" s="58">
        <v>0</v>
      </c>
      <c r="DQ435" s="58">
        <v>0</v>
      </c>
      <c r="DR435" s="58">
        <v>0</v>
      </c>
      <c r="DS435" s="58">
        <v>0</v>
      </c>
    </row>
    <row r="436" spans="1:123" x14ac:dyDescent="0.25">
      <c r="A436" s="30" t="s">
        <v>1515</v>
      </c>
      <c r="B436" s="65">
        <v>2023313</v>
      </c>
      <c r="C436" s="66"/>
      <c r="D436" s="67" t="s">
        <v>1516</v>
      </c>
      <c r="E436" s="34" t="s">
        <v>548</v>
      </c>
      <c r="F436" s="34" t="s">
        <v>489</v>
      </c>
      <c r="G436" s="34" t="s">
        <v>463</v>
      </c>
      <c r="H436" s="34" t="s">
        <v>54</v>
      </c>
      <c r="I436" s="34" t="s">
        <v>490</v>
      </c>
      <c r="J436" s="34" t="s">
        <v>767</v>
      </c>
      <c r="K436" s="34" t="s">
        <v>491</v>
      </c>
      <c r="L436" s="34" t="s">
        <v>744</v>
      </c>
      <c r="M436" s="36">
        <v>1.04</v>
      </c>
      <c r="N436" s="69" t="s">
        <v>1456</v>
      </c>
      <c r="O436" s="69" t="s">
        <v>30</v>
      </c>
      <c r="P436" s="37" t="s">
        <v>493</v>
      </c>
      <c r="Q436" s="38">
        <v>2023</v>
      </c>
      <c r="R436" s="39" t="s">
        <v>470</v>
      </c>
      <c r="S436" s="37" t="s">
        <v>493</v>
      </c>
      <c r="T436" s="39" t="s">
        <v>494</v>
      </c>
      <c r="U436" s="39" t="s">
        <v>495</v>
      </c>
      <c r="V436" s="39" t="s">
        <v>550</v>
      </c>
      <c r="W436" s="40" t="s">
        <v>768</v>
      </c>
      <c r="X436" s="40" t="s">
        <v>504</v>
      </c>
      <c r="Y436" s="41"/>
      <c r="Z436" s="274">
        <v>0</v>
      </c>
      <c r="AA436" s="42"/>
      <c r="AB436" s="43">
        <v>124800</v>
      </c>
      <c r="AC436" s="43">
        <v>0</v>
      </c>
      <c r="AD436" s="43"/>
      <c r="AE436" s="43">
        <v>0</v>
      </c>
      <c r="AF436" s="44"/>
      <c r="AG436" s="45">
        <f t="shared" si="376"/>
        <v>124800</v>
      </c>
      <c r="AH436" s="45">
        <f t="shared" si="377"/>
        <v>129792</v>
      </c>
      <c r="AI436" s="45">
        <f t="shared" si="346"/>
        <v>129792</v>
      </c>
      <c r="AJ436" s="46">
        <v>0</v>
      </c>
      <c r="AK436" s="46">
        <v>0</v>
      </c>
      <c r="AL436" s="46">
        <f t="shared" si="351"/>
        <v>0</v>
      </c>
      <c r="AM436" s="46">
        <v>0</v>
      </c>
      <c r="AN436" s="46">
        <f t="shared" si="359"/>
        <v>0</v>
      </c>
      <c r="AO436" s="46">
        <v>0</v>
      </c>
      <c r="AP436" s="46">
        <f t="shared" si="352"/>
        <v>0</v>
      </c>
      <c r="AQ436" s="46">
        <v>0</v>
      </c>
      <c r="AR436" s="46">
        <f t="shared" si="353"/>
        <v>0</v>
      </c>
      <c r="AS436" s="46">
        <v>0</v>
      </c>
      <c r="AT436" s="46">
        <f t="shared" si="354"/>
        <v>0</v>
      </c>
      <c r="AU436" s="46">
        <v>0</v>
      </c>
      <c r="AV436" s="46">
        <f t="shared" si="355"/>
        <v>0</v>
      </c>
      <c r="AW436" s="46">
        <v>0</v>
      </c>
      <c r="AX436" s="46">
        <f t="shared" si="356"/>
        <v>0</v>
      </c>
      <c r="AY436" s="46">
        <v>0</v>
      </c>
      <c r="AZ436" s="46">
        <f t="shared" si="360"/>
        <v>0</v>
      </c>
      <c r="BA436" s="46">
        <v>0</v>
      </c>
      <c r="BB436" s="46">
        <f t="shared" si="361"/>
        <v>0</v>
      </c>
      <c r="BC436" s="46">
        <v>0</v>
      </c>
      <c r="BD436" s="46">
        <f t="shared" si="362"/>
        <v>0</v>
      </c>
      <c r="BE436" s="46">
        <v>0</v>
      </c>
      <c r="BF436" s="46">
        <f t="shared" si="363"/>
        <v>0</v>
      </c>
      <c r="BG436" s="46">
        <v>0</v>
      </c>
      <c r="BH436" s="46">
        <f t="shared" si="364"/>
        <v>0</v>
      </c>
      <c r="BI436" s="46">
        <v>0</v>
      </c>
      <c r="BJ436" s="46">
        <f t="shared" si="365"/>
        <v>0</v>
      </c>
      <c r="BK436" s="46">
        <v>0</v>
      </c>
      <c r="BL436" s="46">
        <f t="shared" si="366"/>
        <v>0</v>
      </c>
      <c r="BM436" s="46">
        <v>124800</v>
      </c>
      <c r="BN436" s="46">
        <f t="shared" si="367"/>
        <v>129792</v>
      </c>
      <c r="BO436" s="46">
        <v>0</v>
      </c>
      <c r="BP436" s="46">
        <f t="shared" si="368"/>
        <v>0</v>
      </c>
      <c r="BQ436" s="46">
        <v>0</v>
      </c>
      <c r="BR436" s="46">
        <f t="shared" si="369"/>
        <v>0</v>
      </c>
      <c r="BS436" s="46">
        <v>0</v>
      </c>
      <c r="BT436" s="46">
        <f t="shared" si="370"/>
        <v>0</v>
      </c>
      <c r="BU436" s="46">
        <v>0</v>
      </c>
      <c r="BV436" s="46">
        <f t="shared" si="371"/>
        <v>0</v>
      </c>
      <c r="BW436" s="46">
        <v>0</v>
      </c>
      <c r="BX436" s="46">
        <f t="shared" si="372"/>
        <v>0</v>
      </c>
      <c r="BY436" s="46">
        <v>0</v>
      </c>
      <c r="BZ436" s="46">
        <f t="shared" si="373"/>
        <v>0</v>
      </c>
      <c r="CA436" s="47">
        <v>0</v>
      </c>
      <c r="CB436" s="46">
        <f t="shared" si="374"/>
        <v>0</v>
      </c>
      <c r="CC436" s="48">
        <v>0</v>
      </c>
      <c r="CD436" s="46">
        <f t="shared" si="375"/>
        <v>0</v>
      </c>
      <c r="CE436" s="49">
        <v>40</v>
      </c>
      <c r="CF436" s="50">
        <f t="shared" si="344"/>
        <v>3244.8</v>
      </c>
      <c r="CG436" s="51">
        <v>24960</v>
      </c>
      <c r="CH436" s="52"/>
      <c r="CI436" s="52"/>
      <c r="CJ436" s="52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2">
        <f>$CF436</f>
        <v>3244.8</v>
      </c>
      <c r="CZ436" s="52">
        <f t="shared" si="378"/>
        <v>3244.8</v>
      </c>
      <c r="DA436" s="52">
        <f t="shared" si="378"/>
        <v>3244.8</v>
      </c>
      <c r="DB436" s="52">
        <f t="shared" si="378"/>
        <v>3244.8</v>
      </c>
      <c r="DC436" s="52">
        <f t="shared" si="378"/>
        <v>3244.8</v>
      </c>
      <c r="DD436" s="52">
        <f t="shared" si="378"/>
        <v>3244.8</v>
      </c>
      <c r="DE436" s="52">
        <f t="shared" si="378"/>
        <v>3244.8</v>
      </c>
      <c r="DF436" s="52">
        <f t="shared" si="378"/>
        <v>3244.8</v>
      </c>
      <c r="DG436" s="54">
        <v>99840</v>
      </c>
      <c r="DH436" s="55">
        <v>8</v>
      </c>
      <c r="DI436" s="56" t="s">
        <v>839</v>
      </c>
      <c r="DJ436" s="57">
        <v>0</v>
      </c>
      <c r="DK436" s="57">
        <v>0</v>
      </c>
      <c r="DL436" s="57">
        <v>0</v>
      </c>
      <c r="DM436" s="57">
        <v>0</v>
      </c>
      <c r="DN436" s="57">
        <v>0</v>
      </c>
      <c r="DO436" s="57">
        <v>0</v>
      </c>
      <c r="DP436" s="58">
        <v>0</v>
      </c>
      <c r="DQ436" s="58">
        <v>0</v>
      </c>
      <c r="DR436" s="58">
        <v>0</v>
      </c>
      <c r="DS436" s="58">
        <v>0</v>
      </c>
    </row>
    <row r="437" spans="1:123" x14ac:dyDescent="0.25">
      <c r="A437" s="30" t="s">
        <v>1517</v>
      </c>
      <c r="B437" s="65">
        <v>2023314</v>
      </c>
      <c r="C437" s="66"/>
      <c r="D437" s="67" t="s">
        <v>1518</v>
      </c>
      <c r="E437" s="34" t="s">
        <v>548</v>
      </c>
      <c r="F437" s="34" t="s">
        <v>489</v>
      </c>
      <c r="G437" s="34" t="s">
        <v>463</v>
      </c>
      <c r="H437" s="34" t="s">
        <v>54</v>
      </c>
      <c r="I437" s="34" t="s">
        <v>490</v>
      </c>
      <c r="J437" s="34" t="s">
        <v>767</v>
      </c>
      <c r="K437" s="34" t="s">
        <v>491</v>
      </c>
      <c r="L437" s="34" t="s">
        <v>744</v>
      </c>
      <c r="M437" s="36">
        <v>1.04</v>
      </c>
      <c r="N437" s="69" t="s">
        <v>1456</v>
      </c>
      <c r="O437" s="69" t="s">
        <v>30</v>
      </c>
      <c r="P437" s="37" t="s">
        <v>493</v>
      </c>
      <c r="Q437" s="38">
        <v>2023</v>
      </c>
      <c r="R437" s="39" t="s">
        <v>470</v>
      </c>
      <c r="S437" s="37" t="s">
        <v>493</v>
      </c>
      <c r="T437" s="39" t="s">
        <v>494</v>
      </c>
      <c r="U437" s="39" t="s">
        <v>495</v>
      </c>
      <c r="V437" s="39" t="s">
        <v>550</v>
      </c>
      <c r="W437" s="40" t="s">
        <v>768</v>
      </c>
      <c r="X437" s="40" t="s">
        <v>504</v>
      </c>
      <c r="Y437" s="41"/>
      <c r="Z437" s="274">
        <v>0</v>
      </c>
      <c r="AA437" s="42"/>
      <c r="AB437" s="43">
        <v>124800</v>
      </c>
      <c r="AC437" s="43">
        <v>0</v>
      </c>
      <c r="AD437" s="43"/>
      <c r="AE437" s="43">
        <v>0</v>
      </c>
      <c r="AF437" s="44"/>
      <c r="AG437" s="45">
        <f t="shared" si="376"/>
        <v>124800</v>
      </c>
      <c r="AH437" s="45">
        <f t="shared" si="377"/>
        <v>129792</v>
      </c>
      <c r="AI437" s="45">
        <f t="shared" si="346"/>
        <v>129792</v>
      </c>
      <c r="AJ437" s="46">
        <v>0</v>
      </c>
      <c r="AK437" s="46">
        <v>0</v>
      </c>
      <c r="AL437" s="46">
        <f t="shared" si="351"/>
        <v>0</v>
      </c>
      <c r="AM437" s="46">
        <v>0</v>
      </c>
      <c r="AN437" s="46">
        <f t="shared" si="359"/>
        <v>0</v>
      </c>
      <c r="AO437" s="46">
        <v>0</v>
      </c>
      <c r="AP437" s="46">
        <f t="shared" si="352"/>
        <v>0</v>
      </c>
      <c r="AQ437" s="46">
        <v>0</v>
      </c>
      <c r="AR437" s="46">
        <f t="shared" si="353"/>
        <v>0</v>
      </c>
      <c r="AS437" s="46">
        <v>0</v>
      </c>
      <c r="AT437" s="46">
        <f t="shared" si="354"/>
        <v>0</v>
      </c>
      <c r="AU437" s="46">
        <v>0</v>
      </c>
      <c r="AV437" s="46">
        <f t="shared" si="355"/>
        <v>0</v>
      </c>
      <c r="AW437" s="46">
        <v>0</v>
      </c>
      <c r="AX437" s="46">
        <f t="shared" si="356"/>
        <v>0</v>
      </c>
      <c r="AY437" s="46">
        <v>0</v>
      </c>
      <c r="AZ437" s="46">
        <f t="shared" si="360"/>
        <v>0</v>
      </c>
      <c r="BA437" s="46">
        <v>0</v>
      </c>
      <c r="BB437" s="46">
        <f t="shared" si="361"/>
        <v>0</v>
      </c>
      <c r="BC437" s="46">
        <v>0</v>
      </c>
      <c r="BD437" s="46">
        <f t="shared" si="362"/>
        <v>0</v>
      </c>
      <c r="BE437" s="46">
        <v>0</v>
      </c>
      <c r="BF437" s="46">
        <f t="shared" si="363"/>
        <v>0</v>
      </c>
      <c r="BG437" s="46">
        <v>0</v>
      </c>
      <c r="BH437" s="46">
        <f t="shared" si="364"/>
        <v>0</v>
      </c>
      <c r="BI437" s="46">
        <v>0</v>
      </c>
      <c r="BJ437" s="46">
        <f t="shared" si="365"/>
        <v>0</v>
      </c>
      <c r="BK437" s="46">
        <v>0</v>
      </c>
      <c r="BL437" s="46">
        <f t="shared" si="366"/>
        <v>0</v>
      </c>
      <c r="BM437" s="46">
        <v>0</v>
      </c>
      <c r="BN437" s="46">
        <f t="shared" si="367"/>
        <v>0</v>
      </c>
      <c r="BO437" s="46">
        <v>124800</v>
      </c>
      <c r="BP437" s="46">
        <f t="shared" si="368"/>
        <v>129792</v>
      </c>
      <c r="BQ437" s="46">
        <v>0</v>
      </c>
      <c r="BR437" s="46">
        <f t="shared" si="369"/>
        <v>0</v>
      </c>
      <c r="BS437" s="46">
        <v>0</v>
      </c>
      <c r="BT437" s="46">
        <f t="shared" si="370"/>
        <v>0</v>
      </c>
      <c r="BU437" s="46">
        <v>0</v>
      </c>
      <c r="BV437" s="46">
        <f t="shared" si="371"/>
        <v>0</v>
      </c>
      <c r="BW437" s="46">
        <v>0</v>
      </c>
      <c r="BX437" s="46">
        <f t="shared" si="372"/>
        <v>0</v>
      </c>
      <c r="BY437" s="46">
        <v>0</v>
      </c>
      <c r="BZ437" s="46">
        <f t="shared" si="373"/>
        <v>0</v>
      </c>
      <c r="CA437" s="47">
        <v>0</v>
      </c>
      <c r="CB437" s="46">
        <f t="shared" si="374"/>
        <v>0</v>
      </c>
      <c r="CC437" s="48">
        <v>0</v>
      </c>
      <c r="CD437" s="46">
        <f t="shared" si="375"/>
        <v>0</v>
      </c>
      <c r="CE437" s="49">
        <v>40</v>
      </c>
      <c r="CF437" s="50">
        <f t="shared" si="344"/>
        <v>3244.8</v>
      </c>
      <c r="CG437" s="51">
        <v>21840</v>
      </c>
      <c r="CH437" s="52"/>
      <c r="CI437" s="52"/>
      <c r="CJ437" s="52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2">
        <f t="shared" si="378"/>
        <v>3244.8</v>
      </c>
      <c r="DA437" s="52">
        <f t="shared" si="378"/>
        <v>3244.8</v>
      </c>
      <c r="DB437" s="52">
        <f t="shared" si="378"/>
        <v>3244.8</v>
      </c>
      <c r="DC437" s="52">
        <f t="shared" si="378"/>
        <v>3244.8</v>
      </c>
      <c r="DD437" s="52">
        <f t="shared" si="378"/>
        <v>3244.8</v>
      </c>
      <c r="DE437" s="52">
        <f t="shared" si="378"/>
        <v>3244.8</v>
      </c>
      <c r="DF437" s="52">
        <f t="shared" si="378"/>
        <v>3244.8</v>
      </c>
      <c r="DG437" s="54">
        <v>102960</v>
      </c>
      <c r="DH437" s="55">
        <v>7</v>
      </c>
      <c r="DI437" s="56" t="s">
        <v>839</v>
      </c>
      <c r="DJ437" s="57">
        <v>0</v>
      </c>
      <c r="DK437" s="57">
        <v>0</v>
      </c>
      <c r="DL437" s="57">
        <v>0</v>
      </c>
      <c r="DM437" s="57">
        <v>0</v>
      </c>
      <c r="DN437" s="57">
        <v>0</v>
      </c>
      <c r="DO437" s="57">
        <v>0</v>
      </c>
      <c r="DP437" s="58">
        <v>0</v>
      </c>
      <c r="DQ437" s="58">
        <v>0</v>
      </c>
      <c r="DR437" s="58">
        <v>0</v>
      </c>
      <c r="DS437" s="58">
        <v>0</v>
      </c>
    </row>
    <row r="438" spans="1:123" x14ac:dyDescent="0.25">
      <c r="A438" s="30" t="s">
        <v>1519</v>
      </c>
      <c r="B438" s="65">
        <v>2023316</v>
      </c>
      <c r="C438" s="66"/>
      <c r="D438" s="67" t="s">
        <v>1520</v>
      </c>
      <c r="E438" s="34" t="s">
        <v>478</v>
      </c>
      <c r="F438" s="34" t="s">
        <v>1247</v>
      </c>
      <c r="G438" s="34" t="s">
        <v>479</v>
      </c>
      <c r="H438" s="34" t="s">
        <v>54</v>
      </c>
      <c r="I438" s="34" t="s">
        <v>490</v>
      </c>
      <c r="J438" s="34" t="s">
        <v>110</v>
      </c>
      <c r="K438" s="34">
        <v>0</v>
      </c>
      <c r="L438" s="34" t="s">
        <v>467</v>
      </c>
      <c r="M438" s="36">
        <v>1.04</v>
      </c>
      <c r="N438" s="69" t="s">
        <v>468</v>
      </c>
      <c r="O438" s="69" t="s">
        <v>58</v>
      </c>
      <c r="P438" s="37" t="s">
        <v>493</v>
      </c>
      <c r="Q438" s="38">
        <v>2023</v>
      </c>
      <c r="R438" s="39" t="s">
        <v>470</v>
      </c>
      <c r="S438" s="37" t="s">
        <v>471</v>
      </c>
      <c r="T438" s="39" t="s">
        <v>523</v>
      </c>
      <c r="U438" s="39" t="s">
        <v>524</v>
      </c>
      <c r="V438" s="39" t="s">
        <v>729</v>
      </c>
      <c r="W438" s="40" t="s">
        <v>688</v>
      </c>
      <c r="X438" s="40" t="s">
        <v>474</v>
      </c>
      <c r="Y438" s="41"/>
      <c r="Z438" s="274">
        <v>0</v>
      </c>
      <c r="AA438" s="42"/>
      <c r="AB438" s="43">
        <v>936000</v>
      </c>
      <c r="AC438" s="43">
        <v>0</v>
      </c>
      <c r="AD438" s="43"/>
      <c r="AE438" s="43">
        <v>0</v>
      </c>
      <c r="AF438" s="44"/>
      <c r="AG438" s="45">
        <f t="shared" si="376"/>
        <v>936000</v>
      </c>
      <c r="AH438" s="45">
        <f t="shared" si="377"/>
        <v>973440</v>
      </c>
      <c r="AI438" s="45">
        <f t="shared" si="346"/>
        <v>973440</v>
      </c>
      <c r="AJ438" s="46">
        <v>0</v>
      </c>
      <c r="AK438" s="46">
        <v>0</v>
      </c>
      <c r="AL438" s="46">
        <f t="shared" si="351"/>
        <v>0</v>
      </c>
      <c r="AM438" s="46">
        <v>0</v>
      </c>
      <c r="AN438" s="46">
        <f t="shared" si="359"/>
        <v>0</v>
      </c>
      <c r="AO438" s="46">
        <v>936000</v>
      </c>
      <c r="AP438" s="46">
        <f t="shared" si="352"/>
        <v>973440</v>
      </c>
      <c r="AQ438" s="46">
        <v>0</v>
      </c>
      <c r="AR438" s="46">
        <f t="shared" si="353"/>
        <v>0</v>
      </c>
      <c r="AS438" s="46">
        <v>0</v>
      </c>
      <c r="AT438" s="46">
        <f t="shared" si="354"/>
        <v>0</v>
      </c>
      <c r="AU438" s="46">
        <v>0</v>
      </c>
      <c r="AV438" s="46">
        <f t="shared" si="355"/>
        <v>0</v>
      </c>
      <c r="AW438" s="46">
        <v>0</v>
      </c>
      <c r="AX438" s="46">
        <f t="shared" si="356"/>
        <v>0</v>
      </c>
      <c r="AY438" s="46">
        <v>0</v>
      </c>
      <c r="AZ438" s="46">
        <f t="shared" si="360"/>
        <v>0</v>
      </c>
      <c r="BA438" s="46">
        <v>0</v>
      </c>
      <c r="BB438" s="46">
        <f t="shared" si="361"/>
        <v>0</v>
      </c>
      <c r="BC438" s="46">
        <v>0</v>
      </c>
      <c r="BD438" s="46">
        <f t="shared" si="362"/>
        <v>0</v>
      </c>
      <c r="BE438" s="46">
        <v>0</v>
      </c>
      <c r="BF438" s="46">
        <f t="shared" si="363"/>
        <v>0</v>
      </c>
      <c r="BG438" s="46">
        <v>0</v>
      </c>
      <c r="BH438" s="46">
        <f t="shared" si="364"/>
        <v>0</v>
      </c>
      <c r="BI438" s="46">
        <v>0</v>
      </c>
      <c r="BJ438" s="46">
        <f t="shared" si="365"/>
        <v>0</v>
      </c>
      <c r="BK438" s="46">
        <v>0</v>
      </c>
      <c r="BL438" s="46">
        <f t="shared" si="366"/>
        <v>0</v>
      </c>
      <c r="BM438" s="46">
        <v>0</v>
      </c>
      <c r="BN438" s="46">
        <f t="shared" si="367"/>
        <v>0</v>
      </c>
      <c r="BO438" s="46">
        <v>0</v>
      </c>
      <c r="BP438" s="46">
        <f t="shared" si="368"/>
        <v>0</v>
      </c>
      <c r="BQ438" s="46">
        <v>0</v>
      </c>
      <c r="BR438" s="46">
        <f t="shared" si="369"/>
        <v>0</v>
      </c>
      <c r="BS438" s="46">
        <v>0</v>
      </c>
      <c r="BT438" s="46">
        <f t="shared" si="370"/>
        <v>0</v>
      </c>
      <c r="BU438" s="46">
        <v>0</v>
      </c>
      <c r="BV438" s="46">
        <f t="shared" si="371"/>
        <v>0</v>
      </c>
      <c r="BW438" s="46">
        <v>0</v>
      </c>
      <c r="BX438" s="46">
        <f t="shared" si="372"/>
        <v>0</v>
      </c>
      <c r="BY438" s="46">
        <v>0</v>
      </c>
      <c r="BZ438" s="46">
        <f t="shared" si="373"/>
        <v>0</v>
      </c>
      <c r="CA438" s="47">
        <v>0</v>
      </c>
      <c r="CB438" s="46">
        <f t="shared" si="374"/>
        <v>0</v>
      </c>
      <c r="CC438" s="48">
        <v>0</v>
      </c>
      <c r="CD438" s="46">
        <f t="shared" si="375"/>
        <v>0</v>
      </c>
      <c r="CE438" s="49">
        <v>20</v>
      </c>
      <c r="CF438" s="50">
        <f t="shared" si="344"/>
        <v>48672</v>
      </c>
      <c r="CG438" s="51">
        <v>936000</v>
      </c>
      <c r="CH438" s="52"/>
      <c r="CI438" s="52"/>
      <c r="CJ438" s="52"/>
      <c r="CK438" s="53"/>
      <c r="CL438" s="53"/>
      <c r="CM438" s="52">
        <f t="shared" ref="CM438:CY445" si="379">$CF438</f>
        <v>48672</v>
      </c>
      <c r="CN438" s="52">
        <f t="shared" si="379"/>
        <v>48672</v>
      </c>
      <c r="CO438" s="52">
        <f t="shared" si="379"/>
        <v>48672</v>
      </c>
      <c r="CP438" s="52">
        <f t="shared" si="379"/>
        <v>48672</v>
      </c>
      <c r="CQ438" s="52">
        <f t="shared" si="379"/>
        <v>48672</v>
      </c>
      <c r="CR438" s="52">
        <f t="shared" si="379"/>
        <v>48672</v>
      </c>
      <c r="CS438" s="52">
        <f t="shared" si="379"/>
        <v>48672</v>
      </c>
      <c r="CT438" s="52">
        <f t="shared" si="379"/>
        <v>48672</v>
      </c>
      <c r="CU438" s="52">
        <f t="shared" si="379"/>
        <v>48672</v>
      </c>
      <c r="CV438" s="52">
        <f t="shared" si="379"/>
        <v>48672</v>
      </c>
      <c r="CW438" s="52">
        <f t="shared" si="379"/>
        <v>48672</v>
      </c>
      <c r="CX438" s="52">
        <f t="shared" si="379"/>
        <v>48672</v>
      </c>
      <c r="CY438" s="52">
        <f t="shared" si="379"/>
        <v>48672</v>
      </c>
      <c r="CZ438" s="52">
        <f t="shared" si="378"/>
        <v>48672</v>
      </c>
      <c r="DA438" s="52">
        <f t="shared" si="378"/>
        <v>48672</v>
      </c>
      <c r="DB438" s="52">
        <f t="shared" si="378"/>
        <v>48672</v>
      </c>
      <c r="DC438" s="52">
        <f t="shared" si="378"/>
        <v>48672</v>
      </c>
      <c r="DD438" s="52">
        <f t="shared" si="378"/>
        <v>48672</v>
      </c>
      <c r="DE438" s="52">
        <f t="shared" si="378"/>
        <v>48672</v>
      </c>
      <c r="DF438" s="52">
        <f t="shared" si="378"/>
        <v>48672</v>
      </c>
      <c r="DG438" s="54">
        <v>0</v>
      </c>
      <c r="DH438" s="55">
        <v>20</v>
      </c>
      <c r="DI438" s="56" t="s">
        <v>689</v>
      </c>
      <c r="DJ438" s="57">
        <v>0</v>
      </c>
      <c r="DK438" s="57">
        <v>0</v>
      </c>
      <c r="DL438" s="57">
        <v>0</v>
      </c>
      <c r="DM438" s="57">
        <v>0</v>
      </c>
      <c r="DN438" s="57">
        <v>936000</v>
      </c>
      <c r="DO438" s="57">
        <v>0</v>
      </c>
      <c r="DP438" s="58">
        <v>0</v>
      </c>
      <c r="DQ438" s="58">
        <v>0</v>
      </c>
      <c r="DR438" s="58">
        <v>0</v>
      </c>
      <c r="DS438" s="58">
        <v>12168</v>
      </c>
    </row>
    <row r="439" spans="1:123" x14ac:dyDescent="0.25">
      <c r="A439" s="30" t="s">
        <v>1521</v>
      </c>
      <c r="B439" s="65">
        <v>2023317</v>
      </c>
      <c r="C439" s="66"/>
      <c r="D439" s="67" t="s">
        <v>1522</v>
      </c>
      <c r="E439" s="34" t="s">
        <v>478</v>
      </c>
      <c r="F439" s="34" t="s">
        <v>1247</v>
      </c>
      <c r="G439" s="34" t="s">
        <v>479</v>
      </c>
      <c r="H439" s="34" t="s">
        <v>54</v>
      </c>
      <c r="I439" s="34" t="s">
        <v>490</v>
      </c>
      <c r="J439" s="34" t="s">
        <v>110</v>
      </c>
      <c r="K439" s="34">
        <v>0</v>
      </c>
      <c r="L439" s="34" t="s">
        <v>467</v>
      </c>
      <c r="M439" s="36">
        <v>1.04</v>
      </c>
      <c r="N439" s="69" t="s">
        <v>468</v>
      </c>
      <c r="O439" s="69" t="s">
        <v>58</v>
      </c>
      <c r="P439" s="37" t="s">
        <v>493</v>
      </c>
      <c r="Q439" s="38">
        <v>2023</v>
      </c>
      <c r="R439" s="39" t="s">
        <v>470</v>
      </c>
      <c r="S439" s="37" t="s">
        <v>471</v>
      </c>
      <c r="T439" s="39" t="s">
        <v>523</v>
      </c>
      <c r="U439" s="39" t="s">
        <v>524</v>
      </c>
      <c r="V439" s="39" t="s">
        <v>729</v>
      </c>
      <c r="W439" s="40" t="s">
        <v>688</v>
      </c>
      <c r="X439" s="40" t="s">
        <v>474</v>
      </c>
      <c r="Y439" s="41"/>
      <c r="Z439" s="274">
        <v>0</v>
      </c>
      <c r="AA439" s="42"/>
      <c r="AB439" s="43">
        <v>936000</v>
      </c>
      <c r="AC439" s="43">
        <v>0</v>
      </c>
      <c r="AD439" s="43"/>
      <c r="AE439" s="43">
        <v>0</v>
      </c>
      <c r="AF439" s="44"/>
      <c r="AG439" s="45">
        <f t="shared" si="376"/>
        <v>936000</v>
      </c>
      <c r="AH439" s="45">
        <f t="shared" si="377"/>
        <v>973440</v>
      </c>
      <c r="AI439" s="45">
        <f t="shared" si="346"/>
        <v>973440</v>
      </c>
      <c r="AJ439" s="46">
        <v>0</v>
      </c>
      <c r="AK439" s="46">
        <v>0</v>
      </c>
      <c r="AL439" s="46">
        <f t="shared" si="351"/>
        <v>0</v>
      </c>
      <c r="AM439" s="46">
        <v>0</v>
      </c>
      <c r="AN439" s="46">
        <f t="shared" si="359"/>
        <v>0</v>
      </c>
      <c r="AO439" s="46">
        <v>0</v>
      </c>
      <c r="AP439" s="46">
        <f t="shared" si="352"/>
        <v>0</v>
      </c>
      <c r="AQ439" s="46">
        <v>936000</v>
      </c>
      <c r="AR439" s="46">
        <f t="shared" si="353"/>
        <v>973440</v>
      </c>
      <c r="AS439" s="46">
        <v>0</v>
      </c>
      <c r="AT439" s="46">
        <f t="shared" si="354"/>
        <v>0</v>
      </c>
      <c r="AU439" s="46">
        <v>0</v>
      </c>
      <c r="AV439" s="46">
        <f t="shared" si="355"/>
        <v>0</v>
      </c>
      <c r="AW439" s="46">
        <v>0</v>
      </c>
      <c r="AX439" s="46">
        <f t="shared" si="356"/>
        <v>0</v>
      </c>
      <c r="AY439" s="46">
        <v>0</v>
      </c>
      <c r="AZ439" s="46">
        <f t="shared" si="360"/>
        <v>0</v>
      </c>
      <c r="BA439" s="46">
        <v>0</v>
      </c>
      <c r="BB439" s="46">
        <f t="shared" si="361"/>
        <v>0</v>
      </c>
      <c r="BC439" s="46">
        <v>0</v>
      </c>
      <c r="BD439" s="46">
        <f t="shared" si="362"/>
        <v>0</v>
      </c>
      <c r="BE439" s="46">
        <v>0</v>
      </c>
      <c r="BF439" s="46">
        <f t="shared" si="363"/>
        <v>0</v>
      </c>
      <c r="BG439" s="46">
        <v>0</v>
      </c>
      <c r="BH439" s="46">
        <f t="shared" si="364"/>
        <v>0</v>
      </c>
      <c r="BI439" s="46">
        <v>0</v>
      </c>
      <c r="BJ439" s="46">
        <f t="shared" si="365"/>
        <v>0</v>
      </c>
      <c r="BK439" s="46">
        <v>0</v>
      </c>
      <c r="BL439" s="46">
        <f t="shared" si="366"/>
        <v>0</v>
      </c>
      <c r="BM439" s="46">
        <v>0</v>
      </c>
      <c r="BN439" s="46">
        <f t="shared" si="367"/>
        <v>0</v>
      </c>
      <c r="BO439" s="46">
        <v>0</v>
      </c>
      <c r="BP439" s="46">
        <f t="shared" si="368"/>
        <v>0</v>
      </c>
      <c r="BQ439" s="46">
        <v>0</v>
      </c>
      <c r="BR439" s="46">
        <f t="shared" si="369"/>
        <v>0</v>
      </c>
      <c r="BS439" s="46">
        <v>0</v>
      </c>
      <c r="BT439" s="46">
        <f t="shared" si="370"/>
        <v>0</v>
      </c>
      <c r="BU439" s="46">
        <v>0</v>
      </c>
      <c r="BV439" s="46">
        <f t="shared" si="371"/>
        <v>0</v>
      </c>
      <c r="BW439" s="46">
        <v>0</v>
      </c>
      <c r="BX439" s="46">
        <f t="shared" si="372"/>
        <v>0</v>
      </c>
      <c r="BY439" s="46">
        <v>0</v>
      </c>
      <c r="BZ439" s="46">
        <f t="shared" si="373"/>
        <v>0</v>
      </c>
      <c r="CA439" s="47">
        <v>0</v>
      </c>
      <c r="CB439" s="46">
        <f t="shared" si="374"/>
        <v>0</v>
      </c>
      <c r="CC439" s="48">
        <v>0</v>
      </c>
      <c r="CD439" s="46">
        <f t="shared" si="375"/>
        <v>0</v>
      </c>
      <c r="CE439" s="49">
        <v>20</v>
      </c>
      <c r="CF439" s="50">
        <f t="shared" si="344"/>
        <v>48672</v>
      </c>
      <c r="CG439" s="51">
        <v>889200</v>
      </c>
      <c r="CH439" s="52"/>
      <c r="CI439" s="52"/>
      <c r="CJ439" s="52"/>
      <c r="CK439" s="53"/>
      <c r="CL439" s="53"/>
      <c r="CM439" s="53"/>
      <c r="CN439" s="52">
        <f t="shared" si="379"/>
        <v>48672</v>
      </c>
      <c r="CO439" s="52">
        <f t="shared" si="379"/>
        <v>48672</v>
      </c>
      <c r="CP439" s="52">
        <f t="shared" si="379"/>
        <v>48672</v>
      </c>
      <c r="CQ439" s="52">
        <f t="shared" si="379"/>
        <v>48672</v>
      </c>
      <c r="CR439" s="52">
        <f t="shared" si="379"/>
        <v>48672</v>
      </c>
      <c r="CS439" s="52">
        <f t="shared" si="379"/>
        <v>48672</v>
      </c>
      <c r="CT439" s="52">
        <f t="shared" si="379"/>
        <v>48672</v>
      </c>
      <c r="CU439" s="52">
        <f t="shared" si="379"/>
        <v>48672</v>
      </c>
      <c r="CV439" s="52">
        <f t="shared" si="379"/>
        <v>48672</v>
      </c>
      <c r="CW439" s="52">
        <f t="shared" si="379"/>
        <v>48672</v>
      </c>
      <c r="CX439" s="52">
        <f t="shared" si="379"/>
        <v>48672</v>
      </c>
      <c r="CY439" s="52">
        <f t="shared" si="379"/>
        <v>48672</v>
      </c>
      <c r="CZ439" s="52">
        <f t="shared" si="378"/>
        <v>48672</v>
      </c>
      <c r="DA439" s="52">
        <f t="shared" si="378"/>
        <v>48672</v>
      </c>
      <c r="DB439" s="52">
        <f t="shared" si="378"/>
        <v>48672</v>
      </c>
      <c r="DC439" s="52">
        <f t="shared" si="378"/>
        <v>48672</v>
      </c>
      <c r="DD439" s="52">
        <f t="shared" si="378"/>
        <v>48672</v>
      </c>
      <c r="DE439" s="52">
        <f t="shared" si="378"/>
        <v>48672</v>
      </c>
      <c r="DF439" s="52">
        <f t="shared" si="378"/>
        <v>48672</v>
      </c>
      <c r="DG439" s="54">
        <v>46800</v>
      </c>
      <c r="DH439" s="55">
        <v>19</v>
      </c>
      <c r="DI439" s="56" t="s">
        <v>689</v>
      </c>
      <c r="DJ439" s="57">
        <v>0</v>
      </c>
      <c r="DK439" s="57">
        <v>0</v>
      </c>
      <c r="DL439" s="57">
        <v>0</v>
      </c>
      <c r="DM439" s="57">
        <v>0</v>
      </c>
      <c r="DN439" s="57">
        <v>0</v>
      </c>
      <c r="DO439" s="57">
        <v>0</v>
      </c>
      <c r="DP439" s="58">
        <v>0</v>
      </c>
      <c r="DQ439" s="58">
        <v>0</v>
      </c>
      <c r="DR439" s="58">
        <v>0</v>
      </c>
      <c r="DS439" s="58">
        <v>0</v>
      </c>
    </row>
    <row r="440" spans="1:123" x14ac:dyDescent="0.25">
      <c r="A440" s="30" t="s">
        <v>1523</v>
      </c>
      <c r="B440" s="65">
        <v>2023318</v>
      </c>
      <c r="C440" s="66"/>
      <c r="D440" s="67" t="s">
        <v>1524</v>
      </c>
      <c r="E440" s="34" t="s">
        <v>478</v>
      </c>
      <c r="F440" s="34" t="s">
        <v>1247</v>
      </c>
      <c r="G440" s="34" t="s">
        <v>479</v>
      </c>
      <c r="H440" s="34" t="s">
        <v>54</v>
      </c>
      <c r="I440" s="34" t="s">
        <v>490</v>
      </c>
      <c r="J440" s="34" t="s">
        <v>110</v>
      </c>
      <c r="K440" s="34">
        <v>0</v>
      </c>
      <c r="L440" s="34" t="s">
        <v>467</v>
      </c>
      <c r="M440" s="36">
        <v>1.04</v>
      </c>
      <c r="N440" s="69" t="s">
        <v>468</v>
      </c>
      <c r="O440" s="69" t="s">
        <v>58</v>
      </c>
      <c r="P440" s="37" t="s">
        <v>493</v>
      </c>
      <c r="Q440" s="38">
        <v>2023</v>
      </c>
      <c r="R440" s="39" t="s">
        <v>470</v>
      </c>
      <c r="S440" s="37" t="s">
        <v>471</v>
      </c>
      <c r="T440" s="39" t="s">
        <v>523</v>
      </c>
      <c r="U440" s="39" t="s">
        <v>524</v>
      </c>
      <c r="V440" s="39" t="s">
        <v>729</v>
      </c>
      <c r="W440" s="40" t="s">
        <v>688</v>
      </c>
      <c r="X440" s="40" t="s">
        <v>474</v>
      </c>
      <c r="Y440" s="41"/>
      <c r="Z440" s="274">
        <v>0</v>
      </c>
      <c r="AA440" s="42"/>
      <c r="AB440" s="43">
        <v>936000</v>
      </c>
      <c r="AC440" s="43">
        <v>0</v>
      </c>
      <c r="AD440" s="43"/>
      <c r="AE440" s="43">
        <v>0</v>
      </c>
      <c r="AF440" s="44"/>
      <c r="AG440" s="45">
        <f t="shared" si="376"/>
        <v>936000</v>
      </c>
      <c r="AH440" s="45">
        <f t="shared" si="377"/>
        <v>973440</v>
      </c>
      <c r="AI440" s="45">
        <f t="shared" si="346"/>
        <v>973440</v>
      </c>
      <c r="AJ440" s="46">
        <v>0</v>
      </c>
      <c r="AK440" s="46">
        <v>0</v>
      </c>
      <c r="AL440" s="46">
        <f t="shared" si="351"/>
        <v>0</v>
      </c>
      <c r="AM440" s="46">
        <v>0</v>
      </c>
      <c r="AN440" s="46">
        <f t="shared" si="359"/>
        <v>0</v>
      </c>
      <c r="AO440" s="46">
        <v>0</v>
      </c>
      <c r="AP440" s="46">
        <f t="shared" si="352"/>
        <v>0</v>
      </c>
      <c r="AQ440" s="46">
        <v>0</v>
      </c>
      <c r="AR440" s="46">
        <f t="shared" si="353"/>
        <v>0</v>
      </c>
      <c r="AS440" s="46">
        <v>936000</v>
      </c>
      <c r="AT440" s="46">
        <f t="shared" si="354"/>
        <v>973440</v>
      </c>
      <c r="AU440" s="46">
        <v>0</v>
      </c>
      <c r="AV440" s="46">
        <f t="shared" si="355"/>
        <v>0</v>
      </c>
      <c r="AW440" s="46">
        <v>0</v>
      </c>
      <c r="AX440" s="46">
        <f t="shared" si="356"/>
        <v>0</v>
      </c>
      <c r="AY440" s="46">
        <v>0</v>
      </c>
      <c r="AZ440" s="46">
        <f t="shared" si="360"/>
        <v>0</v>
      </c>
      <c r="BA440" s="46">
        <v>0</v>
      </c>
      <c r="BB440" s="46">
        <f t="shared" si="361"/>
        <v>0</v>
      </c>
      <c r="BC440" s="46">
        <v>0</v>
      </c>
      <c r="BD440" s="46">
        <f t="shared" si="362"/>
        <v>0</v>
      </c>
      <c r="BE440" s="46">
        <v>0</v>
      </c>
      <c r="BF440" s="46">
        <f t="shared" si="363"/>
        <v>0</v>
      </c>
      <c r="BG440" s="46">
        <v>0</v>
      </c>
      <c r="BH440" s="46">
        <f t="shared" si="364"/>
        <v>0</v>
      </c>
      <c r="BI440" s="46">
        <v>0</v>
      </c>
      <c r="BJ440" s="46">
        <f t="shared" si="365"/>
        <v>0</v>
      </c>
      <c r="BK440" s="46">
        <v>0</v>
      </c>
      <c r="BL440" s="46">
        <f t="shared" si="366"/>
        <v>0</v>
      </c>
      <c r="BM440" s="46">
        <v>0</v>
      </c>
      <c r="BN440" s="46">
        <f t="shared" si="367"/>
        <v>0</v>
      </c>
      <c r="BO440" s="46">
        <v>0</v>
      </c>
      <c r="BP440" s="46">
        <f t="shared" si="368"/>
        <v>0</v>
      </c>
      <c r="BQ440" s="46">
        <v>0</v>
      </c>
      <c r="BR440" s="46">
        <f t="shared" si="369"/>
        <v>0</v>
      </c>
      <c r="BS440" s="46">
        <v>0</v>
      </c>
      <c r="BT440" s="46">
        <f t="shared" si="370"/>
        <v>0</v>
      </c>
      <c r="BU440" s="46">
        <v>0</v>
      </c>
      <c r="BV440" s="46">
        <f t="shared" si="371"/>
        <v>0</v>
      </c>
      <c r="BW440" s="46">
        <v>0</v>
      </c>
      <c r="BX440" s="46">
        <f t="shared" si="372"/>
        <v>0</v>
      </c>
      <c r="BY440" s="46">
        <v>0</v>
      </c>
      <c r="BZ440" s="46">
        <f t="shared" si="373"/>
        <v>0</v>
      </c>
      <c r="CA440" s="47">
        <v>0</v>
      </c>
      <c r="CB440" s="46">
        <f t="shared" si="374"/>
        <v>0</v>
      </c>
      <c r="CC440" s="48">
        <v>0</v>
      </c>
      <c r="CD440" s="46">
        <f t="shared" si="375"/>
        <v>0</v>
      </c>
      <c r="CE440" s="49">
        <v>20</v>
      </c>
      <c r="CF440" s="50">
        <f t="shared" ref="CF440:CF503" si="380">(AI440-AC440)/CE440</f>
        <v>48672</v>
      </c>
      <c r="CG440" s="51">
        <v>842400</v>
      </c>
      <c r="CH440" s="52"/>
      <c r="CI440" s="52"/>
      <c r="CJ440" s="52"/>
      <c r="CK440" s="53"/>
      <c r="CL440" s="53"/>
      <c r="CM440" s="53"/>
      <c r="CN440" s="53"/>
      <c r="CO440" s="52">
        <f t="shared" si="379"/>
        <v>48672</v>
      </c>
      <c r="CP440" s="52">
        <f t="shared" si="379"/>
        <v>48672</v>
      </c>
      <c r="CQ440" s="52">
        <f t="shared" si="379"/>
        <v>48672</v>
      </c>
      <c r="CR440" s="52">
        <f t="shared" si="379"/>
        <v>48672</v>
      </c>
      <c r="CS440" s="52">
        <f t="shared" si="379"/>
        <v>48672</v>
      </c>
      <c r="CT440" s="52">
        <f t="shared" si="379"/>
        <v>48672</v>
      </c>
      <c r="CU440" s="52">
        <f t="shared" si="379"/>
        <v>48672</v>
      </c>
      <c r="CV440" s="52">
        <f t="shared" si="379"/>
        <v>48672</v>
      </c>
      <c r="CW440" s="52">
        <f t="shared" si="379"/>
        <v>48672</v>
      </c>
      <c r="CX440" s="52">
        <f t="shared" si="379"/>
        <v>48672</v>
      </c>
      <c r="CY440" s="52">
        <f t="shared" si="379"/>
        <v>48672</v>
      </c>
      <c r="CZ440" s="52">
        <f t="shared" si="378"/>
        <v>48672</v>
      </c>
      <c r="DA440" s="52">
        <f t="shared" si="378"/>
        <v>48672</v>
      </c>
      <c r="DB440" s="52">
        <f t="shared" si="378"/>
        <v>48672</v>
      </c>
      <c r="DC440" s="52">
        <f t="shared" si="378"/>
        <v>48672</v>
      </c>
      <c r="DD440" s="52">
        <f t="shared" si="378"/>
        <v>48672</v>
      </c>
      <c r="DE440" s="52">
        <f t="shared" si="378"/>
        <v>48672</v>
      </c>
      <c r="DF440" s="52">
        <f t="shared" si="378"/>
        <v>48672</v>
      </c>
      <c r="DG440" s="54">
        <v>93600</v>
      </c>
      <c r="DH440" s="55">
        <v>18</v>
      </c>
      <c r="DI440" s="56" t="s">
        <v>689</v>
      </c>
      <c r="DJ440" s="57">
        <v>0</v>
      </c>
      <c r="DK440" s="57">
        <v>0</v>
      </c>
      <c r="DL440" s="57">
        <v>0</v>
      </c>
      <c r="DM440" s="57">
        <v>0</v>
      </c>
      <c r="DN440" s="57">
        <v>0</v>
      </c>
      <c r="DO440" s="57">
        <v>0</v>
      </c>
      <c r="DP440" s="58">
        <v>0</v>
      </c>
      <c r="DQ440" s="58">
        <v>0</v>
      </c>
      <c r="DR440" s="58">
        <v>0</v>
      </c>
      <c r="DS440" s="58">
        <v>0</v>
      </c>
    </row>
    <row r="441" spans="1:123" x14ac:dyDescent="0.25">
      <c r="A441" s="30" t="s">
        <v>1525</v>
      </c>
      <c r="B441" s="65">
        <v>2023319</v>
      </c>
      <c r="C441" s="66"/>
      <c r="D441" s="67" t="s">
        <v>1526</v>
      </c>
      <c r="E441" s="34" t="s">
        <v>478</v>
      </c>
      <c r="F441" s="34" t="s">
        <v>1247</v>
      </c>
      <c r="G441" s="34" t="s">
        <v>479</v>
      </c>
      <c r="H441" s="34" t="s">
        <v>54</v>
      </c>
      <c r="I441" s="34" t="s">
        <v>490</v>
      </c>
      <c r="J441" s="34" t="s">
        <v>110</v>
      </c>
      <c r="K441" s="34">
        <v>0</v>
      </c>
      <c r="L441" s="34" t="s">
        <v>467</v>
      </c>
      <c r="M441" s="36">
        <v>1.04</v>
      </c>
      <c r="N441" s="69" t="s">
        <v>468</v>
      </c>
      <c r="O441" s="69" t="s">
        <v>58</v>
      </c>
      <c r="P441" s="37" t="s">
        <v>493</v>
      </c>
      <c r="Q441" s="38">
        <v>2023</v>
      </c>
      <c r="R441" s="39" t="s">
        <v>470</v>
      </c>
      <c r="S441" s="37" t="s">
        <v>471</v>
      </c>
      <c r="T441" s="39" t="s">
        <v>523</v>
      </c>
      <c r="U441" s="39" t="s">
        <v>524</v>
      </c>
      <c r="V441" s="39" t="s">
        <v>729</v>
      </c>
      <c r="W441" s="40" t="s">
        <v>688</v>
      </c>
      <c r="X441" s="40" t="s">
        <v>474</v>
      </c>
      <c r="Y441" s="41"/>
      <c r="Z441" s="274">
        <v>0</v>
      </c>
      <c r="AA441" s="42"/>
      <c r="AB441" s="43">
        <v>936000</v>
      </c>
      <c r="AC441" s="43">
        <v>0</v>
      </c>
      <c r="AD441" s="43"/>
      <c r="AE441" s="43">
        <v>0</v>
      </c>
      <c r="AF441" s="44"/>
      <c r="AG441" s="45">
        <f t="shared" si="376"/>
        <v>936000</v>
      </c>
      <c r="AH441" s="45">
        <f t="shared" si="377"/>
        <v>973440</v>
      </c>
      <c r="AI441" s="45">
        <f t="shared" si="346"/>
        <v>973440</v>
      </c>
      <c r="AJ441" s="46">
        <v>0</v>
      </c>
      <c r="AK441" s="46">
        <v>0</v>
      </c>
      <c r="AL441" s="46">
        <f t="shared" si="351"/>
        <v>0</v>
      </c>
      <c r="AM441" s="46">
        <v>0</v>
      </c>
      <c r="AN441" s="46">
        <f t="shared" si="359"/>
        <v>0</v>
      </c>
      <c r="AO441" s="46">
        <v>0</v>
      </c>
      <c r="AP441" s="46">
        <f t="shared" si="352"/>
        <v>0</v>
      </c>
      <c r="AQ441" s="46">
        <v>0</v>
      </c>
      <c r="AR441" s="46">
        <f t="shared" si="353"/>
        <v>0</v>
      </c>
      <c r="AS441" s="46">
        <v>0</v>
      </c>
      <c r="AT441" s="46">
        <f t="shared" si="354"/>
        <v>0</v>
      </c>
      <c r="AU441" s="46">
        <v>936000</v>
      </c>
      <c r="AV441" s="46">
        <f t="shared" si="355"/>
        <v>973440</v>
      </c>
      <c r="AW441" s="46">
        <v>0</v>
      </c>
      <c r="AX441" s="46">
        <f t="shared" si="356"/>
        <v>0</v>
      </c>
      <c r="AY441" s="46">
        <v>0</v>
      </c>
      <c r="AZ441" s="46">
        <f t="shared" si="360"/>
        <v>0</v>
      </c>
      <c r="BA441" s="46">
        <v>0</v>
      </c>
      <c r="BB441" s="46">
        <f t="shared" si="361"/>
        <v>0</v>
      </c>
      <c r="BC441" s="46">
        <v>0</v>
      </c>
      <c r="BD441" s="46">
        <f t="shared" si="362"/>
        <v>0</v>
      </c>
      <c r="BE441" s="46">
        <v>0</v>
      </c>
      <c r="BF441" s="46">
        <f t="shared" si="363"/>
        <v>0</v>
      </c>
      <c r="BG441" s="46">
        <v>0</v>
      </c>
      <c r="BH441" s="46">
        <f t="shared" si="364"/>
        <v>0</v>
      </c>
      <c r="BI441" s="46">
        <v>0</v>
      </c>
      <c r="BJ441" s="46">
        <f t="shared" si="365"/>
        <v>0</v>
      </c>
      <c r="BK441" s="46">
        <v>0</v>
      </c>
      <c r="BL441" s="46">
        <f t="shared" si="366"/>
        <v>0</v>
      </c>
      <c r="BM441" s="46">
        <v>0</v>
      </c>
      <c r="BN441" s="46">
        <f t="shared" si="367"/>
        <v>0</v>
      </c>
      <c r="BO441" s="46">
        <v>0</v>
      </c>
      <c r="BP441" s="46">
        <f t="shared" si="368"/>
        <v>0</v>
      </c>
      <c r="BQ441" s="46">
        <v>0</v>
      </c>
      <c r="BR441" s="46">
        <f t="shared" si="369"/>
        <v>0</v>
      </c>
      <c r="BS441" s="46">
        <v>0</v>
      </c>
      <c r="BT441" s="46">
        <f t="shared" si="370"/>
        <v>0</v>
      </c>
      <c r="BU441" s="46">
        <v>0</v>
      </c>
      <c r="BV441" s="46">
        <f t="shared" si="371"/>
        <v>0</v>
      </c>
      <c r="BW441" s="46">
        <v>0</v>
      </c>
      <c r="BX441" s="46">
        <f t="shared" si="372"/>
        <v>0</v>
      </c>
      <c r="BY441" s="46">
        <v>0</v>
      </c>
      <c r="BZ441" s="46">
        <f t="shared" si="373"/>
        <v>0</v>
      </c>
      <c r="CA441" s="47">
        <v>0</v>
      </c>
      <c r="CB441" s="46">
        <f t="shared" si="374"/>
        <v>0</v>
      </c>
      <c r="CC441" s="48">
        <v>0</v>
      </c>
      <c r="CD441" s="46">
        <f t="shared" si="375"/>
        <v>0</v>
      </c>
      <c r="CE441" s="49">
        <v>20</v>
      </c>
      <c r="CF441" s="50">
        <f t="shared" si="380"/>
        <v>48672</v>
      </c>
      <c r="CG441" s="51">
        <v>795600</v>
      </c>
      <c r="CH441" s="52"/>
      <c r="CI441" s="52"/>
      <c r="CJ441" s="52"/>
      <c r="CK441" s="53"/>
      <c r="CL441" s="53"/>
      <c r="CM441" s="53"/>
      <c r="CN441" s="53"/>
      <c r="CO441" s="53"/>
      <c r="CP441" s="52">
        <f t="shared" si="379"/>
        <v>48672</v>
      </c>
      <c r="CQ441" s="52">
        <f t="shared" si="379"/>
        <v>48672</v>
      </c>
      <c r="CR441" s="52">
        <f t="shared" si="379"/>
        <v>48672</v>
      </c>
      <c r="CS441" s="52">
        <f t="shared" si="379"/>
        <v>48672</v>
      </c>
      <c r="CT441" s="52">
        <f t="shared" si="379"/>
        <v>48672</v>
      </c>
      <c r="CU441" s="52">
        <f t="shared" si="379"/>
        <v>48672</v>
      </c>
      <c r="CV441" s="52">
        <f t="shared" si="379"/>
        <v>48672</v>
      </c>
      <c r="CW441" s="52">
        <f t="shared" si="379"/>
        <v>48672</v>
      </c>
      <c r="CX441" s="52">
        <f t="shared" si="379"/>
        <v>48672</v>
      </c>
      <c r="CY441" s="52">
        <f t="shared" si="379"/>
        <v>48672</v>
      </c>
      <c r="CZ441" s="52">
        <f t="shared" si="378"/>
        <v>48672</v>
      </c>
      <c r="DA441" s="52">
        <f t="shared" si="378"/>
        <v>48672</v>
      </c>
      <c r="DB441" s="52">
        <f t="shared" si="378"/>
        <v>48672</v>
      </c>
      <c r="DC441" s="52">
        <f t="shared" si="378"/>
        <v>48672</v>
      </c>
      <c r="DD441" s="52">
        <f t="shared" si="378"/>
        <v>48672</v>
      </c>
      <c r="DE441" s="52">
        <f t="shared" si="378"/>
        <v>48672</v>
      </c>
      <c r="DF441" s="52">
        <f t="shared" si="378"/>
        <v>48672</v>
      </c>
      <c r="DG441" s="54">
        <v>140400</v>
      </c>
      <c r="DH441" s="55">
        <v>17</v>
      </c>
      <c r="DI441" s="56" t="s">
        <v>689</v>
      </c>
      <c r="DJ441" s="57">
        <v>0</v>
      </c>
      <c r="DK441" s="57">
        <v>0</v>
      </c>
      <c r="DL441" s="57">
        <v>0</v>
      </c>
      <c r="DM441" s="57">
        <v>0</v>
      </c>
      <c r="DN441" s="57">
        <v>0</v>
      </c>
      <c r="DO441" s="57">
        <v>0</v>
      </c>
      <c r="DP441" s="58">
        <v>0</v>
      </c>
      <c r="DQ441" s="58">
        <v>0</v>
      </c>
      <c r="DR441" s="58">
        <v>0</v>
      </c>
      <c r="DS441" s="58">
        <v>0</v>
      </c>
    </row>
    <row r="442" spans="1:123" x14ac:dyDescent="0.25">
      <c r="A442" s="30" t="s">
        <v>1527</v>
      </c>
      <c r="B442" s="65">
        <v>2023320</v>
      </c>
      <c r="C442" s="66"/>
      <c r="D442" s="67" t="s">
        <v>1528</v>
      </c>
      <c r="E442" s="34" t="s">
        <v>478</v>
      </c>
      <c r="F442" s="34" t="s">
        <v>1247</v>
      </c>
      <c r="G442" s="34" t="s">
        <v>479</v>
      </c>
      <c r="H442" s="34" t="s">
        <v>54</v>
      </c>
      <c r="I442" s="34" t="s">
        <v>490</v>
      </c>
      <c r="J442" s="34" t="s">
        <v>110</v>
      </c>
      <c r="K442" s="34">
        <v>0</v>
      </c>
      <c r="L442" s="34" t="s">
        <v>467</v>
      </c>
      <c r="M442" s="36">
        <v>1.04</v>
      </c>
      <c r="N442" s="69" t="s">
        <v>1456</v>
      </c>
      <c r="O442" s="69" t="s">
        <v>58</v>
      </c>
      <c r="P442" s="37" t="s">
        <v>493</v>
      </c>
      <c r="Q442" s="38">
        <v>2023</v>
      </c>
      <c r="R442" s="39" t="s">
        <v>470</v>
      </c>
      <c r="S442" s="37" t="s">
        <v>471</v>
      </c>
      <c r="T442" s="39" t="s">
        <v>523</v>
      </c>
      <c r="U442" s="39" t="s">
        <v>524</v>
      </c>
      <c r="V442" s="39" t="s">
        <v>729</v>
      </c>
      <c r="W442" s="40" t="s">
        <v>688</v>
      </c>
      <c r="X442" s="40" t="s">
        <v>474</v>
      </c>
      <c r="Y442" s="41"/>
      <c r="Z442" s="274">
        <v>0</v>
      </c>
      <c r="AA442" s="42"/>
      <c r="AB442" s="43">
        <v>936000</v>
      </c>
      <c r="AC442" s="43">
        <v>0</v>
      </c>
      <c r="AD442" s="43"/>
      <c r="AE442" s="43">
        <v>0</v>
      </c>
      <c r="AF442" s="44"/>
      <c r="AG442" s="45">
        <f t="shared" si="376"/>
        <v>936000</v>
      </c>
      <c r="AH442" s="45">
        <f t="shared" si="377"/>
        <v>973440</v>
      </c>
      <c r="AI442" s="45">
        <f t="shared" si="346"/>
        <v>973440</v>
      </c>
      <c r="AJ442" s="46">
        <v>0</v>
      </c>
      <c r="AK442" s="46">
        <v>0</v>
      </c>
      <c r="AL442" s="46">
        <f t="shared" si="351"/>
        <v>0</v>
      </c>
      <c r="AM442" s="46">
        <v>0</v>
      </c>
      <c r="AN442" s="46">
        <f t="shared" si="359"/>
        <v>0</v>
      </c>
      <c r="AO442" s="46">
        <v>0</v>
      </c>
      <c r="AP442" s="46">
        <f t="shared" si="352"/>
        <v>0</v>
      </c>
      <c r="AQ442" s="46">
        <v>0</v>
      </c>
      <c r="AR442" s="46">
        <f t="shared" si="353"/>
        <v>0</v>
      </c>
      <c r="AS442" s="46">
        <v>0</v>
      </c>
      <c r="AT442" s="46">
        <f t="shared" si="354"/>
        <v>0</v>
      </c>
      <c r="AU442" s="46">
        <v>0</v>
      </c>
      <c r="AV442" s="46">
        <f t="shared" si="355"/>
        <v>0</v>
      </c>
      <c r="AW442" s="46">
        <v>936000</v>
      </c>
      <c r="AX442" s="46">
        <f t="shared" si="356"/>
        <v>973440</v>
      </c>
      <c r="AY442" s="46">
        <v>0</v>
      </c>
      <c r="AZ442" s="46">
        <f t="shared" si="360"/>
        <v>0</v>
      </c>
      <c r="BA442" s="46">
        <v>0</v>
      </c>
      <c r="BB442" s="46">
        <f t="shared" si="361"/>
        <v>0</v>
      </c>
      <c r="BC442" s="46">
        <v>0</v>
      </c>
      <c r="BD442" s="46">
        <f t="shared" si="362"/>
        <v>0</v>
      </c>
      <c r="BE442" s="46">
        <v>0</v>
      </c>
      <c r="BF442" s="46">
        <f t="shared" si="363"/>
        <v>0</v>
      </c>
      <c r="BG442" s="46">
        <v>0</v>
      </c>
      <c r="BH442" s="46">
        <f t="shared" si="364"/>
        <v>0</v>
      </c>
      <c r="BI442" s="46">
        <v>0</v>
      </c>
      <c r="BJ442" s="46">
        <f t="shared" si="365"/>
        <v>0</v>
      </c>
      <c r="BK442" s="46">
        <v>0</v>
      </c>
      <c r="BL442" s="46">
        <f t="shared" si="366"/>
        <v>0</v>
      </c>
      <c r="BM442" s="46">
        <v>0</v>
      </c>
      <c r="BN442" s="46">
        <f t="shared" si="367"/>
        <v>0</v>
      </c>
      <c r="BO442" s="46">
        <v>0</v>
      </c>
      <c r="BP442" s="46">
        <f t="shared" si="368"/>
        <v>0</v>
      </c>
      <c r="BQ442" s="46">
        <v>0</v>
      </c>
      <c r="BR442" s="46">
        <f t="shared" si="369"/>
        <v>0</v>
      </c>
      <c r="BS442" s="46">
        <v>0</v>
      </c>
      <c r="BT442" s="46">
        <f t="shared" si="370"/>
        <v>0</v>
      </c>
      <c r="BU442" s="46">
        <v>0</v>
      </c>
      <c r="BV442" s="46">
        <f t="shared" si="371"/>
        <v>0</v>
      </c>
      <c r="BW442" s="46">
        <v>0</v>
      </c>
      <c r="BX442" s="46">
        <f t="shared" si="372"/>
        <v>0</v>
      </c>
      <c r="BY442" s="46">
        <v>0</v>
      </c>
      <c r="BZ442" s="46">
        <f t="shared" si="373"/>
        <v>0</v>
      </c>
      <c r="CA442" s="47">
        <v>0</v>
      </c>
      <c r="CB442" s="46">
        <f t="shared" si="374"/>
        <v>0</v>
      </c>
      <c r="CC442" s="48">
        <v>0</v>
      </c>
      <c r="CD442" s="46">
        <f t="shared" si="375"/>
        <v>0</v>
      </c>
      <c r="CE442" s="49">
        <v>20</v>
      </c>
      <c r="CF442" s="50">
        <f t="shared" si="380"/>
        <v>48672</v>
      </c>
      <c r="CG442" s="51">
        <v>748800</v>
      </c>
      <c r="CH442" s="52"/>
      <c r="CI442" s="52"/>
      <c r="CJ442" s="52"/>
      <c r="CK442" s="53"/>
      <c r="CL442" s="53"/>
      <c r="CM442" s="53"/>
      <c r="CN442" s="53"/>
      <c r="CO442" s="53"/>
      <c r="CP442" s="53"/>
      <c r="CQ442" s="52">
        <f t="shared" si="379"/>
        <v>48672</v>
      </c>
      <c r="CR442" s="52">
        <f t="shared" si="379"/>
        <v>48672</v>
      </c>
      <c r="CS442" s="52">
        <f t="shared" si="379"/>
        <v>48672</v>
      </c>
      <c r="CT442" s="52">
        <f t="shared" si="379"/>
        <v>48672</v>
      </c>
      <c r="CU442" s="52">
        <f t="shared" si="379"/>
        <v>48672</v>
      </c>
      <c r="CV442" s="52">
        <f t="shared" si="379"/>
        <v>48672</v>
      </c>
      <c r="CW442" s="52">
        <f t="shared" si="379"/>
        <v>48672</v>
      </c>
      <c r="CX442" s="52">
        <f t="shared" si="379"/>
        <v>48672</v>
      </c>
      <c r="CY442" s="52">
        <f t="shared" si="379"/>
        <v>48672</v>
      </c>
      <c r="CZ442" s="52">
        <f t="shared" si="378"/>
        <v>48672</v>
      </c>
      <c r="DA442" s="52">
        <f t="shared" si="378"/>
        <v>48672</v>
      </c>
      <c r="DB442" s="52">
        <f t="shared" si="378"/>
        <v>48672</v>
      </c>
      <c r="DC442" s="52">
        <f t="shared" si="378"/>
        <v>48672</v>
      </c>
      <c r="DD442" s="52">
        <f t="shared" si="378"/>
        <v>48672</v>
      </c>
      <c r="DE442" s="52">
        <f t="shared" si="378"/>
        <v>48672</v>
      </c>
      <c r="DF442" s="52">
        <f t="shared" si="378"/>
        <v>48672</v>
      </c>
      <c r="DG442" s="54">
        <v>187200</v>
      </c>
      <c r="DH442" s="55">
        <v>16</v>
      </c>
      <c r="DI442" s="56" t="s">
        <v>689</v>
      </c>
      <c r="DJ442" s="57">
        <v>0</v>
      </c>
      <c r="DK442" s="57">
        <v>0</v>
      </c>
      <c r="DL442" s="57">
        <v>0</v>
      </c>
      <c r="DM442" s="57">
        <v>0</v>
      </c>
      <c r="DN442" s="57">
        <v>0</v>
      </c>
      <c r="DO442" s="57">
        <v>0</v>
      </c>
      <c r="DP442" s="58">
        <v>0</v>
      </c>
      <c r="DQ442" s="58">
        <v>0</v>
      </c>
      <c r="DR442" s="58">
        <v>0</v>
      </c>
      <c r="DS442" s="58">
        <v>0</v>
      </c>
    </row>
    <row r="443" spans="1:123" x14ac:dyDescent="0.25">
      <c r="A443" s="30" t="s">
        <v>1529</v>
      </c>
      <c r="B443" s="65">
        <v>2023321</v>
      </c>
      <c r="C443" s="66"/>
      <c r="D443" s="67" t="s">
        <v>1530</v>
      </c>
      <c r="E443" s="34" t="s">
        <v>478</v>
      </c>
      <c r="F443" s="34" t="s">
        <v>1247</v>
      </c>
      <c r="G443" s="34" t="s">
        <v>479</v>
      </c>
      <c r="H443" s="34" t="s">
        <v>54</v>
      </c>
      <c r="I443" s="34" t="s">
        <v>490</v>
      </c>
      <c r="J443" s="34" t="s">
        <v>110</v>
      </c>
      <c r="K443" s="34">
        <v>0</v>
      </c>
      <c r="L443" s="34" t="s">
        <v>467</v>
      </c>
      <c r="M443" s="36">
        <v>1.04</v>
      </c>
      <c r="N443" s="69" t="s">
        <v>1456</v>
      </c>
      <c r="O443" s="69" t="s">
        <v>58</v>
      </c>
      <c r="P443" s="37" t="s">
        <v>493</v>
      </c>
      <c r="Q443" s="38">
        <v>2023</v>
      </c>
      <c r="R443" s="39" t="s">
        <v>470</v>
      </c>
      <c r="S443" s="37" t="s">
        <v>471</v>
      </c>
      <c r="T443" s="39" t="s">
        <v>523</v>
      </c>
      <c r="U443" s="39" t="s">
        <v>524</v>
      </c>
      <c r="V443" s="39" t="s">
        <v>729</v>
      </c>
      <c r="W443" s="40" t="s">
        <v>688</v>
      </c>
      <c r="X443" s="40" t="s">
        <v>474</v>
      </c>
      <c r="Y443" s="41"/>
      <c r="Z443" s="274">
        <v>0</v>
      </c>
      <c r="AA443" s="42"/>
      <c r="AB443" s="43">
        <v>936000</v>
      </c>
      <c r="AC443" s="43">
        <v>0</v>
      </c>
      <c r="AD443" s="43"/>
      <c r="AE443" s="43">
        <v>0</v>
      </c>
      <c r="AF443" s="44"/>
      <c r="AG443" s="45">
        <f t="shared" si="376"/>
        <v>936000</v>
      </c>
      <c r="AH443" s="45">
        <f t="shared" si="377"/>
        <v>973440</v>
      </c>
      <c r="AI443" s="45">
        <f t="shared" si="346"/>
        <v>973440</v>
      </c>
      <c r="AJ443" s="46">
        <v>0</v>
      </c>
      <c r="AK443" s="46">
        <v>0</v>
      </c>
      <c r="AL443" s="46">
        <f t="shared" si="351"/>
        <v>0</v>
      </c>
      <c r="AM443" s="46">
        <v>0</v>
      </c>
      <c r="AN443" s="46">
        <f t="shared" si="359"/>
        <v>0</v>
      </c>
      <c r="AO443" s="46">
        <v>0</v>
      </c>
      <c r="AP443" s="46">
        <f t="shared" si="352"/>
        <v>0</v>
      </c>
      <c r="AQ443" s="46">
        <v>0</v>
      </c>
      <c r="AR443" s="46">
        <f t="shared" si="353"/>
        <v>0</v>
      </c>
      <c r="AS443" s="46">
        <v>0</v>
      </c>
      <c r="AT443" s="46">
        <f t="shared" si="354"/>
        <v>0</v>
      </c>
      <c r="AU443" s="46">
        <v>0</v>
      </c>
      <c r="AV443" s="46">
        <f t="shared" si="355"/>
        <v>0</v>
      </c>
      <c r="AW443" s="46">
        <v>0</v>
      </c>
      <c r="AX443" s="46">
        <f t="shared" si="356"/>
        <v>0</v>
      </c>
      <c r="AY443" s="46">
        <v>936000</v>
      </c>
      <c r="AZ443" s="46">
        <f t="shared" si="360"/>
        <v>973440</v>
      </c>
      <c r="BA443" s="46">
        <v>0</v>
      </c>
      <c r="BB443" s="46">
        <f t="shared" si="361"/>
        <v>0</v>
      </c>
      <c r="BC443" s="46">
        <v>0</v>
      </c>
      <c r="BD443" s="46">
        <f t="shared" si="362"/>
        <v>0</v>
      </c>
      <c r="BE443" s="46">
        <v>0</v>
      </c>
      <c r="BF443" s="46">
        <f t="shared" si="363"/>
        <v>0</v>
      </c>
      <c r="BG443" s="46">
        <v>0</v>
      </c>
      <c r="BH443" s="46">
        <f t="shared" si="364"/>
        <v>0</v>
      </c>
      <c r="BI443" s="46">
        <v>0</v>
      </c>
      <c r="BJ443" s="46">
        <f t="shared" si="365"/>
        <v>0</v>
      </c>
      <c r="BK443" s="46">
        <v>0</v>
      </c>
      <c r="BL443" s="46">
        <f t="shared" si="366"/>
        <v>0</v>
      </c>
      <c r="BM443" s="46">
        <v>0</v>
      </c>
      <c r="BN443" s="46">
        <f t="shared" si="367"/>
        <v>0</v>
      </c>
      <c r="BO443" s="46">
        <v>0</v>
      </c>
      <c r="BP443" s="46">
        <f t="shared" si="368"/>
        <v>0</v>
      </c>
      <c r="BQ443" s="46">
        <v>0</v>
      </c>
      <c r="BR443" s="46">
        <f t="shared" si="369"/>
        <v>0</v>
      </c>
      <c r="BS443" s="46">
        <v>0</v>
      </c>
      <c r="BT443" s="46">
        <f t="shared" si="370"/>
        <v>0</v>
      </c>
      <c r="BU443" s="46">
        <v>0</v>
      </c>
      <c r="BV443" s="46">
        <f t="shared" si="371"/>
        <v>0</v>
      </c>
      <c r="BW443" s="46">
        <v>0</v>
      </c>
      <c r="BX443" s="46">
        <f t="shared" si="372"/>
        <v>0</v>
      </c>
      <c r="BY443" s="46">
        <v>0</v>
      </c>
      <c r="BZ443" s="46">
        <f t="shared" si="373"/>
        <v>0</v>
      </c>
      <c r="CA443" s="47">
        <v>0</v>
      </c>
      <c r="CB443" s="46">
        <f t="shared" si="374"/>
        <v>0</v>
      </c>
      <c r="CC443" s="48">
        <v>0</v>
      </c>
      <c r="CD443" s="46">
        <f t="shared" si="375"/>
        <v>0</v>
      </c>
      <c r="CE443" s="49">
        <v>20</v>
      </c>
      <c r="CF443" s="50">
        <f t="shared" si="380"/>
        <v>48672</v>
      </c>
      <c r="CG443" s="51">
        <v>702000</v>
      </c>
      <c r="CH443" s="52"/>
      <c r="CI443" s="52"/>
      <c r="CJ443" s="52"/>
      <c r="CK443" s="53"/>
      <c r="CL443" s="53"/>
      <c r="CM443" s="53"/>
      <c r="CN443" s="53"/>
      <c r="CO443" s="53"/>
      <c r="CP443" s="53"/>
      <c r="CQ443" s="53"/>
      <c r="CR443" s="52">
        <f t="shared" si="379"/>
        <v>48672</v>
      </c>
      <c r="CS443" s="52">
        <f t="shared" si="379"/>
        <v>48672</v>
      </c>
      <c r="CT443" s="52">
        <f t="shared" si="379"/>
        <v>48672</v>
      </c>
      <c r="CU443" s="52">
        <f t="shared" si="379"/>
        <v>48672</v>
      </c>
      <c r="CV443" s="52">
        <f t="shared" si="379"/>
        <v>48672</v>
      </c>
      <c r="CW443" s="52">
        <f t="shared" si="379"/>
        <v>48672</v>
      </c>
      <c r="CX443" s="52">
        <f t="shared" si="379"/>
        <v>48672</v>
      </c>
      <c r="CY443" s="52">
        <f t="shared" si="379"/>
        <v>48672</v>
      </c>
      <c r="CZ443" s="52">
        <f t="shared" si="378"/>
        <v>48672</v>
      </c>
      <c r="DA443" s="52">
        <f t="shared" si="378"/>
        <v>48672</v>
      </c>
      <c r="DB443" s="52">
        <f t="shared" si="378"/>
        <v>48672</v>
      </c>
      <c r="DC443" s="52">
        <f t="shared" si="378"/>
        <v>48672</v>
      </c>
      <c r="DD443" s="52">
        <f t="shared" si="378"/>
        <v>48672</v>
      </c>
      <c r="DE443" s="52">
        <f t="shared" si="378"/>
        <v>48672</v>
      </c>
      <c r="DF443" s="52">
        <f t="shared" si="378"/>
        <v>48672</v>
      </c>
      <c r="DG443" s="54">
        <v>234000</v>
      </c>
      <c r="DH443" s="55">
        <v>15</v>
      </c>
      <c r="DI443" s="56" t="s">
        <v>689</v>
      </c>
      <c r="DJ443" s="57">
        <v>0</v>
      </c>
      <c r="DK443" s="57">
        <v>0</v>
      </c>
      <c r="DL443" s="57">
        <v>0</v>
      </c>
      <c r="DM443" s="57">
        <v>0</v>
      </c>
      <c r="DN443" s="57">
        <v>0</v>
      </c>
      <c r="DO443" s="57">
        <v>0</v>
      </c>
      <c r="DP443" s="58">
        <v>0</v>
      </c>
      <c r="DQ443" s="58">
        <v>0</v>
      </c>
      <c r="DR443" s="58">
        <v>0</v>
      </c>
      <c r="DS443" s="58">
        <v>0</v>
      </c>
    </row>
    <row r="444" spans="1:123" x14ac:dyDescent="0.25">
      <c r="A444" s="30" t="s">
        <v>1531</v>
      </c>
      <c r="B444" s="65">
        <v>2023322</v>
      </c>
      <c r="C444" s="66"/>
      <c r="D444" s="67" t="s">
        <v>1532</v>
      </c>
      <c r="E444" s="34" t="s">
        <v>478</v>
      </c>
      <c r="F444" s="34" t="s">
        <v>1247</v>
      </c>
      <c r="G444" s="34" t="s">
        <v>479</v>
      </c>
      <c r="H444" s="34" t="s">
        <v>54</v>
      </c>
      <c r="I444" s="34" t="s">
        <v>490</v>
      </c>
      <c r="J444" s="34" t="s">
        <v>110</v>
      </c>
      <c r="K444" s="34">
        <v>0</v>
      </c>
      <c r="L444" s="34" t="s">
        <v>467</v>
      </c>
      <c r="M444" s="36">
        <v>1.04</v>
      </c>
      <c r="N444" s="69" t="s">
        <v>1456</v>
      </c>
      <c r="O444" s="69" t="s">
        <v>58</v>
      </c>
      <c r="P444" s="37" t="s">
        <v>493</v>
      </c>
      <c r="Q444" s="38">
        <v>2023</v>
      </c>
      <c r="R444" s="39" t="s">
        <v>470</v>
      </c>
      <c r="S444" s="37" t="s">
        <v>471</v>
      </c>
      <c r="T444" s="39" t="s">
        <v>523</v>
      </c>
      <c r="U444" s="39" t="s">
        <v>524</v>
      </c>
      <c r="V444" s="39" t="s">
        <v>729</v>
      </c>
      <c r="W444" s="40" t="s">
        <v>688</v>
      </c>
      <c r="X444" s="40" t="s">
        <v>474</v>
      </c>
      <c r="Y444" s="41"/>
      <c r="Z444" s="274">
        <v>0</v>
      </c>
      <c r="AA444" s="42"/>
      <c r="AB444" s="43">
        <v>936000</v>
      </c>
      <c r="AC444" s="43">
        <v>0</v>
      </c>
      <c r="AD444" s="43"/>
      <c r="AE444" s="43">
        <v>0</v>
      </c>
      <c r="AF444" s="44"/>
      <c r="AG444" s="45">
        <f t="shared" si="376"/>
        <v>936000</v>
      </c>
      <c r="AH444" s="45">
        <f t="shared" si="377"/>
        <v>973440</v>
      </c>
      <c r="AI444" s="45">
        <f t="shared" si="346"/>
        <v>973440</v>
      </c>
      <c r="AJ444" s="46">
        <v>0</v>
      </c>
      <c r="AK444" s="46">
        <v>0</v>
      </c>
      <c r="AL444" s="46">
        <f t="shared" si="351"/>
        <v>0</v>
      </c>
      <c r="AM444" s="46">
        <v>0</v>
      </c>
      <c r="AN444" s="46">
        <f t="shared" si="359"/>
        <v>0</v>
      </c>
      <c r="AO444" s="46">
        <v>0</v>
      </c>
      <c r="AP444" s="46">
        <f t="shared" si="352"/>
        <v>0</v>
      </c>
      <c r="AQ444" s="46">
        <v>0</v>
      </c>
      <c r="AR444" s="46">
        <f t="shared" si="353"/>
        <v>0</v>
      </c>
      <c r="AS444" s="46">
        <v>0</v>
      </c>
      <c r="AT444" s="46">
        <f t="shared" si="354"/>
        <v>0</v>
      </c>
      <c r="AU444" s="46">
        <v>0</v>
      </c>
      <c r="AV444" s="46">
        <f t="shared" si="355"/>
        <v>0</v>
      </c>
      <c r="AW444" s="46">
        <v>0</v>
      </c>
      <c r="AX444" s="46">
        <f t="shared" si="356"/>
        <v>0</v>
      </c>
      <c r="AY444" s="46">
        <v>0</v>
      </c>
      <c r="AZ444" s="46">
        <f t="shared" si="360"/>
        <v>0</v>
      </c>
      <c r="BA444" s="46">
        <v>936000</v>
      </c>
      <c r="BB444" s="46">
        <f t="shared" si="361"/>
        <v>973440</v>
      </c>
      <c r="BC444" s="46">
        <v>0</v>
      </c>
      <c r="BD444" s="46">
        <f t="shared" si="362"/>
        <v>0</v>
      </c>
      <c r="BE444" s="46">
        <v>0</v>
      </c>
      <c r="BF444" s="46">
        <f t="shared" si="363"/>
        <v>0</v>
      </c>
      <c r="BG444" s="46">
        <v>0</v>
      </c>
      <c r="BH444" s="46">
        <f t="shared" si="364"/>
        <v>0</v>
      </c>
      <c r="BI444" s="46">
        <v>0</v>
      </c>
      <c r="BJ444" s="46">
        <f t="shared" si="365"/>
        <v>0</v>
      </c>
      <c r="BK444" s="46">
        <v>0</v>
      </c>
      <c r="BL444" s="46">
        <f t="shared" si="366"/>
        <v>0</v>
      </c>
      <c r="BM444" s="46">
        <v>0</v>
      </c>
      <c r="BN444" s="46">
        <f t="shared" si="367"/>
        <v>0</v>
      </c>
      <c r="BO444" s="46">
        <v>0</v>
      </c>
      <c r="BP444" s="46">
        <f t="shared" si="368"/>
        <v>0</v>
      </c>
      <c r="BQ444" s="46">
        <v>0</v>
      </c>
      <c r="BR444" s="46">
        <f t="shared" si="369"/>
        <v>0</v>
      </c>
      <c r="BS444" s="46">
        <v>0</v>
      </c>
      <c r="BT444" s="46">
        <f t="shared" si="370"/>
        <v>0</v>
      </c>
      <c r="BU444" s="46">
        <v>0</v>
      </c>
      <c r="BV444" s="46">
        <f t="shared" si="371"/>
        <v>0</v>
      </c>
      <c r="BW444" s="46">
        <v>0</v>
      </c>
      <c r="BX444" s="46">
        <f t="shared" si="372"/>
        <v>0</v>
      </c>
      <c r="BY444" s="46">
        <v>0</v>
      </c>
      <c r="BZ444" s="46">
        <f t="shared" si="373"/>
        <v>0</v>
      </c>
      <c r="CA444" s="47">
        <v>0</v>
      </c>
      <c r="CB444" s="46">
        <f t="shared" si="374"/>
        <v>0</v>
      </c>
      <c r="CC444" s="48">
        <v>0</v>
      </c>
      <c r="CD444" s="46">
        <f t="shared" si="375"/>
        <v>0</v>
      </c>
      <c r="CE444" s="49">
        <v>20</v>
      </c>
      <c r="CF444" s="50">
        <f t="shared" si="380"/>
        <v>48672</v>
      </c>
      <c r="CG444" s="51">
        <v>655200</v>
      </c>
      <c r="CH444" s="52"/>
      <c r="CI444" s="52"/>
      <c r="CJ444" s="52"/>
      <c r="CK444" s="53"/>
      <c r="CL444" s="53"/>
      <c r="CM444" s="53"/>
      <c r="CN444" s="53"/>
      <c r="CO444" s="53"/>
      <c r="CP444" s="53"/>
      <c r="CQ444" s="53"/>
      <c r="CR444" s="53"/>
      <c r="CS444" s="52">
        <f t="shared" si="379"/>
        <v>48672</v>
      </c>
      <c r="CT444" s="52">
        <f t="shared" si="379"/>
        <v>48672</v>
      </c>
      <c r="CU444" s="52">
        <f t="shared" si="379"/>
        <v>48672</v>
      </c>
      <c r="CV444" s="52">
        <f t="shared" si="379"/>
        <v>48672</v>
      </c>
      <c r="CW444" s="52">
        <f t="shared" si="379"/>
        <v>48672</v>
      </c>
      <c r="CX444" s="52">
        <f t="shared" si="379"/>
        <v>48672</v>
      </c>
      <c r="CY444" s="52">
        <f t="shared" si="379"/>
        <v>48672</v>
      </c>
      <c r="CZ444" s="52">
        <f t="shared" si="378"/>
        <v>48672</v>
      </c>
      <c r="DA444" s="52">
        <f t="shared" si="378"/>
        <v>48672</v>
      </c>
      <c r="DB444" s="52">
        <f t="shared" si="378"/>
        <v>48672</v>
      </c>
      <c r="DC444" s="52">
        <f t="shared" si="378"/>
        <v>48672</v>
      </c>
      <c r="DD444" s="52">
        <f t="shared" si="378"/>
        <v>48672</v>
      </c>
      <c r="DE444" s="52">
        <f t="shared" si="378"/>
        <v>48672</v>
      </c>
      <c r="DF444" s="52">
        <f t="shared" si="378"/>
        <v>48672</v>
      </c>
      <c r="DG444" s="54">
        <v>280800</v>
      </c>
      <c r="DH444" s="55">
        <v>14</v>
      </c>
      <c r="DI444" s="56" t="s">
        <v>689</v>
      </c>
      <c r="DJ444" s="57">
        <v>0</v>
      </c>
      <c r="DK444" s="57">
        <v>0</v>
      </c>
      <c r="DL444" s="57">
        <v>0</v>
      </c>
      <c r="DM444" s="57">
        <v>0</v>
      </c>
      <c r="DN444" s="57">
        <v>0</v>
      </c>
      <c r="DO444" s="57">
        <v>0</v>
      </c>
      <c r="DP444" s="58">
        <v>0</v>
      </c>
      <c r="DQ444" s="58">
        <v>0</v>
      </c>
      <c r="DR444" s="58">
        <v>0</v>
      </c>
      <c r="DS444" s="58">
        <v>0</v>
      </c>
    </row>
    <row r="445" spans="1:123" x14ac:dyDescent="0.25">
      <c r="A445" s="30" t="s">
        <v>1533</v>
      </c>
      <c r="B445" s="65">
        <v>2023323</v>
      </c>
      <c r="C445" s="66"/>
      <c r="D445" s="67" t="s">
        <v>1534</v>
      </c>
      <c r="E445" s="34" t="s">
        <v>478</v>
      </c>
      <c r="F445" s="34" t="s">
        <v>1247</v>
      </c>
      <c r="G445" s="34" t="s">
        <v>479</v>
      </c>
      <c r="H445" s="34" t="s">
        <v>54</v>
      </c>
      <c r="I445" s="34" t="s">
        <v>490</v>
      </c>
      <c r="J445" s="34" t="s">
        <v>110</v>
      </c>
      <c r="K445" s="34">
        <v>0</v>
      </c>
      <c r="L445" s="34" t="s">
        <v>467</v>
      </c>
      <c r="M445" s="36">
        <v>1.04</v>
      </c>
      <c r="N445" s="69" t="s">
        <v>1456</v>
      </c>
      <c r="O445" s="69" t="s">
        <v>58</v>
      </c>
      <c r="P445" s="37" t="s">
        <v>493</v>
      </c>
      <c r="Q445" s="38">
        <v>2023</v>
      </c>
      <c r="R445" s="39" t="s">
        <v>470</v>
      </c>
      <c r="S445" s="37" t="s">
        <v>471</v>
      </c>
      <c r="T445" s="39" t="s">
        <v>523</v>
      </c>
      <c r="U445" s="39" t="s">
        <v>524</v>
      </c>
      <c r="V445" s="39" t="s">
        <v>729</v>
      </c>
      <c r="W445" s="40" t="s">
        <v>688</v>
      </c>
      <c r="X445" s="40" t="s">
        <v>474</v>
      </c>
      <c r="Y445" s="41"/>
      <c r="Z445" s="274">
        <v>0</v>
      </c>
      <c r="AA445" s="42"/>
      <c r="AB445" s="43">
        <v>936000</v>
      </c>
      <c r="AC445" s="43">
        <v>0</v>
      </c>
      <c r="AD445" s="43"/>
      <c r="AE445" s="43">
        <v>0</v>
      </c>
      <c r="AF445" s="44"/>
      <c r="AG445" s="45">
        <f t="shared" si="376"/>
        <v>936000</v>
      </c>
      <c r="AH445" s="45">
        <f t="shared" si="377"/>
        <v>973440</v>
      </c>
      <c r="AI445" s="45">
        <f t="shared" si="346"/>
        <v>973440</v>
      </c>
      <c r="AJ445" s="46">
        <v>0</v>
      </c>
      <c r="AK445" s="46">
        <v>0</v>
      </c>
      <c r="AL445" s="46">
        <f t="shared" si="351"/>
        <v>0</v>
      </c>
      <c r="AM445" s="46">
        <v>0</v>
      </c>
      <c r="AN445" s="46">
        <f t="shared" si="359"/>
        <v>0</v>
      </c>
      <c r="AO445" s="46">
        <v>0</v>
      </c>
      <c r="AP445" s="46">
        <f t="shared" si="352"/>
        <v>0</v>
      </c>
      <c r="AQ445" s="46">
        <v>0</v>
      </c>
      <c r="AR445" s="46">
        <f t="shared" si="353"/>
        <v>0</v>
      </c>
      <c r="AS445" s="46">
        <v>0</v>
      </c>
      <c r="AT445" s="46">
        <f t="shared" si="354"/>
        <v>0</v>
      </c>
      <c r="AU445" s="46">
        <v>0</v>
      </c>
      <c r="AV445" s="46">
        <f t="shared" si="355"/>
        <v>0</v>
      </c>
      <c r="AW445" s="46">
        <v>0</v>
      </c>
      <c r="AX445" s="46">
        <f t="shared" si="356"/>
        <v>0</v>
      </c>
      <c r="AY445" s="46">
        <v>0</v>
      </c>
      <c r="AZ445" s="46">
        <f t="shared" si="360"/>
        <v>0</v>
      </c>
      <c r="BA445" s="46">
        <v>0</v>
      </c>
      <c r="BB445" s="46">
        <f t="shared" si="361"/>
        <v>0</v>
      </c>
      <c r="BC445" s="46">
        <v>936000</v>
      </c>
      <c r="BD445" s="46">
        <f t="shared" si="362"/>
        <v>973440</v>
      </c>
      <c r="BE445" s="46">
        <v>0</v>
      </c>
      <c r="BF445" s="46">
        <f t="shared" si="363"/>
        <v>0</v>
      </c>
      <c r="BG445" s="46">
        <v>0</v>
      </c>
      <c r="BH445" s="46">
        <f t="shared" si="364"/>
        <v>0</v>
      </c>
      <c r="BI445" s="46">
        <v>0</v>
      </c>
      <c r="BJ445" s="46">
        <f t="shared" si="365"/>
        <v>0</v>
      </c>
      <c r="BK445" s="46">
        <v>0</v>
      </c>
      <c r="BL445" s="46">
        <f t="shared" si="366"/>
        <v>0</v>
      </c>
      <c r="BM445" s="46">
        <v>0</v>
      </c>
      <c r="BN445" s="46">
        <f t="shared" si="367"/>
        <v>0</v>
      </c>
      <c r="BO445" s="46">
        <v>0</v>
      </c>
      <c r="BP445" s="46">
        <f t="shared" si="368"/>
        <v>0</v>
      </c>
      <c r="BQ445" s="46">
        <v>0</v>
      </c>
      <c r="BR445" s="46">
        <f t="shared" si="369"/>
        <v>0</v>
      </c>
      <c r="BS445" s="46">
        <v>0</v>
      </c>
      <c r="BT445" s="46">
        <f t="shared" si="370"/>
        <v>0</v>
      </c>
      <c r="BU445" s="46">
        <v>0</v>
      </c>
      <c r="BV445" s="46">
        <f t="shared" si="371"/>
        <v>0</v>
      </c>
      <c r="BW445" s="46">
        <v>0</v>
      </c>
      <c r="BX445" s="46">
        <f t="shared" si="372"/>
        <v>0</v>
      </c>
      <c r="BY445" s="46">
        <v>0</v>
      </c>
      <c r="BZ445" s="46">
        <f t="shared" si="373"/>
        <v>0</v>
      </c>
      <c r="CA445" s="47">
        <v>0</v>
      </c>
      <c r="CB445" s="46">
        <f t="shared" si="374"/>
        <v>0</v>
      </c>
      <c r="CC445" s="48">
        <v>0</v>
      </c>
      <c r="CD445" s="46">
        <f t="shared" si="375"/>
        <v>0</v>
      </c>
      <c r="CE445" s="49">
        <v>20</v>
      </c>
      <c r="CF445" s="50">
        <f t="shared" si="380"/>
        <v>48672</v>
      </c>
      <c r="CG445" s="51">
        <v>608400</v>
      </c>
      <c r="CH445" s="52"/>
      <c r="CI445" s="52"/>
      <c r="CJ445" s="52"/>
      <c r="CK445" s="53"/>
      <c r="CL445" s="53"/>
      <c r="CM445" s="53"/>
      <c r="CN445" s="53"/>
      <c r="CO445" s="53"/>
      <c r="CP445" s="53"/>
      <c r="CQ445" s="53"/>
      <c r="CR445" s="53"/>
      <c r="CS445" s="53"/>
      <c r="CT445" s="52">
        <f t="shared" si="379"/>
        <v>48672</v>
      </c>
      <c r="CU445" s="52">
        <f t="shared" si="379"/>
        <v>48672</v>
      </c>
      <c r="CV445" s="52">
        <f t="shared" si="379"/>
        <v>48672</v>
      </c>
      <c r="CW445" s="52">
        <f t="shared" si="379"/>
        <v>48672</v>
      </c>
      <c r="CX445" s="52">
        <f t="shared" si="379"/>
        <v>48672</v>
      </c>
      <c r="CY445" s="52">
        <f t="shared" si="379"/>
        <v>48672</v>
      </c>
      <c r="CZ445" s="52">
        <f t="shared" si="378"/>
        <v>48672</v>
      </c>
      <c r="DA445" s="52">
        <f t="shared" si="378"/>
        <v>48672</v>
      </c>
      <c r="DB445" s="52">
        <f t="shared" si="378"/>
        <v>48672</v>
      </c>
      <c r="DC445" s="52">
        <f t="shared" si="378"/>
        <v>48672</v>
      </c>
      <c r="DD445" s="52">
        <f t="shared" si="378"/>
        <v>48672</v>
      </c>
      <c r="DE445" s="52">
        <f t="shared" si="378"/>
        <v>48672</v>
      </c>
      <c r="DF445" s="52">
        <f t="shared" si="378"/>
        <v>48672</v>
      </c>
      <c r="DG445" s="54">
        <v>327600</v>
      </c>
      <c r="DH445" s="55">
        <v>13</v>
      </c>
      <c r="DI445" s="56" t="s">
        <v>689</v>
      </c>
      <c r="DJ445" s="57">
        <v>0</v>
      </c>
      <c r="DK445" s="57">
        <v>0</v>
      </c>
      <c r="DL445" s="57">
        <v>0</v>
      </c>
      <c r="DM445" s="57">
        <v>0</v>
      </c>
      <c r="DN445" s="57">
        <v>0</v>
      </c>
      <c r="DO445" s="57">
        <v>0</v>
      </c>
      <c r="DP445" s="58">
        <v>0</v>
      </c>
      <c r="DQ445" s="58">
        <v>0</v>
      </c>
      <c r="DR445" s="58">
        <v>0</v>
      </c>
      <c r="DS445" s="58">
        <v>0</v>
      </c>
    </row>
    <row r="446" spans="1:123" x14ac:dyDescent="0.25">
      <c r="A446" s="30" t="s">
        <v>1535</v>
      </c>
      <c r="B446" s="65">
        <v>2023324</v>
      </c>
      <c r="C446" s="66"/>
      <c r="D446" s="67" t="s">
        <v>1536</v>
      </c>
      <c r="E446" s="34" t="s">
        <v>478</v>
      </c>
      <c r="F446" s="34" t="s">
        <v>1247</v>
      </c>
      <c r="G446" s="34" t="s">
        <v>479</v>
      </c>
      <c r="H446" s="34" t="s">
        <v>54</v>
      </c>
      <c r="I446" s="34" t="s">
        <v>490</v>
      </c>
      <c r="J446" s="34" t="s">
        <v>110</v>
      </c>
      <c r="K446" s="34">
        <v>0</v>
      </c>
      <c r="L446" s="34" t="s">
        <v>467</v>
      </c>
      <c r="M446" s="36">
        <v>1.04</v>
      </c>
      <c r="N446" s="69" t="s">
        <v>1456</v>
      </c>
      <c r="O446" s="69" t="s">
        <v>58</v>
      </c>
      <c r="P446" s="37" t="s">
        <v>493</v>
      </c>
      <c r="Q446" s="38">
        <v>2023</v>
      </c>
      <c r="R446" s="39" t="s">
        <v>470</v>
      </c>
      <c r="S446" s="37" t="s">
        <v>471</v>
      </c>
      <c r="T446" s="39" t="s">
        <v>523</v>
      </c>
      <c r="U446" s="39" t="s">
        <v>524</v>
      </c>
      <c r="V446" s="39" t="s">
        <v>729</v>
      </c>
      <c r="W446" s="40" t="s">
        <v>688</v>
      </c>
      <c r="X446" s="40" t="s">
        <v>474</v>
      </c>
      <c r="Y446" s="41"/>
      <c r="Z446" s="274">
        <v>0</v>
      </c>
      <c r="AA446" s="42"/>
      <c r="AB446" s="43">
        <v>936000</v>
      </c>
      <c r="AC446" s="43">
        <v>0</v>
      </c>
      <c r="AD446" s="43"/>
      <c r="AE446" s="43">
        <v>0</v>
      </c>
      <c r="AF446" s="44"/>
      <c r="AG446" s="45">
        <f t="shared" si="376"/>
        <v>936000</v>
      </c>
      <c r="AH446" s="45">
        <f t="shared" si="377"/>
        <v>973440</v>
      </c>
      <c r="AI446" s="45">
        <f t="shared" si="346"/>
        <v>973440</v>
      </c>
      <c r="AJ446" s="46">
        <v>0</v>
      </c>
      <c r="AK446" s="46">
        <v>0</v>
      </c>
      <c r="AL446" s="46">
        <f t="shared" si="351"/>
        <v>0</v>
      </c>
      <c r="AM446" s="46">
        <v>0</v>
      </c>
      <c r="AN446" s="46">
        <f t="shared" si="359"/>
        <v>0</v>
      </c>
      <c r="AO446" s="46">
        <v>0</v>
      </c>
      <c r="AP446" s="46">
        <f t="shared" si="352"/>
        <v>0</v>
      </c>
      <c r="AQ446" s="46">
        <v>0</v>
      </c>
      <c r="AR446" s="46">
        <f t="shared" si="353"/>
        <v>0</v>
      </c>
      <c r="AS446" s="46">
        <v>0</v>
      </c>
      <c r="AT446" s="46">
        <f t="shared" si="354"/>
        <v>0</v>
      </c>
      <c r="AU446" s="46">
        <v>0</v>
      </c>
      <c r="AV446" s="46">
        <f t="shared" si="355"/>
        <v>0</v>
      </c>
      <c r="AW446" s="46">
        <v>0</v>
      </c>
      <c r="AX446" s="46">
        <f t="shared" si="356"/>
        <v>0</v>
      </c>
      <c r="AY446" s="46">
        <v>0</v>
      </c>
      <c r="AZ446" s="46">
        <f t="shared" si="360"/>
        <v>0</v>
      </c>
      <c r="BA446" s="46">
        <v>0</v>
      </c>
      <c r="BB446" s="46">
        <f t="shared" si="361"/>
        <v>0</v>
      </c>
      <c r="BC446" s="46">
        <v>0</v>
      </c>
      <c r="BD446" s="46">
        <f t="shared" si="362"/>
        <v>0</v>
      </c>
      <c r="BE446" s="46">
        <v>936000</v>
      </c>
      <c r="BF446" s="46">
        <f t="shared" si="363"/>
        <v>973440</v>
      </c>
      <c r="BG446" s="46">
        <v>0</v>
      </c>
      <c r="BH446" s="46">
        <f t="shared" si="364"/>
        <v>0</v>
      </c>
      <c r="BI446" s="46">
        <v>0</v>
      </c>
      <c r="BJ446" s="46">
        <f t="shared" si="365"/>
        <v>0</v>
      </c>
      <c r="BK446" s="46">
        <v>0</v>
      </c>
      <c r="BL446" s="46">
        <f t="shared" si="366"/>
        <v>0</v>
      </c>
      <c r="BM446" s="46">
        <v>0</v>
      </c>
      <c r="BN446" s="46">
        <f t="shared" si="367"/>
        <v>0</v>
      </c>
      <c r="BO446" s="46">
        <v>0</v>
      </c>
      <c r="BP446" s="46">
        <f t="shared" si="368"/>
        <v>0</v>
      </c>
      <c r="BQ446" s="46">
        <v>0</v>
      </c>
      <c r="BR446" s="46">
        <f t="shared" si="369"/>
        <v>0</v>
      </c>
      <c r="BS446" s="46">
        <v>0</v>
      </c>
      <c r="BT446" s="46">
        <f t="shared" si="370"/>
        <v>0</v>
      </c>
      <c r="BU446" s="46">
        <v>0</v>
      </c>
      <c r="BV446" s="46">
        <f t="shared" si="371"/>
        <v>0</v>
      </c>
      <c r="BW446" s="46">
        <v>0</v>
      </c>
      <c r="BX446" s="46">
        <f t="shared" si="372"/>
        <v>0</v>
      </c>
      <c r="BY446" s="46">
        <v>0</v>
      </c>
      <c r="BZ446" s="46">
        <f t="shared" si="373"/>
        <v>0</v>
      </c>
      <c r="CA446" s="47">
        <v>0</v>
      </c>
      <c r="CB446" s="46">
        <f t="shared" si="374"/>
        <v>0</v>
      </c>
      <c r="CC446" s="48">
        <v>0</v>
      </c>
      <c r="CD446" s="46">
        <f t="shared" si="375"/>
        <v>0</v>
      </c>
      <c r="CE446" s="49">
        <v>20</v>
      </c>
      <c r="CF446" s="50">
        <f t="shared" si="380"/>
        <v>48672</v>
      </c>
      <c r="CG446" s="51">
        <v>561600</v>
      </c>
      <c r="CH446" s="52"/>
      <c r="CI446" s="52"/>
      <c r="CJ446" s="52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2">
        <f>$CF446</f>
        <v>48672</v>
      </c>
      <c r="CV446" s="52">
        <f>$CF446</f>
        <v>48672</v>
      </c>
      <c r="CW446" s="52">
        <f>$CF446</f>
        <v>48672</v>
      </c>
      <c r="CX446" s="52">
        <f>$CF446</f>
        <v>48672</v>
      </c>
      <c r="CY446" s="52">
        <f>$CF446</f>
        <v>48672</v>
      </c>
      <c r="CZ446" s="52">
        <f t="shared" si="378"/>
        <v>48672</v>
      </c>
      <c r="DA446" s="52">
        <f t="shared" si="378"/>
        <v>48672</v>
      </c>
      <c r="DB446" s="52">
        <f t="shared" si="378"/>
        <v>48672</v>
      </c>
      <c r="DC446" s="52">
        <f t="shared" si="378"/>
        <v>48672</v>
      </c>
      <c r="DD446" s="52">
        <f t="shared" si="378"/>
        <v>48672</v>
      </c>
      <c r="DE446" s="52">
        <f t="shared" si="378"/>
        <v>48672</v>
      </c>
      <c r="DF446" s="52">
        <f t="shared" si="378"/>
        <v>48672</v>
      </c>
      <c r="DG446" s="54">
        <v>374400</v>
      </c>
      <c r="DH446" s="55">
        <v>12</v>
      </c>
      <c r="DI446" s="56" t="s">
        <v>689</v>
      </c>
      <c r="DJ446" s="57">
        <v>0</v>
      </c>
      <c r="DK446" s="57">
        <v>0</v>
      </c>
      <c r="DL446" s="57">
        <v>0</v>
      </c>
      <c r="DM446" s="57">
        <v>0</v>
      </c>
      <c r="DN446" s="57">
        <v>0</v>
      </c>
      <c r="DO446" s="57">
        <v>0</v>
      </c>
      <c r="DP446" s="58">
        <v>0</v>
      </c>
      <c r="DQ446" s="58">
        <v>0</v>
      </c>
      <c r="DR446" s="58">
        <v>0</v>
      </c>
      <c r="DS446" s="58">
        <v>0</v>
      </c>
    </row>
    <row r="447" spans="1:123" x14ac:dyDescent="0.25">
      <c r="A447" s="30" t="s">
        <v>1537</v>
      </c>
      <c r="B447" s="65">
        <v>2023325</v>
      </c>
      <c r="C447" s="66"/>
      <c r="D447" s="67" t="s">
        <v>1538</v>
      </c>
      <c r="E447" s="34" t="s">
        <v>478</v>
      </c>
      <c r="F447" s="34" t="s">
        <v>1247</v>
      </c>
      <c r="G447" s="34" t="s">
        <v>479</v>
      </c>
      <c r="H447" s="34" t="s">
        <v>54</v>
      </c>
      <c r="I447" s="34" t="s">
        <v>490</v>
      </c>
      <c r="J447" s="34" t="s">
        <v>110</v>
      </c>
      <c r="K447" s="34">
        <v>0</v>
      </c>
      <c r="L447" s="34" t="s">
        <v>467</v>
      </c>
      <c r="M447" s="36">
        <v>1.04</v>
      </c>
      <c r="N447" s="69" t="s">
        <v>1456</v>
      </c>
      <c r="O447" s="69" t="s">
        <v>58</v>
      </c>
      <c r="P447" s="37" t="s">
        <v>493</v>
      </c>
      <c r="Q447" s="38">
        <v>2023</v>
      </c>
      <c r="R447" s="39" t="s">
        <v>470</v>
      </c>
      <c r="S447" s="37" t="s">
        <v>471</v>
      </c>
      <c r="T447" s="39" t="s">
        <v>523</v>
      </c>
      <c r="U447" s="39" t="s">
        <v>524</v>
      </c>
      <c r="V447" s="39" t="s">
        <v>729</v>
      </c>
      <c r="W447" s="40" t="s">
        <v>688</v>
      </c>
      <c r="X447" s="40" t="s">
        <v>474</v>
      </c>
      <c r="Y447" s="41"/>
      <c r="Z447" s="274">
        <v>0</v>
      </c>
      <c r="AA447" s="42"/>
      <c r="AB447" s="43">
        <v>936000</v>
      </c>
      <c r="AC447" s="43">
        <v>0</v>
      </c>
      <c r="AD447" s="43"/>
      <c r="AE447" s="43">
        <v>0</v>
      </c>
      <c r="AF447" s="44"/>
      <c r="AG447" s="45">
        <f t="shared" si="376"/>
        <v>936000</v>
      </c>
      <c r="AH447" s="45">
        <f t="shared" si="377"/>
        <v>973440</v>
      </c>
      <c r="AI447" s="45">
        <f t="shared" si="346"/>
        <v>973440</v>
      </c>
      <c r="AJ447" s="46">
        <v>0</v>
      </c>
      <c r="AK447" s="46">
        <v>0</v>
      </c>
      <c r="AL447" s="46">
        <f t="shared" si="351"/>
        <v>0</v>
      </c>
      <c r="AM447" s="46">
        <v>0</v>
      </c>
      <c r="AN447" s="46">
        <f t="shared" si="359"/>
        <v>0</v>
      </c>
      <c r="AO447" s="46">
        <v>0</v>
      </c>
      <c r="AP447" s="46">
        <f t="shared" si="352"/>
        <v>0</v>
      </c>
      <c r="AQ447" s="46">
        <v>0</v>
      </c>
      <c r="AR447" s="46">
        <f t="shared" si="353"/>
        <v>0</v>
      </c>
      <c r="AS447" s="46">
        <v>0</v>
      </c>
      <c r="AT447" s="46">
        <f t="shared" si="354"/>
        <v>0</v>
      </c>
      <c r="AU447" s="46">
        <v>0</v>
      </c>
      <c r="AV447" s="46">
        <f t="shared" si="355"/>
        <v>0</v>
      </c>
      <c r="AW447" s="46">
        <v>0</v>
      </c>
      <c r="AX447" s="46">
        <f t="shared" si="356"/>
        <v>0</v>
      </c>
      <c r="AY447" s="46">
        <v>0</v>
      </c>
      <c r="AZ447" s="46">
        <f t="shared" si="360"/>
        <v>0</v>
      </c>
      <c r="BA447" s="46">
        <v>0</v>
      </c>
      <c r="BB447" s="46">
        <f t="shared" si="361"/>
        <v>0</v>
      </c>
      <c r="BC447" s="46">
        <v>0</v>
      </c>
      <c r="BD447" s="46">
        <f t="shared" si="362"/>
        <v>0</v>
      </c>
      <c r="BE447" s="46">
        <v>0</v>
      </c>
      <c r="BF447" s="46">
        <f t="shared" si="363"/>
        <v>0</v>
      </c>
      <c r="BG447" s="46">
        <v>936000</v>
      </c>
      <c r="BH447" s="46">
        <f t="shared" si="364"/>
        <v>973440</v>
      </c>
      <c r="BI447" s="46">
        <v>0</v>
      </c>
      <c r="BJ447" s="46">
        <f t="shared" si="365"/>
        <v>0</v>
      </c>
      <c r="BK447" s="46">
        <v>0</v>
      </c>
      <c r="BL447" s="46">
        <f t="shared" si="366"/>
        <v>0</v>
      </c>
      <c r="BM447" s="46">
        <v>0</v>
      </c>
      <c r="BN447" s="46">
        <f t="shared" si="367"/>
        <v>0</v>
      </c>
      <c r="BO447" s="46">
        <v>0</v>
      </c>
      <c r="BP447" s="46">
        <f t="shared" si="368"/>
        <v>0</v>
      </c>
      <c r="BQ447" s="46">
        <v>0</v>
      </c>
      <c r="BR447" s="46">
        <f t="shared" si="369"/>
        <v>0</v>
      </c>
      <c r="BS447" s="46">
        <v>0</v>
      </c>
      <c r="BT447" s="46">
        <f t="shared" si="370"/>
        <v>0</v>
      </c>
      <c r="BU447" s="46">
        <v>0</v>
      </c>
      <c r="BV447" s="46">
        <f t="shared" si="371"/>
        <v>0</v>
      </c>
      <c r="BW447" s="46">
        <v>0</v>
      </c>
      <c r="BX447" s="46">
        <f t="shared" si="372"/>
        <v>0</v>
      </c>
      <c r="BY447" s="46">
        <v>0</v>
      </c>
      <c r="BZ447" s="46">
        <f t="shared" si="373"/>
        <v>0</v>
      </c>
      <c r="CA447" s="47">
        <v>0</v>
      </c>
      <c r="CB447" s="46">
        <f t="shared" si="374"/>
        <v>0</v>
      </c>
      <c r="CC447" s="48">
        <v>0</v>
      </c>
      <c r="CD447" s="46">
        <f t="shared" si="375"/>
        <v>0</v>
      </c>
      <c r="CE447" s="49">
        <v>20</v>
      </c>
      <c r="CF447" s="50">
        <f t="shared" si="380"/>
        <v>48672</v>
      </c>
      <c r="CG447" s="51">
        <v>514800</v>
      </c>
      <c r="CH447" s="52"/>
      <c r="CI447" s="52"/>
      <c r="CJ447" s="52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2">
        <f>$CF447</f>
        <v>48672</v>
      </c>
      <c r="CW447" s="52">
        <f>$CF447</f>
        <v>48672</v>
      </c>
      <c r="CX447" s="52">
        <f>$CF447</f>
        <v>48672</v>
      </c>
      <c r="CY447" s="52">
        <f>$CF447</f>
        <v>48672</v>
      </c>
      <c r="CZ447" s="52">
        <f t="shared" si="378"/>
        <v>48672</v>
      </c>
      <c r="DA447" s="52">
        <f t="shared" si="378"/>
        <v>48672</v>
      </c>
      <c r="DB447" s="52">
        <f t="shared" si="378"/>
        <v>48672</v>
      </c>
      <c r="DC447" s="52">
        <f t="shared" si="378"/>
        <v>48672</v>
      </c>
      <c r="DD447" s="52">
        <f t="shared" si="378"/>
        <v>48672</v>
      </c>
      <c r="DE447" s="52">
        <f t="shared" si="378"/>
        <v>48672</v>
      </c>
      <c r="DF447" s="52">
        <f t="shared" si="378"/>
        <v>48672</v>
      </c>
      <c r="DG447" s="54">
        <v>421200</v>
      </c>
      <c r="DH447" s="55">
        <v>11</v>
      </c>
      <c r="DI447" s="56" t="s">
        <v>689</v>
      </c>
      <c r="DJ447" s="57">
        <v>0</v>
      </c>
      <c r="DK447" s="57">
        <v>0</v>
      </c>
      <c r="DL447" s="57">
        <v>0</v>
      </c>
      <c r="DM447" s="57">
        <v>0</v>
      </c>
      <c r="DN447" s="57">
        <v>0</v>
      </c>
      <c r="DO447" s="57">
        <v>0</v>
      </c>
      <c r="DP447" s="58">
        <v>0</v>
      </c>
      <c r="DQ447" s="58">
        <v>0</v>
      </c>
      <c r="DR447" s="58">
        <v>0</v>
      </c>
      <c r="DS447" s="58">
        <v>0</v>
      </c>
    </row>
    <row r="448" spans="1:123" x14ac:dyDescent="0.25">
      <c r="A448" s="30" t="s">
        <v>1539</v>
      </c>
      <c r="B448" s="65">
        <v>2023326</v>
      </c>
      <c r="C448" s="66"/>
      <c r="D448" s="67" t="s">
        <v>1540</v>
      </c>
      <c r="E448" s="34" t="s">
        <v>478</v>
      </c>
      <c r="F448" s="34" t="s">
        <v>1247</v>
      </c>
      <c r="G448" s="34" t="s">
        <v>479</v>
      </c>
      <c r="H448" s="34" t="s">
        <v>54</v>
      </c>
      <c r="I448" s="34" t="s">
        <v>490</v>
      </c>
      <c r="J448" s="34" t="s">
        <v>110</v>
      </c>
      <c r="K448" s="34">
        <v>0</v>
      </c>
      <c r="L448" s="34" t="s">
        <v>467</v>
      </c>
      <c r="M448" s="36">
        <v>1.04</v>
      </c>
      <c r="N448" s="69" t="s">
        <v>1456</v>
      </c>
      <c r="O448" s="69" t="s">
        <v>58</v>
      </c>
      <c r="P448" s="37" t="s">
        <v>493</v>
      </c>
      <c r="Q448" s="38">
        <v>2023</v>
      </c>
      <c r="R448" s="39" t="s">
        <v>470</v>
      </c>
      <c r="S448" s="37" t="s">
        <v>471</v>
      </c>
      <c r="T448" s="39" t="s">
        <v>523</v>
      </c>
      <c r="U448" s="39" t="s">
        <v>524</v>
      </c>
      <c r="V448" s="39" t="s">
        <v>729</v>
      </c>
      <c r="W448" s="40" t="s">
        <v>688</v>
      </c>
      <c r="X448" s="40" t="s">
        <v>474</v>
      </c>
      <c r="Y448" s="41"/>
      <c r="Z448" s="274">
        <v>0</v>
      </c>
      <c r="AA448" s="42"/>
      <c r="AB448" s="43">
        <v>936000</v>
      </c>
      <c r="AC448" s="43">
        <v>0</v>
      </c>
      <c r="AD448" s="43"/>
      <c r="AE448" s="43">
        <v>0</v>
      </c>
      <c r="AF448" s="44"/>
      <c r="AG448" s="45">
        <f t="shared" si="376"/>
        <v>936000</v>
      </c>
      <c r="AH448" s="45">
        <f t="shared" si="377"/>
        <v>973440</v>
      </c>
      <c r="AI448" s="45">
        <f t="shared" si="346"/>
        <v>973440</v>
      </c>
      <c r="AJ448" s="46">
        <v>0</v>
      </c>
      <c r="AK448" s="46">
        <v>0</v>
      </c>
      <c r="AL448" s="46">
        <f t="shared" si="351"/>
        <v>0</v>
      </c>
      <c r="AM448" s="46">
        <v>0</v>
      </c>
      <c r="AN448" s="46">
        <f t="shared" si="359"/>
        <v>0</v>
      </c>
      <c r="AO448" s="46">
        <v>0</v>
      </c>
      <c r="AP448" s="46">
        <f t="shared" si="352"/>
        <v>0</v>
      </c>
      <c r="AQ448" s="46">
        <v>0</v>
      </c>
      <c r="AR448" s="46">
        <f t="shared" si="353"/>
        <v>0</v>
      </c>
      <c r="AS448" s="46">
        <v>0</v>
      </c>
      <c r="AT448" s="46">
        <f t="shared" si="354"/>
        <v>0</v>
      </c>
      <c r="AU448" s="46">
        <v>0</v>
      </c>
      <c r="AV448" s="46">
        <f t="shared" si="355"/>
        <v>0</v>
      </c>
      <c r="AW448" s="46">
        <v>0</v>
      </c>
      <c r="AX448" s="46">
        <f t="shared" si="356"/>
        <v>0</v>
      </c>
      <c r="AY448" s="46">
        <v>0</v>
      </c>
      <c r="AZ448" s="46">
        <f t="shared" si="360"/>
        <v>0</v>
      </c>
      <c r="BA448" s="46">
        <v>0</v>
      </c>
      <c r="BB448" s="46">
        <f t="shared" si="361"/>
        <v>0</v>
      </c>
      <c r="BC448" s="46">
        <v>0</v>
      </c>
      <c r="BD448" s="46">
        <f t="shared" si="362"/>
        <v>0</v>
      </c>
      <c r="BE448" s="46">
        <v>0</v>
      </c>
      <c r="BF448" s="46">
        <f t="shared" si="363"/>
        <v>0</v>
      </c>
      <c r="BG448" s="46">
        <v>0</v>
      </c>
      <c r="BH448" s="46">
        <f t="shared" si="364"/>
        <v>0</v>
      </c>
      <c r="BI448" s="46">
        <v>936000</v>
      </c>
      <c r="BJ448" s="46">
        <f t="shared" si="365"/>
        <v>973440</v>
      </c>
      <c r="BK448" s="46">
        <v>0</v>
      </c>
      <c r="BL448" s="46">
        <f t="shared" si="366"/>
        <v>0</v>
      </c>
      <c r="BM448" s="46">
        <v>0</v>
      </c>
      <c r="BN448" s="46">
        <f t="shared" si="367"/>
        <v>0</v>
      </c>
      <c r="BO448" s="46">
        <v>0</v>
      </c>
      <c r="BP448" s="46">
        <f t="shared" si="368"/>
        <v>0</v>
      </c>
      <c r="BQ448" s="46">
        <v>0</v>
      </c>
      <c r="BR448" s="46">
        <f t="shared" si="369"/>
        <v>0</v>
      </c>
      <c r="BS448" s="46">
        <v>0</v>
      </c>
      <c r="BT448" s="46">
        <f t="shared" si="370"/>
        <v>0</v>
      </c>
      <c r="BU448" s="46">
        <v>0</v>
      </c>
      <c r="BV448" s="46">
        <f t="shared" si="371"/>
        <v>0</v>
      </c>
      <c r="BW448" s="46">
        <v>0</v>
      </c>
      <c r="BX448" s="46">
        <f t="shared" si="372"/>
        <v>0</v>
      </c>
      <c r="BY448" s="46">
        <v>0</v>
      </c>
      <c r="BZ448" s="46">
        <f t="shared" si="373"/>
        <v>0</v>
      </c>
      <c r="CA448" s="47">
        <v>0</v>
      </c>
      <c r="CB448" s="46">
        <f t="shared" si="374"/>
        <v>0</v>
      </c>
      <c r="CC448" s="48">
        <v>0</v>
      </c>
      <c r="CD448" s="46">
        <f t="shared" si="375"/>
        <v>0</v>
      </c>
      <c r="CE448" s="49">
        <v>20</v>
      </c>
      <c r="CF448" s="50">
        <f t="shared" si="380"/>
        <v>48672</v>
      </c>
      <c r="CG448" s="51">
        <v>468000</v>
      </c>
      <c r="CH448" s="52"/>
      <c r="CI448" s="52"/>
      <c r="CJ448" s="52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2">
        <f>$CF448</f>
        <v>48672</v>
      </c>
      <c r="CX448" s="52">
        <f>$CF448</f>
        <v>48672</v>
      </c>
      <c r="CY448" s="52">
        <f>$CF448</f>
        <v>48672</v>
      </c>
      <c r="CZ448" s="52">
        <f t="shared" si="378"/>
        <v>48672</v>
      </c>
      <c r="DA448" s="52">
        <f t="shared" si="378"/>
        <v>48672</v>
      </c>
      <c r="DB448" s="52">
        <f t="shared" si="378"/>
        <v>48672</v>
      </c>
      <c r="DC448" s="52">
        <f t="shared" si="378"/>
        <v>48672</v>
      </c>
      <c r="DD448" s="52">
        <f t="shared" si="378"/>
        <v>48672</v>
      </c>
      <c r="DE448" s="52">
        <f t="shared" si="378"/>
        <v>48672</v>
      </c>
      <c r="DF448" s="52">
        <f t="shared" si="378"/>
        <v>48672</v>
      </c>
      <c r="DG448" s="54">
        <v>468000</v>
      </c>
      <c r="DH448" s="55">
        <v>10</v>
      </c>
      <c r="DI448" s="56" t="s">
        <v>689</v>
      </c>
      <c r="DJ448" s="57">
        <v>0</v>
      </c>
      <c r="DK448" s="57">
        <v>0</v>
      </c>
      <c r="DL448" s="57">
        <v>0</v>
      </c>
      <c r="DM448" s="57">
        <v>0</v>
      </c>
      <c r="DN448" s="57">
        <v>0</v>
      </c>
      <c r="DO448" s="57">
        <v>0</v>
      </c>
      <c r="DP448" s="58">
        <v>0</v>
      </c>
      <c r="DQ448" s="58">
        <v>0</v>
      </c>
      <c r="DR448" s="58">
        <v>0</v>
      </c>
      <c r="DS448" s="58">
        <v>0</v>
      </c>
    </row>
    <row r="449" spans="1:123" x14ac:dyDescent="0.25">
      <c r="A449" s="30" t="s">
        <v>1541</v>
      </c>
      <c r="B449" s="65">
        <v>2023327</v>
      </c>
      <c r="C449" s="66"/>
      <c r="D449" s="67" t="s">
        <v>1542</v>
      </c>
      <c r="E449" s="34" t="s">
        <v>478</v>
      </c>
      <c r="F449" s="34" t="s">
        <v>1247</v>
      </c>
      <c r="G449" s="34" t="s">
        <v>479</v>
      </c>
      <c r="H449" s="34" t="s">
        <v>54</v>
      </c>
      <c r="I449" s="34" t="s">
        <v>490</v>
      </c>
      <c r="J449" s="34" t="s">
        <v>110</v>
      </c>
      <c r="K449" s="34">
        <v>0</v>
      </c>
      <c r="L449" s="34" t="s">
        <v>467</v>
      </c>
      <c r="M449" s="36">
        <v>1.04</v>
      </c>
      <c r="N449" s="69" t="s">
        <v>1456</v>
      </c>
      <c r="O449" s="69" t="s">
        <v>58</v>
      </c>
      <c r="P449" s="37" t="s">
        <v>493</v>
      </c>
      <c r="Q449" s="38">
        <v>2023</v>
      </c>
      <c r="R449" s="39" t="s">
        <v>470</v>
      </c>
      <c r="S449" s="37" t="s">
        <v>471</v>
      </c>
      <c r="T449" s="39" t="s">
        <v>523</v>
      </c>
      <c r="U449" s="39" t="s">
        <v>524</v>
      </c>
      <c r="V449" s="39" t="s">
        <v>729</v>
      </c>
      <c r="W449" s="40" t="s">
        <v>688</v>
      </c>
      <c r="X449" s="40" t="s">
        <v>474</v>
      </c>
      <c r="Y449" s="41"/>
      <c r="Z449" s="274">
        <v>0</v>
      </c>
      <c r="AA449" s="42"/>
      <c r="AB449" s="43">
        <v>936000</v>
      </c>
      <c r="AC449" s="43">
        <v>0</v>
      </c>
      <c r="AD449" s="43"/>
      <c r="AE449" s="43">
        <v>0</v>
      </c>
      <c r="AF449" s="44"/>
      <c r="AG449" s="45">
        <f t="shared" si="376"/>
        <v>936000</v>
      </c>
      <c r="AH449" s="45">
        <f t="shared" si="377"/>
        <v>973440</v>
      </c>
      <c r="AI449" s="45">
        <f t="shared" si="346"/>
        <v>973440</v>
      </c>
      <c r="AJ449" s="46">
        <v>0</v>
      </c>
      <c r="AK449" s="46">
        <v>0</v>
      </c>
      <c r="AL449" s="46">
        <f t="shared" si="351"/>
        <v>0</v>
      </c>
      <c r="AM449" s="46">
        <v>0</v>
      </c>
      <c r="AN449" s="46">
        <f t="shared" si="359"/>
        <v>0</v>
      </c>
      <c r="AO449" s="46">
        <v>0</v>
      </c>
      <c r="AP449" s="46">
        <f t="shared" si="352"/>
        <v>0</v>
      </c>
      <c r="AQ449" s="46">
        <v>0</v>
      </c>
      <c r="AR449" s="46">
        <f t="shared" si="353"/>
        <v>0</v>
      </c>
      <c r="AS449" s="46">
        <v>0</v>
      </c>
      <c r="AT449" s="46">
        <f t="shared" si="354"/>
        <v>0</v>
      </c>
      <c r="AU449" s="46">
        <v>0</v>
      </c>
      <c r="AV449" s="46">
        <f t="shared" si="355"/>
        <v>0</v>
      </c>
      <c r="AW449" s="46">
        <v>0</v>
      </c>
      <c r="AX449" s="46">
        <f t="shared" si="356"/>
        <v>0</v>
      </c>
      <c r="AY449" s="46">
        <v>0</v>
      </c>
      <c r="AZ449" s="46">
        <f t="shared" si="360"/>
        <v>0</v>
      </c>
      <c r="BA449" s="46">
        <v>0</v>
      </c>
      <c r="BB449" s="46">
        <f t="shared" si="361"/>
        <v>0</v>
      </c>
      <c r="BC449" s="46">
        <v>0</v>
      </c>
      <c r="BD449" s="46">
        <f t="shared" si="362"/>
        <v>0</v>
      </c>
      <c r="BE449" s="46">
        <v>0</v>
      </c>
      <c r="BF449" s="46">
        <f t="shared" si="363"/>
        <v>0</v>
      </c>
      <c r="BG449" s="46">
        <v>0</v>
      </c>
      <c r="BH449" s="46">
        <f t="shared" si="364"/>
        <v>0</v>
      </c>
      <c r="BI449" s="46">
        <v>0</v>
      </c>
      <c r="BJ449" s="46">
        <f t="shared" si="365"/>
        <v>0</v>
      </c>
      <c r="BK449" s="46">
        <v>936000</v>
      </c>
      <c r="BL449" s="46">
        <f t="shared" si="366"/>
        <v>973440</v>
      </c>
      <c r="BM449" s="46">
        <v>0</v>
      </c>
      <c r="BN449" s="46">
        <f t="shared" si="367"/>
        <v>0</v>
      </c>
      <c r="BO449" s="46">
        <v>0</v>
      </c>
      <c r="BP449" s="46">
        <f t="shared" si="368"/>
        <v>0</v>
      </c>
      <c r="BQ449" s="46">
        <v>0</v>
      </c>
      <c r="BR449" s="46">
        <f t="shared" si="369"/>
        <v>0</v>
      </c>
      <c r="BS449" s="46">
        <v>0</v>
      </c>
      <c r="BT449" s="46">
        <f t="shared" si="370"/>
        <v>0</v>
      </c>
      <c r="BU449" s="46">
        <v>0</v>
      </c>
      <c r="BV449" s="46">
        <f t="shared" si="371"/>
        <v>0</v>
      </c>
      <c r="BW449" s="46">
        <v>0</v>
      </c>
      <c r="BX449" s="46">
        <f t="shared" si="372"/>
        <v>0</v>
      </c>
      <c r="BY449" s="46">
        <v>0</v>
      </c>
      <c r="BZ449" s="46">
        <f t="shared" si="373"/>
        <v>0</v>
      </c>
      <c r="CA449" s="47">
        <v>0</v>
      </c>
      <c r="CB449" s="46">
        <f t="shared" si="374"/>
        <v>0</v>
      </c>
      <c r="CC449" s="48">
        <v>0</v>
      </c>
      <c r="CD449" s="46">
        <f t="shared" si="375"/>
        <v>0</v>
      </c>
      <c r="CE449" s="49">
        <v>20</v>
      </c>
      <c r="CF449" s="50">
        <f t="shared" si="380"/>
        <v>48672</v>
      </c>
      <c r="CG449" s="51">
        <v>421200</v>
      </c>
      <c r="CH449" s="52"/>
      <c r="CI449" s="52"/>
      <c r="CJ449" s="52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2">
        <f>$CF449</f>
        <v>48672</v>
      </c>
      <c r="CY449" s="52">
        <f>$CF449</f>
        <v>48672</v>
      </c>
      <c r="CZ449" s="52">
        <f t="shared" si="378"/>
        <v>48672</v>
      </c>
      <c r="DA449" s="52">
        <f t="shared" si="378"/>
        <v>48672</v>
      </c>
      <c r="DB449" s="52">
        <f t="shared" si="378"/>
        <v>48672</v>
      </c>
      <c r="DC449" s="52">
        <f t="shared" si="378"/>
        <v>48672</v>
      </c>
      <c r="DD449" s="52">
        <f t="shared" si="378"/>
        <v>48672</v>
      </c>
      <c r="DE449" s="52">
        <f t="shared" si="378"/>
        <v>48672</v>
      </c>
      <c r="DF449" s="52">
        <f t="shared" si="378"/>
        <v>48672</v>
      </c>
      <c r="DG449" s="54">
        <v>514800</v>
      </c>
      <c r="DH449" s="55">
        <v>9</v>
      </c>
      <c r="DI449" s="56" t="s">
        <v>689</v>
      </c>
      <c r="DJ449" s="57">
        <v>0</v>
      </c>
      <c r="DK449" s="57">
        <v>0</v>
      </c>
      <c r="DL449" s="57">
        <v>0</v>
      </c>
      <c r="DM449" s="57">
        <v>0</v>
      </c>
      <c r="DN449" s="57">
        <v>0</v>
      </c>
      <c r="DO449" s="57">
        <v>0</v>
      </c>
      <c r="DP449" s="58">
        <v>0</v>
      </c>
      <c r="DQ449" s="58">
        <v>0</v>
      </c>
      <c r="DR449" s="58">
        <v>0</v>
      </c>
      <c r="DS449" s="58">
        <v>0</v>
      </c>
    </row>
    <row r="450" spans="1:123" x14ac:dyDescent="0.25">
      <c r="A450" s="30" t="s">
        <v>1543</v>
      </c>
      <c r="B450" s="65">
        <v>2023328</v>
      </c>
      <c r="C450" s="66"/>
      <c r="D450" s="67" t="s">
        <v>1544</v>
      </c>
      <c r="E450" s="34" t="s">
        <v>478</v>
      </c>
      <c r="F450" s="34" t="s">
        <v>1247</v>
      </c>
      <c r="G450" s="34" t="s">
        <v>479</v>
      </c>
      <c r="H450" s="34" t="s">
        <v>54</v>
      </c>
      <c r="I450" s="34" t="s">
        <v>490</v>
      </c>
      <c r="J450" s="34" t="s">
        <v>110</v>
      </c>
      <c r="K450" s="34">
        <v>0</v>
      </c>
      <c r="L450" s="34" t="s">
        <v>467</v>
      </c>
      <c r="M450" s="36">
        <v>1.04</v>
      </c>
      <c r="N450" s="69" t="s">
        <v>1456</v>
      </c>
      <c r="O450" s="69" t="s">
        <v>58</v>
      </c>
      <c r="P450" s="37" t="s">
        <v>493</v>
      </c>
      <c r="Q450" s="38">
        <v>2023</v>
      </c>
      <c r="R450" s="39" t="s">
        <v>470</v>
      </c>
      <c r="S450" s="37" t="s">
        <v>471</v>
      </c>
      <c r="T450" s="39" t="s">
        <v>523</v>
      </c>
      <c r="U450" s="39" t="s">
        <v>524</v>
      </c>
      <c r="V450" s="39" t="s">
        <v>729</v>
      </c>
      <c r="W450" s="40" t="s">
        <v>688</v>
      </c>
      <c r="X450" s="40" t="s">
        <v>474</v>
      </c>
      <c r="Y450" s="41"/>
      <c r="Z450" s="274">
        <v>0</v>
      </c>
      <c r="AA450" s="42"/>
      <c r="AB450" s="43">
        <v>936000</v>
      </c>
      <c r="AC450" s="43">
        <v>0</v>
      </c>
      <c r="AD450" s="43"/>
      <c r="AE450" s="43">
        <v>0</v>
      </c>
      <c r="AF450" s="44"/>
      <c r="AG450" s="45">
        <f t="shared" si="376"/>
        <v>936000</v>
      </c>
      <c r="AH450" s="45">
        <f t="shared" si="377"/>
        <v>973440</v>
      </c>
      <c r="AI450" s="45">
        <f t="shared" ref="AI450:AI513" si="381">AH450+Z450</f>
        <v>973440</v>
      </c>
      <c r="AJ450" s="46">
        <v>0</v>
      </c>
      <c r="AK450" s="46">
        <v>0</v>
      </c>
      <c r="AL450" s="46">
        <f t="shared" si="351"/>
        <v>0</v>
      </c>
      <c r="AM450" s="46">
        <v>0</v>
      </c>
      <c r="AN450" s="46">
        <f t="shared" si="359"/>
        <v>0</v>
      </c>
      <c r="AO450" s="46">
        <v>0</v>
      </c>
      <c r="AP450" s="46">
        <f t="shared" si="352"/>
        <v>0</v>
      </c>
      <c r="AQ450" s="46">
        <v>0</v>
      </c>
      <c r="AR450" s="46">
        <f t="shared" si="353"/>
        <v>0</v>
      </c>
      <c r="AS450" s="46">
        <v>0</v>
      </c>
      <c r="AT450" s="46">
        <f t="shared" si="354"/>
        <v>0</v>
      </c>
      <c r="AU450" s="46">
        <v>0</v>
      </c>
      <c r="AV450" s="46">
        <f t="shared" si="355"/>
        <v>0</v>
      </c>
      <c r="AW450" s="46">
        <v>0</v>
      </c>
      <c r="AX450" s="46">
        <f t="shared" si="356"/>
        <v>0</v>
      </c>
      <c r="AY450" s="46">
        <v>0</v>
      </c>
      <c r="AZ450" s="46">
        <f t="shared" si="360"/>
        <v>0</v>
      </c>
      <c r="BA450" s="46">
        <v>0</v>
      </c>
      <c r="BB450" s="46">
        <f t="shared" si="361"/>
        <v>0</v>
      </c>
      <c r="BC450" s="46">
        <v>0</v>
      </c>
      <c r="BD450" s="46">
        <f t="shared" si="362"/>
        <v>0</v>
      </c>
      <c r="BE450" s="46">
        <v>0</v>
      </c>
      <c r="BF450" s="46">
        <f t="shared" si="363"/>
        <v>0</v>
      </c>
      <c r="BG450" s="46">
        <v>0</v>
      </c>
      <c r="BH450" s="46">
        <f t="shared" si="364"/>
        <v>0</v>
      </c>
      <c r="BI450" s="46">
        <v>0</v>
      </c>
      <c r="BJ450" s="46">
        <f t="shared" si="365"/>
        <v>0</v>
      </c>
      <c r="BK450" s="46">
        <v>0</v>
      </c>
      <c r="BL450" s="46">
        <f t="shared" si="366"/>
        <v>0</v>
      </c>
      <c r="BM450" s="46">
        <v>936000</v>
      </c>
      <c r="BN450" s="46">
        <f t="shared" si="367"/>
        <v>973440</v>
      </c>
      <c r="BO450" s="46">
        <v>0</v>
      </c>
      <c r="BP450" s="46">
        <f t="shared" si="368"/>
        <v>0</v>
      </c>
      <c r="BQ450" s="46">
        <v>0</v>
      </c>
      <c r="BR450" s="46">
        <f t="shared" si="369"/>
        <v>0</v>
      </c>
      <c r="BS450" s="46">
        <v>0</v>
      </c>
      <c r="BT450" s="46">
        <f t="shared" si="370"/>
        <v>0</v>
      </c>
      <c r="BU450" s="46">
        <v>0</v>
      </c>
      <c r="BV450" s="46">
        <f t="shared" si="371"/>
        <v>0</v>
      </c>
      <c r="BW450" s="46">
        <v>0</v>
      </c>
      <c r="BX450" s="46">
        <f t="shared" si="372"/>
        <v>0</v>
      </c>
      <c r="BY450" s="46">
        <v>0</v>
      </c>
      <c r="BZ450" s="46">
        <f t="shared" si="373"/>
        <v>0</v>
      </c>
      <c r="CA450" s="47">
        <v>0</v>
      </c>
      <c r="CB450" s="46">
        <f t="shared" si="374"/>
        <v>0</v>
      </c>
      <c r="CC450" s="48">
        <v>0</v>
      </c>
      <c r="CD450" s="46">
        <f t="shared" si="375"/>
        <v>0</v>
      </c>
      <c r="CE450" s="49">
        <v>20</v>
      </c>
      <c r="CF450" s="50">
        <f t="shared" si="380"/>
        <v>48672</v>
      </c>
      <c r="CG450" s="51">
        <v>374400</v>
      </c>
      <c r="CH450" s="52"/>
      <c r="CI450" s="52"/>
      <c r="CJ450" s="52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2">
        <f>$CF450</f>
        <v>48672</v>
      </c>
      <c r="CZ450" s="52">
        <f t="shared" si="378"/>
        <v>48672</v>
      </c>
      <c r="DA450" s="52">
        <f t="shared" si="378"/>
        <v>48672</v>
      </c>
      <c r="DB450" s="52">
        <f t="shared" si="378"/>
        <v>48672</v>
      </c>
      <c r="DC450" s="52">
        <f t="shared" si="378"/>
        <v>48672</v>
      </c>
      <c r="DD450" s="52">
        <f t="shared" si="378"/>
        <v>48672</v>
      </c>
      <c r="DE450" s="52">
        <f t="shared" si="378"/>
        <v>48672</v>
      </c>
      <c r="DF450" s="52">
        <f t="shared" si="378"/>
        <v>48672</v>
      </c>
      <c r="DG450" s="54">
        <v>561600</v>
      </c>
      <c r="DH450" s="55">
        <v>8</v>
      </c>
      <c r="DI450" s="56" t="s">
        <v>689</v>
      </c>
      <c r="DJ450" s="57">
        <v>0</v>
      </c>
      <c r="DK450" s="57">
        <v>0</v>
      </c>
      <c r="DL450" s="57">
        <v>0</v>
      </c>
      <c r="DM450" s="57">
        <v>0</v>
      </c>
      <c r="DN450" s="57">
        <v>0</v>
      </c>
      <c r="DO450" s="57">
        <v>0</v>
      </c>
      <c r="DP450" s="58">
        <v>0</v>
      </c>
      <c r="DQ450" s="58">
        <v>0</v>
      </c>
      <c r="DR450" s="58">
        <v>0</v>
      </c>
      <c r="DS450" s="58">
        <v>0</v>
      </c>
    </row>
    <row r="451" spans="1:123" x14ac:dyDescent="0.25">
      <c r="A451" s="30" t="s">
        <v>1545</v>
      </c>
      <c r="B451" s="65">
        <v>2023329</v>
      </c>
      <c r="C451" s="66"/>
      <c r="D451" s="67" t="s">
        <v>1546</v>
      </c>
      <c r="E451" s="34" t="s">
        <v>478</v>
      </c>
      <c r="F451" s="34" t="s">
        <v>1247</v>
      </c>
      <c r="G451" s="34" t="s">
        <v>479</v>
      </c>
      <c r="H451" s="34" t="s">
        <v>54</v>
      </c>
      <c r="I451" s="34" t="s">
        <v>490</v>
      </c>
      <c r="J451" s="34" t="s">
        <v>110</v>
      </c>
      <c r="K451" s="34">
        <v>0</v>
      </c>
      <c r="L451" s="34" t="s">
        <v>467</v>
      </c>
      <c r="M451" s="36">
        <v>1.04</v>
      </c>
      <c r="N451" s="69" t="s">
        <v>1456</v>
      </c>
      <c r="O451" s="69" t="s">
        <v>58</v>
      </c>
      <c r="P451" s="37" t="s">
        <v>493</v>
      </c>
      <c r="Q451" s="38">
        <v>2023</v>
      </c>
      <c r="R451" s="39" t="s">
        <v>470</v>
      </c>
      <c r="S451" s="37" t="s">
        <v>471</v>
      </c>
      <c r="T451" s="39" t="s">
        <v>523</v>
      </c>
      <c r="U451" s="39" t="s">
        <v>524</v>
      </c>
      <c r="V451" s="39" t="s">
        <v>729</v>
      </c>
      <c r="W451" s="40" t="s">
        <v>688</v>
      </c>
      <c r="X451" s="40" t="s">
        <v>474</v>
      </c>
      <c r="Y451" s="41"/>
      <c r="Z451" s="274">
        <v>0</v>
      </c>
      <c r="AA451" s="42"/>
      <c r="AB451" s="43">
        <v>936000</v>
      </c>
      <c r="AC451" s="43">
        <v>0</v>
      </c>
      <c r="AD451" s="43"/>
      <c r="AE451" s="43">
        <v>0</v>
      </c>
      <c r="AF451" s="44"/>
      <c r="AG451" s="45">
        <f t="shared" si="376"/>
        <v>936000</v>
      </c>
      <c r="AH451" s="45">
        <f t="shared" si="377"/>
        <v>973440</v>
      </c>
      <c r="AI451" s="45">
        <f t="shared" si="381"/>
        <v>973440</v>
      </c>
      <c r="AJ451" s="46">
        <v>0</v>
      </c>
      <c r="AK451" s="46">
        <v>0</v>
      </c>
      <c r="AL451" s="46">
        <f t="shared" si="351"/>
        <v>0</v>
      </c>
      <c r="AM451" s="46">
        <v>0</v>
      </c>
      <c r="AN451" s="46">
        <f t="shared" si="359"/>
        <v>0</v>
      </c>
      <c r="AO451" s="46">
        <v>0</v>
      </c>
      <c r="AP451" s="46">
        <f t="shared" si="352"/>
        <v>0</v>
      </c>
      <c r="AQ451" s="46">
        <v>0</v>
      </c>
      <c r="AR451" s="46">
        <f t="shared" si="353"/>
        <v>0</v>
      </c>
      <c r="AS451" s="46">
        <v>0</v>
      </c>
      <c r="AT451" s="46">
        <f t="shared" si="354"/>
        <v>0</v>
      </c>
      <c r="AU451" s="46">
        <v>0</v>
      </c>
      <c r="AV451" s="46">
        <f t="shared" si="355"/>
        <v>0</v>
      </c>
      <c r="AW451" s="46">
        <v>0</v>
      </c>
      <c r="AX451" s="46">
        <f t="shared" si="356"/>
        <v>0</v>
      </c>
      <c r="AY451" s="46">
        <v>0</v>
      </c>
      <c r="AZ451" s="46">
        <f t="shared" si="360"/>
        <v>0</v>
      </c>
      <c r="BA451" s="46">
        <v>0</v>
      </c>
      <c r="BB451" s="46">
        <f t="shared" si="361"/>
        <v>0</v>
      </c>
      <c r="BC451" s="46">
        <v>0</v>
      </c>
      <c r="BD451" s="46">
        <f t="shared" si="362"/>
        <v>0</v>
      </c>
      <c r="BE451" s="46">
        <v>0</v>
      </c>
      <c r="BF451" s="46">
        <f t="shared" si="363"/>
        <v>0</v>
      </c>
      <c r="BG451" s="46">
        <v>0</v>
      </c>
      <c r="BH451" s="46">
        <f t="shared" si="364"/>
        <v>0</v>
      </c>
      <c r="BI451" s="46">
        <v>0</v>
      </c>
      <c r="BJ451" s="46">
        <f t="shared" si="365"/>
        <v>0</v>
      </c>
      <c r="BK451" s="46">
        <v>0</v>
      </c>
      <c r="BL451" s="46">
        <f t="shared" si="366"/>
        <v>0</v>
      </c>
      <c r="BM451" s="46">
        <v>0</v>
      </c>
      <c r="BN451" s="46">
        <f t="shared" si="367"/>
        <v>0</v>
      </c>
      <c r="BO451" s="46">
        <v>936000</v>
      </c>
      <c r="BP451" s="46">
        <f t="shared" si="368"/>
        <v>973440</v>
      </c>
      <c r="BQ451" s="46">
        <v>0</v>
      </c>
      <c r="BR451" s="46">
        <f t="shared" si="369"/>
        <v>0</v>
      </c>
      <c r="BS451" s="46">
        <v>0</v>
      </c>
      <c r="BT451" s="46">
        <f t="shared" si="370"/>
        <v>0</v>
      </c>
      <c r="BU451" s="46">
        <v>0</v>
      </c>
      <c r="BV451" s="46">
        <f t="shared" si="371"/>
        <v>0</v>
      </c>
      <c r="BW451" s="46">
        <v>0</v>
      </c>
      <c r="BX451" s="46">
        <f t="shared" si="372"/>
        <v>0</v>
      </c>
      <c r="BY451" s="46">
        <v>0</v>
      </c>
      <c r="BZ451" s="46">
        <f t="shared" si="373"/>
        <v>0</v>
      </c>
      <c r="CA451" s="47">
        <v>0</v>
      </c>
      <c r="CB451" s="46">
        <f t="shared" si="374"/>
        <v>0</v>
      </c>
      <c r="CC451" s="48">
        <v>0</v>
      </c>
      <c r="CD451" s="46">
        <f t="shared" si="375"/>
        <v>0</v>
      </c>
      <c r="CE451" s="49">
        <v>20</v>
      </c>
      <c r="CF451" s="50">
        <f t="shared" si="380"/>
        <v>48672</v>
      </c>
      <c r="CG451" s="51">
        <v>327600</v>
      </c>
      <c r="CH451" s="52"/>
      <c r="CI451" s="52"/>
      <c r="CJ451" s="52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2">
        <f t="shared" ref="CZ451:DF451" si="382">$CF451</f>
        <v>48672</v>
      </c>
      <c r="DA451" s="52">
        <f t="shared" si="382"/>
        <v>48672</v>
      </c>
      <c r="DB451" s="52">
        <f t="shared" si="382"/>
        <v>48672</v>
      </c>
      <c r="DC451" s="52">
        <f t="shared" si="382"/>
        <v>48672</v>
      </c>
      <c r="DD451" s="52">
        <f t="shared" si="382"/>
        <v>48672</v>
      </c>
      <c r="DE451" s="52">
        <f t="shared" si="382"/>
        <v>48672</v>
      </c>
      <c r="DF451" s="52">
        <f t="shared" si="382"/>
        <v>48672</v>
      </c>
      <c r="DG451" s="54">
        <v>608400</v>
      </c>
      <c r="DH451" s="55">
        <v>7</v>
      </c>
      <c r="DI451" s="56" t="s">
        <v>689</v>
      </c>
      <c r="DJ451" s="57">
        <v>0</v>
      </c>
      <c r="DK451" s="57">
        <v>0</v>
      </c>
      <c r="DL451" s="57">
        <v>0</v>
      </c>
      <c r="DM451" s="57">
        <v>0</v>
      </c>
      <c r="DN451" s="57">
        <v>0</v>
      </c>
      <c r="DO451" s="57">
        <v>0</v>
      </c>
      <c r="DP451" s="58">
        <v>0</v>
      </c>
      <c r="DQ451" s="58">
        <v>0</v>
      </c>
      <c r="DR451" s="58">
        <v>0</v>
      </c>
      <c r="DS451" s="58">
        <v>0</v>
      </c>
    </row>
    <row r="452" spans="1:123" x14ac:dyDescent="0.25">
      <c r="A452" s="30" t="s">
        <v>1547</v>
      </c>
      <c r="B452" s="65">
        <v>2023330</v>
      </c>
      <c r="C452" s="66"/>
      <c r="D452" s="67" t="s">
        <v>1548</v>
      </c>
      <c r="E452" s="34" t="s">
        <v>478</v>
      </c>
      <c r="F452" s="34" t="s">
        <v>604</v>
      </c>
      <c r="G452" s="34" t="s">
        <v>479</v>
      </c>
      <c r="H452" s="34" t="s">
        <v>54</v>
      </c>
      <c r="I452" s="34" t="s">
        <v>490</v>
      </c>
      <c r="J452" s="34" t="s">
        <v>72</v>
      </c>
      <c r="K452" s="34" t="s">
        <v>491</v>
      </c>
      <c r="L452" s="34" t="s">
        <v>1019</v>
      </c>
      <c r="M452" s="36">
        <v>1.04</v>
      </c>
      <c r="N452" s="69" t="s">
        <v>468</v>
      </c>
      <c r="O452" s="69" t="s">
        <v>30</v>
      </c>
      <c r="P452" s="37" t="s">
        <v>493</v>
      </c>
      <c r="Q452" s="38">
        <v>2023</v>
      </c>
      <c r="R452" s="39" t="s">
        <v>470</v>
      </c>
      <c r="S452" s="37" t="s">
        <v>493</v>
      </c>
      <c r="T452" s="39" t="s">
        <v>523</v>
      </c>
      <c r="U452" s="39" t="s">
        <v>524</v>
      </c>
      <c r="V452" s="39" t="s">
        <v>606</v>
      </c>
      <c r="W452" s="40" t="s">
        <v>998</v>
      </c>
      <c r="X452" s="40" t="s">
        <v>530</v>
      </c>
      <c r="Y452" s="41"/>
      <c r="Z452" s="274">
        <v>0</v>
      </c>
      <c r="AA452" s="42"/>
      <c r="AB452" s="43">
        <v>2137500</v>
      </c>
      <c r="AC452" s="43">
        <v>0</v>
      </c>
      <c r="AD452" s="43"/>
      <c r="AE452" s="43">
        <v>0</v>
      </c>
      <c r="AF452" s="44"/>
      <c r="AG452" s="45">
        <f t="shared" si="376"/>
        <v>728000</v>
      </c>
      <c r="AH452" s="45">
        <f t="shared" si="377"/>
        <v>757120</v>
      </c>
      <c r="AI452" s="45">
        <f t="shared" si="381"/>
        <v>757120</v>
      </c>
      <c r="AJ452" s="46">
        <v>0</v>
      </c>
      <c r="AK452" s="46">
        <v>0</v>
      </c>
      <c r="AL452" s="46">
        <f t="shared" si="351"/>
        <v>0</v>
      </c>
      <c r="AM452" s="46">
        <v>0</v>
      </c>
      <c r="AN452" s="46">
        <f t="shared" si="359"/>
        <v>0</v>
      </c>
      <c r="AO452" s="46">
        <v>728000</v>
      </c>
      <c r="AP452" s="46">
        <f t="shared" si="352"/>
        <v>757120</v>
      </c>
      <c r="AQ452" s="46">
        <v>0</v>
      </c>
      <c r="AR452" s="46">
        <f t="shared" si="353"/>
        <v>0</v>
      </c>
      <c r="AS452" s="46">
        <v>0</v>
      </c>
      <c r="AT452" s="46">
        <f t="shared" si="354"/>
        <v>0</v>
      </c>
      <c r="AU452" s="46">
        <v>0</v>
      </c>
      <c r="AV452" s="46">
        <f t="shared" si="355"/>
        <v>0</v>
      </c>
      <c r="AW452" s="46">
        <v>0</v>
      </c>
      <c r="AX452" s="46">
        <f t="shared" si="356"/>
        <v>0</v>
      </c>
      <c r="AY452" s="46">
        <v>0</v>
      </c>
      <c r="AZ452" s="46">
        <f t="shared" si="360"/>
        <v>0</v>
      </c>
      <c r="BA452" s="46">
        <v>0</v>
      </c>
      <c r="BB452" s="46">
        <f t="shared" si="361"/>
        <v>0</v>
      </c>
      <c r="BC452" s="46">
        <v>0</v>
      </c>
      <c r="BD452" s="46">
        <f t="shared" si="362"/>
        <v>0</v>
      </c>
      <c r="BE452" s="46">
        <v>0</v>
      </c>
      <c r="BF452" s="46">
        <f t="shared" si="363"/>
        <v>0</v>
      </c>
      <c r="BG452" s="46">
        <v>0</v>
      </c>
      <c r="BH452" s="46">
        <f t="shared" si="364"/>
        <v>0</v>
      </c>
      <c r="BI452" s="46">
        <v>0</v>
      </c>
      <c r="BJ452" s="46">
        <f t="shared" si="365"/>
        <v>0</v>
      </c>
      <c r="BK452" s="46">
        <v>0</v>
      </c>
      <c r="BL452" s="46">
        <f t="shared" si="366"/>
        <v>0</v>
      </c>
      <c r="BM452" s="46">
        <v>0</v>
      </c>
      <c r="BN452" s="46">
        <f t="shared" si="367"/>
        <v>0</v>
      </c>
      <c r="BO452" s="46">
        <v>0</v>
      </c>
      <c r="BP452" s="46">
        <f t="shared" si="368"/>
        <v>0</v>
      </c>
      <c r="BQ452" s="46">
        <v>0</v>
      </c>
      <c r="BR452" s="46">
        <f t="shared" si="369"/>
        <v>0</v>
      </c>
      <c r="BS452" s="46">
        <v>0</v>
      </c>
      <c r="BT452" s="46">
        <f t="shared" si="370"/>
        <v>0</v>
      </c>
      <c r="BU452" s="46">
        <v>0</v>
      </c>
      <c r="BV452" s="46">
        <f t="shared" si="371"/>
        <v>0</v>
      </c>
      <c r="BW452" s="46">
        <v>0</v>
      </c>
      <c r="BX452" s="46">
        <f t="shared" si="372"/>
        <v>0</v>
      </c>
      <c r="BY452" s="46">
        <v>0</v>
      </c>
      <c r="BZ452" s="46">
        <f t="shared" si="373"/>
        <v>0</v>
      </c>
      <c r="CA452" s="47">
        <v>0</v>
      </c>
      <c r="CB452" s="46">
        <f t="shared" si="374"/>
        <v>0</v>
      </c>
      <c r="CC452" s="48">
        <v>0</v>
      </c>
      <c r="CD452" s="46">
        <f t="shared" si="375"/>
        <v>0</v>
      </c>
      <c r="CE452" s="49">
        <v>10</v>
      </c>
      <c r="CF452" s="50">
        <f t="shared" si="380"/>
        <v>75712</v>
      </c>
      <c r="CG452" s="51">
        <v>728000</v>
      </c>
      <c r="CH452" s="52"/>
      <c r="CI452" s="52"/>
      <c r="CJ452" s="52"/>
      <c r="CK452" s="53"/>
      <c r="CL452" s="53"/>
      <c r="CM452" s="52">
        <f t="shared" ref="CM452:DB465" si="383">$CF452</f>
        <v>75712</v>
      </c>
      <c r="CN452" s="52">
        <f t="shared" si="383"/>
        <v>75712</v>
      </c>
      <c r="CO452" s="52">
        <f t="shared" si="383"/>
        <v>75712</v>
      </c>
      <c r="CP452" s="52">
        <f t="shared" si="383"/>
        <v>75712</v>
      </c>
      <c r="CQ452" s="52">
        <f t="shared" si="383"/>
        <v>75712</v>
      </c>
      <c r="CR452" s="52">
        <f t="shared" si="383"/>
        <v>75712</v>
      </c>
      <c r="CS452" s="52">
        <f t="shared" si="383"/>
        <v>75712</v>
      </c>
      <c r="CT452" s="52">
        <f t="shared" si="383"/>
        <v>75712</v>
      </c>
      <c r="CU452" s="52">
        <f t="shared" si="383"/>
        <v>75712</v>
      </c>
      <c r="CV452" s="52">
        <f t="shared" si="383"/>
        <v>75712</v>
      </c>
      <c r="CW452" s="53"/>
      <c r="CX452" s="53"/>
      <c r="CY452" s="53"/>
      <c r="CZ452" s="53"/>
      <c r="DA452" s="52"/>
      <c r="DB452" s="53"/>
      <c r="DC452" s="53"/>
      <c r="DD452" s="53"/>
      <c r="DE452" s="53"/>
      <c r="DF452" s="53"/>
      <c r="DG452" s="54">
        <v>0</v>
      </c>
      <c r="DH452" s="55">
        <v>10</v>
      </c>
      <c r="DI452" s="56" t="s">
        <v>608</v>
      </c>
      <c r="DJ452" s="57">
        <v>0</v>
      </c>
      <c r="DK452" s="57">
        <v>0</v>
      </c>
      <c r="DL452" s="57">
        <v>0</v>
      </c>
      <c r="DM452" s="57">
        <v>0</v>
      </c>
      <c r="DN452" s="57">
        <v>728000</v>
      </c>
      <c r="DO452" s="57">
        <v>0</v>
      </c>
      <c r="DP452" s="58">
        <v>0</v>
      </c>
      <c r="DQ452" s="58">
        <v>0</v>
      </c>
      <c r="DR452" s="58">
        <v>0</v>
      </c>
      <c r="DS452" s="58">
        <v>9464</v>
      </c>
    </row>
    <row r="453" spans="1:123" x14ac:dyDescent="0.25">
      <c r="A453" s="30" t="s">
        <v>1549</v>
      </c>
      <c r="B453" s="65">
        <v>2023331</v>
      </c>
      <c r="C453" s="66"/>
      <c r="D453" s="67" t="s">
        <v>1550</v>
      </c>
      <c r="E453" s="34" t="s">
        <v>478</v>
      </c>
      <c r="F453" s="34" t="s">
        <v>604</v>
      </c>
      <c r="G453" s="34" t="s">
        <v>479</v>
      </c>
      <c r="H453" s="34" t="s">
        <v>54</v>
      </c>
      <c r="I453" s="34" t="s">
        <v>490</v>
      </c>
      <c r="J453" s="34" t="s">
        <v>72</v>
      </c>
      <c r="K453" s="34" t="s">
        <v>491</v>
      </c>
      <c r="L453" s="34" t="s">
        <v>1019</v>
      </c>
      <c r="M453" s="36">
        <v>1.04</v>
      </c>
      <c r="N453" s="69" t="s">
        <v>468</v>
      </c>
      <c r="O453" s="69" t="s">
        <v>30</v>
      </c>
      <c r="P453" s="37" t="s">
        <v>493</v>
      </c>
      <c r="Q453" s="38">
        <v>2023</v>
      </c>
      <c r="R453" s="39" t="s">
        <v>470</v>
      </c>
      <c r="S453" s="37" t="s">
        <v>493</v>
      </c>
      <c r="T453" s="39" t="s">
        <v>523</v>
      </c>
      <c r="U453" s="39" t="s">
        <v>524</v>
      </c>
      <c r="V453" s="39" t="s">
        <v>606</v>
      </c>
      <c r="W453" s="40" t="s">
        <v>998</v>
      </c>
      <c r="X453" s="40" t="s">
        <v>530</v>
      </c>
      <c r="Y453" s="41"/>
      <c r="Z453" s="274">
        <v>0</v>
      </c>
      <c r="AA453" s="42"/>
      <c r="AB453" s="43">
        <v>2223000</v>
      </c>
      <c r="AC453" s="43">
        <v>0</v>
      </c>
      <c r="AD453" s="43"/>
      <c r="AE453" s="43">
        <v>0</v>
      </c>
      <c r="AF453" s="44"/>
      <c r="AG453" s="45">
        <f t="shared" si="376"/>
        <v>2223000</v>
      </c>
      <c r="AH453" s="45">
        <f t="shared" si="377"/>
        <v>2311920</v>
      </c>
      <c r="AI453" s="45">
        <f t="shared" si="381"/>
        <v>2311920</v>
      </c>
      <c r="AJ453" s="46">
        <v>0</v>
      </c>
      <c r="AK453" s="46">
        <v>0</v>
      </c>
      <c r="AL453" s="46">
        <f t="shared" si="351"/>
        <v>0</v>
      </c>
      <c r="AM453" s="46">
        <v>0</v>
      </c>
      <c r="AN453" s="46">
        <f t="shared" si="359"/>
        <v>0</v>
      </c>
      <c r="AO453" s="46">
        <v>0</v>
      </c>
      <c r="AP453" s="46">
        <f t="shared" si="352"/>
        <v>0</v>
      </c>
      <c r="AQ453" s="46">
        <v>2223000</v>
      </c>
      <c r="AR453" s="46">
        <f t="shared" si="353"/>
        <v>2311920</v>
      </c>
      <c r="AS453" s="46">
        <v>0</v>
      </c>
      <c r="AT453" s="46">
        <f t="shared" si="354"/>
        <v>0</v>
      </c>
      <c r="AU453" s="46">
        <v>0</v>
      </c>
      <c r="AV453" s="46">
        <f t="shared" si="355"/>
        <v>0</v>
      </c>
      <c r="AW453" s="46">
        <v>0</v>
      </c>
      <c r="AX453" s="46">
        <f t="shared" si="356"/>
        <v>0</v>
      </c>
      <c r="AY453" s="46">
        <v>0</v>
      </c>
      <c r="AZ453" s="46">
        <f t="shared" si="360"/>
        <v>0</v>
      </c>
      <c r="BA453" s="46">
        <v>0</v>
      </c>
      <c r="BB453" s="46">
        <f t="shared" si="361"/>
        <v>0</v>
      </c>
      <c r="BC453" s="46">
        <v>0</v>
      </c>
      <c r="BD453" s="46">
        <f t="shared" si="362"/>
        <v>0</v>
      </c>
      <c r="BE453" s="46">
        <v>0</v>
      </c>
      <c r="BF453" s="46">
        <f t="shared" si="363"/>
        <v>0</v>
      </c>
      <c r="BG453" s="46">
        <v>0</v>
      </c>
      <c r="BH453" s="46">
        <f t="shared" si="364"/>
        <v>0</v>
      </c>
      <c r="BI453" s="46">
        <v>0</v>
      </c>
      <c r="BJ453" s="46">
        <f t="shared" si="365"/>
        <v>0</v>
      </c>
      <c r="BK453" s="46">
        <v>0</v>
      </c>
      <c r="BL453" s="46">
        <f t="shared" si="366"/>
        <v>0</v>
      </c>
      <c r="BM453" s="46">
        <v>0</v>
      </c>
      <c r="BN453" s="46">
        <f t="shared" si="367"/>
        <v>0</v>
      </c>
      <c r="BO453" s="46">
        <v>0</v>
      </c>
      <c r="BP453" s="46">
        <f t="shared" si="368"/>
        <v>0</v>
      </c>
      <c r="BQ453" s="46">
        <v>0</v>
      </c>
      <c r="BR453" s="46">
        <f t="shared" si="369"/>
        <v>0</v>
      </c>
      <c r="BS453" s="46">
        <v>0</v>
      </c>
      <c r="BT453" s="46">
        <f t="shared" si="370"/>
        <v>0</v>
      </c>
      <c r="BU453" s="46">
        <v>0</v>
      </c>
      <c r="BV453" s="46">
        <f t="shared" si="371"/>
        <v>0</v>
      </c>
      <c r="BW453" s="46">
        <v>0</v>
      </c>
      <c r="BX453" s="46">
        <f t="shared" si="372"/>
        <v>0</v>
      </c>
      <c r="BY453" s="46">
        <v>0</v>
      </c>
      <c r="BZ453" s="46">
        <f t="shared" si="373"/>
        <v>0</v>
      </c>
      <c r="CA453" s="47">
        <v>0</v>
      </c>
      <c r="CB453" s="46">
        <f t="shared" si="374"/>
        <v>0</v>
      </c>
      <c r="CC453" s="48">
        <v>0</v>
      </c>
      <c r="CD453" s="46">
        <f t="shared" si="375"/>
        <v>0</v>
      </c>
      <c r="CE453" s="49">
        <v>10</v>
      </c>
      <c r="CF453" s="50">
        <f t="shared" si="380"/>
        <v>231192</v>
      </c>
      <c r="CG453" s="51">
        <v>2223000</v>
      </c>
      <c r="CH453" s="52"/>
      <c r="CI453" s="52"/>
      <c r="CJ453" s="52"/>
      <c r="CK453" s="53"/>
      <c r="CL453" s="53"/>
      <c r="CM453" s="53"/>
      <c r="CN453" s="52">
        <f t="shared" si="383"/>
        <v>231192</v>
      </c>
      <c r="CO453" s="52">
        <f t="shared" si="383"/>
        <v>231192</v>
      </c>
      <c r="CP453" s="52">
        <f t="shared" si="383"/>
        <v>231192</v>
      </c>
      <c r="CQ453" s="52">
        <f t="shared" si="383"/>
        <v>231192</v>
      </c>
      <c r="CR453" s="52">
        <f t="shared" si="383"/>
        <v>231192</v>
      </c>
      <c r="CS453" s="52">
        <f t="shared" si="383"/>
        <v>231192</v>
      </c>
      <c r="CT453" s="52">
        <f t="shared" si="383"/>
        <v>231192</v>
      </c>
      <c r="CU453" s="52">
        <f t="shared" si="383"/>
        <v>231192</v>
      </c>
      <c r="CV453" s="52">
        <f t="shared" si="383"/>
        <v>231192</v>
      </c>
      <c r="CW453" s="52">
        <f t="shared" si="383"/>
        <v>231192</v>
      </c>
      <c r="CX453" s="53"/>
      <c r="CY453" s="53"/>
      <c r="CZ453" s="53"/>
      <c r="DA453" s="53"/>
      <c r="DB453" s="52"/>
      <c r="DC453" s="53"/>
      <c r="DD453" s="53"/>
      <c r="DE453" s="53"/>
      <c r="DF453" s="53"/>
      <c r="DG453" s="54">
        <v>0</v>
      </c>
      <c r="DH453" s="55">
        <v>10</v>
      </c>
      <c r="DI453" s="56" t="s">
        <v>608</v>
      </c>
      <c r="DJ453" s="57">
        <v>0</v>
      </c>
      <c r="DK453" s="57">
        <v>0</v>
      </c>
      <c r="DL453" s="57">
        <v>0</v>
      </c>
      <c r="DM453" s="57">
        <v>0</v>
      </c>
      <c r="DN453" s="57">
        <v>0</v>
      </c>
      <c r="DO453" s="57">
        <v>0</v>
      </c>
      <c r="DP453" s="58">
        <v>0</v>
      </c>
      <c r="DQ453" s="58">
        <v>0</v>
      </c>
      <c r="DR453" s="58">
        <v>0</v>
      </c>
      <c r="DS453" s="58">
        <v>0</v>
      </c>
    </row>
    <row r="454" spans="1:123" x14ac:dyDescent="0.25">
      <c r="A454" s="30" t="s">
        <v>1551</v>
      </c>
      <c r="B454" s="65">
        <v>2023332</v>
      </c>
      <c r="C454" s="66"/>
      <c r="D454" s="67" t="s">
        <v>1552</v>
      </c>
      <c r="E454" s="34" t="s">
        <v>478</v>
      </c>
      <c r="F454" s="34" t="s">
        <v>604</v>
      </c>
      <c r="G454" s="34" t="s">
        <v>479</v>
      </c>
      <c r="H454" s="34" t="s">
        <v>54</v>
      </c>
      <c r="I454" s="34" t="s">
        <v>490</v>
      </c>
      <c r="J454" s="34" t="s">
        <v>72</v>
      </c>
      <c r="K454" s="34" t="s">
        <v>491</v>
      </c>
      <c r="L454" s="34" t="s">
        <v>1019</v>
      </c>
      <c r="M454" s="36">
        <v>1.04</v>
      </c>
      <c r="N454" s="69" t="s">
        <v>468</v>
      </c>
      <c r="O454" s="69" t="s">
        <v>30</v>
      </c>
      <c r="P454" s="37" t="s">
        <v>493</v>
      </c>
      <c r="Q454" s="38">
        <v>2023</v>
      </c>
      <c r="R454" s="39" t="s">
        <v>470</v>
      </c>
      <c r="S454" s="37" t="s">
        <v>493</v>
      </c>
      <c r="T454" s="39" t="s">
        <v>523</v>
      </c>
      <c r="U454" s="39" t="s">
        <v>524</v>
      </c>
      <c r="V454" s="39" t="s">
        <v>606</v>
      </c>
      <c r="W454" s="40" t="s">
        <v>998</v>
      </c>
      <c r="X454" s="40" t="s">
        <v>530</v>
      </c>
      <c r="Y454" s="41"/>
      <c r="Z454" s="274">
        <v>0</v>
      </c>
      <c r="AA454" s="42"/>
      <c r="AB454" s="43">
        <v>2223000</v>
      </c>
      <c r="AC454" s="43">
        <v>0</v>
      </c>
      <c r="AD454" s="43"/>
      <c r="AE454" s="43">
        <v>0</v>
      </c>
      <c r="AF454" s="44"/>
      <c r="AG454" s="45">
        <f t="shared" si="376"/>
        <v>2223000</v>
      </c>
      <c r="AH454" s="45">
        <f t="shared" si="377"/>
        <v>2311920</v>
      </c>
      <c r="AI454" s="45">
        <f t="shared" si="381"/>
        <v>2311920</v>
      </c>
      <c r="AJ454" s="46">
        <v>0</v>
      </c>
      <c r="AK454" s="46">
        <v>0</v>
      </c>
      <c r="AL454" s="46">
        <f t="shared" si="351"/>
        <v>0</v>
      </c>
      <c r="AM454" s="46">
        <v>0</v>
      </c>
      <c r="AN454" s="46">
        <f t="shared" si="359"/>
        <v>0</v>
      </c>
      <c r="AO454" s="46">
        <v>0</v>
      </c>
      <c r="AP454" s="46">
        <f t="shared" si="352"/>
        <v>0</v>
      </c>
      <c r="AQ454" s="46">
        <v>0</v>
      </c>
      <c r="AR454" s="46">
        <f t="shared" si="353"/>
        <v>0</v>
      </c>
      <c r="AS454" s="46">
        <v>2223000</v>
      </c>
      <c r="AT454" s="46">
        <f t="shared" si="354"/>
        <v>2311920</v>
      </c>
      <c r="AU454" s="46">
        <v>0</v>
      </c>
      <c r="AV454" s="46">
        <f t="shared" si="355"/>
        <v>0</v>
      </c>
      <c r="AW454" s="46">
        <v>0</v>
      </c>
      <c r="AX454" s="46">
        <f t="shared" si="356"/>
        <v>0</v>
      </c>
      <c r="AY454" s="46">
        <v>0</v>
      </c>
      <c r="AZ454" s="46">
        <f t="shared" si="360"/>
        <v>0</v>
      </c>
      <c r="BA454" s="46">
        <v>0</v>
      </c>
      <c r="BB454" s="46">
        <f t="shared" si="361"/>
        <v>0</v>
      </c>
      <c r="BC454" s="46">
        <v>0</v>
      </c>
      <c r="BD454" s="46">
        <f t="shared" si="362"/>
        <v>0</v>
      </c>
      <c r="BE454" s="46">
        <v>0</v>
      </c>
      <c r="BF454" s="46">
        <f t="shared" si="363"/>
        <v>0</v>
      </c>
      <c r="BG454" s="46">
        <v>0</v>
      </c>
      <c r="BH454" s="46">
        <f t="shared" si="364"/>
        <v>0</v>
      </c>
      <c r="BI454" s="46">
        <v>0</v>
      </c>
      <c r="BJ454" s="46">
        <f t="shared" si="365"/>
        <v>0</v>
      </c>
      <c r="BK454" s="46">
        <v>0</v>
      </c>
      <c r="BL454" s="46">
        <f t="shared" si="366"/>
        <v>0</v>
      </c>
      <c r="BM454" s="46">
        <v>0</v>
      </c>
      <c r="BN454" s="46">
        <f t="shared" si="367"/>
        <v>0</v>
      </c>
      <c r="BO454" s="46">
        <v>0</v>
      </c>
      <c r="BP454" s="46">
        <f t="shared" si="368"/>
        <v>0</v>
      </c>
      <c r="BQ454" s="46">
        <v>0</v>
      </c>
      <c r="BR454" s="46">
        <f t="shared" si="369"/>
        <v>0</v>
      </c>
      <c r="BS454" s="46">
        <v>0</v>
      </c>
      <c r="BT454" s="46">
        <f t="shared" si="370"/>
        <v>0</v>
      </c>
      <c r="BU454" s="46">
        <v>0</v>
      </c>
      <c r="BV454" s="46">
        <f t="shared" si="371"/>
        <v>0</v>
      </c>
      <c r="BW454" s="46">
        <v>0</v>
      </c>
      <c r="BX454" s="46">
        <f t="shared" si="372"/>
        <v>0</v>
      </c>
      <c r="BY454" s="46">
        <v>0</v>
      </c>
      <c r="BZ454" s="46">
        <f t="shared" si="373"/>
        <v>0</v>
      </c>
      <c r="CA454" s="47">
        <v>0</v>
      </c>
      <c r="CB454" s="46">
        <f t="shared" si="374"/>
        <v>0</v>
      </c>
      <c r="CC454" s="48">
        <v>0</v>
      </c>
      <c r="CD454" s="46">
        <f t="shared" si="375"/>
        <v>0</v>
      </c>
      <c r="CE454" s="49">
        <v>10</v>
      </c>
      <c r="CF454" s="50">
        <f t="shared" si="380"/>
        <v>231192</v>
      </c>
      <c r="CG454" s="51">
        <v>2223000</v>
      </c>
      <c r="CH454" s="52"/>
      <c r="CI454" s="52"/>
      <c r="CJ454" s="52"/>
      <c r="CK454" s="53"/>
      <c r="CL454" s="53"/>
      <c r="CM454" s="53"/>
      <c r="CN454" s="53"/>
      <c r="CO454" s="52">
        <f t="shared" si="383"/>
        <v>231192</v>
      </c>
      <c r="CP454" s="52">
        <f t="shared" si="383"/>
        <v>231192</v>
      </c>
      <c r="CQ454" s="52">
        <f t="shared" si="383"/>
        <v>231192</v>
      </c>
      <c r="CR454" s="52">
        <f t="shared" si="383"/>
        <v>231192</v>
      </c>
      <c r="CS454" s="52">
        <f t="shared" si="383"/>
        <v>231192</v>
      </c>
      <c r="CT454" s="52">
        <f t="shared" si="383"/>
        <v>231192</v>
      </c>
      <c r="CU454" s="52">
        <f t="shared" si="383"/>
        <v>231192</v>
      </c>
      <c r="CV454" s="52">
        <f t="shared" si="383"/>
        <v>231192</v>
      </c>
      <c r="CW454" s="52">
        <f t="shared" si="383"/>
        <v>231192</v>
      </c>
      <c r="CX454" s="52">
        <f t="shared" si="383"/>
        <v>231192</v>
      </c>
      <c r="CY454" s="53"/>
      <c r="CZ454" s="53"/>
      <c r="DA454" s="53"/>
      <c r="DB454" s="53"/>
      <c r="DC454" s="53"/>
      <c r="DD454" s="53"/>
      <c r="DE454" s="53"/>
      <c r="DF454" s="53"/>
      <c r="DG454" s="54">
        <v>0</v>
      </c>
      <c r="DH454" s="55">
        <v>10</v>
      </c>
      <c r="DI454" s="56" t="s">
        <v>608</v>
      </c>
      <c r="DJ454" s="57">
        <v>0</v>
      </c>
      <c r="DK454" s="57">
        <v>0</v>
      </c>
      <c r="DL454" s="57">
        <v>0</v>
      </c>
      <c r="DM454" s="57">
        <v>0</v>
      </c>
      <c r="DN454" s="57">
        <v>0</v>
      </c>
      <c r="DO454" s="57">
        <v>0</v>
      </c>
      <c r="DP454" s="58">
        <v>0</v>
      </c>
      <c r="DQ454" s="58">
        <v>0</v>
      </c>
      <c r="DR454" s="58">
        <v>0</v>
      </c>
      <c r="DS454" s="58">
        <v>0</v>
      </c>
    </row>
    <row r="455" spans="1:123" x14ac:dyDescent="0.25">
      <c r="A455" s="30" t="s">
        <v>1553</v>
      </c>
      <c r="B455" s="65">
        <v>2023333</v>
      </c>
      <c r="C455" s="66"/>
      <c r="D455" s="67" t="s">
        <v>1554</v>
      </c>
      <c r="E455" s="34" t="s">
        <v>478</v>
      </c>
      <c r="F455" s="34" t="s">
        <v>604</v>
      </c>
      <c r="G455" s="34" t="s">
        <v>479</v>
      </c>
      <c r="H455" s="34" t="s">
        <v>54</v>
      </c>
      <c r="I455" s="34" t="s">
        <v>490</v>
      </c>
      <c r="J455" s="34" t="s">
        <v>72</v>
      </c>
      <c r="K455" s="34" t="s">
        <v>491</v>
      </c>
      <c r="L455" s="34" t="s">
        <v>1019</v>
      </c>
      <c r="M455" s="36">
        <v>1.04</v>
      </c>
      <c r="N455" s="69" t="s">
        <v>468</v>
      </c>
      <c r="O455" s="69" t="s">
        <v>30</v>
      </c>
      <c r="P455" s="37" t="s">
        <v>493</v>
      </c>
      <c r="Q455" s="38">
        <v>2023</v>
      </c>
      <c r="R455" s="39" t="s">
        <v>470</v>
      </c>
      <c r="S455" s="37" t="s">
        <v>493</v>
      </c>
      <c r="T455" s="39" t="s">
        <v>523</v>
      </c>
      <c r="U455" s="39" t="s">
        <v>524</v>
      </c>
      <c r="V455" s="39" t="s">
        <v>606</v>
      </c>
      <c r="W455" s="40" t="s">
        <v>998</v>
      </c>
      <c r="X455" s="40" t="s">
        <v>530</v>
      </c>
      <c r="Y455" s="41"/>
      <c r="Z455" s="274">
        <v>0</v>
      </c>
      <c r="AA455" s="42"/>
      <c r="AB455" s="43">
        <v>2223000</v>
      </c>
      <c r="AC455" s="43">
        <v>0</v>
      </c>
      <c r="AD455" s="43"/>
      <c r="AE455" s="43">
        <v>0</v>
      </c>
      <c r="AF455" s="44"/>
      <c r="AG455" s="45">
        <f t="shared" si="376"/>
        <v>2223000</v>
      </c>
      <c r="AH455" s="45">
        <f t="shared" si="377"/>
        <v>2311920</v>
      </c>
      <c r="AI455" s="45">
        <f t="shared" si="381"/>
        <v>2311920</v>
      </c>
      <c r="AJ455" s="46">
        <v>0</v>
      </c>
      <c r="AK455" s="46">
        <v>0</v>
      </c>
      <c r="AL455" s="46">
        <f t="shared" si="351"/>
        <v>0</v>
      </c>
      <c r="AM455" s="46">
        <v>0</v>
      </c>
      <c r="AN455" s="46">
        <f t="shared" si="359"/>
        <v>0</v>
      </c>
      <c r="AO455" s="46">
        <v>0</v>
      </c>
      <c r="AP455" s="46">
        <f t="shared" si="352"/>
        <v>0</v>
      </c>
      <c r="AQ455" s="46">
        <v>0</v>
      </c>
      <c r="AR455" s="46">
        <f t="shared" si="353"/>
        <v>0</v>
      </c>
      <c r="AS455" s="46">
        <v>0</v>
      </c>
      <c r="AT455" s="46">
        <f t="shared" si="354"/>
        <v>0</v>
      </c>
      <c r="AU455" s="46">
        <v>2223000</v>
      </c>
      <c r="AV455" s="46">
        <f t="shared" si="355"/>
        <v>2311920</v>
      </c>
      <c r="AW455" s="46">
        <v>0</v>
      </c>
      <c r="AX455" s="46">
        <f t="shared" si="356"/>
        <v>0</v>
      </c>
      <c r="AY455" s="46">
        <v>0</v>
      </c>
      <c r="AZ455" s="46">
        <f t="shared" si="360"/>
        <v>0</v>
      </c>
      <c r="BA455" s="46">
        <v>0</v>
      </c>
      <c r="BB455" s="46">
        <f t="shared" si="361"/>
        <v>0</v>
      </c>
      <c r="BC455" s="46">
        <v>0</v>
      </c>
      <c r="BD455" s="46">
        <f t="shared" si="362"/>
        <v>0</v>
      </c>
      <c r="BE455" s="46">
        <v>0</v>
      </c>
      <c r="BF455" s="46">
        <f t="shared" si="363"/>
        <v>0</v>
      </c>
      <c r="BG455" s="46">
        <v>0</v>
      </c>
      <c r="BH455" s="46">
        <f t="shared" si="364"/>
        <v>0</v>
      </c>
      <c r="BI455" s="46">
        <v>0</v>
      </c>
      <c r="BJ455" s="46">
        <f t="shared" si="365"/>
        <v>0</v>
      </c>
      <c r="BK455" s="46">
        <v>0</v>
      </c>
      <c r="BL455" s="46">
        <f t="shared" si="366"/>
        <v>0</v>
      </c>
      <c r="BM455" s="46">
        <v>0</v>
      </c>
      <c r="BN455" s="46">
        <f t="shared" si="367"/>
        <v>0</v>
      </c>
      <c r="BO455" s="46">
        <v>0</v>
      </c>
      <c r="BP455" s="46">
        <f t="shared" si="368"/>
        <v>0</v>
      </c>
      <c r="BQ455" s="46">
        <v>0</v>
      </c>
      <c r="BR455" s="46">
        <f t="shared" si="369"/>
        <v>0</v>
      </c>
      <c r="BS455" s="46">
        <v>0</v>
      </c>
      <c r="BT455" s="46">
        <f t="shared" si="370"/>
        <v>0</v>
      </c>
      <c r="BU455" s="46">
        <v>0</v>
      </c>
      <c r="BV455" s="46">
        <f t="shared" si="371"/>
        <v>0</v>
      </c>
      <c r="BW455" s="46">
        <v>0</v>
      </c>
      <c r="BX455" s="46">
        <f t="shared" si="372"/>
        <v>0</v>
      </c>
      <c r="BY455" s="46">
        <v>0</v>
      </c>
      <c r="BZ455" s="46">
        <f t="shared" si="373"/>
        <v>0</v>
      </c>
      <c r="CA455" s="47">
        <v>0</v>
      </c>
      <c r="CB455" s="46">
        <f t="shared" si="374"/>
        <v>0</v>
      </c>
      <c r="CC455" s="48">
        <v>0</v>
      </c>
      <c r="CD455" s="46">
        <f t="shared" si="375"/>
        <v>0</v>
      </c>
      <c r="CE455" s="49">
        <v>10</v>
      </c>
      <c r="CF455" s="50">
        <f t="shared" si="380"/>
        <v>231192</v>
      </c>
      <c r="CG455" s="51">
        <v>2223000</v>
      </c>
      <c r="CH455" s="52"/>
      <c r="CI455" s="52"/>
      <c r="CJ455" s="52"/>
      <c r="CK455" s="53"/>
      <c r="CL455" s="53"/>
      <c r="CM455" s="53"/>
      <c r="CN455" s="53"/>
      <c r="CO455" s="53"/>
      <c r="CP455" s="52">
        <f t="shared" si="383"/>
        <v>231192</v>
      </c>
      <c r="CQ455" s="52">
        <f t="shared" si="383"/>
        <v>231192</v>
      </c>
      <c r="CR455" s="52">
        <f t="shared" si="383"/>
        <v>231192</v>
      </c>
      <c r="CS455" s="52">
        <f t="shared" si="383"/>
        <v>231192</v>
      </c>
      <c r="CT455" s="52">
        <f t="shared" si="383"/>
        <v>231192</v>
      </c>
      <c r="CU455" s="52">
        <f t="shared" si="383"/>
        <v>231192</v>
      </c>
      <c r="CV455" s="52">
        <f t="shared" si="383"/>
        <v>231192</v>
      </c>
      <c r="CW455" s="52">
        <f t="shared" si="383"/>
        <v>231192</v>
      </c>
      <c r="CX455" s="52">
        <f t="shared" si="383"/>
        <v>231192</v>
      </c>
      <c r="CY455" s="52">
        <f t="shared" si="383"/>
        <v>231192</v>
      </c>
      <c r="CZ455" s="53"/>
      <c r="DA455" s="53"/>
      <c r="DB455" s="53"/>
      <c r="DC455" s="53"/>
      <c r="DD455" s="53"/>
      <c r="DE455" s="53"/>
      <c r="DF455" s="53"/>
      <c r="DG455" s="54">
        <v>0</v>
      </c>
      <c r="DH455" s="55">
        <v>10</v>
      </c>
      <c r="DI455" s="56" t="s">
        <v>608</v>
      </c>
      <c r="DJ455" s="57">
        <v>0</v>
      </c>
      <c r="DK455" s="57">
        <v>0</v>
      </c>
      <c r="DL455" s="57">
        <v>0</v>
      </c>
      <c r="DM455" s="57">
        <v>0</v>
      </c>
      <c r="DN455" s="57">
        <v>0</v>
      </c>
      <c r="DO455" s="57">
        <v>0</v>
      </c>
      <c r="DP455" s="58">
        <v>0</v>
      </c>
      <c r="DQ455" s="58">
        <v>0</v>
      </c>
      <c r="DR455" s="58">
        <v>0</v>
      </c>
      <c r="DS455" s="58">
        <v>0</v>
      </c>
    </row>
    <row r="456" spans="1:123" x14ac:dyDescent="0.25">
      <c r="A456" s="30" t="s">
        <v>1555</v>
      </c>
      <c r="B456" s="65">
        <v>2023334</v>
      </c>
      <c r="C456" s="66"/>
      <c r="D456" s="67" t="s">
        <v>1556</v>
      </c>
      <c r="E456" s="34" t="s">
        <v>478</v>
      </c>
      <c r="F456" s="34" t="s">
        <v>604</v>
      </c>
      <c r="G456" s="34" t="s">
        <v>479</v>
      </c>
      <c r="H456" s="34" t="s">
        <v>54</v>
      </c>
      <c r="I456" s="34" t="s">
        <v>490</v>
      </c>
      <c r="J456" s="34" t="s">
        <v>72</v>
      </c>
      <c r="K456" s="34" t="s">
        <v>491</v>
      </c>
      <c r="L456" s="34" t="s">
        <v>1019</v>
      </c>
      <c r="M456" s="36">
        <v>1.04</v>
      </c>
      <c r="N456" s="69" t="s">
        <v>1456</v>
      </c>
      <c r="O456" s="69" t="s">
        <v>30</v>
      </c>
      <c r="P456" s="37" t="s">
        <v>493</v>
      </c>
      <c r="Q456" s="38">
        <v>2023</v>
      </c>
      <c r="R456" s="39" t="s">
        <v>470</v>
      </c>
      <c r="S456" s="37" t="s">
        <v>493</v>
      </c>
      <c r="T456" s="39" t="s">
        <v>523</v>
      </c>
      <c r="U456" s="39" t="s">
        <v>524</v>
      </c>
      <c r="V456" s="39" t="s">
        <v>606</v>
      </c>
      <c r="W456" s="40" t="s">
        <v>998</v>
      </c>
      <c r="X456" s="40" t="s">
        <v>530</v>
      </c>
      <c r="Y456" s="41"/>
      <c r="Z456" s="274">
        <v>0</v>
      </c>
      <c r="AA456" s="42"/>
      <c r="AB456" s="43">
        <v>2223000</v>
      </c>
      <c r="AC456" s="43">
        <v>0</v>
      </c>
      <c r="AD456" s="43"/>
      <c r="AE456" s="43">
        <v>0</v>
      </c>
      <c r="AF456" s="44"/>
      <c r="AG456" s="45">
        <f t="shared" si="376"/>
        <v>2223000</v>
      </c>
      <c r="AH456" s="45">
        <f t="shared" si="377"/>
        <v>2311920</v>
      </c>
      <c r="AI456" s="45">
        <f t="shared" si="381"/>
        <v>2311920</v>
      </c>
      <c r="AJ456" s="46">
        <v>0</v>
      </c>
      <c r="AK456" s="46">
        <v>0</v>
      </c>
      <c r="AL456" s="46">
        <f t="shared" si="351"/>
        <v>0</v>
      </c>
      <c r="AM456" s="46">
        <v>0</v>
      </c>
      <c r="AN456" s="46">
        <f t="shared" si="359"/>
        <v>0</v>
      </c>
      <c r="AO456" s="46">
        <v>0</v>
      </c>
      <c r="AP456" s="46">
        <f t="shared" si="352"/>
        <v>0</v>
      </c>
      <c r="AQ456" s="46">
        <v>0</v>
      </c>
      <c r="AR456" s="46">
        <f t="shared" si="353"/>
        <v>0</v>
      </c>
      <c r="AS456" s="46">
        <v>0</v>
      </c>
      <c r="AT456" s="46">
        <f t="shared" si="354"/>
        <v>0</v>
      </c>
      <c r="AU456" s="46">
        <v>0</v>
      </c>
      <c r="AV456" s="46">
        <f t="shared" si="355"/>
        <v>0</v>
      </c>
      <c r="AW456" s="46">
        <v>2223000</v>
      </c>
      <c r="AX456" s="46">
        <f t="shared" si="356"/>
        <v>2311920</v>
      </c>
      <c r="AY456" s="46">
        <v>0</v>
      </c>
      <c r="AZ456" s="46">
        <f t="shared" si="360"/>
        <v>0</v>
      </c>
      <c r="BA456" s="46">
        <v>0</v>
      </c>
      <c r="BB456" s="46">
        <f t="shared" si="361"/>
        <v>0</v>
      </c>
      <c r="BC456" s="46">
        <v>0</v>
      </c>
      <c r="BD456" s="46">
        <f t="shared" si="362"/>
        <v>0</v>
      </c>
      <c r="BE456" s="46">
        <v>0</v>
      </c>
      <c r="BF456" s="46">
        <f t="shared" si="363"/>
        <v>0</v>
      </c>
      <c r="BG456" s="46">
        <v>0</v>
      </c>
      <c r="BH456" s="46">
        <f t="shared" si="364"/>
        <v>0</v>
      </c>
      <c r="BI456" s="46">
        <v>0</v>
      </c>
      <c r="BJ456" s="46">
        <f t="shared" si="365"/>
        <v>0</v>
      </c>
      <c r="BK456" s="46">
        <v>0</v>
      </c>
      <c r="BL456" s="46">
        <f t="shared" si="366"/>
        <v>0</v>
      </c>
      <c r="BM456" s="46">
        <v>0</v>
      </c>
      <c r="BN456" s="46">
        <f t="shared" si="367"/>
        <v>0</v>
      </c>
      <c r="BO456" s="46">
        <v>0</v>
      </c>
      <c r="BP456" s="46">
        <f t="shared" si="368"/>
        <v>0</v>
      </c>
      <c r="BQ456" s="46">
        <v>0</v>
      </c>
      <c r="BR456" s="46">
        <f t="shared" si="369"/>
        <v>0</v>
      </c>
      <c r="BS456" s="46">
        <v>0</v>
      </c>
      <c r="BT456" s="46">
        <f t="shared" si="370"/>
        <v>0</v>
      </c>
      <c r="BU456" s="46">
        <v>0</v>
      </c>
      <c r="BV456" s="46">
        <f t="shared" si="371"/>
        <v>0</v>
      </c>
      <c r="BW456" s="46">
        <v>0</v>
      </c>
      <c r="BX456" s="46">
        <f t="shared" si="372"/>
        <v>0</v>
      </c>
      <c r="BY456" s="46">
        <v>0</v>
      </c>
      <c r="BZ456" s="46">
        <f t="shared" si="373"/>
        <v>0</v>
      </c>
      <c r="CA456" s="47">
        <v>0</v>
      </c>
      <c r="CB456" s="46">
        <f t="shared" si="374"/>
        <v>0</v>
      </c>
      <c r="CC456" s="48">
        <v>0</v>
      </c>
      <c r="CD456" s="46">
        <f t="shared" si="375"/>
        <v>0</v>
      </c>
      <c r="CE456" s="49">
        <v>10</v>
      </c>
      <c r="CF456" s="50">
        <f t="shared" si="380"/>
        <v>231192</v>
      </c>
      <c r="CG456" s="51">
        <v>2223000</v>
      </c>
      <c r="CH456" s="52"/>
      <c r="CI456" s="52"/>
      <c r="CJ456" s="52"/>
      <c r="CK456" s="53"/>
      <c r="CL456" s="53"/>
      <c r="CM456" s="53"/>
      <c r="CN456" s="53"/>
      <c r="CO456" s="53"/>
      <c r="CP456" s="53"/>
      <c r="CQ456" s="52">
        <f t="shared" si="383"/>
        <v>231192</v>
      </c>
      <c r="CR456" s="52">
        <f t="shared" si="383"/>
        <v>231192</v>
      </c>
      <c r="CS456" s="52">
        <f t="shared" si="383"/>
        <v>231192</v>
      </c>
      <c r="CT456" s="52">
        <f t="shared" si="383"/>
        <v>231192</v>
      </c>
      <c r="CU456" s="52">
        <f t="shared" si="383"/>
        <v>231192</v>
      </c>
      <c r="CV456" s="52">
        <f t="shared" si="383"/>
        <v>231192</v>
      </c>
      <c r="CW456" s="52">
        <f t="shared" si="383"/>
        <v>231192</v>
      </c>
      <c r="CX456" s="52">
        <f t="shared" si="383"/>
        <v>231192</v>
      </c>
      <c r="CY456" s="52">
        <f t="shared" si="383"/>
        <v>231192</v>
      </c>
      <c r="CZ456" s="52">
        <f t="shared" si="383"/>
        <v>231192</v>
      </c>
      <c r="DA456" s="53"/>
      <c r="DB456" s="53"/>
      <c r="DC456" s="53"/>
      <c r="DD456" s="53"/>
      <c r="DE456" s="53"/>
      <c r="DF456" s="53"/>
      <c r="DG456" s="54">
        <v>0</v>
      </c>
      <c r="DH456" s="55">
        <v>10</v>
      </c>
      <c r="DI456" s="56" t="s">
        <v>608</v>
      </c>
      <c r="DJ456" s="57">
        <v>0</v>
      </c>
      <c r="DK456" s="57">
        <v>0</v>
      </c>
      <c r="DL456" s="57">
        <v>0</v>
      </c>
      <c r="DM456" s="57">
        <v>0</v>
      </c>
      <c r="DN456" s="57">
        <v>0</v>
      </c>
      <c r="DO456" s="57">
        <v>0</v>
      </c>
      <c r="DP456" s="58">
        <v>0</v>
      </c>
      <c r="DQ456" s="58">
        <v>0</v>
      </c>
      <c r="DR456" s="58">
        <v>0</v>
      </c>
      <c r="DS456" s="58">
        <v>0</v>
      </c>
    </row>
    <row r="457" spans="1:123" x14ac:dyDescent="0.25">
      <c r="A457" s="30" t="s">
        <v>1557</v>
      </c>
      <c r="B457" s="65">
        <v>2023335</v>
      </c>
      <c r="C457" s="66"/>
      <c r="D457" s="67" t="s">
        <v>1558</v>
      </c>
      <c r="E457" s="34" t="s">
        <v>478</v>
      </c>
      <c r="F457" s="34" t="s">
        <v>604</v>
      </c>
      <c r="G457" s="34" t="s">
        <v>479</v>
      </c>
      <c r="H457" s="34" t="s">
        <v>54</v>
      </c>
      <c r="I457" s="34" t="s">
        <v>490</v>
      </c>
      <c r="J457" s="34" t="s">
        <v>72</v>
      </c>
      <c r="K457" s="34" t="s">
        <v>491</v>
      </c>
      <c r="L457" s="34" t="s">
        <v>1019</v>
      </c>
      <c r="M457" s="36">
        <v>1.04</v>
      </c>
      <c r="N457" s="69" t="s">
        <v>1456</v>
      </c>
      <c r="O457" s="69" t="s">
        <v>30</v>
      </c>
      <c r="P457" s="37" t="s">
        <v>493</v>
      </c>
      <c r="Q457" s="38">
        <v>2023</v>
      </c>
      <c r="R457" s="39" t="s">
        <v>470</v>
      </c>
      <c r="S457" s="37" t="s">
        <v>493</v>
      </c>
      <c r="T457" s="39" t="s">
        <v>523</v>
      </c>
      <c r="U457" s="39" t="s">
        <v>524</v>
      </c>
      <c r="V457" s="39" t="s">
        <v>606</v>
      </c>
      <c r="W457" s="40" t="s">
        <v>998</v>
      </c>
      <c r="X457" s="40" t="s">
        <v>530</v>
      </c>
      <c r="Y457" s="41"/>
      <c r="Z457" s="274">
        <v>0</v>
      </c>
      <c r="AA457" s="42"/>
      <c r="AB457" s="43">
        <v>2223000</v>
      </c>
      <c r="AC457" s="43">
        <v>0</v>
      </c>
      <c r="AD457" s="43"/>
      <c r="AE457" s="43">
        <v>0</v>
      </c>
      <c r="AF457" s="44"/>
      <c r="AG457" s="45">
        <f t="shared" si="376"/>
        <v>2223000</v>
      </c>
      <c r="AH457" s="45">
        <f t="shared" si="377"/>
        <v>2311920</v>
      </c>
      <c r="AI457" s="45">
        <f t="shared" si="381"/>
        <v>2311920</v>
      </c>
      <c r="AJ457" s="46">
        <v>0</v>
      </c>
      <c r="AK457" s="46">
        <v>0</v>
      </c>
      <c r="AL457" s="46">
        <f t="shared" si="351"/>
        <v>0</v>
      </c>
      <c r="AM457" s="46">
        <v>0</v>
      </c>
      <c r="AN457" s="46">
        <f t="shared" si="359"/>
        <v>0</v>
      </c>
      <c r="AO457" s="46">
        <v>0</v>
      </c>
      <c r="AP457" s="46">
        <f t="shared" si="352"/>
        <v>0</v>
      </c>
      <c r="AQ457" s="46">
        <v>0</v>
      </c>
      <c r="AR457" s="46">
        <f t="shared" si="353"/>
        <v>0</v>
      </c>
      <c r="AS457" s="46">
        <v>0</v>
      </c>
      <c r="AT457" s="46">
        <f t="shared" si="354"/>
        <v>0</v>
      </c>
      <c r="AU457" s="46">
        <v>0</v>
      </c>
      <c r="AV457" s="46">
        <f t="shared" si="355"/>
        <v>0</v>
      </c>
      <c r="AW457" s="46">
        <v>0</v>
      </c>
      <c r="AX457" s="46">
        <f t="shared" si="356"/>
        <v>0</v>
      </c>
      <c r="AY457" s="46">
        <v>2223000</v>
      </c>
      <c r="AZ457" s="46">
        <f t="shared" si="360"/>
        <v>2311920</v>
      </c>
      <c r="BA457" s="46">
        <v>0</v>
      </c>
      <c r="BB457" s="46">
        <f t="shared" si="361"/>
        <v>0</v>
      </c>
      <c r="BC457" s="46">
        <v>0</v>
      </c>
      <c r="BD457" s="46">
        <f t="shared" si="362"/>
        <v>0</v>
      </c>
      <c r="BE457" s="46">
        <v>0</v>
      </c>
      <c r="BF457" s="46">
        <f t="shared" si="363"/>
        <v>0</v>
      </c>
      <c r="BG457" s="46">
        <v>0</v>
      </c>
      <c r="BH457" s="46">
        <f t="shared" si="364"/>
        <v>0</v>
      </c>
      <c r="BI457" s="46">
        <v>0</v>
      </c>
      <c r="BJ457" s="46">
        <f t="shared" si="365"/>
        <v>0</v>
      </c>
      <c r="BK457" s="46">
        <v>0</v>
      </c>
      <c r="BL457" s="46">
        <f t="shared" si="366"/>
        <v>0</v>
      </c>
      <c r="BM457" s="46">
        <v>0</v>
      </c>
      <c r="BN457" s="46">
        <f t="shared" si="367"/>
        <v>0</v>
      </c>
      <c r="BO457" s="46">
        <v>0</v>
      </c>
      <c r="BP457" s="46">
        <f t="shared" si="368"/>
        <v>0</v>
      </c>
      <c r="BQ457" s="46">
        <v>0</v>
      </c>
      <c r="BR457" s="46">
        <f t="shared" si="369"/>
        <v>0</v>
      </c>
      <c r="BS457" s="46">
        <v>0</v>
      </c>
      <c r="BT457" s="46">
        <f t="shared" si="370"/>
        <v>0</v>
      </c>
      <c r="BU457" s="46">
        <v>0</v>
      </c>
      <c r="BV457" s="46">
        <f t="shared" si="371"/>
        <v>0</v>
      </c>
      <c r="BW457" s="46">
        <v>0</v>
      </c>
      <c r="BX457" s="46">
        <f t="shared" si="372"/>
        <v>0</v>
      </c>
      <c r="BY457" s="46">
        <v>0</v>
      </c>
      <c r="BZ457" s="46">
        <f t="shared" si="373"/>
        <v>0</v>
      </c>
      <c r="CA457" s="47">
        <v>0</v>
      </c>
      <c r="CB457" s="46">
        <f t="shared" si="374"/>
        <v>0</v>
      </c>
      <c r="CC457" s="48">
        <v>0</v>
      </c>
      <c r="CD457" s="46">
        <f t="shared" si="375"/>
        <v>0</v>
      </c>
      <c r="CE457" s="49">
        <v>10</v>
      </c>
      <c r="CF457" s="50">
        <f t="shared" si="380"/>
        <v>231192</v>
      </c>
      <c r="CG457" s="51">
        <v>2223000</v>
      </c>
      <c r="CH457" s="52"/>
      <c r="CI457" s="52"/>
      <c r="CJ457" s="52"/>
      <c r="CK457" s="53"/>
      <c r="CL457" s="53"/>
      <c r="CM457" s="53"/>
      <c r="CN457" s="53"/>
      <c r="CO457" s="53"/>
      <c r="CP457" s="53"/>
      <c r="CQ457" s="53"/>
      <c r="CR457" s="52">
        <f t="shared" si="383"/>
        <v>231192</v>
      </c>
      <c r="CS457" s="52">
        <f t="shared" si="383"/>
        <v>231192</v>
      </c>
      <c r="CT457" s="52">
        <f t="shared" si="383"/>
        <v>231192</v>
      </c>
      <c r="CU457" s="52">
        <f t="shared" si="383"/>
        <v>231192</v>
      </c>
      <c r="CV457" s="52">
        <f t="shared" si="383"/>
        <v>231192</v>
      </c>
      <c r="CW457" s="52">
        <f t="shared" si="383"/>
        <v>231192</v>
      </c>
      <c r="CX457" s="52">
        <f t="shared" si="383"/>
        <v>231192</v>
      </c>
      <c r="CY457" s="52">
        <f t="shared" si="383"/>
        <v>231192</v>
      </c>
      <c r="CZ457" s="52">
        <f t="shared" si="383"/>
        <v>231192</v>
      </c>
      <c r="DA457" s="52">
        <f t="shared" si="383"/>
        <v>231192</v>
      </c>
      <c r="DB457" s="53"/>
      <c r="DC457" s="53"/>
      <c r="DD457" s="53"/>
      <c r="DE457" s="53"/>
      <c r="DF457" s="53"/>
      <c r="DG457" s="54">
        <v>0</v>
      </c>
      <c r="DH457" s="55">
        <v>10</v>
      </c>
      <c r="DI457" s="56" t="s">
        <v>608</v>
      </c>
      <c r="DJ457" s="57">
        <v>0</v>
      </c>
      <c r="DK457" s="57">
        <v>0</v>
      </c>
      <c r="DL457" s="57">
        <v>0</v>
      </c>
      <c r="DM457" s="57">
        <v>0</v>
      </c>
      <c r="DN457" s="57">
        <v>0</v>
      </c>
      <c r="DO457" s="57">
        <v>0</v>
      </c>
      <c r="DP457" s="58">
        <v>0</v>
      </c>
      <c r="DQ457" s="58">
        <v>0</v>
      </c>
      <c r="DR457" s="58">
        <v>0</v>
      </c>
      <c r="DS457" s="58">
        <v>0</v>
      </c>
    </row>
    <row r="458" spans="1:123" x14ac:dyDescent="0.25">
      <c r="A458" s="30" t="s">
        <v>1559</v>
      </c>
      <c r="B458" s="65">
        <v>2023336</v>
      </c>
      <c r="C458" s="66"/>
      <c r="D458" s="67" t="s">
        <v>1560</v>
      </c>
      <c r="E458" s="34" t="s">
        <v>478</v>
      </c>
      <c r="F458" s="34" t="s">
        <v>604</v>
      </c>
      <c r="G458" s="34" t="s">
        <v>479</v>
      </c>
      <c r="H458" s="34" t="s">
        <v>54</v>
      </c>
      <c r="I458" s="34" t="s">
        <v>490</v>
      </c>
      <c r="J458" s="34" t="s">
        <v>72</v>
      </c>
      <c r="K458" s="34" t="s">
        <v>491</v>
      </c>
      <c r="L458" s="34" t="s">
        <v>1019</v>
      </c>
      <c r="M458" s="36">
        <v>1.04</v>
      </c>
      <c r="N458" s="69" t="s">
        <v>1456</v>
      </c>
      <c r="O458" s="69" t="s">
        <v>30</v>
      </c>
      <c r="P458" s="37" t="s">
        <v>493</v>
      </c>
      <c r="Q458" s="38">
        <v>2023</v>
      </c>
      <c r="R458" s="39" t="s">
        <v>470</v>
      </c>
      <c r="S458" s="37" t="s">
        <v>493</v>
      </c>
      <c r="T458" s="39" t="s">
        <v>523</v>
      </c>
      <c r="U458" s="39" t="s">
        <v>524</v>
      </c>
      <c r="V458" s="39" t="s">
        <v>606</v>
      </c>
      <c r="W458" s="40" t="s">
        <v>998</v>
      </c>
      <c r="X458" s="40" t="s">
        <v>530</v>
      </c>
      <c r="Y458" s="41"/>
      <c r="Z458" s="274">
        <v>0</v>
      </c>
      <c r="AA458" s="42"/>
      <c r="AB458" s="43">
        <v>2223000</v>
      </c>
      <c r="AC458" s="43">
        <v>0</v>
      </c>
      <c r="AD458" s="43"/>
      <c r="AE458" s="43">
        <v>0</v>
      </c>
      <c r="AF458" s="44"/>
      <c r="AG458" s="45">
        <f t="shared" si="376"/>
        <v>2223000</v>
      </c>
      <c r="AH458" s="45">
        <f t="shared" si="377"/>
        <v>2311920</v>
      </c>
      <c r="AI458" s="45">
        <f t="shared" si="381"/>
        <v>2311920</v>
      </c>
      <c r="AJ458" s="46">
        <v>0</v>
      </c>
      <c r="AK458" s="46">
        <v>0</v>
      </c>
      <c r="AL458" s="46">
        <f t="shared" si="351"/>
        <v>0</v>
      </c>
      <c r="AM458" s="46">
        <v>0</v>
      </c>
      <c r="AN458" s="46">
        <f t="shared" si="359"/>
        <v>0</v>
      </c>
      <c r="AO458" s="46">
        <v>0</v>
      </c>
      <c r="AP458" s="46">
        <f t="shared" si="352"/>
        <v>0</v>
      </c>
      <c r="AQ458" s="46">
        <v>0</v>
      </c>
      <c r="AR458" s="46">
        <f t="shared" si="353"/>
        <v>0</v>
      </c>
      <c r="AS458" s="46">
        <v>0</v>
      </c>
      <c r="AT458" s="46">
        <f t="shared" si="354"/>
        <v>0</v>
      </c>
      <c r="AU458" s="46">
        <v>0</v>
      </c>
      <c r="AV458" s="46">
        <f t="shared" si="355"/>
        <v>0</v>
      </c>
      <c r="AW458" s="46">
        <v>0</v>
      </c>
      <c r="AX458" s="46">
        <f t="shared" si="356"/>
        <v>0</v>
      </c>
      <c r="AY458" s="46">
        <v>0</v>
      </c>
      <c r="AZ458" s="46">
        <f t="shared" si="360"/>
        <v>0</v>
      </c>
      <c r="BA458" s="46">
        <v>2223000</v>
      </c>
      <c r="BB458" s="46">
        <f t="shared" si="361"/>
        <v>2311920</v>
      </c>
      <c r="BC458" s="46">
        <v>0</v>
      </c>
      <c r="BD458" s="46">
        <f t="shared" si="362"/>
        <v>0</v>
      </c>
      <c r="BE458" s="46">
        <v>0</v>
      </c>
      <c r="BF458" s="46">
        <f t="shared" si="363"/>
        <v>0</v>
      </c>
      <c r="BG458" s="46">
        <v>0</v>
      </c>
      <c r="BH458" s="46">
        <f t="shared" si="364"/>
        <v>0</v>
      </c>
      <c r="BI458" s="46">
        <v>0</v>
      </c>
      <c r="BJ458" s="46">
        <f t="shared" si="365"/>
        <v>0</v>
      </c>
      <c r="BK458" s="46">
        <v>0</v>
      </c>
      <c r="BL458" s="46">
        <f t="shared" si="366"/>
        <v>0</v>
      </c>
      <c r="BM458" s="46">
        <v>0</v>
      </c>
      <c r="BN458" s="46">
        <f t="shared" si="367"/>
        <v>0</v>
      </c>
      <c r="BO458" s="46">
        <v>0</v>
      </c>
      <c r="BP458" s="46">
        <f t="shared" si="368"/>
        <v>0</v>
      </c>
      <c r="BQ458" s="46">
        <v>0</v>
      </c>
      <c r="BR458" s="46">
        <f t="shared" si="369"/>
        <v>0</v>
      </c>
      <c r="BS458" s="46">
        <v>0</v>
      </c>
      <c r="BT458" s="46">
        <f t="shared" si="370"/>
        <v>0</v>
      </c>
      <c r="BU458" s="46">
        <v>0</v>
      </c>
      <c r="BV458" s="46">
        <f t="shared" si="371"/>
        <v>0</v>
      </c>
      <c r="BW458" s="46">
        <v>0</v>
      </c>
      <c r="BX458" s="46">
        <f t="shared" si="372"/>
        <v>0</v>
      </c>
      <c r="BY458" s="46">
        <v>0</v>
      </c>
      <c r="BZ458" s="46">
        <f t="shared" si="373"/>
        <v>0</v>
      </c>
      <c r="CA458" s="47">
        <v>0</v>
      </c>
      <c r="CB458" s="46">
        <f t="shared" si="374"/>
        <v>0</v>
      </c>
      <c r="CC458" s="48">
        <v>0</v>
      </c>
      <c r="CD458" s="46">
        <f t="shared" si="375"/>
        <v>0</v>
      </c>
      <c r="CE458" s="49">
        <v>10</v>
      </c>
      <c r="CF458" s="50">
        <f t="shared" si="380"/>
        <v>231192</v>
      </c>
      <c r="CG458" s="51">
        <v>2223000</v>
      </c>
      <c r="CH458" s="52"/>
      <c r="CI458" s="52"/>
      <c r="CJ458" s="52"/>
      <c r="CK458" s="53"/>
      <c r="CL458" s="53"/>
      <c r="CM458" s="53"/>
      <c r="CN458" s="53"/>
      <c r="CO458" s="53"/>
      <c r="CP458" s="53"/>
      <c r="CQ458" s="53"/>
      <c r="CR458" s="53"/>
      <c r="CS458" s="52">
        <f t="shared" si="383"/>
        <v>231192</v>
      </c>
      <c r="CT458" s="52">
        <f t="shared" si="383"/>
        <v>231192</v>
      </c>
      <c r="CU458" s="52">
        <f t="shared" si="383"/>
        <v>231192</v>
      </c>
      <c r="CV458" s="52">
        <f t="shared" si="383"/>
        <v>231192</v>
      </c>
      <c r="CW458" s="52">
        <f t="shared" si="383"/>
        <v>231192</v>
      </c>
      <c r="CX458" s="52">
        <f t="shared" si="383"/>
        <v>231192</v>
      </c>
      <c r="CY458" s="52">
        <f t="shared" si="383"/>
        <v>231192</v>
      </c>
      <c r="CZ458" s="52">
        <f t="shared" si="383"/>
        <v>231192</v>
      </c>
      <c r="DA458" s="52">
        <f t="shared" si="383"/>
        <v>231192</v>
      </c>
      <c r="DB458" s="52">
        <f t="shared" si="383"/>
        <v>231192</v>
      </c>
      <c r="DC458" s="53"/>
      <c r="DD458" s="53"/>
      <c r="DE458" s="53"/>
      <c r="DF458" s="53"/>
      <c r="DG458" s="54">
        <v>0</v>
      </c>
      <c r="DH458" s="55">
        <v>10</v>
      </c>
      <c r="DI458" s="56" t="s">
        <v>608</v>
      </c>
      <c r="DJ458" s="57">
        <v>0</v>
      </c>
      <c r="DK458" s="57">
        <v>0</v>
      </c>
      <c r="DL458" s="57">
        <v>0</v>
      </c>
      <c r="DM458" s="57">
        <v>0</v>
      </c>
      <c r="DN458" s="57">
        <v>0</v>
      </c>
      <c r="DO458" s="57">
        <v>0</v>
      </c>
      <c r="DP458" s="58">
        <v>0</v>
      </c>
      <c r="DQ458" s="58">
        <v>0</v>
      </c>
      <c r="DR458" s="58">
        <v>0</v>
      </c>
      <c r="DS458" s="58">
        <v>0</v>
      </c>
    </row>
    <row r="459" spans="1:123" x14ac:dyDescent="0.25">
      <c r="A459" s="30" t="s">
        <v>1561</v>
      </c>
      <c r="B459" s="65">
        <v>2023337</v>
      </c>
      <c r="C459" s="66"/>
      <c r="D459" s="67" t="s">
        <v>1562</v>
      </c>
      <c r="E459" s="34" t="s">
        <v>478</v>
      </c>
      <c r="F459" s="34" t="s">
        <v>604</v>
      </c>
      <c r="G459" s="34" t="s">
        <v>479</v>
      </c>
      <c r="H459" s="34" t="s">
        <v>54</v>
      </c>
      <c r="I459" s="34" t="s">
        <v>490</v>
      </c>
      <c r="J459" s="34" t="s">
        <v>72</v>
      </c>
      <c r="K459" s="34" t="s">
        <v>491</v>
      </c>
      <c r="L459" s="34" t="s">
        <v>1019</v>
      </c>
      <c r="M459" s="36">
        <v>1.04</v>
      </c>
      <c r="N459" s="69" t="s">
        <v>1456</v>
      </c>
      <c r="O459" s="69" t="s">
        <v>30</v>
      </c>
      <c r="P459" s="37" t="s">
        <v>493</v>
      </c>
      <c r="Q459" s="38">
        <v>2023</v>
      </c>
      <c r="R459" s="39" t="s">
        <v>470</v>
      </c>
      <c r="S459" s="37" t="s">
        <v>493</v>
      </c>
      <c r="T459" s="39" t="s">
        <v>523</v>
      </c>
      <c r="U459" s="39" t="s">
        <v>524</v>
      </c>
      <c r="V459" s="39" t="s">
        <v>606</v>
      </c>
      <c r="W459" s="40" t="s">
        <v>998</v>
      </c>
      <c r="X459" s="40" t="s">
        <v>530</v>
      </c>
      <c r="Y459" s="41"/>
      <c r="Z459" s="274">
        <v>0</v>
      </c>
      <c r="AA459" s="42"/>
      <c r="AB459" s="43">
        <v>2223000</v>
      </c>
      <c r="AC459" s="43">
        <v>0</v>
      </c>
      <c r="AD459" s="43"/>
      <c r="AE459" s="43">
        <v>0</v>
      </c>
      <c r="AF459" s="44"/>
      <c r="AG459" s="45">
        <f t="shared" si="376"/>
        <v>2223000</v>
      </c>
      <c r="AH459" s="45">
        <f t="shared" si="377"/>
        <v>2311920</v>
      </c>
      <c r="AI459" s="45">
        <f t="shared" si="381"/>
        <v>2311920</v>
      </c>
      <c r="AJ459" s="46">
        <v>0</v>
      </c>
      <c r="AK459" s="46">
        <v>0</v>
      </c>
      <c r="AL459" s="46">
        <f t="shared" si="351"/>
        <v>0</v>
      </c>
      <c r="AM459" s="46">
        <v>0</v>
      </c>
      <c r="AN459" s="46">
        <f t="shared" si="359"/>
        <v>0</v>
      </c>
      <c r="AO459" s="46">
        <v>0</v>
      </c>
      <c r="AP459" s="46">
        <f t="shared" si="352"/>
        <v>0</v>
      </c>
      <c r="AQ459" s="46">
        <v>0</v>
      </c>
      <c r="AR459" s="46">
        <f t="shared" si="353"/>
        <v>0</v>
      </c>
      <c r="AS459" s="46">
        <v>0</v>
      </c>
      <c r="AT459" s="46">
        <f t="shared" si="354"/>
        <v>0</v>
      </c>
      <c r="AU459" s="46">
        <v>0</v>
      </c>
      <c r="AV459" s="46">
        <f t="shared" si="355"/>
        <v>0</v>
      </c>
      <c r="AW459" s="46">
        <v>0</v>
      </c>
      <c r="AX459" s="46">
        <f t="shared" si="356"/>
        <v>0</v>
      </c>
      <c r="AY459" s="46">
        <v>0</v>
      </c>
      <c r="AZ459" s="46">
        <f t="shared" si="360"/>
        <v>0</v>
      </c>
      <c r="BA459" s="46">
        <v>0</v>
      </c>
      <c r="BB459" s="46">
        <f t="shared" si="361"/>
        <v>0</v>
      </c>
      <c r="BC459" s="46">
        <v>2223000</v>
      </c>
      <c r="BD459" s="46">
        <f t="shared" si="362"/>
        <v>2311920</v>
      </c>
      <c r="BE459" s="46">
        <v>0</v>
      </c>
      <c r="BF459" s="46">
        <f t="shared" si="363"/>
        <v>0</v>
      </c>
      <c r="BG459" s="46">
        <v>0</v>
      </c>
      <c r="BH459" s="46">
        <f t="shared" si="364"/>
        <v>0</v>
      </c>
      <c r="BI459" s="46">
        <v>0</v>
      </c>
      <c r="BJ459" s="46">
        <f t="shared" si="365"/>
        <v>0</v>
      </c>
      <c r="BK459" s="46">
        <v>0</v>
      </c>
      <c r="BL459" s="46">
        <f t="shared" si="366"/>
        <v>0</v>
      </c>
      <c r="BM459" s="46">
        <v>0</v>
      </c>
      <c r="BN459" s="46">
        <f t="shared" si="367"/>
        <v>0</v>
      </c>
      <c r="BO459" s="46">
        <v>0</v>
      </c>
      <c r="BP459" s="46">
        <f t="shared" si="368"/>
        <v>0</v>
      </c>
      <c r="BQ459" s="46">
        <v>0</v>
      </c>
      <c r="BR459" s="46">
        <f t="shared" si="369"/>
        <v>0</v>
      </c>
      <c r="BS459" s="46">
        <v>0</v>
      </c>
      <c r="BT459" s="46">
        <f t="shared" si="370"/>
        <v>0</v>
      </c>
      <c r="BU459" s="46">
        <v>0</v>
      </c>
      <c r="BV459" s="46">
        <f t="shared" si="371"/>
        <v>0</v>
      </c>
      <c r="BW459" s="46">
        <v>0</v>
      </c>
      <c r="BX459" s="46">
        <f t="shared" si="372"/>
        <v>0</v>
      </c>
      <c r="BY459" s="46">
        <v>0</v>
      </c>
      <c r="BZ459" s="46">
        <f t="shared" si="373"/>
        <v>0</v>
      </c>
      <c r="CA459" s="47">
        <v>0</v>
      </c>
      <c r="CB459" s="46">
        <f t="shared" si="374"/>
        <v>0</v>
      </c>
      <c r="CC459" s="48">
        <v>0</v>
      </c>
      <c r="CD459" s="46">
        <f t="shared" si="375"/>
        <v>0</v>
      </c>
      <c r="CE459" s="49">
        <v>10</v>
      </c>
      <c r="CF459" s="50">
        <f t="shared" si="380"/>
        <v>231192</v>
      </c>
      <c r="CG459" s="51">
        <v>2223000</v>
      </c>
      <c r="CH459" s="52"/>
      <c r="CI459" s="52"/>
      <c r="CJ459" s="52"/>
      <c r="CK459" s="53"/>
      <c r="CL459" s="53"/>
      <c r="CM459" s="53"/>
      <c r="CN459" s="53"/>
      <c r="CO459" s="53"/>
      <c r="CP459" s="53"/>
      <c r="CQ459" s="53"/>
      <c r="CR459" s="53"/>
      <c r="CS459" s="53"/>
      <c r="CT459" s="52">
        <f t="shared" si="383"/>
        <v>231192</v>
      </c>
      <c r="CU459" s="52">
        <f t="shared" si="383"/>
        <v>231192</v>
      </c>
      <c r="CV459" s="52">
        <f t="shared" si="383"/>
        <v>231192</v>
      </c>
      <c r="CW459" s="52">
        <f t="shared" si="383"/>
        <v>231192</v>
      </c>
      <c r="CX459" s="52">
        <f t="shared" si="383"/>
        <v>231192</v>
      </c>
      <c r="CY459" s="52">
        <f t="shared" si="383"/>
        <v>231192</v>
      </c>
      <c r="CZ459" s="52">
        <f t="shared" si="383"/>
        <v>231192</v>
      </c>
      <c r="DA459" s="52">
        <f t="shared" si="383"/>
        <v>231192</v>
      </c>
      <c r="DB459" s="52">
        <f t="shared" si="383"/>
        <v>231192</v>
      </c>
      <c r="DC459" s="52">
        <f t="shared" ref="DC459:DF465" si="384">$CF459</f>
        <v>231192</v>
      </c>
      <c r="DD459" s="53"/>
      <c r="DE459" s="53"/>
      <c r="DF459" s="53"/>
      <c r="DG459" s="54">
        <v>0</v>
      </c>
      <c r="DH459" s="55">
        <v>10</v>
      </c>
      <c r="DI459" s="56" t="s">
        <v>608</v>
      </c>
      <c r="DJ459" s="57">
        <v>0</v>
      </c>
      <c r="DK459" s="57">
        <v>0</v>
      </c>
      <c r="DL459" s="57">
        <v>0</v>
      </c>
      <c r="DM459" s="57">
        <v>0</v>
      </c>
      <c r="DN459" s="57">
        <v>0</v>
      </c>
      <c r="DO459" s="57">
        <v>0</v>
      </c>
      <c r="DP459" s="58">
        <v>0</v>
      </c>
      <c r="DQ459" s="58">
        <v>0</v>
      </c>
      <c r="DR459" s="58">
        <v>0</v>
      </c>
      <c r="DS459" s="58">
        <v>0</v>
      </c>
    </row>
    <row r="460" spans="1:123" x14ac:dyDescent="0.25">
      <c r="A460" s="30" t="s">
        <v>1563</v>
      </c>
      <c r="B460" s="65">
        <v>2023338</v>
      </c>
      <c r="C460" s="66"/>
      <c r="D460" s="67" t="s">
        <v>1564</v>
      </c>
      <c r="E460" s="34" t="s">
        <v>478</v>
      </c>
      <c r="F460" s="34" t="s">
        <v>604</v>
      </c>
      <c r="G460" s="34" t="s">
        <v>479</v>
      </c>
      <c r="H460" s="34" t="s">
        <v>54</v>
      </c>
      <c r="I460" s="34" t="s">
        <v>490</v>
      </c>
      <c r="J460" s="34" t="s">
        <v>72</v>
      </c>
      <c r="K460" s="34" t="s">
        <v>491</v>
      </c>
      <c r="L460" s="34" t="s">
        <v>1019</v>
      </c>
      <c r="M460" s="36">
        <v>1.04</v>
      </c>
      <c r="N460" s="69" t="s">
        <v>1456</v>
      </c>
      <c r="O460" s="69" t="s">
        <v>30</v>
      </c>
      <c r="P460" s="37" t="s">
        <v>493</v>
      </c>
      <c r="Q460" s="38">
        <v>2023</v>
      </c>
      <c r="R460" s="39" t="s">
        <v>470</v>
      </c>
      <c r="S460" s="37" t="s">
        <v>493</v>
      </c>
      <c r="T460" s="39" t="s">
        <v>523</v>
      </c>
      <c r="U460" s="39" t="s">
        <v>524</v>
      </c>
      <c r="V460" s="39" t="s">
        <v>606</v>
      </c>
      <c r="W460" s="40" t="s">
        <v>998</v>
      </c>
      <c r="X460" s="40" t="s">
        <v>530</v>
      </c>
      <c r="Y460" s="41"/>
      <c r="Z460" s="274">
        <v>0</v>
      </c>
      <c r="AA460" s="42"/>
      <c r="AB460" s="43">
        <v>2223000</v>
      </c>
      <c r="AC460" s="43">
        <v>0</v>
      </c>
      <c r="AD460" s="43"/>
      <c r="AE460" s="43">
        <v>0</v>
      </c>
      <c r="AF460" s="44"/>
      <c r="AG460" s="45">
        <f t="shared" si="376"/>
        <v>2223000</v>
      </c>
      <c r="AH460" s="45">
        <f t="shared" si="377"/>
        <v>2311920</v>
      </c>
      <c r="AI460" s="45">
        <f t="shared" si="381"/>
        <v>2311920</v>
      </c>
      <c r="AJ460" s="46">
        <v>0</v>
      </c>
      <c r="AK460" s="46">
        <v>0</v>
      </c>
      <c r="AL460" s="46">
        <f t="shared" si="351"/>
        <v>0</v>
      </c>
      <c r="AM460" s="46">
        <v>0</v>
      </c>
      <c r="AN460" s="46">
        <f t="shared" si="359"/>
        <v>0</v>
      </c>
      <c r="AO460" s="46">
        <v>0</v>
      </c>
      <c r="AP460" s="46">
        <f t="shared" si="352"/>
        <v>0</v>
      </c>
      <c r="AQ460" s="46">
        <v>0</v>
      </c>
      <c r="AR460" s="46">
        <f t="shared" si="353"/>
        <v>0</v>
      </c>
      <c r="AS460" s="46">
        <v>0</v>
      </c>
      <c r="AT460" s="46">
        <f t="shared" si="354"/>
        <v>0</v>
      </c>
      <c r="AU460" s="46">
        <v>0</v>
      </c>
      <c r="AV460" s="46">
        <f t="shared" si="355"/>
        <v>0</v>
      </c>
      <c r="AW460" s="46">
        <v>0</v>
      </c>
      <c r="AX460" s="46">
        <f t="shared" si="356"/>
        <v>0</v>
      </c>
      <c r="AY460" s="46">
        <v>0</v>
      </c>
      <c r="AZ460" s="46">
        <f t="shared" si="360"/>
        <v>0</v>
      </c>
      <c r="BA460" s="46">
        <v>0</v>
      </c>
      <c r="BB460" s="46">
        <f t="shared" si="361"/>
        <v>0</v>
      </c>
      <c r="BC460" s="46">
        <v>0</v>
      </c>
      <c r="BD460" s="46">
        <f t="shared" si="362"/>
        <v>0</v>
      </c>
      <c r="BE460" s="46">
        <v>2223000</v>
      </c>
      <c r="BF460" s="46">
        <f t="shared" si="363"/>
        <v>2311920</v>
      </c>
      <c r="BG460" s="46">
        <v>0</v>
      </c>
      <c r="BH460" s="46">
        <f t="shared" si="364"/>
        <v>0</v>
      </c>
      <c r="BI460" s="46">
        <v>0</v>
      </c>
      <c r="BJ460" s="46">
        <f t="shared" si="365"/>
        <v>0</v>
      </c>
      <c r="BK460" s="46">
        <v>0</v>
      </c>
      <c r="BL460" s="46">
        <f t="shared" si="366"/>
        <v>0</v>
      </c>
      <c r="BM460" s="46">
        <v>0</v>
      </c>
      <c r="BN460" s="46">
        <f t="shared" si="367"/>
        <v>0</v>
      </c>
      <c r="BO460" s="46">
        <v>0</v>
      </c>
      <c r="BP460" s="46">
        <f t="shared" si="368"/>
        <v>0</v>
      </c>
      <c r="BQ460" s="46">
        <v>0</v>
      </c>
      <c r="BR460" s="46">
        <f t="shared" si="369"/>
        <v>0</v>
      </c>
      <c r="BS460" s="46">
        <v>0</v>
      </c>
      <c r="BT460" s="46">
        <f t="shared" si="370"/>
        <v>0</v>
      </c>
      <c r="BU460" s="46">
        <v>0</v>
      </c>
      <c r="BV460" s="46">
        <f t="shared" si="371"/>
        <v>0</v>
      </c>
      <c r="BW460" s="46">
        <v>0</v>
      </c>
      <c r="BX460" s="46">
        <f t="shared" si="372"/>
        <v>0</v>
      </c>
      <c r="BY460" s="46">
        <v>0</v>
      </c>
      <c r="BZ460" s="46">
        <f t="shared" si="373"/>
        <v>0</v>
      </c>
      <c r="CA460" s="47">
        <v>0</v>
      </c>
      <c r="CB460" s="46">
        <f t="shared" si="374"/>
        <v>0</v>
      </c>
      <c r="CC460" s="48">
        <v>0</v>
      </c>
      <c r="CD460" s="46">
        <f t="shared" si="375"/>
        <v>0</v>
      </c>
      <c r="CE460" s="49">
        <v>10</v>
      </c>
      <c r="CF460" s="50">
        <f t="shared" si="380"/>
        <v>231192</v>
      </c>
      <c r="CG460" s="51">
        <v>2223000</v>
      </c>
      <c r="CH460" s="52"/>
      <c r="CI460" s="52"/>
      <c r="CJ460" s="52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2">
        <f t="shared" si="383"/>
        <v>231192</v>
      </c>
      <c r="CV460" s="52">
        <f t="shared" si="383"/>
        <v>231192</v>
      </c>
      <c r="CW460" s="52">
        <f t="shared" si="383"/>
        <v>231192</v>
      </c>
      <c r="CX460" s="52">
        <f t="shared" si="383"/>
        <v>231192</v>
      </c>
      <c r="CY460" s="52">
        <f t="shared" si="383"/>
        <v>231192</v>
      </c>
      <c r="CZ460" s="52">
        <f t="shared" si="383"/>
        <v>231192</v>
      </c>
      <c r="DA460" s="52">
        <f t="shared" si="383"/>
        <v>231192</v>
      </c>
      <c r="DB460" s="52">
        <f t="shared" si="383"/>
        <v>231192</v>
      </c>
      <c r="DC460" s="52">
        <f t="shared" si="384"/>
        <v>231192</v>
      </c>
      <c r="DD460" s="52">
        <f t="shared" si="384"/>
        <v>231192</v>
      </c>
      <c r="DE460" s="53"/>
      <c r="DF460" s="53"/>
      <c r="DG460" s="54">
        <v>0</v>
      </c>
      <c r="DH460" s="55">
        <v>10</v>
      </c>
      <c r="DI460" s="56" t="s">
        <v>608</v>
      </c>
      <c r="DJ460" s="57">
        <v>0</v>
      </c>
      <c r="DK460" s="57">
        <v>0</v>
      </c>
      <c r="DL460" s="57">
        <v>0</v>
      </c>
      <c r="DM460" s="57">
        <v>0</v>
      </c>
      <c r="DN460" s="57">
        <v>0</v>
      </c>
      <c r="DO460" s="57">
        <v>0</v>
      </c>
      <c r="DP460" s="58">
        <v>0</v>
      </c>
      <c r="DQ460" s="58">
        <v>0</v>
      </c>
      <c r="DR460" s="58">
        <v>0</v>
      </c>
      <c r="DS460" s="58">
        <v>0</v>
      </c>
    </row>
    <row r="461" spans="1:123" x14ac:dyDescent="0.25">
      <c r="A461" s="30" t="s">
        <v>1565</v>
      </c>
      <c r="B461" s="65">
        <v>2023339</v>
      </c>
      <c r="C461" s="66"/>
      <c r="D461" s="67" t="s">
        <v>1566</v>
      </c>
      <c r="E461" s="34" t="s">
        <v>478</v>
      </c>
      <c r="F461" s="34" t="s">
        <v>604</v>
      </c>
      <c r="G461" s="34" t="s">
        <v>479</v>
      </c>
      <c r="H461" s="34" t="s">
        <v>54</v>
      </c>
      <c r="I461" s="34" t="s">
        <v>490</v>
      </c>
      <c r="J461" s="34" t="s">
        <v>72</v>
      </c>
      <c r="K461" s="34" t="s">
        <v>491</v>
      </c>
      <c r="L461" s="34" t="s">
        <v>1019</v>
      </c>
      <c r="M461" s="36">
        <v>1.04</v>
      </c>
      <c r="N461" s="69" t="s">
        <v>1456</v>
      </c>
      <c r="O461" s="69" t="s">
        <v>30</v>
      </c>
      <c r="P461" s="37" t="s">
        <v>493</v>
      </c>
      <c r="Q461" s="38">
        <v>2023</v>
      </c>
      <c r="R461" s="39" t="s">
        <v>470</v>
      </c>
      <c r="S461" s="37" t="s">
        <v>493</v>
      </c>
      <c r="T461" s="39" t="s">
        <v>523</v>
      </c>
      <c r="U461" s="39" t="s">
        <v>524</v>
      </c>
      <c r="V461" s="39" t="s">
        <v>606</v>
      </c>
      <c r="W461" s="40" t="s">
        <v>998</v>
      </c>
      <c r="X461" s="40" t="s">
        <v>530</v>
      </c>
      <c r="Y461" s="41"/>
      <c r="Z461" s="274">
        <v>0</v>
      </c>
      <c r="AA461" s="42"/>
      <c r="AB461" s="43">
        <v>2223000</v>
      </c>
      <c r="AC461" s="43">
        <v>0</v>
      </c>
      <c r="AD461" s="43"/>
      <c r="AE461" s="43">
        <v>0</v>
      </c>
      <c r="AF461" s="44"/>
      <c r="AG461" s="45">
        <f t="shared" si="376"/>
        <v>2223000</v>
      </c>
      <c r="AH461" s="45">
        <f t="shared" si="377"/>
        <v>2311920</v>
      </c>
      <c r="AI461" s="45">
        <f t="shared" si="381"/>
        <v>2311920</v>
      </c>
      <c r="AJ461" s="46">
        <v>0</v>
      </c>
      <c r="AK461" s="46">
        <v>0</v>
      </c>
      <c r="AL461" s="46">
        <f t="shared" si="351"/>
        <v>0</v>
      </c>
      <c r="AM461" s="46">
        <v>0</v>
      </c>
      <c r="AN461" s="46">
        <f t="shared" si="359"/>
        <v>0</v>
      </c>
      <c r="AO461" s="46">
        <v>0</v>
      </c>
      <c r="AP461" s="46">
        <f t="shared" si="352"/>
        <v>0</v>
      </c>
      <c r="AQ461" s="46">
        <v>0</v>
      </c>
      <c r="AR461" s="46">
        <f t="shared" si="353"/>
        <v>0</v>
      </c>
      <c r="AS461" s="46">
        <v>0</v>
      </c>
      <c r="AT461" s="46">
        <f t="shared" si="354"/>
        <v>0</v>
      </c>
      <c r="AU461" s="46">
        <v>0</v>
      </c>
      <c r="AV461" s="46">
        <f t="shared" si="355"/>
        <v>0</v>
      </c>
      <c r="AW461" s="46">
        <v>0</v>
      </c>
      <c r="AX461" s="46">
        <f t="shared" si="356"/>
        <v>0</v>
      </c>
      <c r="AY461" s="46">
        <v>0</v>
      </c>
      <c r="AZ461" s="46">
        <f t="shared" si="360"/>
        <v>0</v>
      </c>
      <c r="BA461" s="46">
        <v>0</v>
      </c>
      <c r="BB461" s="46">
        <f t="shared" si="361"/>
        <v>0</v>
      </c>
      <c r="BC461" s="46">
        <v>0</v>
      </c>
      <c r="BD461" s="46">
        <f t="shared" si="362"/>
        <v>0</v>
      </c>
      <c r="BE461" s="46">
        <v>0</v>
      </c>
      <c r="BF461" s="46">
        <f t="shared" si="363"/>
        <v>0</v>
      </c>
      <c r="BG461" s="46">
        <v>2223000</v>
      </c>
      <c r="BH461" s="46">
        <f t="shared" si="364"/>
        <v>2311920</v>
      </c>
      <c r="BI461" s="46">
        <v>0</v>
      </c>
      <c r="BJ461" s="46">
        <f t="shared" si="365"/>
        <v>0</v>
      </c>
      <c r="BK461" s="46">
        <v>0</v>
      </c>
      <c r="BL461" s="46">
        <f t="shared" si="366"/>
        <v>0</v>
      </c>
      <c r="BM461" s="46">
        <v>0</v>
      </c>
      <c r="BN461" s="46">
        <f t="shared" si="367"/>
        <v>0</v>
      </c>
      <c r="BO461" s="46">
        <v>0</v>
      </c>
      <c r="BP461" s="46">
        <f t="shared" si="368"/>
        <v>0</v>
      </c>
      <c r="BQ461" s="46">
        <v>0</v>
      </c>
      <c r="BR461" s="46">
        <f t="shared" si="369"/>
        <v>0</v>
      </c>
      <c r="BS461" s="46">
        <v>0</v>
      </c>
      <c r="BT461" s="46">
        <f t="shared" si="370"/>
        <v>0</v>
      </c>
      <c r="BU461" s="46">
        <v>0</v>
      </c>
      <c r="BV461" s="46">
        <f t="shared" si="371"/>
        <v>0</v>
      </c>
      <c r="BW461" s="46">
        <v>0</v>
      </c>
      <c r="BX461" s="46">
        <f t="shared" si="372"/>
        <v>0</v>
      </c>
      <c r="BY461" s="46">
        <v>0</v>
      </c>
      <c r="BZ461" s="46">
        <f t="shared" si="373"/>
        <v>0</v>
      </c>
      <c r="CA461" s="47">
        <v>0</v>
      </c>
      <c r="CB461" s="46">
        <f t="shared" si="374"/>
        <v>0</v>
      </c>
      <c r="CC461" s="48">
        <v>0</v>
      </c>
      <c r="CD461" s="46">
        <f t="shared" si="375"/>
        <v>0</v>
      </c>
      <c r="CE461" s="49">
        <v>10</v>
      </c>
      <c r="CF461" s="50">
        <f t="shared" si="380"/>
        <v>231192</v>
      </c>
      <c r="CG461" s="51">
        <v>2223000</v>
      </c>
      <c r="CH461" s="52"/>
      <c r="CI461" s="52"/>
      <c r="CJ461" s="52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2">
        <f t="shared" si="383"/>
        <v>231192</v>
      </c>
      <c r="CW461" s="52">
        <f t="shared" si="383"/>
        <v>231192</v>
      </c>
      <c r="CX461" s="52">
        <f t="shared" si="383"/>
        <v>231192</v>
      </c>
      <c r="CY461" s="52">
        <f t="shared" si="383"/>
        <v>231192</v>
      </c>
      <c r="CZ461" s="52">
        <f t="shared" si="383"/>
        <v>231192</v>
      </c>
      <c r="DA461" s="52">
        <f t="shared" si="383"/>
        <v>231192</v>
      </c>
      <c r="DB461" s="52">
        <f t="shared" si="383"/>
        <v>231192</v>
      </c>
      <c r="DC461" s="52">
        <f t="shared" si="384"/>
        <v>231192</v>
      </c>
      <c r="DD461" s="52">
        <f t="shared" si="384"/>
        <v>231192</v>
      </c>
      <c r="DE461" s="52">
        <f t="shared" si="384"/>
        <v>231192</v>
      </c>
      <c r="DF461" s="53"/>
      <c r="DG461" s="54">
        <v>0</v>
      </c>
      <c r="DH461" s="55">
        <v>10</v>
      </c>
      <c r="DI461" s="56" t="s">
        <v>608</v>
      </c>
      <c r="DJ461" s="57">
        <v>0</v>
      </c>
      <c r="DK461" s="57">
        <v>0</v>
      </c>
      <c r="DL461" s="57">
        <v>0</v>
      </c>
      <c r="DM461" s="57">
        <v>0</v>
      </c>
      <c r="DN461" s="57">
        <v>0</v>
      </c>
      <c r="DO461" s="57">
        <v>0</v>
      </c>
      <c r="DP461" s="58">
        <v>0</v>
      </c>
      <c r="DQ461" s="58">
        <v>0</v>
      </c>
      <c r="DR461" s="58">
        <v>0</v>
      </c>
      <c r="DS461" s="58">
        <v>0</v>
      </c>
    </row>
    <row r="462" spans="1:123" x14ac:dyDescent="0.25">
      <c r="A462" s="30" t="s">
        <v>1567</v>
      </c>
      <c r="B462" s="65">
        <v>2023340</v>
      </c>
      <c r="C462" s="66"/>
      <c r="D462" s="67" t="s">
        <v>1568</v>
      </c>
      <c r="E462" s="34" t="s">
        <v>478</v>
      </c>
      <c r="F462" s="34" t="s">
        <v>604</v>
      </c>
      <c r="G462" s="34" t="s">
        <v>479</v>
      </c>
      <c r="H462" s="34" t="s">
        <v>54</v>
      </c>
      <c r="I462" s="34" t="s">
        <v>490</v>
      </c>
      <c r="J462" s="34" t="s">
        <v>72</v>
      </c>
      <c r="K462" s="34" t="s">
        <v>491</v>
      </c>
      <c r="L462" s="34" t="s">
        <v>1019</v>
      </c>
      <c r="M462" s="36">
        <v>1.04</v>
      </c>
      <c r="N462" s="69" t="s">
        <v>1456</v>
      </c>
      <c r="O462" s="69" t="s">
        <v>30</v>
      </c>
      <c r="P462" s="37" t="s">
        <v>493</v>
      </c>
      <c r="Q462" s="38">
        <v>2023</v>
      </c>
      <c r="R462" s="39" t="s">
        <v>470</v>
      </c>
      <c r="S462" s="37" t="s">
        <v>493</v>
      </c>
      <c r="T462" s="123" t="s">
        <v>523</v>
      </c>
      <c r="U462" s="39" t="s">
        <v>524</v>
      </c>
      <c r="V462" s="39" t="s">
        <v>606</v>
      </c>
      <c r="W462" s="40" t="s">
        <v>998</v>
      </c>
      <c r="X462" s="40" t="s">
        <v>530</v>
      </c>
      <c r="Y462" s="41"/>
      <c r="Z462" s="274">
        <v>0</v>
      </c>
      <c r="AA462" s="42"/>
      <c r="AB462" s="43">
        <v>2223000</v>
      </c>
      <c r="AC462" s="43">
        <v>0</v>
      </c>
      <c r="AD462" s="43"/>
      <c r="AE462" s="43">
        <v>0</v>
      </c>
      <c r="AF462" s="44"/>
      <c r="AG462" s="45">
        <f t="shared" si="376"/>
        <v>2223000</v>
      </c>
      <c r="AH462" s="45">
        <f t="shared" si="377"/>
        <v>2311920</v>
      </c>
      <c r="AI462" s="45">
        <f t="shared" si="381"/>
        <v>2311920</v>
      </c>
      <c r="AJ462" s="46">
        <v>0</v>
      </c>
      <c r="AK462" s="46">
        <v>0</v>
      </c>
      <c r="AL462" s="46">
        <f t="shared" si="351"/>
        <v>0</v>
      </c>
      <c r="AM462" s="46">
        <v>0</v>
      </c>
      <c r="AN462" s="46">
        <f t="shared" si="359"/>
        <v>0</v>
      </c>
      <c r="AO462" s="46">
        <v>0</v>
      </c>
      <c r="AP462" s="46">
        <f t="shared" si="352"/>
        <v>0</v>
      </c>
      <c r="AQ462" s="46">
        <v>0</v>
      </c>
      <c r="AR462" s="46">
        <f t="shared" si="353"/>
        <v>0</v>
      </c>
      <c r="AS462" s="46">
        <v>0</v>
      </c>
      <c r="AT462" s="46">
        <f t="shared" si="354"/>
        <v>0</v>
      </c>
      <c r="AU462" s="46">
        <v>0</v>
      </c>
      <c r="AV462" s="46">
        <f t="shared" si="355"/>
        <v>0</v>
      </c>
      <c r="AW462" s="46">
        <v>0</v>
      </c>
      <c r="AX462" s="46">
        <f t="shared" si="356"/>
        <v>0</v>
      </c>
      <c r="AY462" s="46">
        <v>0</v>
      </c>
      <c r="AZ462" s="46">
        <f t="shared" si="360"/>
        <v>0</v>
      </c>
      <c r="BA462" s="46">
        <v>0</v>
      </c>
      <c r="BB462" s="46">
        <f t="shared" si="361"/>
        <v>0</v>
      </c>
      <c r="BC462" s="46">
        <v>0</v>
      </c>
      <c r="BD462" s="46">
        <f t="shared" si="362"/>
        <v>0</v>
      </c>
      <c r="BE462" s="46">
        <v>0</v>
      </c>
      <c r="BF462" s="46">
        <f t="shared" si="363"/>
        <v>0</v>
      </c>
      <c r="BG462" s="46">
        <v>0</v>
      </c>
      <c r="BH462" s="46">
        <f t="shared" si="364"/>
        <v>0</v>
      </c>
      <c r="BI462" s="46">
        <v>2223000</v>
      </c>
      <c r="BJ462" s="46">
        <f t="shared" si="365"/>
        <v>2311920</v>
      </c>
      <c r="BK462" s="46">
        <v>0</v>
      </c>
      <c r="BL462" s="46">
        <f t="shared" si="366"/>
        <v>0</v>
      </c>
      <c r="BM462" s="46">
        <v>0</v>
      </c>
      <c r="BN462" s="46">
        <f t="shared" si="367"/>
        <v>0</v>
      </c>
      <c r="BO462" s="46">
        <v>0</v>
      </c>
      <c r="BP462" s="46">
        <f t="shared" si="368"/>
        <v>0</v>
      </c>
      <c r="BQ462" s="46">
        <v>0</v>
      </c>
      <c r="BR462" s="46">
        <f t="shared" si="369"/>
        <v>0</v>
      </c>
      <c r="BS462" s="46">
        <v>0</v>
      </c>
      <c r="BT462" s="46">
        <f t="shared" si="370"/>
        <v>0</v>
      </c>
      <c r="BU462" s="46">
        <v>0</v>
      </c>
      <c r="BV462" s="46">
        <f t="shared" si="371"/>
        <v>0</v>
      </c>
      <c r="BW462" s="46">
        <v>0</v>
      </c>
      <c r="BX462" s="46">
        <f t="shared" si="372"/>
        <v>0</v>
      </c>
      <c r="BY462" s="46">
        <v>0</v>
      </c>
      <c r="BZ462" s="46">
        <f t="shared" si="373"/>
        <v>0</v>
      </c>
      <c r="CA462" s="47">
        <v>0</v>
      </c>
      <c r="CB462" s="46">
        <f t="shared" si="374"/>
        <v>0</v>
      </c>
      <c r="CC462" s="48">
        <v>0</v>
      </c>
      <c r="CD462" s="46">
        <f t="shared" si="375"/>
        <v>0</v>
      </c>
      <c r="CE462" s="49">
        <v>10</v>
      </c>
      <c r="CF462" s="50">
        <f t="shared" si="380"/>
        <v>231192</v>
      </c>
      <c r="CG462" s="51">
        <v>2223000</v>
      </c>
      <c r="CH462" s="52"/>
      <c r="CI462" s="52"/>
      <c r="CJ462" s="52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2">
        <f t="shared" si="383"/>
        <v>231192</v>
      </c>
      <c r="CX462" s="52">
        <f t="shared" si="383"/>
        <v>231192</v>
      </c>
      <c r="CY462" s="52">
        <f t="shared" si="383"/>
        <v>231192</v>
      </c>
      <c r="CZ462" s="52">
        <f t="shared" si="383"/>
        <v>231192</v>
      </c>
      <c r="DA462" s="52">
        <f t="shared" si="383"/>
        <v>231192</v>
      </c>
      <c r="DB462" s="52">
        <f t="shared" si="383"/>
        <v>231192</v>
      </c>
      <c r="DC462" s="52">
        <f t="shared" si="384"/>
        <v>231192</v>
      </c>
      <c r="DD462" s="52">
        <f t="shared" si="384"/>
        <v>231192</v>
      </c>
      <c r="DE462" s="52">
        <f t="shared" si="384"/>
        <v>231192</v>
      </c>
      <c r="DF462" s="52">
        <f t="shared" si="384"/>
        <v>231192</v>
      </c>
      <c r="DG462" s="54">
        <v>0</v>
      </c>
      <c r="DH462" s="55">
        <v>10</v>
      </c>
      <c r="DI462" s="56" t="s">
        <v>608</v>
      </c>
      <c r="DJ462" s="57">
        <v>0</v>
      </c>
      <c r="DK462" s="57">
        <v>0</v>
      </c>
      <c r="DL462" s="57">
        <v>0</v>
      </c>
      <c r="DM462" s="57">
        <v>0</v>
      </c>
      <c r="DN462" s="57">
        <v>0</v>
      </c>
      <c r="DO462" s="57">
        <v>0</v>
      </c>
      <c r="DP462" s="58">
        <v>0</v>
      </c>
      <c r="DQ462" s="58">
        <v>0</v>
      </c>
      <c r="DR462" s="58">
        <v>0</v>
      </c>
      <c r="DS462" s="58">
        <v>0</v>
      </c>
    </row>
    <row r="463" spans="1:123" x14ac:dyDescent="0.25">
      <c r="A463" s="30" t="s">
        <v>1569</v>
      </c>
      <c r="B463" s="65">
        <v>2023341</v>
      </c>
      <c r="C463" s="66"/>
      <c r="D463" s="67" t="s">
        <v>1570</v>
      </c>
      <c r="E463" s="34" t="s">
        <v>478</v>
      </c>
      <c r="F463" s="34" t="s">
        <v>604</v>
      </c>
      <c r="G463" s="34" t="s">
        <v>479</v>
      </c>
      <c r="H463" s="34" t="s">
        <v>54</v>
      </c>
      <c r="I463" s="34" t="s">
        <v>490</v>
      </c>
      <c r="J463" s="34" t="s">
        <v>72</v>
      </c>
      <c r="K463" s="34" t="s">
        <v>491</v>
      </c>
      <c r="L463" s="34" t="s">
        <v>1019</v>
      </c>
      <c r="M463" s="36">
        <v>1.04</v>
      </c>
      <c r="N463" s="69" t="s">
        <v>1456</v>
      </c>
      <c r="O463" s="69" t="s">
        <v>30</v>
      </c>
      <c r="P463" s="37" t="s">
        <v>493</v>
      </c>
      <c r="Q463" s="38">
        <v>2023</v>
      </c>
      <c r="R463" s="39" t="s">
        <v>470</v>
      </c>
      <c r="S463" s="37" t="s">
        <v>493</v>
      </c>
      <c r="T463" s="123" t="s">
        <v>523</v>
      </c>
      <c r="U463" s="39" t="s">
        <v>524</v>
      </c>
      <c r="V463" s="39" t="s">
        <v>606</v>
      </c>
      <c r="W463" s="40" t="s">
        <v>998</v>
      </c>
      <c r="X463" s="40" t="s">
        <v>530</v>
      </c>
      <c r="Y463" s="41"/>
      <c r="Z463" s="274">
        <v>0</v>
      </c>
      <c r="AA463" s="42"/>
      <c r="AB463" s="43">
        <v>2223000</v>
      </c>
      <c r="AC463" s="43">
        <v>0</v>
      </c>
      <c r="AD463" s="43"/>
      <c r="AE463" s="43">
        <v>0</v>
      </c>
      <c r="AF463" s="44"/>
      <c r="AG463" s="45">
        <f t="shared" si="376"/>
        <v>2223000</v>
      </c>
      <c r="AH463" s="45">
        <f t="shared" si="377"/>
        <v>2311920</v>
      </c>
      <c r="AI463" s="45">
        <f t="shared" si="381"/>
        <v>2311920</v>
      </c>
      <c r="AJ463" s="46">
        <v>0</v>
      </c>
      <c r="AK463" s="46">
        <v>0</v>
      </c>
      <c r="AL463" s="46">
        <f t="shared" si="351"/>
        <v>0</v>
      </c>
      <c r="AM463" s="46">
        <v>0</v>
      </c>
      <c r="AN463" s="46">
        <f t="shared" si="359"/>
        <v>0</v>
      </c>
      <c r="AO463" s="46">
        <v>0</v>
      </c>
      <c r="AP463" s="46">
        <f t="shared" si="352"/>
        <v>0</v>
      </c>
      <c r="AQ463" s="46">
        <v>0</v>
      </c>
      <c r="AR463" s="46">
        <f t="shared" si="353"/>
        <v>0</v>
      </c>
      <c r="AS463" s="46">
        <v>0</v>
      </c>
      <c r="AT463" s="46">
        <f t="shared" si="354"/>
        <v>0</v>
      </c>
      <c r="AU463" s="46">
        <v>0</v>
      </c>
      <c r="AV463" s="46">
        <f t="shared" si="355"/>
        <v>0</v>
      </c>
      <c r="AW463" s="46">
        <v>0</v>
      </c>
      <c r="AX463" s="46">
        <f t="shared" si="356"/>
        <v>0</v>
      </c>
      <c r="AY463" s="46">
        <v>0</v>
      </c>
      <c r="AZ463" s="46">
        <f t="shared" si="360"/>
        <v>0</v>
      </c>
      <c r="BA463" s="46">
        <v>0</v>
      </c>
      <c r="BB463" s="46">
        <f t="shared" si="361"/>
        <v>0</v>
      </c>
      <c r="BC463" s="46">
        <v>0</v>
      </c>
      <c r="BD463" s="46">
        <f t="shared" si="362"/>
        <v>0</v>
      </c>
      <c r="BE463" s="46">
        <v>0</v>
      </c>
      <c r="BF463" s="46">
        <f t="shared" si="363"/>
        <v>0</v>
      </c>
      <c r="BG463" s="46">
        <v>0</v>
      </c>
      <c r="BH463" s="46">
        <f t="shared" si="364"/>
        <v>0</v>
      </c>
      <c r="BI463" s="46">
        <v>0</v>
      </c>
      <c r="BJ463" s="46">
        <f t="shared" si="365"/>
        <v>0</v>
      </c>
      <c r="BK463" s="46">
        <v>2223000</v>
      </c>
      <c r="BL463" s="46">
        <f t="shared" si="366"/>
        <v>2311920</v>
      </c>
      <c r="BM463" s="46">
        <v>0</v>
      </c>
      <c r="BN463" s="46">
        <f t="shared" si="367"/>
        <v>0</v>
      </c>
      <c r="BO463" s="46">
        <v>0</v>
      </c>
      <c r="BP463" s="46">
        <f t="shared" si="368"/>
        <v>0</v>
      </c>
      <c r="BQ463" s="46">
        <v>0</v>
      </c>
      <c r="BR463" s="46">
        <f t="shared" si="369"/>
        <v>0</v>
      </c>
      <c r="BS463" s="46">
        <v>0</v>
      </c>
      <c r="BT463" s="46">
        <f t="shared" si="370"/>
        <v>0</v>
      </c>
      <c r="BU463" s="46">
        <v>0</v>
      </c>
      <c r="BV463" s="46">
        <f t="shared" si="371"/>
        <v>0</v>
      </c>
      <c r="BW463" s="46">
        <v>0</v>
      </c>
      <c r="BX463" s="46">
        <f t="shared" si="372"/>
        <v>0</v>
      </c>
      <c r="BY463" s="46">
        <v>0</v>
      </c>
      <c r="BZ463" s="46">
        <f t="shared" si="373"/>
        <v>0</v>
      </c>
      <c r="CA463" s="47">
        <v>0</v>
      </c>
      <c r="CB463" s="46">
        <f t="shared" si="374"/>
        <v>0</v>
      </c>
      <c r="CC463" s="48">
        <v>0</v>
      </c>
      <c r="CD463" s="46">
        <f t="shared" si="375"/>
        <v>0</v>
      </c>
      <c r="CE463" s="49">
        <v>10</v>
      </c>
      <c r="CF463" s="50">
        <f t="shared" si="380"/>
        <v>231192</v>
      </c>
      <c r="CG463" s="51">
        <v>2000700</v>
      </c>
      <c r="CH463" s="52"/>
      <c r="CI463" s="52"/>
      <c r="CJ463" s="52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2">
        <f t="shared" si="383"/>
        <v>231192</v>
      </c>
      <c r="CY463" s="52">
        <f t="shared" si="383"/>
        <v>231192</v>
      </c>
      <c r="CZ463" s="52">
        <f t="shared" si="383"/>
        <v>231192</v>
      </c>
      <c r="DA463" s="52">
        <f t="shared" si="383"/>
        <v>231192</v>
      </c>
      <c r="DB463" s="52">
        <f t="shared" si="383"/>
        <v>231192</v>
      </c>
      <c r="DC463" s="52">
        <f t="shared" si="384"/>
        <v>231192</v>
      </c>
      <c r="DD463" s="52">
        <f t="shared" si="384"/>
        <v>231192</v>
      </c>
      <c r="DE463" s="52">
        <f t="shared" si="384"/>
        <v>231192</v>
      </c>
      <c r="DF463" s="52">
        <f t="shared" si="384"/>
        <v>231192</v>
      </c>
      <c r="DG463" s="54">
        <v>222300</v>
      </c>
      <c r="DH463" s="55">
        <v>9</v>
      </c>
      <c r="DI463" s="56" t="s">
        <v>608</v>
      </c>
      <c r="DJ463" s="57">
        <v>0</v>
      </c>
      <c r="DK463" s="57">
        <v>0</v>
      </c>
      <c r="DL463" s="57">
        <v>0</v>
      </c>
      <c r="DM463" s="57">
        <v>0</v>
      </c>
      <c r="DN463" s="57">
        <v>0</v>
      </c>
      <c r="DO463" s="57">
        <v>0</v>
      </c>
      <c r="DP463" s="58">
        <v>0</v>
      </c>
      <c r="DQ463" s="58">
        <v>0</v>
      </c>
      <c r="DR463" s="58">
        <v>0</v>
      </c>
      <c r="DS463" s="58">
        <v>0</v>
      </c>
    </row>
    <row r="464" spans="1:123" x14ac:dyDescent="0.25">
      <c r="A464" s="30" t="s">
        <v>1571</v>
      </c>
      <c r="B464" s="65">
        <v>2023342</v>
      </c>
      <c r="C464" s="66"/>
      <c r="D464" s="67" t="s">
        <v>1572</v>
      </c>
      <c r="E464" s="34" t="s">
        <v>478</v>
      </c>
      <c r="F464" s="34" t="s">
        <v>604</v>
      </c>
      <c r="G464" s="34" t="s">
        <v>479</v>
      </c>
      <c r="H464" s="34" t="s">
        <v>54</v>
      </c>
      <c r="I464" s="34" t="s">
        <v>490</v>
      </c>
      <c r="J464" s="34" t="s">
        <v>72</v>
      </c>
      <c r="K464" s="34" t="s">
        <v>491</v>
      </c>
      <c r="L464" s="34" t="s">
        <v>1019</v>
      </c>
      <c r="M464" s="36">
        <v>1.04</v>
      </c>
      <c r="N464" s="69" t="s">
        <v>1456</v>
      </c>
      <c r="O464" s="69" t="s">
        <v>30</v>
      </c>
      <c r="P464" s="37" t="s">
        <v>493</v>
      </c>
      <c r="Q464" s="38">
        <v>2023</v>
      </c>
      <c r="R464" s="39" t="s">
        <v>470</v>
      </c>
      <c r="S464" s="37" t="s">
        <v>493</v>
      </c>
      <c r="T464" s="40" t="s">
        <v>523</v>
      </c>
      <c r="U464" s="39" t="s">
        <v>524</v>
      </c>
      <c r="V464" s="39" t="s">
        <v>606</v>
      </c>
      <c r="W464" s="39" t="s">
        <v>998</v>
      </c>
      <c r="X464" s="40" t="s">
        <v>530</v>
      </c>
      <c r="Y464" s="41"/>
      <c r="Z464" s="274">
        <v>0</v>
      </c>
      <c r="AA464" s="42"/>
      <c r="AB464" s="43">
        <v>2223000</v>
      </c>
      <c r="AC464" s="43">
        <v>0</v>
      </c>
      <c r="AD464" s="43"/>
      <c r="AE464" s="43">
        <v>0</v>
      </c>
      <c r="AF464" s="44"/>
      <c r="AG464" s="45">
        <f t="shared" si="376"/>
        <v>2223000</v>
      </c>
      <c r="AH464" s="45">
        <f t="shared" si="377"/>
        <v>2311920</v>
      </c>
      <c r="AI464" s="45">
        <f t="shared" si="381"/>
        <v>2311920</v>
      </c>
      <c r="AJ464" s="46">
        <v>0</v>
      </c>
      <c r="AK464" s="46">
        <v>0</v>
      </c>
      <c r="AL464" s="46">
        <f t="shared" si="351"/>
        <v>0</v>
      </c>
      <c r="AM464" s="46">
        <v>0</v>
      </c>
      <c r="AN464" s="46">
        <f t="shared" si="359"/>
        <v>0</v>
      </c>
      <c r="AO464" s="46">
        <v>0</v>
      </c>
      <c r="AP464" s="46">
        <f t="shared" si="352"/>
        <v>0</v>
      </c>
      <c r="AQ464" s="46">
        <v>0</v>
      </c>
      <c r="AR464" s="46">
        <f t="shared" si="353"/>
        <v>0</v>
      </c>
      <c r="AS464" s="46">
        <v>0</v>
      </c>
      <c r="AT464" s="46">
        <f t="shared" si="354"/>
        <v>0</v>
      </c>
      <c r="AU464" s="46">
        <v>0</v>
      </c>
      <c r="AV464" s="46">
        <f t="shared" si="355"/>
        <v>0</v>
      </c>
      <c r="AW464" s="46">
        <v>0</v>
      </c>
      <c r="AX464" s="46">
        <f t="shared" si="356"/>
        <v>0</v>
      </c>
      <c r="AY464" s="46">
        <v>0</v>
      </c>
      <c r="AZ464" s="46">
        <f t="shared" si="360"/>
        <v>0</v>
      </c>
      <c r="BA464" s="46">
        <v>0</v>
      </c>
      <c r="BB464" s="46">
        <f t="shared" si="361"/>
        <v>0</v>
      </c>
      <c r="BC464" s="46">
        <v>0</v>
      </c>
      <c r="BD464" s="46">
        <f t="shared" si="362"/>
        <v>0</v>
      </c>
      <c r="BE464" s="46">
        <v>0</v>
      </c>
      <c r="BF464" s="46">
        <f t="shared" si="363"/>
        <v>0</v>
      </c>
      <c r="BG464" s="46">
        <v>0</v>
      </c>
      <c r="BH464" s="46">
        <f t="shared" si="364"/>
        <v>0</v>
      </c>
      <c r="BI464" s="46">
        <v>0</v>
      </c>
      <c r="BJ464" s="46">
        <f t="shared" si="365"/>
        <v>0</v>
      </c>
      <c r="BK464" s="46">
        <v>0</v>
      </c>
      <c r="BL464" s="46">
        <f t="shared" si="366"/>
        <v>0</v>
      </c>
      <c r="BM464" s="46">
        <v>2223000</v>
      </c>
      <c r="BN464" s="46">
        <f t="shared" si="367"/>
        <v>2311920</v>
      </c>
      <c r="BO464" s="46">
        <v>0</v>
      </c>
      <c r="BP464" s="46">
        <f t="shared" si="368"/>
        <v>0</v>
      </c>
      <c r="BQ464" s="46">
        <v>0</v>
      </c>
      <c r="BR464" s="46">
        <f t="shared" si="369"/>
        <v>0</v>
      </c>
      <c r="BS464" s="46">
        <v>0</v>
      </c>
      <c r="BT464" s="46">
        <f t="shared" si="370"/>
        <v>0</v>
      </c>
      <c r="BU464" s="46">
        <v>0</v>
      </c>
      <c r="BV464" s="46">
        <f t="shared" si="371"/>
        <v>0</v>
      </c>
      <c r="BW464" s="46">
        <v>0</v>
      </c>
      <c r="BX464" s="46">
        <f t="shared" si="372"/>
        <v>0</v>
      </c>
      <c r="BY464" s="46">
        <v>0</v>
      </c>
      <c r="BZ464" s="46">
        <f t="shared" si="373"/>
        <v>0</v>
      </c>
      <c r="CA464" s="47">
        <v>0</v>
      </c>
      <c r="CB464" s="46">
        <f t="shared" si="374"/>
        <v>0</v>
      </c>
      <c r="CC464" s="48">
        <v>0</v>
      </c>
      <c r="CD464" s="46">
        <f t="shared" si="375"/>
        <v>0</v>
      </c>
      <c r="CE464" s="49">
        <v>10</v>
      </c>
      <c r="CF464" s="50">
        <f t="shared" si="380"/>
        <v>231192</v>
      </c>
      <c r="CG464" s="51">
        <v>1778400</v>
      </c>
      <c r="CH464" s="52"/>
      <c r="CI464" s="52"/>
      <c r="CJ464" s="52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2">
        <f t="shared" si="383"/>
        <v>231192</v>
      </c>
      <c r="CZ464" s="52">
        <f t="shared" si="383"/>
        <v>231192</v>
      </c>
      <c r="DA464" s="52">
        <f t="shared" si="383"/>
        <v>231192</v>
      </c>
      <c r="DB464" s="52">
        <f t="shared" si="383"/>
        <v>231192</v>
      </c>
      <c r="DC464" s="52">
        <f t="shared" si="384"/>
        <v>231192</v>
      </c>
      <c r="DD464" s="52">
        <f t="shared" si="384"/>
        <v>231192</v>
      </c>
      <c r="DE464" s="52">
        <f t="shared" si="384"/>
        <v>231192</v>
      </c>
      <c r="DF464" s="52">
        <f t="shared" si="384"/>
        <v>231192</v>
      </c>
      <c r="DG464" s="54">
        <v>444600</v>
      </c>
      <c r="DH464" s="55">
        <v>8</v>
      </c>
      <c r="DI464" s="56" t="s">
        <v>608</v>
      </c>
      <c r="DJ464" s="57">
        <v>0</v>
      </c>
      <c r="DK464" s="57">
        <v>0</v>
      </c>
      <c r="DL464" s="57">
        <v>0</v>
      </c>
      <c r="DM464" s="57">
        <v>0</v>
      </c>
      <c r="DN464" s="57">
        <v>0</v>
      </c>
      <c r="DO464" s="57">
        <v>0</v>
      </c>
      <c r="DP464" s="58">
        <v>0</v>
      </c>
      <c r="DQ464" s="58">
        <v>0</v>
      </c>
      <c r="DR464" s="58">
        <v>0</v>
      </c>
      <c r="DS464" s="58">
        <v>0</v>
      </c>
    </row>
    <row r="465" spans="1:123" x14ac:dyDescent="0.25">
      <c r="A465" s="30" t="s">
        <v>1573</v>
      </c>
      <c r="B465" s="65">
        <v>2023343</v>
      </c>
      <c r="C465" s="66"/>
      <c r="D465" s="67" t="s">
        <v>1574</v>
      </c>
      <c r="E465" s="34" t="s">
        <v>478</v>
      </c>
      <c r="F465" s="34" t="s">
        <v>604</v>
      </c>
      <c r="G465" s="34" t="s">
        <v>479</v>
      </c>
      <c r="H465" s="34" t="s">
        <v>54</v>
      </c>
      <c r="I465" s="34" t="s">
        <v>490</v>
      </c>
      <c r="J465" s="34" t="s">
        <v>72</v>
      </c>
      <c r="K465" s="34" t="s">
        <v>491</v>
      </c>
      <c r="L465" s="34" t="s">
        <v>1019</v>
      </c>
      <c r="M465" s="36">
        <v>1.04</v>
      </c>
      <c r="N465" s="69" t="s">
        <v>1456</v>
      </c>
      <c r="O465" s="69" t="s">
        <v>30</v>
      </c>
      <c r="P465" s="37" t="s">
        <v>493</v>
      </c>
      <c r="Q465" s="38">
        <v>2023</v>
      </c>
      <c r="R465" s="39" t="s">
        <v>470</v>
      </c>
      <c r="S465" s="37" t="s">
        <v>493</v>
      </c>
      <c r="T465" s="40" t="s">
        <v>523</v>
      </c>
      <c r="U465" s="39" t="s">
        <v>524</v>
      </c>
      <c r="V465" s="39" t="s">
        <v>606</v>
      </c>
      <c r="W465" s="39" t="s">
        <v>998</v>
      </c>
      <c r="X465" s="40" t="s">
        <v>530</v>
      </c>
      <c r="Y465" s="41"/>
      <c r="Z465" s="274">
        <v>0</v>
      </c>
      <c r="AA465" s="42"/>
      <c r="AB465" s="43">
        <v>2223000</v>
      </c>
      <c r="AC465" s="43">
        <v>0</v>
      </c>
      <c r="AD465" s="43"/>
      <c r="AE465" s="43">
        <v>0</v>
      </c>
      <c r="AF465" s="44"/>
      <c r="AG465" s="45">
        <f t="shared" si="376"/>
        <v>2223000</v>
      </c>
      <c r="AH465" s="45">
        <f t="shared" si="377"/>
        <v>2311920</v>
      </c>
      <c r="AI465" s="45">
        <f t="shared" si="381"/>
        <v>2311920</v>
      </c>
      <c r="AJ465" s="46">
        <v>0</v>
      </c>
      <c r="AK465" s="46">
        <v>0</v>
      </c>
      <c r="AL465" s="46">
        <f t="shared" si="351"/>
        <v>0</v>
      </c>
      <c r="AM465" s="46">
        <v>0</v>
      </c>
      <c r="AN465" s="46">
        <f t="shared" si="359"/>
        <v>0</v>
      </c>
      <c r="AO465" s="46">
        <v>0</v>
      </c>
      <c r="AP465" s="46">
        <f t="shared" si="352"/>
        <v>0</v>
      </c>
      <c r="AQ465" s="46">
        <v>0</v>
      </c>
      <c r="AR465" s="46">
        <f t="shared" si="353"/>
        <v>0</v>
      </c>
      <c r="AS465" s="46">
        <v>0</v>
      </c>
      <c r="AT465" s="46">
        <f t="shared" si="354"/>
        <v>0</v>
      </c>
      <c r="AU465" s="46">
        <v>0</v>
      </c>
      <c r="AV465" s="46">
        <f t="shared" si="355"/>
        <v>0</v>
      </c>
      <c r="AW465" s="46">
        <v>0</v>
      </c>
      <c r="AX465" s="46">
        <f t="shared" si="356"/>
        <v>0</v>
      </c>
      <c r="AY465" s="46">
        <v>0</v>
      </c>
      <c r="AZ465" s="46">
        <f t="shared" si="360"/>
        <v>0</v>
      </c>
      <c r="BA465" s="46">
        <v>0</v>
      </c>
      <c r="BB465" s="46">
        <f t="shared" si="361"/>
        <v>0</v>
      </c>
      <c r="BC465" s="46">
        <v>0</v>
      </c>
      <c r="BD465" s="46">
        <f t="shared" si="362"/>
        <v>0</v>
      </c>
      <c r="BE465" s="46">
        <v>0</v>
      </c>
      <c r="BF465" s="46">
        <f t="shared" si="363"/>
        <v>0</v>
      </c>
      <c r="BG465" s="46">
        <v>0</v>
      </c>
      <c r="BH465" s="46">
        <f t="shared" si="364"/>
        <v>0</v>
      </c>
      <c r="BI465" s="46">
        <v>0</v>
      </c>
      <c r="BJ465" s="46">
        <f t="shared" si="365"/>
        <v>0</v>
      </c>
      <c r="BK465" s="46">
        <v>0</v>
      </c>
      <c r="BL465" s="46">
        <f t="shared" si="366"/>
        <v>0</v>
      </c>
      <c r="BM465" s="46">
        <v>0</v>
      </c>
      <c r="BN465" s="46">
        <f t="shared" si="367"/>
        <v>0</v>
      </c>
      <c r="BO465" s="46">
        <v>2223000</v>
      </c>
      <c r="BP465" s="46">
        <f t="shared" si="368"/>
        <v>2311920</v>
      </c>
      <c r="BQ465" s="46">
        <v>0</v>
      </c>
      <c r="BR465" s="46">
        <f t="shared" si="369"/>
        <v>0</v>
      </c>
      <c r="BS465" s="46">
        <v>0</v>
      </c>
      <c r="BT465" s="46">
        <f t="shared" si="370"/>
        <v>0</v>
      </c>
      <c r="BU465" s="46">
        <v>0</v>
      </c>
      <c r="BV465" s="46">
        <f t="shared" si="371"/>
        <v>0</v>
      </c>
      <c r="BW465" s="46">
        <v>0</v>
      </c>
      <c r="BX465" s="46">
        <f t="shared" si="372"/>
        <v>0</v>
      </c>
      <c r="BY465" s="46">
        <v>0</v>
      </c>
      <c r="BZ465" s="46">
        <f t="shared" si="373"/>
        <v>0</v>
      </c>
      <c r="CA465" s="47">
        <v>0</v>
      </c>
      <c r="CB465" s="46">
        <f t="shared" si="374"/>
        <v>0</v>
      </c>
      <c r="CC465" s="48">
        <v>0</v>
      </c>
      <c r="CD465" s="46">
        <f t="shared" si="375"/>
        <v>0</v>
      </c>
      <c r="CE465" s="49">
        <v>10</v>
      </c>
      <c r="CF465" s="50">
        <f t="shared" si="380"/>
        <v>231192</v>
      </c>
      <c r="CG465" s="51">
        <v>1556100</v>
      </c>
      <c r="CH465" s="52"/>
      <c r="CI465" s="52"/>
      <c r="CJ465" s="52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2">
        <f t="shared" si="383"/>
        <v>231192</v>
      </c>
      <c r="DA465" s="52">
        <f t="shared" si="383"/>
        <v>231192</v>
      </c>
      <c r="DB465" s="52">
        <f t="shared" si="383"/>
        <v>231192</v>
      </c>
      <c r="DC465" s="52">
        <f t="shared" si="384"/>
        <v>231192</v>
      </c>
      <c r="DD465" s="52">
        <f t="shared" si="384"/>
        <v>231192</v>
      </c>
      <c r="DE465" s="52">
        <f t="shared" si="384"/>
        <v>231192</v>
      </c>
      <c r="DF465" s="52">
        <f t="shared" si="384"/>
        <v>231192</v>
      </c>
      <c r="DG465" s="54">
        <v>666900</v>
      </c>
      <c r="DH465" s="55">
        <v>7</v>
      </c>
      <c r="DI465" s="56" t="s">
        <v>608</v>
      </c>
      <c r="DJ465" s="57">
        <v>0</v>
      </c>
      <c r="DK465" s="57">
        <v>0</v>
      </c>
      <c r="DL465" s="57">
        <v>0</v>
      </c>
      <c r="DM465" s="57">
        <v>0</v>
      </c>
      <c r="DN465" s="57">
        <v>0</v>
      </c>
      <c r="DO465" s="57">
        <v>0</v>
      </c>
      <c r="DP465" s="58">
        <v>0</v>
      </c>
      <c r="DQ465" s="58">
        <v>0</v>
      </c>
      <c r="DR465" s="58">
        <v>0</v>
      </c>
      <c r="DS465" s="58">
        <v>0</v>
      </c>
    </row>
    <row r="466" spans="1:123" x14ac:dyDescent="0.25">
      <c r="A466" s="30" t="s">
        <v>1575</v>
      </c>
      <c r="B466" s="65">
        <v>2023346</v>
      </c>
      <c r="C466" s="66"/>
      <c r="D466" s="67" t="s">
        <v>1576</v>
      </c>
      <c r="E466" s="34" t="s">
        <v>863</v>
      </c>
      <c r="F466" s="34" t="s">
        <v>1247</v>
      </c>
      <c r="G466" s="34" t="s">
        <v>1248</v>
      </c>
      <c r="H466" s="34" t="s">
        <v>228</v>
      </c>
      <c r="I466" s="34" t="s">
        <v>678</v>
      </c>
      <c r="J466" s="34" t="s">
        <v>228</v>
      </c>
      <c r="K466" s="34" t="s">
        <v>529</v>
      </c>
      <c r="L466" s="34" t="s">
        <v>679</v>
      </c>
      <c r="M466" s="36">
        <v>1.04</v>
      </c>
      <c r="N466" s="69" t="s">
        <v>468</v>
      </c>
      <c r="O466" s="69" t="s">
        <v>30</v>
      </c>
      <c r="P466" s="37" t="s">
        <v>493</v>
      </c>
      <c r="Q466" s="38">
        <v>2023</v>
      </c>
      <c r="R466" s="39" t="s">
        <v>470</v>
      </c>
      <c r="S466" s="37" t="s">
        <v>469</v>
      </c>
      <c r="T466" s="39" t="s">
        <v>494</v>
      </c>
      <c r="U466" s="39" t="s">
        <v>495</v>
      </c>
      <c r="V466" s="39" t="s">
        <v>496</v>
      </c>
      <c r="W466" s="79" t="s">
        <v>681</v>
      </c>
      <c r="X466" s="40" t="s">
        <v>504</v>
      </c>
      <c r="Y466" s="41"/>
      <c r="Z466" s="274">
        <v>0</v>
      </c>
      <c r="AA466" s="42"/>
      <c r="AB466" s="43">
        <v>2600000</v>
      </c>
      <c r="AC466" s="43">
        <v>0</v>
      </c>
      <c r="AD466" s="43"/>
      <c r="AE466" s="43">
        <v>0</v>
      </c>
      <c r="AF466" s="44"/>
      <c r="AG466" s="45">
        <f t="shared" si="376"/>
        <v>0</v>
      </c>
      <c r="AH466" s="45">
        <f t="shared" si="377"/>
        <v>0</v>
      </c>
      <c r="AI466" s="45">
        <f t="shared" si="381"/>
        <v>0</v>
      </c>
      <c r="AJ466" s="46">
        <v>0</v>
      </c>
      <c r="AK466" s="46">
        <v>0</v>
      </c>
      <c r="AL466" s="46">
        <f t="shared" si="351"/>
        <v>0</v>
      </c>
      <c r="AM466" s="46">
        <v>0</v>
      </c>
      <c r="AN466" s="46">
        <f t="shared" si="359"/>
        <v>0</v>
      </c>
      <c r="AO466" s="80">
        <v>0</v>
      </c>
      <c r="AP466" s="46">
        <f t="shared" si="352"/>
        <v>0</v>
      </c>
      <c r="AQ466" s="46">
        <v>0</v>
      </c>
      <c r="AR466" s="46">
        <f t="shared" si="353"/>
        <v>0</v>
      </c>
      <c r="AS466" s="46">
        <v>0</v>
      </c>
      <c r="AT466" s="46">
        <f t="shared" si="354"/>
        <v>0</v>
      </c>
      <c r="AU466" s="46">
        <v>0</v>
      </c>
      <c r="AV466" s="46">
        <f t="shared" si="355"/>
        <v>0</v>
      </c>
      <c r="AW466" s="46">
        <v>0</v>
      </c>
      <c r="AX466" s="46">
        <f t="shared" si="356"/>
        <v>0</v>
      </c>
      <c r="AY466" s="46">
        <v>0</v>
      </c>
      <c r="AZ466" s="46">
        <f t="shared" si="360"/>
        <v>0</v>
      </c>
      <c r="BA466" s="46">
        <v>0</v>
      </c>
      <c r="BB466" s="46">
        <f t="shared" si="361"/>
        <v>0</v>
      </c>
      <c r="BC466" s="46">
        <v>0</v>
      </c>
      <c r="BD466" s="46">
        <f t="shared" si="362"/>
        <v>0</v>
      </c>
      <c r="BE466" s="46">
        <v>0</v>
      </c>
      <c r="BF466" s="46">
        <f t="shared" si="363"/>
        <v>0</v>
      </c>
      <c r="BG466" s="46">
        <v>0</v>
      </c>
      <c r="BH466" s="46">
        <f t="shared" si="364"/>
        <v>0</v>
      </c>
      <c r="BI466" s="46">
        <v>0</v>
      </c>
      <c r="BJ466" s="46">
        <f t="shared" si="365"/>
        <v>0</v>
      </c>
      <c r="BK466" s="46">
        <v>0</v>
      </c>
      <c r="BL466" s="46">
        <f t="shared" si="366"/>
        <v>0</v>
      </c>
      <c r="BM466" s="46">
        <v>0</v>
      </c>
      <c r="BN466" s="46">
        <f t="shared" si="367"/>
        <v>0</v>
      </c>
      <c r="BO466" s="46">
        <v>0</v>
      </c>
      <c r="BP466" s="46">
        <f t="shared" si="368"/>
        <v>0</v>
      </c>
      <c r="BQ466" s="46">
        <v>0</v>
      </c>
      <c r="BR466" s="46">
        <f t="shared" si="369"/>
        <v>0</v>
      </c>
      <c r="BS466" s="46">
        <v>0</v>
      </c>
      <c r="BT466" s="46">
        <f t="shared" si="370"/>
        <v>0</v>
      </c>
      <c r="BU466" s="46">
        <v>0</v>
      </c>
      <c r="BV466" s="46">
        <f t="shared" si="371"/>
        <v>0</v>
      </c>
      <c r="BW466" s="46">
        <v>0</v>
      </c>
      <c r="BX466" s="46">
        <f t="shared" si="372"/>
        <v>0</v>
      </c>
      <c r="BY466" s="46">
        <v>0</v>
      </c>
      <c r="BZ466" s="46">
        <f t="shared" si="373"/>
        <v>0</v>
      </c>
      <c r="CA466" s="47">
        <v>0</v>
      </c>
      <c r="CB466" s="46">
        <f t="shared" si="374"/>
        <v>0</v>
      </c>
      <c r="CC466" s="48">
        <v>0</v>
      </c>
      <c r="CD466" s="46">
        <f t="shared" si="375"/>
        <v>0</v>
      </c>
      <c r="CE466" s="81">
        <v>4</v>
      </c>
      <c r="CF466" s="50">
        <f t="shared" si="380"/>
        <v>0</v>
      </c>
      <c r="CG466" s="82">
        <v>53768</v>
      </c>
      <c r="CH466" s="83"/>
      <c r="CI466" s="83"/>
      <c r="CJ466" s="83"/>
      <c r="CK466" s="84"/>
      <c r="CL466" s="84"/>
      <c r="CM466" s="83"/>
      <c r="CN466" s="83"/>
      <c r="CO466" s="83"/>
      <c r="CP466" s="83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82">
        <v>0</v>
      </c>
      <c r="DH466" s="55">
        <v>4</v>
      </c>
      <c r="DI466" s="56" t="s">
        <v>1577</v>
      </c>
      <c r="DJ466" s="57">
        <v>0</v>
      </c>
      <c r="DK466" s="57">
        <v>0</v>
      </c>
      <c r="DL466" s="57">
        <v>0</v>
      </c>
      <c r="DM466" s="57">
        <v>0</v>
      </c>
      <c r="DN466" s="57">
        <v>53768</v>
      </c>
      <c r="DO466" s="57">
        <v>0</v>
      </c>
      <c r="DP466" s="58">
        <v>0</v>
      </c>
      <c r="DQ466" s="58">
        <v>0</v>
      </c>
      <c r="DR466" s="58">
        <v>0</v>
      </c>
      <c r="DS466" s="58">
        <v>698.98399999999992</v>
      </c>
    </row>
    <row r="467" spans="1:123" x14ac:dyDescent="0.25">
      <c r="A467" s="30" t="s">
        <v>1578</v>
      </c>
      <c r="B467" s="65">
        <v>2023347</v>
      </c>
      <c r="C467" s="66"/>
      <c r="D467" s="67" t="s">
        <v>1579</v>
      </c>
      <c r="E467" s="34" t="s">
        <v>863</v>
      </c>
      <c r="F467" s="34" t="s">
        <v>1247</v>
      </c>
      <c r="G467" s="34" t="s">
        <v>1248</v>
      </c>
      <c r="H467" s="34" t="s">
        <v>228</v>
      </c>
      <c r="I467" s="34" t="s">
        <v>678</v>
      </c>
      <c r="J467" s="34" t="s">
        <v>228</v>
      </c>
      <c r="K467" s="34" t="s">
        <v>529</v>
      </c>
      <c r="L467" s="34" t="s">
        <v>679</v>
      </c>
      <c r="M467" s="36">
        <v>1.04</v>
      </c>
      <c r="N467" s="69" t="s">
        <v>468</v>
      </c>
      <c r="O467" s="69" t="s">
        <v>30</v>
      </c>
      <c r="P467" s="37" t="s">
        <v>493</v>
      </c>
      <c r="Q467" s="38">
        <v>2023</v>
      </c>
      <c r="R467" s="39" t="s">
        <v>470</v>
      </c>
      <c r="S467" s="37" t="s">
        <v>469</v>
      </c>
      <c r="T467" s="39" t="s">
        <v>494</v>
      </c>
      <c r="U467" s="39" t="s">
        <v>495</v>
      </c>
      <c r="V467" s="39" t="s">
        <v>496</v>
      </c>
      <c r="W467" s="79" t="s">
        <v>681</v>
      </c>
      <c r="X467" s="40" t="s">
        <v>504</v>
      </c>
      <c r="Y467" s="41"/>
      <c r="Z467" s="274">
        <v>0</v>
      </c>
      <c r="AA467" s="42"/>
      <c r="AB467" s="43">
        <v>500000</v>
      </c>
      <c r="AC467" s="43">
        <v>0</v>
      </c>
      <c r="AD467" s="43"/>
      <c r="AE467" s="43">
        <v>0</v>
      </c>
      <c r="AF467" s="44"/>
      <c r="AG467" s="45">
        <f t="shared" si="376"/>
        <v>0</v>
      </c>
      <c r="AH467" s="45">
        <f t="shared" si="377"/>
        <v>0</v>
      </c>
      <c r="AI467" s="45">
        <f t="shared" si="381"/>
        <v>0</v>
      </c>
      <c r="AJ467" s="46">
        <v>0</v>
      </c>
      <c r="AK467" s="46">
        <v>0</v>
      </c>
      <c r="AL467" s="46">
        <f t="shared" si="351"/>
        <v>0</v>
      </c>
      <c r="AM467" s="46">
        <v>0</v>
      </c>
      <c r="AN467" s="46">
        <f t="shared" si="359"/>
        <v>0</v>
      </c>
      <c r="AO467" s="46">
        <v>0</v>
      </c>
      <c r="AP467" s="46">
        <f t="shared" si="352"/>
        <v>0</v>
      </c>
      <c r="AQ467" s="80">
        <v>0</v>
      </c>
      <c r="AR467" s="46">
        <f t="shared" si="353"/>
        <v>0</v>
      </c>
      <c r="AS467" s="46">
        <v>0</v>
      </c>
      <c r="AT467" s="46">
        <f t="shared" si="354"/>
        <v>0</v>
      </c>
      <c r="AU467" s="46">
        <v>0</v>
      </c>
      <c r="AV467" s="46">
        <f t="shared" si="355"/>
        <v>0</v>
      </c>
      <c r="AW467" s="46">
        <v>0</v>
      </c>
      <c r="AX467" s="46">
        <f t="shared" si="356"/>
        <v>0</v>
      </c>
      <c r="AY467" s="46">
        <v>0</v>
      </c>
      <c r="AZ467" s="46">
        <f t="shared" si="360"/>
        <v>0</v>
      </c>
      <c r="BA467" s="46">
        <v>0</v>
      </c>
      <c r="BB467" s="46">
        <f t="shared" si="361"/>
        <v>0</v>
      </c>
      <c r="BC467" s="46">
        <v>0</v>
      </c>
      <c r="BD467" s="46">
        <f t="shared" si="362"/>
        <v>0</v>
      </c>
      <c r="BE467" s="46">
        <v>0</v>
      </c>
      <c r="BF467" s="46">
        <f t="shared" si="363"/>
        <v>0</v>
      </c>
      <c r="BG467" s="46">
        <v>0</v>
      </c>
      <c r="BH467" s="46">
        <f t="shared" si="364"/>
        <v>0</v>
      </c>
      <c r="BI467" s="46">
        <v>0</v>
      </c>
      <c r="BJ467" s="46">
        <f t="shared" si="365"/>
        <v>0</v>
      </c>
      <c r="BK467" s="46">
        <v>0</v>
      </c>
      <c r="BL467" s="46">
        <f t="shared" si="366"/>
        <v>0</v>
      </c>
      <c r="BM467" s="46">
        <v>0</v>
      </c>
      <c r="BN467" s="46">
        <f t="shared" si="367"/>
        <v>0</v>
      </c>
      <c r="BO467" s="46">
        <v>0</v>
      </c>
      <c r="BP467" s="46">
        <f t="shared" si="368"/>
        <v>0</v>
      </c>
      <c r="BQ467" s="46">
        <v>0</v>
      </c>
      <c r="BR467" s="46">
        <f t="shared" si="369"/>
        <v>0</v>
      </c>
      <c r="BS467" s="46">
        <v>0</v>
      </c>
      <c r="BT467" s="46">
        <f t="shared" si="370"/>
        <v>0</v>
      </c>
      <c r="BU467" s="46">
        <v>0</v>
      </c>
      <c r="BV467" s="46">
        <f t="shared" si="371"/>
        <v>0</v>
      </c>
      <c r="BW467" s="46">
        <v>0</v>
      </c>
      <c r="BX467" s="46">
        <f t="shared" si="372"/>
        <v>0</v>
      </c>
      <c r="BY467" s="46">
        <v>0</v>
      </c>
      <c r="BZ467" s="46">
        <f t="shared" si="373"/>
        <v>0</v>
      </c>
      <c r="CA467" s="47">
        <v>0</v>
      </c>
      <c r="CB467" s="46">
        <f t="shared" si="374"/>
        <v>0</v>
      </c>
      <c r="CC467" s="48">
        <v>0</v>
      </c>
      <c r="CD467" s="46">
        <f t="shared" si="375"/>
        <v>0</v>
      </c>
      <c r="CE467" s="81">
        <v>4</v>
      </c>
      <c r="CF467" s="50">
        <f t="shared" si="380"/>
        <v>0</v>
      </c>
      <c r="CG467" s="82">
        <v>84344</v>
      </c>
      <c r="CH467" s="83"/>
      <c r="CI467" s="83"/>
      <c r="CJ467" s="83"/>
      <c r="CK467" s="84"/>
      <c r="CL467" s="84"/>
      <c r="CM467" s="84"/>
      <c r="CN467" s="83"/>
      <c r="CO467" s="83"/>
      <c r="CP467" s="83"/>
      <c r="CQ467" s="83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82">
        <v>0</v>
      </c>
      <c r="DH467" s="55">
        <v>4</v>
      </c>
      <c r="DI467" s="56" t="s">
        <v>1577</v>
      </c>
      <c r="DJ467" s="57">
        <v>0</v>
      </c>
      <c r="DK467" s="57">
        <v>0</v>
      </c>
      <c r="DL467" s="57">
        <v>0</v>
      </c>
      <c r="DM467" s="57">
        <v>0</v>
      </c>
      <c r="DN467" s="57">
        <v>0</v>
      </c>
      <c r="DO467" s="57">
        <v>0</v>
      </c>
      <c r="DP467" s="58">
        <v>0</v>
      </c>
      <c r="DQ467" s="58">
        <v>0</v>
      </c>
      <c r="DR467" s="58">
        <v>0</v>
      </c>
      <c r="DS467" s="58">
        <v>0</v>
      </c>
    </row>
    <row r="468" spans="1:123" x14ac:dyDescent="0.25">
      <c r="A468" s="30" t="s">
        <v>1580</v>
      </c>
      <c r="B468" s="65">
        <v>2023348</v>
      </c>
      <c r="C468" s="66"/>
      <c r="D468" s="67" t="s">
        <v>1581</v>
      </c>
      <c r="E468" s="34" t="s">
        <v>863</v>
      </c>
      <c r="F468" s="34" t="s">
        <v>1247</v>
      </c>
      <c r="G468" s="34" t="s">
        <v>1248</v>
      </c>
      <c r="H468" s="34" t="s">
        <v>228</v>
      </c>
      <c r="I468" s="34" t="s">
        <v>678</v>
      </c>
      <c r="J468" s="34" t="s">
        <v>228</v>
      </c>
      <c r="K468" s="34" t="s">
        <v>529</v>
      </c>
      <c r="L468" s="34" t="s">
        <v>679</v>
      </c>
      <c r="M468" s="36">
        <v>1.04</v>
      </c>
      <c r="N468" s="69" t="s">
        <v>468</v>
      </c>
      <c r="O468" s="69" t="s">
        <v>30</v>
      </c>
      <c r="P468" s="37" t="s">
        <v>493</v>
      </c>
      <c r="Q468" s="38">
        <v>2023</v>
      </c>
      <c r="R468" s="39" t="s">
        <v>470</v>
      </c>
      <c r="S468" s="37" t="s">
        <v>469</v>
      </c>
      <c r="T468" s="39" t="s">
        <v>494</v>
      </c>
      <c r="U468" s="39" t="s">
        <v>495</v>
      </c>
      <c r="V468" s="39" t="s">
        <v>496</v>
      </c>
      <c r="W468" s="79" t="s">
        <v>681</v>
      </c>
      <c r="X468" s="40" t="s">
        <v>504</v>
      </c>
      <c r="Y468" s="41"/>
      <c r="Z468" s="274">
        <v>0</v>
      </c>
      <c r="AA468" s="42"/>
      <c r="AB468" s="43">
        <v>1400000</v>
      </c>
      <c r="AC468" s="43">
        <v>0</v>
      </c>
      <c r="AD468" s="43"/>
      <c r="AE468" s="43">
        <v>0</v>
      </c>
      <c r="AF468" s="44"/>
      <c r="AG468" s="45">
        <f t="shared" si="376"/>
        <v>0</v>
      </c>
      <c r="AH468" s="45">
        <f t="shared" si="377"/>
        <v>0</v>
      </c>
      <c r="AI468" s="45">
        <f t="shared" si="381"/>
        <v>0</v>
      </c>
      <c r="AJ468" s="46">
        <v>0</v>
      </c>
      <c r="AK468" s="46">
        <v>0</v>
      </c>
      <c r="AL468" s="46">
        <f t="shared" si="351"/>
        <v>0</v>
      </c>
      <c r="AM468" s="46">
        <v>0</v>
      </c>
      <c r="AN468" s="46">
        <f t="shared" si="359"/>
        <v>0</v>
      </c>
      <c r="AO468" s="46">
        <v>0</v>
      </c>
      <c r="AP468" s="46">
        <f t="shared" si="352"/>
        <v>0</v>
      </c>
      <c r="AQ468" s="46">
        <v>0</v>
      </c>
      <c r="AR468" s="46">
        <f t="shared" si="353"/>
        <v>0</v>
      </c>
      <c r="AS468" s="80">
        <v>0</v>
      </c>
      <c r="AT468" s="46">
        <f t="shared" si="354"/>
        <v>0</v>
      </c>
      <c r="AU468" s="46">
        <v>0</v>
      </c>
      <c r="AV468" s="46">
        <f t="shared" si="355"/>
        <v>0</v>
      </c>
      <c r="AW468" s="46">
        <v>0</v>
      </c>
      <c r="AX468" s="46">
        <f t="shared" si="356"/>
        <v>0</v>
      </c>
      <c r="AY468" s="46">
        <v>0</v>
      </c>
      <c r="AZ468" s="46">
        <f t="shared" si="360"/>
        <v>0</v>
      </c>
      <c r="BA468" s="46">
        <v>0</v>
      </c>
      <c r="BB468" s="46">
        <f t="shared" si="361"/>
        <v>0</v>
      </c>
      <c r="BC468" s="46">
        <v>0</v>
      </c>
      <c r="BD468" s="46">
        <f t="shared" si="362"/>
        <v>0</v>
      </c>
      <c r="BE468" s="46">
        <v>0</v>
      </c>
      <c r="BF468" s="46">
        <f t="shared" si="363"/>
        <v>0</v>
      </c>
      <c r="BG468" s="46">
        <v>0</v>
      </c>
      <c r="BH468" s="46">
        <f t="shared" si="364"/>
        <v>0</v>
      </c>
      <c r="BI468" s="46">
        <v>0</v>
      </c>
      <c r="BJ468" s="46">
        <f t="shared" si="365"/>
        <v>0</v>
      </c>
      <c r="BK468" s="46">
        <v>0</v>
      </c>
      <c r="BL468" s="46">
        <f t="shared" si="366"/>
        <v>0</v>
      </c>
      <c r="BM468" s="46">
        <v>0</v>
      </c>
      <c r="BN468" s="46">
        <f t="shared" si="367"/>
        <v>0</v>
      </c>
      <c r="BO468" s="46">
        <v>0</v>
      </c>
      <c r="BP468" s="46">
        <f t="shared" si="368"/>
        <v>0</v>
      </c>
      <c r="BQ468" s="46">
        <v>0</v>
      </c>
      <c r="BR468" s="46">
        <f t="shared" si="369"/>
        <v>0</v>
      </c>
      <c r="BS468" s="46">
        <v>0</v>
      </c>
      <c r="BT468" s="46">
        <f t="shared" si="370"/>
        <v>0</v>
      </c>
      <c r="BU468" s="46">
        <v>0</v>
      </c>
      <c r="BV468" s="46">
        <f t="shared" si="371"/>
        <v>0</v>
      </c>
      <c r="BW468" s="46">
        <v>0</v>
      </c>
      <c r="BX468" s="46">
        <f t="shared" si="372"/>
        <v>0</v>
      </c>
      <c r="BY468" s="46">
        <v>0</v>
      </c>
      <c r="BZ468" s="46">
        <f t="shared" si="373"/>
        <v>0</v>
      </c>
      <c r="CA468" s="47">
        <v>0</v>
      </c>
      <c r="CB468" s="46">
        <f t="shared" si="374"/>
        <v>0</v>
      </c>
      <c r="CC468" s="48">
        <v>0</v>
      </c>
      <c r="CD468" s="46">
        <f t="shared" si="375"/>
        <v>0</v>
      </c>
      <c r="CE468" s="81">
        <v>4</v>
      </c>
      <c r="CF468" s="50">
        <f t="shared" si="380"/>
        <v>0</v>
      </c>
      <c r="CG468" s="82">
        <v>135980</v>
      </c>
      <c r="CH468" s="83"/>
      <c r="CI468" s="83"/>
      <c r="CJ468" s="83"/>
      <c r="CK468" s="84"/>
      <c r="CL468" s="84"/>
      <c r="CM468" s="84"/>
      <c r="CN468" s="84"/>
      <c r="CO468" s="83"/>
      <c r="CP468" s="83"/>
      <c r="CQ468" s="83"/>
      <c r="CR468" s="83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82">
        <v>0</v>
      </c>
      <c r="DH468" s="55">
        <v>4</v>
      </c>
      <c r="DI468" s="56" t="s">
        <v>1577</v>
      </c>
      <c r="DJ468" s="57">
        <v>0</v>
      </c>
      <c r="DK468" s="57">
        <v>0</v>
      </c>
      <c r="DL468" s="57">
        <v>0</v>
      </c>
      <c r="DM468" s="57">
        <v>0</v>
      </c>
      <c r="DN468" s="57">
        <v>0</v>
      </c>
      <c r="DO468" s="57">
        <v>0</v>
      </c>
      <c r="DP468" s="58">
        <v>0</v>
      </c>
      <c r="DQ468" s="58">
        <v>0</v>
      </c>
      <c r="DR468" s="58">
        <v>0</v>
      </c>
      <c r="DS468" s="58">
        <v>0</v>
      </c>
    </row>
    <row r="469" spans="1:123" x14ac:dyDescent="0.25">
      <c r="A469" s="30" t="s">
        <v>1582</v>
      </c>
      <c r="B469" s="65">
        <v>2023349</v>
      </c>
      <c r="C469" s="66"/>
      <c r="D469" s="67" t="s">
        <v>1583</v>
      </c>
      <c r="E469" s="34" t="s">
        <v>863</v>
      </c>
      <c r="F469" s="34" t="s">
        <v>1247</v>
      </c>
      <c r="G469" s="34" t="s">
        <v>1248</v>
      </c>
      <c r="H469" s="34" t="s">
        <v>228</v>
      </c>
      <c r="I469" s="34" t="s">
        <v>678</v>
      </c>
      <c r="J469" s="34" t="s">
        <v>228</v>
      </c>
      <c r="K469" s="34" t="s">
        <v>529</v>
      </c>
      <c r="L469" s="34" t="s">
        <v>679</v>
      </c>
      <c r="M469" s="36">
        <v>1.04</v>
      </c>
      <c r="N469" s="69" t="s">
        <v>468</v>
      </c>
      <c r="O469" s="69" t="s">
        <v>30</v>
      </c>
      <c r="P469" s="37" t="s">
        <v>493</v>
      </c>
      <c r="Q469" s="38">
        <v>2023</v>
      </c>
      <c r="R469" s="39" t="s">
        <v>470</v>
      </c>
      <c r="S469" s="37" t="s">
        <v>469</v>
      </c>
      <c r="T469" s="39" t="s">
        <v>494</v>
      </c>
      <c r="U469" s="39" t="s">
        <v>495</v>
      </c>
      <c r="V469" s="39" t="s">
        <v>496</v>
      </c>
      <c r="W469" s="79" t="s">
        <v>681</v>
      </c>
      <c r="X469" s="40" t="s">
        <v>504</v>
      </c>
      <c r="Y469" s="41"/>
      <c r="Z469" s="274">
        <v>0</v>
      </c>
      <c r="AA469" s="42"/>
      <c r="AB469" s="43">
        <v>1900000</v>
      </c>
      <c r="AC469" s="43">
        <v>0</v>
      </c>
      <c r="AD469" s="43"/>
      <c r="AE469" s="43">
        <v>0</v>
      </c>
      <c r="AF469" s="44"/>
      <c r="AG469" s="45">
        <f t="shared" si="376"/>
        <v>0</v>
      </c>
      <c r="AH469" s="45">
        <f t="shared" si="377"/>
        <v>0</v>
      </c>
      <c r="AI469" s="45">
        <f t="shared" si="381"/>
        <v>0</v>
      </c>
      <c r="AJ469" s="46">
        <v>0</v>
      </c>
      <c r="AK469" s="46">
        <v>0</v>
      </c>
      <c r="AL469" s="46">
        <f t="shared" si="351"/>
        <v>0</v>
      </c>
      <c r="AM469" s="46">
        <v>0</v>
      </c>
      <c r="AN469" s="46">
        <f t="shared" si="359"/>
        <v>0</v>
      </c>
      <c r="AO469" s="46">
        <v>0</v>
      </c>
      <c r="AP469" s="46">
        <f t="shared" si="352"/>
        <v>0</v>
      </c>
      <c r="AQ469" s="46">
        <v>0</v>
      </c>
      <c r="AR469" s="46">
        <f t="shared" si="353"/>
        <v>0</v>
      </c>
      <c r="AS469" s="46">
        <v>0</v>
      </c>
      <c r="AT469" s="46">
        <f t="shared" si="354"/>
        <v>0</v>
      </c>
      <c r="AU469" s="80">
        <v>0</v>
      </c>
      <c r="AV469" s="46">
        <f t="shared" si="355"/>
        <v>0</v>
      </c>
      <c r="AW469" s="46">
        <v>0</v>
      </c>
      <c r="AX469" s="46">
        <f t="shared" si="356"/>
        <v>0</v>
      </c>
      <c r="AY469" s="46">
        <v>0</v>
      </c>
      <c r="AZ469" s="46">
        <f t="shared" si="360"/>
        <v>0</v>
      </c>
      <c r="BA469" s="46">
        <v>0</v>
      </c>
      <c r="BB469" s="46">
        <f t="shared" si="361"/>
        <v>0</v>
      </c>
      <c r="BC469" s="46">
        <v>0</v>
      </c>
      <c r="BD469" s="46">
        <f t="shared" si="362"/>
        <v>0</v>
      </c>
      <c r="BE469" s="46">
        <v>0</v>
      </c>
      <c r="BF469" s="46">
        <f t="shared" si="363"/>
        <v>0</v>
      </c>
      <c r="BG469" s="46">
        <v>0</v>
      </c>
      <c r="BH469" s="46">
        <f t="shared" si="364"/>
        <v>0</v>
      </c>
      <c r="BI469" s="46">
        <v>0</v>
      </c>
      <c r="BJ469" s="46">
        <f t="shared" si="365"/>
        <v>0</v>
      </c>
      <c r="BK469" s="46">
        <v>0</v>
      </c>
      <c r="BL469" s="46">
        <f t="shared" si="366"/>
        <v>0</v>
      </c>
      <c r="BM469" s="46">
        <v>0</v>
      </c>
      <c r="BN469" s="46">
        <f t="shared" si="367"/>
        <v>0</v>
      </c>
      <c r="BO469" s="46">
        <v>0</v>
      </c>
      <c r="BP469" s="46">
        <f t="shared" si="368"/>
        <v>0</v>
      </c>
      <c r="BQ469" s="46">
        <v>0</v>
      </c>
      <c r="BR469" s="46">
        <f t="shared" si="369"/>
        <v>0</v>
      </c>
      <c r="BS469" s="46">
        <v>0</v>
      </c>
      <c r="BT469" s="46">
        <f t="shared" si="370"/>
        <v>0</v>
      </c>
      <c r="BU469" s="46">
        <v>0</v>
      </c>
      <c r="BV469" s="46">
        <f t="shared" si="371"/>
        <v>0</v>
      </c>
      <c r="BW469" s="46">
        <v>0</v>
      </c>
      <c r="BX469" s="46">
        <f t="shared" si="372"/>
        <v>0</v>
      </c>
      <c r="BY469" s="46">
        <v>0</v>
      </c>
      <c r="BZ469" s="46">
        <f t="shared" si="373"/>
        <v>0</v>
      </c>
      <c r="CA469" s="47">
        <v>0</v>
      </c>
      <c r="CB469" s="46">
        <f t="shared" si="374"/>
        <v>0</v>
      </c>
      <c r="CC469" s="48">
        <v>0</v>
      </c>
      <c r="CD469" s="46">
        <f t="shared" si="375"/>
        <v>0</v>
      </c>
      <c r="CE469" s="81">
        <v>4</v>
      </c>
      <c r="CF469" s="50">
        <f t="shared" si="380"/>
        <v>0</v>
      </c>
      <c r="CG469" s="82">
        <v>236392</v>
      </c>
      <c r="CH469" s="83"/>
      <c r="CI469" s="83"/>
      <c r="CJ469" s="83"/>
      <c r="CK469" s="84"/>
      <c r="CL469" s="84"/>
      <c r="CM469" s="84"/>
      <c r="CN469" s="84"/>
      <c r="CO469" s="84"/>
      <c r="CP469" s="83"/>
      <c r="CQ469" s="83"/>
      <c r="CR469" s="83"/>
      <c r="CS469" s="83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82">
        <v>0</v>
      </c>
      <c r="DH469" s="55">
        <v>4</v>
      </c>
      <c r="DI469" s="56" t="s">
        <v>1577</v>
      </c>
      <c r="DJ469" s="57">
        <v>0</v>
      </c>
      <c r="DK469" s="57">
        <v>0</v>
      </c>
      <c r="DL469" s="57">
        <v>0</v>
      </c>
      <c r="DM469" s="57">
        <v>0</v>
      </c>
      <c r="DN469" s="57">
        <v>0</v>
      </c>
      <c r="DO469" s="57">
        <v>0</v>
      </c>
      <c r="DP469" s="58">
        <v>0</v>
      </c>
      <c r="DQ469" s="58">
        <v>0</v>
      </c>
      <c r="DR469" s="58">
        <v>0</v>
      </c>
      <c r="DS469" s="58">
        <v>0</v>
      </c>
    </row>
    <row r="470" spans="1:123" x14ac:dyDescent="0.25">
      <c r="A470" s="30" t="s">
        <v>1584</v>
      </c>
      <c r="B470" s="65">
        <v>2023350</v>
      </c>
      <c r="C470" s="66"/>
      <c r="D470" s="67" t="s">
        <v>1585</v>
      </c>
      <c r="E470" s="34" t="s">
        <v>863</v>
      </c>
      <c r="F470" s="34" t="s">
        <v>1247</v>
      </c>
      <c r="G470" s="34" t="s">
        <v>1248</v>
      </c>
      <c r="H470" s="34" t="s">
        <v>228</v>
      </c>
      <c r="I470" s="34" t="s">
        <v>678</v>
      </c>
      <c r="J470" s="34" t="s">
        <v>228</v>
      </c>
      <c r="K470" s="34" t="s">
        <v>529</v>
      </c>
      <c r="L470" s="34" t="s">
        <v>679</v>
      </c>
      <c r="M470" s="36">
        <v>1.04</v>
      </c>
      <c r="N470" s="69" t="s">
        <v>1456</v>
      </c>
      <c r="O470" s="69" t="s">
        <v>30</v>
      </c>
      <c r="P470" s="37" t="s">
        <v>493</v>
      </c>
      <c r="Q470" s="38">
        <v>2023</v>
      </c>
      <c r="R470" s="39" t="s">
        <v>470</v>
      </c>
      <c r="S470" s="37" t="s">
        <v>469</v>
      </c>
      <c r="T470" s="39" t="s">
        <v>494</v>
      </c>
      <c r="U470" s="39" t="s">
        <v>495</v>
      </c>
      <c r="V470" s="39" t="s">
        <v>496</v>
      </c>
      <c r="W470" s="79" t="s">
        <v>681</v>
      </c>
      <c r="X470" s="40" t="s">
        <v>504</v>
      </c>
      <c r="Y470" s="41"/>
      <c r="Z470" s="274">
        <v>0</v>
      </c>
      <c r="AA470" s="42"/>
      <c r="AB470" s="43">
        <v>2800000</v>
      </c>
      <c r="AC470" s="43">
        <v>0</v>
      </c>
      <c r="AD470" s="43"/>
      <c r="AE470" s="43">
        <v>0</v>
      </c>
      <c r="AF470" s="44"/>
      <c r="AG470" s="45">
        <f t="shared" si="376"/>
        <v>0</v>
      </c>
      <c r="AH470" s="45">
        <f t="shared" si="377"/>
        <v>0</v>
      </c>
      <c r="AI470" s="45">
        <f t="shared" si="381"/>
        <v>0</v>
      </c>
      <c r="AJ470" s="46">
        <v>0</v>
      </c>
      <c r="AK470" s="46">
        <v>0</v>
      </c>
      <c r="AL470" s="46">
        <f t="shared" si="351"/>
        <v>0</v>
      </c>
      <c r="AM470" s="46">
        <v>0</v>
      </c>
      <c r="AN470" s="46">
        <f t="shared" si="359"/>
        <v>0</v>
      </c>
      <c r="AO470" s="46">
        <v>0</v>
      </c>
      <c r="AP470" s="46">
        <f t="shared" si="352"/>
        <v>0</v>
      </c>
      <c r="AQ470" s="46">
        <v>0</v>
      </c>
      <c r="AR470" s="46">
        <f t="shared" si="353"/>
        <v>0</v>
      </c>
      <c r="AS470" s="46">
        <v>0</v>
      </c>
      <c r="AT470" s="46">
        <f t="shared" si="354"/>
        <v>0</v>
      </c>
      <c r="AU470" s="46">
        <v>0</v>
      </c>
      <c r="AV470" s="46">
        <f t="shared" si="355"/>
        <v>0</v>
      </c>
      <c r="AW470" s="80">
        <v>0</v>
      </c>
      <c r="AX470" s="46">
        <f t="shared" si="356"/>
        <v>0</v>
      </c>
      <c r="AY470" s="46">
        <v>0</v>
      </c>
      <c r="AZ470" s="46">
        <f t="shared" si="360"/>
        <v>0</v>
      </c>
      <c r="BA470" s="46">
        <v>0</v>
      </c>
      <c r="BB470" s="46">
        <f t="shared" si="361"/>
        <v>0</v>
      </c>
      <c r="BC470" s="46">
        <v>0</v>
      </c>
      <c r="BD470" s="46">
        <f t="shared" si="362"/>
        <v>0</v>
      </c>
      <c r="BE470" s="46">
        <v>0</v>
      </c>
      <c r="BF470" s="46">
        <f t="shared" si="363"/>
        <v>0</v>
      </c>
      <c r="BG470" s="46">
        <v>0</v>
      </c>
      <c r="BH470" s="46">
        <f t="shared" si="364"/>
        <v>0</v>
      </c>
      <c r="BI470" s="46">
        <v>0</v>
      </c>
      <c r="BJ470" s="46">
        <f t="shared" si="365"/>
        <v>0</v>
      </c>
      <c r="BK470" s="46">
        <v>0</v>
      </c>
      <c r="BL470" s="46">
        <f t="shared" si="366"/>
        <v>0</v>
      </c>
      <c r="BM470" s="46">
        <v>0</v>
      </c>
      <c r="BN470" s="46">
        <f t="shared" si="367"/>
        <v>0</v>
      </c>
      <c r="BO470" s="46">
        <v>0</v>
      </c>
      <c r="BP470" s="46">
        <f t="shared" si="368"/>
        <v>0</v>
      </c>
      <c r="BQ470" s="46">
        <v>0</v>
      </c>
      <c r="BR470" s="46">
        <f t="shared" si="369"/>
        <v>0</v>
      </c>
      <c r="BS470" s="46">
        <v>0</v>
      </c>
      <c r="BT470" s="46">
        <f t="shared" si="370"/>
        <v>0</v>
      </c>
      <c r="BU470" s="46">
        <v>0</v>
      </c>
      <c r="BV470" s="46">
        <f t="shared" si="371"/>
        <v>0</v>
      </c>
      <c r="BW470" s="46">
        <v>0</v>
      </c>
      <c r="BX470" s="46">
        <f t="shared" si="372"/>
        <v>0</v>
      </c>
      <c r="BY470" s="46">
        <v>0</v>
      </c>
      <c r="BZ470" s="46">
        <f t="shared" si="373"/>
        <v>0</v>
      </c>
      <c r="CA470" s="47">
        <v>0</v>
      </c>
      <c r="CB470" s="46">
        <f t="shared" si="374"/>
        <v>0</v>
      </c>
      <c r="CC470" s="48">
        <v>0</v>
      </c>
      <c r="CD470" s="46">
        <f t="shared" si="375"/>
        <v>0</v>
      </c>
      <c r="CE470" s="81">
        <v>4</v>
      </c>
      <c r="CF470" s="50">
        <f t="shared" si="380"/>
        <v>0</v>
      </c>
      <c r="CG470" s="82">
        <v>53768</v>
      </c>
      <c r="CH470" s="83"/>
      <c r="CI470" s="83"/>
      <c r="CJ470" s="83"/>
      <c r="CK470" s="84"/>
      <c r="CL470" s="84"/>
      <c r="CM470" s="84"/>
      <c r="CN470" s="84"/>
      <c r="CO470" s="84"/>
      <c r="CP470" s="84"/>
      <c r="CQ470" s="83"/>
      <c r="CR470" s="83"/>
      <c r="CS470" s="83"/>
      <c r="CT470" s="83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82">
        <v>0</v>
      </c>
      <c r="DH470" s="55">
        <v>4</v>
      </c>
      <c r="DI470" s="56" t="s">
        <v>1577</v>
      </c>
      <c r="DJ470" s="57">
        <v>0</v>
      </c>
      <c r="DK470" s="57">
        <v>0</v>
      </c>
      <c r="DL470" s="57">
        <v>0</v>
      </c>
      <c r="DM470" s="57">
        <v>0</v>
      </c>
      <c r="DN470" s="57">
        <v>0</v>
      </c>
      <c r="DO470" s="57">
        <v>0</v>
      </c>
      <c r="DP470" s="58">
        <v>0</v>
      </c>
      <c r="DQ470" s="58">
        <v>0</v>
      </c>
      <c r="DR470" s="58">
        <v>0</v>
      </c>
      <c r="DS470" s="58">
        <v>0</v>
      </c>
    </row>
    <row r="471" spans="1:123" x14ac:dyDescent="0.25">
      <c r="A471" s="30" t="s">
        <v>1586</v>
      </c>
      <c r="B471" s="65">
        <v>2023351</v>
      </c>
      <c r="C471" s="66"/>
      <c r="D471" s="67" t="s">
        <v>1587</v>
      </c>
      <c r="E471" s="34" t="s">
        <v>863</v>
      </c>
      <c r="F471" s="34" t="s">
        <v>1247</v>
      </c>
      <c r="G471" s="34" t="s">
        <v>1248</v>
      </c>
      <c r="H471" s="34" t="s">
        <v>228</v>
      </c>
      <c r="I471" s="34" t="s">
        <v>678</v>
      </c>
      <c r="J471" s="34" t="s">
        <v>228</v>
      </c>
      <c r="K471" s="34" t="s">
        <v>529</v>
      </c>
      <c r="L471" s="34" t="s">
        <v>679</v>
      </c>
      <c r="M471" s="36">
        <v>1.04</v>
      </c>
      <c r="N471" s="69" t="s">
        <v>1456</v>
      </c>
      <c r="O471" s="69" t="s">
        <v>30</v>
      </c>
      <c r="P471" s="37" t="s">
        <v>493</v>
      </c>
      <c r="Q471" s="38">
        <v>2023</v>
      </c>
      <c r="R471" s="39" t="s">
        <v>470</v>
      </c>
      <c r="S471" s="37" t="s">
        <v>469</v>
      </c>
      <c r="T471" s="39" t="s">
        <v>494</v>
      </c>
      <c r="U471" s="39" t="s">
        <v>495</v>
      </c>
      <c r="V471" s="39" t="s">
        <v>496</v>
      </c>
      <c r="W471" s="79" t="s">
        <v>681</v>
      </c>
      <c r="X471" s="40" t="s">
        <v>504</v>
      </c>
      <c r="Y471" s="41"/>
      <c r="Z471" s="274">
        <v>0</v>
      </c>
      <c r="AA471" s="42"/>
      <c r="AB471" s="43">
        <v>500000</v>
      </c>
      <c r="AC471" s="43">
        <v>0</v>
      </c>
      <c r="AD471" s="43"/>
      <c r="AE471" s="43">
        <v>0</v>
      </c>
      <c r="AF471" s="44"/>
      <c r="AG471" s="45">
        <f t="shared" si="376"/>
        <v>0</v>
      </c>
      <c r="AH471" s="45">
        <f t="shared" si="377"/>
        <v>0</v>
      </c>
      <c r="AI471" s="45">
        <f t="shared" si="381"/>
        <v>0</v>
      </c>
      <c r="AJ471" s="46">
        <v>0</v>
      </c>
      <c r="AK471" s="46">
        <v>0</v>
      </c>
      <c r="AL471" s="46">
        <f t="shared" si="351"/>
        <v>0</v>
      </c>
      <c r="AM471" s="46">
        <v>0</v>
      </c>
      <c r="AN471" s="46">
        <f t="shared" si="359"/>
        <v>0</v>
      </c>
      <c r="AO471" s="46">
        <v>0</v>
      </c>
      <c r="AP471" s="46">
        <f t="shared" si="352"/>
        <v>0</v>
      </c>
      <c r="AQ471" s="46">
        <v>0</v>
      </c>
      <c r="AR471" s="46">
        <f t="shared" si="353"/>
        <v>0</v>
      </c>
      <c r="AS471" s="46">
        <v>0</v>
      </c>
      <c r="AT471" s="46">
        <f t="shared" si="354"/>
        <v>0</v>
      </c>
      <c r="AU471" s="46">
        <v>0</v>
      </c>
      <c r="AV471" s="46">
        <f t="shared" si="355"/>
        <v>0</v>
      </c>
      <c r="AW471" s="46">
        <v>0</v>
      </c>
      <c r="AX471" s="46">
        <f t="shared" si="356"/>
        <v>0</v>
      </c>
      <c r="AY471" s="80">
        <v>0</v>
      </c>
      <c r="AZ471" s="46">
        <f t="shared" si="360"/>
        <v>0</v>
      </c>
      <c r="BA471" s="46">
        <v>0</v>
      </c>
      <c r="BB471" s="46">
        <f t="shared" si="361"/>
        <v>0</v>
      </c>
      <c r="BC471" s="46">
        <v>0</v>
      </c>
      <c r="BD471" s="46">
        <f t="shared" si="362"/>
        <v>0</v>
      </c>
      <c r="BE471" s="46">
        <v>0</v>
      </c>
      <c r="BF471" s="46">
        <f t="shared" si="363"/>
        <v>0</v>
      </c>
      <c r="BG471" s="46">
        <v>0</v>
      </c>
      <c r="BH471" s="46">
        <f t="shared" si="364"/>
        <v>0</v>
      </c>
      <c r="BI471" s="46">
        <v>0</v>
      </c>
      <c r="BJ471" s="46">
        <f t="shared" si="365"/>
        <v>0</v>
      </c>
      <c r="BK471" s="46">
        <v>0</v>
      </c>
      <c r="BL471" s="46">
        <f t="shared" si="366"/>
        <v>0</v>
      </c>
      <c r="BM471" s="46">
        <v>0</v>
      </c>
      <c r="BN471" s="46">
        <f t="shared" si="367"/>
        <v>0</v>
      </c>
      <c r="BO471" s="46">
        <v>0</v>
      </c>
      <c r="BP471" s="46">
        <f t="shared" si="368"/>
        <v>0</v>
      </c>
      <c r="BQ471" s="46">
        <v>0</v>
      </c>
      <c r="BR471" s="46">
        <f t="shared" si="369"/>
        <v>0</v>
      </c>
      <c r="BS471" s="46">
        <v>0</v>
      </c>
      <c r="BT471" s="46">
        <f t="shared" si="370"/>
        <v>0</v>
      </c>
      <c r="BU471" s="46">
        <v>0</v>
      </c>
      <c r="BV471" s="46">
        <f t="shared" si="371"/>
        <v>0</v>
      </c>
      <c r="BW471" s="46">
        <v>0</v>
      </c>
      <c r="BX471" s="46">
        <f t="shared" si="372"/>
        <v>0</v>
      </c>
      <c r="BY471" s="46">
        <v>0</v>
      </c>
      <c r="BZ471" s="46">
        <f t="shared" si="373"/>
        <v>0</v>
      </c>
      <c r="CA471" s="47">
        <v>0</v>
      </c>
      <c r="CB471" s="46">
        <f t="shared" si="374"/>
        <v>0</v>
      </c>
      <c r="CC471" s="48">
        <v>0</v>
      </c>
      <c r="CD471" s="46">
        <f t="shared" si="375"/>
        <v>0</v>
      </c>
      <c r="CE471" s="81">
        <v>4</v>
      </c>
      <c r="CF471" s="50">
        <f t="shared" si="380"/>
        <v>0</v>
      </c>
      <c r="CG471" s="82">
        <v>84344</v>
      </c>
      <c r="CH471" s="83"/>
      <c r="CI471" s="83"/>
      <c r="CJ471" s="83"/>
      <c r="CK471" s="84"/>
      <c r="CL471" s="84"/>
      <c r="CM471" s="84"/>
      <c r="CN471" s="84"/>
      <c r="CO471" s="84"/>
      <c r="CP471" s="84"/>
      <c r="CQ471" s="84"/>
      <c r="CR471" s="83"/>
      <c r="CS471" s="83"/>
      <c r="CT471" s="83"/>
      <c r="CU471" s="83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82">
        <v>0</v>
      </c>
      <c r="DH471" s="55">
        <v>4</v>
      </c>
      <c r="DI471" s="56" t="s">
        <v>1577</v>
      </c>
      <c r="DJ471" s="57">
        <v>0</v>
      </c>
      <c r="DK471" s="57">
        <v>0</v>
      </c>
      <c r="DL471" s="57">
        <v>0</v>
      </c>
      <c r="DM471" s="57">
        <v>0</v>
      </c>
      <c r="DN471" s="57">
        <v>0</v>
      </c>
      <c r="DO471" s="57">
        <v>0</v>
      </c>
      <c r="DP471" s="58">
        <v>0</v>
      </c>
      <c r="DQ471" s="58">
        <v>0</v>
      </c>
      <c r="DR471" s="58">
        <v>0</v>
      </c>
      <c r="DS471" s="58">
        <v>0</v>
      </c>
    </row>
    <row r="472" spans="1:123" x14ac:dyDescent="0.25">
      <c r="A472" s="30" t="s">
        <v>1588</v>
      </c>
      <c r="B472" s="65">
        <v>2023352</v>
      </c>
      <c r="C472" s="66"/>
      <c r="D472" s="67" t="s">
        <v>1589</v>
      </c>
      <c r="E472" s="34" t="s">
        <v>863</v>
      </c>
      <c r="F472" s="34" t="s">
        <v>1247</v>
      </c>
      <c r="G472" s="34" t="s">
        <v>1248</v>
      </c>
      <c r="H472" s="34" t="s">
        <v>228</v>
      </c>
      <c r="I472" s="34" t="s">
        <v>678</v>
      </c>
      <c r="J472" s="34" t="s">
        <v>228</v>
      </c>
      <c r="K472" s="34" t="s">
        <v>529</v>
      </c>
      <c r="L472" s="34" t="s">
        <v>679</v>
      </c>
      <c r="M472" s="36">
        <v>1.04</v>
      </c>
      <c r="N472" s="69" t="s">
        <v>1456</v>
      </c>
      <c r="O472" s="69" t="s">
        <v>30</v>
      </c>
      <c r="P472" s="37" t="s">
        <v>493</v>
      </c>
      <c r="Q472" s="38">
        <v>2023</v>
      </c>
      <c r="R472" s="39" t="s">
        <v>470</v>
      </c>
      <c r="S472" s="37" t="s">
        <v>469</v>
      </c>
      <c r="T472" s="39" t="s">
        <v>494</v>
      </c>
      <c r="U472" s="39" t="s">
        <v>495</v>
      </c>
      <c r="V472" s="39" t="s">
        <v>496</v>
      </c>
      <c r="W472" s="79" t="s">
        <v>681</v>
      </c>
      <c r="X472" s="40" t="s">
        <v>504</v>
      </c>
      <c r="Y472" s="41"/>
      <c r="Z472" s="274">
        <v>0</v>
      </c>
      <c r="AA472" s="42"/>
      <c r="AB472" s="43">
        <v>1400000</v>
      </c>
      <c r="AC472" s="43">
        <v>0</v>
      </c>
      <c r="AD472" s="43"/>
      <c r="AE472" s="43">
        <v>0</v>
      </c>
      <c r="AF472" s="44"/>
      <c r="AG472" s="45">
        <f t="shared" si="376"/>
        <v>0</v>
      </c>
      <c r="AH472" s="45">
        <f t="shared" si="377"/>
        <v>0</v>
      </c>
      <c r="AI472" s="45">
        <f t="shared" si="381"/>
        <v>0</v>
      </c>
      <c r="AJ472" s="46">
        <v>0</v>
      </c>
      <c r="AK472" s="46">
        <v>0</v>
      </c>
      <c r="AL472" s="46">
        <f t="shared" si="351"/>
        <v>0</v>
      </c>
      <c r="AM472" s="46">
        <v>0</v>
      </c>
      <c r="AN472" s="46">
        <f t="shared" si="359"/>
        <v>0</v>
      </c>
      <c r="AO472" s="46">
        <v>0</v>
      </c>
      <c r="AP472" s="46">
        <f t="shared" si="352"/>
        <v>0</v>
      </c>
      <c r="AQ472" s="46">
        <v>0</v>
      </c>
      <c r="AR472" s="46">
        <f t="shared" si="353"/>
        <v>0</v>
      </c>
      <c r="AS472" s="46">
        <v>0</v>
      </c>
      <c r="AT472" s="46">
        <f t="shared" si="354"/>
        <v>0</v>
      </c>
      <c r="AU472" s="46">
        <v>0</v>
      </c>
      <c r="AV472" s="46">
        <f t="shared" si="355"/>
        <v>0</v>
      </c>
      <c r="AW472" s="46">
        <v>0</v>
      </c>
      <c r="AX472" s="46">
        <f t="shared" si="356"/>
        <v>0</v>
      </c>
      <c r="AY472" s="46">
        <v>0</v>
      </c>
      <c r="AZ472" s="46">
        <f t="shared" si="360"/>
        <v>0</v>
      </c>
      <c r="BA472" s="80">
        <v>0</v>
      </c>
      <c r="BB472" s="46">
        <f t="shared" si="361"/>
        <v>0</v>
      </c>
      <c r="BC472" s="46">
        <v>0</v>
      </c>
      <c r="BD472" s="46">
        <f t="shared" si="362"/>
        <v>0</v>
      </c>
      <c r="BE472" s="46">
        <v>0</v>
      </c>
      <c r="BF472" s="46">
        <f t="shared" si="363"/>
        <v>0</v>
      </c>
      <c r="BG472" s="46">
        <v>0</v>
      </c>
      <c r="BH472" s="46">
        <f t="shared" si="364"/>
        <v>0</v>
      </c>
      <c r="BI472" s="46">
        <v>0</v>
      </c>
      <c r="BJ472" s="46">
        <f t="shared" si="365"/>
        <v>0</v>
      </c>
      <c r="BK472" s="46">
        <v>0</v>
      </c>
      <c r="BL472" s="46">
        <f t="shared" si="366"/>
        <v>0</v>
      </c>
      <c r="BM472" s="46">
        <v>0</v>
      </c>
      <c r="BN472" s="46">
        <f t="shared" si="367"/>
        <v>0</v>
      </c>
      <c r="BO472" s="46">
        <v>0</v>
      </c>
      <c r="BP472" s="46">
        <f t="shared" si="368"/>
        <v>0</v>
      </c>
      <c r="BQ472" s="46">
        <v>0</v>
      </c>
      <c r="BR472" s="46">
        <f t="shared" si="369"/>
        <v>0</v>
      </c>
      <c r="BS472" s="46">
        <v>0</v>
      </c>
      <c r="BT472" s="46">
        <f t="shared" si="370"/>
        <v>0</v>
      </c>
      <c r="BU472" s="46">
        <v>0</v>
      </c>
      <c r="BV472" s="46">
        <f t="shared" si="371"/>
        <v>0</v>
      </c>
      <c r="BW472" s="46">
        <v>0</v>
      </c>
      <c r="BX472" s="46">
        <f t="shared" si="372"/>
        <v>0</v>
      </c>
      <c r="BY472" s="46">
        <v>0</v>
      </c>
      <c r="BZ472" s="46">
        <f t="shared" si="373"/>
        <v>0</v>
      </c>
      <c r="CA472" s="47">
        <v>0</v>
      </c>
      <c r="CB472" s="46">
        <f t="shared" si="374"/>
        <v>0</v>
      </c>
      <c r="CC472" s="48">
        <v>0</v>
      </c>
      <c r="CD472" s="46">
        <f t="shared" si="375"/>
        <v>0</v>
      </c>
      <c r="CE472" s="81">
        <v>4</v>
      </c>
      <c r="CF472" s="50">
        <f t="shared" si="380"/>
        <v>0</v>
      </c>
      <c r="CG472" s="82">
        <v>135980</v>
      </c>
      <c r="CH472" s="83"/>
      <c r="CI472" s="83"/>
      <c r="CJ472" s="83"/>
      <c r="CK472" s="84"/>
      <c r="CL472" s="84"/>
      <c r="CM472" s="84"/>
      <c r="CN472" s="84"/>
      <c r="CO472" s="84"/>
      <c r="CP472" s="84"/>
      <c r="CQ472" s="84"/>
      <c r="CR472" s="84"/>
      <c r="CS472" s="83"/>
      <c r="CT472" s="83"/>
      <c r="CU472" s="83"/>
      <c r="CV472" s="83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82">
        <v>0</v>
      </c>
      <c r="DH472" s="55">
        <v>4</v>
      </c>
      <c r="DI472" s="56" t="s">
        <v>1577</v>
      </c>
      <c r="DJ472" s="57">
        <v>0</v>
      </c>
      <c r="DK472" s="57">
        <v>0</v>
      </c>
      <c r="DL472" s="57">
        <v>0</v>
      </c>
      <c r="DM472" s="57">
        <v>0</v>
      </c>
      <c r="DN472" s="57">
        <v>0</v>
      </c>
      <c r="DO472" s="57">
        <v>0</v>
      </c>
      <c r="DP472" s="58">
        <v>0</v>
      </c>
      <c r="DQ472" s="58">
        <v>0</v>
      </c>
      <c r="DR472" s="58">
        <v>0</v>
      </c>
      <c r="DS472" s="58">
        <v>0</v>
      </c>
    </row>
    <row r="473" spans="1:123" x14ac:dyDescent="0.25">
      <c r="A473" s="30" t="s">
        <v>1590</v>
      </c>
      <c r="B473" s="65">
        <v>2023353</v>
      </c>
      <c r="C473" s="66"/>
      <c r="D473" s="67" t="s">
        <v>1591</v>
      </c>
      <c r="E473" s="34" t="s">
        <v>863</v>
      </c>
      <c r="F473" s="34" t="s">
        <v>1247</v>
      </c>
      <c r="G473" s="34" t="s">
        <v>1248</v>
      </c>
      <c r="H473" s="34" t="s">
        <v>228</v>
      </c>
      <c r="I473" s="34" t="s">
        <v>678</v>
      </c>
      <c r="J473" s="34" t="s">
        <v>228</v>
      </c>
      <c r="K473" s="34" t="s">
        <v>529</v>
      </c>
      <c r="L473" s="34" t="s">
        <v>679</v>
      </c>
      <c r="M473" s="36">
        <v>1.04</v>
      </c>
      <c r="N473" s="69" t="s">
        <v>1456</v>
      </c>
      <c r="O473" s="69" t="s">
        <v>30</v>
      </c>
      <c r="P473" s="37" t="s">
        <v>493</v>
      </c>
      <c r="Q473" s="38">
        <v>2023</v>
      </c>
      <c r="R473" s="39" t="s">
        <v>470</v>
      </c>
      <c r="S473" s="37" t="s">
        <v>469</v>
      </c>
      <c r="T473" s="39" t="s">
        <v>494</v>
      </c>
      <c r="U473" s="39" t="s">
        <v>495</v>
      </c>
      <c r="V473" s="39" t="s">
        <v>496</v>
      </c>
      <c r="W473" s="79" t="s">
        <v>681</v>
      </c>
      <c r="X473" s="40" t="s">
        <v>504</v>
      </c>
      <c r="Y473" s="41"/>
      <c r="Z473" s="274">
        <v>0</v>
      </c>
      <c r="AA473" s="42"/>
      <c r="AB473" s="43">
        <v>1600000</v>
      </c>
      <c r="AC473" s="43">
        <v>0</v>
      </c>
      <c r="AD473" s="43"/>
      <c r="AE473" s="43">
        <v>0</v>
      </c>
      <c r="AF473" s="44"/>
      <c r="AG473" s="45">
        <f t="shared" si="376"/>
        <v>0</v>
      </c>
      <c r="AH473" s="45">
        <f t="shared" si="377"/>
        <v>0</v>
      </c>
      <c r="AI473" s="45">
        <f t="shared" si="381"/>
        <v>0</v>
      </c>
      <c r="AJ473" s="46">
        <v>0</v>
      </c>
      <c r="AK473" s="46">
        <v>0</v>
      </c>
      <c r="AL473" s="46">
        <f t="shared" si="351"/>
        <v>0</v>
      </c>
      <c r="AM473" s="46">
        <v>0</v>
      </c>
      <c r="AN473" s="46">
        <f t="shared" si="359"/>
        <v>0</v>
      </c>
      <c r="AO473" s="46">
        <v>0</v>
      </c>
      <c r="AP473" s="46">
        <f t="shared" si="352"/>
        <v>0</v>
      </c>
      <c r="AQ473" s="46">
        <v>0</v>
      </c>
      <c r="AR473" s="46">
        <f t="shared" si="353"/>
        <v>0</v>
      </c>
      <c r="AS473" s="46">
        <v>0</v>
      </c>
      <c r="AT473" s="46">
        <f t="shared" si="354"/>
        <v>0</v>
      </c>
      <c r="AU473" s="46">
        <v>0</v>
      </c>
      <c r="AV473" s="46">
        <f t="shared" si="355"/>
        <v>0</v>
      </c>
      <c r="AW473" s="46">
        <v>0</v>
      </c>
      <c r="AX473" s="46">
        <f t="shared" si="356"/>
        <v>0</v>
      </c>
      <c r="AY473" s="46">
        <v>0</v>
      </c>
      <c r="AZ473" s="46">
        <f t="shared" si="360"/>
        <v>0</v>
      </c>
      <c r="BA473" s="46">
        <v>0</v>
      </c>
      <c r="BB473" s="46">
        <f t="shared" si="361"/>
        <v>0</v>
      </c>
      <c r="BC473" s="80">
        <v>0</v>
      </c>
      <c r="BD473" s="46">
        <f t="shared" si="362"/>
        <v>0</v>
      </c>
      <c r="BE473" s="46">
        <v>0</v>
      </c>
      <c r="BF473" s="46">
        <f t="shared" si="363"/>
        <v>0</v>
      </c>
      <c r="BG473" s="46">
        <v>0</v>
      </c>
      <c r="BH473" s="46">
        <f t="shared" si="364"/>
        <v>0</v>
      </c>
      <c r="BI473" s="46">
        <v>0</v>
      </c>
      <c r="BJ473" s="46">
        <f t="shared" si="365"/>
        <v>0</v>
      </c>
      <c r="BK473" s="46">
        <v>0</v>
      </c>
      <c r="BL473" s="46">
        <f t="shared" si="366"/>
        <v>0</v>
      </c>
      <c r="BM473" s="46">
        <v>0</v>
      </c>
      <c r="BN473" s="46">
        <f t="shared" si="367"/>
        <v>0</v>
      </c>
      <c r="BO473" s="46">
        <v>0</v>
      </c>
      <c r="BP473" s="46">
        <f t="shared" si="368"/>
        <v>0</v>
      </c>
      <c r="BQ473" s="46">
        <v>0</v>
      </c>
      <c r="BR473" s="46">
        <f t="shared" si="369"/>
        <v>0</v>
      </c>
      <c r="BS473" s="46">
        <v>0</v>
      </c>
      <c r="BT473" s="46">
        <f t="shared" si="370"/>
        <v>0</v>
      </c>
      <c r="BU473" s="46">
        <v>0</v>
      </c>
      <c r="BV473" s="46">
        <f t="shared" si="371"/>
        <v>0</v>
      </c>
      <c r="BW473" s="46">
        <v>0</v>
      </c>
      <c r="BX473" s="46">
        <f t="shared" si="372"/>
        <v>0</v>
      </c>
      <c r="BY473" s="46">
        <v>0</v>
      </c>
      <c r="BZ473" s="46">
        <f t="shared" si="373"/>
        <v>0</v>
      </c>
      <c r="CA473" s="47">
        <v>0</v>
      </c>
      <c r="CB473" s="46">
        <f t="shared" si="374"/>
        <v>0</v>
      </c>
      <c r="CC473" s="48">
        <v>0</v>
      </c>
      <c r="CD473" s="46">
        <f t="shared" si="375"/>
        <v>0</v>
      </c>
      <c r="CE473" s="81">
        <v>4</v>
      </c>
      <c r="CF473" s="50">
        <f t="shared" si="380"/>
        <v>0</v>
      </c>
      <c r="CG473" s="82">
        <v>236392</v>
      </c>
      <c r="CH473" s="83"/>
      <c r="CI473" s="83"/>
      <c r="CJ473" s="83"/>
      <c r="CK473" s="84"/>
      <c r="CL473" s="84"/>
      <c r="CM473" s="84"/>
      <c r="CN473" s="84"/>
      <c r="CO473" s="84"/>
      <c r="CP473" s="84"/>
      <c r="CQ473" s="84"/>
      <c r="CR473" s="84"/>
      <c r="CS473" s="84"/>
      <c r="CT473" s="83"/>
      <c r="CU473" s="83"/>
      <c r="CV473" s="83"/>
      <c r="CW473" s="83"/>
      <c r="CX473" s="84"/>
      <c r="CY473" s="84"/>
      <c r="CZ473" s="84"/>
      <c r="DA473" s="84"/>
      <c r="DB473" s="84"/>
      <c r="DC473" s="84"/>
      <c r="DD473" s="84"/>
      <c r="DE473" s="84"/>
      <c r="DF473" s="84"/>
      <c r="DG473" s="82">
        <v>0</v>
      </c>
      <c r="DH473" s="55">
        <v>4</v>
      </c>
      <c r="DI473" s="56" t="s">
        <v>1577</v>
      </c>
      <c r="DJ473" s="57">
        <v>0</v>
      </c>
      <c r="DK473" s="57">
        <v>0</v>
      </c>
      <c r="DL473" s="57">
        <v>0</v>
      </c>
      <c r="DM473" s="57">
        <v>0</v>
      </c>
      <c r="DN473" s="57">
        <v>0</v>
      </c>
      <c r="DO473" s="57">
        <v>0</v>
      </c>
      <c r="DP473" s="58">
        <v>0</v>
      </c>
      <c r="DQ473" s="58">
        <v>0</v>
      </c>
      <c r="DR473" s="58">
        <v>0</v>
      </c>
      <c r="DS473" s="58">
        <v>0</v>
      </c>
    </row>
    <row r="474" spans="1:123" x14ac:dyDescent="0.25">
      <c r="A474" s="30" t="s">
        <v>1592</v>
      </c>
      <c r="B474" s="65">
        <v>2023354</v>
      </c>
      <c r="C474" s="66"/>
      <c r="D474" s="67" t="s">
        <v>1593</v>
      </c>
      <c r="E474" s="34" t="s">
        <v>863</v>
      </c>
      <c r="F474" s="34" t="s">
        <v>1247</v>
      </c>
      <c r="G474" s="34" t="s">
        <v>1248</v>
      </c>
      <c r="H474" s="34" t="s">
        <v>228</v>
      </c>
      <c r="I474" s="34" t="s">
        <v>678</v>
      </c>
      <c r="J474" s="34" t="s">
        <v>228</v>
      </c>
      <c r="K474" s="34" t="s">
        <v>529</v>
      </c>
      <c r="L474" s="34" t="s">
        <v>679</v>
      </c>
      <c r="M474" s="36">
        <v>1.04</v>
      </c>
      <c r="N474" s="69" t="s">
        <v>1456</v>
      </c>
      <c r="O474" s="69" t="s">
        <v>30</v>
      </c>
      <c r="P474" s="37" t="s">
        <v>493</v>
      </c>
      <c r="Q474" s="38">
        <v>2023</v>
      </c>
      <c r="R474" s="39" t="s">
        <v>470</v>
      </c>
      <c r="S474" s="37" t="s">
        <v>469</v>
      </c>
      <c r="T474" s="39" t="s">
        <v>494</v>
      </c>
      <c r="U474" s="39" t="s">
        <v>495</v>
      </c>
      <c r="V474" s="39" t="s">
        <v>496</v>
      </c>
      <c r="W474" s="79" t="s">
        <v>681</v>
      </c>
      <c r="X474" s="40" t="s">
        <v>504</v>
      </c>
      <c r="Y474" s="41"/>
      <c r="Z474" s="274">
        <v>0</v>
      </c>
      <c r="AA474" s="42"/>
      <c r="AB474" s="43">
        <v>3000000</v>
      </c>
      <c r="AC474" s="43">
        <v>0</v>
      </c>
      <c r="AD474" s="43"/>
      <c r="AE474" s="43">
        <v>0</v>
      </c>
      <c r="AF474" s="44"/>
      <c r="AG474" s="45">
        <f t="shared" si="376"/>
        <v>0</v>
      </c>
      <c r="AH474" s="45">
        <f t="shared" si="377"/>
        <v>0</v>
      </c>
      <c r="AI474" s="45">
        <f t="shared" si="381"/>
        <v>0</v>
      </c>
      <c r="AJ474" s="46">
        <v>0</v>
      </c>
      <c r="AK474" s="46">
        <v>0</v>
      </c>
      <c r="AL474" s="46">
        <f t="shared" si="351"/>
        <v>0</v>
      </c>
      <c r="AM474" s="46">
        <v>0</v>
      </c>
      <c r="AN474" s="46">
        <f t="shared" si="359"/>
        <v>0</v>
      </c>
      <c r="AO474" s="46">
        <v>0</v>
      </c>
      <c r="AP474" s="46">
        <f t="shared" si="352"/>
        <v>0</v>
      </c>
      <c r="AQ474" s="46">
        <v>0</v>
      </c>
      <c r="AR474" s="46">
        <f t="shared" si="353"/>
        <v>0</v>
      </c>
      <c r="AS474" s="46">
        <v>0</v>
      </c>
      <c r="AT474" s="46">
        <f t="shared" si="354"/>
        <v>0</v>
      </c>
      <c r="AU474" s="46">
        <v>0</v>
      </c>
      <c r="AV474" s="46">
        <f t="shared" si="355"/>
        <v>0</v>
      </c>
      <c r="AW474" s="46">
        <v>0</v>
      </c>
      <c r="AX474" s="46">
        <f t="shared" si="356"/>
        <v>0</v>
      </c>
      <c r="AY474" s="46">
        <v>0</v>
      </c>
      <c r="AZ474" s="46">
        <f t="shared" si="360"/>
        <v>0</v>
      </c>
      <c r="BA474" s="46">
        <v>0</v>
      </c>
      <c r="BB474" s="46">
        <f t="shared" si="361"/>
        <v>0</v>
      </c>
      <c r="BC474" s="46">
        <v>0</v>
      </c>
      <c r="BD474" s="46">
        <f t="shared" si="362"/>
        <v>0</v>
      </c>
      <c r="BE474" s="80">
        <v>0</v>
      </c>
      <c r="BF474" s="46">
        <f t="shared" si="363"/>
        <v>0</v>
      </c>
      <c r="BG474" s="46">
        <v>0</v>
      </c>
      <c r="BH474" s="46">
        <f t="shared" si="364"/>
        <v>0</v>
      </c>
      <c r="BI474" s="46">
        <v>0</v>
      </c>
      <c r="BJ474" s="46">
        <f t="shared" si="365"/>
        <v>0</v>
      </c>
      <c r="BK474" s="46">
        <v>0</v>
      </c>
      <c r="BL474" s="46">
        <f t="shared" si="366"/>
        <v>0</v>
      </c>
      <c r="BM474" s="46">
        <v>0</v>
      </c>
      <c r="BN474" s="46">
        <f t="shared" si="367"/>
        <v>0</v>
      </c>
      <c r="BO474" s="46">
        <v>0</v>
      </c>
      <c r="BP474" s="46">
        <f t="shared" si="368"/>
        <v>0</v>
      </c>
      <c r="BQ474" s="46">
        <v>0</v>
      </c>
      <c r="BR474" s="46">
        <f t="shared" si="369"/>
        <v>0</v>
      </c>
      <c r="BS474" s="46">
        <v>0</v>
      </c>
      <c r="BT474" s="46">
        <f t="shared" si="370"/>
        <v>0</v>
      </c>
      <c r="BU474" s="46">
        <v>0</v>
      </c>
      <c r="BV474" s="46">
        <f t="shared" si="371"/>
        <v>0</v>
      </c>
      <c r="BW474" s="46">
        <v>0</v>
      </c>
      <c r="BX474" s="46">
        <f t="shared" si="372"/>
        <v>0</v>
      </c>
      <c r="BY474" s="46">
        <v>0</v>
      </c>
      <c r="BZ474" s="46">
        <f t="shared" si="373"/>
        <v>0</v>
      </c>
      <c r="CA474" s="47">
        <v>0</v>
      </c>
      <c r="CB474" s="46">
        <f t="shared" si="374"/>
        <v>0</v>
      </c>
      <c r="CC474" s="48">
        <v>0</v>
      </c>
      <c r="CD474" s="46">
        <f t="shared" si="375"/>
        <v>0</v>
      </c>
      <c r="CE474" s="81">
        <v>4</v>
      </c>
      <c r="CF474" s="50">
        <f t="shared" si="380"/>
        <v>0</v>
      </c>
      <c r="CG474" s="82">
        <v>53768</v>
      </c>
      <c r="CH474" s="83"/>
      <c r="CI474" s="83"/>
      <c r="CJ474" s="83"/>
      <c r="CK474" s="84"/>
      <c r="CL474" s="84"/>
      <c r="CM474" s="84"/>
      <c r="CN474" s="84"/>
      <c r="CO474" s="84"/>
      <c r="CP474" s="84"/>
      <c r="CQ474" s="84"/>
      <c r="CR474" s="84"/>
      <c r="CS474" s="84"/>
      <c r="CT474" s="84"/>
      <c r="CU474" s="83"/>
      <c r="CV474" s="83"/>
      <c r="CW474" s="83"/>
      <c r="CX474" s="83"/>
      <c r="CY474" s="84"/>
      <c r="CZ474" s="84"/>
      <c r="DA474" s="84"/>
      <c r="DB474" s="84"/>
      <c r="DC474" s="84"/>
      <c r="DD474" s="84"/>
      <c r="DE474" s="84"/>
      <c r="DF474" s="84"/>
      <c r="DG474" s="82">
        <v>0</v>
      </c>
      <c r="DH474" s="55">
        <v>4</v>
      </c>
      <c r="DI474" s="56" t="s">
        <v>1577</v>
      </c>
      <c r="DJ474" s="57">
        <v>0</v>
      </c>
      <c r="DK474" s="57">
        <v>0</v>
      </c>
      <c r="DL474" s="57">
        <v>0</v>
      </c>
      <c r="DM474" s="57">
        <v>0</v>
      </c>
      <c r="DN474" s="57">
        <v>0</v>
      </c>
      <c r="DO474" s="57">
        <v>0</v>
      </c>
      <c r="DP474" s="58">
        <v>0</v>
      </c>
      <c r="DQ474" s="58">
        <v>0</v>
      </c>
      <c r="DR474" s="58">
        <v>0</v>
      </c>
      <c r="DS474" s="58">
        <v>0</v>
      </c>
    </row>
    <row r="475" spans="1:123" x14ac:dyDescent="0.25">
      <c r="A475" s="30" t="s">
        <v>1594</v>
      </c>
      <c r="B475" s="65">
        <v>2023355</v>
      </c>
      <c r="C475" s="66"/>
      <c r="D475" s="67" t="s">
        <v>1595</v>
      </c>
      <c r="E475" s="34" t="s">
        <v>863</v>
      </c>
      <c r="F475" s="34" t="s">
        <v>1247</v>
      </c>
      <c r="G475" s="34" t="s">
        <v>1248</v>
      </c>
      <c r="H475" s="34" t="s">
        <v>228</v>
      </c>
      <c r="I475" s="34" t="s">
        <v>678</v>
      </c>
      <c r="J475" s="34" t="s">
        <v>228</v>
      </c>
      <c r="K475" s="34" t="s">
        <v>529</v>
      </c>
      <c r="L475" s="34" t="s">
        <v>679</v>
      </c>
      <c r="M475" s="36">
        <v>1.04</v>
      </c>
      <c r="N475" s="69" t="s">
        <v>1456</v>
      </c>
      <c r="O475" s="69" t="s">
        <v>30</v>
      </c>
      <c r="P475" s="37" t="s">
        <v>493</v>
      </c>
      <c r="Q475" s="38">
        <v>2023</v>
      </c>
      <c r="R475" s="39" t="s">
        <v>470</v>
      </c>
      <c r="S475" s="37" t="s">
        <v>469</v>
      </c>
      <c r="T475" s="39" t="s">
        <v>494</v>
      </c>
      <c r="U475" s="39" t="s">
        <v>495</v>
      </c>
      <c r="V475" s="39" t="s">
        <v>496</v>
      </c>
      <c r="W475" s="79" t="s">
        <v>681</v>
      </c>
      <c r="X475" s="40" t="s">
        <v>504</v>
      </c>
      <c r="Y475" s="41"/>
      <c r="Z475" s="274">
        <v>0</v>
      </c>
      <c r="AA475" s="42"/>
      <c r="AB475" s="43">
        <v>500000</v>
      </c>
      <c r="AC475" s="43">
        <v>0</v>
      </c>
      <c r="AD475" s="43"/>
      <c r="AE475" s="43">
        <v>0</v>
      </c>
      <c r="AF475" s="44"/>
      <c r="AG475" s="45">
        <f t="shared" si="376"/>
        <v>0</v>
      </c>
      <c r="AH475" s="45">
        <f t="shared" si="377"/>
        <v>0</v>
      </c>
      <c r="AI475" s="45">
        <f t="shared" si="381"/>
        <v>0</v>
      </c>
      <c r="AJ475" s="46">
        <v>0</v>
      </c>
      <c r="AK475" s="46">
        <v>0</v>
      </c>
      <c r="AL475" s="46">
        <f t="shared" si="351"/>
        <v>0</v>
      </c>
      <c r="AM475" s="46">
        <v>0</v>
      </c>
      <c r="AN475" s="46">
        <f t="shared" si="359"/>
        <v>0</v>
      </c>
      <c r="AO475" s="46">
        <v>0</v>
      </c>
      <c r="AP475" s="46">
        <f t="shared" si="352"/>
        <v>0</v>
      </c>
      <c r="AQ475" s="46">
        <v>0</v>
      </c>
      <c r="AR475" s="46">
        <f t="shared" si="353"/>
        <v>0</v>
      </c>
      <c r="AS475" s="46">
        <v>0</v>
      </c>
      <c r="AT475" s="46">
        <f t="shared" si="354"/>
        <v>0</v>
      </c>
      <c r="AU475" s="46">
        <v>0</v>
      </c>
      <c r="AV475" s="46">
        <f t="shared" si="355"/>
        <v>0</v>
      </c>
      <c r="AW475" s="46">
        <v>0</v>
      </c>
      <c r="AX475" s="46">
        <f t="shared" si="356"/>
        <v>0</v>
      </c>
      <c r="AY475" s="46">
        <v>0</v>
      </c>
      <c r="AZ475" s="46">
        <f t="shared" si="360"/>
        <v>0</v>
      </c>
      <c r="BA475" s="46">
        <v>0</v>
      </c>
      <c r="BB475" s="46">
        <f t="shared" si="361"/>
        <v>0</v>
      </c>
      <c r="BC475" s="46">
        <v>0</v>
      </c>
      <c r="BD475" s="46">
        <f t="shared" si="362"/>
        <v>0</v>
      </c>
      <c r="BE475" s="46">
        <v>0</v>
      </c>
      <c r="BF475" s="46">
        <f t="shared" si="363"/>
        <v>0</v>
      </c>
      <c r="BG475" s="80">
        <v>0</v>
      </c>
      <c r="BH475" s="46">
        <f t="shared" si="364"/>
        <v>0</v>
      </c>
      <c r="BI475" s="46">
        <v>0</v>
      </c>
      <c r="BJ475" s="46">
        <f t="shared" si="365"/>
        <v>0</v>
      </c>
      <c r="BK475" s="46">
        <v>0</v>
      </c>
      <c r="BL475" s="46">
        <f t="shared" si="366"/>
        <v>0</v>
      </c>
      <c r="BM475" s="46">
        <v>0</v>
      </c>
      <c r="BN475" s="46">
        <f t="shared" si="367"/>
        <v>0</v>
      </c>
      <c r="BO475" s="46">
        <v>0</v>
      </c>
      <c r="BP475" s="46">
        <f t="shared" si="368"/>
        <v>0</v>
      </c>
      <c r="BQ475" s="46">
        <v>0</v>
      </c>
      <c r="BR475" s="46">
        <f t="shared" si="369"/>
        <v>0</v>
      </c>
      <c r="BS475" s="46">
        <v>0</v>
      </c>
      <c r="BT475" s="46">
        <f t="shared" si="370"/>
        <v>0</v>
      </c>
      <c r="BU475" s="46">
        <v>0</v>
      </c>
      <c r="BV475" s="46">
        <f t="shared" si="371"/>
        <v>0</v>
      </c>
      <c r="BW475" s="46">
        <v>0</v>
      </c>
      <c r="BX475" s="46">
        <f t="shared" si="372"/>
        <v>0</v>
      </c>
      <c r="BY475" s="46">
        <v>0</v>
      </c>
      <c r="BZ475" s="46">
        <f t="shared" si="373"/>
        <v>0</v>
      </c>
      <c r="CA475" s="47">
        <v>0</v>
      </c>
      <c r="CB475" s="46">
        <f t="shared" si="374"/>
        <v>0</v>
      </c>
      <c r="CC475" s="48">
        <v>0</v>
      </c>
      <c r="CD475" s="46">
        <f t="shared" si="375"/>
        <v>0</v>
      </c>
      <c r="CE475" s="81">
        <v>4</v>
      </c>
      <c r="CF475" s="50">
        <f t="shared" si="380"/>
        <v>0</v>
      </c>
      <c r="CG475" s="82">
        <v>84344</v>
      </c>
      <c r="CH475" s="83"/>
      <c r="CI475" s="83"/>
      <c r="CJ475" s="83"/>
      <c r="CK475" s="84"/>
      <c r="CL475" s="84"/>
      <c r="CM475" s="84"/>
      <c r="CN475" s="84"/>
      <c r="CO475" s="84"/>
      <c r="CP475" s="84"/>
      <c r="CQ475" s="84"/>
      <c r="CR475" s="84"/>
      <c r="CS475" s="84"/>
      <c r="CT475" s="84"/>
      <c r="CU475" s="84"/>
      <c r="CV475" s="83"/>
      <c r="CW475" s="83"/>
      <c r="CX475" s="83"/>
      <c r="CY475" s="83"/>
      <c r="CZ475" s="84"/>
      <c r="DA475" s="84"/>
      <c r="DB475" s="84"/>
      <c r="DC475" s="84"/>
      <c r="DD475" s="84"/>
      <c r="DE475" s="84"/>
      <c r="DF475" s="84"/>
      <c r="DG475" s="82">
        <v>0</v>
      </c>
      <c r="DH475" s="55">
        <v>4</v>
      </c>
      <c r="DI475" s="56" t="s">
        <v>1577</v>
      </c>
      <c r="DJ475" s="57">
        <v>0</v>
      </c>
      <c r="DK475" s="57">
        <v>0</v>
      </c>
      <c r="DL475" s="57">
        <v>0</v>
      </c>
      <c r="DM475" s="57">
        <v>0</v>
      </c>
      <c r="DN475" s="57">
        <v>0</v>
      </c>
      <c r="DO475" s="57">
        <v>0</v>
      </c>
      <c r="DP475" s="58">
        <v>0</v>
      </c>
      <c r="DQ475" s="58">
        <v>0</v>
      </c>
      <c r="DR475" s="58">
        <v>0</v>
      </c>
      <c r="DS475" s="58">
        <v>0</v>
      </c>
    </row>
    <row r="476" spans="1:123" x14ac:dyDescent="0.25">
      <c r="A476" s="30" t="s">
        <v>1596</v>
      </c>
      <c r="B476" s="65">
        <v>2023356</v>
      </c>
      <c r="C476" s="66"/>
      <c r="D476" s="67" t="s">
        <v>1597</v>
      </c>
      <c r="E476" s="34" t="s">
        <v>863</v>
      </c>
      <c r="F476" s="34" t="s">
        <v>1247</v>
      </c>
      <c r="G476" s="34" t="s">
        <v>1248</v>
      </c>
      <c r="H476" s="34" t="s">
        <v>228</v>
      </c>
      <c r="I476" s="34" t="s">
        <v>678</v>
      </c>
      <c r="J476" s="34" t="s">
        <v>228</v>
      </c>
      <c r="K476" s="34" t="s">
        <v>529</v>
      </c>
      <c r="L476" s="34" t="s">
        <v>679</v>
      </c>
      <c r="M476" s="36">
        <v>1.04</v>
      </c>
      <c r="N476" s="69" t="s">
        <v>1456</v>
      </c>
      <c r="O476" s="69" t="s">
        <v>30</v>
      </c>
      <c r="P476" s="37" t="s">
        <v>493</v>
      </c>
      <c r="Q476" s="38">
        <v>2023</v>
      </c>
      <c r="R476" s="39" t="s">
        <v>470</v>
      </c>
      <c r="S476" s="37" t="s">
        <v>469</v>
      </c>
      <c r="T476" s="39" t="s">
        <v>494</v>
      </c>
      <c r="U476" s="39" t="s">
        <v>495</v>
      </c>
      <c r="V476" s="39" t="s">
        <v>496</v>
      </c>
      <c r="W476" s="79" t="s">
        <v>681</v>
      </c>
      <c r="X476" s="40" t="s">
        <v>504</v>
      </c>
      <c r="Y476" s="41"/>
      <c r="Z476" s="274">
        <v>0</v>
      </c>
      <c r="AA476" s="42"/>
      <c r="AB476" s="43">
        <v>1400000</v>
      </c>
      <c r="AC476" s="43">
        <v>0</v>
      </c>
      <c r="AD476" s="43"/>
      <c r="AE476" s="43">
        <v>0</v>
      </c>
      <c r="AF476" s="44"/>
      <c r="AG476" s="45">
        <f t="shared" si="376"/>
        <v>0</v>
      </c>
      <c r="AH476" s="45">
        <f t="shared" si="377"/>
        <v>0</v>
      </c>
      <c r="AI476" s="45">
        <f t="shared" si="381"/>
        <v>0</v>
      </c>
      <c r="AJ476" s="46">
        <v>0</v>
      </c>
      <c r="AK476" s="46">
        <v>0</v>
      </c>
      <c r="AL476" s="46">
        <f t="shared" si="351"/>
        <v>0</v>
      </c>
      <c r="AM476" s="46">
        <v>0</v>
      </c>
      <c r="AN476" s="46">
        <f t="shared" si="359"/>
        <v>0</v>
      </c>
      <c r="AO476" s="46">
        <v>0</v>
      </c>
      <c r="AP476" s="46">
        <f t="shared" si="352"/>
        <v>0</v>
      </c>
      <c r="AQ476" s="46">
        <v>0</v>
      </c>
      <c r="AR476" s="46">
        <f t="shared" si="353"/>
        <v>0</v>
      </c>
      <c r="AS476" s="46">
        <v>0</v>
      </c>
      <c r="AT476" s="46">
        <f t="shared" si="354"/>
        <v>0</v>
      </c>
      <c r="AU476" s="46">
        <v>0</v>
      </c>
      <c r="AV476" s="46">
        <f t="shared" si="355"/>
        <v>0</v>
      </c>
      <c r="AW476" s="46">
        <v>0</v>
      </c>
      <c r="AX476" s="46">
        <f t="shared" si="356"/>
        <v>0</v>
      </c>
      <c r="AY476" s="46">
        <v>0</v>
      </c>
      <c r="AZ476" s="46">
        <f t="shared" si="360"/>
        <v>0</v>
      </c>
      <c r="BA476" s="46">
        <v>0</v>
      </c>
      <c r="BB476" s="46">
        <f t="shared" si="361"/>
        <v>0</v>
      </c>
      <c r="BC476" s="46">
        <v>0</v>
      </c>
      <c r="BD476" s="46">
        <f t="shared" si="362"/>
        <v>0</v>
      </c>
      <c r="BE476" s="46">
        <v>0</v>
      </c>
      <c r="BF476" s="46">
        <f t="shared" si="363"/>
        <v>0</v>
      </c>
      <c r="BG476" s="46">
        <v>0</v>
      </c>
      <c r="BH476" s="46">
        <f t="shared" si="364"/>
        <v>0</v>
      </c>
      <c r="BI476" s="80">
        <v>0</v>
      </c>
      <c r="BJ476" s="46">
        <f t="shared" si="365"/>
        <v>0</v>
      </c>
      <c r="BK476" s="46">
        <v>0</v>
      </c>
      <c r="BL476" s="46">
        <f t="shared" si="366"/>
        <v>0</v>
      </c>
      <c r="BM476" s="46">
        <v>0</v>
      </c>
      <c r="BN476" s="46">
        <f t="shared" si="367"/>
        <v>0</v>
      </c>
      <c r="BO476" s="46">
        <v>0</v>
      </c>
      <c r="BP476" s="46">
        <f t="shared" si="368"/>
        <v>0</v>
      </c>
      <c r="BQ476" s="46">
        <v>0</v>
      </c>
      <c r="BR476" s="46">
        <f t="shared" si="369"/>
        <v>0</v>
      </c>
      <c r="BS476" s="46">
        <v>0</v>
      </c>
      <c r="BT476" s="46">
        <f t="shared" si="370"/>
        <v>0</v>
      </c>
      <c r="BU476" s="46">
        <v>0</v>
      </c>
      <c r="BV476" s="46">
        <f t="shared" si="371"/>
        <v>0</v>
      </c>
      <c r="BW476" s="46">
        <v>0</v>
      </c>
      <c r="BX476" s="46">
        <f t="shared" si="372"/>
        <v>0</v>
      </c>
      <c r="BY476" s="46">
        <v>0</v>
      </c>
      <c r="BZ476" s="46">
        <f t="shared" si="373"/>
        <v>0</v>
      </c>
      <c r="CA476" s="47">
        <v>0</v>
      </c>
      <c r="CB476" s="46">
        <f t="shared" si="374"/>
        <v>0</v>
      </c>
      <c r="CC476" s="48">
        <v>0</v>
      </c>
      <c r="CD476" s="46">
        <f t="shared" si="375"/>
        <v>0</v>
      </c>
      <c r="CE476" s="81">
        <v>4</v>
      </c>
      <c r="CF476" s="50">
        <f t="shared" si="380"/>
        <v>0</v>
      </c>
      <c r="CG476" s="82">
        <v>135980</v>
      </c>
      <c r="CH476" s="83"/>
      <c r="CI476" s="83"/>
      <c r="CJ476" s="83"/>
      <c r="CK476" s="84"/>
      <c r="CL476" s="84"/>
      <c r="CM476" s="84"/>
      <c r="CN476" s="84"/>
      <c r="CO476" s="84"/>
      <c r="CP476" s="84"/>
      <c r="CQ476" s="84"/>
      <c r="CR476" s="84"/>
      <c r="CS476" s="84"/>
      <c r="CT476" s="84"/>
      <c r="CU476" s="84"/>
      <c r="CV476" s="84"/>
      <c r="CW476" s="83"/>
      <c r="CX476" s="83"/>
      <c r="CY476" s="83"/>
      <c r="CZ476" s="83"/>
      <c r="DA476" s="84"/>
      <c r="DB476" s="84"/>
      <c r="DC476" s="84"/>
      <c r="DD476" s="84"/>
      <c r="DE476" s="84"/>
      <c r="DF476" s="84"/>
      <c r="DG476" s="82">
        <v>0</v>
      </c>
      <c r="DH476" s="55">
        <v>4</v>
      </c>
      <c r="DI476" s="56" t="s">
        <v>1577</v>
      </c>
      <c r="DJ476" s="57">
        <v>0</v>
      </c>
      <c r="DK476" s="57">
        <v>0</v>
      </c>
      <c r="DL476" s="57">
        <v>0</v>
      </c>
      <c r="DM476" s="57">
        <v>0</v>
      </c>
      <c r="DN476" s="57">
        <v>0</v>
      </c>
      <c r="DO476" s="57">
        <v>0</v>
      </c>
      <c r="DP476" s="58">
        <v>0</v>
      </c>
      <c r="DQ476" s="58">
        <v>0</v>
      </c>
      <c r="DR476" s="58">
        <v>0</v>
      </c>
      <c r="DS476" s="58">
        <v>0</v>
      </c>
    </row>
    <row r="477" spans="1:123" x14ac:dyDescent="0.25">
      <c r="A477" s="30" t="s">
        <v>1598</v>
      </c>
      <c r="B477" s="65">
        <v>2023357</v>
      </c>
      <c r="C477" s="66"/>
      <c r="D477" s="67" t="s">
        <v>1599</v>
      </c>
      <c r="E477" s="34" t="s">
        <v>863</v>
      </c>
      <c r="F477" s="34" t="s">
        <v>1247</v>
      </c>
      <c r="G477" s="34" t="s">
        <v>1248</v>
      </c>
      <c r="H477" s="34" t="s">
        <v>228</v>
      </c>
      <c r="I477" s="34" t="s">
        <v>678</v>
      </c>
      <c r="J477" s="34" t="s">
        <v>228</v>
      </c>
      <c r="K477" s="34" t="s">
        <v>529</v>
      </c>
      <c r="L477" s="34" t="s">
        <v>679</v>
      </c>
      <c r="M477" s="36">
        <v>1.04</v>
      </c>
      <c r="N477" s="69" t="s">
        <v>1456</v>
      </c>
      <c r="O477" s="69" t="s">
        <v>30</v>
      </c>
      <c r="P477" s="37" t="s">
        <v>493</v>
      </c>
      <c r="Q477" s="38">
        <v>2023</v>
      </c>
      <c r="R477" s="39" t="s">
        <v>470</v>
      </c>
      <c r="S477" s="37" t="s">
        <v>469</v>
      </c>
      <c r="T477" s="39" t="s">
        <v>494</v>
      </c>
      <c r="U477" s="39" t="s">
        <v>495</v>
      </c>
      <c r="V477" s="39" t="s">
        <v>496</v>
      </c>
      <c r="W477" s="79" t="s">
        <v>681</v>
      </c>
      <c r="X477" s="40" t="s">
        <v>504</v>
      </c>
      <c r="Y477" s="41"/>
      <c r="Z477" s="274">
        <v>0</v>
      </c>
      <c r="AA477" s="42"/>
      <c r="AB477" s="43">
        <v>1600000</v>
      </c>
      <c r="AC477" s="43">
        <v>0</v>
      </c>
      <c r="AD477" s="43"/>
      <c r="AE477" s="43">
        <v>0</v>
      </c>
      <c r="AF477" s="44"/>
      <c r="AG477" s="45">
        <f t="shared" si="376"/>
        <v>0</v>
      </c>
      <c r="AH477" s="45">
        <f t="shared" si="377"/>
        <v>0</v>
      </c>
      <c r="AI477" s="45">
        <f t="shared" si="381"/>
        <v>0</v>
      </c>
      <c r="AJ477" s="46">
        <v>0</v>
      </c>
      <c r="AK477" s="46">
        <v>0</v>
      </c>
      <c r="AL477" s="46">
        <f t="shared" si="351"/>
        <v>0</v>
      </c>
      <c r="AM477" s="46">
        <v>0</v>
      </c>
      <c r="AN477" s="46">
        <f t="shared" si="359"/>
        <v>0</v>
      </c>
      <c r="AO477" s="46">
        <v>0</v>
      </c>
      <c r="AP477" s="46">
        <f t="shared" si="352"/>
        <v>0</v>
      </c>
      <c r="AQ477" s="46">
        <v>0</v>
      </c>
      <c r="AR477" s="46">
        <f t="shared" si="353"/>
        <v>0</v>
      </c>
      <c r="AS477" s="46">
        <v>0</v>
      </c>
      <c r="AT477" s="46">
        <f t="shared" si="354"/>
        <v>0</v>
      </c>
      <c r="AU477" s="46">
        <v>0</v>
      </c>
      <c r="AV477" s="46">
        <f t="shared" si="355"/>
        <v>0</v>
      </c>
      <c r="AW477" s="46">
        <v>0</v>
      </c>
      <c r="AX477" s="46">
        <f t="shared" si="356"/>
        <v>0</v>
      </c>
      <c r="AY477" s="46">
        <v>0</v>
      </c>
      <c r="AZ477" s="46">
        <f t="shared" si="360"/>
        <v>0</v>
      </c>
      <c r="BA477" s="46">
        <v>0</v>
      </c>
      <c r="BB477" s="46">
        <f t="shared" si="361"/>
        <v>0</v>
      </c>
      <c r="BC477" s="46">
        <v>0</v>
      </c>
      <c r="BD477" s="46">
        <f t="shared" si="362"/>
        <v>0</v>
      </c>
      <c r="BE477" s="46">
        <v>0</v>
      </c>
      <c r="BF477" s="46">
        <f t="shared" si="363"/>
        <v>0</v>
      </c>
      <c r="BG477" s="46">
        <v>0</v>
      </c>
      <c r="BH477" s="46">
        <f t="shared" si="364"/>
        <v>0</v>
      </c>
      <c r="BI477" s="46">
        <v>0</v>
      </c>
      <c r="BJ477" s="46">
        <f t="shared" si="365"/>
        <v>0</v>
      </c>
      <c r="BK477" s="80">
        <v>0</v>
      </c>
      <c r="BL477" s="46">
        <f t="shared" si="366"/>
        <v>0</v>
      </c>
      <c r="BM477" s="46">
        <v>0</v>
      </c>
      <c r="BN477" s="46">
        <f t="shared" si="367"/>
        <v>0</v>
      </c>
      <c r="BO477" s="46">
        <v>0</v>
      </c>
      <c r="BP477" s="46">
        <f t="shared" si="368"/>
        <v>0</v>
      </c>
      <c r="BQ477" s="46">
        <v>0</v>
      </c>
      <c r="BR477" s="46">
        <f t="shared" si="369"/>
        <v>0</v>
      </c>
      <c r="BS477" s="46">
        <v>0</v>
      </c>
      <c r="BT477" s="46">
        <f t="shared" si="370"/>
        <v>0</v>
      </c>
      <c r="BU477" s="46">
        <v>0</v>
      </c>
      <c r="BV477" s="46">
        <f t="shared" si="371"/>
        <v>0</v>
      </c>
      <c r="BW477" s="46">
        <v>0</v>
      </c>
      <c r="BX477" s="46">
        <f t="shared" si="372"/>
        <v>0</v>
      </c>
      <c r="BY477" s="46">
        <v>0</v>
      </c>
      <c r="BZ477" s="46">
        <f t="shared" si="373"/>
        <v>0</v>
      </c>
      <c r="CA477" s="47">
        <v>0</v>
      </c>
      <c r="CB477" s="46">
        <f t="shared" si="374"/>
        <v>0</v>
      </c>
      <c r="CC477" s="48">
        <v>0</v>
      </c>
      <c r="CD477" s="46">
        <f t="shared" si="375"/>
        <v>0</v>
      </c>
      <c r="CE477" s="81">
        <v>4</v>
      </c>
      <c r="CF477" s="50">
        <f t="shared" si="380"/>
        <v>0</v>
      </c>
      <c r="CG477" s="82">
        <v>236392</v>
      </c>
      <c r="CH477" s="83"/>
      <c r="CI477" s="83"/>
      <c r="CJ477" s="83"/>
      <c r="CK477" s="84"/>
      <c r="CL477" s="84"/>
      <c r="CM477" s="84"/>
      <c r="CN477" s="84"/>
      <c r="CO477" s="84"/>
      <c r="CP477" s="84"/>
      <c r="CQ477" s="84"/>
      <c r="CR477" s="84"/>
      <c r="CS477" s="84"/>
      <c r="CT477" s="84"/>
      <c r="CU477" s="84"/>
      <c r="CV477" s="84"/>
      <c r="CW477" s="84"/>
      <c r="CX477" s="83"/>
      <c r="CY477" s="83"/>
      <c r="CZ477" s="83"/>
      <c r="DA477" s="83"/>
      <c r="DB477" s="84"/>
      <c r="DC477" s="84"/>
      <c r="DD477" s="84"/>
      <c r="DE477" s="84"/>
      <c r="DF477" s="84"/>
      <c r="DG477" s="82">
        <v>0</v>
      </c>
      <c r="DH477" s="55">
        <v>4</v>
      </c>
      <c r="DI477" s="56" t="s">
        <v>1577</v>
      </c>
      <c r="DJ477" s="57">
        <v>0</v>
      </c>
      <c r="DK477" s="57">
        <v>0</v>
      </c>
      <c r="DL477" s="57">
        <v>0</v>
      </c>
      <c r="DM477" s="57">
        <v>0</v>
      </c>
      <c r="DN477" s="57">
        <v>0</v>
      </c>
      <c r="DO477" s="57">
        <v>0</v>
      </c>
      <c r="DP477" s="58">
        <v>0</v>
      </c>
      <c r="DQ477" s="58">
        <v>0</v>
      </c>
      <c r="DR477" s="58">
        <v>0</v>
      </c>
      <c r="DS477" s="58">
        <v>0</v>
      </c>
    </row>
    <row r="478" spans="1:123" x14ac:dyDescent="0.25">
      <c r="A478" s="30" t="s">
        <v>1600</v>
      </c>
      <c r="B478" s="65">
        <v>2023358</v>
      </c>
      <c r="C478" s="66"/>
      <c r="D478" s="67" t="s">
        <v>1601</v>
      </c>
      <c r="E478" s="34" t="s">
        <v>863</v>
      </c>
      <c r="F478" s="34" t="s">
        <v>1247</v>
      </c>
      <c r="G478" s="34" t="s">
        <v>1248</v>
      </c>
      <c r="H478" s="34" t="s">
        <v>228</v>
      </c>
      <c r="I478" s="34" t="s">
        <v>678</v>
      </c>
      <c r="J478" s="34" t="s">
        <v>228</v>
      </c>
      <c r="K478" s="34" t="s">
        <v>529</v>
      </c>
      <c r="L478" s="34" t="s">
        <v>679</v>
      </c>
      <c r="M478" s="36">
        <v>1.04</v>
      </c>
      <c r="N478" s="69" t="s">
        <v>1456</v>
      </c>
      <c r="O478" s="69" t="s">
        <v>30</v>
      </c>
      <c r="P478" s="37" t="s">
        <v>493</v>
      </c>
      <c r="Q478" s="38">
        <v>2023</v>
      </c>
      <c r="R478" s="39" t="s">
        <v>470</v>
      </c>
      <c r="S478" s="37" t="s">
        <v>469</v>
      </c>
      <c r="T478" s="39" t="s">
        <v>494</v>
      </c>
      <c r="U478" s="39" t="s">
        <v>495</v>
      </c>
      <c r="V478" s="39" t="s">
        <v>496</v>
      </c>
      <c r="W478" s="79" t="s">
        <v>681</v>
      </c>
      <c r="X478" s="40" t="s">
        <v>504</v>
      </c>
      <c r="Y478" s="41"/>
      <c r="Z478" s="274">
        <v>0</v>
      </c>
      <c r="AA478" s="42"/>
      <c r="AB478" s="43">
        <v>3000000</v>
      </c>
      <c r="AC478" s="43">
        <v>0</v>
      </c>
      <c r="AD478" s="43"/>
      <c r="AE478" s="43">
        <v>0</v>
      </c>
      <c r="AF478" s="44"/>
      <c r="AG478" s="45">
        <f t="shared" si="376"/>
        <v>0</v>
      </c>
      <c r="AH478" s="45">
        <f t="shared" si="377"/>
        <v>0</v>
      </c>
      <c r="AI478" s="45">
        <f t="shared" si="381"/>
        <v>0</v>
      </c>
      <c r="AJ478" s="46">
        <v>0</v>
      </c>
      <c r="AK478" s="46">
        <v>0</v>
      </c>
      <c r="AL478" s="46">
        <f t="shared" si="351"/>
        <v>0</v>
      </c>
      <c r="AM478" s="46">
        <v>0</v>
      </c>
      <c r="AN478" s="46">
        <f t="shared" si="359"/>
        <v>0</v>
      </c>
      <c r="AO478" s="46">
        <v>0</v>
      </c>
      <c r="AP478" s="46">
        <f t="shared" si="352"/>
        <v>0</v>
      </c>
      <c r="AQ478" s="46">
        <v>0</v>
      </c>
      <c r="AR478" s="46">
        <f t="shared" si="353"/>
        <v>0</v>
      </c>
      <c r="AS478" s="46">
        <v>0</v>
      </c>
      <c r="AT478" s="46">
        <f t="shared" si="354"/>
        <v>0</v>
      </c>
      <c r="AU478" s="46">
        <v>0</v>
      </c>
      <c r="AV478" s="46">
        <f t="shared" si="355"/>
        <v>0</v>
      </c>
      <c r="AW478" s="46">
        <v>0</v>
      </c>
      <c r="AX478" s="46">
        <f t="shared" si="356"/>
        <v>0</v>
      </c>
      <c r="AY478" s="46">
        <v>0</v>
      </c>
      <c r="AZ478" s="46">
        <f t="shared" si="360"/>
        <v>0</v>
      </c>
      <c r="BA478" s="46">
        <v>0</v>
      </c>
      <c r="BB478" s="46">
        <f t="shared" si="361"/>
        <v>0</v>
      </c>
      <c r="BC478" s="46">
        <v>0</v>
      </c>
      <c r="BD478" s="46">
        <f t="shared" si="362"/>
        <v>0</v>
      </c>
      <c r="BE478" s="46">
        <v>0</v>
      </c>
      <c r="BF478" s="46">
        <f t="shared" si="363"/>
        <v>0</v>
      </c>
      <c r="BG478" s="46">
        <v>0</v>
      </c>
      <c r="BH478" s="46">
        <f t="shared" si="364"/>
        <v>0</v>
      </c>
      <c r="BI478" s="46">
        <v>0</v>
      </c>
      <c r="BJ478" s="46">
        <f t="shared" si="365"/>
        <v>0</v>
      </c>
      <c r="BK478" s="46">
        <v>0</v>
      </c>
      <c r="BL478" s="46">
        <f t="shared" si="366"/>
        <v>0</v>
      </c>
      <c r="BM478" s="80">
        <v>0</v>
      </c>
      <c r="BN478" s="46">
        <f t="shared" si="367"/>
        <v>0</v>
      </c>
      <c r="BO478" s="46">
        <v>0</v>
      </c>
      <c r="BP478" s="46">
        <f t="shared" si="368"/>
        <v>0</v>
      </c>
      <c r="BQ478" s="46">
        <v>0</v>
      </c>
      <c r="BR478" s="46">
        <f t="shared" si="369"/>
        <v>0</v>
      </c>
      <c r="BS478" s="46">
        <v>0</v>
      </c>
      <c r="BT478" s="46">
        <f t="shared" si="370"/>
        <v>0</v>
      </c>
      <c r="BU478" s="46">
        <v>0</v>
      </c>
      <c r="BV478" s="46">
        <f t="shared" si="371"/>
        <v>0</v>
      </c>
      <c r="BW478" s="46">
        <v>0</v>
      </c>
      <c r="BX478" s="46">
        <f t="shared" si="372"/>
        <v>0</v>
      </c>
      <c r="BY478" s="46">
        <v>0</v>
      </c>
      <c r="BZ478" s="46">
        <f t="shared" si="373"/>
        <v>0</v>
      </c>
      <c r="CA478" s="47">
        <v>0</v>
      </c>
      <c r="CB478" s="46">
        <f t="shared" si="374"/>
        <v>0</v>
      </c>
      <c r="CC478" s="48">
        <v>0</v>
      </c>
      <c r="CD478" s="46">
        <f t="shared" si="375"/>
        <v>0</v>
      </c>
      <c r="CE478" s="81">
        <v>4</v>
      </c>
      <c r="CF478" s="50">
        <f t="shared" si="380"/>
        <v>0</v>
      </c>
      <c r="CG478" s="82">
        <v>53768</v>
      </c>
      <c r="CH478" s="83"/>
      <c r="CI478" s="83"/>
      <c r="CJ478" s="83"/>
      <c r="CK478" s="84"/>
      <c r="CL478" s="84"/>
      <c r="CM478" s="84"/>
      <c r="CN478" s="84"/>
      <c r="CO478" s="84"/>
      <c r="CP478" s="84"/>
      <c r="CQ478" s="84"/>
      <c r="CR478" s="84"/>
      <c r="CS478" s="84"/>
      <c r="CT478" s="84"/>
      <c r="CU478" s="84"/>
      <c r="CV478" s="84"/>
      <c r="CW478" s="84"/>
      <c r="CX478" s="84"/>
      <c r="CY478" s="83"/>
      <c r="CZ478" s="83"/>
      <c r="DA478" s="83"/>
      <c r="DB478" s="83"/>
      <c r="DC478" s="84"/>
      <c r="DD478" s="84"/>
      <c r="DE478" s="84"/>
      <c r="DF478" s="84"/>
      <c r="DG478" s="82">
        <v>0</v>
      </c>
      <c r="DH478" s="55">
        <v>4</v>
      </c>
      <c r="DI478" s="56" t="s">
        <v>1577</v>
      </c>
      <c r="DJ478" s="57">
        <v>0</v>
      </c>
      <c r="DK478" s="57">
        <v>0</v>
      </c>
      <c r="DL478" s="57">
        <v>0</v>
      </c>
      <c r="DM478" s="57">
        <v>0</v>
      </c>
      <c r="DN478" s="57">
        <v>0</v>
      </c>
      <c r="DO478" s="57">
        <v>0</v>
      </c>
      <c r="DP478" s="58">
        <v>0</v>
      </c>
      <c r="DQ478" s="58">
        <v>0</v>
      </c>
      <c r="DR478" s="58">
        <v>0</v>
      </c>
      <c r="DS478" s="58">
        <v>0</v>
      </c>
    </row>
    <row r="479" spans="1:123" x14ac:dyDescent="0.25">
      <c r="A479" s="30" t="s">
        <v>1602</v>
      </c>
      <c r="B479" s="65">
        <v>2023359</v>
      </c>
      <c r="C479" s="66"/>
      <c r="D479" s="67" t="s">
        <v>1603</v>
      </c>
      <c r="E479" s="34" t="s">
        <v>863</v>
      </c>
      <c r="F479" s="34" t="s">
        <v>1247</v>
      </c>
      <c r="G479" s="34" t="s">
        <v>1248</v>
      </c>
      <c r="H479" s="34" t="s">
        <v>228</v>
      </c>
      <c r="I479" s="34" t="s">
        <v>678</v>
      </c>
      <c r="J479" s="34" t="s">
        <v>228</v>
      </c>
      <c r="K479" s="34" t="s">
        <v>529</v>
      </c>
      <c r="L479" s="34" t="s">
        <v>679</v>
      </c>
      <c r="M479" s="36">
        <v>1.04</v>
      </c>
      <c r="N479" s="69" t="s">
        <v>1456</v>
      </c>
      <c r="O479" s="69" t="s">
        <v>30</v>
      </c>
      <c r="P479" s="37" t="s">
        <v>493</v>
      </c>
      <c r="Q479" s="38">
        <v>2023</v>
      </c>
      <c r="R479" s="39" t="s">
        <v>470</v>
      </c>
      <c r="S479" s="37" t="s">
        <v>469</v>
      </c>
      <c r="T479" s="39" t="s">
        <v>494</v>
      </c>
      <c r="U479" s="39" t="s">
        <v>495</v>
      </c>
      <c r="V479" s="39" t="s">
        <v>496</v>
      </c>
      <c r="W479" s="79" t="s">
        <v>681</v>
      </c>
      <c r="X479" s="40" t="s">
        <v>504</v>
      </c>
      <c r="Y479" s="41"/>
      <c r="Z479" s="274">
        <v>0</v>
      </c>
      <c r="AA479" s="42"/>
      <c r="AB479" s="43">
        <v>500000</v>
      </c>
      <c r="AC479" s="43">
        <v>0</v>
      </c>
      <c r="AD479" s="43"/>
      <c r="AE479" s="43">
        <v>0</v>
      </c>
      <c r="AF479" s="44"/>
      <c r="AG479" s="45">
        <f t="shared" si="376"/>
        <v>0</v>
      </c>
      <c r="AH479" s="45">
        <f t="shared" si="377"/>
        <v>0</v>
      </c>
      <c r="AI479" s="45">
        <f t="shared" si="381"/>
        <v>0</v>
      </c>
      <c r="AJ479" s="46">
        <v>0</v>
      </c>
      <c r="AK479" s="46">
        <v>0</v>
      </c>
      <c r="AL479" s="46">
        <f t="shared" si="351"/>
        <v>0</v>
      </c>
      <c r="AM479" s="46">
        <v>0</v>
      </c>
      <c r="AN479" s="46">
        <f t="shared" si="359"/>
        <v>0</v>
      </c>
      <c r="AO479" s="46">
        <v>0</v>
      </c>
      <c r="AP479" s="46">
        <f t="shared" si="352"/>
        <v>0</v>
      </c>
      <c r="AQ479" s="46">
        <v>0</v>
      </c>
      <c r="AR479" s="46">
        <f t="shared" si="353"/>
        <v>0</v>
      </c>
      <c r="AS479" s="46">
        <v>0</v>
      </c>
      <c r="AT479" s="46">
        <f t="shared" si="354"/>
        <v>0</v>
      </c>
      <c r="AU479" s="46">
        <v>0</v>
      </c>
      <c r="AV479" s="46">
        <f t="shared" si="355"/>
        <v>0</v>
      </c>
      <c r="AW479" s="46">
        <v>0</v>
      </c>
      <c r="AX479" s="46">
        <f t="shared" si="356"/>
        <v>0</v>
      </c>
      <c r="AY479" s="46">
        <v>0</v>
      </c>
      <c r="AZ479" s="46">
        <f t="shared" si="360"/>
        <v>0</v>
      </c>
      <c r="BA479" s="46">
        <v>0</v>
      </c>
      <c r="BB479" s="46">
        <f t="shared" si="361"/>
        <v>0</v>
      </c>
      <c r="BC479" s="46">
        <v>0</v>
      </c>
      <c r="BD479" s="46">
        <f t="shared" si="362"/>
        <v>0</v>
      </c>
      <c r="BE479" s="46">
        <v>0</v>
      </c>
      <c r="BF479" s="46">
        <f t="shared" si="363"/>
        <v>0</v>
      </c>
      <c r="BG479" s="46">
        <v>0</v>
      </c>
      <c r="BH479" s="46">
        <f t="shared" si="364"/>
        <v>0</v>
      </c>
      <c r="BI479" s="46">
        <v>0</v>
      </c>
      <c r="BJ479" s="46">
        <f t="shared" si="365"/>
        <v>0</v>
      </c>
      <c r="BK479" s="46">
        <v>0</v>
      </c>
      <c r="BL479" s="46">
        <f t="shared" si="366"/>
        <v>0</v>
      </c>
      <c r="BM479" s="46">
        <v>0</v>
      </c>
      <c r="BN479" s="46">
        <f t="shared" si="367"/>
        <v>0</v>
      </c>
      <c r="BO479" s="80">
        <v>0</v>
      </c>
      <c r="BP479" s="46">
        <f t="shared" si="368"/>
        <v>0</v>
      </c>
      <c r="BQ479" s="46">
        <v>0</v>
      </c>
      <c r="BR479" s="46">
        <f t="shared" si="369"/>
        <v>0</v>
      </c>
      <c r="BS479" s="46">
        <v>0</v>
      </c>
      <c r="BT479" s="46">
        <f t="shared" si="370"/>
        <v>0</v>
      </c>
      <c r="BU479" s="46">
        <v>0</v>
      </c>
      <c r="BV479" s="46">
        <f t="shared" si="371"/>
        <v>0</v>
      </c>
      <c r="BW479" s="46">
        <v>0</v>
      </c>
      <c r="BX479" s="46">
        <f t="shared" si="372"/>
        <v>0</v>
      </c>
      <c r="BY479" s="46">
        <v>0</v>
      </c>
      <c r="BZ479" s="46">
        <f t="shared" si="373"/>
        <v>0</v>
      </c>
      <c r="CA479" s="47">
        <v>0</v>
      </c>
      <c r="CB479" s="46">
        <f t="shared" si="374"/>
        <v>0</v>
      </c>
      <c r="CC479" s="48">
        <v>0</v>
      </c>
      <c r="CD479" s="46">
        <f t="shared" si="375"/>
        <v>0</v>
      </c>
      <c r="CE479" s="81">
        <v>4</v>
      </c>
      <c r="CF479" s="50">
        <f t="shared" si="380"/>
        <v>0</v>
      </c>
      <c r="CG479" s="82">
        <v>84344</v>
      </c>
      <c r="CH479" s="83"/>
      <c r="CI479" s="83"/>
      <c r="CJ479" s="83"/>
      <c r="CK479" s="84"/>
      <c r="CL479" s="84"/>
      <c r="CM479" s="84"/>
      <c r="CN479" s="84"/>
      <c r="CO479" s="84"/>
      <c r="CP479" s="8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3"/>
      <c r="DA479" s="83"/>
      <c r="DB479" s="83"/>
      <c r="DC479" s="83"/>
      <c r="DD479" s="84"/>
      <c r="DE479" s="84"/>
      <c r="DF479" s="84"/>
      <c r="DG479" s="82">
        <v>0</v>
      </c>
      <c r="DH479" s="55">
        <v>4</v>
      </c>
      <c r="DI479" s="56" t="s">
        <v>1577</v>
      </c>
      <c r="DJ479" s="57">
        <v>0</v>
      </c>
      <c r="DK479" s="57">
        <v>0</v>
      </c>
      <c r="DL479" s="57">
        <v>0</v>
      </c>
      <c r="DM479" s="57">
        <v>0</v>
      </c>
      <c r="DN479" s="57">
        <v>0</v>
      </c>
      <c r="DO479" s="57">
        <v>0</v>
      </c>
      <c r="DP479" s="58">
        <v>0</v>
      </c>
      <c r="DQ479" s="58">
        <v>0</v>
      </c>
      <c r="DR479" s="58">
        <v>0</v>
      </c>
      <c r="DS479" s="58">
        <v>0</v>
      </c>
    </row>
    <row r="480" spans="1:123" x14ac:dyDescent="0.25">
      <c r="A480" s="30" t="s">
        <v>1604</v>
      </c>
      <c r="B480" s="65">
        <v>2023364</v>
      </c>
      <c r="C480" s="66"/>
      <c r="D480" s="67" t="s">
        <v>1605</v>
      </c>
      <c r="E480" s="34" t="s">
        <v>478</v>
      </c>
      <c r="F480" s="34" t="s">
        <v>1165</v>
      </c>
      <c r="G480" s="34" t="s">
        <v>463</v>
      </c>
      <c r="H480" s="34" t="s">
        <v>54</v>
      </c>
      <c r="I480" s="34" t="s">
        <v>490</v>
      </c>
      <c r="J480" s="34" t="s">
        <v>119</v>
      </c>
      <c r="K480" s="34" t="s">
        <v>491</v>
      </c>
      <c r="L480" s="34" t="s">
        <v>617</v>
      </c>
      <c r="M480" s="36">
        <v>1.04</v>
      </c>
      <c r="N480" s="69" t="s">
        <v>468</v>
      </c>
      <c r="O480" s="69" t="s">
        <v>30</v>
      </c>
      <c r="P480" s="37" t="s">
        <v>493</v>
      </c>
      <c r="Q480" s="38">
        <v>2023</v>
      </c>
      <c r="R480" s="39" t="s">
        <v>1183</v>
      </c>
      <c r="S480" s="37" t="s">
        <v>493</v>
      </c>
      <c r="T480" s="123" t="s">
        <v>494</v>
      </c>
      <c r="U480" s="39" t="s">
        <v>495</v>
      </c>
      <c r="V480" s="39" t="s">
        <v>550</v>
      </c>
      <c r="W480" s="40" t="s">
        <v>1176</v>
      </c>
      <c r="X480" s="40" t="s">
        <v>504</v>
      </c>
      <c r="Y480" s="41"/>
      <c r="Z480" s="274">
        <v>0</v>
      </c>
      <c r="AA480" s="42"/>
      <c r="AB480" s="43">
        <v>3276000</v>
      </c>
      <c r="AC480" s="43">
        <v>0</v>
      </c>
      <c r="AD480" s="43"/>
      <c r="AE480" s="43">
        <v>0</v>
      </c>
      <c r="AF480" s="44"/>
      <c r="AG480" s="45">
        <f t="shared" si="376"/>
        <v>3276000</v>
      </c>
      <c r="AH480" s="45">
        <f t="shared" si="377"/>
        <v>3407040</v>
      </c>
      <c r="AI480" s="45">
        <f t="shared" si="381"/>
        <v>3407040</v>
      </c>
      <c r="AJ480" s="46">
        <v>0</v>
      </c>
      <c r="AK480" s="46">
        <v>0</v>
      </c>
      <c r="AL480" s="46">
        <f t="shared" si="351"/>
        <v>0</v>
      </c>
      <c r="AM480" s="46">
        <v>0</v>
      </c>
      <c r="AN480" s="46">
        <f t="shared" si="359"/>
        <v>0</v>
      </c>
      <c r="AO480" s="46">
        <v>3276000</v>
      </c>
      <c r="AP480" s="46">
        <f t="shared" si="352"/>
        <v>3407040</v>
      </c>
      <c r="AQ480" s="46">
        <v>0</v>
      </c>
      <c r="AR480" s="46">
        <f t="shared" si="353"/>
        <v>0</v>
      </c>
      <c r="AS480" s="46">
        <v>0</v>
      </c>
      <c r="AT480" s="46">
        <f t="shared" si="354"/>
        <v>0</v>
      </c>
      <c r="AU480" s="46">
        <v>0</v>
      </c>
      <c r="AV480" s="46">
        <f t="shared" si="355"/>
        <v>0</v>
      </c>
      <c r="AW480" s="46">
        <v>0</v>
      </c>
      <c r="AX480" s="46">
        <f t="shared" si="356"/>
        <v>0</v>
      </c>
      <c r="AY480" s="46">
        <v>0</v>
      </c>
      <c r="AZ480" s="46">
        <f t="shared" si="360"/>
        <v>0</v>
      </c>
      <c r="BA480" s="46">
        <v>0</v>
      </c>
      <c r="BB480" s="46">
        <f t="shared" si="361"/>
        <v>0</v>
      </c>
      <c r="BC480" s="46">
        <v>0</v>
      </c>
      <c r="BD480" s="46">
        <f t="shared" si="362"/>
        <v>0</v>
      </c>
      <c r="BE480" s="46">
        <v>0</v>
      </c>
      <c r="BF480" s="46">
        <f t="shared" si="363"/>
        <v>0</v>
      </c>
      <c r="BG480" s="46">
        <v>0</v>
      </c>
      <c r="BH480" s="46">
        <f t="shared" si="364"/>
        <v>0</v>
      </c>
      <c r="BI480" s="46">
        <v>0</v>
      </c>
      <c r="BJ480" s="46">
        <f t="shared" si="365"/>
        <v>0</v>
      </c>
      <c r="BK480" s="46">
        <v>0</v>
      </c>
      <c r="BL480" s="46">
        <f t="shared" si="366"/>
        <v>0</v>
      </c>
      <c r="BM480" s="46">
        <v>0</v>
      </c>
      <c r="BN480" s="46">
        <f t="shared" si="367"/>
        <v>0</v>
      </c>
      <c r="BO480" s="46">
        <v>0</v>
      </c>
      <c r="BP480" s="46">
        <f t="shared" si="368"/>
        <v>0</v>
      </c>
      <c r="BQ480" s="46">
        <v>0</v>
      </c>
      <c r="BR480" s="46">
        <f t="shared" si="369"/>
        <v>0</v>
      </c>
      <c r="BS480" s="46">
        <v>0</v>
      </c>
      <c r="BT480" s="46">
        <f t="shared" si="370"/>
        <v>0</v>
      </c>
      <c r="BU480" s="46">
        <v>0</v>
      </c>
      <c r="BV480" s="46">
        <f t="shared" si="371"/>
        <v>0</v>
      </c>
      <c r="BW480" s="46">
        <v>0</v>
      </c>
      <c r="BX480" s="46">
        <f t="shared" si="372"/>
        <v>0</v>
      </c>
      <c r="BY480" s="46">
        <v>0</v>
      </c>
      <c r="BZ480" s="46">
        <f t="shared" si="373"/>
        <v>0</v>
      </c>
      <c r="CA480" s="47">
        <v>0</v>
      </c>
      <c r="CB480" s="46">
        <f t="shared" si="374"/>
        <v>0</v>
      </c>
      <c r="CC480" s="48">
        <v>0</v>
      </c>
      <c r="CD480" s="46">
        <f t="shared" si="375"/>
        <v>0</v>
      </c>
      <c r="CE480" s="49">
        <v>60</v>
      </c>
      <c r="CF480" s="50">
        <f t="shared" si="380"/>
        <v>56784</v>
      </c>
      <c r="CG480" s="51">
        <v>1092000</v>
      </c>
      <c r="CH480" s="52"/>
      <c r="CI480" s="52"/>
      <c r="CJ480" s="52"/>
      <c r="CK480" s="53"/>
      <c r="CL480" s="53"/>
      <c r="CM480" s="52">
        <f t="shared" ref="CM480:DF495" si="385">$CF480</f>
        <v>56784</v>
      </c>
      <c r="CN480" s="52">
        <f t="shared" si="385"/>
        <v>56784</v>
      </c>
      <c r="CO480" s="52">
        <f t="shared" si="385"/>
        <v>56784</v>
      </c>
      <c r="CP480" s="52">
        <f t="shared" si="385"/>
        <v>56784</v>
      </c>
      <c r="CQ480" s="52">
        <f t="shared" si="385"/>
        <v>56784</v>
      </c>
      <c r="CR480" s="52">
        <f t="shared" si="385"/>
        <v>56784</v>
      </c>
      <c r="CS480" s="52">
        <f t="shared" si="385"/>
        <v>56784</v>
      </c>
      <c r="CT480" s="52">
        <f t="shared" si="385"/>
        <v>56784</v>
      </c>
      <c r="CU480" s="52">
        <f t="shared" si="385"/>
        <v>56784</v>
      </c>
      <c r="CV480" s="52">
        <f t="shared" si="385"/>
        <v>56784</v>
      </c>
      <c r="CW480" s="52">
        <f t="shared" si="385"/>
        <v>56784</v>
      </c>
      <c r="CX480" s="52">
        <f t="shared" si="385"/>
        <v>56784</v>
      </c>
      <c r="CY480" s="52">
        <f t="shared" si="385"/>
        <v>56784</v>
      </c>
      <c r="CZ480" s="52">
        <f t="shared" si="385"/>
        <v>56784</v>
      </c>
      <c r="DA480" s="52">
        <f t="shared" si="385"/>
        <v>56784</v>
      </c>
      <c r="DB480" s="52">
        <f t="shared" si="385"/>
        <v>56784</v>
      </c>
      <c r="DC480" s="52">
        <f t="shared" si="385"/>
        <v>56784</v>
      </c>
      <c r="DD480" s="52">
        <f t="shared" si="385"/>
        <v>56784</v>
      </c>
      <c r="DE480" s="52">
        <f t="shared" si="385"/>
        <v>56784</v>
      </c>
      <c r="DF480" s="52">
        <f t="shared" si="385"/>
        <v>56784</v>
      </c>
      <c r="DG480" s="54">
        <v>2184000</v>
      </c>
      <c r="DH480" s="55">
        <v>20</v>
      </c>
      <c r="DI480" s="56" t="s">
        <v>1177</v>
      </c>
      <c r="DJ480" s="57">
        <v>0</v>
      </c>
      <c r="DK480" s="57">
        <v>0</v>
      </c>
      <c r="DL480" s="57">
        <v>0</v>
      </c>
      <c r="DM480" s="57">
        <v>0</v>
      </c>
      <c r="DN480" s="57">
        <v>3276000</v>
      </c>
      <c r="DO480" s="57">
        <v>0</v>
      </c>
      <c r="DP480" s="58">
        <v>0</v>
      </c>
      <c r="DQ480" s="58">
        <v>0</v>
      </c>
      <c r="DR480" s="58">
        <v>0</v>
      </c>
      <c r="DS480" s="58">
        <v>42588</v>
      </c>
    </row>
    <row r="481" spans="1:123" x14ac:dyDescent="0.25">
      <c r="A481" s="30" t="s">
        <v>1606</v>
      </c>
      <c r="B481" s="65">
        <v>2023365</v>
      </c>
      <c r="C481" s="66"/>
      <c r="D481" s="67" t="s">
        <v>1607</v>
      </c>
      <c r="E481" s="34" t="s">
        <v>478</v>
      </c>
      <c r="F481" s="34" t="s">
        <v>1165</v>
      </c>
      <c r="G481" s="34" t="s">
        <v>463</v>
      </c>
      <c r="H481" s="34" t="s">
        <v>54</v>
      </c>
      <c r="I481" s="34" t="s">
        <v>490</v>
      </c>
      <c r="J481" s="34" t="s">
        <v>119</v>
      </c>
      <c r="K481" s="34" t="s">
        <v>491</v>
      </c>
      <c r="L481" s="34" t="s">
        <v>617</v>
      </c>
      <c r="M481" s="36">
        <v>1.04</v>
      </c>
      <c r="N481" s="69" t="s">
        <v>468</v>
      </c>
      <c r="O481" s="69" t="s">
        <v>30</v>
      </c>
      <c r="P481" s="37" t="s">
        <v>493</v>
      </c>
      <c r="Q481" s="38">
        <v>2023</v>
      </c>
      <c r="R481" s="39" t="s">
        <v>1183</v>
      </c>
      <c r="S481" s="37" t="s">
        <v>493</v>
      </c>
      <c r="T481" s="39" t="s">
        <v>494</v>
      </c>
      <c r="U481" s="39" t="s">
        <v>495</v>
      </c>
      <c r="V481" s="39" t="s">
        <v>550</v>
      </c>
      <c r="W481" s="40" t="s">
        <v>1176</v>
      </c>
      <c r="X481" s="40" t="s">
        <v>504</v>
      </c>
      <c r="Y481" s="41"/>
      <c r="Z481" s="274">
        <v>0</v>
      </c>
      <c r="AA481" s="42"/>
      <c r="AB481" s="43">
        <v>3276000</v>
      </c>
      <c r="AC481" s="43">
        <v>0</v>
      </c>
      <c r="AD481" s="43"/>
      <c r="AE481" s="43">
        <v>0</v>
      </c>
      <c r="AF481" s="44"/>
      <c r="AG481" s="45">
        <f t="shared" si="376"/>
        <v>3276000</v>
      </c>
      <c r="AH481" s="45">
        <f t="shared" si="377"/>
        <v>3407040</v>
      </c>
      <c r="AI481" s="45">
        <f t="shared" si="381"/>
        <v>3407040</v>
      </c>
      <c r="AJ481" s="46">
        <v>0</v>
      </c>
      <c r="AK481" s="46">
        <v>0</v>
      </c>
      <c r="AL481" s="46">
        <f t="shared" si="351"/>
        <v>0</v>
      </c>
      <c r="AM481" s="46">
        <v>0</v>
      </c>
      <c r="AN481" s="46">
        <f t="shared" si="359"/>
        <v>0</v>
      </c>
      <c r="AO481" s="46">
        <v>0</v>
      </c>
      <c r="AP481" s="46">
        <f t="shared" si="352"/>
        <v>0</v>
      </c>
      <c r="AQ481" s="46">
        <v>3276000</v>
      </c>
      <c r="AR481" s="46">
        <f t="shared" si="353"/>
        <v>3407040</v>
      </c>
      <c r="AS481" s="46">
        <v>0</v>
      </c>
      <c r="AT481" s="46">
        <f t="shared" si="354"/>
        <v>0</v>
      </c>
      <c r="AU481" s="46">
        <v>0</v>
      </c>
      <c r="AV481" s="46">
        <f t="shared" si="355"/>
        <v>0</v>
      </c>
      <c r="AW481" s="46">
        <v>0</v>
      </c>
      <c r="AX481" s="46">
        <f t="shared" si="356"/>
        <v>0</v>
      </c>
      <c r="AY481" s="46">
        <v>0</v>
      </c>
      <c r="AZ481" s="46">
        <f t="shared" si="360"/>
        <v>0</v>
      </c>
      <c r="BA481" s="46">
        <v>0</v>
      </c>
      <c r="BB481" s="46">
        <f t="shared" si="361"/>
        <v>0</v>
      </c>
      <c r="BC481" s="46">
        <v>0</v>
      </c>
      <c r="BD481" s="46">
        <f t="shared" si="362"/>
        <v>0</v>
      </c>
      <c r="BE481" s="46">
        <v>0</v>
      </c>
      <c r="BF481" s="46">
        <f t="shared" si="363"/>
        <v>0</v>
      </c>
      <c r="BG481" s="46">
        <v>0</v>
      </c>
      <c r="BH481" s="46">
        <f t="shared" si="364"/>
        <v>0</v>
      </c>
      <c r="BI481" s="46">
        <v>0</v>
      </c>
      <c r="BJ481" s="46">
        <f t="shared" si="365"/>
        <v>0</v>
      </c>
      <c r="BK481" s="46">
        <v>0</v>
      </c>
      <c r="BL481" s="46">
        <f t="shared" si="366"/>
        <v>0</v>
      </c>
      <c r="BM481" s="46">
        <v>0</v>
      </c>
      <c r="BN481" s="46">
        <f t="shared" si="367"/>
        <v>0</v>
      </c>
      <c r="BO481" s="46">
        <v>0</v>
      </c>
      <c r="BP481" s="46">
        <f t="shared" si="368"/>
        <v>0</v>
      </c>
      <c r="BQ481" s="46">
        <v>0</v>
      </c>
      <c r="BR481" s="46">
        <f t="shared" si="369"/>
        <v>0</v>
      </c>
      <c r="BS481" s="46">
        <v>0</v>
      </c>
      <c r="BT481" s="46">
        <f t="shared" si="370"/>
        <v>0</v>
      </c>
      <c r="BU481" s="46">
        <v>0</v>
      </c>
      <c r="BV481" s="46">
        <f t="shared" si="371"/>
        <v>0</v>
      </c>
      <c r="BW481" s="46">
        <v>0</v>
      </c>
      <c r="BX481" s="46">
        <f t="shared" si="372"/>
        <v>0</v>
      </c>
      <c r="BY481" s="46">
        <v>0</v>
      </c>
      <c r="BZ481" s="46">
        <f t="shared" si="373"/>
        <v>0</v>
      </c>
      <c r="CA481" s="47">
        <v>0</v>
      </c>
      <c r="CB481" s="46">
        <f t="shared" si="374"/>
        <v>0</v>
      </c>
      <c r="CC481" s="48">
        <v>0</v>
      </c>
      <c r="CD481" s="46">
        <f t="shared" si="375"/>
        <v>0</v>
      </c>
      <c r="CE481" s="49">
        <v>60</v>
      </c>
      <c r="CF481" s="50">
        <f t="shared" si="380"/>
        <v>56784</v>
      </c>
      <c r="CG481" s="51">
        <v>1037400</v>
      </c>
      <c r="CH481" s="52"/>
      <c r="CI481" s="52"/>
      <c r="CJ481" s="52"/>
      <c r="CK481" s="53"/>
      <c r="CL481" s="53"/>
      <c r="CM481" s="53"/>
      <c r="CN481" s="52">
        <f t="shared" si="385"/>
        <v>56784</v>
      </c>
      <c r="CO481" s="52">
        <f t="shared" si="385"/>
        <v>56784</v>
      </c>
      <c r="CP481" s="52">
        <f t="shared" si="385"/>
        <v>56784</v>
      </c>
      <c r="CQ481" s="52">
        <f t="shared" si="385"/>
        <v>56784</v>
      </c>
      <c r="CR481" s="52">
        <f t="shared" si="385"/>
        <v>56784</v>
      </c>
      <c r="CS481" s="52">
        <f t="shared" si="385"/>
        <v>56784</v>
      </c>
      <c r="CT481" s="52">
        <f t="shared" si="385"/>
        <v>56784</v>
      </c>
      <c r="CU481" s="52">
        <f t="shared" si="385"/>
        <v>56784</v>
      </c>
      <c r="CV481" s="52">
        <f t="shared" si="385"/>
        <v>56784</v>
      </c>
      <c r="CW481" s="52">
        <f t="shared" si="385"/>
        <v>56784</v>
      </c>
      <c r="CX481" s="52">
        <f t="shared" si="385"/>
        <v>56784</v>
      </c>
      <c r="CY481" s="52">
        <f t="shared" si="385"/>
        <v>56784</v>
      </c>
      <c r="CZ481" s="52">
        <f t="shared" si="385"/>
        <v>56784</v>
      </c>
      <c r="DA481" s="52">
        <f t="shared" si="385"/>
        <v>56784</v>
      </c>
      <c r="DB481" s="52">
        <f t="shared" si="385"/>
        <v>56784</v>
      </c>
      <c r="DC481" s="52">
        <f t="shared" si="385"/>
        <v>56784</v>
      </c>
      <c r="DD481" s="52">
        <f t="shared" si="385"/>
        <v>56784</v>
      </c>
      <c r="DE481" s="52">
        <f t="shared" si="385"/>
        <v>56784</v>
      </c>
      <c r="DF481" s="52">
        <f t="shared" si="385"/>
        <v>56784</v>
      </c>
      <c r="DG481" s="54">
        <v>2238600</v>
      </c>
      <c r="DH481" s="55">
        <v>19</v>
      </c>
      <c r="DI481" s="56" t="s">
        <v>1177</v>
      </c>
      <c r="DJ481" s="57">
        <v>0</v>
      </c>
      <c r="DK481" s="57">
        <v>0</v>
      </c>
      <c r="DL481" s="57">
        <v>0</v>
      </c>
      <c r="DM481" s="57">
        <v>0</v>
      </c>
      <c r="DN481" s="57">
        <v>0</v>
      </c>
      <c r="DO481" s="57">
        <v>0</v>
      </c>
      <c r="DP481" s="58">
        <v>0</v>
      </c>
      <c r="DQ481" s="58">
        <v>0</v>
      </c>
      <c r="DR481" s="58">
        <v>0</v>
      </c>
      <c r="DS481" s="58">
        <v>0</v>
      </c>
    </row>
    <row r="482" spans="1:123" x14ac:dyDescent="0.25">
      <c r="A482" s="30" t="s">
        <v>1608</v>
      </c>
      <c r="B482" s="65">
        <v>2023366</v>
      </c>
      <c r="C482" s="66"/>
      <c r="D482" s="67" t="s">
        <v>1609</v>
      </c>
      <c r="E482" s="34" t="s">
        <v>478</v>
      </c>
      <c r="F482" s="34" t="s">
        <v>1165</v>
      </c>
      <c r="G482" s="34" t="s">
        <v>463</v>
      </c>
      <c r="H482" s="34" t="s">
        <v>54</v>
      </c>
      <c r="I482" s="34" t="s">
        <v>490</v>
      </c>
      <c r="J482" s="34" t="s">
        <v>119</v>
      </c>
      <c r="K482" s="34" t="s">
        <v>491</v>
      </c>
      <c r="L482" s="34" t="s">
        <v>617</v>
      </c>
      <c r="M482" s="36">
        <v>1.04</v>
      </c>
      <c r="N482" s="69" t="s">
        <v>468</v>
      </c>
      <c r="O482" s="69" t="s">
        <v>30</v>
      </c>
      <c r="P482" s="37" t="s">
        <v>493</v>
      </c>
      <c r="Q482" s="38">
        <v>2023</v>
      </c>
      <c r="R482" s="39" t="s">
        <v>1183</v>
      </c>
      <c r="S482" s="37" t="s">
        <v>493</v>
      </c>
      <c r="T482" s="39" t="s">
        <v>494</v>
      </c>
      <c r="U482" s="39" t="s">
        <v>495</v>
      </c>
      <c r="V482" s="39" t="s">
        <v>550</v>
      </c>
      <c r="W482" s="40" t="s">
        <v>1176</v>
      </c>
      <c r="X482" s="40" t="s">
        <v>504</v>
      </c>
      <c r="Y482" s="41"/>
      <c r="Z482" s="274">
        <v>0</v>
      </c>
      <c r="AA482" s="42"/>
      <c r="AB482" s="43">
        <v>3276000</v>
      </c>
      <c r="AC482" s="43">
        <v>0</v>
      </c>
      <c r="AD482" s="43"/>
      <c r="AE482" s="43">
        <v>0</v>
      </c>
      <c r="AF482" s="44"/>
      <c r="AG482" s="45">
        <f t="shared" si="376"/>
        <v>3276000</v>
      </c>
      <c r="AH482" s="45">
        <f t="shared" si="377"/>
        <v>3407040</v>
      </c>
      <c r="AI482" s="45">
        <f t="shared" si="381"/>
        <v>3407040</v>
      </c>
      <c r="AJ482" s="46">
        <v>0</v>
      </c>
      <c r="AK482" s="46">
        <v>0</v>
      </c>
      <c r="AL482" s="46">
        <f t="shared" ref="AL482:AL545" si="386">M482*AK482</f>
        <v>0</v>
      </c>
      <c r="AM482" s="46">
        <v>0</v>
      </c>
      <c r="AN482" s="46">
        <f t="shared" si="359"/>
        <v>0</v>
      </c>
      <c r="AO482" s="46">
        <v>0</v>
      </c>
      <c r="AP482" s="46">
        <f t="shared" ref="AP482:AP545" si="387">$M482*AO482</f>
        <v>0</v>
      </c>
      <c r="AQ482" s="46">
        <v>0</v>
      </c>
      <c r="AR482" s="46">
        <f t="shared" ref="AR482:AR545" si="388">$M482*AQ482</f>
        <v>0</v>
      </c>
      <c r="AS482" s="46">
        <v>3276000</v>
      </c>
      <c r="AT482" s="46">
        <f t="shared" ref="AT482:AT545" si="389">$M482*AS482</f>
        <v>3407040</v>
      </c>
      <c r="AU482" s="46">
        <v>0</v>
      </c>
      <c r="AV482" s="46">
        <f t="shared" ref="AV482:AV545" si="390">$M482*AU482</f>
        <v>0</v>
      </c>
      <c r="AW482" s="46">
        <v>0</v>
      </c>
      <c r="AX482" s="46">
        <f t="shared" ref="AX482:AX545" si="391">$M482*AW482</f>
        <v>0</v>
      </c>
      <c r="AY482" s="46">
        <v>0</v>
      </c>
      <c r="AZ482" s="46">
        <f t="shared" si="360"/>
        <v>0</v>
      </c>
      <c r="BA482" s="46">
        <v>0</v>
      </c>
      <c r="BB482" s="46">
        <f t="shared" si="361"/>
        <v>0</v>
      </c>
      <c r="BC482" s="46">
        <v>0</v>
      </c>
      <c r="BD482" s="46">
        <f t="shared" si="362"/>
        <v>0</v>
      </c>
      <c r="BE482" s="46">
        <v>0</v>
      </c>
      <c r="BF482" s="46">
        <f t="shared" si="363"/>
        <v>0</v>
      </c>
      <c r="BG482" s="46">
        <v>0</v>
      </c>
      <c r="BH482" s="46">
        <f t="shared" si="364"/>
        <v>0</v>
      </c>
      <c r="BI482" s="46">
        <v>0</v>
      </c>
      <c r="BJ482" s="46">
        <f t="shared" si="365"/>
        <v>0</v>
      </c>
      <c r="BK482" s="46">
        <v>0</v>
      </c>
      <c r="BL482" s="46">
        <f t="shared" si="366"/>
        <v>0</v>
      </c>
      <c r="BM482" s="46">
        <v>0</v>
      </c>
      <c r="BN482" s="46">
        <f t="shared" si="367"/>
        <v>0</v>
      </c>
      <c r="BO482" s="46">
        <v>0</v>
      </c>
      <c r="BP482" s="46">
        <f t="shared" si="368"/>
        <v>0</v>
      </c>
      <c r="BQ482" s="46">
        <v>0</v>
      </c>
      <c r="BR482" s="46">
        <f t="shared" si="369"/>
        <v>0</v>
      </c>
      <c r="BS482" s="46">
        <v>0</v>
      </c>
      <c r="BT482" s="46">
        <f t="shared" si="370"/>
        <v>0</v>
      </c>
      <c r="BU482" s="46">
        <v>0</v>
      </c>
      <c r="BV482" s="46">
        <f t="shared" si="371"/>
        <v>0</v>
      </c>
      <c r="BW482" s="46">
        <v>0</v>
      </c>
      <c r="BX482" s="46">
        <f t="shared" si="372"/>
        <v>0</v>
      </c>
      <c r="BY482" s="46">
        <v>0</v>
      </c>
      <c r="BZ482" s="46">
        <f t="shared" si="373"/>
        <v>0</v>
      </c>
      <c r="CA482" s="47">
        <v>0</v>
      </c>
      <c r="CB482" s="46">
        <f t="shared" si="374"/>
        <v>0</v>
      </c>
      <c r="CC482" s="48">
        <v>0</v>
      </c>
      <c r="CD482" s="46">
        <f t="shared" si="375"/>
        <v>0</v>
      </c>
      <c r="CE482" s="49">
        <v>60</v>
      </c>
      <c r="CF482" s="50">
        <f t="shared" si="380"/>
        <v>56784</v>
      </c>
      <c r="CG482" s="51">
        <v>982800</v>
      </c>
      <c r="CH482" s="52"/>
      <c r="CI482" s="52"/>
      <c r="CJ482" s="52"/>
      <c r="CK482" s="53"/>
      <c r="CL482" s="53"/>
      <c r="CM482" s="53"/>
      <c r="CN482" s="53"/>
      <c r="CO482" s="52">
        <f t="shared" si="385"/>
        <v>56784</v>
      </c>
      <c r="CP482" s="52">
        <f t="shared" si="385"/>
        <v>56784</v>
      </c>
      <c r="CQ482" s="52">
        <f t="shared" si="385"/>
        <v>56784</v>
      </c>
      <c r="CR482" s="52">
        <f t="shared" si="385"/>
        <v>56784</v>
      </c>
      <c r="CS482" s="52">
        <f t="shared" si="385"/>
        <v>56784</v>
      </c>
      <c r="CT482" s="52">
        <f t="shared" si="385"/>
        <v>56784</v>
      </c>
      <c r="CU482" s="52">
        <f t="shared" si="385"/>
        <v>56784</v>
      </c>
      <c r="CV482" s="52">
        <f t="shared" si="385"/>
        <v>56784</v>
      </c>
      <c r="CW482" s="52">
        <f t="shared" si="385"/>
        <v>56784</v>
      </c>
      <c r="CX482" s="52">
        <f t="shared" si="385"/>
        <v>56784</v>
      </c>
      <c r="CY482" s="52">
        <f t="shared" si="385"/>
        <v>56784</v>
      </c>
      <c r="CZ482" s="52">
        <f t="shared" si="385"/>
        <v>56784</v>
      </c>
      <c r="DA482" s="52">
        <f t="shared" si="385"/>
        <v>56784</v>
      </c>
      <c r="DB482" s="52">
        <f t="shared" si="385"/>
        <v>56784</v>
      </c>
      <c r="DC482" s="52">
        <f t="shared" si="385"/>
        <v>56784</v>
      </c>
      <c r="DD482" s="52">
        <f t="shared" si="385"/>
        <v>56784</v>
      </c>
      <c r="DE482" s="52">
        <f t="shared" si="385"/>
        <v>56784</v>
      </c>
      <c r="DF482" s="52">
        <f t="shared" si="385"/>
        <v>56784</v>
      </c>
      <c r="DG482" s="54">
        <v>2293200</v>
      </c>
      <c r="DH482" s="55">
        <v>18</v>
      </c>
      <c r="DI482" s="56" t="s">
        <v>1177</v>
      </c>
      <c r="DJ482" s="57">
        <v>0</v>
      </c>
      <c r="DK482" s="57">
        <v>0</v>
      </c>
      <c r="DL482" s="57">
        <v>0</v>
      </c>
      <c r="DM482" s="57">
        <v>0</v>
      </c>
      <c r="DN482" s="57">
        <v>0</v>
      </c>
      <c r="DO482" s="57">
        <v>0</v>
      </c>
      <c r="DP482" s="58">
        <v>0</v>
      </c>
      <c r="DQ482" s="58">
        <v>0</v>
      </c>
      <c r="DR482" s="58">
        <v>0</v>
      </c>
      <c r="DS482" s="58">
        <v>0</v>
      </c>
    </row>
    <row r="483" spans="1:123" x14ac:dyDescent="0.25">
      <c r="A483" s="30" t="s">
        <v>1610</v>
      </c>
      <c r="B483" s="65">
        <v>2023367</v>
      </c>
      <c r="C483" s="66"/>
      <c r="D483" s="67" t="s">
        <v>1611</v>
      </c>
      <c r="E483" s="34" t="s">
        <v>478</v>
      </c>
      <c r="F483" s="34" t="s">
        <v>1165</v>
      </c>
      <c r="G483" s="34" t="s">
        <v>463</v>
      </c>
      <c r="H483" s="34" t="s">
        <v>54</v>
      </c>
      <c r="I483" s="34" t="s">
        <v>490</v>
      </c>
      <c r="J483" s="34" t="s">
        <v>119</v>
      </c>
      <c r="K483" s="34" t="s">
        <v>491</v>
      </c>
      <c r="L483" s="34" t="s">
        <v>617</v>
      </c>
      <c r="M483" s="36">
        <v>1.04</v>
      </c>
      <c r="N483" s="69" t="s">
        <v>468</v>
      </c>
      <c r="O483" s="69" t="s">
        <v>30</v>
      </c>
      <c r="P483" s="37" t="s">
        <v>493</v>
      </c>
      <c r="Q483" s="38">
        <v>2023</v>
      </c>
      <c r="R483" s="39" t="s">
        <v>1183</v>
      </c>
      <c r="S483" s="37" t="s">
        <v>493</v>
      </c>
      <c r="T483" s="39" t="s">
        <v>494</v>
      </c>
      <c r="U483" s="39" t="s">
        <v>495</v>
      </c>
      <c r="V483" s="39" t="s">
        <v>550</v>
      </c>
      <c r="W483" s="40" t="s">
        <v>1176</v>
      </c>
      <c r="X483" s="40" t="s">
        <v>504</v>
      </c>
      <c r="Y483" s="41"/>
      <c r="Z483" s="274">
        <v>0</v>
      </c>
      <c r="AA483" s="42"/>
      <c r="AB483" s="43">
        <v>3276000</v>
      </c>
      <c r="AC483" s="43">
        <v>0</v>
      </c>
      <c r="AD483" s="43"/>
      <c r="AE483" s="43">
        <v>0</v>
      </c>
      <c r="AF483" s="44"/>
      <c r="AG483" s="45">
        <f t="shared" si="376"/>
        <v>3276000</v>
      </c>
      <c r="AH483" s="45">
        <f t="shared" si="377"/>
        <v>3407040</v>
      </c>
      <c r="AI483" s="45">
        <f t="shared" si="381"/>
        <v>3407040</v>
      </c>
      <c r="AJ483" s="46">
        <v>0</v>
      </c>
      <c r="AK483" s="46">
        <v>0</v>
      </c>
      <c r="AL483" s="46">
        <f t="shared" si="386"/>
        <v>0</v>
      </c>
      <c r="AM483" s="46">
        <v>0</v>
      </c>
      <c r="AN483" s="46">
        <f t="shared" si="359"/>
        <v>0</v>
      </c>
      <c r="AO483" s="46">
        <v>0</v>
      </c>
      <c r="AP483" s="46">
        <f t="shared" si="387"/>
        <v>0</v>
      </c>
      <c r="AQ483" s="46">
        <v>0</v>
      </c>
      <c r="AR483" s="46">
        <f t="shared" si="388"/>
        <v>0</v>
      </c>
      <c r="AS483" s="46">
        <v>0</v>
      </c>
      <c r="AT483" s="46">
        <f t="shared" si="389"/>
        <v>0</v>
      </c>
      <c r="AU483" s="46">
        <v>3276000</v>
      </c>
      <c r="AV483" s="46">
        <f t="shared" si="390"/>
        <v>3407040</v>
      </c>
      <c r="AW483" s="46">
        <v>0</v>
      </c>
      <c r="AX483" s="46">
        <f t="shared" si="391"/>
        <v>0</v>
      </c>
      <c r="AY483" s="46">
        <v>0</v>
      </c>
      <c r="AZ483" s="46">
        <f t="shared" si="360"/>
        <v>0</v>
      </c>
      <c r="BA483" s="46">
        <v>0</v>
      </c>
      <c r="BB483" s="46">
        <f t="shared" si="361"/>
        <v>0</v>
      </c>
      <c r="BC483" s="46">
        <v>0</v>
      </c>
      <c r="BD483" s="46">
        <f t="shared" si="362"/>
        <v>0</v>
      </c>
      <c r="BE483" s="46">
        <v>0</v>
      </c>
      <c r="BF483" s="46">
        <f t="shared" si="363"/>
        <v>0</v>
      </c>
      <c r="BG483" s="46">
        <v>0</v>
      </c>
      <c r="BH483" s="46">
        <f t="shared" si="364"/>
        <v>0</v>
      </c>
      <c r="BI483" s="46">
        <v>0</v>
      </c>
      <c r="BJ483" s="46">
        <f t="shared" si="365"/>
        <v>0</v>
      </c>
      <c r="BK483" s="46">
        <v>0</v>
      </c>
      <c r="BL483" s="46">
        <f t="shared" si="366"/>
        <v>0</v>
      </c>
      <c r="BM483" s="46">
        <v>0</v>
      </c>
      <c r="BN483" s="46">
        <f t="shared" si="367"/>
        <v>0</v>
      </c>
      <c r="BO483" s="46">
        <v>0</v>
      </c>
      <c r="BP483" s="46">
        <f t="shared" si="368"/>
        <v>0</v>
      </c>
      <c r="BQ483" s="46">
        <v>0</v>
      </c>
      <c r="BR483" s="46">
        <f t="shared" si="369"/>
        <v>0</v>
      </c>
      <c r="BS483" s="46">
        <v>0</v>
      </c>
      <c r="BT483" s="46">
        <f t="shared" si="370"/>
        <v>0</v>
      </c>
      <c r="BU483" s="46">
        <v>0</v>
      </c>
      <c r="BV483" s="46">
        <f t="shared" si="371"/>
        <v>0</v>
      </c>
      <c r="BW483" s="46">
        <v>0</v>
      </c>
      <c r="BX483" s="46">
        <f t="shared" si="372"/>
        <v>0</v>
      </c>
      <c r="BY483" s="46">
        <v>0</v>
      </c>
      <c r="BZ483" s="46">
        <f t="shared" si="373"/>
        <v>0</v>
      </c>
      <c r="CA483" s="47">
        <v>0</v>
      </c>
      <c r="CB483" s="46">
        <f t="shared" si="374"/>
        <v>0</v>
      </c>
      <c r="CC483" s="48">
        <v>0</v>
      </c>
      <c r="CD483" s="46">
        <f t="shared" si="375"/>
        <v>0</v>
      </c>
      <c r="CE483" s="49">
        <v>60</v>
      </c>
      <c r="CF483" s="50">
        <f t="shared" si="380"/>
        <v>56784</v>
      </c>
      <c r="CG483" s="51">
        <v>928200</v>
      </c>
      <c r="CH483" s="52"/>
      <c r="CI483" s="52"/>
      <c r="CJ483" s="52"/>
      <c r="CK483" s="53"/>
      <c r="CL483" s="53"/>
      <c r="CM483" s="53"/>
      <c r="CN483" s="53"/>
      <c r="CO483" s="53"/>
      <c r="CP483" s="52">
        <f t="shared" si="385"/>
        <v>56784</v>
      </c>
      <c r="CQ483" s="52">
        <f t="shared" si="385"/>
        <v>56784</v>
      </c>
      <c r="CR483" s="52">
        <f t="shared" si="385"/>
        <v>56784</v>
      </c>
      <c r="CS483" s="52">
        <f t="shared" si="385"/>
        <v>56784</v>
      </c>
      <c r="CT483" s="52">
        <f t="shared" si="385"/>
        <v>56784</v>
      </c>
      <c r="CU483" s="52">
        <f t="shared" si="385"/>
        <v>56784</v>
      </c>
      <c r="CV483" s="52">
        <f t="shared" si="385"/>
        <v>56784</v>
      </c>
      <c r="CW483" s="52">
        <f t="shared" si="385"/>
        <v>56784</v>
      </c>
      <c r="CX483" s="52">
        <f t="shared" si="385"/>
        <v>56784</v>
      </c>
      <c r="CY483" s="52">
        <f t="shared" si="385"/>
        <v>56784</v>
      </c>
      <c r="CZ483" s="52">
        <f t="shared" si="385"/>
        <v>56784</v>
      </c>
      <c r="DA483" s="52">
        <f t="shared" si="385"/>
        <v>56784</v>
      </c>
      <c r="DB483" s="52">
        <f t="shared" si="385"/>
        <v>56784</v>
      </c>
      <c r="DC483" s="52">
        <f t="shared" si="385"/>
        <v>56784</v>
      </c>
      <c r="DD483" s="52">
        <f t="shared" si="385"/>
        <v>56784</v>
      </c>
      <c r="DE483" s="52">
        <f t="shared" si="385"/>
        <v>56784</v>
      </c>
      <c r="DF483" s="52">
        <f t="shared" si="385"/>
        <v>56784</v>
      </c>
      <c r="DG483" s="54">
        <v>2347800</v>
      </c>
      <c r="DH483" s="55">
        <v>17</v>
      </c>
      <c r="DI483" s="56" t="s">
        <v>1177</v>
      </c>
      <c r="DJ483" s="57">
        <v>0</v>
      </c>
      <c r="DK483" s="57">
        <v>0</v>
      </c>
      <c r="DL483" s="57">
        <v>0</v>
      </c>
      <c r="DM483" s="57">
        <v>0</v>
      </c>
      <c r="DN483" s="57">
        <v>0</v>
      </c>
      <c r="DO483" s="57">
        <v>0</v>
      </c>
      <c r="DP483" s="58">
        <v>0</v>
      </c>
      <c r="DQ483" s="58">
        <v>0</v>
      </c>
      <c r="DR483" s="58">
        <v>0</v>
      </c>
      <c r="DS483" s="58">
        <v>0</v>
      </c>
    </row>
    <row r="484" spans="1:123" x14ac:dyDescent="0.25">
      <c r="A484" s="30" t="s">
        <v>1612</v>
      </c>
      <c r="B484" s="65">
        <v>2023368</v>
      </c>
      <c r="C484" s="66"/>
      <c r="D484" s="67" t="s">
        <v>1613</v>
      </c>
      <c r="E484" s="34" t="s">
        <v>478</v>
      </c>
      <c r="F484" s="34" t="s">
        <v>1165</v>
      </c>
      <c r="G484" s="34" t="s">
        <v>463</v>
      </c>
      <c r="H484" s="34" t="s">
        <v>54</v>
      </c>
      <c r="I484" s="34" t="s">
        <v>490</v>
      </c>
      <c r="J484" s="34" t="s">
        <v>119</v>
      </c>
      <c r="K484" s="34" t="s">
        <v>491</v>
      </c>
      <c r="L484" s="34" t="s">
        <v>617</v>
      </c>
      <c r="M484" s="36">
        <v>1.04</v>
      </c>
      <c r="N484" s="69" t="s">
        <v>1456</v>
      </c>
      <c r="O484" s="69" t="s">
        <v>30</v>
      </c>
      <c r="P484" s="37" t="s">
        <v>493</v>
      </c>
      <c r="Q484" s="38">
        <v>2023</v>
      </c>
      <c r="R484" s="39" t="s">
        <v>1183</v>
      </c>
      <c r="S484" s="37" t="s">
        <v>493</v>
      </c>
      <c r="T484" s="39" t="s">
        <v>494</v>
      </c>
      <c r="U484" s="39" t="s">
        <v>495</v>
      </c>
      <c r="V484" s="39" t="s">
        <v>550</v>
      </c>
      <c r="W484" s="40" t="s">
        <v>1176</v>
      </c>
      <c r="X484" s="40" t="s">
        <v>504</v>
      </c>
      <c r="Y484" s="41"/>
      <c r="Z484" s="274">
        <v>0</v>
      </c>
      <c r="AA484" s="42"/>
      <c r="AB484" s="43">
        <v>3276000</v>
      </c>
      <c r="AC484" s="43">
        <v>0</v>
      </c>
      <c r="AD484" s="43"/>
      <c r="AE484" s="43">
        <v>0</v>
      </c>
      <c r="AF484" s="44"/>
      <c r="AG484" s="45">
        <f t="shared" si="376"/>
        <v>3276000</v>
      </c>
      <c r="AH484" s="45">
        <f t="shared" si="377"/>
        <v>3407040</v>
      </c>
      <c r="AI484" s="45">
        <f t="shared" si="381"/>
        <v>3407040</v>
      </c>
      <c r="AJ484" s="46">
        <v>0</v>
      </c>
      <c r="AK484" s="46">
        <v>0</v>
      </c>
      <c r="AL484" s="46">
        <f t="shared" si="386"/>
        <v>0</v>
      </c>
      <c r="AM484" s="46">
        <v>0</v>
      </c>
      <c r="AN484" s="46">
        <f t="shared" si="359"/>
        <v>0</v>
      </c>
      <c r="AO484" s="46">
        <v>0</v>
      </c>
      <c r="AP484" s="46">
        <f t="shared" si="387"/>
        <v>0</v>
      </c>
      <c r="AQ484" s="46">
        <v>0</v>
      </c>
      <c r="AR484" s="46">
        <f t="shared" si="388"/>
        <v>0</v>
      </c>
      <c r="AS484" s="46">
        <v>0</v>
      </c>
      <c r="AT484" s="46">
        <f t="shared" si="389"/>
        <v>0</v>
      </c>
      <c r="AU484" s="46">
        <v>0</v>
      </c>
      <c r="AV484" s="46">
        <f t="shared" si="390"/>
        <v>0</v>
      </c>
      <c r="AW484" s="46">
        <v>3276000</v>
      </c>
      <c r="AX484" s="46">
        <f t="shared" si="391"/>
        <v>3407040</v>
      </c>
      <c r="AY484" s="46">
        <v>0</v>
      </c>
      <c r="AZ484" s="46">
        <f t="shared" si="360"/>
        <v>0</v>
      </c>
      <c r="BA484" s="46">
        <v>0</v>
      </c>
      <c r="BB484" s="46">
        <f t="shared" si="361"/>
        <v>0</v>
      </c>
      <c r="BC484" s="46">
        <v>0</v>
      </c>
      <c r="BD484" s="46">
        <f t="shared" si="362"/>
        <v>0</v>
      </c>
      <c r="BE484" s="46">
        <v>0</v>
      </c>
      <c r="BF484" s="46">
        <f t="shared" si="363"/>
        <v>0</v>
      </c>
      <c r="BG484" s="46">
        <v>0</v>
      </c>
      <c r="BH484" s="46">
        <f t="shared" si="364"/>
        <v>0</v>
      </c>
      <c r="BI484" s="46">
        <v>0</v>
      </c>
      <c r="BJ484" s="46">
        <f t="shared" si="365"/>
        <v>0</v>
      </c>
      <c r="BK484" s="46">
        <v>0</v>
      </c>
      <c r="BL484" s="46">
        <f t="shared" si="366"/>
        <v>0</v>
      </c>
      <c r="BM484" s="46">
        <v>0</v>
      </c>
      <c r="BN484" s="46">
        <f t="shared" si="367"/>
        <v>0</v>
      </c>
      <c r="BO484" s="46">
        <v>0</v>
      </c>
      <c r="BP484" s="46">
        <f t="shared" si="368"/>
        <v>0</v>
      </c>
      <c r="BQ484" s="46">
        <v>0</v>
      </c>
      <c r="BR484" s="46">
        <f t="shared" si="369"/>
        <v>0</v>
      </c>
      <c r="BS484" s="46">
        <v>0</v>
      </c>
      <c r="BT484" s="46">
        <f t="shared" si="370"/>
        <v>0</v>
      </c>
      <c r="BU484" s="46">
        <v>0</v>
      </c>
      <c r="BV484" s="46">
        <f t="shared" si="371"/>
        <v>0</v>
      </c>
      <c r="BW484" s="46">
        <v>0</v>
      </c>
      <c r="BX484" s="46">
        <f t="shared" si="372"/>
        <v>0</v>
      </c>
      <c r="BY484" s="46">
        <v>0</v>
      </c>
      <c r="BZ484" s="46">
        <f t="shared" si="373"/>
        <v>0</v>
      </c>
      <c r="CA484" s="47">
        <v>0</v>
      </c>
      <c r="CB484" s="46">
        <f t="shared" si="374"/>
        <v>0</v>
      </c>
      <c r="CC484" s="48">
        <v>0</v>
      </c>
      <c r="CD484" s="46">
        <f t="shared" si="375"/>
        <v>0</v>
      </c>
      <c r="CE484" s="49">
        <v>60</v>
      </c>
      <c r="CF484" s="50">
        <f t="shared" si="380"/>
        <v>56784</v>
      </c>
      <c r="CG484" s="51">
        <v>873600</v>
      </c>
      <c r="CH484" s="52"/>
      <c r="CI484" s="52"/>
      <c r="CJ484" s="52"/>
      <c r="CK484" s="53"/>
      <c r="CL484" s="53"/>
      <c r="CM484" s="53"/>
      <c r="CN484" s="53"/>
      <c r="CO484" s="53"/>
      <c r="CP484" s="53"/>
      <c r="CQ484" s="52">
        <f t="shared" si="385"/>
        <v>56784</v>
      </c>
      <c r="CR484" s="52">
        <f t="shared" si="385"/>
        <v>56784</v>
      </c>
      <c r="CS484" s="52">
        <f t="shared" si="385"/>
        <v>56784</v>
      </c>
      <c r="CT484" s="52">
        <f t="shared" si="385"/>
        <v>56784</v>
      </c>
      <c r="CU484" s="52">
        <f t="shared" si="385"/>
        <v>56784</v>
      </c>
      <c r="CV484" s="52">
        <f t="shared" si="385"/>
        <v>56784</v>
      </c>
      <c r="CW484" s="52">
        <f t="shared" si="385"/>
        <v>56784</v>
      </c>
      <c r="CX484" s="52">
        <f t="shared" si="385"/>
        <v>56784</v>
      </c>
      <c r="CY484" s="52">
        <f t="shared" si="385"/>
        <v>56784</v>
      </c>
      <c r="CZ484" s="52">
        <f t="shared" si="385"/>
        <v>56784</v>
      </c>
      <c r="DA484" s="52">
        <f t="shared" si="385"/>
        <v>56784</v>
      </c>
      <c r="DB484" s="52">
        <f t="shared" si="385"/>
        <v>56784</v>
      </c>
      <c r="DC484" s="52">
        <f t="shared" si="385"/>
        <v>56784</v>
      </c>
      <c r="DD484" s="52">
        <f t="shared" si="385"/>
        <v>56784</v>
      </c>
      <c r="DE484" s="52">
        <f t="shared" si="385"/>
        <v>56784</v>
      </c>
      <c r="DF484" s="52">
        <f t="shared" si="385"/>
        <v>56784</v>
      </c>
      <c r="DG484" s="54">
        <v>2402400</v>
      </c>
      <c r="DH484" s="55">
        <v>16</v>
      </c>
      <c r="DI484" s="56" t="s">
        <v>1177</v>
      </c>
      <c r="DJ484" s="57">
        <v>0</v>
      </c>
      <c r="DK484" s="57">
        <v>0</v>
      </c>
      <c r="DL484" s="57">
        <v>0</v>
      </c>
      <c r="DM484" s="57">
        <v>0</v>
      </c>
      <c r="DN484" s="57">
        <v>0</v>
      </c>
      <c r="DO484" s="57">
        <v>0</v>
      </c>
      <c r="DP484" s="58">
        <v>0</v>
      </c>
      <c r="DQ484" s="58">
        <v>0</v>
      </c>
      <c r="DR484" s="58">
        <v>0</v>
      </c>
      <c r="DS484" s="58">
        <v>0</v>
      </c>
    </row>
    <row r="485" spans="1:123" x14ac:dyDescent="0.25">
      <c r="A485" s="30" t="s">
        <v>1614</v>
      </c>
      <c r="B485" s="65">
        <v>2023370</v>
      </c>
      <c r="C485" s="66"/>
      <c r="D485" s="67" t="s">
        <v>1615</v>
      </c>
      <c r="E485" s="34" t="s">
        <v>478</v>
      </c>
      <c r="F485" s="34" t="s">
        <v>1165</v>
      </c>
      <c r="G485" s="34" t="s">
        <v>463</v>
      </c>
      <c r="H485" s="34" t="s">
        <v>54</v>
      </c>
      <c r="I485" s="34" t="s">
        <v>490</v>
      </c>
      <c r="J485" s="34" t="s">
        <v>119</v>
      </c>
      <c r="K485" s="34" t="s">
        <v>491</v>
      </c>
      <c r="L485" s="34" t="s">
        <v>617</v>
      </c>
      <c r="M485" s="36">
        <v>1.04</v>
      </c>
      <c r="N485" s="69" t="s">
        <v>1456</v>
      </c>
      <c r="O485" s="69" t="s">
        <v>30</v>
      </c>
      <c r="P485" s="37" t="s">
        <v>493</v>
      </c>
      <c r="Q485" s="38">
        <v>2023</v>
      </c>
      <c r="R485" s="39" t="s">
        <v>1183</v>
      </c>
      <c r="S485" s="37" t="s">
        <v>493</v>
      </c>
      <c r="T485" s="39" t="s">
        <v>494</v>
      </c>
      <c r="U485" s="39" t="s">
        <v>495</v>
      </c>
      <c r="V485" s="39" t="s">
        <v>550</v>
      </c>
      <c r="W485" s="40" t="s">
        <v>1176</v>
      </c>
      <c r="X485" s="40" t="s">
        <v>504</v>
      </c>
      <c r="Y485" s="41"/>
      <c r="Z485" s="274">
        <v>0</v>
      </c>
      <c r="AA485" s="42"/>
      <c r="AB485" s="43">
        <v>3276000</v>
      </c>
      <c r="AC485" s="43">
        <v>0</v>
      </c>
      <c r="AD485" s="43"/>
      <c r="AE485" s="43">
        <v>0</v>
      </c>
      <c r="AF485" s="44"/>
      <c r="AG485" s="45">
        <f t="shared" si="376"/>
        <v>3276000</v>
      </c>
      <c r="AH485" s="45">
        <f t="shared" si="377"/>
        <v>3407040</v>
      </c>
      <c r="AI485" s="45">
        <f t="shared" si="381"/>
        <v>3407040</v>
      </c>
      <c r="AJ485" s="46">
        <v>0</v>
      </c>
      <c r="AK485" s="46">
        <v>0</v>
      </c>
      <c r="AL485" s="46">
        <f t="shared" si="386"/>
        <v>0</v>
      </c>
      <c r="AM485" s="46">
        <v>0</v>
      </c>
      <c r="AN485" s="46">
        <f t="shared" si="359"/>
        <v>0</v>
      </c>
      <c r="AO485" s="46">
        <v>0</v>
      </c>
      <c r="AP485" s="46">
        <f t="shared" si="387"/>
        <v>0</v>
      </c>
      <c r="AQ485" s="46">
        <v>0</v>
      </c>
      <c r="AR485" s="46">
        <f t="shared" si="388"/>
        <v>0</v>
      </c>
      <c r="AS485" s="46">
        <v>0</v>
      </c>
      <c r="AT485" s="46">
        <f t="shared" si="389"/>
        <v>0</v>
      </c>
      <c r="AU485" s="46">
        <v>0</v>
      </c>
      <c r="AV485" s="46">
        <f t="shared" si="390"/>
        <v>0</v>
      </c>
      <c r="AW485" s="46">
        <v>0</v>
      </c>
      <c r="AX485" s="46">
        <f t="shared" si="391"/>
        <v>0</v>
      </c>
      <c r="AY485" s="46">
        <v>3276000</v>
      </c>
      <c r="AZ485" s="46">
        <f t="shared" si="360"/>
        <v>3407040</v>
      </c>
      <c r="BA485" s="46">
        <v>0</v>
      </c>
      <c r="BB485" s="46">
        <f t="shared" si="361"/>
        <v>0</v>
      </c>
      <c r="BC485" s="46">
        <v>0</v>
      </c>
      <c r="BD485" s="46">
        <f t="shared" si="362"/>
        <v>0</v>
      </c>
      <c r="BE485" s="46">
        <v>0</v>
      </c>
      <c r="BF485" s="46">
        <f t="shared" si="363"/>
        <v>0</v>
      </c>
      <c r="BG485" s="46">
        <v>0</v>
      </c>
      <c r="BH485" s="46">
        <f t="shared" si="364"/>
        <v>0</v>
      </c>
      <c r="BI485" s="46">
        <v>0</v>
      </c>
      <c r="BJ485" s="46">
        <f t="shared" si="365"/>
        <v>0</v>
      </c>
      <c r="BK485" s="46">
        <v>0</v>
      </c>
      <c r="BL485" s="46">
        <f t="shared" si="366"/>
        <v>0</v>
      </c>
      <c r="BM485" s="46">
        <v>0</v>
      </c>
      <c r="BN485" s="46">
        <f t="shared" si="367"/>
        <v>0</v>
      </c>
      <c r="BO485" s="46">
        <v>0</v>
      </c>
      <c r="BP485" s="46">
        <f t="shared" si="368"/>
        <v>0</v>
      </c>
      <c r="BQ485" s="46">
        <v>0</v>
      </c>
      <c r="BR485" s="46">
        <f t="shared" si="369"/>
        <v>0</v>
      </c>
      <c r="BS485" s="46">
        <v>0</v>
      </c>
      <c r="BT485" s="46">
        <f t="shared" si="370"/>
        <v>0</v>
      </c>
      <c r="BU485" s="46">
        <v>0</v>
      </c>
      <c r="BV485" s="46">
        <f t="shared" si="371"/>
        <v>0</v>
      </c>
      <c r="BW485" s="46">
        <v>0</v>
      </c>
      <c r="BX485" s="46">
        <f t="shared" si="372"/>
        <v>0</v>
      </c>
      <c r="BY485" s="46">
        <v>0</v>
      </c>
      <c r="BZ485" s="46">
        <f t="shared" si="373"/>
        <v>0</v>
      </c>
      <c r="CA485" s="47">
        <v>0</v>
      </c>
      <c r="CB485" s="46">
        <f t="shared" si="374"/>
        <v>0</v>
      </c>
      <c r="CC485" s="48">
        <v>0</v>
      </c>
      <c r="CD485" s="46">
        <f t="shared" si="375"/>
        <v>0</v>
      </c>
      <c r="CE485" s="49">
        <v>60</v>
      </c>
      <c r="CF485" s="50">
        <f t="shared" si="380"/>
        <v>56784</v>
      </c>
      <c r="CG485" s="51">
        <v>819000</v>
      </c>
      <c r="CH485" s="52"/>
      <c r="CI485" s="52"/>
      <c r="CJ485" s="52"/>
      <c r="CK485" s="53"/>
      <c r="CL485" s="53"/>
      <c r="CM485" s="53"/>
      <c r="CN485" s="53"/>
      <c r="CO485" s="53"/>
      <c r="CP485" s="53"/>
      <c r="CQ485" s="53"/>
      <c r="CR485" s="52">
        <f t="shared" si="385"/>
        <v>56784</v>
      </c>
      <c r="CS485" s="52">
        <f t="shared" si="385"/>
        <v>56784</v>
      </c>
      <c r="CT485" s="52">
        <f t="shared" si="385"/>
        <v>56784</v>
      </c>
      <c r="CU485" s="52">
        <f t="shared" si="385"/>
        <v>56784</v>
      </c>
      <c r="CV485" s="52">
        <f t="shared" si="385"/>
        <v>56784</v>
      </c>
      <c r="CW485" s="52">
        <f t="shared" si="385"/>
        <v>56784</v>
      </c>
      <c r="CX485" s="52">
        <f t="shared" si="385"/>
        <v>56784</v>
      </c>
      <c r="CY485" s="52">
        <f t="shared" si="385"/>
        <v>56784</v>
      </c>
      <c r="CZ485" s="52">
        <f t="shared" si="385"/>
        <v>56784</v>
      </c>
      <c r="DA485" s="52">
        <f t="shared" si="385"/>
        <v>56784</v>
      </c>
      <c r="DB485" s="52">
        <f t="shared" si="385"/>
        <v>56784</v>
      </c>
      <c r="DC485" s="52">
        <f t="shared" si="385"/>
        <v>56784</v>
      </c>
      <c r="DD485" s="52">
        <f t="shared" si="385"/>
        <v>56784</v>
      </c>
      <c r="DE485" s="52">
        <f t="shared" si="385"/>
        <v>56784</v>
      </c>
      <c r="DF485" s="52">
        <f t="shared" si="385"/>
        <v>56784</v>
      </c>
      <c r="DG485" s="54">
        <v>2457000</v>
      </c>
      <c r="DH485" s="55">
        <v>15</v>
      </c>
      <c r="DI485" s="56" t="s">
        <v>1177</v>
      </c>
      <c r="DJ485" s="57">
        <v>0</v>
      </c>
      <c r="DK485" s="57">
        <v>0</v>
      </c>
      <c r="DL485" s="57">
        <v>0</v>
      </c>
      <c r="DM485" s="57">
        <v>0</v>
      </c>
      <c r="DN485" s="57">
        <v>0</v>
      </c>
      <c r="DO485" s="57">
        <v>0</v>
      </c>
      <c r="DP485" s="58">
        <v>0</v>
      </c>
      <c r="DQ485" s="58">
        <v>0</v>
      </c>
      <c r="DR485" s="58">
        <v>0</v>
      </c>
      <c r="DS485" s="58">
        <v>0</v>
      </c>
    </row>
    <row r="486" spans="1:123" x14ac:dyDescent="0.25">
      <c r="A486" s="30" t="s">
        <v>1616</v>
      </c>
      <c r="B486" s="65">
        <v>2023371</v>
      </c>
      <c r="C486" s="66"/>
      <c r="D486" s="67" t="s">
        <v>1617</v>
      </c>
      <c r="E486" s="34" t="s">
        <v>478</v>
      </c>
      <c r="F486" s="34" t="s">
        <v>1165</v>
      </c>
      <c r="G486" s="34" t="s">
        <v>463</v>
      </c>
      <c r="H486" s="34" t="s">
        <v>54</v>
      </c>
      <c r="I486" s="34" t="s">
        <v>490</v>
      </c>
      <c r="J486" s="34" t="s">
        <v>119</v>
      </c>
      <c r="K486" s="34" t="s">
        <v>491</v>
      </c>
      <c r="L486" s="34" t="s">
        <v>617</v>
      </c>
      <c r="M486" s="36">
        <v>1.04</v>
      </c>
      <c r="N486" s="69" t="s">
        <v>1456</v>
      </c>
      <c r="O486" s="69" t="s">
        <v>30</v>
      </c>
      <c r="P486" s="37" t="s">
        <v>493</v>
      </c>
      <c r="Q486" s="38">
        <v>2023</v>
      </c>
      <c r="R486" s="39" t="s">
        <v>1183</v>
      </c>
      <c r="S486" s="37" t="s">
        <v>493</v>
      </c>
      <c r="T486" s="39" t="s">
        <v>494</v>
      </c>
      <c r="U486" s="39" t="s">
        <v>495</v>
      </c>
      <c r="V486" s="39" t="s">
        <v>550</v>
      </c>
      <c r="W486" s="40" t="s">
        <v>1176</v>
      </c>
      <c r="X486" s="40" t="s">
        <v>504</v>
      </c>
      <c r="Y486" s="41"/>
      <c r="Z486" s="274">
        <v>0</v>
      </c>
      <c r="AA486" s="42"/>
      <c r="AB486" s="43">
        <v>3276000</v>
      </c>
      <c r="AC486" s="43">
        <v>0</v>
      </c>
      <c r="AD486" s="43"/>
      <c r="AE486" s="43">
        <v>0</v>
      </c>
      <c r="AF486" s="44"/>
      <c r="AG486" s="45">
        <f t="shared" si="376"/>
        <v>3276000</v>
      </c>
      <c r="AH486" s="45">
        <f t="shared" si="377"/>
        <v>3407040</v>
      </c>
      <c r="AI486" s="45">
        <f t="shared" si="381"/>
        <v>3407040</v>
      </c>
      <c r="AJ486" s="46">
        <v>0</v>
      </c>
      <c r="AK486" s="46">
        <v>0</v>
      </c>
      <c r="AL486" s="46">
        <f t="shared" si="386"/>
        <v>0</v>
      </c>
      <c r="AM486" s="46">
        <v>0</v>
      </c>
      <c r="AN486" s="46">
        <f t="shared" si="359"/>
        <v>0</v>
      </c>
      <c r="AO486" s="46">
        <v>0</v>
      </c>
      <c r="AP486" s="46">
        <f t="shared" si="387"/>
        <v>0</v>
      </c>
      <c r="AQ486" s="46">
        <v>0</v>
      </c>
      <c r="AR486" s="46">
        <f t="shared" si="388"/>
        <v>0</v>
      </c>
      <c r="AS486" s="46">
        <v>0</v>
      </c>
      <c r="AT486" s="46">
        <f t="shared" si="389"/>
        <v>0</v>
      </c>
      <c r="AU486" s="46">
        <v>0</v>
      </c>
      <c r="AV486" s="46">
        <f t="shared" si="390"/>
        <v>0</v>
      </c>
      <c r="AW486" s="46">
        <v>0</v>
      </c>
      <c r="AX486" s="46">
        <f t="shared" si="391"/>
        <v>0</v>
      </c>
      <c r="AY486" s="46">
        <v>0</v>
      </c>
      <c r="AZ486" s="46">
        <f t="shared" si="360"/>
        <v>0</v>
      </c>
      <c r="BA486" s="46">
        <v>3276000</v>
      </c>
      <c r="BB486" s="46">
        <f t="shared" si="361"/>
        <v>3407040</v>
      </c>
      <c r="BC486" s="46">
        <v>0</v>
      </c>
      <c r="BD486" s="46">
        <f t="shared" si="362"/>
        <v>0</v>
      </c>
      <c r="BE486" s="46">
        <v>0</v>
      </c>
      <c r="BF486" s="46">
        <f t="shared" si="363"/>
        <v>0</v>
      </c>
      <c r="BG486" s="46">
        <v>0</v>
      </c>
      <c r="BH486" s="46">
        <f t="shared" si="364"/>
        <v>0</v>
      </c>
      <c r="BI486" s="46">
        <v>0</v>
      </c>
      <c r="BJ486" s="46">
        <f t="shared" si="365"/>
        <v>0</v>
      </c>
      <c r="BK486" s="46">
        <v>0</v>
      </c>
      <c r="BL486" s="46">
        <f t="shared" si="366"/>
        <v>0</v>
      </c>
      <c r="BM486" s="46">
        <v>0</v>
      </c>
      <c r="BN486" s="46">
        <f t="shared" si="367"/>
        <v>0</v>
      </c>
      <c r="BO486" s="46">
        <v>0</v>
      </c>
      <c r="BP486" s="46">
        <f t="shared" si="368"/>
        <v>0</v>
      </c>
      <c r="BQ486" s="46">
        <v>0</v>
      </c>
      <c r="BR486" s="46">
        <f t="shared" si="369"/>
        <v>0</v>
      </c>
      <c r="BS486" s="46">
        <v>0</v>
      </c>
      <c r="BT486" s="46">
        <f t="shared" si="370"/>
        <v>0</v>
      </c>
      <c r="BU486" s="46">
        <v>0</v>
      </c>
      <c r="BV486" s="46">
        <f t="shared" si="371"/>
        <v>0</v>
      </c>
      <c r="BW486" s="46">
        <v>0</v>
      </c>
      <c r="BX486" s="46">
        <f t="shared" si="372"/>
        <v>0</v>
      </c>
      <c r="BY486" s="46">
        <v>0</v>
      </c>
      <c r="BZ486" s="46">
        <f t="shared" si="373"/>
        <v>0</v>
      </c>
      <c r="CA486" s="47">
        <v>0</v>
      </c>
      <c r="CB486" s="46">
        <f t="shared" si="374"/>
        <v>0</v>
      </c>
      <c r="CC486" s="48">
        <v>0</v>
      </c>
      <c r="CD486" s="46">
        <f t="shared" si="375"/>
        <v>0</v>
      </c>
      <c r="CE486" s="49">
        <v>60</v>
      </c>
      <c r="CF486" s="50">
        <f t="shared" si="380"/>
        <v>56784</v>
      </c>
      <c r="CG486" s="51">
        <v>764400</v>
      </c>
      <c r="CH486" s="52"/>
      <c r="CI486" s="52"/>
      <c r="CJ486" s="52"/>
      <c r="CK486" s="53"/>
      <c r="CL486" s="53"/>
      <c r="CM486" s="53"/>
      <c r="CN486" s="53"/>
      <c r="CO486" s="53"/>
      <c r="CP486" s="53"/>
      <c r="CQ486" s="53"/>
      <c r="CR486" s="53"/>
      <c r="CS486" s="52">
        <f t="shared" si="385"/>
        <v>56784</v>
      </c>
      <c r="CT486" s="52">
        <f t="shared" si="385"/>
        <v>56784</v>
      </c>
      <c r="CU486" s="52">
        <f t="shared" si="385"/>
        <v>56784</v>
      </c>
      <c r="CV486" s="52">
        <f t="shared" si="385"/>
        <v>56784</v>
      </c>
      <c r="CW486" s="52">
        <f t="shared" si="385"/>
        <v>56784</v>
      </c>
      <c r="CX486" s="52">
        <f t="shared" si="385"/>
        <v>56784</v>
      </c>
      <c r="CY486" s="52">
        <f t="shared" si="385"/>
        <v>56784</v>
      </c>
      <c r="CZ486" s="52">
        <f t="shared" si="385"/>
        <v>56784</v>
      </c>
      <c r="DA486" s="52">
        <f t="shared" si="385"/>
        <v>56784</v>
      </c>
      <c r="DB486" s="52">
        <f t="shared" si="385"/>
        <v>56784</v>
      </c>
      <c r="DC486" s="52">
        <f t="shared" si="385"/>
        <v>56784</v>
      </c>
      <c r="DD486" s="52">
        <f t="shared" si="385"/>
        <v>56784</v>
      </c>
      <c r="DE486" s="52">
        <f t="shared" si="385"/>
        <v>56784</v>
      </c>
      <c r="DF486" s="52">
        <f t="shared" si="385"/>
        <v>56784</v>
      </c>
      <c r="DG486" s="54">
        <v>2511600</v>
      </c>
      <c r="DH486" s="55">
        <v>14</v>
      </c>
      <c r="DI486" s="56" t="s">
        <v>1177</v>
      </c>
      <c r="DJ486" s="57">
        <v>0</v>
      </c>
      <c r="DK486" s="57">
        <v>0</v>
      </c>
      <c r="DL486" s="57">
        <v>0</v>
      </c>
      <c r="DM486" s="57">
        <v>0</v>
      </c>
      <c r="DN486" s="57">
        <v>0</v>
      </c>
      <c r="DO486" s="57">
        <v>0</v>
      </c>
      <c r="DP486" s="58">
        <v>0</v>
      </c>
      <c r="DQ486" s="58">
        <v>0</v>
      </c>
      <c r="DR486" s="58">
        <v>0</v>
      </c>
      <c r="DS486" s="58">
        <v>0</v>
      </c>
    </row>
    <row r="487" spans="1:123" x14ac:dyDescent="0.25">
      <c r="A487" s="30" t="s">
        <v>1618</v>
      </c>
      <c r="B487" s="65">
        <v>2023372</v>
      </c>
      <c r="C487" s="66"/>
      <c r="D487" s="67" t="s">
        <v>1619</v>
      </c>
      <c r="E487" s="34" t="s">
        <v>478</v>
      </c>
      <c r="F487" s="34" t="s">
        <v>1165</v>
      </c>
      <c r="G487" s="34" t="s">
        <v>463</v>
      </c>
      <c r="H487" s="34" t="s">
        <v>54</v>
      </c>
      <c r="I487" s="34" t="s">
        <v>490</v>
      </c>
      <c r="J487" s="34" t="s">
        <v>119</v>
      </c>
      <c r="K487" s="34" t="s">
        <v>491</v>
      </c>
      <c r="L487" s="34" t="s">
        <v>617</v>
      </c>
      <c r="M487" s="36">
        <v>1.04</v>
      </c>
      <c r="N487" s="69" t="s">
        <v>1456</v>
      </c>
      <c r="O487" s="69" t="s">
        <v>30</v>
      </c>
      <c r="P487" s="37" t="s">
        <v>493</v>
      </c>
      <c r="Q487" s="38">
        <v>2023</v>
      </c>
      <c r="R487" s="39" t="s">
        <v>1183</v>
      </c>
      <c r="S487" s="37" t="s">
        <v>493</v>
      </c>
      <c r="T487" s="39" t="s">
        <v>494</v>
      </c>
      <c r="U487" s="39" t="s">
        <v>495</v>
      </c>
      <c r="V487" s="39" t="s">
        <v>550</v>
      </c>
      <c r="W487" s="40" t="s">
        <v>1176</v>
      </c>
      <c r="X487" s="40" t="s">
        <v>504</v>
      </c>
      <c r="Y487" s="41"/>
      <c r="Z487" s="274">
        <v>0</v>
      </c>
      <c r="AA487" s="42"/>
      <c r="AB487" s="43">
        <v>3276000</v>
      </c>
      <c r="AC487" s="43">
        <v>0</v>
      </c>
      <c r="AD487" s="43"/>
      <c r="AE487" s="43">
        <v>0</v>
      </c>
      <c r="AF487" s="44"/>
      <c r="AG487" s="45">
        <f t="shared" si="376"/>
        <v>3276000</v>
      </c>
      <c r="AH487" s="45">
        <f t="shared" si="377"/>
        <v>3407040</v>
      </c>
      <c r="AI487" s="45">
        <f t="shared" si="381"/>
        <v>3407040</v>
      </c>
      <c r="AJ487" s="46">
        <v>0</v>
      </c>
      <c r="AK487" s="46">
        <v>0</v>
      </c>
      <c r="AL487" s="46">
        <f t="shared" si="386"/>
        <v>0</v>
      </c>
      <c r="AM487" s="46">
        <v>0</v>
      </c>
      <c r="AN487" s="46">
        <f t="shared" si="359"/>
        <v>0</v>
      </c>
      <c r="AO487" s="46">
        <v>0</v>
      </c>
      <c r="AP487" s="46">
        <f t="shared" si="387"/>
        <v>0</v>
      </c>
      <c r="AQ487" s="46">
        <v>0</v>
      </c>
      <c r="AR487" s="46">
        <f t="shared" si="388"/>
        <v>0</v>
      </c>
      <c r="AS487" s="46">
        <v>0</v>
      </c>
      <c r="AT487" s="46">
        <f t="shared" si="389"/>
        <v>0</v>
      </c>
      <c r="AU487" s="46">
        <v>0</v>
      </c>
      <c r="AV487" s="46">
        <f t="shared" si="390"/>
        <v>0</v>
      </c>
      <c r="AW487" s="46">
        <v>0</v>
      </c>
      <c r="AX487" s="46">
        <f t="shared" si="391"/>
        <v>0</v>
      </c>
      <c r="AY487" s="46">
        <v>0</v>
      </c>
      <c r="AZ487" s="46">
        <f t="shared" si="360"/>
        <v>0</v>
      </c>
      <c r="BA487" s="46">
        <v>0</v>
      </c>
      <c r="BB487" s="46">
        <f t="shared" si="361"/>
        <v>0</v>
      </c>
      <c r="BC487" s="46">
        <v>3276000</v>
      </c>
      <c r="BD487" s="46">
        <f t="shared" si="362"/>
        <v>3407040</v>
      </c>
      <c r="BE487" s="46">
        <v>0</v>
      </c>
      <c r="BF487" s="46">
        <f t="shared" si="363"/>
        <v>0</v>
      </c>
      <c r="BG487" s="46">
        <v>0</v>
      </c>
      <c r="BH487" s="46">
        <f t="shared" si="364"/>
        <v>0</v>
      </c>
      <c r="BI487" s="46">
        <v>0</v>
      </c>
      <c r="BJ487" s="46">
        <f t="shared" si="365"/>
        <v>0</v>
      </c>
      <c r="BK487" s="46">
        <v>0</v>
      </c>
      <c r="BL487" s="46">
        <f t="shared" si="366"/>
        <v>0</v>
      </c>
      <c r="BM487" s="46">
        <v>0</v>
      </c>
      <c r="BN487" s="46">
        <f t="shared" si="367"/>
        <v>0</v>
      </c>
      <c r="BO487" s="46">
        <v>0</v>
      </c>
      <c r="BP487" s="46">
        <f t="shared" si="368"/>
        <v>0</v>
      </c>
      <c r="BQ487" s="46">
        <v>0</v>
      </c>
      <c r="BR487" s="46">
        <f t="shared" si="369"/>
        <v>0</v>
      </c>
      <c r="BS487" s="46">
        <v>0</v>
      </c>
      <c r="BT487" s="46">
        <f t="shared" si="370"/>
        <v>0</v>
      </c>
      <c r="BU487" s="46">
        <v>0</v>
      </c>
      <c r="BV487" s="46">
        <f t="shared" si="371"/>
        <v>0</v>
      </c>
      <c r="BW487" s="46">
        <v>0</v>
      </c>
      <c r="BX487" s="46">
        <f t="shared" si="372"/>
        <v>0</v>
      </c>
      <c r="BY487" s="46">
        <v>0</v>
      </c>
      <c r="BZ487" s="46">
        <f t="shared" si="373"/>
        <v>0</v>
      </c>
      <c r="CA487" s="47">
        <v>0</v>
      </c>
      <c r="CB487" s="46">
        <f t="shared" si="374"/>
        <v>0</v>
      </c>
      <c r="CC487" s="48">
        <v>0</v>
      </c>
      <c r="CD487" s="46">
        <f t="shared" si="375"/>
        <v>0</v>
      </c>
      <c r="CE487" s="49">
        <v>60</v>
      </c>
      <c r="CF487" s="50">
        <f t="shared" si="380"/>
        <v>56784</v>
      </c>
      <c r="CG487" s="51">
        <v>709800</v>
      </c>
      <c r="CH487" s="52"/>
      <c r="CI487" s="52"/>
      <c r="CJ487" s="52"/>
      <c r="CK487" s="53"/>
      <c r="CL487" s="53"/>
      <c r="CM487" s="53"/>
      <c r="CN487" s="53"/>
      <c r="CO487" s="53"/>
      <c r="CP487" s="53"/>
      <c r="CQ487" s="53"/>
      <c r="CR487" s="53"/>
      <c r="CS487" s="53"/>
      <c r="CT487" s="52">
        <f t="shared" si="385"/>
        <v>56784</v>
      </c>
      <c r="CU487" s="52">
        <f t="shared" si="385"/>
        <v>56784</v>
      </c>
      <c r="CV487" s="52">
        <f t="shared" si="385"/>
        <v>56784</v>
      </c>
      <c r="CW487" s="52">
        <f t="shared" si="385"/>
        <v>56784</v>
      </c>
      <c r="CX487" s="52">
        <f t="shared" si="385"/>
        <v>56784</v>
      </c>
      <c r="CY487" s="52">
        <f t="shared" si="385"/>
        <v>56784</v>
      </c>
      <c r="CZ487" s="52">
        <f t="shared" si="385"/>
        <v>56784</v>
      </c>
      <c r="DA487" s="52">
        <f t="shared" si="385"/>
        <v>56784</v>
      </c>
      <c r="DB487" s="52">
        <f t="shared" si="385"/>
        <v>56784</v>
      </c>
      <c r="DC487" s="52">
        <f t="shared" si="385"/>
        <v>56784</v>
      </c>
      <c r="DD487" s="52">
        <f t="shared" si="385"/>
        <v>56784</v>
      </c>
      <c r="DE487" s="52">
        <f t="shared" si="385"/>
        <v>56784</v>
      </c>
      <c r="DF487" s="52">
        <f t="shared" si="385"/>
        <v>56784</v>
      </c>
      <c r="DG487" s="54">
        <v>2566200</v>
      </c>
      <c r="DH487" s="55">
        <v>13</v>
      </c>
      <c r="DI487" s="56" t="s">
        <v>1177</v>
      </c>
      <c r="DJ487" s="57">
        <v>0</v>
      </c>
      <c r="DK487" s="57">
        <v>0</v>
      </c>
      <c r="DL487" s="57">
        <v>0</v>
      </c>
      <c r="DM487" s="57">
        <v>0</v>
      </c>
      <c r="DN487" s="57">
        <v>0</v>
      </c>
      <c r="DO487" s="57">
        <v>0</v>
      </c>
      <c r="DP487" s="58">
        <v>0</v>
      </c>
      <c r="DQ487" s="58">
        <v>0</v>
      </c>
      <c r="DR487" s="58">
        <v>0</v>
      </c>
      <c r="DS487" s="58">
        <v>0</v>
      </c>
    </row>
    <row r="488" spans="1:123" x14ac:dyDescent="0.25">
      <c r="A488" s="30" t="s">
        <v>1620</v>
      </c>
      <c r="B488" s="65">
        <v>2023373</v>
      </c>
      <c r="C488" s="66"/>
      <c r="D488" s="67" t="s">
        <v>1621</v>
      </c>
      <c r="E488" s="34" t="s">
        <v>478</v>
      </c>
      <c r="F488" s="34" t="s">
        <v>1165</v>
      </c>
      <c r="G488" s="34" t="s">
        <v>463</v>
      </c>
      <c r="H488" s="34" t="s">
        <v>54</v>
      </c>
      <c r="I488" s="34" t="s">
        <v>490</v>
      </c>
      <c r="J488" s="34" t="s">
        <v>119</v>
      </c>
      <c r="K488" s="34" t="s">
        <v>491</v>
      </c>
      <c r="L488" s="34" t="s">
        <v>617</v>
      </c>
      <c r="M488" s="36">
        <v>1.04</v>
      </c>
      <c r="N488" s="69" t="s">
        <v>1456</v>
      </c>
      <c r="O488" s="69" t="s">
        <v>30</v>
      </c>
      <c r="P488" s="37" t="s">
        <v>493</v>
      </c>
      <c r="Q488" s="38">
        <v>2023</v>
      </c>
      <c r="R488" s="39" t="s">
        <v>1183</v>
      </c>
      <c r="S488" s="37" t="s">
        <v>493</v>
      </c>
      <c r="T488" s="39" t="s">
        <v>494</v>
      </c>
      <c r="U488" s="39" t="s">
        <v>495</v>
      </c>
      <c r="V488" s="39" t="s">
        <v>550</v>
      </c>
      <c r="W488" s="40" t="s">
        <v>1176</v>
      </c>
      <c r="X488" s="40" t="s">
        <v>504</v>
      </c>
      <c r="Y488" s="41"/>
      <c r="Z488" s="274">
        <v>0</v>
      </c>
      <c r="AA488" s="42"/>
      <c r="AB488" s="43">
        <v>3276000</v>
      </c>
      <c r="AC488" s="43">
        <v>0</v>
      </c>
      <c r="AD488" s="43"/>
      <c r="AE488" s="43">
        <v>0</v>
      </c>
      <c r="AF488" s="44"/>
      <c r="AG488" s="45">
        <f t="shared" si="376"/>
        <v>3276000</v>
      </c>
      <c r="AH488" s="45">
        <f t="shared" si="377"/>
        <v>3407040</v>
      </c>
      <c r="AI488" s="45">
        <f t="shared" si="381"/>
        <v>3407040</v>
      </c>
      <c r="AJ488" s="46">
        <v>0</v>
      </c>
      <c r="AK488" s="46">
        <v>0</v>
      </c>
      <c r="AL488" s="46">
        <f t="shared" si="386"/>
        <v>0</v>
      </c>
      <c r="AM488" s="46">
        <v>0</v>
      </c>
      <c r="AN488" s="46">
        <f t="shared" si="359"/>
        <v>0</v>
      </c>
      <c r="AO488" s="46">
        <v>0</v>
      </c>
      <c r="AP488" s="46">
        <f t="shared" si="387"/>
        <v>0</v>
      </c>
      <c r="AQ488" s="46">
        <v>0</v>
      </c>
      <c r="AR488" s="46">
        <f t="shared" si="388"/>
        <v>0</v>
      </c>
      <c r="AS488" s="46">
        <v>0</v>
      </c>
      <c r="AT488" s="46">
        <f t="shared" si="389"/>
        <v>0</v>
      </c>
      <c r="AU488" s="46">
        <v>0</v>
      </c>
      <c r="AV488" s="46">
        <f t="shared" si="390"/>
        <v>0</v>
      </c>
      <c r="AW488" s="46">
        <v>0</v>
      </c>
      <c r="AX488" s="46">
        <f t="shared" si="391"/>
        <v>0</v>
      </c>
      <c r="AY488" s="46">
        <v>0</v>
      </c>
      <c r="AZ488" s="46">
        <f t="shared" si="360"/>
        <v>0</v>
      </c>
      <c r="BA488" s="46">
        <v>0</v>
      </c>
      <c r="BB488" s="46">
        <f t="shared" si="361"/>
        <v>0</v>
      </c>
      <c r="BC488" s="46">
        <v>0</v>
      </c>
      <c r="BD488" s="46">
        <f t="shared" si="362"/>
        <v>0</v>
      </c>
      <c r="BE488" s="46">
        <v>3276000</v>
      </c>
      <c r="BF488" s="46">
        <f t="shared" si="363"/>
        <v>3407040</v>
      </c>
      <c r="BG488" s="46">
        <v>0</v>
      </c>
      <c r="BH488" s="46">
        <f t="shared" si="364"/>
        <v>0</v>
      </c>
      <c r="BI488" s="46">
        <v>0</v>
      </c>
      <c r="BJ488" s="46">
        <f t="shared" si="365"/>
        <v>0</v>
      </c>
      <c r="BK488" s="46">
        <v>0</v>
      </c>
      <c r="BL488" s="46">
        <f t="shared" si="366"/>
        <v>0</v>
      </c>
      <c r="BM488" s="46">
        <v>0</v>
      </c>
      <c r="BN488" s="46">
        <f t="shared" si="367"/>
        <v>0</v>
      </c>
      <c r="BO488" s="46">
        <v>0</v>
      </c>
      <c r="BP488" s="46">
        <f t="shared" si="368"/>
        <v>0</v>
      </c>
      <c r="BQ488" s="46">
        <v>0</v>
      </c>
      <c r="BR488" s="46">
        <f t="shared" si="369"/>
        <v>0</v>
      </c>
      <c r="BS488" s="46">
        <v>0</v>
      </c>
      <c r="BT488" s="46">
        <f t="shared" si="370"/>
        <v>0</v>
      </c>
      <c r="BU488" s="46">
        <v>0</v>
      </c>
      <c r="BV488" s="46">
        <f t="shared" si="371"/>
        <v>0</v>
      </c>
      <c r="BW488" s="46">
        <v>0</v>
      </c>
      <c r="BX488" s="46">
        <f t="shared" si="372"/>
        <v>0</v>
      </c>
      <c r="BY488" s="46">
        <v>0</v>
      </c>
      <c r="BZ488" s="46">
        <f t="shared" si="373"/>
        <v>0</v>
      </c>
      <c r="CA488" s="47">
        <v>0</v>
      </c>
      <c r="CB488" s="46">
        <f t="shared" si="374"/>
        <v>0</v>
      </c>
      <c r="CC488" s="48">
        <v>0</v>
      </c>
      <c r="CD488" s="46">
        <f t="shared" si="375"/>
        <v>0</v>
      </c>
      <c r="CE488" s="49">
        <v>60</v>
      </c>
      <c r="CF488" s="50">
        <f t="shared" si="380"/>
        <v>56784</v>
      </c>
      <c r="CG488" s="51">
        <v>655200</v>
      </c>
      <c r="CH488" s="52"/>
      <c r="CI488" s="52"/>
      <c r="CJ488" s="52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2">
        <f t="shared" si="385"/>
        <v>56784</v>
      </c>
      <c r="CV488" s="52">
        <f t="shared" si="385"/>
        <v>56784</v>
      </c>
      <c r="CW488" s="52">
        <f t="shared" si="385"/>
        <v>56784</v>
      </c>
      <c r="CX488" s="52">
        <f t="shared" si="385"/>
        <v>56784</v>
      </c>
      <c r="CY488" s="52">
        <f t="shared" si="385"/>
        <v>56784</v>
      </c>
      <c r="CZ488" s="52">
        <f t="shared" si="385"/>
        <v>56784</v>
      </c>
      <c r="DA488" s="52">
        <f t="shared" si="385"/>
        <v>56784</v>
      </c>
      <c r="DB488" s="52">
        <f t="shared" si="385"/>
        <v>56784</v>
      </c>
      <c r="DC488" s="52">
        <f t="shared" si="385"/>
        <v>56784</v>
      </c>
      <c r="DD488" s="52">
        <f t="shared" si="385"/>
        <v>56784</v>
      </c>
      <c r="DE488" s="52">
        <f t="shared" si="385"/>
        <v>56784</v>
      </c>
      <c r="DF488" s="52">
        <f t="shared" si="385"/>
        <v>56784</v>
      </c>
      <c r="DG488" s="54">
        <v>2620800</v>
      </c>
      <c r="DH488" s="55">
        <v>12</v>
      </c>
      <c r="DI488" s="56" t="s">
        <v>1177</v>
      </c>
      <c r="DJ488" s="57">
        <v>0</v>
      </c>
      <c r="DK488" s="57">
        <v>0</v>
      </c>
      <c r="DL488" s="57">
        <v>0</v>
      </c>
      <c r="DM488" s="57">
        <v>0</v>
      </c>
      <c r="DN488" s="57">
        <v>0</v>
      </c>
      <c r="DO488" s="57">
        <v>0</v>
      </c>
      <c r="DP488" s="58">
        <v>0</v>
      </c>
      <c r="DQ488" s="58">
        <v>0</v>
      </c>
      <c r="DR488" s="58">
        <v>0</v>
      </c>
      <c r="DS488" s="58">
        <v>0</v>
      </c>
    </row>
    <row r="489" spans="1:123" x14ac:dyDescent="0.25">
      <c r="A489" s="30" t="s">
        <v>1622</v>
      </c>
      <c r="B489" s="65">
        <v>2023374</v>
      </c>
      <c r="C489" s="66"/>
      <c r="D489" s="67" t="s">
        <v>1623</v>
      </c>
      <c r="E489" s="34" t="s">
        <v>478</v>
      </c>
      <c r="F489" s="34" t="s">
        <v>1165</v>
      </c>
      <c r="G489" s="34" t="s">
        <v>463</v>
      </c>
      <c r="H489" s="34" t="s">
        <v>54</v>
      </c>
      <c r="I489" s="34" t="s">
        <v>490</v>
      </c>
      <c r="J489" s="34" t="s">
        <v>119</v>
      </c>
      <c r="K489" s="34" t="s">
        <v>491</v>
      </c>
      <c r="L489" s="34" t="s">
        <v>617</v>
      </c>
      <c r="M489" s="36">
        <v>1.04</v>
      </c>
      <c r="N489" s="69" t="s">
        <v>1456</v>
      </c>
      <c r="O489" s="69" t="s">
        <v>30</v>
      </c>
      <c r="P489" s="37" t="s">
        <v>493</v>
      </c>
      <c r="Q489" s="38">
        <v>2023</v>
      </c>
      <c r="R489" s="39" t="s">
        <v>1183</v>
      </c>
      <c r="S489" s="37" t="s">
        <v>493</v>
      </c>
      <c r="T489" s="39" t="s">
        <v>494</v>
      </c>
      <c r="U489" s="39" t="s">
        <v>495</v>
      </c>
      <c r="V489" s="39" t="s">
        <v>550</v>
      </c>
      <c r="W489" s="40" t="s">
        <v>1176</v>
      </c>
      <c r="X489" s="40" t="s">
        <v>504</v>
      </c>
      <c r="Y489" s="41"/>
      <c r="Z489" s="274">
        <v>0</v>
      </c>
      <c r="AA489" s="42"/>
      <c r="AB489" s="43">
        <v>3276000</v>
      </c>
      <c r="AC489" s="43">
        <v>0</v>
      </c>
      <c r="AD489" s="43"/>
      <c r="AE489" s="43">
        <v>0</v>
      </c>
      <c r="AF489" s="44"/>
      <c r="AG489" s="45">
        <f t="shared" si="376"/>
        <v>3276000</v>
      </c>
      <c r="AH489" s="45">
        <f t="shared" si="377"/>
        <v>3407040</v>
      </c>
      <c r="AI489" s="45">
        <f t="shared" si="381"/>
        <v>3407040</v>
      </c>
      <c r="AJ489" s="46">
        <v>0</v>
      </c>
      <c r="AK489" s="46">
        <v>0</v>
      </c>
      <c r="AL489" s="46">
        <f t="shared" si="386"/>
        <v>0</v>
      </c>
      <c r="AM489" s="46">
        <v>0</v>
      </c>
      <c r="AN489" s="46">
        <f t="shared" si="359"/>
        <v>0</v>
      </c>
      <c r="AO489" s="46">
        <v>0</v>
      </c>
      <c r="AP489" s="46">
        <f t="shared" si="387"/>
        <v>0</v>
      </c>
      <c r="AQ489" s="46">
        <v>0</v>
      </c>
      <c r="AR489" s="46">
        <f t="shared" si="388"/>
        <v>0</v>
      </c>
      <c r="AS489" s="46">
        <v>0</v>
      </c>
      <c r="AT489" s="46">
        <f t="shared" si="389"/>
        <v>0</v>
      </c>
      <c r="AU489" s="46">
        <v>0</v>
      </c>
      <c r="AV489" s="46">
        <f t="shared" si="390"/>
        <v>0</v>
      </c>
      <c r="AW489" s="46">
        <v>0</v>
      </c>
      <c r="AX489" s="46">
        <f t="shared" si="391"/>
        <v>0</v>
      </c>
      <c r="AY489" s="46">
        <v>0</v>
      </c>
      <c r="AZ489" s="46">
        <f t="shared" si="360"/>
        <v>0</v>
      </c>
      <c r="BA489" s="46">
        <v>0</v>
      </c>
      <c r="BB489" s="46">
        <f t="shared" si="361"/>
        <v>0</v>
      </c>
      <c r="BC489" s="46">
        <v>0</v>
      </c>
      <c r="BD489" s="46">
        <f t="shared" si="362"/>
        <v>0</v>
      </c>
      <c r="BE489" s="46">
        <v>0</v>
      </c>
      <c r="BF489" s="46">
        <f t="shared" si="363"/>
        <v>0</v>
      </c>
      <c r="BG489" s="46">
        <v>3276000</v>
      </c>
      <c r="BH489" s="46">
        <f t="shared" si="364"/>
        <v>3407040</v>
      </c>
      <c r="BI489" s="46">
        <v>0</v>
      </c>
      <c r="BJ489" s="46">
        <f t="shared" si="365"/>
        <v>0</v>
      </c>
      <c r="BK489" s="46">
        <v>0</v>
      </c>
      <c r="BL489" s="46">
        <f t="shared" si="366"/>
        <v>0</v>
      </c>
      <c r="BM489" s="46">
        <v>0</v>
      </c>
      <c r="BN489" s="46">
        <f t="shared" si="367"/>
        <v>0</v>
      </c>
      <c r="BO489" s="46">
        <v>0</v>
      </c>
      <c r="BP489" s="46">
        <f t="shared" si="368"/>
        <v>0</v>
      </c>
      <c r="BQ489" s="46">
        <v>0</v>
      </c>
      <c r="BR489" s="46">
        <f t="shared" si="369"/>
        <v>0</v>
      </c>
      <c r="BS489" s="46">
        <v>0</v>
      </c>
      <c r="BT489" s="46">
        <f t="shared" si="370"/>
        <v>0</v>
      </c>
      <c r="BU489" s="46">
        <v>0</v>
      </c>
      <c r="BV489" s="46">
        <f t="shared" si="371"/>
        <v>0</v>
      </c>
      <c r="BW489" s="46">
        <v>0</v>
      </c>
      <c r="BX489" s="46">
        <f t="shared" si="372"/>
        <v>0</v>
      </c>
      <c r="BY489" s="46">
        <v>0</v>
      </c>
      <c r="BZ489" s="46">
        <f t="shared" si="373"/>
        <v>0</v>
      </c>
      <c r="CA489" s="47">
        <v>0</v>
      </c>
      <c r="CB489" s="46">
        <f t="shared" si="374"/>
        <v>0</v>
      </c>
      <c r="CC489" s="48">
        <v>0</v>
      </c>
      <c r="CD489" s="46">
        <f t="shared" si="375"/>
        <v>0</v>
      </c>
      <c r="CE489" s="49">
        <v>60</v>
      </c>
      <c r="CF489" s="50">
        <f t="shared" si="380"/>
        <v>56784</v>
      </c>
      <c r="CG489" s="51">
        <v>600600</v>
      </c>
      <c r="CH489" s="52"/>
      <c r="CI489" s="52"/>
      <c r="CJ489" s="52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2">
        <f t="shared" si="385"/>
        <v>56784</v>
      </c>
      <c r="CW489" s="52">
        <f t="shared" si="385"/>
        <v>56784</v>
      </c>
      <c r="CX489" s="52">
        <f t="shared" si="385"/>
        <v>56784</v>
      </c>
      <c r="CY489" s="52">
        <f t="shared" si="385"/>
        <v>56784</v>
      </c>
      <c r="CZ489" s="52">
        <f t="shared" si="385"/>
        <v>56784</v>
      </c>
      <c r="DA489" s="52">
        <f t="shared" si="385"/>
        <v>56784</v>
      </c>
      <c r="DB489" s="52">
        <f t="shared" si="385"/>
        <v>56784</v>
      </c>
      <c r="DC489" s="52">
        <f t="shared" si="385"/>
        <v>56784</v>
      </c>
      <c r="DD489" s="52">
        <f t="shared" si="385"/>
        <v>56784</v>
      </c>
      <c r="DE489" s="52">
        <f t="shared" si="385"/>
        <v>56784</v>
      </c>
      <c r="DF489" s="52">
        <f t="shared" si="385"/>
        <v>56784</v>
      </c>
      <c r="DG489" s="54">
        <v>2675400</v>
      </c>
      <c r="DH489" s="55">
        <v>11</v>
      </c>
      <c r="DI489" s="56" t="s">
        <v>1177</v>
      </c>
      <c r="DJ489" s="57">
        <v>0</v>
      </c>
      <c r="DK489" s="57">
        <v>0</v>
      </c>
      <c r="DL489" s="57">
        <v>0</v>
      </c>
      <c r="DM489" s="57">
        <v>0</v>
      </c>
      <c r="DN489" s="57">
        <v>0</v>
      </c>
      <c r="DO489" s="57">
        <v>0</v>
      </c>
      <c r="DP489" s="58">
        <v>0</v>
      </c>
      <c r="DQ489" s="58">
        <v>0</v>
      </c>
      <c r="DR489" s="58">
        <v>0</v>
      </c>
      <c r="DS489" s="58">
        <v>0</v>
      </c>
    </row>
    <row r="490" spans="1:123" x14ac:dyDescent="0.25">
      <c r="A490" s="30" t="s">
        <v>1624</v>
      </c>
      <c r="B490" s="65">
        <v>2023375</v>
      </c>
      <c r="C490" s="66"/>
      <c r="D490" s="67" t="s">
        <v>1625</v>
      </c>
      <c r="E490" s="34" t="s">
        <v>478</v>
      </c>
      <c r="F490" s="34" t="s">
        <v>1165</v>
      </c>
      <c r="G490" s="34" t="s">
        <v>463</v>
      </c>
      <c r="H490" s="34" t="s">
        <v>54</v>
      </c>
      <c r="I490" s="34" t="s">
        <v>490</v>
      </c>
      <c r="J490" s="34" t="s">
        <v>119</v>
      </c>
      <c r="K490" s="34" t="s">
        <v>491</v>
      </c>
      <c r="L490" s="34" t="s">
        <v>617</v>
      </c>
      <c r="M490" s="36">
        <v>1.04</v>
      </c>
      <c r="N490" s="69" t="s">
        <v>1456</v>
      </c>
      <c r="O490" s="69" t="s">
        <v>30</v>
      </c>
      <c r="P490" s="37" t="s">
        <v>493</v>
      </c>
      <c r="Q490" s="38">
        <v>2023</v>
      </c>
      <c r="R490" s="39" t="s">
        <v>1183</v>
      </c>
      <c r="S490" s="37" t="s">
        <v>493</v>
      </c>
      <c r="T490" s="39" t="s">
        <v>494</v>
      </c>
      <c r="U490" s="39" t="s">
        <v>495</v>
      </c>
      <c r="V490" s="39" t="s">
        <v>550</v>
      </c>
      <c r="W490" s="40" t="s">
        <v>1176</v>
      </c>
      <c r="X490" s="40" t="s">
        <v>504</v>
      </c>
      <c r="Y490" s="41"/>
      <c r="Z490" s="274">
        <v>0</v>
      </c>
      <c r="AA490" s="42"/>
      <c r="AB490" s="43">
        <v>3276000</v>
      </c>
      <c r="AC490" s="43">
        <v>0</v>
      </c>
      <c r="AD490" s="43"/>
      <c r="AE490" s="43">
        <v>0</v>
      </c>
      <c r="AF490" s="44"/>
      <c r="AG490" s="45">
        <f t="shared" si="376"/>
        <v>3276000</v>
      </c>
      <c r="AH490" s="45">
        <f t="shared" si="377"/>
        <v>3407040</v>
      </c>
      <c r="AI490" s="45">
        <f t="shared" si="381"/>
        <v>3407040</v>
      </c>
      <c r="AJ490" s="46">
        <v>0</v>
      </c>
      <c r="AK490" s="46">
        <v>0</v>
      </c>
      <c r="AL490" s="46">
        <f t="shared" si="386"/>
        <v>0</v>
      </c>
      <c r="AM490" s="46">
        <v>0</v>
      </c>
      <c r="AN490" s="46">
        <f t="shared" si="359"/>
        <v>0</v>
      </c>
      <c r="AO490" s="46">
        <v>0</v>
      </c>
      <c r="AP490" s="46">
        <f t="shared" si="387"/>
        <v>0</v>
      </c>
      <c r="AQ490" s="46">
        <v>0</v>
      </c>
      <c r="AR490" s="46">
        <f t="shared" si="388"/>
        <v>0</v>
      </c>
      <c r="AS490" s="46">
        <v>0</v>
      </c>
      <c r="AT490" s="46">
        <f t="shared" si="389"/>
        <v>0</v>
      </c>
      <c r="AU490" s="46">
        <v>0</v>
      </c>
      <c r="AV490" s="46">
        <f t="shared" si="390"/>
        <v>0</v>
      </c>
      <c r="AW490" s="46">
        <v>0</v>
      </c>
      <c r="AX490" s="46">
        <f t="shared" si="391"/>
        <v>0</v>
      </c>
      <c r="AY490" s="46">
        <v>0</v>
      </c>
      <c r="AZ490" s="46">
        <f t="shared" si="360"/>
        <v>0</v>
      </c>
      <c r="BA490" s="46">
        <v>0</v>
      </c>
      <c r="BB490" s="46">
        <f t="shared" si="361"/>
        <v>0</v>
      </c>
      <c r="BC490" s="46">
        <v>0</v>
      </c>
      <c r="BD490" s="46">
        <f t="shared" si="362"/>
        <v>0</v>
      </c>
      <c r="BE490" s="46">
        <v>0</v>
      </c>
      <c r="BF490" s="46">
        <f t="shared" si="363"/>
        <v>0</v>
      </c>
      <c r="BG490" s="46">
        <v>0</v>
      </c>
      <c r="BH490" s="46">
        <f t="shared" si="364"/>
        <v>0</v>
      </c>
      <c r="BI490" s="46">
        <v>3276000</v>
      </c>
      <c r="BJ490" s="46">
        <f t="shared" si="365"/>
        <v>3407040</v>
      </c>
      <c r="BK490" s="46">
        <v>0</v>
      </c>
      <c r="BL490" s="46">
        <f t="shared" si="366"/>
        <v>0</v>
      </c>
      <c r="BM490" s="46">
        <v>0</v>
      </c>
      <c r="BN490" s="46">
        <f t="shared" si="367"/>
        <v>0</v>
      </c>
      <c r="BO490" s="46">
        <v>0</v>
      </c>
      <c r="BP490" s="46">
        <f t="shared" si="368"/>
        <v>0</v>
      </c>
      <c r="BQ490" s="46">
        <v>0</v>
      </c>
      <c r="BR490" s="46">
        <f t="shared" si="369"/>
        <v>0</v>
      </c>
      <c r="BS490" s="46">
        <v>0</v>
      </c>
      <c r="BT490" s="46">
        <f t="shared" si="370"/>
        <v>0</v>
      </c>
      <c r="BU490" s="46">
        <v>0</v>
      </c>
      <c r="BV490" s="46">
        <f t="shared" si="371"/>
        <v>0</v>
      </c>
      <c r="BW490" s="46">
        <v>0</v>
      </c>
      <c r="BX490" s="46">
        <f t="shared" si="372"/>
        <v>0</v>
      </c>
      <c r="BY490" s="46">
        <v>0</v>
      </c>
      <c r="BZ490" s="46">
        <f t="shared" si="373"/>
        <v>0</v>
      </c>
      <c r="CA490" s="47">
        <v>0</v>
      </c>
      <c r="CB490" s="46">
        <f t="shared" si="374"/>
        <v>0</v>
      </c>
      <c r="CC490" s="48">
        <v>0</v>
      </c>
      <c r="CD490" s="46">
        <f t="shared" si="375"/>
        <v>0</v>
      </c>
      <c r="CE490" s="49">
        <v>60</v>
      </c>
      <c r="CF490" s="50">
        <f t="shared" si="380"/>
        <v>56784</v>
      </c>
      <c r="CG490" s="51">
        <v>546000</v>
      </c>
      <c r="CH490" s="52"/>
      <c r="CI490" s="52"/>
      <c r="CJ490" s="52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2">
        <f t="shared" si="385"/>
        <v>56784</v>
      </c>
      <c r="CX490" s="52">
        <f t="shared" si="385"/>
        <v>56784</v>
      </c>
      <c r="CY490" s="52">
        <f t="shared" si="385"/>
        <v>56784</v>
      </c>
      <c r="CZ490" s="52">
        <f t="shared" si="385"/>
        <v>56784</v>
      </c>
      <c r="DA490" s="52">
        <f t="shared" si="385"/>
        <v>56784</v>
      </c>
      <c r="DB490" s="52">
        <f t="shared" si="385"/>
        <v>56784</v>
      </c>
      <c r="DC490" s="52">
        <f t="shared" si="385"/>
        <v>56784</v>
      </c>
      <c r="DD490" s="52">
        <f t="shared" si="385"/>
        <v>56784</v>
      </c>
      <c r="DE490" s="52">
        <f t="shared" si="385"/>
        <v>56784</v>
      </c>
      <c r="DF490" s="52">
        <f t="shared" si="385"/>
        <v>56784</v>
      </c>
      <c r="DG490" s="54">
        <v>2730000</v>
      </c>
      <c r="DH490" s="55">
        <v>10</v>
      </c>
      <c r="DI490" s="56" t="s">
        <v>1177</v>
      </c>
      <c r="DJ490" s="57">
        <v>0</v>
      </c>
      <c r="DK490" s="57">
        <v>0</v>
      </c>
      <c r="DL490" s="57">
        <v>0</v>
      </c>
      <c r="DM490" s="57">
        <v>0</v>
      </c>
      <c r="DN490" s="57">
        <v>0</v>
      </c>
      <c r="DO490" s="57">
        <v>0</v>
      </c>
      <c r="DP490" s="58">
        <v>0</v>
      </c>
      <c r="DQ490" s="58">
        <v>0</v>
      </c>
      <c r="DR490" s="58">
        <v>0</v>
      </c>
      <c r="DS490" s="58">
        <v>0</v>
      </c>
    </row>
    <row r="491" spans="1:123" x14ac:dyDescent="0.25">
      <c r="A491" s="30" t="s">
        <v>1626</v>
      </c>
      <c r="B491" s="65">
        <v>2023376</v>
      </c>
      <c r="C491" s="66"/>
      <c r="D491" s="67" t="s">
        <v>1627</v>
      </c>
      <c r="E491" s="34" t="s">
        <v>478</v>
      </c>
      <c r="F491" s="34" t="s">
        <v>1165</v>
      </c>
      <c r="G491" s="34" t="s">
        <v>463</v>
      </c>
      <c r="H491" s="34" t="s">
        <v>54</v>
      </c>
      <c r="I491" s="34" t="s">
        <v>490</v>
      </c>
      <c r="J491" s="34" t="s">
        <v>119</v>
      </c>
      <c r="K491" s="34" t="s">
        <v>491</v>
      </c>
      <c r="L491" s="34" t="s">
        <v>617</v>
      </c>
      <c r="M491" s="36">
        <v>1.04</v>
      </c>
      <c r="N491" s="69" t="s">
        <v>1456</v>
      </c>
      <c r="O491" s="69" t="s">
        <v>30</v>
      </c>
      <c r="P491" s="37" t="s">
        <v>493</v>
      </c>
      <c r="Q491" s="38">
        <v>2023</v>
      </c>
      <c r="R491" s="39" t="s">
        <v>1183</v>
      </c>
      <c r="S491" s="37" t="s">
        <v>493</v>
      </c>
      <c r="T491" s="39" t="s">
        <v>494</v>
      </c>
      <c r="U491" s="39" t="s">
        <v>495</v>
      </c>
      <c r="V491" s="39" t="s">
        <v>550</v>
      </c>
      <c r="W491" s="40" t="s">
        <v>1176</v>
      </c>
      <c r="X491" s="40" t="s">
        <v>504</v>
      </c>
      <c r="Y491" s="41"/>
      <c r="Z491" s="274">
        <v>0</v>
      </c>
      <c r="AA491" s="42"/>
      <c r="AB491" s="43">
        <v>3276000</v>
      </c>
      <c r="AC491" s="43">
        <v>0</v>
      </c>
      <c r="AD491" s="43"/>
      <c r="AE491" s="43">
        <v>0</v>
      </c>
      <c r="AF491" s="44"/>
      <c r="AG491" s="45">
        <f t="shared" si="376"/>
        <v>3276000</v>
      </c>
      <c r="AH491" s="45">
        <f t="shared" si="377"/>
        <v>3407040</v>
      </c>
      <c r="AI491" s="45">
        <f t="shared" si="381"/>
        <v>3407040</v>
      </c>
      <c r="AJ491" s="46">
        <v>0</v>
      </c>
      <c r="AK491" s="46">
        <v>0</v>
      </c>
      <c r="AL491" s="46">
        <f t="shared" si="386"/>
        <v>0</v>
      </c>
      <c r="AM491" s="46">
        <v>0</v>
      </c>
      <c r="AN491" s="46">
        <f t="shared" si="359"/>
        <v>0</v>
      </c>
      <c r="AO491" s="46">
        <v>0</v>
      </c>
      <c r="AP491" s="46">
        <f t="shared" si="387"/>
        <v>0</v>
      </c>
      <c r="AQ491" s="46">
        <v>0</v>
      </c>
      <c r="AR491" s="46">
        <f t="shared" si="388"/>
        <v>0</v>
      </c>
      <c r="AS491" s="46">
        <v>0</v>
      </c>
      <c r="AT491" s="46">
        <f t="shared" si="389"/>
        <v>0</v>
      </c>
      <c r="AU491" s="46">
        <v>0</v>
      </c>
      <c r="AV491" s="46">
        <f t="shared" si="390"/>
        <v>0</v>
      </c>
      <c r="AW491" s="46">
        <v>0</v>
      </c>
      <c r="AX491" s="46">
        <f t="shared" si="391"/>
        <v>0</v>
      </c>
      <c r="AY491" s="46">
        <v>0</v>
      </c>
      <c r="AZ491" s="46">
        <f t="shared" si="360"/>
        <v>0</v>
      </c>
      <c r="BA491" s="46">
        <v>0</v>
      </c>
      <c r="BB491" s="46">
        <f t="shared" si="361"/>
        <v>0</v>
      </c>
      <c r="BC491" s="46">
        <v>0</v>
      </c>
      <c r="BD491" s="46">
        <f t="shared" si="362"/>
        <v>0</v>
      </c>
      <c r="BE491" s="46">
        <v>0</v>
      </c>
      <c r="BF491" s="46">
        <f t="shared" si="363"/>
        <v>0</v>
      </c>
      <c r="BG491" s="46">
        <v>0</v>
      </c>
      <c r="BH491" s="46">
        <f t="shared" si="364"/>
        <v>0</v>
      </c>
      <c r="BI491" s="46">
        <v>0</v>
      </c>
      <c r="BJ491" s="46">
        <f t="shared" si="365"/>
        <v>0</v>
      </c>
      <c r="BK491" s="46">
        <v>3276000</v>
      </c>
      <c r="BL491" s="46">
        <f t="shared" si="366"/>
        <v>3407040</v>
      </c>
      <c r="BM491" s="46">
        <v>0</v>
      </c>
      <c r="BN491" s="46">
        <f t="shared" si="367"/>
        <v>0</v>
      </c>
      <c r="BO491" s="46">
        <v>0</v>
      </c>
      <c r="BP491" s="46">
        <f t="shared" si="368"/>
        <v>0</v>
      </c>
      <c r="BQ491" s="46">
        <v>0</v>
      </c>
      <c r="BR491" s="46">
        <f t="shared" si="369"/>
        <v>0</v>
      </c>
      <c r="BS491" s="46">
        <v>0</v>
      </c>
      <c r="BT491" s="46">
        <f t="shared" si="370"/>
        <v>0</v>
      </c>
      <c r="BU491" s="46">
        <v>0</v>
      </c>
      <c r="BV491" s="46">
        <f t="shared" si="371"/>
        <v>0</v>
      </c>
      <c r="BW491" s="46">
        <v>0</v>
      </c>
      <c r="BX491" s="46">
        <f t="shared" si="372"/>
        <v>0</v>
      </c>
      <c r="BY491" s="46">
        <v>0</v>
      </c>
      <c r="BZ491" s="46">
        <f t="shared" si="373"/>
        <v>0</v>
      </c>
      <c r="CA491" s="47">
        <v>0</v>
      </c>
      <c r="CB491" s="46">
        <f t="shared" si="374"/>
        <v>0</v>
      </c>
      <c r="CC491" s="48">
        <v>0</v>
      </c>
      <c r="CD491" s="46">
        <f t="shared" si="375"/>
        <v>0</v>
      </c>
      <c r="CE491" s="49">
        <v>60</v>
      </c>
      <c r="CF491" s="50">
        <f t="shared" si="380"/>
        <v>56784</v>
      </c>
      <c r="CG491" s="51">
        <v>491400</v>
      </c>
      <c r="CH491" s="52"/>
      <c r="CI491" s="52"/>
      <c r="CJ491" s="52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2">
        <f t="shared" si="385"/>
        <v>56784</v>
      </c>
      <c r="CY491" s="52">
        <f t="shared" si="385"/>
        <v>56784</v>
      </c>
      <c r="CZ491" s="52">
        <f t="shared" si="385"/>
        <v>56784</v>
      </c>
      <c r="DA491" s="52">
        <f t="shared" si="385"/>
        <v>56784</v>
      </c>
      <c r="DB491" s="52">
        <f t="shared" si="385"/>
        <v>56784</v>
      </c>
      <c r="DC491" s="52">
        <f t="shared" si="385"/>
        <v>56784</v>
      </c>
      <c r="DD491" s="52">
        <f t="shared" si="385"/>
        <v>56784</v>
      </c>
      <c r="DE491" s="52">
        <f t="shared" si="385"/>
        <v>56784</v>
      </c>
      <c r="DF491" s="52">
        <f t="shared" si="385"/>
        <v>56784</v>
      </c>
      <c r="DG491" s="54">
        <v>2784600</v>
      </c>
      <c r="DH491" s="55">
        <v>9</v>
      </c>
      <c r="DI491" s="56" t="s">
        <v>1177</v>
      </c>
      <c r="DJ491" s="57">
        <v>0</v>
      </c>
      <c r="DK491" s="57">
        <v>0</v>
      </c>
      <c r="DL491" s="57">
        <v>0</v>
      </c>
      <c r="DM491" s="57">
        <v>0</v>
      </c>
      <c r="DN491" s="57">
        <v>0</v>
      </c>
      <c r="DO491" s="57">
        <v>0</v>
      </c>
      <c r="DP491" s="58">
        <v>0</v>
      </c>
      <c r="DQ491" s="58">
        <v>0</v>
      </c>
      <c r="DR491" s="58">
        <v>0</v>
      </c>
      <c r="DS491" s="58">
        <v>0</v>
      </c>
    </row>
    <row r="492" spans="1:123" x14ac:dyDescent="0.25">
      <c r="A492" s="30" t="s">
        <v>1628</v>
      </c>
      <c r="B492" s="65">
        <v>2023377</v>
      </c>
      <c r="C492" s="66"/>
      <c r="D492" s="67" t="s">
        <v>1629</v>
      </c>
      <c r="E492" s="34" t="s">
        <v>478</v>
      </c>
      <c r="F492" s="34" t="s">
        <v>1165</v>
      </c>
      <c r="G492" s="34" t="s">
        <v>463</v>
      </c>
      <c r="H492" s="34" t="s">
        <v>54</v>
      </c>
      <c r="I492" s="34" t="s">
        <v>490</v>
      </c>
      <c r="J492" s="34" t="s">
        <v>119</v>
      </c>
      <c r="K492" s="34" t="s">
        <v>491</v>
      </c>
      <c r="L492" s="34" t="s">
        <v>617</v>
      </c>
      <c r="M492" s="36">
        <v>1.04</v>
      </c>
      <c r="N492" s="69" t="s">
        <v>1456</v>
      </c>
      <c r="O492" s="69" t="s">
        <v>30</v>
      </c>
      <c r="P492" s="37" t="s">
        <v>493</v>
      </c>
      <c r="Q492" s="38">
        <v>2023</v>
      </c>
      <c r="R492" s="39" t="s">
        <v>1183</v>
      </c>
      <c r="S492" s="37" t="s">
        <v>493</v>
      </c>
      <c r="T492" s="39" t="s">
        <v>494</v>
      </c>
      <c r="U492" s="39" t="s">
        <v>495</v>
      </c>
      <c r="V492" s="39" t="s">
        <v>550</v>
      </c>
      <c r="W492" s="40" t="s">
        <v>1176</v>
      </c>
      <c r="X492" s="40" t="s">
        <v>504</v>
      </c>
      <c r="Y492" s="41"/>
      <c r="Z492" s="274">
        <v>0</v>
      </c>
      <c r="AA492" s="42"/>
      <c r="AB492" s="43">
        <v>3276000</v>
      </c>
      <c r="AC492" s="43">
        <v>0</v>
      </c>
      <c r="AD492" s="43"/>
      <c r="AE492" s="43">
        <v>0</v>
      </c>
      <c r="AF492" s="44"/>
      <c r="AG492" s="45">
        <f t="shared" si="376"/>
        <v>3276000</v>
      </c>
      <c r="AH492" s="45">
        <f t="shared" si="377"/>
        <v>3407040</v>
      </c>
      <c r="AI492" s="45">
        <f t="shared" si="381"/>
        <v>3407040</v>
      </c>
      <c r="AJ492" s="46">
        <v>0</v>
      </c>
      <c r="AK492" s="46">
        <v>0</v>
      </c>
      <c r="AL492" s="46">
        <f t="shared" si="386"/>
        <v>0</v>
      </c>
      <c r="AM492" s="46">
        <v>0</v>
      </c>
      <c r="AN492" s="46">
        <f t="shared" si="359"/>
        <v>0</v>
      </c>
      <c r="AO492" s="46">
        <v>0</v>
      </c>
      <c r="AP492" s="46">
        <f t="shared" si="387"/>
        <v>0</v>
      </c>
      <c r="AQ492" s="46">
        <v>0</v>
      </c>
      <c r="AR492" s="46">
        <f t="shared" si="388"/>
        <v>0</v>
      </c>
      <c r="AS492" s="46">
        <v>0</v>
      </c>
      <c r="AT492" s="46">
        <f t="shared" si="389"/>
        <v>0</v>
      </c>
      <c r="AU492" s="46">
        <v>0</v>
      </c>
      <c r="AV492" s="46">
        <f t="shared" si="390"/>
        <v>0</v>
      </c>
      <c r="AW492" s="46">
        <v>0</v>
      </c>
      <c r="AX492" s="46">
        <f t="shared" si="391"/>
        <v>0</v>
      </c>
      <c r="AY492" s="46">
        <v>0</v>
      </c>
      <c r="AZ492" s="46">
        <f t="shared" si="360"/>
        <v>0</v>
      </c>
      <c r="BA492" s="46">
        <v>0</v>
      </c>
      <c r="BB492" s="46">
        <f t="shared" si="361"/>
        <v>0</v>
      </c>
      <c r="BC492" s="46">
        <v>0</v>
      </c>
      <c r="BD492" s="46">
        <f t="shared" si="362"/>
        <v>0</v>
      </c>
      <c r="BE492" s="46">
        <v>0</v>
      </c>
      <c r="BF492" s="46">
        <f t="shared" si="363"/>
        <v>0</v>
      </c>
      <c r="BG492" s="46">
        <v>0</v>
      </c>
      <c r="BH492" s="46">
        <f t="shared" si="364"/>
        <v>0</v>
      </c>
      <c r="BI492" s="46">
        <v>0</v>
      </c>
      <c r="BJ492" s="46">
        <f t="shared" si="365"/>
        <v>0</v>
      </c>
      <c r="BK492" s="46">
        <v>0</v>
      </c>
      <c r="BL492" s="46">
        <f t="shared" si="366"/>
        <v>0</v>
      </c>
      <c r="BM492" s="46">
        <v>3276000</v>
      </c>
      <c r="BN492" s="46">
        <f t="shared" si="367"/>
        <v>3407040</v>
      </c>
      <c r="BO492" s="46">
        <v>0</v>
      </c>
      <c r="BP492" s="46">
        <f t="shared" si="368"/>
        <v>0</v>
      </c>
      <c r="BQ492" s="46">
        <v>0</v>
      </c>
      <c r="BR492" s="46">
        <f t="shared" si="369"/>
        <v>0</v>
      </c>
      <c r="BS492" s="46">
        <v>0</v>
      </c>
      <c r="BT492" s="46">
        <f t="shared" si="370"/>
        <v>0</v>
      </c>
      <c r="BU492" s="46">
        <v>0</v>
      </c>
      <c r="BV492" s="46">
        <f t="shared" si="371"/>
        <v>0</v>
      </c>
      <c r="BW492" s="46">
        <v>0</v>
      </c>
      <c r="BX492" s="46">
        <f t="shared" si="372"/>
        <v>0</v>
      </c>
      <c r="BY492" s="46">
        <v>0</v>
      </c>
      <c r="BZ492" s="46">
        <f t="shared" si="373"/>
        <v>0</v>
      </c>
      <c r="CA492" s="47">
        <v>0</v>
      </c>
      <c r="CB492" s="46">
        <f t="shared" si="374"/>
        <v>0</v>
      </c>
      <c r="CC492" s="48">
        <v>0</v>
      </c>
      <c r="CD492" s="46">
        <f t="shared" si="375"/>
        <v>0</v>
      </c>
      <c r="CE492" s="49">
        <v>60</v>
      </c>
      <c r="CF492" s="50">
        <f t="shared" si="380"/>
        <v>56784</v>
      </c>
      <c r="CG492" s="51">
        <v>436800</v>
      </c>
      <c r="CH492" s="52"/>
      <c r="CI492" s="52"/>
      <c r="CJ492" s="52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2">
        <f t="shared" si="385"/>
        <v>56784</v>
      </c>
      <c r="CZ492" s="52">
        <f t="shared" si="385"/>
        <v>56784</v>
      </c>
      <c r="DA492" s="52">
        <f t="shared" si="385"/>
        <v>56784</v>
      </c>
      <c r="DB492" s="52">
        <f t="shared" si="385"/>
        <v>56784</v>
      </c>
      <c r="DC492" s="52">
        <f t="shared" si="385"/>
        <v>56784</v>
      </c>
      <c r="DD492" s="52">
        <f t="shared" si="385"/>
        <v>56784</v>
      </c>
      <c r="DE492" s="52">
        <f t="shared" si="385"/>
        <v>56784</v>
      </c>
      <c r="DF492" s="52">
        <f t="shared" si="385"/>
        <v>56784</v>
      </c>
      <c r="DG492" s="54">
        <v>2839200</v>
      </c>
      <c r="DH492" s="55">
        <v>8</v>
      </c>
      <c r="DI492" s="56" t="s">
        <v>1177</v>
      </c>
      <c r="DJ492" s="57">
        <v>0</v>
      </c>
      <c r="DK492" s="57">
        <v>0</v>
      </c>
      <c r="DL492" s="57">
        <v>0</v>
      </c>
      <c r="DM492" s="57">
        <v>0</v>
      </c>
      <c r="DN492" s="57">
        <v>0</v>
      </c>
      <c r="DO492" s="57">
        <v>0</v>
      </c>
      <c r="DP492" s="58">
        <v>0</v>
      </c>
      <c r="DQ492" s="58">
        <v>0</v>
      </c>
      <c r="DR492" s="58">
        <v>0</v>
      </c>
      <c r="DS492" s="58">
        <v>0</v>
      </c>
    </row>
    <row r="493" spans="1:123" x14ac:dyDescent="0.25">
      <c r="A493" s="30" t="s">
        <v>1630</v>
      </c>
      <c r="B493" s="65">
        <v>2023378</v>
      </c>
      <c r="C493" s="66"/>
      <c r="D493" s="67" t="s">
        <v>1631</v>
      </c>
      <c r="E493" s="34" t="s">
        <v>478</v>
      </c>
      <c r="F493" s="34" t="s">
        <v>1165</v>
      </c>
      <c r="G493" s="34" t="s">
        <v>463</v>
      </c>
      <c r="H493" s="34" t="s">
        <v>54</v>
      </c>
      <c r="I493" s="34" t="s">
        <v>490</v>
      </c>
      <c r="J493" s="34" t="s">
        <v>119</v>
      </c>
      <c r="K493" s="34" t="s">
        <v>491</v>
      </c>
      <c r="L493" s="34" t="s">
        <v>617</v>
      </c>
      <c r="M493" s="36">
        <v>1.04</v>
      </c>
      <c r="N493" s="69" t="s">
        <v>1456</v>
      </c>
      <c r="O493" s="69" t="s">
        <v>30</v>
      </c>
      <c r="P493" s="37" t="s">
        <v>493</v>
      </c>
      <c r="Q493" s="38">
        <v>2023</v>
      </c>
      <c r="R493" s="39" t="s">
        <v>1183</v>
      </c>
      <c r="S493" s="37" t="s">
        <v>493</v>
      </c>
      <c r="T493" s="39" t="s">
        <v>494</v>
      </c>
      <c r="U493" s="39" t="s">
        <v>495</v>
      </c>
      <c r="V493" s="39" t="s">
        <v>550</v>
      </c>
      <c r="W493" s="40" t="s">
        <v>1176</v>
      </c>
      <c r="X493" s="40" t="s">
        <v>504</v>
      </c>
      <c r="Y493" s="41"/>
      <c r="Z493" s="274">
        <v>0</v>
      </c>
      <c r="AA493" s="42"/>
      <c r="AB493" s="43">
        <v>3276000</v>
      </c>
      <c r="AC493" s="43">
        <v>0</v>
      </c>
      <c r="AD493" s="43"/>
      <c r="AE493" s="43">
        <v>0</v>
      </c>
      <c r="AF493" s="44"/>
      <c r="AG493" s="45">
        <f t="shared" si="376"/>
        <v>3276000</v>
      </c>
      <c r="AH493" s="45">
        <f t="shared" si="377"/>
        <v>3407040</v>
      </c>
      <c r="AI493" s="45">
        <f t="shared" si="381"/>
        <v>3407040</v>
      </c>
      <c r="AJ493" s="46">
        <v>0</v>
      </c>
      <c r="AK493" s="46">
        <v>0</v>
      </c>
      <c r="AL493" s="46">
        <f t="shared" si="386"/>
        <v>0</v>
      </c>
      <c r="AM493" s="46">
        <v>0</v>
      </c>
      <c r="AN493" s="46">
        <f t="shared" si="359"/>
        <v>0</v>
      </c>
      <c r="AO493" s="46">
        <v>0</v>
      </c>
      <c r="AP493" s="46">
        <f t="shared" si="387"/>
        <v>0</v>
      </c>
      <c r="AQ493" s="46">
        <v>0</v>
      </c>
      <c r="AR493" s="46">
        <f t="shared" si="388"/>
        <v>0</v>
      </c>
      <c r="AS493" s="46">
        <v>0</v>
      </c>
      <c r="AT493" s="46">
        <f t="shared" si="389"/>
        <v>0</v>
      </c>
      <c r="AU493" s="46">
        <v>0</v>
      </c>
      <c r="AV493" s="46">
        <f t="shared" si="390"/>
        <v>0</v>
      </c>
      <c r="AW493" s="46">
        <v>0</v>
      </c>
      <c r="AX493" s="46">
        <f t="shared" si="391"/>
        <v>0</v>
      </c>
      <c r="AY493" s="46">
        <v>0</v>
      </c>
      <c r="AZ493" s="46">
        <f t="shared" si="360"/>
        <v>0</v>
      </c>
      <c r="BA493" s="46">
        <v>0</v>
      </c>
      <c r="BB493" s="46">
        <f t="shared" si="361"/>
        <v>0</v>
      </c>
      <c r="BC493" s="46">
        <v>0</v>
      </c>
      <c r="BD493" s="46">
        <f t="shared" si="362"/>
        <v>0</v>
      </c>
      <c r="BE493" s="46">
        <v>0</v>
      </c>
      <c r="BF493" s="46">
        <f t="shared" si="363"/>
        <v>0</v>
      </c>
      <c r="BG493" s="46">
        <v>0</v>
      </c>
      <c r="BH493" s="46">
        <f t="shared" si="364"/>
        <v>0</v>
      </c>
      <c r="BI493" s="46">
        <v>0</v>
      </c>
      <c r="BJ493" s="46">
        <f t="shared" si="365"/>
        <v>0</v>
      </c>
      <c r="BK493" s="46">
        <v>0</v>
      </c>
      <c r="BL493" s="46">
        <f t="shared" si="366"/>
        <v>0</v>
      </c>
      <c r="BM493" s="46">
        <v>0</v>
      </c>
      <c r="BN493" s="46">
        <f t="shared" si="367"/>
        <v>0</v>
      </c>
      <c r="BO493" s="46">
        <v>3276000</v>
      </c>
      <c r="BP493" s="46">
        <f t="shared" si="368"/>
        <v>3407040</v>
      </c>
      <c r="BQ493" s="46">
        <v>0</v>
      </c>
      <c r="BR493" s="46">
        <f t="shared" si="369"/>
        <v>0</v>
      </c>
      <c r="BS493" s="46">
        <v>0</v>
      </c>
      <c r="BT493" s="46">
        <f t="shared" si="370"/>
        <v>0</v>
      </c>
      <c r="BU493" s="46">
        <v>0</v>
      </c>
      <c r="BV493" s="46">
        <f t="shared" si="371"/>
        <v>0</v>
      </c>
      <c r="BW493" s="46">
        <v>0</v>
      </c>
      <c r="BX493" s="46">
        <f t="shared" si="372"/>
        <v>0</v>
      </c>
      <c r="BY493" s="46">
        <v>0</v>
      </c>
      <c r="BZ493" s="46">
        <f t="shared" si="373"/>
        <v>0</v>
      </c>
      <c r="CA493" s="47">
        <v>0</v>
      </c>
      <c r="CB493" s="46">
        <f t="shared" si="374"/>
        <v>0</v>
      </c>
      <c r="CC493" s="48">
        <v>0</v>
      </c>
      <c r="CD493" s="46">
        <f t="shared" si="375"/>
        <v>0</v>
      </c>
      <c r="CE493" s="49">
        <v>60</v>
      </c>
      <c r="CF493" s="50">
        <f t="shared" si="380"/>
        <v>56784</v>
      </c>
      <c r="CG493" s="51">
        <v>382200</v>
      </c>
      <c r="CH493" s="52"/>
      <c r="CI493" s="52"/>
      <c r="CJ493" s="52"/>
      <c r="CK493" s="53"/>
      <c r="CL493" s="53"/>
      <c r="CM493" s="52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2">
        <f t="shared" si="385"/>
        <v>56784</v>
      </c>
      <c r="DA493" s="52">
        <f t="shared" si="385"/>
        <v>56784</v>
      </c>
      <c r="DB493" s="52">
        <f t="shared" si="385"/>
        <v>56784</v>
      </c>
      <c r="DC493" s="52">
        <f t="shared" si="385"/>
        <v>56784</v>
      </c>
      <c r="DD493" s="52">
        <f t="shared" si="385"/>
        <v>56784</v>
      </c>
      <c r="DE493" s="52">
        <f t="shared" si="385"/>
        <v>56784</v>
      </c>
      <c r="DF493" s="52">
        <f t="shared" si="385"/>
        <v>56784</v>
      </c>
      <c r="DG493" s="54">
        <v>2893800</v>
      </c>
      <c r="DH493" s="55">
        <v>7</v>
      </c>
      <c r="DI493" s="56" t="s">
        <v>1177</v>
      </c>
      <c r="DJ493" s="57">
        <v>0</v>
      </c>
      <c r="DK493" s="57">
        <v>0</v>
      </c>
      <c r="DL493" s="57">
        <v>0</v>
      </c>
      <c r="DM493" s="57">
        <v>0</v>
      </c>
      <c r="DN493" s="57">
        <v>0</v>
      </c>
      <c r="DO493" s="57">
        <v>0</v>
      </c>
      <c r="DP493" s="58">
        <v>0</v>
      </c>
      <c r="DQ493" s="58">
        <v>0</v>
      </c>
      <c r="DR493" s="58">
        <v>0</v>
      </c>
      <c r="DS493" s="58">
        <v>0</v>
      </c>
    </row>
    <row r="494" spans="1:123" x14ac:dyDescent="0.25">
      <c r="A494" s="30" t="s">
        <v>1632</v>
      </c>
      <c r="B494" s="65">
        <v>2023383</v>
      </c>
      <c r="C494" s="66"/>
      <c r="D494" s="67" t="s">
        <v>1633</v>
      </c>
      <c r="E494" s="34" t="s">
        <v>685</v>
      </c>
      <c r="F494" s="34" t="s">
        <v>1165</v>
      </c>
      <c r="G494" s="34" t="s">
        <v>463</v>
      </c>
      <c r="H494" s="34" t="s">
        <v>54</v>
      </c>
      <c r="I494" s="34" t="s">
        <v>490</v>
      </c>
      <c r="J494" s="34" t="s">
        <v>119</v>
      </c>
      <c r="K494" s="34" t="s">
        <v>491</v>
      </c>
      <c r="L494" s="34" t="s">
        <v>617</v>
      </c>
      <c r="M494" s="36">
        <v>1.04</v>
      </c>
      <c r="N494" s="69" t="s">
        <v>468</v>
      </c>
      <c r="O494" s="69" t="s">
        <v>58</v>
      </c>
      <c r="P494" s="37" t="s">
        <v>469</v>
      </c>
      <c r="Q494" s="38">
        <v>2023</v>
      </c>
      <c r="R494" s="39" t="s">
        <v>1183</v>
      </c>
      <c r="S494" s="37" t="s">
        <v>471</v>
      </c>
      <c r="T494" s="39" t="s">
        <v>494</v>
      </c>
      <c r="U494" s="39" t="s">
        <v>495</v>
      </c>
      <c r="V494" s="39" t="s">
        <v>550</v>
      </c>
      <c r="W494" s="40" t="s">
        <v>1229</v>
      </c>
      <c r="X494" s="40" t="s">
        <v>504</v>
      </c>
      <c r="Y494" s="41"/>
      <c r="Z494" s="274">
        <v>0</v>
      </c>
      <c r="AA494" s="42"/>
      <c r="AB494" s="43">
        <v>589680</v>
      </c>
      <c r="AC494" s="43">
        <v>0</v>
      </c>
      <c r="AD494" s="43"/>
      <c r="AE494" s="43">
        <v>0</v>
      </c>
      <c r="AF494" s="44"/>
      <c r="AG494" s="45">
        <f t="shared" si="376"/>
        <v>589680</v>
      </c>
      <c r="AH494" s="45">
        <f t="shared" si="377"/>
        <v>613267.20000000007</v>
      </c>
      <c r="AI494" s="45">
        <f t="shared" si="381"/>
        <v>613267.20000000007</v>
      </c>
      <c r="AJ494" s="46">
        <v>0</v>
      </c>
      <c r="AK494" s="46">
        <v>0</v>
      </c>
      <c r="AL494" s="46">
        <f t="shared" si="386"/>
        <v>0</v>
      </c>
      <c r="AM494" s="46">
        <v>0</v>
      </c>
      <c r="AN494" s="46">
        <f t="shared" si="359"/>
        <v>0</v>
      </c>
      <c r="AO494" s="46">
        <v>589680</v>
      </c>
      <c r="AP494" s="46">
        <f t="shared" si="387"/>
        <v>613267.20000000007</v>
      </c>
      <c r="AQ494" s="46">
        <v>0</v>
      </c>
      <c r="AR494" s="46">
        <f t="shared" si="388"/>
        <v>0</v>
      </c>
      <c r="AS494" s="46">
        <v>0</v>
      </c>
      <c r="AT494" s="46">
        <f t="shared" si="389"/>
        <v>0</v>
      </c>
      <c r="AU494" s="46">
        <v>0</v>
      </c>
      <c r="AV494" s="46">
        <f t="shared" si="390"/>
        <v>0</v>
      </c>
      <c r="AW494" s="46">
        <v>0</v>
      </c>
      <c r="AX494" s="46">
        <f t="shared" si="391"/>
        <v>0</v>
      </c>
      <c r="AY494" s="46">
        <v>0</v>
      </c>
      <c r="AZ494" s="46">
        <f t="shared" si="360"/>
        <v>0</v>
      </c>
      <c r="BA494" s="46">
        <v>0</v>
      </c>
      <c r="BB494" s="46">
        <f t="shared" si="361"/>
        <v>0</v>
      </c>
      <c r="BC494" s="46">
        <v>0</v>
      </c>
      <c r="BD494" s="46">
        <f t="shared" si="362"/>
        <v>0</v>
      </c>
      <c r="BE494" s="46">
        <v>0</v>
      </c>
      <c r="BF494" s="46">
        <f t="shared" si="363"/>
        <v>0</v>
      </c>
      <c r="BG494" s="46">
        <v>0</v>
      </c>
      <c r="BH494" s="46">
        <f t="shared" si="364"/>
        <v>0</v>
      </c>
      <c r="BI494" s="46">
        <v>0</v>
      </c>
      <c r="BJ494" s="46">
        <f t="shared" si="365"/>
        <v>0</v>
      </c>
      <c r="BK494" s="46">
        <v>0</v>
      </c>
      <c r="BL494" s="46">
        <f t="shared" si="366"/>
        <v>0</v>
      </c>
      <c r="BM494" s="46">
        <v>0</v>
      </c>
      <c r="BN494" s="46">
        <f t="shared" si="367"/>
        <v>0</v>
      </c>
      <c r="BO494" s="46">
        <v>0</v>
      </c>
      <c r="BP494" s="46">
        <f t="shared" si="368"/>
        <v>0</v>
      </c>
      <c r="BQ494" s="46">
        <v>0</v>
      </c>
      <c r="BR494" s="46">
        <f t="shared" si="369"/>
        <v>0</v>
      </c>
      <c r="BS494" s="46">
        <v>0</v>
      </c>
      <c r="BT494" s="46">
        <f t="shared" si="370"/>
        <v>0</v>
      </c>
      <c r="BU494" s="46">
        <v>0</v>
      </c>
      <c r="BV494" s="46">
        <f t="shared" si="371"/>
        <v>0</v>
      </c>
      <c r="BW494" s="46">
        <v>0</v>
      </c>
      <c r="BX494" s="46">
        <f t="shared" si="372"/>
        <v>0</v>
      </c>
      <c r="BY494" s="46">
        <v>0</v>
      </c>
      <c r="BZ494" s="46">
        <f t="shared" si="373"/>
        <v>0</v>
      </c>
      <c r="CA494" s="47">
        <v>0</v>
      </c>
      <c r="CB494" s="46">
        <f t="shared" si="374"/>
        <v>0</v>
      </c>
      <c r="CC494" s="48">
        <v>0</v>
      </c>
      <c r="CD494" s="46">
        <f t="shared" si="375"/>
        <v>0</v>
      </c>
      <c r="CE494" s="49">
        <v>40</v>
      </c>
      <c r="CF494" s="50">
        <f t="shared" si="380"/>
        <v>15331.680000000002</v>
      </c>
      <c r="CG494" s="51">
        <v>294840</v>
      </c>
      <c r="CH494" s="52"/>
      <c r="CI494" s="52"/>
      <c r="CJ494" s="52"/>
      <c r="CK494" s="53"/>
      <c r="CL494" s="53"/>
      <c r="CM494" s="52">
        <f t="shared" ref="CM494:DB501" si="392">$CF494</f>
        <v>15331.680000000002</v>
      </c>
      <c r="CN494" s="52">
        <f t="shared" si="392"/>
        <v>15331.680000000002</v>
      </c>
      <c r="CO494" s="52">
        <f t="shared" si="392"/>
        <v>15331.680000000002</v>
      </c>
      <c r="CP494" s="52">
        <f t="shared" si="392"/>
        <v>15331.680000000002</v>
      </c>
      <c r="CQ494" s="52">
        <f t="shared" si="392"/>
        <v>15331.680000000002</v>
      </c>
      <c r="CR494" s="52">
        <f t="shared" si="392"/>
        <v>15331.680000000002</v>
      </c>
      <c r="CS494" s="52">
        <f t="shared" si="392"/>
        <v>15331.680000000002</v>
      </c>
      <c r="CT494" s="52">
        <f t="shared" si="392"/>
        <v>15331.680000000002</v>
      </c>
      <c r="CU494" s="52">
        <f t="shared" si="392"/>
        <v>15331.680000000002</v>
      </c>
      <c r="CV494" s="52">
        <f t="shared" si="392"/>
        <v>15331.680000000002</v>
      </c>
      <c r="CW494" s="52">
        <f t="shared" si="392"/>
        <v>15331.680000000002</v>
      </c>
      <c r="CX494" s="52">
        <f t="shared" si="392"/>
        <v>15331.680000000002</v>
      </c>
      <c r="CY494" s="52">
        <f t="shared" si="392"/>
        <v>15331.680000000002</v>
      </c>
      <c r="CZ494" s="52">
        <f t="shared" si="385"/>
        <v>15331.680000000002</v>
      </c>
      <c r="DA494" s="52">
        <f t="shared" si="385"/>
        <v>15331.680000000002</v>
      </c>
      <c r="DB494" s="52">
        <f t="shared" si="385"/>
        <v>15331.680000000002</v>
      </c>
      <c r="DC494" s="52">
        <f t="shared" si="385"/>
        <v>15331.680000000002</v>
      </c>
      <c r="DD494" s="52">
        <f t="shared" si="385"/>
        <v>15331.680000000002</v>
      </c>
      <c r="DE494" s="52">
        <f t="shared" si="385"/>
        <v>15331.680000000002</v>
      </c>
      <c r="DF494" s="52">
        <f t="shared" si="385"/>
        <v>15331.680000000002</v>
      </c>
      <c r="DG494" s="54">
        <v>294840</v>
      </c>
      <c r="DH494" s="55">
        <v>20</v>
      </c>
      <c r="DI494" s="56" t="s">
        <v>1177</v>
      </c>
      <c r="DJ494" s="57">
        <v>0</v>
      </c>
      <c r="DK494" s="57">
        <v>0</v>
      </c>
      <c r="DL494" s="57">
        <v>0</v>
      </c>
      <c r="DM494" s="57">
        <v>0</v>
      </c>
      <c r="DN494" s="57">
        <v>589680</v>
      </c>
      <c r="DO494" s="57">
        <v>0</v>
      </c>
      <c r="DP494" s="58">
        <v>0</v>
      </c>
      <c r="DQ494" s="58">
        <v>0</v>
      </c>
      <c r="DR494" s="58">
        <v>0</v>
      </c>
      <c r="DS494" s="58">
        <v>7665.8399999999992</v>
      </c>
    </row>
    <row r="495" spans="1:123" x14ac:dyDescent="0.25">
      <c r="A495" s="30" t="s">
        <v>1634</v>
      </c>
      <c r="B495" s="65">
        <v>2023384</v>
      </c>
      <c r="C495" s="66"/>
      <c r="D495" s="67" t="s">
        <v>1635</v>
      </c>
      <c r="E495" s="34" t="s">
        <v>685</v>
      </c>
      <c r="F495" s="34" t="s">
        <v>1165</v>
      </c>
      <c r="G495" s="34" t="s">
        <v>463</v>
      </c>
      <c r="H495" s="34" t="s">
        <v>54</v>
      </c>
      <c r="I495" s="34" t="s">
        <v>490</v>
      </c>
      <c r="J495" s="34" t="s">
        <v>119</v>
      </c>
      <c r="K495" s="34" t="s">
        <v>491</v>
      </c>
      <c r="L495" s="34" t="s">
        <v>617</v>
      </c>
      <c r="M495" s="36">
        <v>1.04</v>
      </c>
      <c r="N495" s="69" t="s">
        <v>468</v>
      </c>
      <c r="O495" s="69" t="s">
        <v>58</v>
      </c>
      <c r="P495" s="37" t="s">
        <v>469</v>
      </c>
      <c r="Q495" s="38">
        <v>2023</v>
      </c>
      <c r="R495" s="39" t="s">
        <v>1183</v>
      </c>
      <c r="S495" s="37" t="s">
        <v>471</v>
      </c>
      <c r="T495" s="39" t="s">
        <v>494</v>
      </c>
      <c r="U495" s="39" t="s">
        <v>495</v>
      </c>
      <c r="V495" s="39" t="s">
        <v>550</v>
      </c>
      <c r="W495" s="40" t="s">
        <v>1229</v>
      </c>
      <c r="X495" s="40" t="s">
        <v>504</v>
      </c>
      <c r="Y495" s="41"/>
      <c r="Z495" s="274">
        <v>0</v>
      </c>
      <c r="AA495" s="42"/>
      <c r="AB495" s="43">
        <v>589680</v>
      </c>
      <c r="AC495" s="43">
        <v>0</v>
      </c>
      <c r="AD495" s="43"/>
      <c r="AE495" s="43">
        <v>0</v>
      </c>
      <c r="AF495" s="44"/>
      <c r="AG495" s="45">
        <f t="shared" si="376"/>
        <v>589680</v>
      </c>
      <c r="AH495" s="45">
        <f t="shared" si="377"/>
        <v>613267.20000000007</v>
      </c>
      <c r="AI495" s="45">
        <f t="shared" si="381"/>
        <v>613267.20000000007</v>
      </c>
      <c r="AJ495" s="46">
        <v>0</v>
      </c>
      <c r="AK495" s="46">
        <v>0</v>
      </c>
      <c r="AL495" s="46">
        <f t="shared" si="386"/>
        <v>0</v>
      </c>
      <c r="AM495" s="46">
        <v>0</v>
      </c>
      <c r="AN495" s="46">
        <f t="shared" ref="AN495:AN558" si="393">$M495*AM495</f>
        <v>0</v>
      </c>
      <c r="AO495" s="46">
        <v>0</v>
      </c>
      <c r="AP495" s="46">
        <f t="shared" si="387"/>
        <v>0</v>
      </c>
      <c r="AQ495" s="46">
        <v>589680</v>
      </c>
      <c r="AR495" s="46">
        <f t="shared" si="388"/>
        <v>613267.20000000007</v>
      </c>
      <c r="AS495" s="46">
        <v>0</v>
      </c>
      <c r="AT495" s="46">
        <f t="shared" si="389"/>
        <v>0</v>
      </c>
      <c r="AU495" s="46">
        <v>0</v>
      </c>
      <c r="AV495" s="46">
        <f t="shared" si="390"/>
        <v>0</v>
      </c>
      <c r="AW495" s="46">
        <v>0</v>
      </c>
      <c r="AX495" s="46">
        <f t="shared" si="391"/>
        <v>0</v>
      </c>
      <c r="AY495" s="46">
        <v>0</v>
      </c>
      <c r="AZ495" s="46">
        <f t="shared" ref="AZ495:AZ558" si="394">$M495*AY495</f>
        <v>0</v>
      </c>
      <c r="BA495" s="46">
        <v>0</v>
      </c>
      <c r="BB495" s="46">
        <f t="shared" ref="BB495:BB558" si="395">$M495*BA495</f>
        <v>0</v>
      </c>
      <c r="BC495" s="46">
        <v>0</v>
      </c>
      <c r="BD495" s="46">
        <f t="shared" ref="BD495:BD558" si="396">$M495*BC495</f>
        <v>0</v>
      </c>
      <c r="BE495" s="46">
        <v>0</v>
      </c>
      <c r="BF495" s="46">
        <f t="shared" ref="BF495:BF558" si="397">$M495*BE495</f>
        <v>0</v>
      </c>
      <c r="BG495" s="46">
        <v>0</v>
      </c>
      <c r="BH495" s="46">
        <f t="shared" ref="BH495:BH558" si="398">$M495*BG495</f>
        <v>0</v>
      </c>
      <c r="BI495" s="46">
        <v>0</v>
      </c>
      <c r="BJ495" s="46">
        <f t="shared" ref="BJ495:BJ558" si="399">$M495*BI495</f>
        <v>0</v>
      </c>
      <c r="BK495" s="46">
        <v>0</v>
      </c>
      <c r="BL495" s="46">
        <f t="shared" ref="BL495:BL558" si="400">$M495*BK495</f>
        <v>0</v>
      </c>
      <c r="BM495" s="46">
        <v>0</v>
      </c>
      <c r="BN495" s="46">
        <f t="shared" ref="BN495:BN558" si="401">$M495*BM495</f>
        <v>0</v>
      </c>
      <c r="BO495" s="46">
        <v>0</v>
      </c>
      <c r="BP495" s="46">
        <f t="shared" ref="BP495:BP558" si="402">$M495*BO495</f>
        <v>0</v>
      </c>
      <c r="BQ495" s="46">
        <v>0</v>
      </c>
      <c r="BR495" s="46">
        <f t="shared" ref="BR495:BR558" si="403">$M495*BQ495</f>
        <v>0</v>
      </c>
      <c r="BS495" s="46">
        <v>0</v>
      </c>
      <c r="BT495" s="46">
        <f t="shared" ref="BT495:BT558" si="404">$M495*BS495</f>
        <v>0</v>
      </c>
      <c r="BU495" s="46">
        <v>0</v>
      </c>
      <c r="BV495" s="46">
        <f t="shared" ref="BV495:BV558" si="405">$M495*BU495</f>
        <v>0</v>
      </c>
      <c r="BW495" s="46">
        <v>0</v>
      </c>
      <c r="BX495" s="46">
        <f t="shared" ref="BX495:BX558" si="406">$M495*BW495</f>
        <v>0</v>
      </c>
      <c r="BY495" s="46">
        <v>0</v>
      </c>
      <c r="BZ495" s="46">
        <f t="shared" ref="BZ495:BZ558" si="407">$M495*BY495</f>
        <v>0</v>
      </c>
      <c r="CA495" s="47">
        <v>0</v>
      </c>
      <c r="CB495" s="46">
        <f t="shared" ref="CB495:CB558" si="408">$M495*CA495</f>
        <v>0</v>
      </c>
      <c r="CC495" s="48">
        <v>0</v>
      </c>
      <c r="CD495" s="46">
        <f t="shared" ref="CD495:CD558" si="409">$M495*CC495</f>
        <v>0</v>
      </c>
      <c r="CE495" s="49">
        <v>40</v>
      </c>
      <c r="CF495" s="50">
        <f t="shared" si="380"/>
        <v>15331.680000000002</v>
      </c>
      <c r="CG495" s="51">
        <v>280098</v>
      </c>
      <c r="CH495" s="52"/>
      <c r="CI495" s="52"/>
      <c r="CJ495" s="52"/>
      <c r="CK495" s="53"/>
      <c r="CL495" s="53"/>
      <c r="CM495" s="53"/>
      <c r="CN495" s="52">
        <f t="shared" si="392"/>
        <v>15331.680000000002</v>
      </c>
      <c r="CO495" s="52">
        <f t="shared" si="392"/>
        <v>15331.680000000002</v>
      </c>
      <c r="CP495" s="52">
        <f t="shared" si="392"/>
        <v>15331.680000000002</v>
      </c>
      <c r="CQ495" s="52">
        <f t="shared" si="392"/>
        <v>15331.680000000002</v>
      </c>
      <c r="CR495" s="52">
        <f t="shared" si="392"/>
        <v>15331.680000000002</v>
      </c>
      <c r="CS495" s="52">
        <f t="shared" si="392"/>
        <v>15331.680000000002</v>
      </c>
      <c r="CT495" s="52">
        <f t="shared" si="392"/>
        <v>15331.680000000002</v>
      </c>
      <c r="CU495" s="52">
        <f t="shared" si="392"/>
        <v>15331.680000000002</v>
      </c>
      <c r="CV495" s="52">
        <f t="shared" si="392"/>
        <v>15331.680000000002</v>
      </c>
      <c r="CW495" s="52">
        <f t="shared" si="392"/>
        <v>15331.680000000002</v>
      </c>
      <c r="CX495" s="52">
        <f t="shared" si="392"/>
        <v>15331.680000000002</v>
      </c>
      <c r="CY495" s="52">
        <f t="shared" si="392"/>
        <v>15331.680000000002</v>
      </c>
      <c r="CZ495" s="52">
        <f t="shared" si="385"/>
        <v>15331.680000000002</v>
      </c>
      <c r="DA495" s="52">
        <f t="shared" si="385"/>
        <v>15331.680000000002</v>
      </c>
      <c r="DB495" s="52">
        <f t="shared" si="385"/>
        <v>15331.680000000002</v>
      </c>
      <c r="DC495" s="52">
        <f t="shared" si="385"/>
        <v>15331.680000000002</v>
      </c>
      <c r="DD495" s="52">
        <f t="shared" si="385"/>
        <v>15331.680000000002</v>
      </c>
      <c r="DE495" s="52">
        <f t="shared" si="385"/>
        <v>15331.680000000002</v>
      </c>
      <c r="DF495" s="52">
        <f t="shared" si="385"/>
        <v>15331.680000000002</v>
      </c>
      <c r="DG495" s="54">
        <v>309582</v>
      </c>
      <c r="DH495" s="55">
        <v>19</v>
      </c>
      <c r="DI495" s="56" t="s">
        <v>1177</v>
      </c>
      <c r="DJ495" s="57">
        <v>0</v>
      </c>
      <c r="DK495" s="57">
        <v>0</v>
      </c>
      <c r="DL495" s="57">
        <v>0</v>
      </c>
      <c r="DM495" s="57">
        <v>0</v>
      </c>
      <c r="DN495" s="57">
        <v>0</v>
      </c>
      <c r="DO495" s="57">
        <v>0</v>
      </c>
      <c r="DP495" s="58">
        <v>0</v>
      </c>
      <c r="DQ495" s="58">
        <v>0</v>
      </c>
      <c r="DR495" s="58">
        <v>0</v>
      </c>
      <c r="DS495" s="58">
        <v>0</v>
      </c>
    </row>
    <row r="496" spans="1:123" x14ac:dyDescent="0.25">
      <c r="A496" s="30" t="s">
        <v>1636</v>
      </c>
      <c r="B496" s="65">
        <v>2023385</v>
      </c>
      <c r="C496" s="66"/>
      <c r="D496" s="67" t="s">
        <v>1637</v>
      </c>
      <c r="E496" s="34" t="s">
        <v>685</v>
      </c>
      <c r="F496" s="34" t="s">
        <v>1165</v>
      </c>
      <c r="G496" s="34" t="s">
        <v>463</v>
      </c>
      <c r="H496" s="34" t="s">
        <v>54</v>
      </c>
      <c r="I496" s="34" t="s">
        <v>490</v>
      </c>
      <c r="J496" s="34" t="s">
        <v>119</v>
      </c>
      <c r="K496" s="34" t="s">
        <v>491</v>
      </c>
      <c r="L496" s="34" t="s">
        <v>617</v>
      </c>
      <c r="M496" s="36">
        <v>1.04</v>
      </c>
      <c r="N496" s="69" t="s">
        <v>468</v>
      </c>
      <c r="O496" s="69" t="s">
        <v>58</v>
      </c>
      <c r="P496" s="37" t="s">
        <v>469</v>
      </c>
      <c r="Q496" s="38">
        <v>2023</v>
      </c>
      <c r="R496" s="39" t="s">
        <v>1183</v>
      </c>
      <c r="S496" s="37" t="s">
        <v>471</v>
      </c>
      <c r="T496" s="39" t="s">
        <v>494</v>
      </c>
      <c r="U496" s="39" t="s">
        <v>495</v>
      </c>
      <c r="V496" s="39" t="s">
        <v>550</v>
      </c>
      <c r="W496" s="40" t="s">
        <v>1229</v>
      </c>
      <c r="X496" s="40" t="s">
        <v>504</v>
      </c>
      <c r="Y496" s="41"/>
      <c r="Z496" s="274">
        <v>0</v>
      </c>
      <c r="AA496" s="42"/>
      <c r="AB496" s="43">
        <v>589680</v>
      </c>
      <c r="AC496" s="43">
        <v>0</v>
      </c>
      <c r="AD496" s="43"/>
      <c r="AE496" s="43">
        <v>0</v>
      </c>
      <c r="AF496" s="44"/>
      <c r="AG496" s="45">
        <f t="shared" si="376"/>
        <v>589680</v>
      </c>
      <c r="AH496" s="45">
        <f t="shared" si="377"/>
        <v>613267.20000000007</v>
      </c>
      <c r="AI496" s="45">
        <f t="shared" si="381"/>
        <v>613267.20000000007</v>
      </c>
      <c r="AJ496" s="46">
        <v>0</v>
      </c>
      <c r="AK496" s="46">
        <v>0</v>
      </c>
      <c r="AL496" s="46">
        <f t="shared" si="386"/>
        <v>0</v>
      </c>
      <c r="AM496" s="46">
        <v>0</v>
      </c>
      <c r="AN496" s="46">
        <f t="shared" si="393"/>
        <v>0</v>
      </c>
      <c r="AO496" s="46">
        <v>0</v>
      </c>
      <c r="AP496" s="46">
        <f t="shared" si="387"/>
        <v>0</v>
      </c>
      <c r="AQ496" s="46">
        <v>0</v>
      </c>
      <c r="AR496" s="46">
        <f t="shared" si="388"/>
        <v>0</v>
      </c>
      <c r="AS496" s="46">
        <v>589680</v>
      </c>
      <c r="AT496" s="46">
        <f t="shared" si="389"/>
        <v>613267.20000000007</v>
      </c>
      <c r="AU496" s="46">
        <v>0</v>
      </c>
      <c r="AV496" s="46">
        <f t="shared" si="390"/>
        <v>0</v>
      </c>
      <c r="AW496" s="46">
        <v>0</v>
      </c>
      <c r="AX496" s="46">
        <f t="shared" si="391"/>
        <v>0</v>
      </c>
      <c r="AY496" s="46">
        <v>0</v>
      </c>
      <c r="AZ496" s="46">
        <f t="shared" si="394"/>
        <v>0</v>
      </c>
      <c r="BA496" s="46">
        <v>0</v>
      </c>
      <c r="BB496" s="46">
        <f t="shared" si="395"/>
        <v>0</v>
      </c>
      <c r="BC496" s="46">
        <v>0</v>
      </c>
      <c r="BD496" s="46">
        <f t="shared" si="396"/>
        <v>0</v>
      </c>
      <c r="BE496" s="46">
        <v>0</v>
      </c>
      <c r="BF496" s="46">
        <f t="shared" si="397"/>
        <v>0</v>
      </c>
      <c r="BG496" s="46">
        <v>0</v>
      </c>
      <c r="BH496" s="46">
        <f t="shared" si="398"/>
        <v>0</v>
      </c>
      <c r="BI496" s="46">
        <v>0</v>
      </c>
      <c r="BJ496" s="46">
        <f t="shared" si="399"/>
        <v>0</v>
      </c>
      <c r="BK496" s="46">
        <v>0</v>
      </c>
      <c r="BL496" s="46">
        <f t="shared" si="400"/>
        <v>0</v>
      </c>
      <c r="BM496" s="46">
        <v>0</v>
      </c>
      <c r="BN496" s="46">
        <f t="shared" si="401"/>
        <v>0</v>
      </c>
      <c r="BO496" s="46">
        <v>0</v>
      </c>
      <c r="BP496" s="46">
        <f t="shared" si="402"/>
        <v>0</v>
      </c>
      <c r="BQ496" s="46">
        <v>0</v>
      </c>
      <c r="BR496" s="46">
        <f t="shared" si="403"/>
        <v>0</v>
      </c>
      <c r="BS496" s="46">
        <v>0</v>
      </c>
      <c r="BT496" s="46">
        <f t="shared" si="404"/>
        <v>0</v>
      </c>
      <c r="BU496" s="46">
        <v>0</v>
      </c>
      <c r="BV496" s="46">
        <f t="shared" si="405"/>
        <v>0</v>
      </c>
      <c r="BW496" s="46">
        <v>0</v>
      </c>
      <c r="BX496" s="46">
        <f t="shared" si="406"/>
        <v>0</v>
      </c>
      <c r="BY496" s="46">
        <v>0</v>
      </c>
      <c r="BZ496" s="46">
        <f t="shared" si="407"/>
        <v>0</v>
      </c>
      <c r="CA496" s="47">
        <v>0</v>
      </c>
      <c r="CB496" s="46">
        <f t="shared" si="408"/>
        <v>0</v>
      </c>
      <c r="CC496" s="48">
        <v>0</v>
      </c>
      <c r="CD496" s="46">
        <f t="shared" si="409"/>
        <v>0</v>
      </c>
      <c r="CE496" s="49">
        <v>40</v>
      </c>
      <c r="CF496" s="50">
        <f t="shared" si="380"/>
        <v>15331.680000000002</v>
      </c>
      <c r="CG496" s="51">
        <v>265356</v>
      </c>
      <c r="CH496" s="52"/>
      <c r="CI496" s="52"/>
      <c r="CJ496" s="52"/>
      <c r="CK496" s="53"/>
      <c r="CL496" s="53"/>
      <c r="CM496" s="53"/>
      <c r="CN496" s="53"/>
      <c r="CO496" s="52">
        <f t="shared" si="392"/>
        <v>15331.680000000002</v>
      </c>
      <c r="CP496" s="52">
        <f t="shared" si="392"/>
        <v>15331.680000000002</v>
      </c>
      <c r="CQ496" s="52">
        <f t="shared" si="392"/>
        <v>15331.680000000002</v>
      </c>
      <c r="CR496" s="52">
        <f t="shared" si="392"/>
        <v>15331.680000000002</v>
      </c>
      <c r="CS496" s="52">
        <f t="shared" si="392"/>
        <v>15331.680000000002</v>
      </c>
      <c r="CT496" s="52">
        <f t="shared" si="392"/>
        <v>15331.680000000002</v>
      </c>
      <c r="CU496" s="52">
        <f t="shared" si="392"/>
        <v>15331.680000000002</v>
      </c>
      <c r="CV496" s="52">
        <f t="shared" si="392"/>
        <v>15331.680000000002</v>
      </c>
      <c r="CW496" s="52">
        <f t="shared" si="392"/>
        <v>15331.680000000002</v>
      </c>
      <c r="CX496" s="52">
        <f t="shared" si="392"/>
        <v>15331.680000000002</v>
      </c>
      <c r="CY496" s="52">
        <f t="shared" si="392"/>
        <v>15331.680000000002</v>
      </c>
      <c r="CZ496" s="52">
        <f t="shared" si="392"/>
        <v>15331.680000000002</v>
      </c>
      <c r="DA496" s="52">
        <f t="shared" si="392"/>
        <v>15331.680000000002</v>
      </c>
      <c r="DB496" s="52">
        <f t="shared" si="392"/>
        <v>15331.680000000002</v>
      </c>
      <c r="DC496" s="52">
        <f t="shared" ref="CZ496:DF508" si="410">$CF496</f>
        <v>15331.680000000002</v>
      </c>
      <c r="DD496" s="52">
        <f t="shared" si="410"/>
        <v>15331.680000000002</v>
      </c>
      <c r="DE496" s="52">
        <f t="shared" si="410"/>
        <v>15331.680000000002</v>
      </c>
      <c r="DF496" s="52">
        <f t="shared" si="410"/>
        <v>15331.680000000002</v>
      </c>
      <c r="DG496" s="54">
        <v>324324</v>
      </c>
      <c r="DH496" s="55">
        <v>18</v>
      </c>
      <c r="DI496" s="56" t="s">
        <v>1177</v>
      </c>
      <c r="DJ496" s="57">
        <v>0</v>
      </c>
      <c r="DK496" s="57">
        <v>0</v>
      </c>
      <c r="DL496" s="57">
        <v>0</v>
      </c>
      <c r="DM496" s="57">
        <v>0</v>
      </c>
      <c r="DN496" s="57">
        <v>0</v>
      </c>
      <c r="DO496" s="57">
        <v>0</v>
      </c>
      <c r="DP496" s="58">
        <v>0</v>
      </c>
      <c r="DQ496" s="58">
        <v>0</v>
      </c>
      <c r="DR496" s="58">
        <v>0</v>
      </c>
      <c r="DS496" s="58">
        <v>0</v>
      </c>
    </row>
    <row r="497" spans="1:123" x14ac:dyDescent="0.25">
      <c r="A497" s="30" t="s">
        <v>1638</v>
      </c>
      <c r="B497" s="65">
        <v>2023386</v>
      </c>
      <c r="C497" s="66"/>
      <c r="D497" s="67" t="s">
        <v>1639</v>
      </c>
      <c r="E497" s="34" t="s">
        <v>685</v>
      </c>
      <c r="F497" s="34" t="s">
        <v>1165</v>
      </c>
      <c r="G497" s="34" t="s">
        <v>463</v>
      </c>
      <c r="H497" s="34" t="s">
        <v>54</v>
      </c>
      <c r="I497" s="34" t="s">
        <v>490</v>
      </c>
      <c r="J497" s="34" t="s">
        <v>119</v>
      </c>
      <c r="K497" s="34" t="s">
        <v>491</v>
      </c>
      <c r="L497" s="34" t="s">
        <v>617</v>
      </c>
      <c r="M497" s="36">
        <v>1.04</v>
      </c>
      <c r="N497" s="69" t="s">
        <v>468</v>
      </c>
      <c r="O497" s="69" t="s">
        <v>58</v>
      </c>
      <c r="P497" s="37" t="s">
        <v>469</v>
      </c>
      <c r="Q497" s="38">
        <v>2023</v>
      </c>
      <c r="R497" s="39" t="s">
        <v>1183</v>
      </c>
      <c r="S497" s="37" t="s">
        <v>471</v>
      </c>
      <c r="T497" s="39" t="s">
        <v>494</v>
      </c>
      <c r="U497" s="39" t="s">
        <v>495</v>
      </c>
      <c r="V497" s="39" t="s">
        <v>550</v>
      </c>
      <c r="W497" s="40" t="s">
        <v>1229</v>
      </c>
      <c r="X497" s="40" t="s">
        <v>504</v>
      </c>
      <c r="Y497" s="41"/>
      <c r="Z497" s="274">
        <v>0</v>
      </c>
      <c r="AA497" s="42"/>
      <c r="AB497" s="43">
        <v>589680</v>
      </c>
      <c r="AC497" s="43">
        <v>0</v>
      </c>
      <c r="AD497" s="43"/>
      <c r="AE497" s="43">
        <v>0</v>
      </c>
      <c r="AF497" s="44"/>
      <c r="AG497" s="45">
        <f t="shared" si="376"/>
        <v>589680</v>
      </c>
      <c r="AH497" s="45">
        <f t="shared" si="377"/>
        <v>613267.20000000007</v>
      </c>
      <c r="AI497" s="45">
        <f t="shared" si="381"/>
        <v>613267.20000000007</v>
      </c>
      <c r="AJ497" s="46">
        <v>0</v>
      </c>
      <c r="AK497" s="46">
        <v>0</v>
      </c>
      <c r="AL497" s="46">
        <f t="shared" si="386"/>
        <v>0</v>
      </c>
      <c r="AM497" s="46">
        <v>0</v>
      </c>
      <c r="AN497" s="46">
        <f t="shared" si="393"/>
        <v>0</v>
      </c>
      <c r="AO497" s="46">
        <v>0</v>
      </c>
      <c r="AP497" s="46">
        <f t="shared" si="387"/>
        <v>0</v>
      </c>
      <c r="AQ497" s="46">
        <v>0</v>
      </c>
      <c r="AR497" s="46">
        <f t="shared" si="388"/>
        <v>0</v>
      </c>
      <c r="AS497" s="46">
        <v>0</v>
      </c>
      <c r="AT497" s="46">
        <f t="shared" si="389"/>
        <v>0</v>
      </c>
      <c r="AU497" s="46">
        <v>589680</v>
      </c>
      <c r="AV497" s="46">
        <f t="shared" si="390"/>
        <v>613267.20000000007</v>
      </c>
      <c r="AW497" s="46">
        <v>0</v>
      </c>
      <c r="AX497" s="46">
        <f t="shared" si="391"/>
        <v>0</v>
      </c>
      <c r="AY497" s="46">
        <v>0</v>
      </c>
      <c r="AZ497" s="46">
        <f t="shared" si="394"/>
        <v>0</v>
      </c>
      <c r="BA497" s="46">
        <v>0</v>
      </c>
      <c r="BB497" s="46">
        <f t="shared" si="395"/>
        <v>0</v>
      </c>
      <c r="BC497" s="46">
        <v>0</v>
      </c>
      <c r="BD497" s="46">
        <f t="shared" si="396"/>
        <v>0</v>
      </c>
      <c r="BE497" s="46">
        <v>0</v>
      </c>
      <c r="BF497" s="46">
        <f t="shared" si="397"/>
        <v>0</v>
      </c>
      <c r="BG497" s="46">
        <v>0</v>
      </c>
      <c r="BH497" s="46">
        <f t="shared" si="398"/>
        <v>0</v>
      </c>
      <c r="BI497" s="46">
        <v>0</v>
      </c>
      <c r="BJ497" s="46">
        <f t="shared" si="399"/>
        <v>0</v>
      </c>
      <c r="BK497" s="46">
        <v>0</v>
      </c>
      <c r="BL497" s="46">
        <f t="shared" si="400"/>
        <v>0</v>
      </c>
      <c r="BM497" s="46">
        <v>0</v>
      </c>
      <c r="BN497" s="46">
        <f t="shared" si="401"/>
        <v>0</v>
      </c>
      <c r="BO497" s="46">
        <v>0</v>
      </c>
      <c r="BP497" s="46">
        <f t="shared" si="402"/>
        <v>0</v>
      </c>
      <c r="BQ497" s="46">
        <v>0</v>
      </c>
      <c r="BR497" s="46">
        <f t="shared" si="403"/>
        <v>0</v>
      </c>
      <c r="BS497" s="46">
        <v>0</v>
      </c>
      <c r="BT497" s="46">
        <f t="shared" si="404"/>
        <v>0</v>
      </c>
      <c r="BU497" s="46">
        <v>0</v>
      </c>
      <c r="BV497" s="46">
        <f t="shared" si="405"/>
        <v>0</v>
      </c>
      <c r="BW497" s="46">
        <v>0</v>
      </c>
      <c r="BX497" s="46">
        <f t="shared" si="406"/>
        <v>0</v>
      </c>
      <c r="BY497" s="46">
        <v>0</v>
      </c>
      <c r="BZ497" s="46">
        <f t="shared" si="407"/>
        <v>0</v>
      </c>
      <c r="CA497" s="47">
        <v>0</v>
      </c>
      <c r="CB497" s="46">
        <f t="shared" si="408"/>
        <v>0</v>
      </c>
      <c r="CC497" s="48">
        <v>0</v>
      </c>
      <c r="CD497" s="46">
        <f t="shared" si="409"/>
        <v>0</v>
      </c>
      <c r="CE497" s="49">
        <v>40</v>
      </c>
      <c r="CF497" s="50">
        <f t="shared" si="380"/>
        <v>15331.680000000002</v>
      </c>
      <c r="CG497" s="51">
        <v>250614</v>
      </c>
      <c r="CH497" s="52"/>
      <c r="CI497" s="52"/>
      <c r="CJ497" s="52"/>
      <c r="CK497" s="53"/>
      <c r="CL497" s="53"/>
      <c r="CM497" s="53"/>
      <c r="CN497" s="53"/>
      <c r="CO497" s="53"/>
      <c r="CP497" s="52">
        <f t="shared" si="392"/>
        <v>15331.680000000002</v>
      </c>
      <c r="CQ497" s="52">
        <f t="shared" si="392"/>
        <v>15331.680000000002</v>
      </c>
      <c r="CR497" s="52">
        <f t="shared" si="392"/>
        <v>15331.680000000002</v>
      </c>
      <c r="CS497" s="52">
        <f t="shared" si="392"/>
        <v>15331.680000000002</v>
      </c>
      <c r="CT497" s="52">
        <f t="shared" si="392"/>
        <v>15331.680000000002</v>
      </c>
      <c r="CU497" s="52">
        <f t="shared" si="392"/>
        <v>15331.680000000002</v>
      </c>
      <c r="CV497" s="52">
        <f t="shared" si="392"/>
        <v>15331.680000000002</v>
      </c>
      <c r="CW497" s="52">
        <f t="shared" si="392"/>
        <v>15331.680000000002</v>
      </c>
      <c r="CX497" s="52">
        <f t="shared" si="392"/>
        <v>15331.680000000002</v>
      </c>
      <c r="CY497" s="52">
        <f t="shared" si="392"/>
        <v>15331.680000000002</v>
      </c>
      <c r="CZ497" s="52">
        <f t="shared" si="410"/>
        <v>15331.680000000002</v>
      </c>
      <c r="DA497" s="52">
        <f t="shared" si="410"/>
        <v>15331.680000000002</v>
      </c>
      <c r="DB497" s="52">
        <f t="shared" si="410"/>
        <v>15331.680000000002</v>
      </c>
      <c r="DC497" s="52">
        <f t="shared" si="410"/>
        <v>15331.680000000002</v>
      </c>
      <c r="DD497" s="52">
        <f t="shared" si="410"/>
        <v>15331.680000000002</v>
      </c>
      <c r="DE497" s="52">
        <f t="shared" si="410"/>
        <v>15331.680000000002</v>
      </c>
      <c r="DF497" s="52">
        <f t="shared" si="410"/>
        <v>15331.680000000002</v>
      </c>
      <c r="DG497" s="54">
        <v>339066</v>
      </c>
      <c r="DH497" s="55">
        <v>17</v>
      </c>
      <c r="DI497" s="56" t="s">
        <v>1177</v>
      </c>
      <c r="DJ497" s="57">
        <v>0</v>
      </c>
      <c r="DK497" s="57">
        <v>0</v>
      </c>
      <c r="DL497" s="57">
        <v>0</v>
      </c>
      <c r="DM497" s="57">
        <v>0</v>
      </c>
      <c r="DN497" s="57">
        <v>0</v>
      </c>
      <c r="DO497" s="57">
        <v>0</v>
      </c>
      <c r="DP497" s="58">
        <v>0</v>
      </c>
      <c r="DQ497" s="58">
        <v>0</v>
      </c>
      <c r="DR497" s="58">
        <v>0</v>
      </c>
      <c r="DS497" s="58">
        <v>0</v>
      </c>
    </row>
    <row r="498" spans="1:123" x14ac:dyDescent="0.25">
      <c r="A498" s="30" t="s">
        <v>1640</v>
      </c>
      <c r="B498" s="65">
        <v>2023387</v>
      </c>
      <c r="C498" s="66"/>
      <c r="D498" s="67" t="s">
        <v>1641</v>
      </c>
      <c r="E498" s="34" t="s">
        <v>685</v>
      </c>
      <c r="F498" s="34" t="s">
        <v>1165</v>
      </c>
      <c r="G498" s="34" t="s">
        <v>463</v>
      </c>
      <c r="H498" s="34" t="s">
        <v>54</v>
      </c>
      <c r="I498" s="34" t="s">
        <v>490</v>
      </c>
      <c r="J498" s="34" t="s">
        <v>119</v>
      </c>
      <c r="K498" s="34" t="s">
        <v>491</v>
      </c>
      <c r="L498" s="34" t="s">
        <v>617</v>
      </c>
      <c r="M498" s="36">
        <v>1.04</v>
      </c>
      <c r="N498" s="69" t="s">
        <v>1456</v>
      </c>
      <c r="O498" s="69" t="s">
        <v>58</v>
      </c>
      <c r="P498" s="37" t="s">
        <v>469</v>
      </c>
      <c r="Q498" s="38">
        <v>2023</v>
      </c>
      <c r="R498" s="39" t="s">
        <v>1183</v>
      </c>
      <c r="S498" s="37" t="s">
        <v>471</v>
      </c>
      <c r="T498" s="39" t="s">
        <v>494</v>
      </c>
      <c r="U498" s="39" t="s">
        <v>495</v>
      </c>
      <c r="V498" s="39" t="s">
        <v>550</v>
      </c>
      <c r="W498" s="40" t="s">
        <v>1229</v>
      </c>
      <c r="X498" s="40" t="s">
        <v>504</v>
      </c>
      <c r="Y498" s="41"/>
      <c r="Z498" s="274">
        <v>0</v>
      </c>
      <c r="AA498" s="42"/>
      <c r="AB498" s="43">
        <v>589680</v>
      </c>
      <c r="AC498" s="43">
        <v>0</v>
      </c>
      <c r="AD498" s="43"/>
      <c r="AE498" s="43">
        <v>0</v>
      </c>
      <c r="AF498" s="44"/>
      <c r="AG498" s="45">
        <f t="shared" ref="AG498:AG561" si="411">AJ498+AK498+AM498+AO498+AQ498+AS498+AU498+AW498+AY498+BA498+BC498+BI498+BE498+BG498+BK498+BM498+BO498+BQ498+BS498+BU498+BW498+BY498+CA498+CC498</f>
        <v>589680</v>
      </c>
      <c r="AH498" s="45">
        <f t="shared" ref="AH498:AH561" si="412">AJ498+AL498+AN498+AP498+AR498+AT498+AV498+AX498+AZ498+BB498+BD498+BJ498+BF498+BH498+BL498+BN498+BP498+BR498+BT498+BV498+BX498+BZ498+CB498+CD498</f>
        <v>613267.20000000007</v>
      </c>
      <c r="AI498" s="45">
        <f t="shared" si="381"/>
        <v>613267.20000000007</v>
      </c>
      <c r="AJ498" s="46">
        <v>0</v>
      </c>
      <c r="AK498" s="46">
        <v>0</v>
      </c>
      <c r="AL498" s="46">
        <f t="shared" si="386"/>
        <v>0</v>
      </c>
      <c r="AM498" s="46">
        <v>0</v>
      </c>
      <c r="AN498" s="46">
        <f t="shared" si="393"/>
        <v>0</v>
      </c>
      <c r="AO498" s="46">
        <v>0</v>
      </c>
      <c r="AP498" s="46">
        <f t="shared" si="387"/>
        <v>0</v>
      </c>
      <c r="AQ498" s="46">
        <v>0</v>
      </c>
      <c r="AR498" s="46">
        <f t="shared" si="388"/>
        <v>0</v>
      </c>
      <c r="AS498" s="46">
        <v>0</v>
      </c>
      <c r="AT498" s="46">
        <f t="shared" si="389"/>
        <v>0</v>
      </c>
      <c r="AU498" s="46">
        <v>0</v>
      </c>
      <c r="AV498" s="46">
        <f t="shared" si="390"/>
        <v>0</v>
      </c>
      <c r="AW498" s="46">
        <v>589680</v>
      </c>
      <c r="AX498" s="46">
        <f t="shared" si="391"/>
        <v>613267.20000000007</v>
      </c>
      <c r="AY498" s="46">
        <v>0</v>
      </c>
      <c r="AZ498" s="46">
        <f t="shared" si="394"/>
        <v>0</v>
      </c>
      <c r="BA498" s="46">
        <v>0</v>
      </c>
      <c r="BB498" s="46">
        <f t="shared" si="395"/>
        <v>0</v>
      </c>
      <c r="BC498" s="46">
        <v>0</v>
      </c>
      <c r="BD498" s="46">
        <f t="shared" si="396"/>
        <v>0</v>
      </c>
      <c r="BE498" s="46">
        <v>0</v>
      </c>
      <c r="BF498" s="46">
        <f t="shared" si="397"/>
        <v>0</v>
      </c>
      <c r="BG498" s="46">
        <v>0</v>
      </c>
      <c r="BH498" s="46">
        <f t="shared" si="398"/>
        <v>0</v>
      </c>
      <c r="BI498" s="46">
        <v>0</v>
      </c>
      <c r="BJ498" s="46">
        <f t="shared" si="399"/>
        <v>0</v>
      </c>
      <c r="BK498" s="46">
        <v>0</v>
      </c>
      <c r="BL498" s="46">
        <f t="shared" si="400"/>
        <v>0</v>
      </c>
      <c r="BM498" s="46">
        <v>0</v>
      </c>
      <c r="BN498" s="46">
        <f t="shared" si="401"/>
        <v>0</v>
      </c>
      <c r="BO498" s="46">
        <v>0</v>
      </c>
      <c r="BP498" s="46">
        <f t="shared" si="402"/>
        <v>0</v>
      </c>
      <c r="BQ498" s="46">
        <v>0</v>
      </c>
      <c r="BR498" s="46">
        <f t="shared" si="403"/>
        <v>0</v>
      </c>
      <c r="BS498" s="46">
        <v>0</v>
      </c>
      <c r="BT498" s="46">
        <f t="shared" si="404"/>
        <v>0</v>
      </c>
      <c r="BU498" s="46">
        <v>0</v>
      </c>
      <c r="BV498" s="46">
        <f t="shared" si="405"/>
        <v>0</v>
      </c>
      <c r="BW498" s="46">
        <v>0</v>
      </c>
      <c r="BX498" s="46">
        <f t="shared" si="406"/>
        <v>0</v>
      </c>
      <c r="BY498" s="46">
        <v>0</v>
      </c>
      <c r="BZ498" s="46">
        <f t="shared" si="407"/>
        <v>0</v>
      </c>
      <c r="CA498" s="47">
        <v>0</v>
      </c>
      <c r="CB498" s="46">
        <f t="shared" si="408"/>
        <v>0</v>
      </c>
      <c r="CC498" s="48">
        <v>0</v>
      </c>
      <c r="CD498" s="46">
        <f t="shared" si="409"/>
        <v>0</v>
      </c>
      <c r="CE498" s="49">
        <v>40</v>
      </c>
      <c r="CF498" s="50">
        <f t="shared" si="380"/>
        <v>15331.680000000002</v>
      </c>
      <c r="CG498" s="51">
        <v>235872</v>
      </c>
      <c r="CH498" s="52"/>
      <c r="CI498" s="52"/>
      <c r="CJ498" s="52"/>
      <c r="CK498" s="53"/>
      <c r="CL498" s="53"/>
      <c r="CM498" s="53"/>
      <c r="CN498" s="53"/>
      <c r="CO498" s="53"/>
      <c r="CP498" s="53"/>
      <c r="CQ498" s="52">
        <f t="shared" si="392"/>
        <v>15331.680000000002</v>
      </c>
      <c r="CR498" s="52">
        <f t="shared" si="392"/>
        <v>15331.680000000002</v>
      </c>
      <c r="CS498" s="52">
        <f t="shared" si="392"/>
        <v>15331.680000000002</v>
      </c>
      <c r="CT498" s="52">
        <f t="shared" si="392"/>
        <v>15331.680000000002</v>
      </c>
      <c r="CU498" s="52">
        <f t="shared" si="392"/>
        <v>15331.680000000002</v>
      </c>
      <c r="CV498" s="52">
        <f t="shared" si="392"/>
        <v>15331.680000000002</v>
      </c>
      <c r="CW498" s="52">
        <f t="shared" si="392"/>
        <v>15331.680000000002</v>
      </c>
      <c r="CX498" s="52">
        <f t="shared" si="392"/>
        <v>15331.680000000002</v>
      </c>
      <c r="CY498" s="52">
        <f t="shared" si="392"/>
        <v>15331.680000000002</v>
      </c>
      <c r="CZ498" s="52">
        <f t="shared" si="410"/>
        <v>15331.680000000002</v>
      </c>
      <c r="DA498" s="52">
        <f t="shared" si="410"/>
        <v>15331.680000000002</v>
      </c>
      <c r="DB498" s="52">
        <f t="shared" si="410"/>
        <v>15331.680000000002</v>
      </c>
      <c r="DC498" s="52">
        <f t="shared" si="410"/>
        <v>15331.680000000002</v>
      </c>
      <c r="DD498" s="52">
        <f t="shared" si="410"/>
        <v>15331.680000000002</v>
      </c>
      <c r="DE498" s="52">
        <f t="shared" si="410"/>
        <v>15331.680000000002</v>
      </c>
      <c r="DF498" s="52">
        <f t="shared" si="410"/>
        <v>15331.680000000002</v>
      </c>
      <c r="DG498" s="54">
        <v>353808</v>
      </c>
      <c r="DH498" s="55">
        <v>16</v>
      </c>
      <c r="DI498" s="56" t="s">
        <v>1177</v>
      </c>
      <c r="DJ498" s="57">
        <v>0</v>
      </c>
      <c r="DK498" s="57">
        <v>0</v>
      </c>
      <c r="DL498" s="57">
        <v>0</v>
      </c>
      <c r="DM498" s="57">
        <v>0</v>
      </c>
      <c r="DN498" s="57">
        <v>0</v>
      </c>
      <c r="DO498" s="57">
        <v>0</v>
      </c>
      <c r="DP498" s="58">
        <v>0</v>
      </c>
      <c r="DQ498" s="58">
        <v>0</v>
      </c>
      <c r="DR498" s="58">
        <v>0</v>
      </c>
      <c r="DS498" s="58">
        <v>0</v>
      </c>
    </row>
    <row r="499" spans="1:123" x14ac:dyDescent="0.25">
      <c r="A499" s="30" t="s">
        <v>1642</v>
      </c>
      <c r="B499" s="65">
        <v>2023388</v>
      </c>
      <c r="C499" s="66"/>
      <c r="D499" s="67" t="s">
        <v>1643</v>
      </c>
      <c r="E499" s="34" t="s">
        <v>685</v>
      </c>
      <c r="F499" s="34" t="s">
        <v>1165</v>
      </c>
      <c r="G499" s="34" t="s">
        <v>463</v>
      </c>
      <c r="H499" s="34" t="s">
        <v>54</v>
      </c>
      <c r="I499" s="34" t="s">
        <v>490</v>
      </c>
      <c r="J499" s="34" t="s">
        <v>119</v>
      </c>
      <c r="K499" s="34" t="s">
        <v>491</v>
      </c>
      <c r="L499" s="34" t="s">
        <v>617</v>
      </c>
      <c r="M499" s="36">
        <v>1.04</v>
      </c>
      <c r="N499" s="69" t="s">
        <v>1456</v>
      </c>
      <c r="O499" s="69" t="s">
        <v>58</v>
      </c>
      <c r="P499" s="37" t="s">
        <v>469</v>
      </c>
      <c r="Q499" s="38">
        <v>2023</v>
      </c>
      <c r="R499" s="39" t="s">
        <v>1183</v>
      </c>
      <c r="S499" s="37" t="s">
        <v>471</v>
      </c>
      <c r="T499" s="39" t="s">
        <v>494</v>
      </c>
      <c r="U499" s="39" t="s">
        <v>495</v>
      </c>
      <c r="V499" s="39" t="s">
        <v>550</v>
      </c>
      <c r="W499" s="40" t="s">
        <v>1229</v>
      </c>
      <c r="X499" s="40" t="s">
        <v>504</v>
      </c>
      <c r="Y499" s="41"/>
      <c r="Z499" s="274">
        <v>0</v>
      </c>
      <c r="AA499" s="42"/>
      <c r="AB499" s="43">
        <v>589680</v>
      </c>
      <c r="AC499" s="43">
        <v>0</v>
      </c>
      <c r="AD499" s="43"/>
      <c r="AE499" s="43">
        <v>0</v>
      </c>
      <c r="AF499" s="44"/>
      <c r="AG499" s="45">
        <f t="shared" si="411"/>
        <v>589680</v>
      </c>
      <c r="AH499" s="45">
        <f t="shared" si="412"/>
        <v>613267.20000000007</v>
      </c>
      <c r="AI499" s="45">
        <f t="shared" si="381"/>
        <v>613267.20000000007</v>
      </c>
      <c r="AJ499" s="46">
        <v>0</v>
      </c>
      <c r="AK499" s="46">
        <v>0</v>
      </c>
      <c r="AL499" s="46">
        <f t="shared" si="386"/>
        <v>0</v>
      </c>
      <c r="AM499" s="46">
        <v>0</v>
      </c>
      <c r="AN499" s="46">
        <f t="shared" si="393"/>
        <v>0</v>
      </c>
      <c r="AO499" s="46">
        <v>0</v>
      </c>
      <c r="AP499" s="46">
        <f t="shared" si="387"/>
        <v>0</v>
      </c>
      <c r="AQ499" s="46">
        <v>0</v>
      </c>
      <c r="AR499" s="46">
        <f t="shared" si="388"/>
        <v>0</v>
      </c>
      <c r="AS499" s="46">
        <v>0</v>
      </c>
      <c r="AT499" s="46">
        <f t="shared" si="389"/>
        <v>0</v>
      </c>
      <c r="AU499" s="46">
        <v>0</v>
      </c>
      <c r="AV499" s="46">
        <f t="shared" si="390"/>
        <v>0</v>
      </c>
      <c r="AW499" s="46">
        <v>0</v>
      </c>
      <c r="AX499" s="46">
        <f t="shared" si="391"/>
        <v>0</v>
      </c>
      <c r="AY499" s="46">
        <v>589680</v>
      </c>
      <c r="AZ499" s="46">
        <f t="shared" si="394"/>
        <v>613267.20000000007</v>
      </c>
      <c r="BA499" s="46">
        <v>0</v>
      </c>
      <c r="BB499" s="46">
        <f t="shared" si="395"/>
        <v>0</v>
      </c>
      <c r="BC499" s="46">
        <v>0</v>
      </c>
      <c r="BD499" s="46">
        <f t="shared" si="396"/>
        <v>0</v>
      </c>
      <c r="BE499" s="46">
        <v>0</v>
      </c>
      <c r="BF499" s="46">
        <f t="shared" si="397"/>
        <v>0</v>
      </c>
      <c r="BG499" s="46">
        <v>0</v>
      </c>
      <c r="BH499" s="46">
        <f t="shared" si="398"/>
        <v>0</v>
      </c>
      <c r="BI499" s="46">
        <v>0</v>
      </c>
      <c r="BJ499" s="46">
        <f t="shared" si="399"/>
        <v>0</v>
      </c>
      <c r="BK499" s="46">
        <v>0</v>
      </c>
      <c r="BL499" s="46">
        <f t="shared" si="400"/>
        <v>0</v>
      </c>
      <c r="BM499" s="46">
        <v>0</v>
      </c>
      <c r="BN499" s="46">
        <f t="shared" si="401"/>
        <v>0</v>
      </c>
      <c r="BO499" s="46">
        <v>0</v>
      </c>
      <c r="BP499" s="46">
        <f t="shared" si="402"/>
        <v>0</v>
      </c>
      <c r="BQ499" s="46">
        <v>0</v>
      </c>
      <c r="BR499" s="46">
        <f t="shared" si="403"/>
        <v>0</v>
      </c>
      <c r="BS499" s="46">
        <v>0</v>
      </c>
      <c r="BT499" s="46">
        <f t="shared" si="404"/>
        <v>0</v>
      </c>
      <c r="BU499" s="46">
        <v>0</v>
      </c>
      <c r="BV499" s="46">
        <f t="shared" si="405"/>
        <v>0</v>
      </c>
      <c r="BW499" s="46">
        <v>0</v>
      </c>
      <c r="BX499" s="46">
        <f t="shared" si="406"/>
        <v>0</v>
      </c>
      <c r="BY499" s="46">
        <v>0</v>
      </c>
      <c r="BZ499" s="46">
        <f t="shared" si="407"/>
        <v>0</v>
      </c>
      <c r="CA499" s="47">
        <v>0</v>
      </c>
      <c r="CB499" s="46">
        <f t="shared" si="408"/>
        <v>0</v>
      </c>
      <c r="CC499" s="48">
        <v>0</v>
      </c>
      <c r="CD499" s="46">
        <f t="shared" si="409"/>
        <v>0</v>
      </c>
      <c r="CE499" s="49">
        <v>40</v>
      </c>
      <c r="CF499" s="50">
        <f t="shared" si="380"/>
        <v>15331.680000000002</v>
      </c>
      <c r="CG499" s="51">
        <v>221130</v>
      </c>
      <c r="CH499" s="52"/>
      <c r="CI499" s="52"/>
      <c r="CJ499" s="52"/>
      <c r="CK499" s="53"/>
      <c r="CL499" s="53"/>
      <c r="CM499" s="53"/>
      <c r="CN499" s="53"/>
      <c r="CO499" s="53"/>
      <c r="CP499" s="53"/>
      <c r="CQ499" s="53"/>
      <c r="CR499" s="52">
        <f t="shared" si="392"/>
        <v>15331.680000000002</v>
      </c>
      <c r="CS499" s="52">
        <f t="shared" si="392"/>
        <v>15331.680000000002</v>
      </c>
      <c r="CT499" s="52">
        <f t="shared" si="392"/>
        <v>15331.680000000002</v>
      </c>
      <c r="CU499" s="52">
        <f t="shared" si="392"/>
        <v>15331.680000000002</v>
      </c>
      <c r="CV499" s="52">
        <f t="shared" si="392"/>
        <v>15331.680000000002</v>
      </c>
      <c r="CW499" s="52">
        <f t="shared" si="392"/>
        <v>15331.680000000002</v>
      </c>
      <c r="CX499" s="52">
        <f t="shared" si="392"/>
        <v>15331.680000000002</v>
      </c>
      <c r="CY499" s="52">
        <f t="shared" si="392"/>
        <v>15331.680000000002</v>
      </c>
      <c r="CZ499" s="52">
        <f t="shared" si="410"/>
        <v>15331.680000000002</v>
      </c>
      <c r="DA499" s="52">
        <f t="shared" si="410"/>
        <v>15331.680000000002</v>
      </c>
      <c r="DB499" s="52">
        <f t="shared" si="410"/>
        <v>15331.680000000002</v>
      </c>
      <c r="DC499" s="52">
        <f t="shared" si="410"/>
        <v>15331.680000000002</v>
      </c>
      <c r="DD499" s="52">
        <f t="shared" si="410"/>
        <v>15331.680000000002</v>
      </c>
      <c r="DE499" s="52">
        <f t="shared" si="410"/>
        <v>15331.680000000002</v>
      </c>
      <c r="DF499" s="52">
        <f t="shared" si="410"/>
        <v>15331.680000000002</v>
      </c>
      <c r="DG499" s="54">
        <v>368550</v>
      </c>
      <c r="DH499" s="55">
        <v>15</v>
      </c>
      <c r="DI499" s="56" t="s">
        <v>1177</v>
      </c>
      <c r="DJ499" s="57">
        <v>0</v>
      </c>
      <c r="DK499" s="57">
        <v>0</v>
      </c>
      <c r="DL499" s="57">
        <v>0</v>
      </c>
      <c r="DM499" s="57">
        <v>0</v>
      </c>
      <c r="DN499" s="57">
        <v>0</v>
      </c>
      <c r="DO499" s="57">
        <v>0</v>
      </c>
      <c r="DP499" s="58">
        <v>0</v>
      </c>
      <c r="DQ499" s="58">
        <v>0</v>
      </c>
      <c r="DR499" s="58">
        <v>0</v>
      </c>
      <c r="DS499" s="58">
        <v>0</v>
      </c>
    </row>
    <row r="500" spans="1:123" x14ac:dyDescent="0.25">
      <c r="A500" s="30" t="s">
        <v>1644</v>
      </c>
      <c r="B500" s="65">
        <v>2023389</v>
      </c>
      <c r="C500" s="66"/>
      <c r="D500" s="67" t="s">
        <v>1645</v>
      </c>
      <c r="E500" s="34" t="s">
        <v>685</v>
      </c>
      <c r="F500" s="34" t="s">
        <v>1165</v>
      </c>
      <c r="G500" s="34" t="s">
        <v>463</v>
      </c>
      <c r="H500" s="34" t="s">
        <v>54</v>
      </c>
      <c r="I500" s="34" t="s">
        <v>490</v>
      </c>
      <c r="J500" s="34" t="s">
        <v>119</v>
      </c>
      <c r="K500" s="34" t="s">
        <v>491</v>
      </c>
      <c r="L500" s="34" t="s">
        <v>617</v>
      </c>
      <c r="M500" s="36">
        <v>1.04</v>
      </c>
      <c r="N500" s="69" t="s">
        <v>1456</v>
      </c>
      <c r="O500" s="69" t="s">
        <v>58</v>
      </c>
      <c r="P500" s="37" t="s">
        <v>469</v>
      </c>
      <c r="Q500" s="38">
        <v>2023</v>
      </c>
      <c r="R500" s="39" t="s">
        <v>1183</v>
      </c>
      <c r="S500" s="37" t="s">
        <v>471</v>
      </c>
      <c r="T500" s="39" t="s">
        <v>494</v>
      </c>
      <c r="U500" s="39" t="s">
        <v>495</v>
      </c>
      <c r="V500" s="39" t="s">
        <v>550</v>
      </c>
      <c r="W500" s="40" t="s">
        <v>1229</v>
      </c>
      <c r="X500" s="40" t="s">
        <v>504</v>
      </c>
      <c r="Y500" s="41"/>
      <c r="Z500" s="274">
        <v>0</v>
      </c>
      <c r="AA500" s="42"/>
      <c r="AB500" s="43">
        <v>589680</v>
      </c>
      <c r="AC500" s="43">
        <v>0</v>
      </c>
      <c r="AD500" s="43"/>
      <c r="AE500" s="43">
        <v>0</v>
      </c>
      <c r="AF500" s="44"/>
      <c r="AG500" s="45">
        <f t="shared" si="411"/>
        <v>589680</v>
      </c>
      <c r="AH500" s="45">
        <f t="shared" si="412"/>
        <v>613267.20000000007</v>
      </c>
      <c r="AI500" s="45">
        <f t="shared" si="381"/>
        <v>613267.20000000007</v>
      </c>
      <c r="AJ500" s="46">
        <v>0</v>
      </c>
      <c r="AK500" s="46">
        <v>0</v>
      </c>
      <c r="AL500" s="46">
        <f t="shared" si="386"/>
        <v>0</v>
      </c>
      <c r="AM500" s="46">
        <v>0</v>
      </c>
      <c r="AN500" s="46">
        <f t="shared" si="393"/>
        <v>0</v>
      </c>
      <c r="AO500" s="46">
        <v>0</v>
      </c>
      <c r="AP500" s="46">
        <f t="shared" si="387"/>
        <v>0</v>
      </c>
      <c r="AQ500" s="46">
        <v>0</v>
      </c>
      <c r="AR500" s="46">
        <f t="shared" si="388"/>
        <v>0</v>
      </c>
      <c r="AS500" s="46">
        <v>0</v>
      </c>
      <c r="AT500" s="46">
        <f t="shared" si="389"/>
        <v>0</v>
      </c>
      <c r="AU500" s="46">
        <v>0</v>
      </c>
      <c r="AV500" s="46">
        <f t="shared" si="390"/>
        <v>0</v>
      </c>
      <c r="AW500" s="46">
        <v>0</v>
      </c>
      <c r="AX500" s="46">
        <f t="shared" si="391"/>
        <v>0</v>
      </c>
      <c r="AY500" s="46">
        <v>0</v>
      </c>
      <c r="AZ500" s="46">
        <f t="shared" si="394"/>
        <v>0</v>
      </c>
      <c r="BA500" s="46">
        <v>589680</v>
      </c>
      <c r="BB500" s="46">
        <f t="shared" si="395"/>
        <v>613267.20000000007</v>
      </c>
      <c r="BC500" s="46">
        <v>0</v>
      </c>
      <c r="BD500" s="46">
        <f t="shared" si="396"/>
        <v>0</v>
      </c>
      <c r="BE500" s="46">
        <v>0</v>
      </c>
      <c r="BF500" s="46">
        <f t="shared" si="397"/>
        <v>0</v>
      </c>
      <c r="BG500" s="46">
        <v>0</v>
      </c>
      <c r="BH500" s="46">
        <f t="shared" si="398"/>
        <v>0</v>
      </c>
      <c r="BI500" s="46">
        <v>0</v>
      </c>
      <c r="BJ500" s="46">
        <f t="shared" si="399"/>
        <v>0</v>
      </c>
      <c r="BK500" s="46">
        <v>0</v>
      </c>
      <c r="BL500" s="46">
        <f t="shared" si="400"/>
        <v>0</v>
      </c>
      <c r="BM500" s="46">
        <v>0</v>
      </c>
      <c r="BN500" s="46">
        <f t="shared" si="401"/>
        <v>0</v>
      </c>
      <c r="BO500" s="46">
        <v>0</v>
      </c>
      <c r="BP500" s="46">
        <f t="shared" si="402"/>
        <v>0</v>
      </c>
      <c r="BQ500" s="46">
        <v>0</v>
      </c>
      <c r="BR500" s="46">
        <f t="shared" si="403"/>
        <v>0</v>
      </c>
      <c r="BS500" s="46">
        <v>0</v>
      </c>
      <c r="BT500" s="46">
        <f t="shared" si="404"/>
        <v>0</v>
      </c>
      <c r="BU500" s="46">
        <v>0</v>
      </c>
      <c r="BV500" s="46">
        <f t="shared" si="405"/>
        <v>0</v>
      </c>
      <c r="BW500" s="46">
        <v>0</v>
      </c>
      <c r="BX500" s="46">
        <f t="shared" si="406"/>
        <v>0</v>
      </c>
      <c r="BY500" s="46">
        <v>0</v>
      </c>
      <c r="BZ500" s="46">
        <f t="shared" si="407"/>
        <v>0</v>
      </c>
      <c r="CA500" s="47">
        <v>0</v>
      </c>
      <c r="CB500" s="46">
        <f t="shared" si="408"/>
        <v>0</v>
      </c>
      <c r="CC500" s="48">
        <v>0</v>
      </c>
      <c r="CD500" s="46">
        <f t="shared" si="409"/>
        <v>0</v>
      </c>
      <c r="CE500" s="49">
        <v>40</v>
      </c>
      <c r="CF500" s="50">
        <f t="shared" si="380"/>
        <v>15331.680000000002</v>
      </c>
      <c r="CG500" s="51">
        <v>206388</v>
      </c>
      <c r="CH500" s="52"/>
      <c r="CI500" s="52"/>
      <c r="CJ500" s="52"/>
      <c r="CK500" s="53"/>
      <c r="CL500" s="53"/>
      <c r="CM500" s="53"/>
      <c r="CN500" s="53"/>
      <c r="CO500" s="53"/>
      <c r="CP500" s="53"/>
      <c r="CQ500" s="53"/>
      <c r="CR500" s="53"/>
      <c r="CS500" s="52">
        <f t="shared" si="392"/>
        <v>15331.680000000002</v>
      </c>
      <c r="CT500" s="52">
        <f t="shared" si="392"/>
        <v>15331.680000000002</v>
      </c>
      <c r="CU500" s="52">
        <f t="shared" si="392"/>
        <v>15331.680000000002</v>
      </c>
      <c r="CV500" s="52">
        <f t="shared" si="392"/>
        <v>15331.680000000002</v>
      </c>
      <c r="CW500" s="52">
        <f t="shared" si="392"/>
        <v>15331.680000000002</v>
      </c>
      <c r="CX500" s="52">
        <f t="shared" si="392"/>
        <v>15331.680000000002</v>
      </c>
      <c r="CY500" s="52">
        <f t="shared" si="392"/>
        <v>15331.680000000002</v>
      </c>
      <c r="CZ500" s="52">
        <f t="shared" si="410"/>
        <v>15331.680000000002</v>
      </c>
      <c r="DA500" s="52">
        <f t="shared" si="410"/>
        <v>15331.680000000002</v>
      </c>
      <c r="DB500" s="52">
        <f t="shared" si="410"/>
        <v>15331.680000000002</v>
      </c>
      <c r="DC500" s="52">
        <f t="shared" si="410"/>
        <v>15331.680000000002</v>
      </c>
      <c r="DD500" s="52">
        <f t="shared" si="410"/>
        <v>15331.680000000002</v>
      </c>
      <c r="DE500" s="52">
        <f t="shared" si="410"/>
        <v>15331.680000000002</v>
      </c>
      <c r="DF500" s="52">
        <f t="shared" si="410"/>
        <v>15331.680000000002</v>
      </c>
      <c r="DG500" s="54">
        <v>383292</v>
      </c>
      <c r="DH500" s="55">
        <v>14</v>
      </c>
      <c r="DI500" s="56" t="s">
        <v>1177</v>
      </c>
      <c r="DJ500" s="57">
        <v>0</v>
      </c>
      <c r="DK500" s="57">
        <v>0</v>
      </c>
      <c r="DL500" s="57">
        <v>0</v>
      </c>
      <c r="DM500" s="57">
        <v>0</v>
      </c>
      <c r="DN500" s="57">
        <v>0</v>
      </c>
      <c r="DO500" s="57">
        <v>0</v>
      </c>
      <c r="DP500" s="58">
        <v>0</v>
      </c>
      <c r="DQ500" s="58">
        <v>0</v>
      </c>
      <c r="DR500" s="58">
        <v>0</v>
      </c>
      <c r="DS500" s="58">
        <v>0</v>
      </c>
    </row>
    <row r="501" spans="1:123" x14ac:dyDescent="0.25">
      <c r="A501" s="30" t="s">
        <v>1646</v>
      </c>
      <c r="B501" s="65">
        <v>2023390</v>
      </c>
      <c r="C501" s="66"/>
      <c r="D501" s="67" t="s">
        <v>1647</v>
      </c>
      <c r="E501" s="34" t="s">
        <v>685</v>
      </c>
      <c r="F501" s="34" t="s">
        <v>1165</v>
      </c>
      <c r="G501" s="34" t="s">
        <v>463</v>
      </c>
      <c r="H501" s="34" t="s">
        <v>54</v>
      </c>
      <c r="I501" s="34" t="s">
        <v>490</v>
      </c>
      <c r="J501" s="34" t="s">
        <v>119</v>
      </c>
      <c r="K501" s="34" t="s">
        <v>491</v>
      </c>
      <c r="L501" s="34" t="s">
        <v>617</v>
      </c>
      <c r="M501" s="36">
        <v>1.04</v>
      </c>
      <c r="N501" s="69" t="s">
        <v>1456</v>
      </c>
      <c r="O501" s="69" t="s">
        <v>58</v>
      </c>
      <c r="P501" s="37" t="s">
        <v>469</v>
      </c>
      <c r="Q501" s="38">
        <v>2023</v>
      </c>
      <c r="R501" s="39" t="s">
        <v>1183</v>
      </c>
      <c r="S501" s="37" t="s">
        <v>471</v>
      </c>
      <c r="T501" s="39" t="s">
        <v>494</v>
      </c>
      <c r="U501" s="39" t="s">
        <v>495</v>
      </c>
      <c r="V501" s="39" t="s">
        <v>550</v>
      </c>
      <c r="W501" s="40" t="s">
        <v>1229</v>
      </c>
      <c r="X501" s="40" t="s">
        <v>504</v>
      </c>
      <c r="Y501" s="41"/>
      <c r="Z501" s="274">
        <v>0</v>
      </c>
      <c r="AA501" s="42"/>
      <c r="AB501" s="43">
        <v>589680</v>
      </c>
      <c r="AC501" s="43">
        <v>0</v>
      </c>
      <c r="AD501" s="43"/>
      <c r="AE501" s="43">
        <v>0</v>
      </c>
      <c r="AF501" s="44"/>
      <c r="AG501" s="45">
        <f t="shared" si="411"/>
        <v>589680</v>
      </c>
      <c r="AH501" s="45">
        <f t="shared" si="412"/>
        <v>613267.20000000007</v>
      </c>
      <c r="AI501" s="45">
        <f t="shared" si="381"/>
        <v>613267.20000000007</v>
      </c>
      <c r="AJ501" s="46">
        <v>0</v>
      </c>
      <c r="AK501" s="46">
        <v>0</v>
      </c>
      <c r="AL501" s="46">
        <f t="shared" si="386"/>
        <v>0</v>
      </c>
      <c r="AM501" s="46">
        <v>0</v>
      </c>
      <c r="AN501" s="46">
        <f t="shared" si="393"/>
        <v>0</v>
      </c>
      <c r="AO501" s="46">
        <v>0</v>
      </c>
      <c r="AP501" s="46">
        <f t="shared" si="387"/>
        <v>0</v>
      </c>
      <c r="AQ501" s="46">
        <v>0</v>
      </c>
      <c r="AR501" s="46">
        <f t="shared" si="388"/>
        <v>0</v>
      </c>
      <c r="AS501" s="46">
        <v>0</v>
      </c>
      <c r="AT501" s="46">
        <f t="shared" si="389"/>
        <v>0</v>
      </c>
      <c r="AU501" s="46">
        <v>0</v>
      </c>
      <c r="AV501" s="46">
        <f t="shared" si="390"/>
        <v>0</v>
      </c>
      <c r="AW501" s="46">
        <v>0</v>
      </c>
      <c r="AX501" s="46">
        <f t="shared" si="391"/>
        <v>0</v>
      </c>
      <c r="AY501" s="46">
        <v>0</v>
      </c>
      <c r="AZ501" s="46">
        <f t="shared" si="394"/>
        <v>0</v>
      </c>
      <c r="BA501" s="46">
        <v>0</v>
      </c>
      <c r="BB501" s="46">
        <f t="shared" si="395"/>
        <v>0</v>
      </c>
      <c r="BC501" s="46">
        <v>589680</v>
      </c>
      <c r="BD501" s="46">
        <f t="shared" si="396"/>
        <v>613267.20000000007</v>
      </c>
      <c r="BE501" s="46">
        <v>0</v>
      </c>
      <c r="BF501" s="46">
        <f t="shared" si="397"/>
        <v>0</v>
      </c>
      <c r="BG501" s="46">
        <v>0</v>
      </c>
      <c r="BH501" s="46">
        <f t="shared" si="398"/>
        <v>0</v>
      </c>
      <c r="BI501" s="46">
        <v>0</v>
      </c>
      <c r="BJ501" s="46">
        <f t="shared" si="399"/>
        <v>0</v>
      </c>
      <c r="BK501" s="46">
        <v>0</v>
      </c>
      <c r="BL501" s="46">
        <f t="shared" si="400"/>
        <v>0</v>
      </c>
      <c r="BM501" s="46">
        <v>0</v>
      </c>
      <c r="BN501" s="46">
        <f t="shared" si="401"/>
        <v>0</v>
      </c>
      <c r="BO501" s="46">
        <v>0</v>
      </c>
      <c r="BP501" s="46">
        <f t="shared" si="402"/>
        <v>0</v>
      </c>
      <c r="BQ501" s="46">
        <v>0</v>
      </c>
      <c r="BR501" s="46">
        <f t="shared" si="403"/>
        <v>0</v>
      </c>
      <c r="BS501" s="46">
        <v>0</v>
      </c>
      <c r="BT501" s="46">
        <f t="shared" si="404"/>
        <v>0</v>
      </c>
      <c r="BU501" s="46">
        <v>0</v>
      </c>
      <c r="BV501" s="46">
        <f t="shared" si="405"/>
        <v>0</v>
      </c>
      <c r="BW501" s="46">
        <v>0</v>
      </c>
      <c r="BX501" s="46">
        <f t="shared" si="406"/>
        <v>0</v>
      </c>
      <c r="BY501" s="46">
        <v>0</v>
      </c>
      <c r="BZ501" s="46">
        <f t="shared" si="407"/>
        <v>0</v>
      </c>
      <c r="CA501" s="47">
        <v>0</v>
      </c>
      <c r="CB501" s="46">
        <f t="shared" si="408"/>
        <v>0</v>
      </c>
      <c r="CC501" s="48">
        <v>0</v>
      </c>
      <c r="CD501" s="46">
        <f t="shared" si="409"/>
        <v>0</v>
      </c>
      <c r="CE501" s="49">
        <v>40</v>
      </c>
      <c r="CF501" s="50">
        <f t="shared" si="380"/>
        <v>15331.680000000002</v>
      </c>
      <c r="CG501" s="51">
        <v>191646</v>
      </c>
      <c r="CH501" s="52"/>
      <c r="CI501" s="52"/>
      <c r="CJ501" s="52"/>
      <c r="CK501" s="53"/>
      <c r="CL501" s="53"/>
      <c r="CM501" s="53"/>
      <c r="CN501" s="53"/>
      <c r="CO501" s="53"/>
      <c r="CP501" s="53"/>
      <c r="CQ501" s="53"/>
      <c r="CR501" s="53"/>
      <c r="CS501" s="53"/>
      <c r="CT501" s="52">
        <f t="shared" si="392"/>
        <v>15331.680000000002</v>
      </c>
      <c r="CU501" s="52">
        <f t="shared" si="392"/>
        <v>15331.680000000002</v>
      </c>
      <c r="CV501" s="52">
        <f t="shared" si="392"/>
        <v>15331.680000000002</v>
      </c>
      <c r="CW501" s="52">
        <f t="shared" si="392"/>
        <v>15331.680000000002</v>
      </c>
      <c r="CX501" s="52">
        <f t="shared" si="392"/>
        <v>15331.680000000002</v>
      </c>
      <c r="CY501" s="52">
        <f t="shared" si="392"/>
        <v>15331.680000000002</v>
      </c>
      <c r="CZ501" s="52">
        <f t="shared" si="410"/>
        <v>15331.680000000002</v>
      </c>
      <c r="DA501" s="52">
        <f t="shared" si="410"/>
        <v>15331.680000000002</v>
      </c>
      <c r="DB501" s="52">
        <f t="shared" si="410"/>
        <v>15331.680000000002</v>
      </c>
      <c r="DC501" s="52">
        <f t="shared" si="410"/>
        <v>15331.680000000002</v>
      </c>
      <c r="DD501" s="52">
        <f t="shared" si="410"/>
        <v>15331.680000000002</v>
      </c>
      <c r="DE501" s="52">
        <f t="shared" si="410"/>
        <v>15331.680000000002</v>
      </c>
      <c r="DF501" s="52">
        <f t="shared" si="410"/>
        <v>15331.680000000002</v>
      </c>
      <c r="DG501" s="54">
        <v>398034</v>
      </c>
      <c r="DH501" s="55">
        <v>13</v>
      </c>
      <c r="DI501" s="56" t="s">
        <v>1177</v>
      </c>
      <c r="DJ501" s="57">
        <v>0</v>
      </c>
      <c r="DK501" s="57">
        <v>0</v>
      </c>
      <c r="DL501" s="57">
        <v>0</v>
      </c>
      <c r="DM501" s="57">
        <v>0</v>
      </c>
      <c r="DN501" s="57">
        <v>0</v>
      </c>
      <c r="DO501" s="57">
        <v>0</v>
      </c>
      <c r="DP501" s="58">
        <v>0</v>
      </c>
      <c r="DQ501" s="58">
        <v>0</v>
      </c>
      <c r="DR501" s="58">
        <v>0</v>
      </c>
      <c r="DS501" s="58">
        <v>0</v>
      </c>
    </row>
    <row r="502" spans="1:123" x14ac:dyDescent="0.25">
      <c r="A502" s="30" t="s">
        <v>1648</v>
      </c>
      <c r="B502" s="65">
        <v>2023391</v>
      </c>
      <c r="C502" s="66"/>
      <c r="D502" s="67" t="s">
        <v>1649</v>
      </c>
      <c r="E502" s="34" t="s">
        <v>685</v>
      </c>
      <c r="F502" s="34" t="s">
        <v>1165</v>
      </c>
      <c r="G502" s="34" t="s">
        <v>463</v>
      </c>
      <c r="H502" s="34" t="s">
        <v>54</v>
      </c>
      <c r="I502" s="34" t="s">
        <v>490</v>
      </c>
      <c r="J502" s="34" t="s">
        <v>119</v>
      </c>
      <c r="K502" s="34" t="s">
        <v>491</v>
      </c>
      <c r="L502" s="34" t="s">
        <v>617</v>
      </c>
      <c r="M502" s="36">
        <v>1.04</v>
      </c>
      <c r="N502" s="69" t="s">
        <v>1456</v>
      </c>
      <c r="O502" s="69" t="s">
        <v>58</v>
      </c>
      <c r="P502" s="37" t="s">
        <v>469</v>
      </c>
      <c r="Q502" s="38">
        <v>2023</v>
      </c>
      <c r="R502" s="39" t="s">
        <v>1183</v>
      </c>
      <c r="S502" s="37" t="s">
        <v>471</v>
      </c>
      <c r="T502" s="39" t="s">
        <v>494</v>
      </c>
      <c r="U502" s="39" t="s">
        <v>495</v>
      </c>
      <c r="V502" s="39" t="s">
        <v>550</v>
      </c>
      <c r="W502" s="40" t="s">
        <v>1229</v>
      </c>
      <c r="X502" s="40" t="s">
        <v>504</v>
      </c>
      <c r="Y502" s="41"/>
      <c r="Z502" s="274">
        <v>0</v>
      </c>
      <c r="AA502" s="42"/>
      <c r="AB502" s="43">
        <v>589680</v>
      </c>
      <c r="AC502" s="43">
        <v>0</v>
      </c>
      <c r="AD502" s="43"/>
      <c r="AE502" s="43">
        <v>0</v>
      </c>
      <c r="AF502" s="44"/>
      <c r="AG502" s="45">
        <f t="shared" si="411"/>
        <v>589680</v>
      </c>
      <c r="AH502" s="45">
        <f t="shared" si="412"/>
        <v>613267.20000000007</v>
      </c>
      <c r="AI502" s="45">
        <f t="shared" si="381"/>
        <v>613267.20000000007</v>
      </c>
      <c r="AJ502" s="46">
        <v>0</v>
      </c>
      <c r="AK502" s="46">
        <v>0</v>
      </c>
      <c r="AL502" s="46">
        <f t="shared" si="386"/>
        <v>0</v>
      </c>
      <c r="AM502" s="46">
        <v>0</v>
      </c>
      <c r="AN502" s="46">
        <f t="shared" si="393"/>
        <v>0</v>
      </c>
      <c r="AO502" s="46">
        <v>0</v>
      </c>
      <c r="AP502" s="46">
        <f t="shared" si="387"/>
        <v>0</v>
      </c>
      <c r="AQ502" s="46">
        <v>0</v>
      </c>
      <c r="AR502" s="46">
        <f t="shared" si="388"/>
        <v>0</v>
      </c>
      <c r="AS502" s="46">
        <v>0</v>
      </c>
      <c r="AT502" s="46">
        <f t="shared" si="389"/>
        <v>0</v>
      </c>
      <c r="AU502" s="46">
        <v>0</v>
      </c>
      <c r="AV502" s="46">
        <f t="shared" si="390"/>
        <v>0</v>
      </c>
      <c r="AW502" s="46">
        <v>0</v>
      </c>
      <c r="AX502" s="46">
        <f t="shared" si="391"/>
        <v>0</v>
      </c>
      <c r="AY502" s="46">
        <v>0</v>
      </c>
      <c r="AZ502" s="46">
        <f t="shared" si="394"/>
        <v>0</v>
      </c>
      <c r="BA502" s="46">
        <v>0</v>
      </c>
      <c r="BB502" s="46">
        <f t="shared" si="395"/>
        <v>0</v>
      </c>
      <c r="BC502" s="46">
        <v>0</v>
      </c>
      <c r="BD502" s="46">
        <f t="shared" si="396"/>
        <v>0</v>
      </c>
      <c r="BE502" s="46">
        <v>589680</v>
      </c>
      <c r="BF502" s="46">
        <f t="shared" si="397"/>
        <v>613267.20000000007</v>
      </c>
      <c r="BG502" s="46">
        <v>0</v>
      </c>
      <c r="BH502" s="46">
        <f t="shared" si="398"/>
        <v>0</v>
      </c>
      <c r="BI502" s="46">
        <v>0</v>
      </c>
      <c r="BJ502" s="46">
        <f t="shared" si="399"/>
        <v>0</v>
      </c>
      <c r="BK502" s="46">
        <v>0</v>
      </c>
      <c r="BL502" s="46">
        <f t="shared" si="400"/>
        <v>0</v>
      </c>
      <c r="BM502" s="46">
        <v>0</v>
      </c>
      <c r="BN502" s="46">
        <f t="shared" si="401"/>
        <v>0</v>
      </c>
      <c r="BO502" s="46">
        <v>0</v>
      </c>
      <c r="BP502" s="46">
        <f t="shared" si="402"/>
        <v>0</v>
      </c>
      <c r="BQ502" s="46">
        <v>0</v>
      </c>
      <c r="BR502" s="46">
        <f t="shared" si="403"/>
        <v>0</v>
      </c>
      <c r="BS502" s="46">
        <v>0</v>
      </c>
      <c r="BT502" s="46">
        <f t="shared" si="404"/>
        <v>0</v>
      </c>
      <c r="BU502" s="46">
        <v>0</v>
      </c>
      <c r="BV502" s="46">
        <f t="shared" si="405"/>
        <v>0</v>
      </c>
      <c r="BW502" s="46">
        <v>0</v>
      </c>
      <c r="BX502" s="46">
        <f t="shared" si="406"/>
        <v>0</v>
      </c>
      <c r="BY502" s="46">
        <v>0</v>
      </c>
      <c r="BZ502" s="46">
        <f t="shared" si="407"/>
        <v>0</v>
      </c>
      <c r="CA502" s="47">
        <v>0</v>
      </c>
      <c r="CB502" s="46">
        <f t="shared" si="408"/>
        <v>0</v>
      </c>
      <c r="CC502" s="48">
        <v>0</v>
      </c>
      <c r="CD502" s="46">
        <f t="shared" si="409"/>
        <v>0</v>
      </c>
      <c r="CE502" s="49">
        <v>40</v>
      </c>
      <c r="CF502" s="50">
        <f t="shared" si="380"/>
        <v>15331.680000000002</v>
      </c>
      <c r="CG502" s="51">
        <v>176904</v>
      </c>
      <c r="CH502" s="52"/>
      <c r="CI502" s="52"/>
      <c r="CJ502" s="52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2">
        <f>$CF502</f>
        <v>15331.680000000002</v>
      </c>
      <c r="CV502" s="52">
        <f>$CF502</f>
        <v>15331.680000000002</v>
      </c>
      <c r="CW502" s="52">
        <f>$CF502</f>
        <v>15331.680000000002</v>
      </c>
      <c r="CX502" s="52">
        <f>$CF502</f>
        <v>15331.680000000002</v>
      </c>
      <c r="CY502" s="52">
        <f>$CF502</f>
        <v>15331.680000000002</v>
      </c>
      <c r="CZ502" s="52">
        <f t="shared" si="410"/>
        <v>15331.680000000002</v>
      </c>
      <c r="DA502" s="52">
        <f t="shared" si="410"/>
        <v>15331.680000000002</v>
      </c>
      <c r="DB502" s="52">
        <f t="shared" si="410"/>
        <v>15331.680000000002</v>
      </c>
      <c r="DC502" s="52">
        <f t="shared" si="410"/>
        <v>15331.680000000002</v>
      </c>
      <c r="DD502" s="52">
        <f t="shared" si="410"/>
        <v>15331.680000000002</v>
      </c>
      <c r="DE502" s="52">
        <f t="shared" si="410"/>
        <v>15331.680000000002</v>
      </c>
      <c r="DF502" s="52">
        <f t="shared" si="410"/>
        <v>15331.680000000002</v>
      </c>
      <c r="DG502" s="54">
        <v>412776</v>
      </c>
      <c r="DH502" s="55">
        <v>12</v>
      </c>
      <c r="DI502" s="56" t="s">
        <v>1177</v>
      </c>
      <c r="DJ502" s="57">
        <v>0</v>
      </c>
      <c r="DK502" s="57">
        <v>0</v>
      </c>
      <c r="DL502" s="57">
        <v>0</v>
      </c>
      <c r="DM502" s="57">
        <v>0</v>
      </c>
      <c r="DN502" s="57">
        <v>0</v>
      </c>
      <c r="DO502" s="57">
        <v>0</v>
      </c>
      <c r="DP502" s="58">
        <v>0</v>
      </c>
      <c r="DQ502" s="58">
        <v>0</v>
      </c>
      <c r="DR502" s="58">
        <v>0</v>
      </c>
      <c r="DS502" s="58">
        <v>0</v>
      </c>
    </row>
    <row r="503" spans="1:123" x14ac:dyDescent="0.25">
      <c r="A503" s="30" t="s">
        <v>1650</v>
      </c>
      <c r="B503" s="65">
        <v>2023392</v>
      </c>
      <c r="C503" s="66"/>
      <c r="D503" s="67" t="s">
        <v>1651</v>
      </c>
      <c r="E503" s="34" t="s">
        <v>685</v>
      </c>
      <c r="F503" s="34" t="s">
        <v>1165</v>
      </c>
      <c r="G503" s="34" t="s">
        <v>463</v>
      </c>
      <c r="H503" s="34" t="s">
        <v>54</v>
      </c>
      <c r="I503" s="34" t="s">
        <v>490</v>
      </c>
      <c r="J503" s="34" t="s">
        <v>119</v>
      </c>
      <c r="K503" s="34" t="s">
        <v>491</v>
      </c>
      <c r="L503" s="34" t="s">
        <v>617</v>
      </c>
      <c r="M503" s="36">
        <v>1.04</v>
      </c>
      <c r="N503" s="69" t="s">
        <v>1456</v>
      </c>
      <c r="O503" s="69" t="s">
        <v>58</v>
      </c>
      <c r="P503" s="37" t="s">
        <v>469</v>
      </c>
      <c r="Q503" s="38">
        <v>2023</v>
      </c>
      <c r="R503" s="39" t="s">
        <v>1183</v>
      </c>
      <c r="S503" s="37" t="s">
        <v>471</v>
      </c>
      <c r="T503" s="39" t="s">
        <v>494</v>
      </c>
      <c r="U503" s="39" t="s">
        <v>495</v>
      </c>
      <c r="V503" s="39" t="s">
        <v>550</v>
      </c>
      <c r="W503" s="40" t="s">
        <v>1229</v>
      </c>
      <c r="X503" s="40" t="s">
        <v>504</v>
      </c>
      <c r="Y503" s="41"/>
      <c r="Z503" s="274">
        <v>0</v>
      </c>
      <c r="AA503" s="42"/>
      <c r="AB503" s="43">
        <v>589680</v>
      </c>
      <c r="AC503" s="43">
        <v>0</v>
      </c>
      <c r="AD503" s="43"/>
      <c r="AE503" s="43">
        <v>0</v>
      </c>
      <c r="AF503" s="44"/>
      <c r="AG503" s="45">
        <f t="shared" si="411"/>
        <v>589680</v>
      </c>
      <c r="AH503" s="45">
        <f t="shared" si="412"/>
        <v>613267.20000000007</v>
      </c>
      <c r="AI503" s="45">
        <f t="shared" si="381"/>
        <v>613267.20000000007</v>
      </c>
      <c r="AJ503" s="46">
        <v>0</v>
      </c>
      <c r="AK503" s="46">
        <v>0</v>
      </c>
      <c r="AL503" s="46">
        <f t="shared" si="386"/>
        <v>0</v>
      </c>
      <c r="AM503" s="46">
        <v>0</v>
      </c>
      <c r="AN503" s="46">
        <f t="shared" si="393"/>
        <v>0</v>
      </c>
      <c r="AO503" s="46">
        <v>0</v>
      </c>
      <c r="AP503" s="46">
        <f t="shared" si="387"/>
        <v>0</v>
      </c>
      <c r="AQ503" s="46">
        <v>0</v>
      </c>
      <c r="AR503" s="46">
        <f t="shared" si="388"/>
        <v>0</v>
      </c>
      <c r="AS503" s="46">
        <v>0</v>
      </c>
      <c r="AT503" s="46">
        <f t="shared" si="389"/>
        <v>0</v>
      </c>
      <c r="AU503" s="46">
        <v>0</v>
      </c>
      <c r="AV503" s="46">
        <f t="shared" si="390"/>
        <v>0</v>
      </c>
      <c r="AW503" s="46">
        <v>0</v>
      </c>
      <c r="AX503" s="46">
        <f t="shared" si="391"/>
        <v>0</v>
      </c>
      <c r="AY503" s="46">
        <v>0</v>
      </c>
      <c r="AZ503" s="46">
        <f t="shared" si="394"/>
        <v>0</v>
      </c>
      <c r="BA503" s="46">
        <v>0</v>
      </c>
      <c r="BB503" s="46">
        <f t="shared" si="395"/>
        <v>0</v>
      </c>
      <c r="BC503" s="46">
        <v>0</v>
      </c>
      <c r="BD503" s="46">
        <f t="shared" si="396"/>
        <v>0</v>
      </c>
      <c r="BE503" s="46">
        <v>0</v>
      </c>
      <c r="BF503" s="46">
        <f t="shared" si="397"/>
        <v>0</v>
      </c>
      <c r="BG503" s="46">
        <v>589680</v>
      </c>
      <c r="BH503" s="46">
        <f t="shared" si="398"/>
        <v>613267.20000000007</v>
      </c>
      <c r="BI503" s="46">
        <v>0</v>
      </c>
      <c r="BJ503" s="46">
        <f t="shared" si="399"/>
        <v>0</v>
      </c>
      <c r="BK503" s="46">
        <v>0</v>
      </c>
      <c r="BL503" s="46">
        <f t="shared" si="400"/>
        <v>0</v>
      </c>
      <c r="BM503" s="46">
        <v>0</v>
      </c>
      <c r="BN503" s="46">
        <f t="shared" si="401"/>
        <v>0</v>
      </c>
      <c r="BO503" s="46">
        <v>0</v>
      </c>
      <c r="BP503" s="46">
        <f t="shared" si="402"/>
        <v>0</v>
      </c>
      <c r="BQ503" s="46">
        <v>0</v>
      </c>
      <c r="BR503" s="46">
        <f t="shared" si="403"/>
        <v>0</v>
      </c>
      <c r="BS503" s="46">
        <v>0</v>
      </c>
      <c r="BT503" s="46">
        <f t="shared" si="404"/>
        <v>0</v>
      </c>
      <c r="BU503" s="46">
        <v>0</v>
      </c>
      <c r="BV503" s="46">
        <f t="shared" si="405"/>
        <v>0</v>
      </c>
      <c r="BW503" s="46">
        <v>0</v>
      </c>
      <c r="BX503" s="46">
        <f t="shared" si="406"/>
        <v>0</v>
      </c>
      <c r="BY503" s="46">
        <v>0</v>
      </c>
      <c r="BZ503" s="46">
        <f t="shared" si="407"/>
        <v>0</v>
      </c>
      <c r="CA503" s="47">
        <v>0</v>
      </c>
      <c r="CB503" s="46">
        <f t="shared" si="408"/>
        <v>0</v>
      </c>
      <c r="CC503" s="48">
        <v>0</v>
      </c>
      <c r="CD503" s="46">
        <f t="shared" si="409"/>
        <v>0</v>
      </c>
      <c r="CE503" s="49">
        <v>40</v>
      </c>
      <c r="CF503" s="50">
        <f t="shared" si="380"/>
        <v>15331.680000000002</v>
      </c>
      <c r="CG503" s="51">
        <v>162162</v>
      </c>
      <c r="CH503" s="52"/>
      <c r="CI503" s="52"/>
      <c r="CJ503" s="52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2">
        <f>$CF503</f>
        <v>15331.680000000002</v>
      </c>
      <c r="CW503" s="52">
        <f>$CF503</f>
        <v>15331.680000000002</v>
      </c>
      <c r="CX503" s="52">
        <f>$CF503</f>
        <v>15331.680000000002</v>
      </c>
      <c r="CY503" s="52">
        <f>$CF503</f>
        <v>15331.680000000002</v>
      </c>
      <c r="CZ503" s="52">
        <f t="shared" si="410"/>
        <v>15331.680000000002</v>
      </c>
      <c r="DA503" s="52">
        <f t="shared" si="410"/>
        <v>15331.680000000002</v>
      </c>
      <c r="DB503" s="52">
        <f t="shared" si="410"/>
        <v>15331.680000000002</v>
      </c>
      <c r="DC503" s="52">
        <f t="shared" si="410"/>
        <v>15331.680000000002</v>
      </c>
      <c r="DD503" s="52">
        <f t="shared" si="410"/>
        <v>15331.680000000002</v>
      </c>
      <c r="DE503" s="52">
        <f t="shared" si="410"/>
        <v>15331.680000000002</v>
      </c>
      <c r="DF503" s="52">
        <f t="shared" si="410"/>
        <v>15331.680000000002</v>
      </c>
      <c r="DG503" s="54">
        <v>427518</v>
      </c>
      <c r="DH503" s="55">
        <v>11</v>
      </c>
      <c r="DI503" s="56" t="s">
        <v>1177</v>
      </c>
      <c r="DJ503" s="57">
        <v>0</v>
      </c>
      <c r="DK503" s="57">
        <v>0</v>
      </c>
      <c r="DL503" s="57">
        <v>0</v>
      </c>
      <c r="DM503" s="57">
        <v>0</v>
      </c>
      <c r="DN503" s="57">
        <v>0</v>
      </c>
      <c r="DO503" s="57">
        <v>0</v>
      </c>
      <c r="DP503" s="58">
        <v>0</v>
      </c>
      <c r="DQ503" s="58">
        <v>0</v>
      </c>
      <c r="DR503" s="58">
        <v>0</v>
      </c>
      <c r="DS503" s="58">
        <v>0</v>
      </c>
    </row>
    <row r="504" spans="1:123" x14ac:dyDescent="0.25">
      <c r="A504" s="30" t="s">
        <v>1652</v>
      </c>
      <c r="B504" s="65">
        <v>2023393</v>
      </c>
      <c r="C504" s="66"/>
      <c r="D504" s="67" t="s">
        <v>1653</v>
      </c>
      <c r="E504" s="34" t="s">
        <v>685</v>
      </c>
      <c r="F504" s="34" t="s">
        <v>1165</v>
      </c>
      <c r="G504" s="34" t="s">
        <v>463</v>
      </c>
      <c r="H504" s="34" t="s">
        <v>54</v>
      </c>
      <c r="I504" s="34" t="s">
        <v>490</v>
      </c>
      <c r="J504" s="34" t="s">
        <v>119</v>
      </c>
      <c r="K504" s="34" t="s">
        <v>491</v>
      </c>
      <c r="L504" s="34" t="s">
        <v>617</v>
      </c>
      <c r="M504" s="36">
        <v>1.04</v>
      </c>
      <c r="N504" s="69" t="s">
        <v>1456</v>
      </c>
      <c r="O504" s="69" t="s">
        <v>58</v>
      </c>
      <c r="P504" s="37" t="s">
        <v>469</v>
      </c>
      <c r="Q504" s="38">
        <v>2023</v>
      </c>
      <c r="R504" s="39" t="s">
        <v>1183</v>
      </c>
      <c r="S504" s="37" t="s">
        <v>471</v>
      </c>
      <c r="T504" s="39" t="s">
        <v>494</v>
      </c>
      <c r="U504" s="39" t="s">
        <v>495</v>
      </c>
      <c r="V504" s="39" t="s">
        <v>550</v>
      </c>
      <c r="W504" s="40" t="s">
        <v>1229</v>
      </c>
      <c r="X504" s="40" t="s">
        <v>504</v>
      </c>
      <c r="Y504" s="41"/>
      <c r="Z504" s="274">
        <v>0</v>
      </c>
      <c r="AA504" s="42"/>
      <c r="AB504" s="43">
        <v>589680</v>
      </c>
      <c r="AC504" s="43">
        <v>0</v>
      </c>
      <c r="AD504" s="43"/>
      <c r="AE504" s="43">
        <v>0</v>
      </c>
      <c r="AF504" s="44"/>
      <c r="AG504" s="45">
        <f t="shared" si="411"/>
        <v>589680</v>
      </c>
      <c r="AH504" s="45">
        <f t="shared" si="412"/>
        <v>613267.20000000007</v>
      </c>
      <c r="AI504" s="45">
        <f t="shared" si="381"/>
        <v>613267.20000000007</v>
      </c>
      <c r="AJ504" s="46">
        <v>0</v>
      </c>
      <c r="AK504" s="46">
        <v>0</v>
      </c>
      <c r="AL504" s="46">
        <f t="shared" si="386"/>
        <v>0</v>
      </c>
      <c r="AM504" s="46">
        <v>0</v>
      </c>
      <c r="AN504" s="46">
        <f t="shared" si="393"/>
        <v>0</v>
      </c>
      <c r="AO504" s="46">
        <v>0</v>
      </c>
      <c r="AP504" s="46">
        <f t="shared" si="387"/>
        <v>0</v>
      </c>
      <c r="AQ504" s="46">
        <v>0</v>
      </c>
      <c r="AR504" s="46">
        <f t="shared" si="388"/>
        <v>0</v>
      </c>
      <c r="AS504" s="46">
        <v>0</v>
      </c>
      <c r="AT504" s="46">
        <f t="shared" si="389"/>
        <v>0</v>
      </c>
      <c r="AU504" s="46">
        <v>0</v>
      </c>
      <c r="AV504" s="46">
        <f t="shared" si="390"/>
        <v>0</v>
      </c>
      <c r="AW504" s="46">
        <v>0</v>
      </c>
      <c r="AX504" s="46">
        <f t="shared" si="391"/>
        <v>0</v>
      </c>
      <c r="AY504" s="46">
        <v>0</v>
      </c>
      <c r="AZ504" s="46">
        <f t="shared" si="394"/>
        <v>0</v>
      </c>
      <c r="BA504" s="46">
        <v>0</v>
      </c>
      <c r="BB504" s="46">
        <f t="shared" si="395"/>
        <v>0</v>
      </c>
      <c r="BC504" s="46">
        <v>0</v>
      </c>
      <c r="BD504" s="46">
        <f t="shared" si="396"/>
        <v>0</v>
      </c>
      <c r="BE504" s="46">
        <v>0</v>
      </c>
      <c r="BF504" s="46">
        <f t="shared" si="397"/>
        <v>0</v>
      </c>
      <c r="BG504" s="46">
        <v>0</v>
      </c>
      <c r="BH504" s="46">
        <f t="shared" si="398"/>
        <v>0</v>
      </c>
      <c r="BI504" s="46">
        <v>589680</v>
      </c>
      <c r="BJ504" s="46">
        <f t="shared" si="399"/>
        <v>613267.20000000007</v>
      </c>
      <c r="BK504" s="46">
        <v>0</v>
      </c>
      <c r="BL504" s="46">
        <f t="shared" si="400"/>
        <v>0</v>
      </c>
      <c r="BM504" s="46">
        <v>0</v>
      </c>
      <c r="BN504" s="46">
        <f t="shared" si="401"/>
        <v>0</v>
      </c>
      <c r="BO504" s="46">
        <v>0</v>
      </c>
      <c r="BP504" s="46">
        <f t="shared" si="402"/>
        <v>0</v>
      </c>
      <c r="BQ504" s="46">
        <v>0</v>
      </c>
      <c r="BR504" s="46">
        <f t="shared" si="403"/>
        <v>0</v>
      </c>
      <c r="BS504" s="46">
        <v>0</v>
      </c>
      <c r="BT504" s="46">
        <f t="shared" si="404"/>
        <v>0</v>
      </c>
      <c r="BU504" s="46">
        <v>0</v>
      </c>
      <c r="BV504" s="46">
        <f t="shared" si="405"/>
        <v>0</v>
      </c>
      <c r="BW504" s="46">
        <v>0</v>
      </c>
      <c r="BX504" s="46">
        <f t="shared" si="406"/>
        <v>0</v>
      </c>
      <c r="BY504" s="46">
        <v>0</v>
      </c>
      <c r="BZ504" s="46">
        <f t="shared" si="407"/>
        <v>0</v>
      </c>
      <c r="CA504" s="47">
        <v>0</v>
      </c>
      <c r="CB504" s="46">
        <f t="shared" si="408"/>
        <v>0</v>
      </c>
      <c r="CC504" s="48">
        <v>0</v>
      </c>
      <c r="CD504" s="46">
        <f t="shared" si="409"/>
        <v>0</v>
      </c>
      <c r="CE504" s="49">
        <v>40</v>
      </c>
      <c r="CF504" s="50">
        <f t="shared" ref="CF504:CF567" si="413">(AI504-AC504)/CE504</f>
        <v>15331.680000000002</v>
      </c>
      <c r="CG504" s="51">
        <v>147420</v>
      </c>
      <c r="CH504" s="52"/>
      <c r="CI504" s="52"/>
      <c r="CJ504" s="52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2">
        <f>$CF504</f>
        <v>15331.680000000002</v>
      </c>
      <c r="CX504" s="52">
        <f>$CF504</f>
        <v>15331.680000000002</v>
      </c>
      <c r="CY504" s="52">
        <f>$CF504</f>
        <v>15331.680000000002</v>
      </c>
      <c r="CZ504" s="52">
        <f t="shared" si="410"/>
        <v>15331.680000000002</v>
      </c>
      <c r="DA504" s="52">
        <f t="shared" si="410"/>
        <v>15331.680000000002</v>
      </c>
      <c r="DB504" s="52">
        <f t="shared" si="410"/>
        <v>15331.680000000002</v>
      </c>
      <c r="DC504" s="52">
        <f t="shared" si="410"/>
        <v>15331.680000000002</v>
      </c>
      <c r="DD504" s="52">
        <f t="shared" si="410"/>
        <v>15331.680000000002</v>
      </c>
      <c r="DE504" s="52">
        <f t="shared" si="410"/>
        <v>15331.680000000002</v>
      </c>
      <c r="DF504" s="52">
        <f t="shared" si="410"/>
        <v>15331.680000000002</v>
      </c>
      <c r="DG504" s="54">
        <v>442260</v>
      </c>
      <c r="DH504" s="55">
        <v>10</v>
      </c>
      <c r="DI504" s="56" t="s">
        <v>1177</v>
      </c>
      <c r="DJ504" s="57">
        <v>0</v>
      </c>
      <c r="DK504" s="57">
        <v>0</v>
      </c>
      <c r="DL504" s="57">
        <v>0</v>
      </c>
      <c r="DM504" s="57">
        <v>0</v>
      </c>
      <c r="DN504" s="57">
        <v>0</v>
      </c>
      <c r="DO504" s="57">
        <v>0</v>
      </c>
      <c r="DP504" s="58">
        <v>0</v>
      </c>
      <c r="DQ504" s="58">
        <v>0</v>
      </c>
      <c r="DR504" s="58">
        <v>0</v>
      </c>
      <c r="DS504" s="58">
        <v>0</v>
      </c>
    </row>
    <row r="505" spans="1:123" x14ac:dyDescent="0.25">
      <c r="A505" s="30" t="s">
        <v>1654</v>
      </c>
      <c r="B505" s="65">
        <v>2023394</v>
      </c>
      <c r="C505" s="66"/>
      <c r="D505" s="67" t="s">
        <v>1655</v>
      </c>
      <c r="E505" s="34" t="s">
        <v>685</v>
      </c>
      <c r="F505" s="34" t="s">
        <v>1165</v>
      </c>
      <c r="G505" s="34" t="s">
        <v>463</v>
      </c>
      <c r="H505" s="34" t="s">
        <v>54</v>
      </c>
      <c r="I505" s="34" t="s">
        <v>490</v>
      </c>
      <c r="J505" s="34" t="s">
        <v>119</v>
      </c>
      <c r="K505" s="34" t="s">
        <v>491</v>
      </c>
      <c r="L505" s="34" t="s">
        <v>617</v>
      </c>
      <c r="M505" s="36">
        <v>1.04</v>
      </c>
      <c r="N505" s="69" t="s">
        <v>1456</v>
      </c>
      <c r="O505" s="69" t="s">
        <v>58</v>
      </c>
      <c r="P505" s="37" t="s">
        <v>469</v>
      </c>
      <c r="Q505" s="38">
        <v>2023</v>
      </c>
      <c r="R505" s="39" t="s">
        <v>1183</v>
      </c>
      <c r="S505" s="37" t="s">
        <v>471</v>
      </c>
      <c r="T505" s="39" t="s">
        <v>494</v>
      </c>
      <c r="U505" s="39" t="s">
        <v>495</v>
      </c>
      <c r="V505" s="39" t="s">
        <v>550</v>
      </c>
      <c r="W505" s="40" t="s">
        <v>1229</v>
      </c>
      <c r="X505" s="40" t="s">
        <v>504</v>
      </c>
      <c r="Y505" s="41"/>
      <c r="Z505" s="274">
        <v>0</v>
      </c>
      <c r="AA505" s="42"/>
      <c r="AB505" s="43">
        <v>589680</v>
      </c>
      <c r="AC505" s="43">
        <v>0</v>
      </c>
      <c r="AD505" s="43"/>
      <c r="AE505" s="43">
        <v>0</v>
      </c>
      <c r="AF505" s="44"/>
      <c r="AG505" s="45">
        <f t="shared" si="411"/>
        <v>589680</v>
      </c>
      <c r="AH505" s="45">
        <f t="shared" si="412"/>
        <v>613267.20000000007</v>
      </c>
      <c r="AI505" s="45">
        <f t="shared" si="381"/>
        <v>613267.20000000007</v>
      </c>
      <c r="AJ505" s="46">
        <v>0</v>
      </c>
      <c r="AK505" s="46">
        <v>0</v>
      </c>
      <c r="AL505" s="46">
        <f t="shared" si="386"/>
        <v>0</v>
      </c>
      <c r="AM505" s="46">
        <v>0</v>
      </c>
      <c r="AN505" s="46">
        <f t="shared" si="393"/>
        <v>0</v>
      </c>
      <c r="AO505" s="46">
        <v>0</v>
      </c>
      <c r="AP505" s="46">
        <f t="shared" si="387"/>
        <v>0</v>
      </c>
      <c r="AQ505" s="46">
        <v>0</v>
      </c>
      <c r="AR505" s="46">
        <f t="shared" si="388"/>
        <v>0</v>
      </c>
      <c r="AS505" s="46">
        <v>0</v>
      </c>
      <c r="AT505" s="46">
        <f t="shared" si="389"/>
        <v>0</v>
      </c>
      <c r="AU505" s="46">
        <v>0</v>
      </c>
      <c r="AV505" s="46">
        <f t="shared" si="390"/>
        <v>0</v>
      </c>
      <c r="AW505" s="46">
        <v>0</v>
      </c>
      <c r="AX505" s="46">
        <f t="shared" si="391"/>
        <v>0</v>
      </c>
      <c r="AY505" s="46">
        <v>0</v>
      </c>
      <c r="AZ505" s="46">
        <f t="shared" si="394"/>
        <v>0</v>
      </c>
      <c r="BA505" s="46">
        <v>0</v>
      </c>
      <c r="BB505" s="46">
        <f t="shared" si="395"/>
        <v>0</v>
      </c>
      <c r="BC505" s="46">
        <v>0</v>
      </c>
      <c r="BD505" s="46">
        <f t="shared" si="396"/>
        <v>0</v>
      </c>
      <c r="BE505" s="46">
        <v>0</v>
      </c>
      <c r="BF505" s="46">
        <f t="shared" si="397"/>
        <v>0</v>
      </c>
      <c r="BG505" s="46">
        <v>0</v>
      </c>
      <c r="BH505" s="46">
        <f t="shared" si="398"/>
        <v>0</v>
      </c>
      <c r="BI505" s="46">
        <v>0</v>
      </c>
      <c r="BJ505" s="46">
        <f t="shared" si="399"/>
        <v>0</v>
      </c>
      <c r="BK505" s="46">
        <v>589680</v>
      </c>
      <c r="BL505" s="46">
        <f t="shared" si="400"/>
        <v>613267.20000000007</v>
      </c>
      <c r="BM505" s="46">
        <v>0</v>
      </c>
      <c r="BN505" s="46">
        <f t="shared" si="401"/>
        <v>0</v>
      </c>
      <c r="BO505" s="46">
        <v>0</v>
      </c>
      <c r="BP505" s="46">
        <f t="shared" si="402"/>
        <v>0</v>
      </c>
      <c r="BQ505" s="46">
        <v>0</v>
      </c>
      <c r="BR505" s="46">
        <f t="shared" si="403"/>
        <v>0</v>
      </c>
      <c r="BS505" s="46">
        <v>0</v>
      </c>
      <c r="BT505" s="46">
        <f t="shared" si="404"/>
        <v>0</v>
      </c>
      <c r="BU505" s="46">
        <v>0</v>
      </c>
      <c r="BV505" s="46">
        <f t="shared" si="405"/>
        <v>0</v>
      </c>
      <c r="BW505" s="46">
        <v>0</v>
      </c>
      <c r="BX505" s="46">
        <f t="shared" si="406"/>
        <v>0</v>
      </c>
      <c r="BY505" s="46">
        <v>0</v>
      </c>
      <c r="BZ505" s="46">
        <f t="shared" si="407"/>
        <v>0</v>
      </c>
      <c r="CA505" s="47">
        <v>0</v>
      </c>
      <c r="CB505" s="46">
        <f t="shared" si="408"/>
        <v>0</v>
      </c>
      <c r="CC505" s="48">
        <v>0</v>
      </c>
      <c r="CD505" s="46">
        <f t="shared" si="409"/>
        <v>0</v>
      </c>
      <c r="CE505" s="49">
        <v>40</v>
      </c>
      <c r="CF505" s="50">
        <f t="shared" si="413"/>
        <v>15331.680000000002</v>
      </c>
      <c r="CG505" s="51">
        <v>132678</v>
      </c>
      <c r="CH505" s="52"/>
      <c r="CI505" s="52"/>
      <c r="CJ505" s="52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2">
        <f>$CF505</f>
        <v>15331.680000000002</v>
      </c>
      <c r="CY505" s="52">
        <f>$CF505</f>
        <v>15331.680000000002</v>
      </c>
      <c r="CZ505" s="52">
        <f t="shared" si="410"/>
        <v>15331.680000000002</v>
      </c>
      <c r="DA505" s="52">
        <f t="shared" si="410"/>
        <v>15331.680000000002</v>
      </c>
      <c r="DB505" s="52">
        <f t="shared" si="410"/>
        <v>15331.680000000002</v>
      </c>
      <c r="DC505" s="52">
        <f t="shared" si="410"/>
        <v>15331.680000000002</v>
      </c>
      <c r="DD505" s="52">
        <f t="shared" si="410"/>
        <v>15331.680000000002</v>
      </c>
      <c r="DE505" s="52">
        <f t="shared" si="410"/>
        <v>15331.680000000002</v>
      </c>
      <c r="DF505" s="52">
        <f t="shared" si="410"/>
        <v>15331.680000000002</v>
      </c>
      <c r="DG505" s="54">
        <v>457002</v>
      </c>
      <c r="DH505" s="55">
        <v>9</v>
      </c>
      <c r="DI505" s="56" t="s">
        <v>1177</v>
      </c>
      <c r="DJ505" s="57">
        <v>0</v>
      </c>
      <c r="DK505" s="57">
        <v>0</v>
      </c>
      <c r="DL505" s="57">
        <v>0</v>
      </c>
      <c r="DM505" s="57">
        <v>0</v>
      </c>
      <c r="DN505" s="57">
        <v>0</v>
      </c>
      <c r="DO505" s="57">
        <v>0</v>
      </c>
      <c r="DP505" s="58">
        <v>0</v>
      </c>
      <c r="DQ505" s="58">
        <v>0</v>
      </c>
      <c r="DR505" s="58">
        <v>0</v>
      </c>
      <c r="DS505" s="58">
        <v>0</v>
      </c>
    </row>
    <row r="506" spans="1:123" x14ac:dyDescent="0.25">
      <c r="A506" s="30" t="s">
        <v>1656</v>
      </c>
      <c r="B506" s="65">
        <v>2023395</v>
      </c>
      <c r="C506" s="66"/>
      <c r="D506" s="67" t="s">
        <v>1657</v>
      </c>
      <c r="E506" s="34" t="s">
        <v>685</v>
      </c>
      <c r="F506" s="34" t="s">
        <v>1165</v>
      </c>
      <c r="G506" s="34" t="s">
        <v>463</v>
      </c>
      <c r="H506" s="34" t="s">
        <v>54</v>
      </c>
      <c r="I506" s="34" t="s">
        <v>490</v>
      </c>
      <c r="J506" s="34" t="s">
        <v>119</v>
      </c>
      <c r="K506" s="34" t="s">
        <v>491</v>
      </c>
      <c r="L506" s="34" t="s">
        <v>617</v>
      </c>
      <c r="M506" s="36">
        <v>1.04</v>
      </c>
      <c r="N506" s="69" t="s">
        <v>1456</v>
      </c>
      <c r="O506" s="69" t="s">
        <v>58</v>
      </c>
      <c r="P506" s="37" t="s">
        <v>469</v>
      </c>
      <c r="Q506" s="38">
        <v>2023</v>
      </c>
      <c r="R506" s="39" t="s">
        <v>1183</v>
      </c>
      <c r="S506" s="37" t="s">
        <v>471</v>
      </c>
      <c r="T506" s="39" t="s">
        <v>494</v>
      </c>
      <c r="U506" s="39" t="s">
        <v>495</v>
      </c>
      <c r="V506" s="39" t="s">
        <v>550</v>
      </c>
      <c r="W506" s="40" t="s">
        <v>1229</v>
      </c>
      <c r="X506" s="40" t="s">
        <v>504</v>
      </c>
      <c r="Y506" s="41"/>
      <c r="Z506" s="274">
        <v>0</v>
      </c>
      <c r="AA506" s="42"/>
      <c r="AB506" s="43">
        <v>589680</v>
      </c>
      <c r="AC506" s="43">
        <v>0</v>
      </c>
      <c r="AD506" s="43"/>
      <c r="AE506" s="43">
        <v>0</v>
      </c>
      <c r="AF506" s="44"/>
      <c r="AG506" s="45">
        <f t="shared" si="411"/>
        <v>589680</v>
      </c>
      <c r="AH506" s="45">
        <f t="shared" si="412"/>
        <v>613267.20000000007</v>
      </c>
      <c r="AI506" s="45">
        <f t="shared" si="381"/>
        <v>613267.20000000007</v>
      </c>
      <c r="AJ506" s="46">
        <v>0</v>
      </c>
      <c r="AK506" s="46">
        <v>0</v>
      </c>
      <c r="AL506" s="46">
        <f t="shared" si="386"/>
        <v>0</v>
      </c>
      <c r="AM506" s="46">
        <v>0</v>
      </c>
      <c r="AN506" s="46">
        <f t="shared" si="393"/>
        <v>0</v>
      </c>
      <c r="AO506" s="46">
        <v>0</v>
      </c>
      <c r="AP506" s="46">
        <f t="shared" si="387"/>
        <v>0</v>
      </c>
      <c r="AQ506" s="46">
        <v>0</v>
      </c>
      <c r="AR506" s="46">
        <f t="shared" si="388"/>
        <v>0</v>
      </c>
      <c r="AS506" s="46">
        <v>0</v>
      </c>
      <c r="AT506" s="46">
        <f t="shared" si="389"/>
        <v>0</v>
      </c>
      <c r="AU506" s="46">
        <v>0</v>
      </c>
      <c r="AV506" s="46">
        <f t="shared" si="390"/>
        <v>0</v>
      </c>
      <c r="AW506" s="46">
        <v>0</v>
      </c>
      <c r="AX506" s="46">
        <f t="shared" si="391"/>
        <v>0</v>
      </c>
      <c r="AY506" s="46">
        <v>0</v>
      </c>
      <c r="AZ506" s="46">
        <f t="shared" si="394"/>
        <v>0</v>
      </c>
      <c r="BA506" s="46">
        <v>0</v>
      </c>
      <c r="BB506" s="46">
        <f t="shared" si="395"/>
        <v>0</v>
      </c>
      <c r="BC506" s="46">
        <v>0</v>
      </c>
      <c r="BD506" s="46">
        <f t="shared" si="396"/>
        <v>0</v>
      </c>
      <c r="BE506" s="46">
        <v>0</v>
      </c>
      <c r="BF506" s="46">
        <f t="shared" si="397"/>
        <v>0</v>
      </c>
      <c r="BG506" s="46">
        <v>0</v>
      </c>
      <c r="BH506" s="46">
        <f t="shared" si="398"/>
        <v>0</v>
      </c>
      <c r="BI506" s="46">
        <v>0</v>
      </c>
      <c r="BJ506" s="46">
        <f t="shared" si="399"/>
        <v>0</v>
      </c>
      <c r="BK506" s="46">
        <v>0</v>
      </c>
      <c r="BL506" s="46">
        <f t="shared" si="400"/>
        <v>0</v>
      </c>
      <c r="BM506" s="46">
        <v>589680</v>
      </c>
      <c r="BN506" s="46">
        <f t="shared" si="401"/>
        <v>613267.20000000007</v>
      </c>
      <c r="BO506" s="46">
        <v>0</v>
      </c>
      <c r="BP506" s="46">
        <f t="shared" si="402"/>
        <v>0</v>
      </c>
      <c r="BQ506" s="46">
        <v>0</v>
      </c>
      <c r="BR506" s="46">
        <f t="shared" si="403"/>
        <v>0</v>
      </c>
      <c r="BS506" s="46">
        <v>0</v>
      </c>
      <c r="BT506" s="46">
        <f t="shared" si="404"/>
        <v>0</v>
      </c>
      <c r="BU506" s="46">
        <v>0</v>
      </c>
      <c r="BV506" s="46">
        <f t="shared" si="405"/>
        <v>0</v>
      </c>
      <c r="BW506" s="46">
        <v>0</v>
      </c>
      <c r="BX506" s="46">
        <f t="shared" si="406"/>
        <v>0</v>
      </c>
      <c r="BY506" s="46">
        <v>0</v>
      </c>
      <c r="BZ506" s="46">
        <f t="shared" si="407"/>
        <v>0</v>
      </c>
      <c r="CA506" s="47">
        <v>0</v>
      </c>
      <c r="CB506" s="46">
        <f t="shared" si="408"/>
        <v>0</v>
      </c>
      <c r="CC506" s="48">
        <v>0</v>
      </c>
      <c r="CD506" s="46">
        <f t="shared" si="409"/>
        <v>0</v>
      </c>
      <c r="CE506" s="49">
        <v>40</v>
      </c>
      <c r="CF506" s="50">
        <f t="shared" si="413"/>
        <v>15331.680000000002</v>
      </c>
      <c r="CG506" s="51">
        <v>117936</v>
      </c>
      <c r="CH506" s="52"/>
      <c r="CI506" s="52"/>
      <c r="CJ506" s="52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2">
        <f>$CF506</f>
        <v>15331.680000000002</v>
      </c>
      <c r="CZ506" s="52">
        <f t="shared" si="410"/>
        <v>15331.680000000002</v>
      </c>
      <c r="DA506" s="52">
        <f t="shared" si="410"/>
        <v>15331.680000000002</v>
      </c>
      <c r="DB506" s="52">
        <f t="shared" si="410"/>
        <v>15331.680000000002</v>
      </c>
      <c r="DC506" s="52">
        <f t="shared" si="410"/>
        <v>15331.680000000002</v>
      </c>
      <c r="DD506" s="52">
        <f t="shared" si="410"/>
        <v>15331.680000000002</v>
      </c>
      <c r="DE506" s="52">
        <f t="shared" si="410"/>
        <v>15331.680000000002</v>
      </c>
      <c r="DF506" s="52">
        <f t="shared" si="410"/>
        <v>15331.680000000002</v>
      </c>
      <c r="DG506" s="54">
        <v>471744</v>
      </c>
      <c r="DH506" s="55">
        <v>8</v>
      </c>
      <c r="DI506" s="56" t="s">
        <v>1177</v>
      </c>
      <c r="DJ506" s="57">
        <v>0</v>
      </c>
      <c r="DK506" s="57">
        <v>0</v>
      </c>
      <c r="DL506" s="57">
        <v>0</v>
      </c>
      <c r="DM506" s="57">
        <v>0</v>
      </c>
      <c r="DN506" s="57">
        <v>0</v>
      </c>
      <c r="DO506" s="57">
        <v>0</v>
      </c>
      <c r="DP506" s="58">
        <v>0</v>
      </c>
      <c r="DQ506" s="58">
        <v>0</v>
      </c>
      <c r="DR506" s="58">
        <v>0</v>
      </c>
      <c r="DS506" s="58">
        <v>0</v>
      </c>
    </row>
    <row r="507" spans="1:123" x14ac:dyDescent="0.25">
      <c r="A507" s="30" t="s">
        <v>1658</v>
      </c>
      <c r="B507" s="65">
        <v>2023396</v>
      </c>
      <c r="C507" s="66"/>
      <c r="D507" s="67" t="s">
        <v>1659</v>
      </c>
      <c r="E507" s="34" t="s">
        <v>685</v>
      </c>
      <c r="F507" s="34" t="s">
        <v>1165</v>
      </c>
      <c r="G507" s="34" t="s">
        <v>463</v>
      </c>
      <c r="H507" s="34" t="s">
        <v>54</v>
      </c>
      <c r="I507" s="34" t="s">
        <v>490</v>
      </c>
      <c r="J507" s="34" t="s">
        <v>119</v>
      </c>
      <c r="K507" s="34" t="s">
        <v>491</v>
      </c>
      <c r="L507" s="34" t="s">
        <v>617</v>
      </c>
      <c r="M507" s="36">
        <v>1.04</v>
      </c>
      <c r="N507" s="69" t="s">
        <v>1456</v>
      </c>
      <c r="O507" s="69" t="s">
        <v>58</v>
      </c>
      <c r="P507" s="37" t="s">
        <v>469</v>
      </c>
      <c r="Q507" s="38">
        <v>2023</v>
      </c>
      <c r="R507" s="39" t="s">
        <v>1183</v>
      </c>
      <c r="S507" s="37" t="s">
        <v>471</v>
      </c>
      <c r="T507" s="39" t="s">
        <v>494</v>
      </c>
      <c r="U507" s="39" t="s">
        <v>495</v>
      </c>
      <c r="V507" s="39" t="s">
        <v>550</v>
      </c>
      <c r="W507" s="40" t="s">
        <v>1229</v>
      </c>
      <c r="X507" s="40" t="s">
        <v>504</v>
      </c>
      <c r="Y507" s="41"/>
      <c r="Z507" s="274">
        <v>0</v>
      </c>
      <c r="AA507" s="42"/>
      <c r="AB507" s="43">
        <v>589680</v>
      </c>
      <c r="AC507" s="43">
        <v>0</v>
      </c>
      <c r="AD507" s="43"/>
      <c r="AE507" s="43">
        <v>0</v>
      </c>
      <c r="AF507" s="44"/>
      <c r="AG507" s="45">
        <f t="shared" si="411"/>
        <v>589680</v>
      </c>
      <c r="AH507" s="45">
        <f t="shared" si="412"/>
        <v>613267.20000000007</v>
      </c>
      <c r="AI507" s="45">
        <f t="shared" si="381"/>
        <v>613267.20000000007</v>
      </c>
      <c r="AJ507" s="46">
        <v>0</v>
      </c>
      <c r="AK507" s="46">
        <v>0</v>
      </c>
      <c r="AL507" s="46">
        <f t="shared" si="386"/>
        <v>0</v>
      </c>
      <c r="AM507" s="46">
        <v>0</v>
      </c>
      <c r="AN507" s="46">
        <f t="shared" si="393"/>
        <v>0</v>
      </c>
      <c r="AO507" s="46">
        <v>0</v>
      </c>
      <c r="AP507" s="46">
        <f t="shared" si="387"/>
        <v>0</v>
      </c>
      <c r="AQ507" s="46">
        <v>0</v>
      </c>
      <c r="AR507" s="46">
        <f t="shared" si="388"/>
        <v>0</v>
      </c>
      <c r="AS507" s="46">
        <v>0</v>
      </c>
      <c r="AT507" s="46">
        <f t="shared" si="389"/>
        <v>0</v>
      </c>
      <c r="AU507" s="46">
        <v>0</v>
      </c>
      <c r="AV507" s="46">
        <f t="shared" si="390"/>
        <v>0</v>
      </c>
      <c r="AW507" s="46">
        <v>0</v>
      </c>
      <c r="AX507" s="46">
        <f t="shared" si="391"/>
        <v>0</v>
      </c>
      <c r="AY507" s="46">
        <v>0</v>
      </c>
      <c r="AZ507" s="46">
        <f t="shared" si="394"/>
        <v>0</v>
      </c>
      <c r="BA507" s="46">
        <v>0</v>
      </c>
      <c r="BB507" s="46">
        <f t="shared" si="395"/>
        <v>0</v>
      </c>
      <c r="BC507" s="46">
        <v>0</v>
      </c>
      <c r="BD507" s="46">
        <f t="shared" si="396"/>
        <v>0</v>
      </c>
      <c r="BE507" s="46">
        <v>0</v>
      </c>
      <c r="BF507" s="46">
        <f t="shared" si="397"/>
        <v>0</v>
      </c>
      <c r="BG507" s="46">
        <v>0</v>
      </c>
      <c r="BH507" s="46">
        <f t="shared" si="398"/>
        <v>0</v>
      </c>
      <c r="BI507" s="46">
        <v>0</v>
      </c>
      <c r="BJ507" s="46">
        <f t="shared" si="399"/>
        <v>0</v>
      </c>
      <c r="BK507" s="46">
        <v>0</v>
      </c>
      <c r="BL507" s="46">
        <f t="shared" si="400"/>
        <v>0</v>
      </c>
      <c r="BM507" s="46">
        <v>0</v>
      </c>
      <c r="BN507" s="46">
        <f t="shared" si="401"/>
        <v>0</v>
      </c>
      <c r="BO507" s="46">
        <v>589680</v>
      </c>
      <c r="BP507" s="46">
        <f t="shared" si="402"/>
        <v>613267.20000000007</v>
      </c>
      <c r="BQ507" s="46">
        <v>0</v>
      </c>
      <c r="BR507" s="46">
        <f t="shared" si="403"/>
        <v>0</v>
      </c>
      <c r="BS507" s="46">
        <v>0</v>
      </c>
      <c r="BT507" s="46">
        <f t="shared" si="404"/>
        <v>0</v>
      </c>
      <c r="BU507" s="46">
        <v>0</v>
      </c>
      <c r="BV507" s="46">
        <f t="shared" si="405"/>
        <v>0</v>
      </c>
      <c r="BW507" s="46">
        <v>0</v>
      </c>
      <c r="BX507" s="46">
        <f t="shared" si="406"/>
        <v>0</v>
      </c>
      <c r="BY507" s="46">
        <v>0</v>
      </c>
      <c r="BZ507" s="46">
        <f t="shared" si="407"/>
        <v>0</v>
      </c>
      <c r="CA507" s="47">
        <v>0</v>
      </c>
      <c r="CB507" s="46">
        <f t="shared" si="408"/>
        <v>0</v>
      </c>
      <c r="CC507" s="48">
        <v>0</v>
      </c>
      <c r="CD507" s="46">
        <f t="shared" si="409"/>
        <v>0</v>
      </c>
      <c r="CE507" s="49">
        <v>40</v>
      </c>
      <c r="CF507" s="50">
        <f t="shared" si="413"/>
        <v>15331.680000000002</v>
      </c>
      <c r="CG507" s="51">
        <v>103194</v>
      </c>
      <c r="CH507" s="52"/>
      <c r="CI507" s="52"/>
      <c r="CJ507" s="52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2">
        <f t="shared" si="410"/>
        <v>15331.680000000002</v>
      </c>
      <c r="DA507" s="52">
        <f t="shared" si="410"/>
        <v>15331.680000000002</v>
      </c>
      <c r="DB507" s="52">
        <f t="shared" si="410"/>
        <v>15331.680000000002</v>
      </c>
      <c r="DC507" s="52">
        <f t="shared" si="410"/>
        <v>15331.680000000002</v>
      </c>
      <c r="DD507" s="52">
        <f t="shared" si="410"/>
        <v>15331.680000000002</v>
      </c>
      <c r="DE507" s="52">
        <f t="shared" si="410"/>
        <v>15331.680000000002</v>
      </c>
      <c r="DF507" s="52">
        <f t="shared" si="410"/>
        <v>15331.680000000002</v>
      </c>
      <c r="DG507" s="54">
        <v>486486</v>
      </c>
      <c r="DH507" s="55">
        <v>7</v>
      </c>
      <c r="DI507" s="56" t="s">
        <v>1177</v>
      </c>
      <c r="DJ507" s="57">
        <v>0</v>
      </c>
      <c r="DK507" s="57">
        <v>0</v>
      </c>
      <c r="DL507" s="57">
        <v>0</v>
      </c>
      <c r="DM507" s="57">
        <v>0</v>
      </c>
      <c r="DN507" s="57">
        <v>0</v>
      </c>
      <c r="DO507" s="57">
        <v>0</v>
      </c>
      <c r="DP507" s="58">
        <v>0</v>
      </c>
      <c r="DQ507" s="58">
        <v>0</v>
      </c>
      <c r="DR507" s="58">
        <v>0</v>
      </c>
      <c r="DS507" s="58">
        <v>0</v>
      </c>
    </row>
    <row r="508" spans="1:123" x14ac:dyDescent="0.25">
      <c r="A508" s="30" t="s">
        <v>1660</v>
      </c>
      <c r="B508" s="65">
        <v>2023400</v>
      </c>
      <c r="C508" s="66"/>
      <c r="D508" s="67" t="s">
        <v>1661</v>
      </c>
      <c r="E508" s="34" t="s">
        <v>583</v>
      </c>
      <c r="F508" s="34" t="s">
        <v>461</v>
      </c>
      <c r="G508" s="34" t="s">
        <v>463</v>
      </c>
      <c r="H508" s="34" t="s">
        <v>480</v>
      </c>
      <c r="I508" s="34" t="s">
        <v>584</v>
      </c>
      <c r="J508" s="34" t="s">
        <v>44</v>
      </c>
      <c r="K508" s="34" t="s">
        <v>585</v>
      </c>
      <c r="L508" s="34" t="s">
        <v>467</v>
      </c>
      <c r="M508" s="36">
        <v>1.0415000000000001</v>
      </c>
      <c r="N508" s="69" t="s">
        <v>1456</v>
      </c>
      <c r="O508" s="69" t="s">
        <v>58</v>
      </c>
      <c r="P508" s="37" t="s">
        <v>469</v>
      </c>
      <c r="Q508" s="38">
        <v>2023</v>
      </c>
      <c r="R508" s="39" t="s">
        <v>470</v>
      </c>
      <c r="S508" s="37" t="s">
        <v>471</v>
      </c>
      <c r="T508" s="39" t="s">
        <v>481</v>
      </c>
      <c r="U508" s="39" t="s">
        <v>482</v>
      </c>
      <c r="V508" s="39" t="s">
        <v>587</v>
      </c>
      <c r="W508" s="40" t="s">
        <v>587</v>
      </c>
      <c r="X508" s="40" t="s">
        <v>474</v>
      </c>
      <c r="Y508" s="41"/>
      <c r="Z508" s="274">
        <v>0</v>
      </c>
      <c r="AA508" s="42" t="s">
        <v>505</v>
      </c>
      <c r="AB508" s="43">
        <v>8076304.6563999997</v>
      </c>
      <c r="AC508" s="43">
        <v>0</v>
      </c>
      <c r="AD508" s="43"/>
      <c r="AE508" s="43">
        <v>0</v>
      </c>
      <c r="AF508" s="44"/>
      <c r="AG508" s="45">
        <f t="shared" si="411"/>
        <v>8076304.6799999997</v>
      </c>
      <c r="AH508" s="45">
        <f t="shared" si="412"/>
        <v>8411471.3242200017</v>
      </c>
      <c r="AI508" s="45">
        <f t="shared" si="381"/>
        <v>8411471.3242200017</v>
      </c>
      <c r="AJ508" s="46">
        <v>0</v>
      </c>
      <c r="AK508" s="46">
        <v>0</v>
      </c>
      <c r="AL508" s="46">
        <f t="shared" si="386"/>
        <v>0</v>
      </c>
      <c r="AM508" s="46">
        <v>0</v>
      </c>
      <c r="AN508" s="46">
        <f t="shared" si="393"/>
        <v>0</v>
      </c>
      <c r="AO508" s="46">
        <v>0</v>
      </c>
      <c r="AP508" s="46">
        <f t="shared" si="387"/>
        <v>0</v>
      </c>
      <c r="AQ508" s="46">
        <v>0</v>
      </c>
      <c r="AR508" s="46">
        <f t="shared" si="388"/>
        <v>0</v>
      </c>
      <c r="AS508" s="46">
        <v>0</v>
      </c>
      <c r="AT508" s="46">
        <f t="shared" si="389"/>
        <v>0</v>
      </c>
      <c r="AU508" s="46">
        <v>0</v>
      </c>
      <c r="AV508" s="46">
        <f t="shared" si="390"/>
        <v>0</v>
      </c>
      <c r="AW508" s="46">
        <v>0</v>
      </c>
      <c r="AX508" s="46">
        <f t="shared" si="391"/>
        <v>0</v>
      </c>
      <c r="AY508" s="46">
        <v>0</v>
      </c>
      <c r="AZ508" s="46">
        <f t="shared" si="394"/>
        <v>0</v>
      </c>
      <c r="BA508" s="46">
        <v>0</v>
      </c>
      <c r="BB508" s="46">
        <f t="shared" si="395"/>
        <v>0</v>
      </c>
      <c r="BC508" s="46">
        <v>0</v>
      </c>
      <c r="BD508" s="46">
        <f t="shared" si="396"/>
        <v>0</v>
      </c>
      <c r="BE508" s="46">
        <v>0</v>
      </c>
      <c r="BF508" s="46">
        <f t="shared" si="397"/>
        <v>0</v>
      </c>
      <c r="BG508" s="46">
        <v>403560</v>
      </c>
      <c r="BH508" s="46">
        <f t="shared" si="398"/>
        <v>420307.74000000005</v>
      </c>
      <c r="BI508" s="46">
        <v>403560</v>
      </c>
      <c r="BJ508" s="46">
        <f t="shared" si="399"/>
        <v>420307.74000000005</v>
      </c>
      <c r="BK508" s="46">
        <v>3230840</v>
      </c>
      <c r="BL508" s="46">
        <f t="shared" si="400"/>
        <v>3364919.8600000003</v>
      </c>
      <c r="BM508" s="46">
        <v>3230840</v>
      </c>
      <c r="BN508" s="46">
        <f t="shared" si="401"/>
        <v>3364919.8600000003</v>
      </c>
      <c r="BO508" s="46">
        <v>807504.67999999993</v>
      </c>
      <c r="BP508" s="46">
        <f t="shared" si="402"/>
        <v>841016.12422</v>
      </c>
      <c r="BQ508" s="46">
        <v>0</v>
      </c>
      <c r="BR508" s="46">
        <f t="shared" si="403"/>
        <v>0</v>
      </c>
      <c r="BS508" s="46">
        <v>0</v>
      </c>
      <c r="BT508" s="46">
        <f t="shared" si="404"/>
        <v>0</v>
      </c>
      <c r="BU508" s="46">
        <v>0</v>
      </c>
      <c r="BV508" s="46">
        <f t="shared" si="405"/>
        <v>0</v>
      </c>
      <c r="BW508" s="46">
        <v>0</v>
      </c>
      <c r="BX508" s="46">
        <f t="shared" si="406"/>
        <v>0</v>
      </c>
      <c r="BY508" s="46">
        <v>0</v>
      </c>
      <c r="BZ508" s="46">
        <f t="shared" si="407"/>
        <v>0</v>
      </c>
      <c r="CA508" s="47">
        <v>0</v>
      </c>
      <c r="CB508" s="46">
        <f t="shared" si="408"/>
        <v>0</v>
      </c>
      <c r="CC508" s="48">
        <v>0</v>
      </c>
      <c r="CD508" s="46">
        <f t="shared" si="409"/>
        <v>0</v>
      </c>
      <c r="CE508" s="49">
        <v>40</v>
      </c>
      <c r="CF508" s="50">
        <f t="shared" si="413"/>
        <v>210286.78310550004</v>
      </c>
      <c r="CG508" s="51">
        <v>1413353.3190000001</v>
      </c>
      <c r="CH508" s="52"/>
      <c r="CI508" s="52"/>
      <c r="CJ508" s="52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2">
        <f t="shared" si="410"/>
        <v>210286.78310550004</v>
      </c>
      <c r="DA508" s="52">
        <f t="shared" si="410"/>
        <v>210286.78310550004</v>
      </c>
      <c r="DB508" s="52">
        <f t="shared" si="410"/>
        <v>210286.78310550004</v>
      </c>
      <c r="DC508" s="52">
        <f t="shared" si="410"/>
        <v>210286.78310550004</v>
      </c>
      <c r="DD508" s="52">
        <f t="shared" si="410"/>
        <v>210286.78310550004</v>
      </c>
      <c r="DE508" s="52">
        <f t="shared" si="410"/>
        <v>210286.78310550004</v>
      </c>
      <c r="DF508" s="52">
        <f t="shared" si="410"/>
        <v>210286.78310550004</v>
      </c>
      <c r="DG508" s="54">
        <v>6662951.3609999996</v>
      </c>
      <c r="DH508" s="55">
        <v>7</v>
      </c>
      <c r="DI508" s="56" t="s">
        <v>588</v>
      </c>
      <c r="DJ508" s="57">
        <v>0</v>
      </c>
      <c r="DK508" s="57">
        <v>0</v>
      </c>
      <c r="DL508" s="57">
        <v>0</v>
      </c>
      <c r="DM508" s="57">
        <v>0</v>
      </c>
      <c r="DN508" s="57">
        <v>0</v>
      </c>
      <c r="DO508" s="57">
        <v>0</v>
      </c>
      <c r="DP508" s="58">
        <v>0</v>
      </c>
      <c r="DQ508" s="58">
        <v>0</v>
      </c>
      <c r="DR508" s="58">
        <v>0</v>
      </c>
      <c r="DS508" s="58">
        <v>0</v>
      </c>
    </row>
    <row r="509" spans="1:123" x14ac:dyDescent="0.25">
      <c r="A509" s="30" t="s">
        <v>1662</v>
      </c>
      <c r="B509" s="65">
        <v>2023402</v>
      </c>
      <c r="C509" s="66"/>
      <c r="D509" s="67" t="s">
        <v>1663</v>
      </c>
      <c r="E509" s="34" t="s">
        <v>583</v>
      </c>
      <c r="F509" s="34" t="s">
        <v>461</v>
      </c>
      <c r="G509" s="34" t="s">
        <v>463</v>
      </c>
      <c r="H509" s="34" t="s">
        <v>480</v>
      </c>
      <c r="I509" s="34" t="s">
        <v>584</v>
      </c>
      <c r="J509" s="34" t="s">
        <v>44</v>
      </c>
      <c r="K509" s="34" t="s">
        <v>585</v>
      </c>
      <c r="L509" s="34" t="s">
        <v>467</v>
      </c>
      <c r="M509" s="36">
        <v>1.0415000000000001</v>
      </c>
      <c r="N509" s="69" t="s">
        <v>1456</v>
      </c>
      <c r="O509" s="69" t="s">
        <v>58</v>
      </c>
      <c r="P509" s="37" t="s">
        <v>469</v>
      </c>
      <c r="Q509" s="38">
        <v>2023</v>
      </c>
      <c r="R509" s="39" t="s">
        <v>470</v>
      </c>
      <c r="S509" s="37" t="s">
        <v>471</v>
      </c>
      <c r="T509" s="39" t="s">
        <v>481</v>
      </c>
      <c r="U509" s="39" t="s">
        <v>482</v>
      </c>
      <c r="V509" s="39" t="s">
        <v>587</v>
      </c>
      <c r="W509" s="40" t="s">
        <v>587</v>
      </c>
      <c r="X509" s="40" t="s">
        <v>474</v>
      </c>
      <c r="Y509" s="41"/>
      <c r="Z509" s="274">
        <v>0</v>
      </c>
      <c r="AA509" s="42" t="s">
        <v>505</v>
      </c>
      <c r="AB509" s="43">
        <v>2634137.1516</v>
      </c>
      <c r="AC509" s="43">
        <v>0</v>
      </c>
      <c r="AD509" s="43"/>
      <c r="AE509" s="43">
        <v>0</v>
      </c>
      <c r="AF509" s="44"/>
      <c r="AG509" s="45">
        <f t="shared" si="411"/>
        <v>2634137.6000000001</v>
      </c>
      <c r="AH509" s="45">
        <f t="shared" si="412"/>
        <v>2743454.3104000003</v>
      </c>
      <c r="AI509" s="45">
        <f t="shared" si="381"/>
        <v>2743454.3104000003</v>
      </c>
      <c r="AJ509" s="46">
        <v>0</v>
      </c>
      <c r="AK509" s="46">
        <v>0</v>
      </c>
      <c r="AL509" s="46">
        <f t="shared" si="386"/>
        <v>0</v>
      </c>
      <c r="AM509" s="46">
        <v>0</v>
      </c>
      <c r="AN509" s="46">
        <f t="shared" si="393"/>
        <v>0</v>
      </c>
      <c r="AO509" s="46">
        <v>0</v>
      </c>
      <c r="AP509" s="46">
        <f t="shared" si="387"/>
        <v>0</v>
      </c>
      <c r="AQ509" s="46">
        <v>0</v>
      </c>
      <c r="AR509" s="46">
        <f t="shared" si="388"/>
        <v>0</v>
      </c>
      <c r="AS509" s="46">
        <v>0</v>
      </c>
      <c r="AT509" s="46">
        <f t="shared" si="389"/>
        <v>0</v>
      </c>
      <c r="AU509" s="46">
        <v>0</v>
      </c>
      <c r="AV509" s="46">
        <f t="shared" si="390"/>
        <v>0</v>
      </c>
      <c r="AW509" s="46">
        <v>0</v>
      </c>
      <c r="AX509" s="46">
        <f t="shared" si="391"/>
        <v>0</v>
      </c>
      <c r="AY509" s="46">
        <v>0</v>
      </c>
      <c r="AZ509" s="46">
        <f t="shared" si="394"/>
        <v>0</v>
      </c>
      <c r="BA509" s="46">
        <v>0</v>
      </c>
      <c r="BB509" s="46">
        <f t="shared" si="395"/>
        <v>0</v>
      </c>
      <c r="BC509" s="46">
        <v>0</v>
      </c>
      <c r="BD509" s="46">
        <f t="shared" si="396"/>
        <v>0</v>
      </c>
      <c r="BE509" s="46">
        <v>0</v>
      </c>
      <c r="BF509" s="46">
        <f t="shared" si="397"/>
        <v>0</v>
      </c>
      <c r="BG509" s="46">
        <v>0</v>
      </c>
      <c r="BH509" s="46">
        <f t="shared" si="398"/>
        <v>0</v>
      </c>
      <c r="BI509" s="46">
        <v>0</v>
      </c>
      <c r="BJ509" s="46">
        <f t="shared" si="399"/>
        <v>0</v>
      </c>
      <c r="BK509" s="46">
        <v>0</v>
      </c>
      <c r="BL509" s="46">
        <f t="shared" si="400"/>
        <v>0</v>
      </c>
      <c r="BM509" s="46">
        <v>0</v>
      </c>
      <c r="BN509" s="46">
        <f t="shared" si="401"/>
        <v>0</v>
      </c>
      <c r="BO509" s="46">
        <v>0</v>
      </c>
      <c r="BP509" s="46">
        <f t="shared" si="402"/>
        <v>0</v>
      </c>
      <c r="BQ509" s="46">
        <v>0</v>
      </c>
      <c r="BR509" s="46">
        <f t="shared" si="403"/>
        <v>0</v>
      </c>
      <c r="BS509" s="46">
        <v>0</v>
      </c>
      <c r="BT509" s="46">
        <f t="shared" si="404"/>
        <v>0</v>
      </c>
      <c r="BU509" s="46">
        <v>132160</v>
      </c>
      <c r="BV509" s="46">
        <f t="shared" si="405"/>
        <v>137644.64000000001</v>
      </c>
      <c r="BW509" s="46">
        <v>132160</v>
      </c>
      <c r="BX509" s="46">
        <f t="shared" si="406"/>
        <v>137644.64000000001</v>
      </c>
      <c r="BY509" s="46">
        <v>1053740</v>
      </c>
      <c r="BZ509" s="46">
        <f t="shared" si="407"/>
        <v>1097470.2100000002</v>
      </c>
      <c r="CA509" s="47">
        <v>1053740</v>
      </c>
      <c r="CB509" s="46">
        <f t="shared" si="408"/>
        <v>1097470.2100000002</v>
      </c>
      <c r="CC509" s="48">
        <v>262337.59999999998</v>
      </c>
      <c r="CD509" s="46">
        <f t="shared" si="409"/>
        <v>273224.61040000001</v>
      </c>
      <c r="CE509" s="74">
        <v>40</v>
      </c>
      <c r="CF509" s="50">
        <f t="shared" si="413"/>
        <v>68586.357760000014</v>
      </c>
      <c r="CG509" s="51">
        <v>0</v>
      </c>
      <c r="CH509" s="52"/>
      <c r="CI509" s="52"/>
      <c r="CJ509" s="52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4">
        <v>2634137.6000000001</v>
      </c>
      <c r="DH509" s="55">
        <v>0</v>
      </c>
      <c r="DI509" s="56" t="s">
        <v>588</v>
      </c>
      <c r="DJ509" s="57">
        <v>0</v>
      </c>
      <c r="DK509" s="57">
        <v>0</v>
      </c>
      <c r="DL509" s="57">
        <v>0</v>
      </c>
      <c r="DM509" s="57">
        <v>0</v>
      </c>
      <c r="DN509" s="57">
        <v>0</v>
      </c>
      <c r="DO509" s="57">
        <v>0</v>
      </c>
      <c r="DP509" s="58">
        <v>0</v>
      </c>
      <c r="DQ509" s="58">
        <v>0</v>
      </c>
      <c r="DR509" s="58">
        <v>0</v>
      </c>
      <c r="DS509" s="58">
        <v>0</v>
      </c>
    </row>
    <row r="510" spans="1:123" x14ac:dyDescent="0.25">
      <c r="A510" s="30" t="s">
        <v>1664</v>
      </c>
      <c r="B510" s="65">
        <v>2023406</v>
      </c>
      <c r="C510" s="66"/>
      <c r="D510" s="67" t="s">
        <v>832</v>
      </c>
      <c r="E510" s="34" t="s">
        <v>478</v>
      </c>
      <c r="F510" s="34" t="s">
        <v>833</v>
      </c>
      <c r="G510" s="34" t="s">
        <v>463</v>
      </c>
      <c r="H510" s="34" t="s">
        <v>722</v>
      </c>
      <c r="I510" s="34" t="s">
        <v>704</v>
      </c>
      <c r="J510" s="34" t="s">
        <v>94</v>
      </c>
      <c r="K510" s="34" t="s">
        <v>491</v>
      </c>
      <c r="L510" s="34" t="s">
        <v>492</v>
      </c>
      <c r="M510" s="36">
        <v>1.04</v>
      </c>
      <c r="N510" s="69" t="s">
        <v>586</v>
      </c>
      <c r="O510" s="69" t="s">
        <v>30</v>
      </c>
      <c r="P510" s="37" t="s">
        <v>493</v>
      </c>
      <c r="Q510" s="38">
        <v>2023</v>
      </c>
      <c r="R510" s="39" t="s">
        <v>30</v>
      </c>
      <c r="S510" s="37" t="s">
        <v>469</v>
      </c>
      <c r="T510" s="39" t="s">
        <v>494</v>
      </c>
      <c r="U510" s="39" t="s">
        <v>495</v>
      </c>
      <c r="V510" s="39" t="s">
        <v>496</v>
      </c>
      <c r="W510" s="40" t="s">
        <v>834</v>
      </c>
      <c r="X510" s="40" t="s">
        <v>680</v>
      </c>
      <c r="Y510" s="41"/>
      <c r="Z510" s="274">
        <v>0</v>
      </c>
      <c r="AA510" s="42" t="s">
        <v>505</v>
      </c>
      <c r="AB510" s="43">
        <v>225000</v>
      </c>
      <c r="AC510" s="43">
        <v>0</v>
      </c>
      <c r="AD510" s="43"/>
      <c r="AE510" s="43">
        <v>0</v>
      </c>
      <c r="AF510" s="44"/>
      <c r="AG510" s="45">
        <f t="shared" si="411"/>
        <v>225000</v>
      </c>
      <c r="AH510" s="45">
        <f t="shared" si="412"/>
        <v>234000</v>
      </c>
      <c r="AI510" s="45">
        <f t="shared" si="381"/>
        <v>234000</v>
      </c>
      <c r="AJ510" s="46">
        <v>0</v>
      </c>
      <c r="AK510" s="46">
        <v>0</v>
      </c>
      <c r="AL510" s="46">
        <f t="shared" si="386"/>
        <v>0</v>
      </c>
      <c r="AM510" s="46">
        <v>0</v>
      </c>
      <c r="AN510" s="46">
        <f t="shared" si="393"/>
        <v>0</v>
      </c>
      <c r="AO510" s="46">
        <v>0</v>
      </c>
      <c r="AP510" s="46">
        <f t="shared" si="387"/>
        <v>0</v>
      </c>
      <c r="AQ510" s="46">
        <v>0</v>
      </c>
      <c r="AR510" s="46">
        <f t="shared" si="388"/>
        <v>0</v>
      </c>
      <c r="AS510" s="46">
        <v>0</v>
      </c>
      <c r="AT510" s="46">
        <f t="shared" si="389"/>
        <v>0</v>
      </c>
      <c r="AU510" s="46">
        <v>0</v>
      </c>
      <c r="AV510" s="46">
        <f t="shared" si="390"/>
        <v>0</v>
      </c>
      <c r="AW510" s="46">
        <v>225000</v>
      </c>
      <c r="AX510" s="46">
        <f t="shared" si="391"/>
        <v>234000</v>
      </c>
      <c r="AY510" s="46">
        <v>0</v>
      </c>
      <c r="AZ510" s="46">
        <f t="shared" si="394"/>
        <v>0</v>
      </c>
      <c r="BA510" s="46">
        <v>0</v>
      </c>
      <c r="BB510" s="46">
        <f t="shared" si="395"/>
        <v>0</v>
      </c>
      <c r="BC510" s="46">
        <v>0</v>
      </c>
      <c r="BD510" s="46">
        <f t="shared" si="396"/>
        <v>0</v>
      </c>
      <c r="BE510" s="46">
        <v>0</v>
      </c>
      <c r="BF510" s="46">
        <f t="shared" si="397"/>
        <v>0</v>
      </c>
      <c r="BG510" s="46">
        <v>0</v>
      </c>
      <c r="BH510" s="46">
        <f t="shared" si="398"/>
        <v>0</v>
      </c>
      <c r="BI510" s="46">
        <v>0</v>
      </c>
      <c r="BJ510" s="46">
        <f t="shared" si="399"/>
        <v>0</v>
      </c>
      <c r="BK510" s="46">
        <v>0</v>
      </c>
      <c r="BL510" s="46">
        <f t="shared" si="400"/>
        <v>0</v>
      </c>
      <c r="BM510" s="46">
        <v>0</v>
      </c>
      <c r="BN510" s="46">
        <f t="shared" si="401"/>
        <v>0</v>
      </c>
      <c r="BO510" s="46">
        <v>0</v>
      </c>
      <c r="BP510" s="46">
        <f t="shared" si="402"/>
        <v>0</v>
      </c>
      <c r="BQ510" s="46">
        <v>0</v>
      </c>
      <c r="BR510" s="46">
        <f t="shared" si="403"/>
        <v>0</v>
      </c>
      <c r="BS510" s="46">
        <v>0</v>
      </c>
      <c r="BT510" s="46">
        <f t="shared" si="404"/>
        <v>0</v>
      </c>
      <c r="BU510" s="46">
        <v>0</v>
      </c>
      <c r="BV510" s="46">
        <f t="shared" si="405"/>
        <v>0</v>
      </c>
      <c r="BW510" s="46">
        <v>0</v>
      </c>
      <c r="BX510" s="46">
        <f t="shared" si="406"/>
        <v>0</v>
      </c>
      <c r="BY510" s="46">
        <v>0</v>
      </c>
      <c r="BZ510" s="46">
        <f t="shared" si="407"/>
        <v>0</v>
      </c>
      <c r="CA510" s="47">
        <v>0</v>
      </c>
      <c r="CB510" s="46">
        <f t="shared" si="408"/>
        <v>0</v>
      </c>
      <c r="CC510" s="48">
        <v>0</v>
      </c>
      <c r="CD510" s="46">
        <f t="shared" si="409"/>
        <v>0</v>
      </c>
      <c r="CE510" s="49">
        <v>7</v>
      </c>
      <c r="CF510" s="50">
        <f t="shared" si="413"/>
        <v>33428.571428571428</v>
      </c>
      <c r="CG510" s="51">
        <v>224999.99999999997</v>
      </c>
      <c r="CH510" s="52"/>
      <c r="CI510" s="52"/>
      <c r="CJ510" s="52"/>
      <c r="CK510" s="53"/>
      <c r="CL510" s="53"/>
      <c r="CM510" s="53"/>
      <c r="CN510" s="53"/>
      <c r="CO510" s="53"/>
      <c r="CP510" s="53"/>
      <c r="CQ510" s="52">
        <f t="shared" ref="CQ510:CW510" si="414">$CF510</f>
        <v>33428.571428571428</v>
      </c>
      <c r="CR510" s="52">
        <f t="shared" si="414"/>
        <v>33428.571428571428</v>
      </c>
      <c r="CS510" s="52">
        <f t="shared" si="414"/>
        <v>33428.571428571428</v>
      </c>
      <c r="CT510" s="52">
        <f t="shared" si="414"/>
        <v>33428.571428571428</v>
      </c>
      <c r="CU510" s="52">
        <f t="shared" si="414"/>
        <v>33428.571428571428</v>
      </c>
      <c r="CV510" s="52">
        <f t="shared" si="414"/>
        <v>33428.571428571428</v>
      </c>
      <c r="CW510" s="52">
        <f t="shared" si="414"/>
        <v>33428.571428571428</v>
      </c>
      <c r="CX510" s="52"/>
      <c r="CY510" s="52"/>
      <c r="CZ510" s="52"/>
      <c r="DA510" s="52"/>
      <c r="DB510" s="52"/>
      <c r="DC510" s="52"/>
      <c r="DD510" s="52"/>
      <c r="DE510" s="52"/>
      <c r="DF510" s="52"/>
      <c r="DG510" s="54">
        <v>0</v>
      </c>
      <c r="DH510" s="55">
        <v>7</v>
      </c>
      <c r="DI510" s="56" t="s">
        <v>756</v>
      </c>
      <c r="DJ510" s="57">
        <v>0</v>
      </c>
      <c r="DK510" s="57">
        <v>0</v>
      </c>
      <c r="DL510" s="57">
        <v>0</v>
      </c>
      <c r="DM510" s="57">
        <v>0</v>
      </c>
      <c r="DN510" s="57">
        <v>0</v>
      </c>
      <c r="DO510" s="57">
        <v>0</v>
      </c>
      <c r="DP510" s="58">
        <v>0</v>
      </c>
      <c r="DQ510" s="58">
        <v>0</v>
      </c>
      <c r="DR510" s="58">
        <v>0</v>
      </c>
      <c r="DS510" s="58">
        <v>0</v>
      </c>
    </row>
    <row r="511" spans="1:123" x14ac:dyDescent="0.25">
      <c r="A511" s="30" t="s">
        <v>1665</v>
      </c>
      <c r="B511" s="65">
        <v>2023420</v>
      </c>
      <c r="C511" s="66"/>
      <c r="D511" s="67" t="s">
        <v>1666</v>
      </c>
      <c r="E511" s="34" t="s">
        <v>863</v>
      </c>
      <c r="F511" s="34" t="s">
        <v>833</v>
      </c>
      <c r="G511" s="34" t="s">
        <v>463</v>
      </c>
      <c r="H511" s="34" t="s">
        <v>722</v>
      </c>
      <c r="I511" s="34" t="s">
        <v>704</v>
      </c>
      <c r="J511" s="34" t="s">
        <v>1180</v>
      </c>
      <c r="K511" s="34" t="s">
        <v>491</v>
      </c>
      <c r="L511" s="34" t="s">
        <v>492</v>
      </c>
      <c r="M511" s="36">
        <v>1.04</v>
      </c>
      <c r="N511" s="69" t="s">
        <v>468</v>
      </c>
      <c r="O511" s="69" t="s">
        <v>30</v>
      </c>
      <c r="P511" s="37" t="s">
        <v>493</v>
      </c>
      <c r="Q511" s="38">
        <v>2023</v>
      </c>
      <c r="R511" s="39" t="s">
        <v>58</v>
      </c>
      <c r="S511" s="37" t="s">
        <v>469</v>
      </c>
      <c r="T511" s="39" t="s">
        <v>494</v>
      </c>
      <c r="U511" s="39" t="s">
        <v>495</v>
      </c>
      <c r="V511" s="39" t="s">
        <v>496</v>
      </c>
      <c r="W511" s="40" t="s">
        <v>1297</v>
      </c>
      <c r="X511" s="40" t="s">
        <v>680</v>
      </c>
      <c r="Y511" s="41"/>
      <c r="Z511" s="274">
        <v>0</v>
      </c>
      <c r="AA511" s="42"/>
      <c r="AB511" s="43">
        <v>36400</v>
      </c>
      <c r="AC511" s="43">
        <v>0</v>
      </c>
      <c r="AD511" s="43"/>
      <c r="AE511" s="43">
        <v>0</v>
      </c>
      <c r="AF511" s="44"/>
      <c r="AG511" s="45">
        <f t="shared" si="411"/>
        <v>36400</v>
      </c>
      <c r="AH511" s="45">
        <f t="shared" si="412"/>
        <v>37856</v>
      </c>
      <c r="AI511" s="45">
        <f t="shared" si="381"/>
        <v>37856</v>
      </c>
      <c r="AJ511" s="46">
        <v>0</v>
      </c>
      <c r="AK511" s="46">
        <v>0</v>
      </c>
      <c r="AL511" s="46">
        <f t="shared" si="386"/>
        <v>0</v>
      </c>
      <c r="AM511" s="46">
        <v>0</v>
      </c>
      <c r="AN511" s="46">
        <f t="shared" si="393"/>
        <v>0</v>
      </c>
      <c r="AO511" s="46">
        <v>36400</v>
      </c>
      <c r="AP511" s="46">
        <f t="shared" si="387"/>
        <v>37856</v>
      </c>
      <c r="AQ511" s="46">
        <v>0</v>
      </c>
      <c r="AR511" s="46">
        <f t="shared" si="388"/>
        <v>0</v>
      </c>
      <c r="AS511" s="46">
        <v>0</v>
      </c>
      <c r="AT511" s="46">
        <f t="shared" si="389"/>
        <v>0</v>
      </c>
      <c r="AU511" s="46">
        <v>0</v>
      </c>
      <c r="AV511" s="46">
        <f t="shared" si="390"/>
        <v>0</v>
      </c>
      <c r="AW511" s="46">
        <v>0</v>
      </c>
      <c r="AX511" s="46">
        <f t="shared" si="391"/>
        <v>0</v>
      </c>
      <c r="AY511" s="46">
        <v>0</v>
      </c>
      <c r="AZ511" s="46">
        <f t="shared" si="394"/>
        <v>0</v>
      </c>
      <c r="BA511" s="46">
        <v>0</v>
      </c>
      <c r="BB511" s="46">
        <f t="shared" si="395"/>
        <v>0</v>
      </c>
      <c r="BC511" s="46">
        <v>0</v>
      </c>
      <c r="BD511" s="46">
        <f t="shared" si="396"/>
        <v>0</v>
      </c>
      <c r="BE511" s="46">
        <v>0</v>
      </c>
      <c r="BF511" s="46">
        <f t="shared" si="397"/>
        <v>0</v>
      </c>
      <c r="BG511" s="46">
        <v>0</v>
      </c>
      <c r="BH511" s="46">
        <f t="shared" si="398"/>
        <v>0</v>
      </c>
      <c r="BI511" s="46">
        <v>0</v>
      </c>
      <c r="BJ511" s="46">
        <f t="shared" si="399"/>
        <v>0</v>
      </c>
      <c r="BK511" s="46">
        <v>0</v>
      </c>
      <c r="BL511" s="46">
        <f t="shared" si="400"/>
        <v>0</v>
      </c>
      <c r="BM511" s="46">
        <v>0</v>
      </c>
      <c r="BN511" s="46">
        <f t="shared" si="401"/>
        <v>0</v>
      </c>
      <c r="BO511" s="46">
        <v>0</v>
      </c>
      <c r="BP511" s="46">
        <f t="shared" si="402"/>
        <v>0</v>
      </c>
      <c r="BQ511" s="46">
        <v>0</v>
      </c>
      <c r="BR511" s="46">
        <f t="shared" si="403"/>
        <v>0</v>
      </c>
      <c r="BS511" s="46">
        <v>0</v>
      </c>
      <c r="BT511" s="46">
        <f t="shared" si="404"/>
        <v>0</v>
      </c>
      <c r="BU511" s="46">
        <v>0</v>
      </c>
      <c r="BV511" s="46">
        <f t="shared" si="405"/>
        <v>0</v>
      </c>
      <c r="BW511" s="46">
        <v>0</v>
      </c>
      <c r="BX511" s="46">
        <f t="shared" si="406"/>
        <v>0</v>
      </c>
      <c r="BY511" s="46">
        <v>0</v>
      </c>
      <c r="BZ511" s="46">
        <f t="shared" si="407"/>
        <v>0</v>
      </c>
      <c r="CA511" s="47">
        <v>0</v>
      </c>
      <c r="CB511" s="46">
        <f t="shared" si="408"/>
        <v>0</v>
      </c>
      <c r="CC511" s="48">
        <v>0</v>
      </c>
      <c r="CD511" s="46">
        <f t="shared" si="409"/>
        <v>0</v>
      </c>
      <c r="CE511" s="49">
        <v>10</v>
      </c>
      <c r="CF511" s="50">
        <f t="shared" si="413"/>
        <v>3785.6</v>
      </c>
      <c r="CG511" s="51">
        <v>36400</v>
      </c>
      <c r="CH511" s="52"/>
      <c r="CI511" s="52"/>
      <c r="CJ511" s="52"/>
      <c r="CK511" s="53"/>
      <c r="CL511" s="53"/>
      <c r="CM511" s="52">
        <f t="shared" ref="CM511:CW514" si="415">$CF511</f>
        <v>3785.6</v>
      </c>
      <c r="CN511" s="52">
        <f t="shared" si="415"/>
        <v>3785.6</v>
      </c>
      <c r="CO511" s="52">
        <f t="shared" si="415"/>
        <v>3785.6</v>
      </c>
      <c r="CP511" s="52">
        <f t="shared" si="415"/>
        <v>3785.6</v>
      </c>
      <c r="CQ511" s="52">
        <f t="shared" si="415"/>
        <v>3785.6</v>
      </c>
      <c r="CR511" s="52">
        <f t="shared" si="415"/>
        <v>3785.6</v>
      </c>
      <c r="CS511" s="52">
        <f t="shared" si="415"/>
        <v>3785.6</v>
      </c>
      <c r="CT511" s="52">
        <f t="shared" si="415"/>
        <v>3785.6</v>
      </c>
      <c r="CU511" s="52">
        <f t="shared" si="415"/>
        <v>3785.6</v>
      </c>
      <c r="CV511" s="52">
        <f t="shared" si="415"/>
        <v>3785.6</v>
      </c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4">
        <v>0</v>
      </c>
      <c r="DH511" s="55">
        <v>10</v>
      </c>
      <c r="DI511" s="56" t="s">
        <v>756</v>
      </c>
      <c r="DJ511" s="57">
        <v>0</v>
      </c>
      <c r="DK511" s="57">
        <v>0</v>
      </c>
      <c r="DL511" s="57">
        <v>0</v>
      </c>
      <c r="DM511" s="57">
        <v>0</v>
      </c>
      <c r="DN511" s="57">
        <v>36400</v>
      </c>
      <c r="DO511" s="57">
        <v>0</v>
      </c>
      <c r="DP511" s="58">
        <v>0</v>
      </c>
      <c r="DQ511" s="58">
        <v>0</v>
      </c>
      <c r="DR511" s="58">
        <v>0</v>
      </c>
      <c r="DS511" s="58">
        <v>473.2</v>
      </c>
    </row>
    <row r="512" spans="1:123" x14ac:dyDescent="0.25">
      <c r="A512" s="30" t="s">
        <v>1667</v>
      </c>
      <c r="B512" s="65">
        <v>2023421</v>
      </c>
      <c r="C512" s="66"/>
      <c r="D512" s="67" t="s">
        <v>1668</v>
      </c>
      <c r="E512" s="34" t="s">
        <v>863</v>
      </c>
      <c r="F512" s="34" t="s">
        <v>833</v>
      </c>
      <c r="G512" s="34" t="s">
        <v>463</v>
      </c>
      <c r="H512" s="34" t="s">
        <v>722</v>
      </c>
      <c r="I512" s="34" t="s">
        <v>704</v>
      </c>
      <c r="J512" s="34" t="s">
        <v>1180</v>
      </c>
      <c r="K512" s="34" t="s">
        <v>491</v>
      </c>
      <c r="L512" s="34" t="s">
        <v>492</v>
      </c>
      <c r="M512" s="36">
        <v>1.04</v>
      </c>
      <c r="N512" s="69" t="s">
        <v>468</v>
      </c>
      <c r="O512" s="69" t="s">
        <v>30</v>
      </c>
      <c r="P512" s="37" t="s">
        <v>493</v>
      </c>
      <c r="Q512" s="38">
        <v>2023</v>
      </c>
      <c r="R512" s="39" t="s">
        <v>58</v>
      </c>
      <c r="S512" s="37" t="s">
        <v>469</v>
      </c>
      <c r="T512" s="39" t="s">
        <v>494</v>
      </c>
      <c r="U512" s="39" t="s">
        <v>495</v>
      </c>
      <c r="V512" s="39" t="s">
        <v>496</v>
      </c>
      <c r="W512" s="40" t="s">
        <v>1297</v>
      </c>
      <c r="X512" s="40" t="s">
        <v>680</v>
      </c>
      <c r="Y512" s="41"/>
      <c r="Z512" s="274">
        <v>0</v>
      </c>
      <c r="AA512" s="42"/>
      <c r="AB512" s="43">
        <v>14560</v>
      </c>
      <c r="AC512" s="43">
        <v>0</v>
      </c>
      <c r="AD512" s="43"/>
      <c r="AE512" s="43">
        <v>0</v>
      </c>
      <c r="AF512" s="44"/>
      <c r="AG512" s="45">
        <f t="shared" si="411"/>
        <v>14560</v>
      </c>
      <c r="AH512" s="45">
        <f t="shared" si="412"/>
        <v>15142.4</v>
      </c>
      <c r="AI512" s="45">
        <f t="shared" si="381"/>
        <v>15142.4</v>
      </c>
      <c r="AJ512" s="46">
        <v>0</v>
      </c>
      <c r="AK512" s="46">
        <v>0</v>
      </c>
      <c r="AL512" s="46">
        <f t="shared" si="386"/>
        <v>0</v>
      </c>
      <c r="AM512" s="46">
        <v>0</v>
      </c>
      <c r="AN512" s="46">
        <f t="shared" si="393"/>
        <v>0</v>
      </c>
      <c r="AO512" s="46">
        <v>0</v>
      </c>
      <c r="AP512" s="46">
        <f t="shared" si="387"/>
        <v>0</v>
      </c>
      <c r="AQ512" s="46">
        <v>14560</v>
      </c>
      <c r="AR512" s="46">
        <f t="shared" si="388"/>
        <v>15142.4</v>
      </c>
      <c r="AS512" s="46">
        <v>0</v>
      </c>
      <c r="AT512" s="46">
        <f t="shared" si="389"/>
        <v>0</v>
      </c>
      <c r="AU512" s="46">
        <v>0</v>
      </c>
      <c r="AV512" s="46">
        <f t="shared" si="390"/>
        <v>0</v>
      </c>
      <c r="AW512" s="46">
        <v>0</v>
      </c>
      <c r="AX512" s="46">
        <f t="shared" si="391"/>
        <v>0</v>
      </c>
      <c r="AY512" s="46">
        <v>0</v>
      </c>
      <c r="AZ512" s="46">
        <f t="shared" si="394"/>
        <v>0</v>
      </c>
      <c r="BA512" s="46">
        <v>0</v>
      </c>
      <c r="BB512" s="46">
        <f t="shared" si="395"/>
        <v>0</v>
      </c>
      <c r="BC512" s="46">
        <v>0</v>
      </c>
      <c r="BD512" s="46">
        <f t="shared" si="396"/>
        <v>0</v>
      </c>
      <c r="BE512" s="46">
        <v>0</v>
      </c>
      <c r="BF512" s="46">
        <f t="shared" si="397"/>
        <v>0</v>
      </c>
      <c r="BG512" s="46">
        <v>0</v>
      </c>
      <c r="BH512" s="46">
        <f t="shared" si="398"/>
        <v>0</v>
      </c>
      <c r="BI512" s="46">
        <v>0</v>
      </c>
      <c r="BJ512" s="46">
        <f t="shared" si="399"/>
        <v>0</v>
      </c>
      <c r="BK512" s="46">
        <v>0</v>
      </c>
      <c r="BL512" s="46">
        <f t="shared" si="400"/>
        <v>0</v>
      </c>
      <c r="BM512" s="46">
        <v>0</v>
      </c>
      <c r="BN512" s="46">
        <f t="shared" si="401"/>
        <v>0</v>
      </c>
      <c r="BO512" s="46">
        <v>0</v>
      </c>
      <c r="BP512" s="46">
        <f t="shared" si="402"/>
        <v>0</v>
      </c>
      <c r="BQ512" s="46">
        <v>0</v>
      </c>
      <c r="BR512" s="46">
        <f t="shared" si="403"/>
        <v>0</v>
      </c>
      <c r="BS512" s="46">
        <v>0</v>
      </c>
      <c r="BT512" s="46">
        <f t="shared" si="404"/>
        <v>0</v>
      </c>
      <c r="BU512" s="46">
        <v>0</v>
      </c>
      <c r="BV512" s="46">
        <f t="shared" si="405"/>
        <v>0</v>
      </c>
      <c r="BW512" s="46">
        <v>0</v>
      </c>
      <c r="BX512" s="46">
        <f t="shared" si="406"/>
        <v>0</v>
      </c>
      <c r="BY512" s="46">
        <v>0</v>
      </c>
      <c r="BZ512" s="46">
        <f t="shared" si="407"/>
        <v>0</v>
      </c>
      <c r="CA512" s="47">
        <v>0</v>
      </c>
      <c r="CB512" s="46">
        <f t="shared" si="408"/>
        <v>0</v>
      </c>
      <c r="CC512" s="48">
        <v>0</v>
      </c>
      <c r="CD512" s="46">
        <f t="shared" si="409"/>
        <v>0</v>
      </c>
      <c r="CE512" s="49">
        <v>10</v>
      </c>
      <c r="CF512" s="50">
        <f t="shared" si="413"/>
        <v>1514.24</v>
      </c>
      <c r="CG512" s="51">
        <v>14560</v>
      </c>
      <c r="CH512" s="52"/>
      <c r="CI512" s="52"/>
      <c r="CJ512" s="52"/>
      <c r="CK512" s="53"/>
      <c r="CL512" s="53"/>
      <c r="CM512" s="53"/>
      <c r="CN512" s="52">
        <f t="shared" si="415"/>
        <v>1514.24</v>
      </c>
      <c r="CO512" s="52">
        <f t="shared" si="415"/>
        <v>1514.24</v>
      </c>
      <c r="CP512" s="52">
        <f t="shared" si="415"/>
        <v>1514.24</v>
      </c>
      <c r="CQ512" s="52">
        <f t="shared" si="415"/>
        <v>1514.24</v>
      </c>
      <c r="CR512" s="52">
        <f t="shared" si="415"/>
        <v>1514.24</v>
      </c>
      <c r="CS512" s="52">
        <f t="shared" si="415"/>
        <v>1514.24</v>
      </c>
      <c r="CT512" s="52">
        <f t="shared" si="415"/>
        <v>1514.24</v>
      </c>
      <c r="CU512" s="52">
        <f t="shared" si="415"/>
        <v>1514.24</v>
      </c>
      <c r="CV512" s="52">
        <f t="shared" si="415"/>
        <v>1514.24</v>
      </c>
      <c r="CW512" s="52">
        <f t="shared" si="415"/>
        <v>1514.24</v>
      </c>
      <c r="CX512" s="52"/>
      <c r="CY512" s="52"/>
      <c r="CZ512" s="52"/>
      <c r="DA512" s="52"/>
      <c r="DB512" s="52"/>
      <c r="DC512" s="52"/>
      <c r="DD512" s="52"/>
      <c r="DE512" s="52"/>
      <c r="DF512" s="52"/>
      <c r="DG512" s="54">
        <v>0</v>
      </c>
      <c r="DH512" s="55">
        <v>10</v>
      </c>
      <c r="DI512" s="56" t="s">
        <v>723</v>
      </c>
      <c r="DJ512" s="57">
        <v>0</v>
      </c>
      <c r="DK512" s="57">
        <v>0</v>
      </c>
      <c r="DL512" s="57">
        <v>0</v>
      </c>
      <c r="DM512" s="57">
        <v>0</v>
      </c>
      <c r="DN512" s="57">
        <v>0</v>
      </c>
      <c r="DO512" s="57">
        <v>0</v>
      </c>
      <c r="DP512" s="58">
        <v>0</v>
      </c>
      <c r="DQ512" s="58">
        <v>0</v>
      </c>
      <c r="DR512" s="58">
        <v>0</v>
      </c>
      <c r="DS512" s="58">
        <v>0</v>
      </c>
    </row>
    <row r="513" spans="1:123" x14ac:dyDescent="0.25">
      <c r="A513" s="30" t="s">
        <v>1669</v>
      </c>
      <c r="B513" s="65">
        <v>2023422</v>
      </c>
      <c r="C513" s="66"/>
      <c r="D513" s="67" t="s">
        <v>1670</v>
      </c>
      <c r="E513" s="34" t="s">
        <v>478</v>
      </c>
      <c r="F513" s="34" t="s">
        <v>833</v>
      </c>
      <c r="G513" s="34" t="s">
        <v>534</v>
      </c>
      <c r="H513" s="34" t="s">
        <v>722</v>
      </c>
      <c r="I513" s="34" t="s">
        <v>704</v>
      </c>
      <c r="J513" s="34" t="s">
        <v>94</v>
      </c>
      <c r="K513" s="34" t="s">
        <v>491</v>
      </c>
      <c r="L513" s="34" t="s">
        <v>492</v>
      </c>
      <c r="M513" s="36">
        <v>1.04</v>
      </c>
      <c r="N513" s="69" t="s">
        <v>468</v>
      </c>
      <c r="O513" s="69" t="s">
        <v>30</v>
      </c>
      <c r="P513" s="37" t="s">
        <v>493</v>
      </c>
      <c r="Q513" s="38">
        <v>2023</v>
      </c>
      <c r="R513" s="39" t="s">
        <v>30</v>
      </c>
      <c r="S513" s="37" t="s">
        <v>469</v>
      </c>
      <c r="T513" s="39" t="s">
        <v>494</v>
      </c>
      <c r="U513" s="39" t="s">
        <v>495</v>
      </c>
      <c r="V513" s="39" t="s">
        <v>496</v>
      </c>
      <c r="W513" s="40" t="s">
        <v>834</v>
      </c>
      <c r="X513" s="40" t="s">
        <v>680</v>
      </c>
      <c r="Y513" s="41"/>
      <c r="Z513" s="274">
        <v>0</v>
      </c>
      <c r="AA513" s="42"/>
      <c r="AB513" s="43">
        <v>291200</v>
      </c>
      <c r="AC513" s="43">
        <v>0</v>
      </c>
      <c r="AD513" s="43"/>
      <c r="AE513" s="43">
        <v>0</v>
      </c>
      <c r="AF513" s="44"/>
      <c r="AG513" s="45">
        <f t="shared" si="411"/>
        <v>291200</v>
      </c>
      <c r="AH513" s="45">
        <f t="shared" si="412"/>
        <v>302848</v>
      </c>
      <c r="AI513" s="45">
        <f t="shared" si="381"/>
        <v>302848</v>
      </c>
      <c r="AJ513" s="46">
        <v>0</v>
      </c>
      <c r="AK513" s="46">
        <v>0</v>
      </c>
      <c r="AL513" s="46">
        <f t="shared" si="386"/>
        <v>0</v>
      </c>
      <c r="AM513" s="46">
        <v>0</v>
      </c>
      <c r="AN513" s="46">
        <f t="shared" si="393"/>
        <v>0</v>
      </c>
      <c r="AO513" s="46">
        <v>0</v>
      </c>
      <c r="AP513" s="46">
        <f t="shared" si="387"/>
        <v>0</v>
      </c>
      <c r="AQ513" s="46">
        <v>291200</v>
      </c>
      <c r="AR513" s="46">
        <f t="shared" si="388"/>
        <v>302848</v>
      </c>
      <c r="AS513" s="46">
        <v>0</v>
      </c>
      <c r="AT513" s="46">
        <f t="shared" si="389"/>
        <v>0</v>
      </c>
      <c r="AU513" s="46">
        <v>0</v>
      </c>
      <c r="AV513" s="46">
        <f t="shared" si="390"/>
        <v>0</v>
      </c>
      <c r="AW513" s="46">
        <v>0</v>
      </c>
      <c r="AX513" s="46">
        <f t="shared" si="391"/>
        <v>0</v>
      </c>
      <c r="AY513" s="46">
        <v>0</v>
      </c>
      <c r="AZ513" s="46">
        <f t="shared" si="394"/>
        <v>0</v>
      </c>
      <c r="BA513" s="46">
        <v>0</v>
      </c>
      <c r="BB513" s="46">
        <f t="shared" si="395"/>
        <v>0</v>
      </c>
      <c r="BC513" s="46">
        <v>0</v>
      </c>
      <c r="BD513" s="46">
        <f t="shared" si="396"/>
        <v>0</v>
      </c>
      <c r="BE513" s="46">
        <v>0</v>
      </c>
      <c r="BF513" s="46">
        <f t="shared" si="397"/>
        <v>0</v>
      </c>
      <c r="BG513" s="46">
        <v>0</v>
      </c>
      <c r="BH513" s="46">
        <f t="shared" si="398"/>
        <v>0</v>
      </c>
      <c r="BI513" s="46">
        <v>0</v>
      </c>
      <c r="BJ513" s="46">
        <f t="shared" si="399"/>
        <v>0</v>
      </c>
      <c r="BK513" s="46">
        <v>0</v>
      </c>
      <c r="BL513" s="46">
        <f t="shared" si="400"/>
        <v>0</v>
      </c>
      <c r="BM513" s="46">
        <v>0</v>
      </c>
      <c r="BN513" s="46">
        <f t="shared" si="401"/>
        <v>0</v>
      </c>
      <c r="BO513" s="46">
        <v>0</v>
      </c>
      <c r="BP513" s="46">
        <f t="shared" si="402"/>
        <v>0</v>
      </c>
      <c r="BQ513" s="46">
        <v>0</v>
      </c>
      <c r="BR513" s="46">
        <f t="shared" si="403"/>
        <v>0</v>
      </c>
      <c r="BS513" s="46">
        <v>0</v>
      </c>
      <c r="BT513" s="46">
        <f t="shared" si="404"/>
        <v>0</v>
      </c>
      <c r="BU513" s="46">
        <v>0</v>
      </c>
      <c r="BV513" s="46">
        <f t="shared" si="405"/>
        <v>0</v>
      </c>
      <c r="BW513" s="46">
        <v>0</v>
      </c>
      <c r="BX513" s="46">
        <f t="shared" si="406"/>
        <v>0</v>
      </c>
      <c r="BY513" s="46">
        <v>0</v>
      </c>
      <c r="BZ513" s="46">
        <f t="shared" si="407"/>
        <v>0</v>
      </c>
      <c r="CA513" s="47">
        <v>0</v>
      </c>
      <c r="CB513" s="46">
        <f t="shared" si="408"/>
        <v>0</v>
      </c>
      <c r="CC513" s="48">
        <v>0</v>
      </c>
      <c r="CD513" s="46">
        <f t="shared" si="409"/>
        <v>0</v>
      </c>
      <c r="CE513" s="49">
        <v>10</v>
      </c>
      <c r="CF513" s="50">
        <f t="shared" si="413"/>
        <v>30284.799999999999</v>
      </c>
      <c r="CG513" s="51">
        <v>291200</v>
      </c>
      <c r="CH513" s="52"/>
      <c r="CI513" s="52"/>
      <c r="CJ513" s="52"/>
      <c r="CK513" s="53"/>
      <c r="CL513" s="53"/>
      <c r="CM513" s="53"/>
      <c r="CN513" s="52">
        <f t="shared" si="415"/>
        <v>30284.799999999999</v>
      </c>
      <c r="CO513" s="52">
        <f t="shared" si="415"/>
        <v>30284.799999999999</v>
      </c>
      <c r="CP513" s="52">
        <f t="shared" si="415"/>
        <v>30284.799999999999</v>
      </c>
      <c r="CQ513" s="52">
        <f t="shared" si="415"/>
        <v>30284.799999999999</v>
      </c>
      <c r="CR513" s="52">
        <f t="shared" si="415"/>
        <v>30284.799999999999</v>
      </c>
      <c r="CS513" s="52">
        <f t="shared" si="415"/>
        <v>30284.799999999999</v>
      </c>
      <c r="CT513" s="52">
        <f t="shared" si="415"/>
        <v>30284.799999999999</v>
      </c>
      <c r="CU513" s="52">
        <f t="shared" si="415"/>
        <v>30284.799999999999</v>
      </c>
      <c r="CV513" s="52">
        <f t="shared" si="415"/>
        <v>30284.799999999999</v>
      </c>
      <c r="CW513" s="52">
        <f t="shared" si="415"/>
        <v>30284.799999999999</v>
      </c>
      <c r="CX513" s="52"/>
      <c r="CY513" s="52"/>
      <c r="CZ513" s="52"/>
      <c r="DA513" s="52"/>
      <c r="DB513" s="52"/>
      <c r="DC513" s="52"/>
      <c r="DD513" s="52"/>
      <c r="DE513" s="52"/>
      <c r="DF513" s="52"/>
      <c r="DG513" s="54">
        <v>0</v>
      </c>
      <c r="DH513" s="55">
        <v>10</v>
      </c>
      <c r="DI513" s="56" t="s">
        <v>756</v>
      </c>
      <c r="DJ513" s="57">
        <v>0</v>
      </c>
      <c r="DK513" s="57">
        <v>0</v>
      </c>
      <c r="DL513" s="57">
        <v>0</v>
      </c>
      <c r="DM513" s="57">
        <v>0</v>
      </c>
      <c r="DN513" s="57">
        <v>0</v>
      </c>
      <c r="DO513" s="57">
        <v>0</v>
      </c>
      <c r="DP513" s="58">
        <v>0</v>
      </c>
      <c r="DQ513" s="58">
        <v>0</v>
      </c>
      <c r="DR513" s="58">
        <v>0</v>
      </c>
      <c r="DS513" s="58">
        <v>0</v>
      </c>
    </row>
    <row r="514" spans="1:123" x14ac:dyDescent="0.25">
      <c r="A514" s="30" t="s">
        <v>1671</v>
      </c>
      <c r="B514" s="65">
        <v>2023423</v>
      </c>
      <c r="C514" s="66"/>
      <c r="D514" s="67" t="s">
        <v>1672</v>
      </c>
      <c r="E514" s="34" t="s">
        <v>478</v>
      </c>
      <c r="F514" s="34" t="s">
        <v>833</v>
      </c>
      <c r="G514" s="34" t="s">
        <v>463</v>
      </c>
      <c r="H514" s="34" t="s">
        <v>722</v>
      </c>
      <c r="I514" s="34" t="s">
        <v>704</v>
      </c>
      <c r="J514" s="34" t="s">
        <v>94</v>
      </c>
      <c r="K514" s="34" t="s">
        <v>491</v>
      </c>
      <c r="L514" s="34" t="s">
        <v>492</v>
      </c>
      <c r="M514" s="36">
        <v>1.04</v>
      </c>
      <c r="N514" s="69" t="s">
        <v>468</v>
      </c>
      <c r="O514" s="69" t="s">
        <v>30</v>
      </c>
      <c r="P514" s="37" t="s">
        <v>493</v>
      </c>
      <c r="Q514" s="38">
        <v>2023</v>
      </c>
      <c r="R514" s="39" t="s">
        <v>30</v>
      </c>
      <c r="S514" s="37" t="s">
        <v>469</v>
      </c>
      <c r="T514" s="39" t="s">
        <v>494</v>
      </c>
      <c r="U514" s="39" t="s">
        <v>495</v>
      </c>
      <c r="V514" s="39" t="s">
        <v>496</v>
      </c>
      <c r="W514" s="40" t="s">
        <v>834</v>
      </c>
      <c r="X514" s="40" t="s">
        <v>680</v>
      </c>
      <c r="Y514" s="41"/>
      <c r="Z514" s="274">
        <v>0</v>
      </c>
      <c r="AA514" s="42"/>
      <c r="AB514" s="43">
        <v>52520</v>
      </c>
      <c r="AC514" s="43">
        <v>0</v>
      </c>
      <c r="AD514" s="43"/>
      <c r="AE514" s="43">
        <v>0</v>
      </c>
      <c r="AF514" s="44"/>
      <c r="AG514" s="45">
        <f t="shared" si="411"/>
        <v>52520</v>
      </c>
      <c r="AH514" s="45">
        <f t="shared" si="412"/>
        <v>54620.800000000003</v>
      </c>
      <c r="AI514" s="45">
        <f t="shared" ref="AI514:AI577" si="416">AH514+Z514</f>
        <v>54620.800000000003</v>
      </c>
      <c r="AJ514" s="46">
        <v>0</v>
      </c>
      <c r="AK514" s="46">
        <v>0</v>
      </c>
      <c r="AL514" s="46">
        <f t="shared" si="386"/>
        <v>0</v>
      </c>
      <c r="AM514" s="46">
        <v>0</v>
      </c>
      <c r="AN514" s="46">
        <f t="shared" si="393"/>
        <v>0</v>
      </c>
      <c r="AO514" s="46">
        <v>0</v>
      </c>
      <c r="AP514" s="46">
        <f t="shared" si="387"/>
        <v>0</v>
      </c>
      <c r="AQ514" s="46">
        <v>52520</v>
      </c>
      <c r="AR514" s="46">
        <f t="shared" si="388"/>
        <v>54620.800000000003</v>
      </c>
      <c r="AS514" s="46">
        <v>0</v>
      </c>
      <c r="AT514" s="46">
        <f t="shared" si="389"/>
        <v>0</v>
      </c>
      <c r="AU514" s="46">
        <v>0</v>
      </c>
      <c r="AV514" s="46">
        <f t="shared" si="390"/>
        <v>0</v>
      </c>
      <c r="AW514" s="46">
        <v>0</v>
      </c>
      <c r="AX514" s="46">
        <f t="shared" si="391"/>
        <v>0</v>
      </c>
      <c r="AY514" s="46">
        <v>0</v>
      </c>
      <c r="AZ514" s="46">
        <f t="shared" si="394"/>
        <v>0</v>
      </c>
      <c r="BA514" s="46">
        <v>0</v>
      </c>
      <c r="BB514" s="46">
        <f t="shared" si="395"/>
        <v>0</v>
      </c>
      <c r="BC514" s="46">
        <v>0</v>
      </c>
      <c r="BD514" s="46">
        <f t="shared" si="396"/>
        <v>0</v>
      </c>
      <c r="BE514" s="46">
        <v>0</v>
      </c>
      <c r="BF514" s="46">
        <f t="shared" si="397"/>
        <v>0</v>
      </c>
      <c r="BG514" s="46">
        <v>0</v>
      </c>
      <c r="BH514" s="46">
        <f t="shared" si="398"/>
        <v>0</v>
      </c>
      <c r="BI514" s="46">
        <v>0</v>
      </c>
      <c r="BJ514" s="46">
        <f t="shared" si="399"/>
        <v>0</v>
      </c>
      <c r="BK514" s="46">
        <v>0</v>
      </c>
      <c r="BL514" s="46">
        <f t="shared" si="400"/>
        <v>0</v>
      </c>
      <c r="BM514" s="46">
        <v>0</v>
      </c>
      <c r="BN514" s="46">
        <f t="shared" si="401"/>
        <v>0</v>
      </c>
      <c r="BO514" s="46">
        <v>0</v>
      </c>
      <c r="BP514" s="46">
        <f t="shared" si="402"/>
        <v>0</v>
      </c>
      <c r="BQ514" s="46">
        <v>0</v>
      </c>
      <c r="BR514" s="46">
        <f t="shared" si="403"/>
        <v>0</v>
      </c>
      <c r="BS514" s="46">
        <v>0</v>
      </c>
      <c r="BT514" s="46">
        <f t="shared" si="404"/>
        <v>0</v>
      </c>
      <c r="BU514" s="46">
        <v>0</v>
      </c>
      <c r="BV514" s="46">
        <f t="shared" si="405"/>
        <v>0</v>
      </c>
      <c r="BW514" s="46">
        <v>0</v>
      </c>
      <c r="BX514" s="46">
        <f t="shared" si="406"/>
        <v>0</v>
      </c>
      <c r="BY514" s="46">
        <v>0</v>
      </c>
      <c r="BZ514" s="46">
        <f t="shared" si="407"/>
        <v>0</v>
      </c>
      <c r="CA514" s="47">
        <v>0</v>
      </c>
      <c r="CB514" s="46">
        <f t="shared" si="408"/>
        <v>0</v>
      </c>
      <c r="CC514" s="48">
        <v>0</v>
      </c>
      <c r="CD514" s="46">
        <f t="shared" si="409"/>
        <v>0</v>
      </c>
      <c r="CE514" s="49">
        <v>10</v>
      </c>
      <c r="CF514" s="50">
        <f t="shared" si="413"/>
        <v>5462.08</v>
      </c>
      <c r="CG514" s="51">
        <v>52520</v>
      </c>
      <c r="CH514" s="52"/>
      <c r="CI514" s="52"/>
      <c r="CJ514" s="52"/>
      <c r="CK514" s="53"/>
      <c r="CL514" s="53"/>
      <c r="CM514" s="53"/>
      <c r="CN514" s="52">
        <f t="shared" si="415"/>
        <v>5462.08</v>
      </c>
      <c r="CO514" s="52">
        <f t="shared" si="415"/>
        <v>5462.08</v>
      </c>
      <c r="CP514" s="52">
        <f t="shared" si="415"/>
        <v>5462.08</v>
      </c>
      <c r="CQ514" s="52">
        <f t="shared" si="415"/>
        <v>5462.08</v>
      </c>
      <c r="CR514" s="52">
        <f t="shared" si="415"/>
        <v>5462.08</v>
      </c>
      <c r="CS514" s="52">
        <f t="shared" si="415"/>
        <v>5462.08</v>
      </c>
      <c r="CT514" s="52">
        <f t="shared" si="415"/>
        <v>5462.08</v>
      </c>
      <c r="CU514" s="52">
        <f t="shared" si="415"/>
        <v>5462.08</v>
      </c>
      <c r="CV514" s="52">
        <f t="shared" si="415"/>
        <v>5462.08</v>
      </c>
      <c r="CW514" s="52">
        <f t="shared" si="415"/>
        <v>5462.08</v>
      </c>
      <c r="CX514" s="52"/>
      <c r="CY514" s="52"/>
      <c r="CZ514" s="52"/>
      <c r="DA514" s="52"/>
      <c r="DB514" s="52"/>
      <c r="DC514" s="52"/>
      <c r="DD514" s="52"/>
      <c r="DE514" s="52"/>
      <c r="DF514" s="52"/>
      <c r="DG514" s="54">
        <v>0</v>
      </c>
      <c r="DH514" s="55">
        <v>10</v>
      </c>
      <c r="DI514" s="56" t="s">
        <v>756</v>
      </c>
      <c r="DJ514" s="57">
        <v>0</v>
      </c>
      <c r="DK514" s="57">
        <v>0</v>
      </c>
      <c r="DL514" s="57">
        <v>0</v>
      </c>
      <c r="DM514" s="57">
        <v>0</v>
      </c>
      <c r="DN514" s="57">
        <v>0</v>
      </c>
      <c r="DO514" s="57">
        <v>0</v>
      </c>
      <c r="DP514" s="58">
        <v>0</v>
      </c>
      <c r="DQ514" s="58">
        <v>0</v>
      </c>
      <c r="DR514" s="58">
        <v>0</v>
      </c>
      <c r="DS514" s="58">
        <v>0</v>
      </c>
    </row>
    <row r="515" spans="1:123" x14ac:dyDescent="0.25">
      <c r="A515" s="30" t="s">
        <v>1673</v>
      </c>
      <c r="B515" s="65">
        <v>2023424</v>
      </c>
      <c r="C515" s="66"/>
      <c r="D515" s="67" t="s">
        <v>1674</v>
      </c>
      <c r="E515" s="34" t="s">
        <v>478</v>
      </c>
      <c r="F515" s="34" t="s">
        <v>833</v>
      </c>
      <c r="G515" s="34" t="s">
        <v>463</v>
      </c>
      <c r="H515" s="34" t="s">
        <v>722</v>
      </c>
      <c r="I515" s="34" t="s">
        <v>704</v>
      </c>
      <c r="J515" s="34" t="s">
        <v>94</v>
      </c>
      <c r="K515" s="34" t="s">
        <v>491</v>
      </c>
      <c r="L515" s="34" t="s">
        <v>492</v>
      </c>
      <c r="M515" s="36">
        <v>1.04</v>
      </c>
      <c r="N515" s="69" t="s">
        <v>468</v>
      </c>
      <c r="O515" s="69" t="s">
        <v>30</v>
      </c>
      <c r="P515" s="37" t="s">
        <v>493</v>
      </c>
      <c r="Q515" s="38">
        <v>2023</v>
      </c>
      <c r="R515" s="39" t="s">
        <v>30</v>
      </c>
      <c r="S515" s="37" t="s">
        <v>469</v>
      </c>
      <c r="T515" s="39" t="s">
        <v>494</v>
      </c>
      <c r="U515" s="39" t="s">
        <v>495</v>
      </c>
      <c r="V515" s="39" t="s">
        <v>496</v>
      </c>
      <c r="W515" s="40" t="s">
        <v>834</v>
      </c>
      <c r="X515" s="40" t="s">
        <v>680</v>
      </c>
      <c r="Y515" s="41"/>
      <c r="Z515" s="274">
        <v>0</v>
      </c>
      <c r="AA515" s="42"/>
      <c r="AB515" s="43">
        <v>52520</v>
      </c>
      <c r="AC515" s="43">
        <v>0</v>
      </c>
      <c r="AD515" s="43"/>
      <c r="AE515" s="43">
        <v>0</v>
      </c>
      <c r="AF515" s="44"/>
      <c r="AG515" s="45">
        <f t="shared" si="411"/>
        <v>52520</v>
      </c>
      <c r="AH515" s="45">
        <f t="shared" si="412"/>
        <v>54620.800000000003</v>
      </c>
      <c r="AI515" s="45">
        <f t="shared" si="416"/>
        <v>54620.800000000003</v>
      </c>
      <c r="AJ515" s="46">
        <v>0</v>
      </c>
      <c r="AK515" s="46">
        <v>0</v>
      </c>
      <c r="AL515" s="46">
        <f t="shared" si="386"/>
        <v>0</v>
      </c>
      <c r="AM515" s="46">
        <v>0</v>
      </c>
      <c r="AN515" s="46">
        <f t="shared" si="393"/>
        <v>0</v>
      </c>
      <c r="AO515" s="46">
        <v>0</v>
      </c>
      <c r="AP515" s="46">
        <f t="shared" si="387"/>
        <v>0</v>
      </c>
      <c r="AQ515" s="46">
        <v>0</v>
      </c>
      <c r="AR515" s="46">
        <f t="shared" si="388"/>
        <v>0</v>
      </c>
      <c r="AS515" s="46">
        <v>0</v>
      </c>
      <c r="AT515" s="46">
        <f t="shared" si="389"/>
        <v>0</v>
      </c>
      <c r="AU515" s="46">
        <v>0</v>
      </c>
      <c r="AV515" s="46">
        <f t="shared" si="390"/>
        <v>0</v>
      </c>
      <c r="AW515" s="46">
        <v>0</v>
      </c>
      <c r="AX515" s="46">
        <f t="shared" si="391"/>
        <v>0</v>
      </c>
      <c r="AY515" s="46">
        <v>0</v>
      </c>
      <c r="AZ515" s="46">
        <f t="shared" si="394"/>
        <v>0</v>
      </c>
      <c r="BA515" s="46">
        <v>0</v>
      </c>
      <c r="BB515" s="46">
        <f t="shared" si="395"/>
        <v>0</v>
      </c>
      <c r="BC515" s="46">
        <v>0</v>
      </c>
      <c r="BD515" s="46">
        <f t="shared" si="396"/>
        <v>0</v>
      </c>
      <c r="BE515" s="46">
        <v>0</v>
      </c>
      <c r="BF515" s="46">
        <f t="shared" si="397"/>
        <v>0</v>
      </c>
      <c r="BG515" s="46">
        <v>0</v>
      </c>
      <c r="BH515" s="46">
        <f t="shared" si="398"/>
        <v>0</v>
      </c>
      <c r="BI515" s="46">
        <v>0</v>
      </c>
      <c r="BJ515" s="46">
        <f t="shared" si="399"/>
        <v>0</v>
      </c>
      <c r="BK515" s="46">
        <v>52520</v>
      </c>
      <c r="BL515" s="46">
        <f t="shared" si="400"/>
        <v>54620.800000000003</v>
      </c>
      <c r="BM515" s="46">
        <v>0</v>
      </c>
      <c r="BN515" s="46">
        <f t="shared" si="401"/>
        <v>0</v>
      </c>
      <c r="BO515" s="46">
        <v>0</v>
      </c>
      <c r="BP515" s="46">
        <f t="shared" si="402"/>
        <v>0</v>
      </c>
      <c r="BQ515" s="46">
        <v>0</v>
      </c>
      <c r="BR515" s="46">
        <f t="shared" si="403"/>
        <v>0</v>
      </c>
      <c r="BS515" s="46">
        <v>0</v>
      </c>
      <c r="BT515" s="46">
        <f t="shared" si="404"/>
        <v>0</v>
      </c>
      <c r="BU515" s="46">
        <v>0</v>
      </c>
      <c r="BV515" s="46">
        <f t="shared" si="405"/>
        <v>0</v>
      </c>
      <c r="BW515" s="46">
        <v>0</v>
      </c>
      <c r="BX515" s="46">
        <f t="shared" si="406"/>
        <v>0</v>
      </c>
      <c r="BY515" s="46">
        <v>0</v>
      </c>
      <c r="BZ515" s="46">
        <f t="shared" si="407"/>
        <v>0</v>
      </c>
      <c r="CA515" s="47">
        <v>0</v>
      </c>
      <c r="CB515" s="46">
        <f t="shared" si="408"/>
        <v>0</v>
      </c>
      <c r="CC515" s="48">
        <v>0</v>
      </c>
      <c r="CD515" s="46">
        <f t="shared" si="409"/>
        <v>0</v>
      </c>
      <c r="CE515" s="49">
        <v>10</v>
      </c>
      <c r="CF515" s="50">
        <f t="shared" si="413"/>
        <v>5462.08</v>
      </c>
      <c r="CG515" s="51">
        <v>47268</v>
      </c>
      <c r="CH515" s="52"/>
      <c r="CI515" s="52"/>
      <c r="CJ515" s="52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2">
        <f t="shared" ref="CX515:DF515" si="417">$CF515</f>
        <v>5462.08</v>
      </c>
      <c r="CY515" s="52">
        <f t="shared" si="417"/>
        <v>5462.08</v>
      </c>
      <c r="CZ515" s="52">
        <f t="shared" si="417"/>
        <v>5462.08</v>
      </c>
      <c r="DA515" s="52">
        <f t="shared" si="417"/>
        <v>5462.08</v>
      </c>
      <c r="DB515" s="52">
        <f t="shared" si="417"/>
        <v>5462.08</v>
      </c>
      <c r="DC515" s="52">
        <f t="shared" si="417"/>
        <v>5462.08</v>
      </c>
      <c r="DD515" s="52">
        <f t="shared" si="417"/>
        <v>5462.08</v>
      </c>
      <c r="DE515" s="52">
        <f t="shared" si="417"/>
        <v>5462.08</v>
      </c>
      <c r="DF515" s="52">
        <f t="shared" si="417"/>
        <v>5462.08</v>
      </c>
      <c r="DG515" s="54">
        <v>5252</v>
      </c>
      <c r="DH515" s="55">
        <v>9</v>
      </c>
      <c r="DI515" s="56" t="s">
        <v>756</v>
      </c>
      <c r="DJ515" s="57">
        <v>0</v>
      </c>
      <c r="DK515" s="57">
        <v>0</v>
      </c>
      <c r="DL515" s="57">
        <v>0</v>
      </c>
      <c r="DM515" s="57">
        <v>0</v>
      </c>
      <c r="DN515" s="57">
        <v>0</v>
      </c>
      <c r="DO515" s="57">
        <v>0</v>
      </c>
      <c r="DP515" s="58">
        <v>0</v>
      </c>
      <c r="DQ515" s="58">
        <v>0</v>
      </c>
      <c r="DR515" s="58">
        <v>0</v>
      </c>
      <c r="DS515" s="58">
        <v>0</v>
      </c>
    </row>
    <row r="516" spans="1:123" x14ac:dyDescent="0.25">
      <c r="A516" s="30" t="s">
        <v>1675</v>
      </c>
      <c r="B516" s="65">
        <v>2023425</v>
      </c>
      <c r="C516" s="66"/>
      <c r="D516" s="67" t="s">
        <v>1676</v>
      </c>
      <c r="E516" s="34" t="s">
        <v>863</v>
      </c>
      <c r="F516" s="34" t="s">
        <v>833</v>
      </c>
      <c r="G516" s="34" t="s">
        <v>463</v>
      </c>
      <c r="H516" s="34" t="s">
        <v>722</v>
      </c>
      <c r="I516" s="34" t="s">
        <v>704</v>
      </c>
      <c r="J516" s="34" t="s">
        <v>1677</v>
      </c>
      <c r="K516" s="34" t="s">
        <v>491</v>
      </c>
      <c r="L516" s="34" t="s">
        <v>492</v>
      </c>
      <c r="M516" s="36">
        <v>1.04</v>
      </c>
      <c r="N516" s="69" t="s">
        <v>468</v>
      </c>
      <c r="O516" s="69" t="s">
        <v>30</v>
      </c>
      <c r="P516" s="37" t="s">
        <v>493</v>
      </c>
      <c r="Q516" s="38">
        <v>2023</v>
      </c>
      <c r="R516" s="39" t="s">
        <v>58</v>
      </c>
      <c r="S516" s="37" t="s">
        <v>469</v>
      </c>
      <c r="T516" s="39" t="s">
        <v>494</v>
      </c>
      <c r="U516" s="39" t="s">
        <v>495</v>
      </c>
      <c r="V516" s="39" t="s">
        <v>496</v>
      </c>
      <c r="W516" s="40" t="s">
        <v>1678</v>
      </c>
      <c r="X516" s="40" t="s">
        <v>680</v>
      </c>
      <c r="Y516" s="41"/>
      <c r="Z516" s="274">
        <v>0</v>
      </c>
      <c r="AA516" s="42"/>
      <c r="AB516" s="43">
        <v>25688</v>
      </c>
      <c r="AC516" s="43">
        <v>0</v>
      </c>
      <c r="AD516" s="43"/>
      <c r="AE516" s="43">
        <v>0</v>
      </c>
      <c r="AF516" s="44"/>
      <c r="AG516" s="45">
        <f t="shared" si="411"/>
        <v>25688</v>
      </c>
      <c r="AH516" s="45">
        <f t="shared" si="412"/>
        <v>26715.52</v>
      </c>
      <c r="AI516" s="45">
        <f t="shared" si="416"/>
        <v>26715.52</v>
      </c>
      <c r="AJ516" s="46">
        <v>0</v>
      </c>
      <c r="AK516" s="46">
        <v>0</v>
      </c>
      <c r="AL516" s="46">
        <f t="shared" si="386"/>
        <v>0</v>
      </c>
      <c r="AM516" s="46">
        <v>0</v>
      </c>
      <c r="AN516" s="46">
        <f t="shared" si="393"/>
        <v>0</v>
      </c>
      <c r="AO516" s="46">
        <v>0</v>
      </c>
      <c r="AP516" s="46">
        <f t="shared" si="387"/>
        <v>0</v>
      </c>
      <c r="AQ516" s="46">
        <v>25688</v>
      </c>
      <c r="AR516" s="46">
        <f t="shared" si="388"/>
        <v>26715.52</v>
      </c>
      <c r="AS516" s="46">
        <v>0</v>
      </c>
      <c r="AT516" s="46">
        <f t="shared" si="389"/>
        <v>0</v>
      </c>
      <c r="AU516" s="46">
        <v>0</v>
      </c>
      <c r="AV516" s="46">
        <f t="shared" si="390"/>
        <v>0</v>
      </c>
      <c r="AW516" s="46">
        <v>0</v>
      </c>
      <c r="AX516" s="46">
        <f t="shared" si="391"/>
        <v>0</v>
      </c>
      <c r="AY516" s="46">
        <v>0</v>
      </c>
      <c r="AZ516" s="46">
        <f t="shared" si="394"/>
        <v>0</v>
      </c>
      <c r="BA516" s="46">
        <v>0</v>
      </c>
      <c r="BB516" s="46">
        <f t="shared" si="395"/>
        <v>0</v>
      </c>
      <c r="BC516" s="46">
        <v>0</v>
      </c>
      <c r="BD516" s="46">
        <f t="shared" si="396"/>
        <v>0</v>
      </c>
      <c r="BE516" s="46">
        <v>0</v>
      </c>
      <c r="BF516" s="46">
        <f t="shared" si="397"/>
        <v>0</v>
      </c>
      <c r="BG516" s="46">
        <v>0</v>
      </c>
      <c r="BH516" s="46">
        <f t="shared" si="398"/>
        <v>0</v>
      </c>
      <c r="BI516" s="46">
        <v>0</v>
      </c>
      <c r="BJ516" s="46">
        <f t="shared" si="399"/>
        <v>0</v>
      </c>
      <c r="BK516" s="46">
        <v>0</v>
      </c>
      <c r="BL516" s="46">
        <f t="shared" si="400"/>
        <v>0</v>
      </c>
      <c r="BM516" s="46">
        <v>0</v>
      </c>
      <c r="BN516" s="46">
        <f t="shared" si="401"/>
        <v>0</v>
      </c>
      <c r="BO516" s="46">
        <v>0</v>
      </c>
      <c r="BP516" s="46">
        <f t="shared" si="402"/>
        <v>0</v>
      </c>
      <c r="BQ516" s="46">
        <v>0</v>
      </c>
      <c r="BR516" s="46">
        <f t="shared" si="403"/>
        <v>0</v>
      </c>
      <c r="BS516" s="46">
        <v>0</v>
      </c>
      <c r="BT516" s="46">
        <f t="shared" si="404"/>
        <v>0</v>
      </c>
      <c r="BU516" s="46">
        <v>0</v>
      </c>
      <c r="BV516" s="46">
        <f t="shared" si="405"/>
        <v>0</v>
      </c>
      <c r="BW516" s="46">
        <v>0</v>
      </c>
      <c r="BX516" s="46">
        <f t="shared" si="406"/>
        <v>0</v>
      </c>
      <c r="BY516" s="46">
        <v>0</v>
      </c>
      <c r="BZ516" s="46">
        <f t="shared" si="407"/>
        <v>0</v>
      </c>
      <c r="CA516" s="47">
        <v>0</v>
      </c>
      <c r="CB516" s="46">
        <f t="shared" si="408"/>
        <v>0</v>
      </c>
      <c r="CC516" s="48">
        <v>0</v>
      </c>
      <c r="CD516" s="46">
        <f t="shared" si="409"/>
        <v>0</v>
      </c>
      <c r="CE516" s="49">
        <v>15</v>
      </c>
      <c r="CF516" s="50">
        <f t="shared" si="413"/>
        <v>1781.0346666666667</v>
      </c>
      <c r="CG516" s="51">
        <v>25687.999999999996</v>
      </c>
      <c r="CH516" s="52"/>
      <c r="CI516" s="52"/>
      <c r="CJ516" s="52"/>
      <c r="CK516" s="53"/>
      <c r="CL516" s="53"/>
      <c r="CM516" s="53"/>
      <c r="CN516" s="52">
        <f t="shared" ref="CN516:DC531" si="418">$CF516</f>
        <v>1781.0346666666667</v>
      </c>
      <c r="CO516" s="52">
        <f t="shared" si="418"/>
        <v>1781.0346666666667</v>
      </c>
      <c r="CP516" s="52">
        <f t="shared" si="418"/>
        <v>1781.0346666666667</v>
      </c>
      <c r="CQ516" s="52">
        <f t="shared" si="418"/>
        <v>1781.0346666666667</v>
      </c>
      <c r="CR516" s="52">
        <f t="shared" si="418"/>
        <v>1781.0346666666667</v>
      </c>
      <c r="CS516" s="52">
        <f t="shared" si="418"/>
        <v>1781.0346666666667</v>
      </c>
      <c r="CT516" s="52">
        <f t="shared" si="418"/>
        <v>1781.0346666666667</v>
      </c>
      <c r="CU516" s="52">
        <f t="shared" si="418"/>
        <v>1781.0346666666667</v>
      </c>
      <c r="CV516" s="52">
        <f t="shared" si="418"/>
        <v>1781.0346666666667</v>
      </c>
      <c r="CW516" s="52">
        <f t="shared" si="418"/>
        <v>1781.0346666666667</v>
      </c>
      <c r="CX516" s="52">
        <f t="shared" si="418"/>
        <v>1781.0346666666667</v>
      </c>
      <c r="CY516" s="52">
        <f t="shared" si="418"/>
        <v>1781.0346666666667</v>
      </c>
      <c r="CZ516" s="52">
        <f t="shared" si="418"/>
        <v>1781.0346666666667</v>
      </c>
      <c r="DA516" s="52">
        <f t="shared" si="418"/>
        <v>1781.0346666666667</v>
      </c>
      <c r="DB516" s="52">
        <f t="shared" si="418"/>
        <v>1781.0346666666667</v>
      </c>
      <c r="DC516" s="52"/>
      <c r="DD516" s="52"/>
      <c r="DE516" s="52"/>
      <c r="DF516" s="52"/>
      <c r="DG516" s="54">
        <v>0</v>
      </c>
      <c r="DH516" s="55">
        <v>15</v>
      </c>
      <c r="DI516" s="56" t="s">
        <v>1679</v>
      </c>
      <c r="DJ516" s="57">
        <v>0</v>
      </c>
      <c r="DK516" s="57">
        <v>0</v>
      </c>
      <c r="DL516" s="57">
        <v>0</v>
      </c>
      <c r="DM516" s="57">
        <v>0</v>
      </c>
      <c r="DN516" s="57">
        <v>0</v>
      </c>
      <c r="DO516" s="57">
        <v>0</v>
      </c>
      <c r="DP516" s="58">
        <v>0</v>
      </c>
      <c r="DQ516" s="58">
        <v>0</v>
      </c>
      <c r="DR516" s="58">
        <v>0</v>
      </c>
      <c r="DS516" s="58">
        <v>0</v>
      </c>
    </row>
    <row r="517" spans="1:123" x14ac:dyDescent="0.25">
      <c r="A517" s="30" t="s">
        <v>1680</v>
      </c>
      <c r="B517" s="65">
        <v>2023426</v>
      </c>
      <c r="C517" s="66"/>
      <c r="D517" s="67" t="s">
        <v>1681</v>
      </c>
      <c r="E517" s="34" t="s">
        <v>863</v>
      </c>
      <c r="F517" s="34" t="s">
        <v>833</v>
      </c>
      <c r="G517" s="34" t="s">
        <v>463</v>
      </c>
      <c r="H517" s="34" t="s">
        <v>722</v>
      </c>
      <c r="I517" s="34" t="s">
        <v>704</v>
      </c>
      <c r="J517" s="34" t="s">
        <v>94</v>
      </c>
      <c r="K517" s="34" t="s">
        <v>491</v>
      </c>
      <c r="L517" s="34" t="s">
        <v>492</v>
      </c>
      <c r="M517" s="36">
        <v>1.04</v>
      </c>
      <c r="N517" s="69" t="s">
        <v>468</v>
      </c>
      <c r="O517" s="69" t="s">
        <v>30</v>
      </c>
      <c r="P517" s="37" t="s">
        <v>493</v>
      </c>
      <c r="Q517" s="38">
        <v>2023</v>
      </c>
      <c r="R517" s="39" t="s">
        <v>58</v>
      </c>
      <c r="S517" s="37" t="s">
        <v>469</v>
      </c>
      <c r="T517" s="39" t="s">
        <v>494</v>
      </c>
      <c r="U517" s="39" t="s">
        <v>495</v>
      </c>
      <c r="V517" s="39" t="s">
        <v>496</v>
      </c>
      <c r="W517" s="40" t="s">
        <v>705</v>
      </c>
      <c r="X517" s="40" t="s">
        <v>680</v>
      </c>
      <c r="Y517" s="41"/>
      <c r="Z517" s="274">
        <v>0</v>
      </c>
      <c r="AA517" s="42"/>
      <c r="AB517" s="43">
        <v>45760</v>
      </c>
      <c r="AC517" s="43">
        <v>0</v>
      </c>
      <c r="AD517" s="43"/>
      <c r="AE517" s="43">
        <v>0</v>
      </c>
      <c r="AF517" s="44"/>
      <c r="AG517" s="45">
        <f t="shared" si="411"/>
        <v>45760</v>
      </c>
      <c r="AH517" s="45">
        <f t="shared" si="412"/>
        <v>47590.400000000001</v>
      </c>
      <c r="AI517" s="45">
        <f t="shared" si="416"/>
        <v>47590.400000000001</v>
      </c>
      <c r="AJ517" s="46">
        <v>0</v>
      </c>
      <c r="AK517" s="46">
        <v>0</v>
      </c>
      <c r="AL517" s="46">
        <f t="shared" si="386"/>
        <v>0</v>
      </c>
      <c r="AM517" s="46">
        <v>0</v>
      </c>
      <c r="AN517" s="46">
        <f t="shared" si="393"/>
        <v>0</v>
      </c>
      <c r="AO517" s="46">
        <v>0</v>
      </c>
      <c r="AP517" s="46">
        <f t="shared" si="387"/>
        <v>0</v>
      </c>
      <c r="AQ517" s="46">
        <v>0</v>
      </c>
      <c r="AR517" s="46">
        <f t="shared" si="388"/>
        <v>0</v>
      </c>
      <c r="AS517" s="46">
        <v>22880</v>
      </c>
      <c r="AT517" s="46">
        <f t="shared" si="389"/>
        <v>23795.200000000001</v>
      </c>
      <c r="AU517" s="46">
        <v>0</v>
      </c>
      <c r="AV517" s="46">
        <f t="shared" si="390"/>
        <v>0</v>
      </c>
      <c r="AW517" s="46">
        <v>0</v>
      </c>
      <c r="AX517" s="46">
        <f t="shared" si="391"/>
        <v>0</v>
      </c>
      <c r="AY517" s="46">
        <v>0</v>
      </c>
      <c r="AZ517" s="46">
        <f t="shared" si="394"/>
        <v>0</v>
      </c>
      <c r="BA517" s="46">
        <v>0</v>
      </c>
      <c r="BB517" s="46">
        <f t="shared" si="395"/>
        <v>0</v>
      </c>
      <c r="BC517" s="46">
        <v>0</v>
      </c>
      <c r="BD517" s="46">
        <f t="shared" si="396"/>
        <v>0</v>
      </c>
      <c r="BE517" s="46">
        <v>0</v>
      </c>
      <c r="BF517" s="46">
        <f t="shared" si="397"/>
        <v>0</v>
      </c>
      <c r="BG517" s="46">
        <v>0</v>
      </c>
      <c r="BH517" s="46">
        <f t="shared" si="398"/>
        <v>0</v>
      </c>
      <c r="BI517" s="46">
        <v>0</v>
      </c>
      <c r="BJ517" s="46">
        <f t="shared" si="399"/>
        <v>0</v>
      </c>
      <c r="BK517" s="46">
        <v>0</v>
      </c>
      <c r="BL517" s="46">
        <f t="shared" si="400"/>
        <v>0</v>
      </c>
      <c r="BM517" s="46">
        <v>22880</v>
      </c>
      <c r="BN517" s="46">
        <f t="shared" si="401"/>
        <v>23795.200000000001</v>
      </c>
      <c r="BO517" s="46">
        <v>0</v>
      </c>
      <c r="BP517" s="46">
        <f t="shared" si="402"/>
        <v>0</v>
      </c>
      <c r="BQ517" s="46">
        <v>0</v>
      </c>
      <c r="BR517" s="46">
        <f t="shared" si="403"/>
        <v>0</v>
      </c>
      <c r="BS517" s="46">
        <v>0</v>
      </c>
      <c r="BT517" s="46">
        <f t="shared" si="404"/>
        <v>0</v>
      </c>
      <c r="BU517" s="46">
        <v>0</v>
      </c>
      <c r="BV517" s="46">
        <f t="shared" si="405"/>
        <v>0</v>
      </c>
      <c r="BW517" s="46">
        <v>0</v>
      </c>
      <c r="BX517" s="46">
        <f t="shared" si="406"/>
        <v>0</v>
      </c>
      <c r="BY517" s="46">
        <v>0</v>
      </c>
      <c r="BZ517" s="46">
        <f t="shared" si="407"/>
        <v>0</v>
      </c>
      <c r="CA517" s="47">
        <v>0</v>
      </c>
      <c r="CB517" s="46">
        <f t="shared" si="408"/>
        <v>0</v>
      </c>
      <c r="CC517" s="48">
        <v>0</v>
      </c>
      <c r="CD517" s="46">
        <f t="shared" si="409"/>
        <v>0</v>
      </c>
      <c r="CE517" s="75">
        <v>10</v>
      </c>
      <c r="CF517" s="50">
        <f t="shared" si="413"/>
        <v>4759.04</v>
      </c>
      <c r="CG517" s="51">
        <v>41184</v>
      </c>
      <c r="CH517" s="52"/>
      <c r="CI517" s="52"/>
      <c r="CJ517" s="52"/>
      <c r="CK517" s="53"/>
      <c r="CL517" s="53"/>
      <c r="CM517" s="53"/>
      <c r="CN517" s="53"/>
      <c r="CO517" s="52">
        <f t="shared" si="418"/>
        <v>4759.04</v>
      </c>
      <c r="CP517" s="52">
        <f t="shared" si="418"/>
        <v>4759.04</v>
      </c>
      <c r="CQ517" s="52">
        <f t="shared" si="418"/>
        <v>4759.04</v>
      </c>
      <c r="CR517" s="52">
        <f t="shared" si="418"/>
        <v>4759.04</v>
      </c>
      <c r="CS517" s="52">
        <f t="shared" si="418"/>
        <v>4759.04</v>
      </c>
      <c r="CT517" s="52">
        <f t="shared" si="418"/>
        <v>4759.04</v>
      </c>
      <c r="CU517" s="52">
        <f t="shared" si="418"/>
        <v>4759.04</v>
      </c>
      <c r="CV517" s="52">
        <f t="shared" si="418"/>
        <v>4759.04</v>
      </c>
      <c r="CW517" s="52">
        <f t="shared" si="418"/>
        <v>4759.04</v>
      </c>
      <c r="CX517" s="52">
        <f t="shared" si="418"/>
        <v>4759.04</v>
      </c>
      <c r="CY517" s="52">
        <f t="shared" si="418"/>
        <v>4759.04</v>
      </c>
      <c r="CZ517" s="52">
        <f t="shared" si="418"/>
        <v>4759.04</v>
      </c>
      <c r="DA517" s="52">
        <f t="shared" si="418"/>
        <v>4759.04</v>
      </c>
      <c r="DB517" s="52">
        <f t="shared" si="418"/>
        <v>4759.04</v>
      </c>
      <c r="DC517" s="52">
        <f t="shared" si="418"/>
        <v>4759.04</v>
      </c>
      <c r="DD517" s="52">
        <f t="shared" ref="DD517:DF517" si="419">$CF517</f>
        <v>4759.04</v>
      </c>
      <c r="DE517" s="52">
        <f t="shared" si="419"/>
        <v>4759.04</v>
      </c>
      <c r="DF517" s="52">
        <f t="shared" si="419"/>
        <v>4759.04</v>
      </c>
      <c r="DG517" s="54">
        <v>4576</v>
      </c>
      <c r="DH517" s="55">
        <v>18</v>
      </c>
      <c r="DI517" s="56" t="s">
        <v>1682</v>
      </c>
      <c r="DJ517" s="57">
        <v>0</v>
      </c>
      <c r="DK517" s="57">
        <v>0</v>
      </c>
      <c r="DL517" s="57">
        <v>0</v>
      </c>
      <c r="DM517" s="57">
        <v>0</v>
      </c>
      <c r="DN517" s="57">
        <v>0</v>
      </c>
      <c r="DO517" s="57">
        <v>0</v>
      </c>
      <c r="DP517" s="58">
        <v>0</v>
      </c>
      <c r="DQ517" s="58">
        <v>0</v>
      </c>
      <c r="DR517" s="58">
        <v>0</v>
      </c>
      <c r="DS517" s="58">
        <v>0</v>
      </c>
    </row>
    <row r="518" spans="1:123" x14ac:dyDescent="0.25">
      <c r="A518" s="30" t="s">
        <v>1683</v>
      </c>
      <c r="B518" s="65">
        <v>2023427</v>
      </c>
      <c r="C518" s="66"/>
      <c r="D518" s="67" t="s">
        <v>1684</v>
      </c>
      <c r="E518" s="34" t="s">
        <v>863</v>
      </c>
      <c r="F518" s="34" t="s">
        <v>833</v>
      </c>
      <c r="G518" s="34" t="s">
        <v>463</v>
      </c>
      <c r="H518" s="34" t="s">
        <v>722</v>
      </c>
      <c r="I518" s="34" t="s">
        <v>704</v>
      </c>
      <c r="J518" s="34" t="s">
        <v>94</v>
      </c>
      <c r="K518" s="34" t="s">
        <v>491</v>
      </c>
      <c r="L518" s="34" t="s">
        <v>492</v>
      </c>
      <c r="M518" s="36">
        <v>1.04</v>
      </c>
      <c r="N518" s="69" t="s">
        <v>468</v>
      </c>
      <c r="O518" s="69" t="s">
        <v>30</v>
      </c>
      <c r="P518" s="37" t="s">
        <v>493</v>
      </c>
      <c r="Q518" s="38">
        <v>2023</v>
      </c>
      <c r="R518" s="39" t="s">
        <v>58</v>
      </c>
      <c r="S518" s="37" t="s">
        <v>469</v>
      </c>
      <c r="T518" s="39" t="s">
        <v>494</v>
      </c>
      <c r="U518" s="39" t="s">
        <v>495</v>
      </c>
      <c r="V518" s="39" t="s">
        <v>496</v>
      </c>
      <c r="W518" s="40" t="s">
        <v>705</v>
      </c>
      <c r="X518" s="40" t="s">
        <v>680</v>
      </c>
      <c r="Y518" s="41"/>
      <c r="Z518" s="274">
        <v>0</v>
      </c>
      <c r="AA518" s="42"/>
      <c r="AB518" s="43">
        <v>49712</v>
      </c>
      <c r="AC518" s="43">
        <v>0</v>
      </c>
      <c r="AD518" s="43"/>
      <c r="AE518" s="43">
        <v>0</v>
      </c>
      <c r="AF518" s="44"/>
      <c r="AG518" s="45">
        <f t="shared" si="411"/>
        <v>49712</v>
      </c>
      <c r="AH518" s="45">
        <f t="shared" si="412"/>
        <v>51700.480000000003</v>
      </c>
      <c r="AI518" s="45">
        <f t="shared" si="416"/>
        <v>51700.480000000003</v>
      </c>
      <c r="AJ518" s="46">
        <v>0</v>
      </c>
      <c r="AK518" s="46">
        <v>0</v>
      </c>
      <c r="AL518" s="46">
        <f t="shared" si="386"/>
        <v>0</v>
      </c>
      <c r="AM518" s="46">
        <v>0</v>
      </c>
      <c r="AN518" s="46">
        <f t="shared" si="393"/>
        <v>0</v>
      </c>
      <c r="AO518" s="46">
        <v>0</v>
      </c>
      <c r="AP518" s="46">
        <f t="shared" si="387"/>
        <v>0</v>
      </c>
      <c r="AQ518" s="46">
        <v>0</v>
      </c>
      <c r="AR518" s="46">
        <f t="shared" si="388"/>
        <v>0</v>
      </c>
      <c r="AS518" s="46">
        <v>49712</v>
      </c>
      <c r="AT518" s="46">
        <f t="shared" si="389"/>
        <v>51700.480000000003</v>
      </c>
      <c r="AU518" s="46">
        <v>0</v>
      </c>
      <c r="AV518" s="46">
        <f t="shared" si="390"/>
        <v>0</v>
      </c>
      <c r="AW518" s="46">
        <v>0</v>
      </c>
      <c r="AX518" s="46">
        <f t="shared" si="391"/>
        <v>0</v>
      </c>
      <c r="AY518" s="46">
        <v>0</v>
      </c>
      <c r="AZ518" s="46">
        <f t="shared" si="394"/>
        <v>0</v>
      </c>
      <c r="BA518" s="46">
        <v>0</v>
      </c>
      <c r="BB518" s="46">
        <f t="shared" si="395"/>
        <v>0</v>
      </c>
      <c r="BC518" s="46">
        <v>0</v>
      </c>
      <c r="BD518" s="46">
        <f t="shared" si="396"/>
        <v>0</v>
      </c>
      <c r="BE518" s="46">
        <v>0</v>
      </c>
      <c r="BF518" s="46">
        <f t="shared" si="397"/>
        <v>0</v>
      </c>
      <c r="BG518" s="46">
        <v>0</v>
      </c>
      <c r="BH518" s="46">
        <f t="shared" si="398"/>
        <v>0</v>
      </c>
      <c r="BI518" s="46">
        <v>0</v>
      </c>
      <c r="BJ518" s="46">
        <f t="shared" si="399"/>
        <v>0</v>
      </c>
      <c r="BK518" s="46">
        <v>0</v>
      </c>
      <c r="BL518" s="46">
        <f t="shared" si="400"/>
        <v>0</v>
      </c>
      <c r="BM518" s="46">
        <v>0</v>
      </c>
      <c r="BN518" s="46">
        <f t="shared" si="401"/>
        <v>0</v>
      </c>
      <c r="BO518" s="46">
        <v>0</v>
      </c>
      <c r="BP518" s="46">
        <f t="shared" si="402"/>
        <v>0</v>
      </c>
      <c r="BQ518" s="46">
        <v>0</v>
      </c>
      <c r="BR518" s="46">
        <f t="shared" si="403"/>
        <v>0</v>
      </c>
      <c r="BS518" s="46">
        <v>0</v>
      </c>
      <c r="BT518" s="46">
        <f t="shared" si="404"/>
        <v>0</v>
      </c>
      <c r="BU518" s="46">
        <v>0</v>
      </c>
      <c r="BV518" s="46">
        <f t="shared" si="405"/>
        <v>0</v>
      </c>
      <c r="BW518" s="46">
        <v>0</v>
      </c>
      <c r="BX518" s="46">
        <f t="shared" si="406"/>
        <v>0</v>
      </c>
      <c r="BY518" s="46">
        <v>0</v>
      </c>
      <c r="BZ518" s="46">
        <f t="shared" si="407"/>
        <v>0</v>
      </c>
      <c r="CA518" s="47">
        <v>0</v>
      </c>
      <c r="CB518" s="46">
        <f t="shared" si="408"/>
        <v>0</v>
      </c>
      <c r="CC518" s="48">
        <v>0</v>
      </c>
      <c r="CD518" s="46">
        <f t="shared" si="409"/>
        <v>0</v>
      </c>
      <c r="CE518" s="49">
        <v>10</v>
      </c>
      <c r="CF518" s="50">
        <f t="shared" si="413"/>
        <v>5170.0480000000007</v>
      </c>
      <c r="CG518" s="51">
        <v>49711.999999999993</v>
      </c>
      <c r="CH518" s="52"/>
      <c r="CI518" s="52"/>
      <c r="CJ518" s="52"/>
      <c r="CK518" s="53"/>
      <c r="CL518" s="53"/>
      <c r="CM518" s="53"/>
      <c r="CN518" s="53"/>
      <c r="CO518" s="52">
        <f t="shared" si="418"/>
        <v>5170.0480000000007</v>
      </c>
      <c r="CP518" s="52">
        <f t="shared" si="418"/>
        <v>5170.0480000000007</v>
      </c>
      <c r="CQ518" s="52">
        <f t="shared" si="418"/>
        <v>5170.0480000000007</v>
      </c>
      <c r="CR518" s="52">
        <f t="shared" si="418"/>
        <v>5170.0480000000007</v>
      </c>
      <c r="CS518" s="52">
        <f t="shared" si="418"/>
        <v>5170.0480000000007</v>
      </c>
      <c r="CT518" s="52">
        <f t="shared" si="418"/>
        <v>5170.0480000000007</v>
      </c>
      <c r="CU518" s="52">
        <f t="shared" si="418"/>
        <v>5170.0480000000007</v>
      </c>
      <c r="CV518" s="52">
        <f t="shared" si="418"/>
        <v>5170.0480000000007</v>
      </c>
      <c r="CW518" s="52">
        <f t="shared" si="418"/>
        <v>5170.0480000000007</v>
      </c>
      <c r="CX518" s="52">
        <f t="shared" si="418"/>
        <v>5170.0480000000007</v>
      </c>
      <c r="CY518" s="52"/>
      <c r="CZ518" s="52"/>
      <c r="DA518" s="52"/>
      <c r="DB518" s="53"/>
      <c r="DC518" s="53"/>
      <c r="DD518" s="53"/>
      <c r="DE518" s="53"/>
      <c r="DF518" s="53"/>
      <c r="DG518" s="54">
        <v>0</v>
      </c>
      <c r="DH518" s="55">
        <v>10</v>
      </c>
      <c r="DI518" s="56" t="s">
        <v>1097</v>
      </c>
      <c r="DJ518" s="57">
        <v>0</v>
      </c>
      <c r="DK518" s="57">
        <v>0</v>
      </c>
      <c r="DL518" s="57">
        <v>0</v>
      </c>
      <c r="DM518" s="57">
        <v>0</v>
      </c>
      <c r="DN518" s="57">
        <v>0</v>
      </c>
      <c r="DO518" s="57">
        <v>0</v>
      </c>
      <c r="DP518" s="58">
        <v>0</v>
      </c>
      <c r="DQ518" s="58">
        <v>0</v>
      </c>
      <c r="DR518" s="58">
        <v>0</v>
      </c>
      <c r="DS518" s="58">
        <v>0</v>
      </c>
    </row>
    <row r="519" spans="1:123" x14ac:dyDescent="0.25">
      <c r="A519" s="30" t="s">
        <v>1685</v>
      </c>
      <c r="B519" s="65">
        <v>2023428</v>
      </c>
      <c r="C519" s="66"/>
      <c r="D519" s="67" t="s">
        <v>1686</v>
      </c>
      <c r="E519" s="34" t="s">
        <v>863</v>
      </c>
      <c r="F519" s="34" t="s">
        <v>833</v>
      </c>
      <c r="G519" s="34" t="s">
        <v>463</v>
      </c>
      <c r="H519" s="34" t="s">
        <v>722</v>
      </c>
      <c r="I519" s="34" t="s">
        <v>704</v>
      </c>
      <c r="J519" s="34" t="s">
        <v>94</v>
      </c>
      <c r="K519" s="34" t="s">
        <v>491</v>
      </c>
      <c r="L519" s="34" t="s">
        <v>492</v>
      </c>
      <c r="M519" s="36">
        <v>1.04</v>
      </c>
      <c r="N519" s="69" t="s">
        <v>468</v>
      </c>
      <c r="O519" s="69" t="s">
        <v>30</v>
      </c>
      <c r="P519" s="37" t="s">
        <v>493</v>
      </c>
      <c r="Q519" s="38">
        <v>2023</v>
      </c>
      <c r="R519" s="39" t="s">
        <v>58</v>
      </c>
      <c r="S519" s="37" t="s">
        <v>469</v>
      </c>
      <c r="T519" s="39" t="s">
        <v>494</v>
      </c>
      <c r="U519" s="39" t="s">
        <v>495</v>
      </c>
      <c r="V519" s="39" t="s">
        <v>496</v>
      </c>
      <c r="W519" s="40" t="s">
        <v>705</v>
      </c>
      <c r="X519" s="40" t="s">
        <v>680</v>
      </c>
      <c r="Y519" s="41"/>
      <c r="Z519" s="274">
        <v>0</v>
      </c>
      <c r="AA519" s="42"/>
      <c r="AB519" s="43">
        <v>49712</v>
      </c>
      <c r="AC519" s="43">
        <v>0</v>
      </c>
      <c r="AD519" s="43"/>
      <c r="AE519" s="43">
        <v>0</v>
      </c>
      <c r="AF519" s="44"/>
      <c r="AG519" s="45">
        <f t="shared" si="411"/>
        <v>49712</v>
      </c>
      <c r="AH519" s="45">
        <f t="shared" si="412"/>
        <v>51700.480000000003</v>
      </c>
      <c r="AI519" s="45">
        <f t="shared" si="416"/>
        <v>51700.480000000003</v>
      </c>
      <c r="AJ519" s="46">
        <v>0</v>
      </c>
      <c r="AK519" s="46">
        <v>0</v>
      </c>
      <c r="AL519" s="46">
        <f t="shared" si="386"/>
        <v>0</v>
      </c>
      <c r="AM519" s="46">
        <v>0</v>
      </c>
      <c r="AN519" s="46">
        <f t="shared" si="393"/>
        <v>0</v>
      </c>
      <c r="AO519" s="46">
        <v>0</v>
      </c>
      <c r="AP519" s="46">
        <f t="shared" si="387"/>
        <v>0</v>
      </c>
      <c r="AQ519" s="46">
        <v>0</v>
      </c>
      <c r="AR519" s="46">
        <f t="shared" si="388"/>
        <v>0</v>
      </c>
      <c r="AS519" s="46">
        <v>49712</v>
      </c>
      <c r="AT519" s="46">
        <f t="shared" si="389"/>
        <v>51700.480000000003</v>
      </c>
      <c r="AU519" s="46">
        <v>0</v>
      </c>
      <c r="AV519" s="46">
        <f t="shared" si="390"/>
        <v>0</v>
      </c>
      <c r="AW519" s="46">
        <v>0</v>
      </c>
      <c r="AX519" s="46">
        <f t="shared" si="391"/>
        <v>0</v>
      </c>
      <c r="AY519" s="46">
        <v>0</v>
      </c>
      <c r="AZ519" s="46">
        <f t="shared" si="394"/>
        <v>0</v>
      </c>
      <c r="BA519" s="46">
        <v>0</v>
      </c>
      <c r="BB519" s="46">
        <f t="shared" si="395"/>
        <v>0</v>
      </c>
      <c r="BC519" s="46">
        <v>0</v>
      </c>
      <c r="BD519" s="46">
        <f t="shared" si="396"/>
        <v>0</v>
      </c>
      <c r="BE519" s="46">
        <v>0</v>
      </c>
      <c r="BF519" s="46">
        <f t="shared" si="397"/>
        <v>0</v>
      </c>
      <c r="BG519" s="46">
        <v>0</v>
      </c>
      <c r="BH519" s="46">
        <f t="shared" si="398"/>
        <v>0</v>
      </c>
      <c r="BI519" s="46">
        <v>0</v>
      </c>
      <c r="BJ519" s="46">
        <f t="shared" si="399"/>
        <v>0</v>
      </c>
      <c r="BK519" s="46">
        <v>0</v>
      </c>
      <c r="BL519" s="46">
        <f t="shared" si="400"/>
        <v>0</v>
      </c>
      <c r="BM519" s="46">
        <v>0</v>
      </c>
      <c r="BN519" s="46">
        <f t="shared" si="401"/>
        <v>0</v>
      </c>
      <c r="BO519" s="46">
        <v>0</v>
      </c>
      <c r="BP519" s="46">
        <f t="shared" si="402"/>
        <v>0</v>
      </c>
      <c r="BQ519" s="46">
        <v>0</v>
      </c>
      <c r="BR519" s="46">
        <f t="shared" si="403"/>
        <v>0</v>
      </c>
      <c r="BS519" s="46">
        <v>0</v>
      </c>
      <c r="BT519" s="46">
        <f t="shared" si="404"/>
        <v>0</v>
      </c>
      <c r="BU519" s="46">
        <v>0</v>
      </c>
      <c r="BV519" s="46">
        <f t="shared" si="405"/>
        <v>0</v>
      </c>
      <c r="BW519" s="46">
        <v>0</v>
      </c>
      <c r="BX519" s="46">
        <f t="shared" si="406"/>
        <v>0</v>
      </c>
      <c r="BY519" s="46">
        <v>0</v>
      </c>
      <c r="BZ519" s="46">
        <f t="shared" si="407"/>
        <v>0</v>
      </c>
      <c r="CA519" s="47">
        <v>0</v>
      </c>
      <c r="CB519" s="46">
        <f t="shared" si="408"/>
        <v>0</v>
      </c>
      <c r="CC519" s="48">
        <v>0</v>
      </c>
      <c r="CD519" s="46">
        <f t="shared" si="409"/>
        <v>0</v>
      </c>
      <c r="CE519" s="49">
        <v>10</v>
      </c>
      <c r="CF519" s="50">
        <f t="shared" si="413"/>
        <v>5170.0480000000007</v>
      </c>
      <c r="CG519" s="51">
        <v>49711.999999999993</v>
      </c>
      <c r="CH519" s="52"/>
      <c r="CI519" s="52"/>
      <c r="CJ519" s="52"/>
      <c r="CK519" s="53"/>
      <c r="CL519" s="53"/>
      <c r="CM519" s="53"/>
      <c r="CN519" s="53"/>
      <c r="CO519" s="52">
        <f t="shared" si="418"/>
        <v>5170.0480000000007</v>
      </c>
      <c r="CP519" s="52">
        <f t="shared" si="418"/>
        <v>5170.0480000000007</v>
      </c>
      <c r="CQ519" s="52">
        <f t="shared" si="418"/>
        <v>5170.0480000000007</v>
      </c>
      <c r="CR519" s="52">
        <f t="shared" si="418"/>
        <v>5170.0480000000007</v>
      </c>
      <c r="CS519" s="52">
        <f t="shared" si="418"/>
        <v>5170.0480000000007</v>
      </c>
      <c r="CT519" s="52">
        <f t="shared" si="418"/>
        <v>5170.0480000000007</v>
      </c>
      <c r="CU519" s="52">
        <f t="shared" si="418"/>
        <v>5170.0480000000007</v>
      </c>
      <c r="CV519" s="52">
        <f t="shared" si="418"/>
        <v>5170.0480000000007</v>
      </c>
      <c r="CW519" s="52">
        <f t="shared" si="418"/>
        <v>5170.0480000000007</v>
      </c>
      <c r="CX519" s="52">
        <f t="shared" si="418"/>
        <v>5170.0480000000007</v>
      </c>
      <c r="CY519" s="52"/>
      <c r="CZ519" s="52"/>
      <c r="DA519" s="52"/>
      <c r="DB519" s="53"/>
      <c r="DC519" s="53"/>
      <c r="DD519" s="53"/>
      <c r="DE519" s="53"/>
      <c r="DF519" s="53"/>
      <c r="DG519" s="54">
        <v>0</v>
      </c>
      <c r="DH519" s="55">
        <v>10</v>
      </c>
      <c r="DI519" s="56" t="s">
        <v>1097</v>
      </c>
      <c r="DJ519" s="57">
        <v>0</v>
      </c>
      <c r="DK519" s="57">
        <v>0</v>
      </c>
      <c r="DL519" s="57">
        <v>0</v>
      </c>
      <c r="DM519" s="57">
        <v>0</v>
      </c>
      <c r="DN519" s="57">
        <v>0</v>
      </c>
      <c r="DO519" s="57">
        <v>0</v>
      </c>
      <c r="DP519" s="58">
        <v>0</v>
      </c>
      <c r="DQ519" s="58">
        <v>0</v>
      </c>
      <c r="DR519" s="58">
        <v>0</v>
      </c>
      <c r="DS519" s="58">
        <v>0</v>
      </c>
    </row>
    <row r="520" spans="1:123" x14ac:dyDescent="0.25">
      <c r="A520" s="30" t="s">
        <v>1687</v>
      </c>
      <c r="B520" s="65">
        <v>2023429</v>
      </c>
      <c r="C520" s="66"/>
      <c r="D520" s="67" t="s">
        <v>1688</v>
      </c>
      <c r="E520" s="34" t="s">
        <v>863</v>
      </c>
      <c r="F520" s="34" t="s">
        <v>833</v>
      </c>
      <c r="G520" s="34" t="s">
        <v>463</v>
      </c>
      <c r="H520" s="34" t="s">
        <v>722</v>
      </c>
      <c r="I520" s="34" t="s">
        <v>704</v>
      </c>
      <c r="J520" s="34" t="s">
        <v>1677</v>
      </c>
      <c r="K520" s="34" t="s">
        <v>491</v>
      </c>
      <c r="L520" s="34" t="s">
        <v>492</v>
      </c>
      <c r="M520" s="36">
        <v>1.04</v>
      </c>
      <c r="N520" s="69" t="s">
        <v>468</v>
      </c>
      <c r="O520" s="69" t="s">
        <v>30</v>
      </c>
      <c r="P520" s="37" t="s">
        <v>493</v>
      </c>
      <c r="Q520" s="38">
        <v>2023</v>
      </c>
      <c r="R520" s="39" t="s">
        <v>58</v>
      </c>
      <c r="S520" s="37" t="s">
        <v>469</v>
      </c>
      <c r="T520" s="39" t="s">
        <v>494</v>
      </c>
      <c r="U520" s="39" t="s">
        <v>495</v>
      </c>
      <c r="V520" s="39" t="s">
        <v>496</v>
      </c>
      <c r="W520" s="40" t="s">
        <v>1678</v>
      </c>
      <c r="X520" s="40" t="s">
        <v>680</v>
      </c>
      <c r="Y520" s="41"/>
      <c r="Z520" s="274">
        <v>0</v>
      </c>
      <c r="AA520" s="42"/>
      <c r="AB520" s="43">
        <v>36452</v>
      </c>
      <c r="AC520" s="43">
        <v>0</v>
      </c>
      <c r="AD520" s="43"/>
      <c r="AE520" s="43">
        <v>0</v>
      </c>
      <c r="AF520" s="44"/>
      <c r="AG520" s="45">
        <f t="shared" si="411"/>
        <v>36452</v>
      </c>
      <c r="AH520" s="45">
        <f t="shared" si="412"/>
        <v>37910.080000000002</v>
      </c>
      <c r="AI520" s="45">
        <f t="shared" si="416"/>
        <v>37910.080000000002</v>
      </c>
      <c r="AJ520" s="46">
        <v>0</v>
      </c>
      <c r="AK520" s="46">
        <v>0</v>
      </c>
      <c r="AL520" s="46">
        <f t="shared" si="386"/>
        <v>0</v>
      </c>
      <c r="AM520" s="46">
        <v>0</v>
      </c>
      <c r="AN520" s="46">
        <f t="shared" si="393"/>
        <v>0</v>
      </c>
      <c r="AO520" s="46">
        <v>0</v>
      </c>
      <c r="AP520" s="46">
        <f t="shared" si="387"/>
        <v>0</v>
      </c>
      <c r="AQ520" s="46">
        <v>0</v>
      </c>
      <c r="AR520" s="46">
        <f t="shared" si="388"/>
        <v>0</v>
      </c>
      <c r="AS520" s="46">
        <v>36452</v>
      </c>
      <c r="AT520" s="46">
        <f t="shared" si="389"/>
        <v>37910.080000000002</v>
      </c>
      <c r="AU520" s="46">
        <v>0</v>
      </c>
      <c r="AV520" s="46">
        <f t="shared" si="390"/>
        <v>0</v>
      </c>
      <c r="AW520" s="46">
        <v>0</v>
      </c>
      <c r="AX520" s="46">
        <f t="shared" si="391"/>
        <v>0</v>
      </c>
      <c r="AY520" s="46">
        <v>0</v>
      </c>
      <c r="AZ520" s="46">
        <f t="shared" si="394"/>
        <v>0</v>
      </c>
      <c r="BA520" s="46">
        <v>0</v>
      </c>
      <c r="BB520" s="46">
        <f t="shared" si="395"/>
        <v>0</v>
      </c>
      <c r="BC520" s="46">
        <v>0</v>
      </c>
      <c r="BD520" s="46">
        <f t="shared" si="396"/>
        <v>0</v>
      </c>
      <c r="BE520" s="46">
        <v>0</v>
      </c>
      <c r="BF520" s="46">
        <f t="shared" si="397"/>
        <v>0</v>
      </c>
      <c r="BG520" s="46">
        <v>0</v>
      </c>
      <c r="BH520" s="46">
        <f t="shared" si="398"/>
        <v>0</v>
      </c>
      <c r="BI520" s="46">
        <v>0</v>
      </c>
      <c r="BJ520" s="46">
        <f t="shared" si="399"/>
        <v>0</v>
      </c>
      <c r="BK520" s="46">
        <v>0</v>
      </c>
      <c r="BL520" s="46">
        <f t="shared" si="400"/>
        <v>0</v>
      </c>
      <c r="BM520" s="46">
        <v>0</v>
      </c>
      <c r="BN520" s="46">
        <f t="shared" si="401"/>
        <v>0</v>
      </c>
      <c r="BO520" s="46">
        <v>0</v>
      </c>
      <c r="BP520" s="46">
        <f t="shared" si="402"/>
        <v>0</v>
      </c>
      <c r="BQ520" s="46">
        <v>0</v>
      </c>
      <c r="BR520" s="46">
        <f t="shared" si="403"/>
        <v>0</v>
      </c>
      <c r="BS520" s="46">
        <v>0</v>
      </c>
      <c r="BT520" s="46">
        <f t="shared" si="404"/>
        <v>0</v>
      </c>
      <c r="BU520" s="46">
        <v>0</v>
      </c>
      <c r="BV520" s="46">
        <f t="shared" si="405"/>
        <v>0</v>
      </c>
      <c r="BW520" s="46">
        <v>0</v>
      </c>
      <c r="BX520" s="46">
        <f t="shared" si="406"/>
        <v>0</v>
      </c>
      <c r="BY520" s="46">
        <v>0</v>
      </c>
      <c r="BZ520" s="46">
        <f t="shared" si="407"/>
        <v>0</v>
      </c>
      <c r="CA520" s="47">
        <v>0</v>
      </c>
      <c r="CB520" s="46">
        <f t="shared" si="408"/>
        <v>0</v>
      </c>
      <c r="CC520" s="48">
        <v>0</v>
      </c>
      <c r="CD520" s="46">
        <f t="shared" si="409"/>
        <v>0</v>
      </c>
      <c r="CE520" s="49">
        <v>15</v>
      </c>
      <c r="CF520" s="50">
        <f t="shared" si="413"/>
        <v>2527.338666666667</v>
      </c>
      <c r="CG520" s="51">
        <v>36451.999999999985</v>
      </c>
      <c r="CH520" s="52"/>
      <c r="CI520" s="52"/>
      <c r="CJ520" s="52"/>
      <c r="CK520" s="53"/>
      <c r="CL520" s="53"/>
      <c r="CM520" s="53"/>
      <c r="CN520" s="53"/>
      <c r="CO520" s="52">
        <f t="shared" si="418"/>
        <v>2527.338666666667</v>
      </c>
      <c r="CP520" s="52">
        <f t="shared" si="418"/>
        <v>2527.338666666667</v>
      </c>
      <c r="CQ520" s="52">
        <f t="shared" si="418"/>
        <v>2527.338666666667</v>
      </c>
      <c r="CR520" s="52">
        <f t="shared" si="418"/>
        <v>2527.338666666667</v>
      </c>
      <c r="CS520" s="52">
        <f t="shared" si="418"/>
        <v>2527.338666666667</v>
      </c>
      <c r="CT520" s="52">
        <f t="shared" si="418"/>
        <v>2527.338666666667</v>
      </c>
      <c r="CU520" s="52">
        <f t="shared" si="418"/>
        <v>2527.338666666667</v>
      </c>
      <c r="CV520" s="52">
        <f t="shared" si="418"/>
        <v>2527.338666666667</v>
      </c>
      <c r="CW520" s="52">
        <f t="shared" si="418"/>
        <v>2527.338666666667</v>
      </c>
      <c r="CX520" s="52">
        <f t="shared" si="418"/>
        <v>2527.338666666667</v>
      </c>
      <c r="CY520" s="52">
        <f>$CF520</f>
        <v>2527.338666666667</v>
      </c>
      <c r="CZ520" s="52">
        <f>$CF520</f>
        <v>2527.338666666667</v>
      </c>
      <c r="DA520" s="52">
        <f>$CF520</f>
        <v>2527.338666666667</v>
      </c>
      <c r="DB520" s="52">
        <f>$CF520</f>
        <v>2527.338666666667</v>
      </c>
      <c r="DC520" s="52">
        <f>$CF520</f>
        <v>2527.338666666667</v>
      </c>
      <c r="DD520" s="53"/>
      <c r="DE520" s="53"/>
      <c r="DF520" s="53"/>
      <c r="DG520" s="54">
        <v>0</v>
      </c>
      <c r="DH520" s="55">
        <v>15</v>
      </c>
      <c r="DI520" s="56" t="s">
        <v>1679</v>
      </c>
      <c r="DJ520" s="57">
        <v>0</v>
      </c>
      <c r="DK520" s="57">
        <v>0</v>
      </c>
      <c r="DL520" s="57">
        <v>0</v>
      </c>
      <c r="DM520" s="57">
        <v>0</v>
      </c>
      <c r="DN520" s="57">
        <v>0</v>
      </c>
      <c r="DO520" s="57">
        <v>0</v>
      </c>
      <c r="DP520" s="58">
        <v>0</v>
      </c>
      <c r="DQ520" s="58">
        <v>0</v>
      </c>
      <c r="DR520" s="58">
        <v>0</v>
      </c>
      <c r="DS520" s="58">
        <v>0</v>
      </c>
    </row>
    <row r="521" spans="1:123" x14ac:dyDescent="0.25">
      <c r="A521" s="30" t="s">
        <v>1689</v>
      </c>
      <c r="B521" s="65">
        <v>2023430</v>
      </c>
      <c r="C521" s="66"/>
      <c r="D521" s="67" t="s">
        <v>1690</v>
      </c>
      <c r="E521" s="34" t="s">
        <v>478</v>
      </c>
      <c r="F521" s="34" t="s">
        <v>833</v>
      </c>
      <c r="G521" s="34" t="s">
        <v>463</v>
      </c>
      <c r="H521" s="34" t="s">
        <v>722</v>
      </c>
      <c r="I521" s="34" t="s">
        <v>704</v>
      </c>
      <c r="J521" s="34" t="s">
        <v>94</v>
      </c>
      <c r="K521" s="34" t="s">
        <v>491</v>
      </c>
      <c r="L521" s="34" t="s">
        <v>492</v>
      </c>
      <c r="M521" s="36">
        <v>1.04</v>
      </c>
      <c r="N521" s="69" t="s">
        <v>468</v>
      </c>
      <c r="O521" s="69" t="s">
        <v>30</v>
      </c>
      <c r="P521" s="37" t="s">
        <v>493</v>
      </c>
      <c r="Q521" s="38">
        <v>2023</v>
      </c>
      <c r="R521" s="39" t="s">
        <v>30</v>
      </c>
      <c r="S521" s="37" t="s">
        <v>469</v>
      </c>
      <c r="T521" s="39" t="s">
        <v>494</v>
      </c>
      <c r="U521" s="39" t="s">
        <v>495</v>
      </c>
      <c r="V521" s="39" t="s">
        <v>496</v>
      </c>
      <c r="W521" s="40" t="s">
        <v>834</v>
      </c>
      <c r="X521" s="40" t="s">
        <v>680</v>
      </c>
      <c r="Y521" s="41"/>
      <c r="Z521" s="274">
        <v>0</v>
      </c>
      <c r="AA521" s="42"/>
      <c r="AB521" s="43">
        <v>291200</v>
      </c>
      <c r="AC521" s="43">
        <v>0</v>
      </c>
      <c r="AD521" s="43"/>
      <c r="AE521" s="43">
        <v>0</v>
      </c>
      <c r="AF521" s="44"/>
      <c r="AG521" s="45">
        <f t="shared" si="411"/>
        <v>291200</v>
      </c>
      <c r="AH521" s="45">
        <f t="shared" si="412"/>
        <v>302848</v>
      </c>
      <c r="AI521" s="45">
        <f t="shared" si="416"/>
        <v>302848</v>
      </c>
      <c r="AJ521" s="46">
        <v>0</v>
      </c>
      <c r="AK521" s="46">
        <v>0</v>
      </c>
      <c r="AL521" s="46">
        <f t="shared" si="386"/>
        <v>0</v>
      </c>
      <c r="AM521" s="46">
        <v>0</v>
      </c>
      <c r="AN521" s="46">
        <f t="shared" si="393"/>
        <v>0</v>
      </c>
      <c r="AO521" s="46">
        <v>0</v>
      </c>
      <c r="AP521" s="46">
        <f t="shared" si="387"/>
        <v>0</v>
      </c>
      <c r="AQ521" s="46">
        <v>0</v>
      </c>
      <c r="AR521" s="46">
        <f t="shared" si="388"/>
        <v>0</v>
      </c>
      <c r="AS521" s="46">
        <v>0</v>
      </c>
      <c r="AT521" s="46">
        <f t="shared" si="389"/>
        <v>0</v>
      </c>
      <c r="AU521" s="46">
        <v>291200</v>
      </c>
      <c r="AV521" s="46">
        <f t="shared" si="390"/>
        <v>302848</v>
      </c>
      <c r="AW521" s="46">
        <v>0</v>
      </c>
      <c r="AX521" s="46">
        <f t="shared" si="391"/>
        <v>0</v>
      </c>
      <c r="AY521" s="46">
        <v>0</v>
      </c>
      <c r="AZ521" s="46">
        <f t="shared" si="394"/>
        <v>0</v>
      </c>
      <c r="BA521" s="46">
        <v>0</v>
      </c>
      <c r="BB521" s="46">
        <f t="shared" si="395"/>
        <v>0</v>
      </c>
      <c r="BC521" s="46">
        <v>0</v>
      </c>
      <c r="BD521" s="46">
        <f t="shared" si="396"/>
        <v>0</v>
      </c>
      <c r="BE521" s="46">
        <v>0</v>
      </c>
      <c r="BF521" s="46">
        <f t="shared" si="397"/>
        <v>0</v>
      </c>
      <c r="BG521" s="46">
        <v>0</v>
      </c>
      <c r="BH521" s="46">
        <f t="shared" si="398"/>
        <v>0</v>
      </c>
      <c r="BI521" s="46">
        <v>0</v>
      </c>
      <c r="BJ521" s="46">
        <f t="shared" si="399"/>
        <v>0</v>
      </c>
      <c r="BK521" s="46">
        <v>0</v>
      </c>
      <c r="BL521" s="46">
        <f t="shared" si="400"/>
        <v>0</v>
      </c>
      <c r="BM521" s="46">
        <v>0</v>
      </c>
      <c r="BN521" s="46">
        <f t="shared" si="401"/>
        <v>0</v>
      </c>
      <c r="BO521" s="46">
        <v>0</v>
      </c>
      <c r="BP521" s="46">
        <f t="shared" si="402"/>
        <v>0</v>
      </c>
      <c r="BQ521" s="46">
        <v>0</v>
      </c>
      <c r="BR521" s="46">
        <f t="shared" si="403"/>
        <v>0</v>
      </c>
      <c r="BS521" s="46">
        <v>0</v>
      </c>
      <c r="BT521" s="46">
        <f t="shared" si="404"/>
        <v>0</v>
      </c>
      <c r="BU521" s="46">
        <v>0</v>
      </c>
      <c r="BV521" s="46">
        <f t="shared" si="405"/>
        <v>0</v>
      </c>
      <c r="BW521" s="46">
        <v>0</v>
      </c>
      <c r="BX521" s="46">
        <f t="shared" si="406"/>
        <v>0</v>
      </c>
      <c r="BY521" s="46">
        <v>0</v>
      </c>
      <c r="BZ521" s="46">
        <f t="shared" si="407"/>
        <v>0</v>
      </c>
      <c r="CA521" s="47">
        <v>0</v>
      </c>
      <c r="CB521" s="46">
        <f t="shared" si="408"/>
        <v>0</v>
      </c>
      <c r="CC521" s="48">
        <v>0</v>
      </c>
      <c r="CD521" s="46">
        <f t="shared" si="409"/>
        <v>0</v>
      </c>
      <c r="CE521" s="49">
        <v>10</v>
      </c>
      <c r="CF521" s="50">
        <f t="shared" si="413"/>
        <v>30284.799999999999</v>
      </c>
      <c r="CG521" s="51">
        <v>291200</v>
      </c>
      <c r="CH521" s="52"/>
      <c r="CI521" s="52"/>
      <c r="CJ521" s="52"/>
      <c r="CK521" s="53"/>
      <c r="CL521" s="53"/>
      <c r="CM521" s="53"/>
      <c r="CN521" s="53"/>
      <c r="CO521" s="53"/>
      <c r="CP521" s="53"/>
      <c r="CQ521" s="52">
        <f t="shared" si="418"/>
        <v>30284.799999999999</v>
      </c>
      <c r="CR521" s="52">
        <f t="shared" si="418"/>
        <v>30284.799999999999</v>
      </c>
      <c r="CS521" s="52">
        <f t="shared" si="418"/>
        <v>30284.799999999999</v>
      </c>
      <c r="CT521" s="52">
        <f t="shared" si="418"/>
        <v>30284.799999999999</v>
      </c>
      <c r="CU521" s="52">
        <f t="shared" si="418"/>
        <v>30284.799999999999</v>
      </c>
      <c r="CV521" s="52">
        <f t="shared" si="418"/>
        <v>30284.799999999999</v>
      </c>
      <c r="CW521" s="52">
        <f t="shared" si="418"/>
        <v>30284.799999999999</v>
      </c>
      <c r="CX521" s="52">
        <f t="shared" si="418"/>
        <v>30284.799999999999</v>
      </c>
      <c r="CY521" s="52">
        <f t="shared" si="418"/>
        <v>30284.799999999999</v>
      </c>
      <c r="CZ521" s="52">
        <f t="shared" si="418"/>
        <v>30284.799999999999</v>
      </c>
      <c r="DA521" s="53"/>
      <c r="DB521" s="53"/>
      <c r="DC521" s="53"/>
      <c r="DD521" s="53"/>
      <c r="DE521" s="53"/>
      <c r="DF521" s="53"/>
      <c r="DG521" s="54">
        <v>0</v>
      </c>
      <c r="DH521" s="55">
        <v>10</v>
      </c>
      <c r="DI521" s="56" t="s">
        <v>756</v>
      </c>
      <c r="DJ521" s="57">
        <v>0</v>
      </c>
      <c r="DK521" s="57">
        <v>0</v>
      </c>
      <c r="DL521" s="57">
        <v>0</v>
      </c>
      <c r="DM521" s="57">
        <v>0</v>
      </c>
      <c r="DN521" s="57">
        <v>0</v>
      </c>
      <c r="DO521" s="57">
        <v>0</v>
      </c>
      <c r="DP521" s="58">
        <v>0</v>
      </c>
      <c r="DQ521" s="58">
        <v>0</v>
      </c>
      <c r="DR521" s="58">
        <v>0</v>
      </c>
      <c r="DS521" s="58">
        <v>0</v>
      </c>
    </row>
    <row r="522" spans="1:123" x14ac:dyDescent="0.25">
      <c r="A522" s="30" t="s">
        <v>1691</v>
      </c>
      <c r="B522" s="65">
        <v>2023431</v>
      </c>
      <c r="C522" s="66"/>
      <c r="D522" s="67" t="s">
        <v>1692</v>
      </c>
      <c r="E522" s="34" t="s">
        <v>478</v>
      </c>
      <c r="F522" s="34" t="s">
        <v>833</v>
      </c>
      <c r="G522" s="34" t="s">
        <v>463</v>
      </c>
      <c r="H522" s="34" t="s">
        <v>722</v>
      </c>
      <c r="I522" s="34" t="s">
        <v>704</v>
      </c>
      <c r="J522" s="34" t="s">
        <v>94</v>
      </c>
      <c r="K522" s="34" t="s">
        <v>491</v>
      </c>
      <c r="L522" s="34" t="s">
        <v>492</v>
      </c>
      <c r="M522" s="36">
        <v>1.04</v>
      </c>
      <c r="N522" s="69" t="s">
        <v>468</v>
      </c>
      <c r="O522" s="69" t="s">
        <v>30</v>
      </c>
      <c r="P522" s="37" t="s">
        <v>493</v>
      </c>
      <c r="Q522" s="38">
        <v>2023</v>
      </c>
      <c r="R522" s="39" t="s">
        <v>58</v>
      </c>
      <c r="S522" s="37" t="s">
        <v>469</v>
      </c>
      <c r="T522" s="39" t="s">
        <v>494</v>
      </c>
      <c r="U522" s="39" t="s">
        <v>495</v>
      </c>
      <c r="V522" s="39" t="s">
        <v>496</v>
      </c>
      <c r="W522" s="40" t="s">
        <v>705</v>
      </c>
      <c r="X522" s="40" t="s">
        <v>680</v>
      </c>
      <c r="Y522" s="41"/>
      <c r="Z522" s="274">
        <v>0</v>
      </c>
      <c r="AA522" s="42"/>
      <c r="AB522" s="43">
        <v>48464</v>
      </c>
      <c r="AC522" s="43">
        <v>0</v>
      </c>
      <c r="AD522" s="43"/>
      <c r="AE522" s="43">
        <v>0</v>
      </c>
      <c r="AF522" s="44"/>
      <c r="AG522" s="45">
        <f t="shared" si="411"/>
        <v>48464</v>
      </c>
      <c r="AH522" s="45">
        <f t="shared" si="412"/>
        <v>50402.560000000005</v>
      </c>
      <c r="AI522" s="45">
        <f t="shared" si="416"/>
        <v>50402.560000000005</v>
      </c>
      <c r="AJ522" s="46">
        <v>0</v>
      </c>
      <c r="AK522" s="46">
        <v>0</v>
      </c>
      <c r="AL522" s="46">
        <f t="shared" si="386"/>
        <v>0</v>
      </c>
      <c r="AM522" s="46">
        <v>0</v>
      </c>
      <c r="AN522" s="46">
        <f t="shared" si="393"/>
        <v>0</v>
      </c>
      <c r="AO522" s="46">
        <v>0</v>
      </c>
      <c r="AP522" s="46">
        <f t="shared" si="387"/>
        <v>0</v>
      </c>
      <c r="AQ522" s="46">
        <v>0</v>
      </c>
      <c r="AR522" s="46">
        <f t="shared" si="388"/>
        <v>0</v>
      </c>
      <c r="AS522" s="46">
        <v>0</v>
      </c>
      <c r="AT522" s="46">
        <f t="shared" si="389"/>
        <v>0</v>
      </c>
      <c r="AU522" s="46">
        <v>48464</v>
      </c>
      <c r="AV522" s="46">
        <f t="shared" si="390"/>
        <v>50402.560000000005</v>
      </c>
      <c r="AW522" s="46">
        <v>0</v>
      </c>
      <c r="AX522" s="46">
        <f t="shared" si="391"/>
        <v>0</v>
      </c>
      <c r="AY522" s="46">
        <v>0</v>
      </c>
      <c r="AZ522" s="46">
        <f t="shared" si="394"/>
        <v>0</v>
      </c>
      <c r="BA522" s="46">
        <v>0</v>
      </c>
      <c r="BB522" s="46">
        <f t="shared" si="395"/>
        <v>0</v>
      </c>
      <c r="BC522" s="46">
        <v>0</v>
      </c>
      <c r="BD522" s="46">
        <f t="shared" si="396"/>
        <v>0</v>
      </c>
      <c r="BE522" s="46">
        <v>0</v>
      </c>
      <c r="BF522" s="46">
        <f t="shared" si="397"/>
        <v>0</v>
      </c>
      <c r="BG522" s="46">
        <v>0</v>
      </c>
      <c r="BH522" s="46">
        <f t="shared" si="398"/>
        <v>0</v>
      </c>
      <c r="BI522" s="46">
        <v>0</v>
      </c>
      <c r="BJ522" s="46">
        <f t="shared" si="399"/>
        <v>0</v>
      </c>
      <c r="BK522" s="46">
        <v>0</v>
      </c>
      <c r="BL522" s="46">
        <f t="shared" si="400"/>
        <v>0</v>
      </c>
      <c r="BM522" s="46">
        <v>0</v>
      </c>
      <c r="BN522" s="46">
        <f t="shared" si="401"/>
        <v>0</v>
      </c>
      <c r="BO522" s="46">
        <v>0</v>
      </c>
      <c r="BP522" s="46">
        <f t="shared" si="402"/>
        <v>0</v>
      </c>
      <c r="BQ522" s="46">
        <v>0</v>
      </c>
      <c r="BR522" s="46">
        <f t="shared" si="403"/>
        <v>0</v>
      </c>
      <c r="BS522" s="46">
        <v>0</v>
      </c>
      <c r="BT522" s="46">
        <f t="shared" si="404"/>
        <v>0</v>
      </c>
      <c r="BU522" s="46">
        <v>0</v>
      </c>
      <c r="BV522" s="46">
        <f t="shared" si="405"/>
        <v>0</v>
      </c>
      <c r="BW522" s="46">
        <v>0</v>
      </c>
      <c r="BX522" s="46">
        <f t="shared" si="406"/>
        <v>0</v>
      </c>
      <c r="BY522" s="46">
        <v>0</v>
      </c>
      <c r="BZ522" s="46">
        <f t="shared" si="407"/>
        <v>0</v>
      </c>
      <c r="CA522" s="47">
        <v>0</v>
      </c>
      <c r="CB522" s="46">
        <f t="shared" si="408"/>
        <v>0</v>
      </c>
      <c r="CC522" s="48">
        <v>0</v>
      </c>
      <c r="CD522" s="46">
        <f t="shared" si="409"/>
        <v>0</v>
      </c>
      <c r="CE522" s="49">
        <v>10</v>
      </c>
      <c r="CF522" s="50">
        <f t="shared" si="413"/>
        <v>5040.2560000000003</v>
      </c>
      <c r="CG522" s="51">
        <v>48464.000000000007</v>
      </c>
      <c r="CH522" s="52"/>
      <c r="CI522" s="52"/>
      <c r="CJ522" s="52"/>
      <c r="CK522" s="53"/>
      <c r="CL522" s="53"/>
      <c r="CM522" s="53"/>
      <c r="CN522" s="53"/>
      <c r="CO522" s="53"/>
      <c r="CP522" s="53"/>
      <c r="CQ522" s="52">
        <f t="shared" si="418"/>
        <v>5040.2560000000003</v>
      </c>
      <c r="CR522" s="52">
        <f t="shared" si="418"/>
        <v>5040.2560000000003</v>
      </c>
      <c r="CS522" s="52">
        <f t="shared" si="418"/>
        <v>5040.2560000000003</v>
      </c>
      <c r="CT522" s="52">
        <f t="shared" si="418"/>
        <v>5040.2560000000003</v>
      </c>
      <c r="CU522" s="52">
        <f t="shared" si="418"/>
        <v>5040.2560000000003</v>
      </c>
      <c r="CV522" s="52">
        <f t="shared" si="418"/>
        <v>5040.2560000000003</v>
      </c>
      <c r="CW522" s="52">
        <f t="shared" si="418"/>
        <v>5040.2560000000003</v>
      </c>
      <c r="CX522" s="52">
        <f t="shared" si="418"/>
        <v>5040.2560000000003</v>
      </c>
      <c r="CY522" s="52">
        <f t="shared" si="418"/>
        <v>5040.2560000000003</v>
      </c>
      <c r="CZ522" s="52">
        <f t="shared" si="418"/>
        <v>5040.2560000000003</v>
      </c>
      <c r="DA522" s="53"/>
      <c r="DB522" s="53"/>
      <c r="DC522" s="53"/>
      <c r="DD522" s="53"/>
      <c r="DE522" s="53"/>
      <c r="DF522" s="53"/>
      <c r="DG522" s="54">
        <v>0</v>
      </c>
      <c r="DH522" s="55">
        <v>10</v>
      </c>
      <c r="DI522" s="56" t="s">
        <v>701</v>
      </c>
      <c r="DJ522" s="57">
        <v>0</v>
      </c>
      <c r="DK522" s="57">
        <v>0</v>
      </c>
      <c r="DL522" s="57">
        <v>0</v>
      </c>
      <c r="DM522" s="57">
        <v>0</v>
      </c>
      <c r="DN522" s="57">
        <v>0</v>
      </c>
      <c r="DO522" s="57">
        <v>0</v>
      </c>
      <c r="DP522" s="58">
        <v>0</v>
      </c>
      <c r="DQ522" s="58">
        <v>0</v>
      </c>
      <c r="DR522" s="58">
        <v>0</v>
      </c>
      <c r="DS522" s="58">
        <v>0</v>
      </c>
    </row>
    <row r="523" spans="1:123" x14ac:dyDescent="0.25">
      <c r="A523" s="30" t="s">
        <v>1693</v>
      </c>
      <c r="B523" s="65">
        <v>2023432</v>
      </c>
      <c r="C523" s="66"/>
      <c r="D523" s="67" t="s">
        <v>1694</v>
      </c>
      <c r="E523" s="34" t="s">
        <v>863</v>
      </c>
      <c r="F523" s="34" t="s">
        <v>833</v>
      </c>
      <c r="G523" s="34" t="s">
        <v>463</v>
      </c>
      <c r="H523" s="34" t="s">
        <v>722</v>
      </c>
      <c r="I523" s="34" t="s">
        <v>704</v>
      </c>
      <c r="J523" s="34" t="s">
        <v>94</v>
      </c>
      <c r="K523" s="34" t="s">
        <v>491</v>
      </c>
      <c r="L523" s="34" t="s">
        <v>492</v>
      </c>
      <c r="M523" s="36">
        <v>1.04</v>
      </c>
      <c r="N523" s="69" t="s">
        <v>468</v>
      </c>
      <c r="O523" s="69" t="s">
        <v>30</v>
      </c>
      <c r="P523" s="37" t="s">
        <v>493</v>
      </c>
      <c r="Q523" s="38">
        <v>2023</v>
      </c>
      <c r="R523" s="39" t="s">
        <v>58</v>
      </c>
      <c r="S523" s="37" t="s">
        <v>469</v>
      </c>
      <c r="T523" s="39" t="s">
        <v>494</v>
      </c>
      <c r="U523" s="39" t="s">
        <v>495</v>
      </c>
      <c r="V523" s="39" t="s">
        <v>496</v>
      </c>
      <c r="W523" s="40" t="s">
        <v>705</v>
      </c>
      <c r="X523" s="40" t="s">
        <v>680</v>
      </c>
      <c r="Y523" s="41"/>
      <c r="Z523" s="274">
        <v>0</v>
      </c>
      <c r="AA523" s="42"/>
      <c r="AB523" s="43">
        <v>50960</v>
      </c>
      <c r="AC523" s="43">
        <v>0</v>
      </c>
      <c r="AD523" s="43"/>
      <c r="AE523" s="43">
        <v>0</v>
      </c>
      <c r="AF523" s="44"/>
      <c r="AG523" s="45">
        <f t="shared" si="411"/>
        <v>50960</v>
      </c>
      <c r="AH523" s="45">
        <f t="shared" si="412"/>
        <v>52998.400000000001</v>
      </c>
      <c r="AI523" s="45">
        <f t="shared" si="416"/>
        <v>52998.400000000001</v>
      </c>
      <c r="AJ523" s="46">
        <v>0</v>
      </c>
      <c r="AK523" s="46">
        <v>0</v>
      </c>
      <c r="AL523" s="46">
        <f t="shared" si="386"/>
        <v>0</v>
      </c>
      <c r="AM523" s="46">
        <v>0</v>
      </c>
      <c r="AN523" s="46">
        <f t="shared" si="393"/>
        <v>0</v>
      </c>
      <c r="AO523" s="46">
        <v>0</v>
      </c>
      <c r="AP523" s="46">
        <f t="shared" si="387"/>
        <v>0</v>
      </c>
      <c r="AQ523" s="46">
        <v>0</v>
      </c>
      <c r="AR523" s="46">
        <f t="shared" si="388"/>
        <v>0</v>
      </c>
      <c r="AS523" s="46">
        <v>0</v>
      </c>
      <c r="AT523" s="46">
        <f t="shared" si="389"/>
        <v>0</v>
      </c>
      <c r="AU523" s="46">
        <v>50960</v>
      </c>
      <c r="AV523" s="46">
        <f t="shared" si="390"/>
        <v>52998.400000000001</v>
      </c>
      <c r="AW523" s="46">
        <v>0</v>
      </c>
      <c r="AX523" s="46">
        <f t="shared" si="391"/>
        <v>0</v>
      </c>
      <c r="AY523" s="46">
        <v>0</v>
      </c>
      <c r="AZ523" s="46">
        <f t="shared" si="394"/>
        <v>0</v>
      </c>
      <c r="BA523" s="46">
        <v>0</v>
      </c>
      <c r="BB523" s="46">
        <f t="shared" si="395"/>
        <v>0</v>
      </c>
      <c r="BC523" s="46">
        <v>0</v>
      </c>
      <c r="BD523" s="46">
        <f t="shared" si="396"/>
        <v>0</v>
      </c>
      <c r="BE523" s="46">
        <v>0</v>
      </c>
      <c r="BF523" s="46">
        <f t="shared" si="397"/>
        <v>0</v>
      </c>
      <c r="BG523" s="46">
        <v>0</v>
      </c>
      <c r="BH523" s="46">
        <f t="shared" si="398"/>
        <v>0</v>
      </c>
      <c r="BI523" s="46">
        <v>0</v>
      </c>
      <c r="BJ523" s="46">
        <f t="shared" si="399"/>
        <v>0</v>
      </c>
      <c r="BK523" s="46">
        <v>0</v>
      </c>
      <c r="BL523" s="46">
        <f t="shared" si="400"/>
        <v>0</v>
      </c>
      <c r="BM523" s="46">
        <v>0</v>
      </c>
      <c r="BN523" s="46">
        <f t="shared" si="401"/>
        <v>0</v>
      </c>
      <c r="BO523" s="46">
        <v>0</v>
      </c>
      <c r="BP523" s="46">
        <f t="shared" si="402"/>
        <v>0</v>
      </c>
      <c r="BQ523" s="46">
        <v>0</v>
      </c>
      <c r="BR523" s="46">
        <f t="shared" si="403"/>
        <v>0</v>
      </c>
      <c r="BS523" s="46">
        <v>0</v>
      </c>
      <c r="BT523" s="46">
        <f t="shared" si="404"/>
        <v>0</v>
      </c>
      <c r="BU523" s="46">
        <v>0</v>
      </c>
      <c r="BV523" s="46">
        <f t="shared" si="405"/>
        <v>0</v>
      </c>
      <c r="BW523" s="46">
        <v>0</v>
      </c>
      <c r="BX523" s="46">
        <f t="shared" si="406"/>
        <v>0</v>
      </c>
      <c r="BY523" s="46">
        <v>0</v>
      </c>
      <c r="BZ523" s="46">
        <f t="shared" si="407"/>
        <v>0</v>
      </c>
      <c r="CA523" s="47">
        <v>0</v>
      </c>
      <c r="CB523" s="46">
        <f t="shared" si="408"/>
        <v>0</v>
      </c>
      <c r="CC523" s="48">
        <v>0</v>
      </c>
      <c r="CD523" s="46">
        <f t="shared" si="409"/>
        <v>0</v>
      </c>
      <c r="CE523" s="49">
        <v>10</v>
      </c>
      <c r="CF523" s="50">
        <f t="shared" si="413"/>
        <v>5299.84</v>
      </c>
      <c r="CG523" s="51">
        <v>50960</v>
      </c>
      <c r="CH523" s="52"/>
      <c r="CI523" s="52"/>
      <c r="CJ523" s="52"/>
      <c r="CK523" s="53"/>
      <c r="CL523" s="53"/>
      <c r="CM523" s="53"/>
      <c r="CN523" s="53"/>
      <c r="CO523" s="53"/>
      <c r="CP523" s="53"/>
      <c r="CQ523" s="52">
        <f t="shared" si="418"/>
        <v>5299.84</v>
      </c>
      <c r="CR523" s="52">
        <f t="shared" si="418"/>
        <v>5299.84</v>
      </c>
      <c r="CS523" s="52">
        <f t="shared" si="418"/>
        <v>5299.84</v>
      </c>
      <c r="CT523" s="52">
        <f t="shared" si="418"/>
        <v>5299.84</v>
      </c>
      <c r="CU523" s="52">
        <f t="shared" si="418"/>
        <v>5299.84</v>
      </c>
      <c r="CV523" s="52">
        <f t="shared" si="418"/>
        <v>5299.84</v>
      </c>
      <c r="CW523" s="52">
        <f t="shared" si="418"/>
        <v>5299.84</v>
      </c>
      <c r="CX523" s="52">
        <f t="shared" si="418"/>
        <v>5299.84</v>
      </c>
      <c r="CY523" s="52">
        <f t="shared" si="418"/>
        <v>5299.84</v>
      </c>
      <c r="CZ523" s="52">
        <f t="shared" si="418"/>
        <v>5299.84</v>
      </c>
      <c r="DA523" s="53"/>
      <c r="DB523" s="53"/>
      <c r="DC523" s="53"/>
      <c r="DD523" s="53"/>
      <c r="DE523" s="53"/>
      <c r="DF523" s="53"/>
      <c r="DG523" s="54">
        <v>0</v>
      </c>
      <c r="DH523" s="55">
        <v>10</v>
      </c>
      <c r="DI523" s="56" t="s">
        <v>756</v>
      </c>
      <c r="DJ523" s="57">
        <v>0</v>
      </c>
      <c r="DK523" s="57">
        <v>0</v>
      </c>
      <c r="DL523" s="57">
        <v>0</v>
      </c>
      <c r="DM523" s="57">
        <v>0</v>
      </c>
      <c r="DN523" s="57">
        <v>0</v>
      </c>
      <c r="DO523" s="57">
        <v>0</v>
      </c>
      <c r="DP523" s="58">
        <v>0</v>
      </c>
      <c r="DQ523" s="58">
        <v>0</v>
      </c>
      <c r="DR523" s="58">
        <v>0</v>
      </c>
      <c r="DS523" s="58">
        <v>0</v>
      </c>
    </row>
    <row r="524" spans="1:123" x14ac:dyDescent="0.25">
      <c r="A524" s="30" t="s">
        <v>1695</v>
      </c>
      <c r="B524" s="65">
        <v>2023433</v>
      </c>
      <c r="C524" s="66"/>
      <c r="D524" s="67" t="s">
        <v>1696</v>
      </c>
      <c r="E524" s="34" t="s">
        <v>478</v>
      </c>
      <c r="F524" s="34" t="s">
        <v>833</v>
      </c>
      <c r="G524" s="34" t="s">
        <v>463</v>
      </c>
      <c r="H524" s="34" t="s">
        <v>722</v>
      </c>
      <c r="I524" s="34" t="s">
        <v>704</v>
      </c>
      <c r="J524" s="34" t="s">
        <v>1697</v>
      </c>
      <c r="K524" s="34" t="s">
        <v>491</v>
      </c>
      <c r="L524" s="34" t="s">
        <v>492</v>
      </c>
      <c r="M524" s="36">
        <v>1.04</v>
      </c>
      <c r="N524" s="69" t="s">
        <v>468</v>
      </c>
      <c r="O524" s="69" t="s">
        <v>30</v>
      </c>
      <c r="P524" s="37" t="s">
        <v>493</v>
      </c>
      <c r="Q524" s="38">
        <v>2023</v>
      </c>
      <c r="R524" s="39" t="s">
        <v>58</v>
      </c>
      <c r="S524" s="37" t="s">
        <v>469</v>
      </c>
      <c r="T524" s="39" t="s">
        <v>494</v>
      </c>
      <c r="U524" s="39" t="s">
        <v>495</v>
      </c>
      <c r="V524" s="39" t="s">
        <v>496</v>
      </c>
      <c r="W524" s="40" t="s">
        <v>1678</v>
      </c>
      <c r="X524" s="40" t="s">
        <v>680</v>
      </c>
      <c r="Y524" s="41"/>
      <c r="Z524" s="274">
        <v>0</v>
      </c>
      <c r="AA524" s="42"/>
      <c r="AB524" s="43">
        <v>62400</v>
      </c>
      <c r="AC524" s="43">
        <v>0</v>
      </c>
      <c r="AD524" s="43"/>
      <c r="AE524" s="43">
        <v>0</v>
      </c>
      <c r="AF524" s="44"/>
      <c r="AG524" s="45">
        <f t="shared" si="411"/>
        <v>62400</v>
      </c>
      <c r="AH524" s="45">
        <f t="shared" si="412"/>
        <v>64896</v>
      </c>
      <c r="AI524" s="45">
        <f t="shared" si="416"/>
        <v>64896</v>
      </c>
      <c r="AJ524" s="46">
        <v>0</v>
      </c>
      <c r="AK524" s="46">
        <v>0</v>
      </c>
      <c r="AL524" s="46">
        <f t="shared" si="386"/>
        <v>0</v>
      </c>
      <c r="AM524" s="46">
        <v>0</v>
      </c>
      <c r="AN524" s="46">
        <f t="shared" si="393"/>
        <v>0</v>
      </c>
      <c r="AO524" s="46">
        <v>0</v>
      </c>
      <c r="AP524" s="46">
        <f t="shared" si="387"/>
        <v>0</v>
      </c>
      <c r="AQ524" s="46">
        <v>0</v>
      </c>
      <c r="AR524" s="46">
        <f t="shared" si="388"/>
        <v>0</v>
      </c>
      <c r="AS524" s="46">
        <v>0</v>
      </c>
      <c r="AT524" s="46">
        <f t="shared" si="389"/>
        <v>0</v>
      </c>
      <c r="AU524" s="46">
        <v>62400</v>
      </c>
      <c r="AV524" s="46">
        <f t="shared" si="390"/>
        <v>64896</v>
      </c>
      <c r="AW524" s="46">
        <v>0</v>
      </c>
      <c r="AX524" s="46">
        <f t="shared" si="391"/>
        <v>0</v>
      </c>
      <c r="AY524" s="46">
        <v>0</v>
      </c>
      <c r="AZ524" s="46">
        <f t="shared" si="394"/>
        <v>0</v>
      </c>
      <c r="BA524" s="46">
        <v>0</v>
      </c>
      <c r="BB524" s="46">
        <f t="shared" si="395"/>
        <v>0</v>
      </c>
      <c r="BC524" s="46">
        <v>0</v>
      </c>
      <c r="BD524" s="46">
        <f t="shared" si="396"/>
        <v>0</v>
      </c>
      <c r="BE524" s="46">
        <v>0</v>
      </c>
      <c r="BF524" s="46">
        <f t="shared" si="397"/>
        <v>0</v>
      </c>
      <c r="BG524" s="46">
        <v>0</v>
      </c>
      <c r="BH524" s="46">
        <f t="shared" si="398"/>
        <v>0</v>
      </c>
      <c r="BI524" s="46">
        <v>0</v>
      </c>
      <c r="BJ524" s="46">
        <f t="shared" si="399"/>
        <v>0</v>
      </c>
      <c r="BK524" s="46">
        <v>0</v>
      </c>
      <c r="BL524" s="46">
        <f t="shared" si="400"/>
        <v>0</v>
      </c>
      <c r="BM524" s="46">
        <v>0</v>
      </c>
      <c r="BN524" s="46">
        <f t="shared" si="401"/>
        <v>0</v>
      </c>
      <c r="BO524" s="46">
        <v>0</v>
      </c>
      <c r="BP524" s="46">
        <f t="shared" si="402"/>
        <v>0</v>
      </c>
      <c r="BQ524" s="46">
        <v>0</v>
      </c>
      <c r="BR524" s="46">
        <f t="shared" si="403"/>
        <v>0</v>
      </c>
      <c r="BS524" s="46">
        <v>0</v>
      </c>
      <c r="BT524" s="46">
        <f t="shared" si="404"/>
        <v>0</v>
      </c>
      <c r="BU524" s="46">
        <v>0</v>
      </c>
      <c r="BV524" s="46">
        <f t="shared" si="405"/>
        <v>0</v>
      </c>
      <c r="BW524" s="46">
        <v>0</v>
      </c>
      <c r="BX524" s="46">
        <f t="shared" si="406"/>
        <v>0</v>
      </c>
      <c r="BY524" s="46">
        <v>0</v>
      </c>
      <c r="BZ524" s="46">
        <f t="shared" si="407"/>
        <v>0</v>
      </c>
      <c r="CA524" s="47">
        <v>0</v>
      </c>
      <c r="CB524" s="46">
        <f t="shared" si="408"/>
        <v>0</v>
      </c>
      <c r="CC524" s="48">
        <v>0</v>
      </c>
      <c r="CD524" s="46">
        <f t="shared" si="409"/>
        <v>0</v>
      </c>
      <c r="CE524" s="49">
        <v>15</v>
      </c>
      <c r="CF524" s="50">
        <f t="shared" si="413"/>
        <v>4326.3999999999996</v>
      </c>
      <c r="CG524" s="51">
        <v>62400</v>
      </c>
      <c r="CH524" s="52"/>
      <c r="CI524" s="52"/>
      <c r="CJ524" s="52"/>
      <c r="CK524" s="53"/>
      <c r="CL524" s="53"/>
      <c r="CM524" s="53"/>
      <c r="CN524" s="53"/>
      <c r="CO524" s="53"/>
      <c r="CP524" s="53"/>
      <c r="CQ524" s="52">
        <f t="shared" si="418"/>
        <v>4326.3999999999996</v>
      </c>
      <c r="CR524" s="52">
        <f t="shared" si="418"/>
        <v>4326.3999999999996</v>
      </c>
      <c r="CS524" s="52">
        <f t="shared" si="418"/>
        <v>4326.3999999999996</v>
      </c>
      <c r="CT524" s="52">
        <f t="shared" si="418"/>
        <v>4326.3999999999996</v>
      </c>
      <c r="CU524" s="52">
        <f t="shared" si="418"/>
        <v>4326.3999999999996</v>
      </c>
      <c r="CV524" s="52">
        <f t="shared" si="418"/>
        <v>4326.3999999999996</v>
      </c>
      <c r="CW524" s="52">
        <f t="shared" si="418"/>
        <v>4326.3999999999996</v>
      </c>
      <c r="CX524" s="52">
        <f t="shared" si="418"/>
        <v>4326.3999999999996</v>
      </c>
      <c r="CY524" s="52">
        <f t="shared" si="418"/>
        <v>4326.3999999999996</v>
      </c>
      <c r="CZ524" s="52">
        <f t="shared" si="418"/>
        <v>4326.3999999999996</v>
      </c>
      <c r="DA524" s="52">
        <f>$CF524</f>
        <v>4326.3999999999996</v>
      </c>
      <c r="DB524" s="52">
        <f>$CF524</f>
        <v>4326.3999999999996</v>
      </c>
      <c r="DC524" s="52">
        <f>$CF524</f>
        <v>4326.3999999999996</v>
      </c>
      <c r="DD524" s="52">
        <f>$CF524</f>
        <v>4326.3999999999996</v>
      </c>
      <c r="DE524" s="52">
        <f>$CF524</f>
        <v>4326.3999999999996</v>
      </c>
      <c r="DF524" s="53"/>
      <c r="DG524" s="54">
        <v>0</v>
      </c>
      <c r="DH524" s="55">
        <v>15</v>
      </c>
      <c r="DI524" s="76" t="s">
        <v>545</v>
      </c>
      <c r="DJ524" s="57">
        <v>0</v>
      </c>
      <c r="DK524" s="57">
        <v>0</v>
      </c>
      <c r="DL524" s="57">
        <v>0</v>
      </c>
      <c r="DM524" s="57">
        <v>0</v>
      </c>
      <c r="DN524" s="57">
        <v>0</v>
      </c>
      <c r="DO524" s="57">
        <v>0</v>
      </c>
      <c r="DP524" s="58">
        <v>0</v>
      </c>
      <c r="DQ524" s="58">
        <v>0</v>
      </c>
      <c r="DR524" s="58">
        <v>0</v>
      </c>
      <c r="DS524" s="58">
        <v>0</v>
      </c>
    </row>
    <row r="525" spans="1:123" x14ac:dyDescent="0.25">
      <c r="A525" s="30" t="s">
        <v>1698</v>
      </c>
      <c r="B525" s="65">
        <v>2023434</v>
      </c>
      <c r="C525" s="66"/>
      <c r="D525" s="67" t="s">
        <v>1699</v>
      </c>
      <c r="E525" s="34" t="s">
        <v>863</v>
      </c>
      <c r="F525" s="34" t="s">
        <v>833</v>
      </c>
      <c r="G525" s="34" t="s">
        <v>463</v>
      </c>
      <c r="H525" s="34" t="s">
        <v>722</v>
      </c>
      <c r="I525" s="34" t="s">
        <v>704</v>
      </c>
      <c r="J525" s="34" t="s">
        <v>94</v>
      </c>
      <c r="K525" s="34" t="s">
        <v>491</v>
      </c>
      <c r="L525" s="34" t="s">
        <v>492</v>
      </c>
      <c r="M525" s="36">
        <v>1.04</v>
      </c>
      <c r="N525" s="69" t="s">
        <v>1456</v>
      </c>
      <c r="O525" s="69" t="s">
        <v>30</v>
      </c>
      <c r="P525" s="37" t="s">
        <v>493</v>
      </c>
      <c r="Q525" s="38">
        <v>2023</v>
      </c>
      <c r="R525" s="39" t="s">
        <v>58</v>
      </c>
      <c r="S525" s="37" t="s">
        <v>469</v>
      </c>
      <c r="T525" s="39" t="s">
        <v>494</v>
      </c>
      <c r="U525" s="39" t="s">
        <v>495</v>
      </c>
      <c r="V525" s="39" t="s">
        <v>496</v>
      </c>
      <c r="W525" s="40" t="s">
        <v>705</v>
      </c>
      <c r="X525" s="40" t="s">
        <v>680</v>
      </c>
      <c r="Y525" s="41"/>
      <c r="Z525" s="274">
        <v>0</v>
      </c>
      <c r="AA525" s="42"/>
      <c r="AB525" s="43">
        <v>80600</v>
      </c>
      <c r="AC525" s="43">
        <v>0</v>
      </c>
      <c r="AD525" s="43"/>
      <c r="AE525" s="43">
        <v>0</v>
      </c>
      <c r="AF525" s="44"/>
      <c r="AG525" s="45">
        <f t="shared" si="411"/>
        <v>80600</v>
      </c>
      <c r="AH525" s="45">
        <f t="shared" si="412"/>
        <v>83824</v>
      </c>
      <c r="AI525" s="45">
        <f t="shared" si="416"/>
        <v>83824</v>
      </c>
      <c r="AJ525" s="46">
        <v>0</v>
      </c>
      <c r="AK525" s="46">
        <v>0</v>
      </c>
      <c r="AL525" s="46">
        <f t="shared" si="386"/>
        <v>0</v>
      </c>
      <c r="AM525" s="46">
        <v>0</v>
      </c>
      <c r="AN525" s="46">
        <f t="shared" si="393"/>
        <v>0</v>
      </c>
      <c r="AO525" s="46">
        <v>0</v>
      </c>
      <c r="AP525" s="46">
        <f t="shared" si="387"/>
        <v>0</v>
      </c>
      <c r="AQ525" s="46">
        <v>0</v>
      </c>
      <c r="AR525" s="46">
        <f t="shared" si="388"/>
        <v>0</v>
      </c>
      <c r="AS525" s="46">
        <v>0</v>
      </c>
      <c r="AT525" s="46">
        <f t="shared" si="389"/>
        <v>0</v>
      </c>
      <c r="AU525" s="46">
        <v>0</v>
      </c>
      <c r="AV525" s="46">
        <f t="shared" si="390"/>
        <v>0</v>
      </c>
      <c r="AW525" s="46">
        <v>80600</v>
      </c>
      <c r="AX525" s="46">
        <f t="shared" si="391"/>
        <v>83824</v>
      </c>
      <c r="AY525" s="46">
        <v>0</v>
      </c>
      <c r="AZ525" s="46">
        <f t="shared" si="394"/>
        <v>0</v>
      </c>
      <c r="BA525" s="46">
        <v>0</v>
      </c>
      <c r="BB525" s="46">
        <f t="shared" si="395"/>
        <v>0</v>
      </c>
      <c r="BC525" s="46">
        <v>0</v>
      </c>
      <c r="BD525" s="46">
        <f t="shared" si="396"/>
        <v>0</v>
      </c>
      <c r="BE525" s="46">
        <v>0</v>
      </c>
      <c r="BF525" s="46">
        <f t="shared" si="397"/>
        <v>0</v>
      </c>
      <c r="BG525" s="46">
        <v>0</v>
      </c>
      <c r="BH525" s="46">
        <f t="shared" si="398"/>
        <v>0</v>
      </c>
      <c r="BI525" s="46">
        <v>0</v>
      </c>
      <c r="BJ525" s="46">
        <f t="shared" si="399"/>
        <v>0</v>
      </c>
      <c r="BK525" s="46">
        <v>0</v>
      </c>
      <c r="BL525" s="46">
        <f t="shared" si="400"/>
        <v>0</v>
      </c>
      <c r="BM525" s="46">
        <v>0</v>
      </c>
      <c r="BN525" s="46">
        <f t="shared" si="401"/>
        <v>0</v>
      </c>
      <c r="BO525" s="46">
        <v>0</v>
      </c>
      <c r="BP525" s="46">
        <f t="shared" si="402"/>
        <v>0</v>
      </c>
      <c r="BQ525" s="46">
        <v>0</v>
      </c>
      <c r="BR525" s="46">
        <f t="shared" si="403"/>
        <v>0</v>
      </c>
      <c r="BS525" s="46">
        <v>0</v>
      </c>
      <c r="BT525" s="46">
        <f t="shared" si="404"/>
        <v>0</v>
      </c>
      <c r="BU525" s="46">
        <v>0</v>
      </c>
      <c r="BV525" s="46">
        <f t="shared" si="405"/>
        <v>0</v>
      </c>
      <c r="BW525" s="46">
        <v>0</v>
      </c>
      <c r="BX525" s="46">
        <f t="shared" si="406"/>
        <v>0</v>
      </c>
      <c r="BY525" s="46">
        <v>0</v>
      </c>
      <c r="BZ525" s="46">
        <f t="shared" si="407"/>
        <v>0</v>
      </c>
      <c r="CA525" s="47">
        <v>0</v>
      </c>
      <c r="CB525" s="46">
        <f t="shared" si="408"/>
        <v>0</v>
      </c>
      <c r="CC525" s="48">
        <v>0</v>
      </c>
      <c r="CD525" s="46">
        <f t="shared" si="409"/>
        <v>0</v>
      </c>
      <c r="CE525" s="49">
        <v>10</v>
      </c>
      <c r="CF525" s="50">
        <f t="shared" si="413"/>
        <v>8382.4</v>
      </c>
      <c r="CG525" s="51">
        <v>80600</v>
      </c>
      <c r="CH525" s="52"/>
      <c r="CI525" s="52"/>
      <c r="CJ525" s="52"/>
      <c r="CK525" s="53"/>
      <c r="CL525" s="53"/>
      <c r="CM525" s="53"/>
      <c r="CN525" s="53"/>
      <c r="CO525" s="53"/>
      <c r="CP525" s="53"/>
      <c r="CQ525" s="52">
        <f t="shared" si="418"/>
        <v>8382.4</v>
      </c>
      <c r="CR525" s="52">
        <f t="shared" si="418"/>
        <v>8382.4</v>
      </c>
      <c r="CS525" s="52">
        <f t="shared" si="418"/>
        <v>8382.4</v>
      </c>
      <c r="CT525" s="52">
        <f t="shared" si="418"/>
        <v>8382.4</v>
      </c>
      <c r="CU525" s="52">
        <f t="shared" si="418"/>
        <v>8382.4</v>
      </c>
      <c r="CV525" s="52">
        <f t="shared" si="418"/>
        <v>8382.4</v>
      </c>
      <c r="CW525" s="52">
        <f t="shared" si="418"/>
        <v>8382.4</v>
      </c>
      <c r="CX525" s="52">
        <f t="shared" si="418"/>
        <v>8382.4</v>
      </c>
      <c r="CY525" s="52">
        <f t="shared" si="418"/>
        <v>8382.4</v>
      </c>
      <c r="CZ525" s="52">
        <f t="shared" si="418"/>
        <v>8382.4</v>
      </c>
      <c r="DA525" s="52"/>
      <c r="DB525" s="53"/>
      <c r="DC525" s="53"/>
      <c r="DD525" s="53"/>
      <c r="DE525" s="53"/>
      <c r="DF525" s="53"/>
      <c r="DG525" s="54">
        <v>0</v>
      </c>
      <c r="DH525" s="55">
        <v>10</v>
      </c>
      <c r="DI525" s="56" t="s">
        <v>545</v>
      </c>
      <c r="DJ525" s="57">
        <v>0</v>
      </c>
      <c r="DK525" s="57">
        <v>0</v>
      </c>
      <c r="DL525" s="57">
        <v>0</v>
      </c>
      <c r="DM525" s="57">
        <v>0</v>
      </c>
      <c r="DN525" s="57">
        <v>0</v>
      </c>
      <c r="DO525" s="57">
        <v>0</v>
      </c>
      <c r="DP525" s="58">
        <v>0</v>
      </c>
      <c r="DQ525" s="58">
        <v>0</v>
      </c>
      <c r="DR525" s="58">
        <v>0</v>
      </c>
      <c r="DS525" s="58">
        <v>0</v>
      </c>
    </row>
    <row r="526" spans="1:123" x14ac:dyDescent="0.25">
      <c r="A526" s="30" t="s">
        <v>1700</v>
      </c>
      <c r="B526" s="65">
        <v>2023435</v>
      </c>
      <c r="C526" s="66"/>
      <c r="D526" s="67" t="s">
        <v>1701</v>
      </c>
      <c r="E526" s="34" t="s">
        <v>863</v>
      </c>
      <c r="F526" s="34" t="s">
        <v>833</v>
      </c>
      <c r="G526" s="34" t="s">
        <v>463</v>
      </c>
      <c r="H526" s="34" t="s">
        <v>722</v>
      </c>
      <c r="I526" s="34" t="s">
        <v>704</v>
      </c>
      <c r="J526" s="34" t="s">
        <v>94</v>
      </c>
      <c r="K526" s="34" t="s">
        <v>491</v>
      </c>
      <c r="L526" s="34" t="s">
        <v>492</v>
      </c>
      <c r="M526" s="36">
        <v>1.04</v>
      </c>
      <c r="N526" s="69" t="s">
        <v>1456</v>
      </c>
      <c r="O526" s="69" t="s">
        <v>30</v>
      </c>
      <c r="P526" s="37" t="s">
        <v>493</v>
      </c>
      <c r="Q526" s="38">
        <v>2023</v>
      </c>
      <c r="R526" s="39" t="s">
        <v>58</v>
      </c>
      <c r="S526" s="37" t="s">
        <v>469</v>
      </c>
      <c r="T526" s="39" t="s">
        <v>494</v>
      </c>
      <c r="U526" s="39" t="s">
        <v>495</v>
      </c>
      <c r="V526" s="39" t="s">
        <v>496</v>
      </c>
      <c r="W526" s="40" t="s">
        <v>705</v>
      </c>
      <c r="X526" s="40" t="s">
        <v>680</v>
      </c>
      <c r="Y526" s="41"/>
      <c r="Z526" s="274">
        <v>0</v>
      </c>
      <c r="AA526" s="42"/>
      <c r="AB526" s="43">
        <v>80600</v>
      </c>
      <c r="AC526" s="43">
        <v>0</v>
      </c>
      <c r="AD526" s="43"/>
      <c r="AE526" s="43">
        <v>0</v>
      </c>
      <c r="AF526" s="44"/>
      <c r="AG526" s="45">
        <f t="shared" si="411"/>
        <v>80600</v>
      </c>
      <c r="AH526" s="45">
        <f t="shared" si="412"/>
        <v>83824</v>
      </c>
      <c r="AI526" s="45">
        <f t="shared" si="416"/>
        <v>83824</v>
      </c>
      <c r="AJ526" s="46">
        <v>0</v>
      </c>
      <c r="AK526" s="46">
        <v>0</v>
      </c>
      <c r="AL526" s="46">
        <f t="shared" si="386"/>
        <v>0</v>
      </c>
      <c r="AM526" s="46">
        <v>0</v>
      </c>
      <c r="AN526" s="46">
        <f t="shared" si="393"/>
        <v>0</v>
      </c>
      <c r="AO526" s="46">
        <v>0</v>
      </c>
      <c r="AP526" s="46">
        <f t="shared" si="387"/>
        <v>0</v>
      </c>
      <c r="AQ526" s="46">
        <v>0</v>
      </c>
      <c r="AR526" s="46">
        <f t="shared" si="388"/>
        <v>0</v>
      </c>
      <c r="AS526" s="46">
        <v>0</v>
      </c>
      <c r="AT526" s="46">
        <f t="shared" si="389"/>
        <v>0</v>
      </c>
      <c r="AU526" s="46">
        <v>0</v>
      </c>
      <c r="AV526" s="46">
        <f t="shared" si="390"/>
        <v>0</v>
      </c>
      <c r="AW526" s="46">
        <v>80600</v>
      </c>
      <c r="AX526" s="46">
        <f t="shared" si="391"/>
        <v>83824</v>
      </c>
      <c r="AY526" s="46">
        <v>0</v>
      </c>
      <c r="AZ526" s="46">
        <f t="shared" si="394"/>
        <v>0</v>
      </c>
      <c r="BA526" s="46">
        <v>0</v>
      </c>
      <c r="BB526" s="46">
        <f t="shared" si="395"/>
        <v>0</v>
      </c>
      <c r="BC526" s="46">
        <v>0</v>
      </c>
      <c r="BD526" s="46">
        <f t="shared" si="396"/>
        <v>0</v>
      </c>
      <c r="BE526" s="46">
        <v>0</v>
      </c>
      <c r="BF526" s="46">
        <f t="shared" si="397"/>
        <v>0</v>
      </c>
      <c r="BG526" s="46">
        <v>0</v>
      </c>
      <c r="BH526" s="46">
        <f t="shared" si="398"/>
        <v>0</v>
      </c>
      <c r="BI526" s="46">
        <v>0</v>
      </c>
      <c r="BJ526" s="46">
        <f t="shared" si="399"/>
        <v>0</v>
      </c>
      <c r="BK526" s="46">
        <v>0</v>
      </c>
      <c r="BL526" s="46">
        <f t="shared" si="400"/>
        <v>0</v>
      </c>
      <c r="BM526" s="46">
        <v>0</v>
      </c>
      <c r="BN526" s="46">
        <f t="shared" si="401"/>
        <v>0</v>
      </c>
      <c r="BO526" s="46">
        <v>0</v>
      </c>
      <c r="BP526" s="46">
        <f t="shared" si="402"/>
        <v>0</v>
      </c>
      <c r="BQ526" s="46">
        <v>0</v>
      </c>
      <c r="BR526" s="46">
        <f t="shared" si="403"/>
        <v>0</v>
      </c>
      <c r="BS526" s="46">
        <v>0</v>
      </c>
      <c r="BT526" s="46">
        <f t="shared" si="404"/>
        <v>0</v>
      </c>
      <c r="BU526" s="46">
        <v>0</v>
      </c>
      <c r="BV526" s="46">
        <f t="shared" si="405"/>
        <v>0</v>
      </c>
      <c r="BW526" s="46">
        <v>0</v>
      </c>
      <c r="BX526" s="46">
        <f t="shared" si="406"/>
        <v>0</v>
      </c>
      <c r="BY526" s="46">
        <v>0</v>
      </c>
      <c r="BZ526" s="46">
        <f t="shared" si="407"/>
        <v>0</v>
      </c>
      <c r="CA526" s="47">
        <v>0</v>
      </c>
      <c r="CB526" s="46">
        <f t="shared" si="408"/>
        <v>0</v>
      </c>
      <c r="CC526" s="48">
        <v>0</v>
      </c>
      <c r="CD526" s="46">
        <f t="shared" si="409"/>
        <v>0</v>
      </c>
      <c r="CE526" s="49">
        <v>10</v>
      </c>
      <c r="CF526" s="50">
        <f t="shared" si="413"/>
        <v>8382.4</v>
      </c>
      <c r="CG526" s="51">
        <v>80600</v>
      </c>
      <c r="CH526" s="52"/>
      <c r="CI526" s="52"/>
      <c r="CJ526" s="52"/>
      <c r="CK526" s="53"/>
      <c r="CL526" s="53"/>
      <c r="CM526" s="53"/>
      <c r="CN526" s="53"/>
      <c r="CO526" s="53"/>
      <c r="CP526" s="53"/>
      <c r="CQ526" s="52">
        <f t="shared" si="418"/>
        <v>8382.4</v>
      </c>
      <c r="CR526" s="52">
        <f t="shared" si="418"/>
        <v>8382.4</v>
      </c>
      <c r="CS526" s="52">
        <f t="shared" si="418"/>
        <v>8382.4</v>
      </c>
      <c r="CT526" s="52">
        <f t="shared" si="418"/>
        <v>8382.4</v>
      </c>
      <c r="CU526" s="52">
        <f t="shared" si="418"/>
        <v>8382.4</v>
      </c>
      <c r="CV526" s="52">
        <f t="shared" si="418"/>
        <v>8382.4</v>
      </c>
      <c r="CW526" s="52">
        <f t="shared" si="418"/>
        <v>8382.4</v>
      </c>
      <c r="CX526" s="52">
        <f t="shared" si="418"/>
        <v>8382.4</v>
      </c>
      <c r="CY526" s="52">
        <f t="shared" si="418"/>
        <v>8382.4</v>
      </c>
      <c r="CZ526" s="52">
        <f t="shared" si="418"/>
        <v>8382.4</v>
      </c>
      <c r="DA526" s="52"/>
      <c r="DB526" s="53"/>
      <c r="DC526" s="53"/>
      <c r="DD526" s="53"/>
      <c r="DE526" s="53"/>
      <c r="DF526" s="53"/>
      <c r="DG526" s="54">
        <v>0</v>
      </c>
      <c r="DH526" s="55">
        <v>10</v>
      </c>
      <c r="DI526" s="56" t="s">
        <v>545</v>
      </c>
      <c r="DJ526" s="57">
        <v>0</v>
      </c>
      <c r="DK526" s="57">
        <v>0</v>
      </c>
      <c r="DL526" s="57">
        <v>0</v>
      </c>
      <c r="DM526" s="57">
        <v>0</v>
      </c>
      <c r="DN526" s="57">
        <v>0</v>
      </c>
      <c r="DO526" s="57">
        <v>0</v>
      </c>
      <c r="DP526" s="58">
        <v>0</v>
      </c>
      <c r="DQ526" s="58">
        <v>0</v>
      </c>
      <c r="DR526" s="58">
        <v>0</v>
      </c>
      <c r="DS526" s="58">
        <v>0</v>
      </c>
    </row>
    <row r="527" spans="1:123" x14ac:dyDescent="0.25">
      <c r="A527" s="30" t="s">
        <v>1702</v>
      </c>
      <c r="B527" s="65">
        <v>2023436</v>
      </c>
      <c r="C527" s="66"/>
      <c r="D527" s="67" t="s">
        <v>1703</v>
      </c>
      <c r="E527" s="34" t="s">
        <v>863</v>
      </c>
      <c r="F527" s="34" t="s">
        <v>833</v>
      </c>
      <c r="G527" s="34" t="s">
        <v>463</v>
      </c>
      <c r="H527" s="34" t="s">
        <v>722</v>
      </c>
      <c r="I527" s="34" t="s">
        <v>704</v>
      </c>
      <c r="J527" s="34" t="s">
        <v>94</v>
      </c>
      <c r="K527" s="34" t="s">
        <v>491</v>
      </c>
      <c r="L527" s="34" t="s">
        <v>492</v>
      </c>
      <c r="M527" s="36">
        <v>1.04</v>
      </c>
      <c r="N527" s="69" t="s">
        <v>1456</v>
      </c>
      <c r="O527" s="69" t="s">
        <v>30</v>
      </c>
      <c r="P527" s="37" t="s">
        <v>493</v>
      </c>
      <c r="Q527" s="38">
        <v>2023</v>
      </c>
      <c r="R527" s="39" t="s">
        <v>58</v>
      </c>
      <c r="S527" s="37" t="s">
        <v>469</v>
      </c>
      <c r="T527" s="39" t="s">
        <v>494</v>
      </c>
      <c r="U527" s="39" t="s">
        <v>495</v>
      </c>
      <c r="V527" s="39" t="s">
        <v>496</v>
      </c>
      <c r="W527" s="40" t="s">
        <v>705</v>
      </c>
      <c r="X527" s="40" t="s">
        <v>680</v>
      </c>
      <c r="Y527" s="41"/>
      <c r="Z527" s="274">
        <v>0</v>
      </c>
      <c r="AA527" s="42"/>
      <c r="AB527" s="43">
        <v>80600</v>
      </c>
      <c r="AC527" s="43">
        <v>0</v>
      </c>
      <c r="AD527" s="43"/>
      <c r="AE527" s="43">
        <v>0</v>
      </c>
      <c r="AF527" s="44"/>
      <c r="AG527" s="45">
        <f t="shared" si="411"/>
        <v>80600</v>
      </c>
      <c r="AH527" s="45">
        <f t="shared" si="412"/>
        <v>83824</v>
      </c>
      <c r="AI527" s="45">
        <f t="shared" si="416"/>
        <v>83824</v>
      </c>
      <c r="AJ527" s="46">
        <v>0</v>
      </c>
      <c r="AK527" s="46">
        <v>0</v>
      </c>
      <c r="AL527" s="46">
        <f t="shared" si="386"/>
        <v>0</v>
      </c>
      <c r="AM527" s="46">
        <v>0</v>
      </c>
      <c r="AN527" s="46">
        <f t="shared" si="393"/>
        <v>0</v>
      </c>
      <c r="AO527" s="46">
        <v>0</v>
      </c>
      <c r="AP527" s="46">
        <f t="shared" si="387"/>
        <v>0</v>
      </c>
      <c r="AQ527" s="46">
        <v>0</v>
      </c>
      <c r="AR527" s="46">
        <f t="shared" si="388"/>
        <v>0</v>
      </c>
      <c r="AS527" s="46">
        <v>0</v>
      </c>
      <c r="AT527" s="46">
        <f t="shared" si="389"/>
        <v>0</v>
      </c>
      <c r="AU527" s="46">
        <v>0</v>
      </c>
      <c r="AV527" s="46">
        <f t="shared" si="390"/>
        <v>0</v>
      </c>
      <c r="AW527" s="46">
        <v>80600</v>
      </c>
      <c r="AX527" s="46">
        <f t="shared" si="391"/>
        <v>83824</v>
      </c>
      <c r="AY527" s="46">
        <v>0</v>
      </c>
      <c r="AZ527" s="46">
        <f t="shared" si="394"/>
        <v>0</v>
      </c>
      <c r="BA527" s="46">
        <v>0</v>
      </c>
      <c r="BB527" s="46">
        <f t="shared" si="395"/>
        <v>0</v>
      </c>
      <c r="BC527" s="46">
        <v>0</v>
      </c>
      <c r="BD527" s="46">
        <f t="shared" si="396"/>
        <v>0</v>
      </c>
      <c r="BE527" s="46">
        <v>0</v>
      </c>
      <c r="BF527" s="46">
        <f t="shared" si="397"/>
        <v>0</v>
      </c>
      <c r="BG527" s="46">
        <v>0</v>
      </c>
      <c r="BH527" s="46">
        <f t="shared" si="398"/>
        <v>0</v>
      </c>
      <c r="BI527" s="46">
        <v>0</v>
      </c>
      <c r="BJ527" s="46">
        <f t="shared" si="399"/>
        <v>0</v>
      </c>
      <c r="BK527" s="46">
        <v>0</v>
      </c>
      <c r="BL527" s="46">
        <f t="shared" si="400"/>
        <v>0</v>
      </c>
      <c r="BM527" s="46">
        <v>0</v>
      </c>
      <c r="BN527" s="46">
        <f t="shared" si="401"/>
        <v>0</v>
      </c>
      <c r="BO527" s="46">
        <v>0</v>
      </c>
      <c r="BP527" s="46">
        <f t="shared" si="402"/>
        <v>0</v>
      </c>
      <c r="BQ527" s="46">
        <v>0</v>
      </c>
      <c r="BR527" s="46">
        <f t="shared" si="403"/>
        <v>0</v>
      </c>
      <c r="BS527" s="46">
        <v>0</v>
      </c>
      <c r="BT527" s="46">
        <f t="shared" si="404"/>
        <v>0</v>
      </c>
      <c r="BU527" s="46">
        <v>0</v>
      </c>
      <c r="BV527" s="46">
        <f t="shared" si="405"/>
        <v>0</v>
      </c>
      <c r="BW527" s="46">
        <v>0</v>
      </c>
      <c r="BX527" s="46">
        <f t="shared" si="406"/>
        <v>0</v>
      </c>
      <c r="BY527" s="46">
        <v>0</v>
      </c>
      <c r="BZ527" s="46">
        <f t="shared" si="407"/>
        <v>0</v>
      </c>
      <c r="CA527" s="47">
        <v>0</v>
      </c>
      <c r="CB527" s="46">
        <f t="shared" si="408"/>
        <v>0</v>
      </c>
      <c r="CC527" s="48">
        <v>0</v>
      </c>
      <c r="CD527" s="46">
        <f t="shared" si="409"/>
        <v>0</v>
      </c>
      <c r="CE527" s="49">
        <v>10</v>
      </c>
      <c r="CF527" s="50">
        <f t="shared" si="413"/>
        <v>8382.4</v>
      </c>
      <c r="CG527" s="51">
        <v>80600</v>
      </c>
      <c r="CH527" s="52"/>
      <c r="CI527" s="52"/>
      <c r="CJ527" s="52"/>
      <c r="CK527" s="53"/>
      <c r="CL527" s="53"/>
      <c r="CM527" s="53"/>
      <c r="CN527" s="53"/>
      <c r="CO527" s="53"/>
      <c r="CP527" s="53"/>
      <c r="CQ527" s="52">
        <f t="shared" si="418"/>
        <v>8382.4</v>
      </c>
      <c r="CR527" s="52">
        <f t="shared" si="418"/>
        <v>8382.4</v>
      </c>
      <c r="CS527" s="52">
        <f t="shared" si="418"/>
        <v>8382.4</v>
      </c>
      <c r="CT527" s="52">
        <f t="shared" si="418"/>
        <v>8382.4</v>
      </c>
      <c r="CU527" s="52">
        <f t="shared" si="418"/>
        <v>8382.4</v>
      </c>
      <c r="CV527" s="52">
        <f t="shared" si="418"/>
        <v>8382.4</v>
      </c>
      <c r="CW527" s="52">
        <f t="shared" si="418"/>
        <v>8382.4</v>
      </c>
      <c r="CX527" s="52">
        <f t="shared" si="418"/>
        <v>8382.4</v>
      </c>
      <c r="CY527" s="52">
        <f t="shared" si="418"/>
        <v>8382.4</v>
      </c>
      <c r="CZ527" s="52">
        <f t="shared" si="418"/>
        <v>8382.4</v>
      </c>
      <c r="DA527" s="52"/>
      <c r="DB527" s="53"/>
      <c r="DC527" s="53"/>
      <c r="DD527" s="53"/>
      <c r="DE527" s="53"/>
      <c r="DF527" s="53"/>
      <c r="DG527" s="54">
        <v>0</v>
      </c>
      <c r="DH527" s="55">
        <v>10</v>
      </c>
      <c r="DI527" s="56" t="s">
        <v>545</v>
      </c>
      <c r="DJ527" s="57">
        <v>0</v>
      </c>
      <c r="DK527" s="57">
        <v>0</v>
      </c>
      <c r="DL527" s="57">
        <v>0</v>
      </c>
      <c r="DM527" s="57">
        <v>0</v>
      </c>
      <c r="DN527" s="57">
        <v>0</v>
      </c>
      <c r="DO527" s="57">
        <v>0</v>
      </c>
      <c r="DP527" s="58">
        <v>0</v>
      </c>
      <c r="DQ527" s="58">
        <v>0</v>
      </c>
      <c r="DR527" s="58">
        <v>0</v>
      </c>
      <c r="DS527" s="58">
        <v>0</v>
      </c>
    </row>
    <row r="528" spans="1:123" x14ac:dyDescent="0.25">
      <c r="A528" s="30" t="s">
        <v>1704</v>
      </c>
      <c r="B528" s="65">
        <v>2023437</v>
      </c>
      <c r="C528" s="66"/>
      <c r="D528" s="67" t="s">
        <v>1705</v>
      </c>
      <c r="E528" s="34" t="s">
        <v>863</v>
      </c>
      <c r="F528" s="34" t="s">
        <v>833</v>
      </c>
      <c r="G528" s="34" t="s">
        <v>463</v>
      </c>
      <c r="H528" s="34" t="s">
        <v>722</v>
      </c>
      <c r="I528" s="34" t="s">
        <v>704</v>
      </c>
      <c r="J528" s="34" t="s">
        <v>94</v>
      </c>
      <c r="K528" s="34" t="s">
        <v>491</v>
      </c>
      <c r="L528" s="34" t="s">
        <v>492</v>
      </c>
      <c r="M528" s="36">
        <v>1.04</v>
      </c>
      <c r="N528" s="69" t="s">
        <v>1456</v>
      </c>
      <c r="O528" s="69" t="s">
        <v>30</v>
      </c>
      <c r="P528" s="37" t="s">
        <v>493</v>
      </c>
      <c r="Q528" s="38">
        <v>2023</v>
      </c>
      <c r="R528" s="39" t="s">
        <v>58</v>
      </c>
      <c r="S528" s="37" t="s">
        <v>469</v>
      </c>
      <c r="T528" s="39" t="s">
        <v>494</v>
      </c>
      <c r="U528" s="39" t="s">
        <v>495</v>
      </c>
      <c r="V528" s="39" t="s">
        <v>496</v>
      </c>
      <c r="W528" s="40" t="s">
        <v>705</v>
      </c>
      <c r="X528" s="40" t="s">
        <v>680</v>
      </c>
      <c r="Y528" s="41"/>
      <c r="Z528" s="274">
        <v>0</v>
      </c>
      <c r="AA528" s="42"/>
      <c r="AB528" s="43">
        <v>80600</v>
      </c>
      <c r="AC528" s="43">
        <v>0</v>
      </c>
      <c r="AD528" s="43"/>
      <c r="AE528" s="43">
        <v>0</v>
      </c>
      <c r="AF528" s="44"/>
      <c r="AG528" s="45">
        <f t="shared" si="411"/>
        <v>80600</v>
      </c>
      <c r="AH528" s="45">
        <f t="shared" si="412"/>
        <v>83824</v>
      </c>
      <c r="AI528" s="45">
        <f t="shared" si="416"/>
        <v>83824</v>
      </c>
      <c r="AJ528" s="46">
        <v>0</v>
      </c>
      <c r="AK528" s="46">
        <v>0</v>
      </c>
      <c r="AL528" s="46">
        <f t="shared" si="386"/>
        <v>0</v>
      </c>
      <c r="AM528" s="46">
        <v>0</v>
      </c>
      <c r="AN528" s="46">
        <f t="shared" si="393"/>
        <v>0</v>
      </c>
      <c r="AO528" s="46">
        <v>0</v>
      </c>
      <c r="AP528" s="46">
        <f t="shared" si="387"/>
        <v>0</v>
      </c>
      <c r="AQ528" s="46">
        <v>0</v>
      </c>
      <c r="AR528" s="46">
        <f t="shared" si="388"/>
        <v>0</v>
      </c>
      <c r="AS528" s="46">
        <v>0</v>
      </c>
      <c r="AT528" s="46">
        <f t="shared" si="389"/>
        <v>0</v>
      </c>
      <c r="AU528" s="46">
        <v>0</v>
      </c>
      <c r="AV528" s="46">
        <f t="shared" si="390"/>
        <v>0</v>
      </c>
      <c r="AW528" s="46">
        <v>80600</v>
      </c>
      <c r="AX528" s="46">
        <f t="shared" si="391"/>
        <v>83824</v>
      </c>
      <c r="AY528" s="46">
        <v>0</v>
      </c>
      <c r="AZ528" s="46">
        <f t="shared" si="394"/>
        <v>0</v>
      </c>
      <c r="BA528" s="46">
        <v>0</v>
      </c>
      <c r="BB528" s="46">
        <f t="shared" si="395"/>
        <v>0</v>
      </c>
      <c r="BC528" s="46">
        <v>0</v>
      </c>
      <c r="BD528" s="46">
        <f t="shared" si="396"/>
        <v>0</v>
      </c>
      <c r="BE528" s="46">
        <v>0</v>
      </c>
      <c r="BF528" s="46">
        <f t="shared" si="397"/>
        <v>0</v>
      </c>
      <c r="BG528" s="46">
        <v>0</v>
      </c>
      <c r="BH528" s="46">
        <f t="shared" si="398"/>
        <v>0</v>
      </c>
      <c r="BI528" s="46">
        <v>0</v>
      </c>
      <c r="BJ528" s="46">
        <f t="shared" si="399"/>
        <v>0</v>
      </c>
      <c r="BK528" s="46">
        <v>0</v>
      </c>
      <c r="BL528" s="46">
        <f t="shared" si="400"/>
        <v>0</v>
      </c>
      <c r="BM528" s="46">
        <v>0</v>
      </c>
      <c r="BN528" s="46">
        <f t="shared" si="401"/>
        <v>0</v>
      </c>
      <c r="BO528" s="46">
        <v>0</v>
      </c>
      <c r="BP528" s="46">
        <f t="shared" si="402"/>
        <v>0</v>
      </c>
      <c r="BQ528" s="46">
        <v>0</v>
      </c>
      <c r="BR528" s="46">
        <f t="shared" si="403"/>
        <v>0</v>
      </c>
      <c r="BS528" s="46">
        <v>0</v>
      </c>
      <c r="BT528" s="46">
        <f t="shared" si="404"/>
        <v>0</v>
      </c>
      <c r="BU528" s="46">
        <v>0</v>
      </c>
      <c r="BV528" s="46">
        <f t="shared" si="405"/>
        <v>0</v>
      </c>
      <c r="BW528" s="46">
        <v>0</v>
      </c>
      <c r="BX528" s="46">
        <f t="shared" si="406"/>
        <v>0</v>
      </c>
      <c r="BY528" s="46">
        <v>0</v>
      </c>
      <c r="BZ528" s="46">
        <f t="shared" si="407"/>
        <v>0</v>
      </c>
      <c r="CA528" s="47">
        <v>0</v>
      </c>
      <c r="CB528" s="46">
        <f t="shared" si="408"/>
        <v>0</v>
      </c>
      <c r="CC528" s="48">
        <v>0</v>
      </c>
      <c r="CD528" s="46">
        <f t="shared" si="409"/>
        <v>0</v>
      </c>
      <c r="CE528" s="49">
        <v>10</v>
      </c>
      <c r="CF528" s="50">
        <f t="shared" si="413"/>
        <v>8382.4</v>
      </c>
      <c r="CG528" s="51">
        <v>80600</v>
      </c>
      <c r="CH528" s="52"/>
      <c r="CI528" s="52"/>
      <c r="CJ528" s="52"/>
      <c r="CK528" s="53"/>
      <c r="CL528" s="53"/>
      <c r="CM528" s="53"/>
      <c r="CN528" s="53"/>
      <c r="CO528" s="53"/>
      <c r="CP528" s="53"/>
      <c r="CQ528" s="52">
        <f t="shared" si="418"/>
        <v>8382.4</v>
      </c>
      <c r="CR528" s="52">
        <f t="shared" si="418"/>
        <v>8382.4</v>
      </c>
      <c r="CS528" s="52">
        <f t="shared" si="418"/>
        <v>8382.4</v>
      </c>
      <c r="CT528" s="52">
        <f t="shared" si="418"/>
        <v>8382.4</v>
      </c>
      <c r="CU528" s="52">
        <f t="shared" si="418"/>
        <v>8382.4</v>
      </c>
      <c r="CV528" s="52">
        <f t="shared" si="418"/>
        <v>8382.4</v>
      </c>
      <c r="CW528" s="52">
        <f t="shared" si="418"/>
        <v>8382.4</v>
      </c>
      <c r="CX528" s="52">
        <f t="shared" si="418"/>
        <v>8382.4</v>
      </c>
      <c r="CY528" s="52">
        <f t="shared" si="418"/>
        <v>8382.4</v>
      </c>
      <c r="CZ528" s="52">
        <f t="shared" si="418"/>
        <v>8382.4</v>
      </c>
      <c r="DA528" s="52"/>
      <c r="DB528" s="53"/>
      <c r="DC528" s="53"/>
      <c r="DD528" s="53"/>
      <c r="DE528" s="53"/>
      <c r="DF528" s="53"/>
      <c r="DG528" s="54">
        <v>0</v>
      </c>
      <c r="DH528" s="55">
        <v>10</v>
      </c>
      <c r="DI528" s="56" t="s">
        <v>545</v>
      </c>
      <c r="DJ528" s="57">
        <v>0</v>
      </c>
      <c r="DK528" s="57">
        <v>0</v>
      </c>
      <c r="DL528" s="57">
        <v>0</v>
      </c>
      <c r="DM528" s="57">
        <v>0</v>
      </c>
      <c r="DN528" s="57">
        <v>0</v>
      </c>
      <c r="DO528" s="57">
        <v>0</v>
      </c>
      <c r="DP528" s="58">
        <v>0</v>
      </c>
      <c r="DQ528" s="58">
        <v>0</v>
      </c>
      <c r="DR528" s="58">
        <v>0</v>
      </c>
      <c r="DS528" s="58">
        <v>0</v>
      </c>
    </row>
    <row r="529" spans="1:123" x14ac:dyDescent="0.25">
      <c r="A529" s="30" t="s">
        <v>1706</v>
      </c>
      <c r="B529" s="65">
        <v>2023438</v>
      </c>
      <c r="C529" s="66"/>
      <c r="D529" s="67" t="s">
        <v>1707</v>
      </c>
      <c r="E529" s="34" t="s">
        <v>478</v>
      </c>
      <c r="F529" s="34" t="s">
        <v>833</v>
      </c>
      <c r="G529" s="34" t="s">
        <v>463</v>
      </c>
      <c r="H529" s="34" t="s">
        <v>722</v>
      </c>
      <c r="I529" s="34" t="s">
        <v>704</v>
      </c>
      <c r="J529" s="34" t="s">
        <v>94</v>
      </c>
      <c r="K529" s="34" t="s">
        <v>491</v>
      </c>
      <c r="L529" s="34" t="s">
        <v>492</v>
      </c>
      <c r="M529" s="36">
        <v>1.04</v>
      </c>
      <c r="N529" s="69" t="s">
        <v>1456</v>
      </c>
      <c r="O529" s="69" t="s">
        <v>30</v>
      </c>
      <c r="P529" s="37" t="s">
        <v>493</v>
      </c>
      <c r="Q529" s="38">
        <v>2023</v>
      </c>
      <c r="R529" s="39" t="s">
        <v>58</v>
      </c>
      <c r="S529" s="37" t="s">
        <v>469</v>
      </c>
      <c r="T529" s="39" t="s">
        <v>494</v>
      </c>
      <c r="U529" s="39" t="s">
        <v>495</v>
      </c>
      <c r="V529" s="39" t="s">
        <v>496</v>
      </c>
      <c r="W529" s="40" t="s">
        <v>705</v>
      </c>
      <c r="X529" s="40" t="s">
        <v>680</v>
      </c>
      <c r="Y529" s="41"/>
      <c r="Z529" s="274">
        <v>0</v>
      </c>
      <c r="AA529" s="42"/>
      <c r="AB529" s="43">
        <v>35360</v>
      </c>
      <c r="AC529" s="43">
        <v>0</v>
      </c>
      <c r="AD529" s="43"/>
      <c r="AE529" s="43">
        <v>0</v>
      </c>
      <c r="AF529" s="44"/>
      <c r="AG529" s="45">
        <f t="shared" si="411"/>
        <v>35360</v>
      </c>
      <c r="AH529" s="45">
        <f t="shared" si="412"/>
        <v>36774.400000000001</v>
      </c>
      <c r="AI529" s="45">
        <f t="shared" si="416"/>
        <v>36774.400000000001</v>
      </c>
      <c r="AJ529" s="46">
        <v>0</v>
      </c>
      <c r="AK529" s="46">
        <v>0</v>
      </c>
      <c r="AL529" s="46">
        <f t="shared" si="386"/>
        <v>0</v>
      </c>
      <c r="AM529" s="46">
        <v>0</v>
      </c>
      <c r="AN529" s="46">
        <f t="shared" si="393"/>
        <v>0</v>
      </c>
      <c r="AO529" s="46">
        <v>0</v>
      </c>
      <c r="AP529" s="46">
        <f t="shared" si="387"/>
        <v>0</v>
      </c>
      <c r="AQ529" s="46">
        <v>0</v>
      </c>
      <c r="AR529" s="46">
        <f t="shared" si="388"/>
        <v>0</v>
      </c>
      <c r="AS529" s="46">
        <v>0</v>
      </c>
      <c r="AT529" s="46">
        <f t="shared" si="389"/>
        <v>0</v>
      </c>
      <c r="AU529" s="46">
        <v>0</v>
      </c>
      <c r="AV529" s="46">
        <f t="shared" si="390"/>
        <v>0</v>
      </c>
      <c r="AW529" s="46">
        <v>35360</v>
      </c>
      <c r="AX529" s="46">
        <f t="shared" si="391"/>
        <v>36774.400000000001</v>
      </c>
      <c r="AY529" s="46">
        <v>0</v>
      </c>
      <c r="AZ529" s="46">
        <f t="shared" si="394"/>
        <v>0</v>
      </c>
      <c r="BA529" s="46">
        <v>0</v>
      </c>
      <c r="BB529" s="46">
        <f t="shared" si="395"/>
        <v>0</v>
      </c>
      <c r="BC529" s="46">
        <v>0</v>
      </c>
      <c r="BD529" s="46">
        <f t="shared" si="396"/>
        <v>0</v>
      </c>
      <c r="BE529" s="46">
        <v>0</v>
      </c>
      <c r="BF529" s="46">
        <f t="shared" si="397"/>
        <v>0</v>
      </c>
      <c r="BG529" s="46">
        <v>0</v>
      </c>
      <c r="BH529" s="46">
        <f t="shared" si="398"/>
        <v>0</v>
      </c>
      <c r="BI529" s="46">
        <v>0</v>
      </c>
      <c r="BJ529" s="46">
        <f t="shared" si="399"/>
        <v>0</v>
      </c>
      <c r="BK529" s="46">
        <v>0</v>
      </c>
      <c r="BL529" s="46">
        <f t="shared" si="400"/>
        <v>0</v>
      </c>
      <c r="BM529" s="46">
        <v>0</v>
      </c>
      <c r="BN529" s="46">
        <f t="shared" si="401"/>
        <v>0</v>
      </c>
      <c r="BO529" s="46">
        <v>0</v>
      </c>
      <c r="BP529" s="46">
        <f t="shared" si="402"/>
        <v>0</v>
      </c>
      <c r="BQ529" s="46">
        <v>0</v>
      </c>
      <c r="BR529" s="46">
        <f t="shared" si="403"/>
        <v>0</v>
      </c>
      <c r="BS529" s="46">
        <v>0</v>
      </c>
      <c r="BT529" s="46">
        <f t="shared" si="404"/>
        <v>0</v>
      </c>
      <c r="BU529" s="46">
        <v>0</v>
      </c>
      <c r="BV529" s="46">
        <f t="shared" si="405"/>
        <v>0</v>
      </c>
      <c r="BW529" s="46">
        <v>0</v>
      </c>
      <c r="BX529" s="46">
        <f t="shared" si="406"/>
        <v>0</v>
      </c>
      <c r="BY529" s="46">
        <v>0</v>
      </c>
      <c r="BZ529" s="46">
        <f t="shared" si="407"/>
        <v>0</v>
      </c>
      <c r="CA529" s="47">
        <v>0</v>
      </c>
      <c r="CB529" s="46">
        <f t="shared" si="408"/>
        <v>0</v>
      </c>
      <c r="CC529" s="48">
        <v>0</v>
      </c>
      <c r="CD529" s="46">
        <f t="shared" si="409"/>
        <v>0</v>
      </c>
      <c r="CE529" s="49">
        <v>12</v>
      </c>
      <c r="CF529" s="50">
        <f t="shared" si="413"/>
        <v>3064.5333333333333</v>
      </c>
      <c r="CG529" s="51">
        <v>35360.000000000007</v>
      </c>
      <c r="CH529" s="52"/>
      <c r="CI529" s="52"/>
      <c r="CJ529" s="52"/>
      <c r="CK529" s="53"/>
      <c r="CL529" s="53"/>
      <c r="CM529" s="53"/>
      <c r="CN529" s="53"/>
      <c r="CO529" s="53"/>
      <c r="CP529" s="53"/>
      <c r="CQ529" s="52">
        <f t="shared" si="418"/>
        <v>3064.5333333333333</v>
      </c>
      <c r="CR529" s="52">
        <f t="shared" si="418"/>
        <v>3064.5333333333333</v>
      </c>
      <c r="CS529" s="52">
        <f t="shared" si="418"/>
        <v>3064.5333333333333</v>
      </c>
      <c r="CT529" s="52">
        <f t="shared" si="418"/>
        <v>3064.5333333333333</v>
      </c>
      <c r="CU529" s="52">
        <f t="shared" si="418"/>
        <v>3064.5333333333333</v>
      </c>
      <c r="CV529" s="52">
        <f t="shared" si="418"/>
        <v>3064.5333333333333</v>
      </c>
      <c r="CW529" s="52">
        <f t="shared" si="418"/>
        <v>3064.5333333333333</v>
      </c>
      <c r="CX529" s="52">
        <f t="shared" si="418"/>
        <v>3064.5333333333333</v>
      </c>
      <c r="CY529" s="52">
        <f t="shared" si="418"/>
        <v>3064.5333333333333</v>
      </c>
      <c r="CZ529" s="52">
        <f t="shared" si="418"/>
        <v>3064.5333333333333</v>
      </c>
      <c r="DA529" s="52">
        <f>$CF529</f>
        <v>3064.5333333333333</v>
      </c>
      <c r="DB529" s="52">
        <f>$CF529</f>
        <v>3064.5333333333333</v>
      </c>
      <c r="DC529" s="53"/>
      <c r="DD529" s="53"/>
      <c r="DE529" s="53"/>
      <c r="DF529" s="53"/>
      <c r="DG529" s="54">
        <v>0</v>
      </c>
      <c r="DH529" s="55">
        <v>12</v>
      </c>
      <c r="DI529" s="56" t="s">
        <v>756</v>
      </c>
      <c r="DJ529" s="57">
        <v>0</v>
      </c>
      <c r="DK529" s="57">
        <v>0</v>
      </c>
      <c r="DL529" s="57">
        <v>0</v>
      </c>
      <c r="DM529" s="57">
        <v>0</v>
      </c>
      <c r="DN529" s="57">
        <v>0</v>
      </c>
      <c r="DO529" s="57">
        <v>0</v>
      </c>
      <c r="DP529" s="58">
        <v>0</v>
      </c>
      <c r="DQ529" s="58">
        <v>0</v>
      </c>
      <c r="DR529" s="58">
        <v>0</v>
      </c>
      <c r="DS529" s="58">
        <v>0</v>
      </c>
    </row>
    <row r="530" spans="1:123" x14ac:dyDescent="0.25">
      <c r="A530" s="30" t="s">
        <v>1708</v>
      </c>
      <c r="B530" s="65">
        <v>2023439</v>
      </c>
      <c r="C530" s="66"/>
      <c r="D530" s="67" t="s">
        <v>1709</v>
      </c>
      <c r="E530" s="34" t="s">
        <v>478</v>
      </c>
      <c r="F530" s="34" t="s">
        <v>833</v>
      </c>
      <c r="G530" s="34" t="s">
        <v>463</v>
      </c>
      <c r="H530" s="34" t="s">
        <v>722</v>
      </c>
      <c r="I530" s="34" t="s">
        <v>704</v>
      </c>
      <c r="J530" s="34" t="s">
        <v>94</v>
      </c>
      <c r="K530" s="34" t="s">
        <v>491</v>
      </c>
      <c r="L530" s="34" t="s">
        <v>492</v>
      </c>
      <c r="M530" s="36">
        <v>1.04</v>
      </c>
      <c r="N530" s="69" t="s">
        <v>1456</v>
      </c>
      <c r="O530" s="69" t="s">
        <v>30</v>
      </c>
      <c r="P530" s="37" t="s">
        <v>493</v>
      </c>
      <c r="Q530" s="38">
        <v>2023</v>
      </c>
      <c r="R530" s="39" t="s">
        <v>58</v>
      </c>
      <c r="S530" s="37" t="s">
        <v>469</v>
      </c>
      <c r="T530" s="39" t="s">
        <v>494</v>
      </c>
      <c r="U530" s="39" t="s">
        <v>495</v>
      </c>
      <c r="V530" s="39" t="s">
        <v>496</v>
      </c>
      <c r="W530" s="40" t="s">
        <v>705</v>
      </c>
      <c r="X530" s="40" t="s">
        <v>680</v>
      </c>
      <c r="Y530" s="41"/>
      <c r="Z530" s="274">
        <v>0</v>
      </c>
      <c r="AA530" s="42"/>
      <c r="AB530" s="43">
        <v>47840</v>
      </c>
      <c r="AC530" s="43">
        <v>0</v>
      </c>
      <c r="AD530" s="43"/>
      <c r="AE530" s="43">
        <v>0</v>
      </c>
      <c r="AF530" s="44"/>
      <c r="AG530" s="45">
        <f t="shared" si="411"/>
        <v>47840</v>
      </c>
      <c r="AH530" s="45">
        <f t="shared" si="412"/>
        <v>49753.599999999999</v>
      </c>
      <c r="AI530" s="45">
        <f t="shared" si="416"/>
        <v>49753.599999999999</v>
      </c>
      <c r="AJ530" s="46">
        <v>0</v>
      </c>
      <c r="AK530" s="46">
        <v>0</v>
      </c>
      <c r="AL530" s="46">
        <f t="shared" si="386"/>
        <v>0</v>
      </c>
      <c r="AM530" s="46">
        <v>0</v>
      </c>
      <c r="AN530" s="46">
        <f t="shared" si="393"/>
        <v>0</v>
      </c>
      <c r="AO530" s="46">
        <v>0</v>
      </c>
      <c r="AP530" s="46">
        <f t="shared" si="387"/>
        <v>0</v>
      </c>
      <c r="AQ530" s="46">
        <v>0</v>
      </c>
      <c r="AR530" s="46">
        <f t="shared" si="388"/>
        <v>0</v>
      </c>
      <c r="AS530" s="46">
        <v>0</v>
      </c>
      <c r="AT530" s="46">
        <f t="shared" si="389"/>
        <v>0</v>
      </c>
      <c r="AU530" s="46">
        <v>0</v>
      </c>
      <c r="AV530" s="46">
        <f t="shared" si="390"/>
        <v>0</v>
      </c>
      <c r="AW530" s="46">
        <v>47840</v>
      </c>
      <c r="AX530" s="46">
        <f t="shared" si="391"/>
        <v>49753.599999999999</v>
      </c>
      <c r="AY530" s="46">
        <v>0</v>
      </c>
      <c r="AZ530" s="46">
        <f t="shared" si="394"/>
        <v>0</v>
      </c>
      <c r="BA530" s="46">
        <v>0</v>
      </c>
      <c r="BB530" s="46">
        <f t="shared" si="395"/>
        <v>0</v>
      </c>
      <c r="BC530" s="46">
        <v>0</v>
      </c>
      <c r="BD530" s="46">
        <f t="shared" si="396"/>
        <v>0</v>
      </c>
      <c r="BE530" s="46">
        <v>0</v>
      </c>
      <c r="BF530" s="46">
        <f t="shared" si="397"/>
        <v>0</v>
      </c>
      <c r="BG530" s="46">
        <v>0</v>
      </c>
      <c r="BH530" s="46">
        <f t="shared" si="398"/>
        <v>0</v>
      </c>
      <c r="BI530" s="46">
        <v>0</v>
      </c>
      <c r="BJ530" s="46">
        <f t="shared" si="399"/>
        <v>0</v>
      </c>
      <c r="BK530" s="46">
        <v>0</v>
      </c>
      <c r="BL530" s="46">
        <f t="shared" si="400"/>
        <v>0</v>
      </c>
      <c r="BM530" s="46">
        <v>0</v>
      </c>
      <c r="BN530" s="46">
        <f t="shared" si="401"/>
        <v>0</v>
      </c>
      <c r="BO530" s="46">
        <v>0</v>
      </c>
      <c r="BP530" s="46">
        <f t="shared" si="402"/>
        <v>0</v>
      </c>
      <c r="BQ530" s="46">
        <v>0</v>
      </c>
      <c r="BR530" s="46">
        <f t="shared" si="403"/>
        <v>0</v>
      </c>
      <c r="BS530" s="46">
        <v>0</v>
      </c>
      <c r="BT530" s="46">
        <f t="shared" si="404"/>
        <v>0</v>
      </c>
      <c r="BU530" s="46">
        <v>0</v>
      </c>
      <c r="BV530" s="46">
        <f t="shared" si="405"/>
        <v>0</v>
      </c>
      <c r="BW530" s="46">
        <v>0</v>
      </c>
      <c r="BX530" s="46">
        <f t="shared" si="406"/>
        <v>0</v>
      </c>
      <c r="BY530" s="46">
        <v>0</v>
      </c>
      <c r="BZ530" s="46">
        <f t="shared" si="407"/>
        <v>0</v>
      </c>
      <c r="CA530" s="47">
        <v>0</v>
      </c>
      <c r="CB530" s="46">
        <f t="shared" si="408"/>
        <v>0</v>
      </c>
      <c r="CC530" s="48">
        <v>0</v>
      </c>
      <c r="CD530" s="46">
        <f t="shared" si="409"/>
        <v>0</v>
      </c>
      <c r="CE530" s="49">
        <v>10</v>
      </c>
      <c r="CF530" s="50">
        <f t="shared" si="413"/>
        <v>4975.3599999999997</v>
      </c>
      <c r="CG530" s="51">
        <v>47840</v>
      </c>
      <c r="CH530" s="52"/>
      <c r="CI530" s="52"/>
      <c r="CJ530" s="52"/>
      <c r="CK530" s="53"/>
      <c r="CL530" s="53"/>
      <c r="CM530" s="53"/>
      <c r="CN530" s="53"/>
      <c r="CO530" s="53"/>
      <c r="CP530" s="53"/>
      <c r="CQ530" s="52">
        <f t="shared" si="418"/>
        <v>4975.3599999999997</v>
      </c>
      <c r="CR530" s="52">
        <f t="shared" si="418"/>
        <v>4975.3599999999997</v>
      </c>
      <c r="CS530" s="52">
        <f t="shared" si="418"/>
        <v>4975.3599999999997</v>
      </c>
      <c r="CT530" s="52">
        <f t="shared" si="418"/>
        <v>4975.3599999999997</v>
      </c>
      <c r="CU530" s="52">
        <f t="shared" si="418"/>
        <v>4975.3599999999997</v>
      </c>
      <c r="CV530" s="52">
        <f t="shared" si="418"/>
        <v>4975.3599999999997</v>
      </c>
      <c r="CW530" s="52">
        <f t="shared" si="418"/>
        <v>4975.3599999999997</v>
      </c>
      <c r="CX530" s="52">
        <f t="shared" si="418"/>
        <v>4975.3599999999997</v>
      </c>
      <c r="CY530" s="52">
        <f t="shared" si="418"/>
        <v>4975.3599999999997</v>
      </c>
      <c r="CZ530" s="52">
        <f t="shared" si="418"/>
        <v>4975.3599999999997</v>
      </c>
      <c r="DA530" s="52"/>
      <c r="DB530" s="53"/>
      <c r="DC530" s="53"/>
      <c r="DD530" s="53"/>
      <c r="DE530" s="53"/>
      <c r="DF530" s="53"/>
      <c r="DG530" s="54">
        <v>0</v>
      </c>
      <c r="DH530" s="55">
        <v>10</v>
      </c>
      <c r="DI530" s="56" t="s">
        <v>756</v>
      </c>
      <c r="DJ530" s="57">
        <v>0</v>
      </c>
      <c r="DK530" s="57">
        <v>0</v>
      </c>
      <c r="DL530" s="57">
        <v>0</v>
      </c>
      <c r="DM530" s="57">
        <v>0</v>
      </c>
      <c r="DN530" s="57">
        <v>0</v>
      </c>
      <c r="DO530" s="57">
        <v>0</v>
      </c>
      <c r="DP530" s="58">
        <v>0</v>
      </c>
      <c r="DQ530" s="58">
        <v>0</v>
      </c>
      <c r="DR530" s="58">
        <v>0</v>
      </c>
      <c r="DS530" s="58">
        <v>0</v>
      </c>
    </row>
    <row r="531" spans="1:123" x14ac:dyDescent="0.25">
      <c r="A531" s="30" t="s">
        <v>1710</v>
      </c>
      <c r="B531" s="65">
        <v>2023440</v>
      </c>
      <c r="C531" s="66"/>
      <c r="D531" s="67" t="s">
        <v>1711</v>
      </c>
      <c r="E531" s="34" t="s">
        <v>863</v>
      </c>
      <c r="F531" s="34" t="s">
        <v>833</v>
      </c>
      <c r="G531" s="34" t="s">
        <v>463</v>
      </c>
      <c r="H531" s="34" t="s">
        <v>722</v>
      </c>
      <c r="I531" s="34" t="s">
        <v>704</v>
      </c>
      <c r="J531" s="34" t="s">
        <v>94</v>
      </c>
      <c r="K531" s="34" t="s">
        <v>491</v>
      </c>
      <c r="L531" s="34" t="s">
        <v>492</v>
      </c>
      <c r="M531" s="36">
        <v>1.04</v>
      </c>
      <c r="N531" s="69" t="s">
        <v>1456</v>
      </c>
      <c r="O531" s="69" t="s">
        <v>30</v>
      </c>
      <c r="P531" s="37" t="s">
        <v>493</v>
      </c>
      <c r="Q531" s="38">
        <v>2023</v>
      </c>
      <c r="R531" s="39" t="s">
        <v>58</v>
      </c>
      <c r="S531" s="37" t="s">
        <v>469</v>
      </c>
      <c r="T531" s="39" t="s">
        <v>494</v>
      </c>
      <c r="U531" s="39" t="s">
        <v>495</v>
      </c>
      <c r="V531" s="39" t="s">
        <v>496</v>
      </c>
      <c r="W531" s="40" t="s">
        <v>1297</v>
      </c>
      <c r="X531" s="40" t="s">
        <v>680</v>
      </c>
      <c r="Y531" s="41"/>
      <c r="Z531" s="274">
        <v>0</v>
      </c>
      <c r="AA531" s="42"/>
      <c r="AB531" s="43">
        <v>12480</v>
      </c>
      <c r="AC531" s="43">
        <v>0</v>
      </c>
      <c r="AD531" s="43"/>
      <c r="AE531" s="43">
        <v>0</v>
      </c>
      <c r="AF531" s="44"/>
      <c r="AG531" s="45">
        <f t="shared" si="411"/>
        <v>12480</v>
      </c>
      <c r="AH531" s="45">
        <f t="shared" si="412"/>
        <v>12979.2</v>
      </c>
      <c r="AI531" s="45">
        <f t="shared" si="416"/>
        <v>12979.2</v>
      </c>
      <c r="AJ531" s="46">
        <v>0</v>
      </c>
      <c r="AK531" s="46">
        <v>0</v>
      </c>
      <c r="AL531" s="46">
        <f t="shared" si="386"/>
        <v>0</v>
      </c>
      <c r="AM531" s="46">
        <v>0</v>
      </c>
      <c r="AN531" s="46">
        <f t="shared" si="393"/>
        <v>0</v>
      </c>
      <c r="AO531" s="46">
        <v>0</v>
      </c>
      <c r="AP531" s="46">
        <f t="shared" si="387"/>
        <v>0</v>
      </c>
      <c r="AQ531" s="46">
        <v>0</v>
      </c>
      <c r="AR531" s="46">
        <f t="shared" si="388"/>
        <v>0</v>
      </c>
      <c r="AS531" s="46">
        <v>0</v>
      </c>
      <c r="AT531" s="46">
        <f t="shared" si="389"/>
        <v>0</v>
      </c>
      <c r="AU531" s="46">
        <v>0</v>
      </c>
      <c r="AV531" s="46">
        <f t="shared" si="390"/>
        <v>0</v>
      </c>
      <c r="AW531" s="46">
        <v>0</v>
      </c>
      <c r="AX531" s="46">
        <f t="shared" si="391"/>
        <v>0</v>
      </c>
      <c r="AY531" s="46">
        <v>0</v>
      </c>
      <c r="AZ531" s="46">
        <f t="shared" si="394"/>
        <v>0</v>
      </c>
      <c r="BA531" s="46">
        <v>12480</v>
      </c>
      <c r="BB531" s="46">
        <f t="shared" si="395"/>
        <v>12979.2</v>
      </c>
      <c r="BC531" s="46">
        <v>0</v>
      </c>
      <c r="BD531" s="46">
        <f t="shared" si="396"/>
        <v>0</v>
      </c>
      <c r="BE531" s="46">
        <v>0</v>
      </c>
      <c r="BF531" s="46">
        <f t="shared" si="397"/>
        <v>0</v>
      </c>
      <c r="BG531" s="46">
        <v>0</v>
      </c>
      <c r="BH531" s="46">
        <f t="shared" si="398"/>
        <v>0</v>
      </c>
      <c r="BI531" s="46">
        <v>0</v>
      </c>
      <c r="BJ531" s="46">
        <f t="shared" si="399"/>
        <v>0</v>
      </c>
      <c r="BK531" s="46">
        <v>0</v>
      </c>
      <c r="BL531" s="46">
        <f t="shared" si="400"/>
        <v>0</v>
      </c>
      <c r="BM531" s="46">
        <v>0</v>
      </c>
      <c r="BN531" s="46">
        <f t="shared" si="401"/>
        <v>0</v>
      </c>
      <c r="BO531" s="46">
        <v>0</v>
      </c>
      <c r="BP531" s="46">
        <f t="shared" si="402"/>
        <v>0</v>
      </c>
      <c r="BQ531" s="46">
        <v>0</v>
      </c>
      <c r="BR531" s="46">
        <f t="shared" si="403"/>
        <v>0</v>
      </c>
      <c r="BS531" s="46">
        <v>0</v>
      </c>
      <c r="BT531" s="46">
        <f t="shared" si="404"/>
        <v>0</v>
      </c>
      <c r="BU531" s="46">
        <v>0</v>
      </c>
      <c r="BV531" s="46">
        <f t="shared" si="405"/>
        <v>0</v>
      </c>
      <c r="BW531" s="46">
        <v>0</v>
      </c>
      <c r="BX531" s="46">
        <f t="shared" si="406"/>
        <v>0</v>
      </c>
      <c r="BY531" s="46">
        <v>0</v>
      </c>
      <c r="BZ531" s="46">
        <f t="shared" si="407"/>
        <v>0</v>
      </c>
      <c r="CA531" s="47">
        <v>0</v>
      </c>
      <c r="CB531" s="46">
        <f t="shared" si="408"/>
        <v>0</v>
      </c>
      <c r="CC531" s="48">
        <v>0</v>
      </c>
      <c r="CD531" s="46">
        <f t="shared" si="409"/>
        <v>0</v>
      </c>
      <c r="CE531" s="49">
        <v>15</v>
      </c>
      <c r="CF531" s="50">
        <f t="shared" si="413"/>
        <v>865.28000000000009</v>
      </c>
      <c r="CG531" s="51">
        <v>11648</v>
      </c>
      <c r="CH531" s="52"/>
      <c r="CI531" s="52"/>
      <c r="CJ531" s="52"/>
      <c r="CK531" s="53"/>
      <c r="CL531" s="53"/>
      <c r="CM531" s="53"/>
      <c r="CN531" s="53"/>
      <c r="CO531" s="53"/>
      <c r="CP531" s="53"/>
      <c r="CQ531" s="53"/>
      <c r="CR531" s="53"/>
      <c r="CS531" s="52">
        <f t="shared" si="418"/>
        <v>865.28000000000009</v>
      </c>
      <c r="CT531" s="52">
        <f t="shared" si="418"/>
        <v>865.28000000000009</v>
      </c>
      <c r="CU531" s="52">
        <f t="shared" si="418"/>
        <v>865.28000000000009</v>
      </c>
      <c r="CV531" s="52">
        <f t="shared" si="418"/>
        <v>865.28000000000009</v>
      </c>
      <c r="CW531" s="52">
        <f t="shared" si="418"/>
        <v>865.28000000000009</v>
      </c>
      <c r="CX531" s="52">
        <f t="shared" si="418"/>
        <v>865.28000000000009</v>
      </c>
      <c r="CY531" s="52">
        <f t="shared" si="418"/>
        <v>865.28000000000009</v>
      </c>
      <c r="CZ531" s="52">
        <f t="shared" si="418"/>
        <v>865.28000000000009</v>
      </c>
      <c r="DA531" s="52">
        <f t="shared" si="418"/>
        <v>865.28000000000009</v>
      </c>
      <c r="DB531" s="52">
        <f t="shared" si="418"/>
        <v>865.28000000000009</v>
      </c>
      <c r="DC531" s="52">
        <f t="shared" si="418"/>
        <v>865.28000000000009</v>
      </c>
      <c r="DD531" s="52">
        <f t="shared" ref="DD531:DF531" si="420">$CF531</f>
        <v>865.28000000000009</v>
      </c>
      <c r="DE531" s="52">
        <f t="shared" si="420"/>
        <v>865.28000000000009</v>
      </c>
      <c r="DF531" s="52">
        <f t="shared" si="420"/>
        <v>865.28000000000009</v>
      </c>
      <c r="DG531" s="54">
        <v>832</v>
      </c>
      <c r="DH531" s="55">
        <v>14</v>
      </c>
      <c r="DI531" s="56" t="s">
        <v>1084</v>
      </c>
      <c r="DJ531" s="57">
        <v>0</v>
      </c>
      <c r="DK531" s="57">
        <v>0</v>
      </c>
      <c r="DL531" s="57">
        <v>0</v>
      </c>
      <c r="DM531" s="57">
        <v>0</v>
      </c>
      <c r="DN531" s="57">
        <v>0</v>
      </c>
      <c r="DO531" s="57">
        <v>0</v>
      </c>
      <c r="DP531" s="58">
        <v>0</v>
      </c>
      <c r="DQ531" s="58">
        <v>0</v>
      </c>
      <c r="DR531" s="58">
        <v>0</v>
      </c>
      <c r="DS531" s="58">
        <v>0</v>
      </c>
    </row>
    <row r="532" spans="1:123" x14ac:dyDescent="0.25">
      <c r="A532" s="30" t="s">
        <v>1712</v>
      </c>
      <c r="B532" s="65">
        <v>2023443</v>
      </c>
      <c r="C532" s="66"/>
      <c r="D532" s="67" t="s">
        <v>1713</v>
      </c>
      <c r="E532" s="34" t="s">
        <v>478</v>
      </c>
      <c r="F532" s="34" t="s">
        <v>833</v>
      </c>
      <c r="G532" s="34" t="s">
        <v>534</v>
      </c>
      <c r="H532" s="34" t="s">
        <v>722</v>
      </c>
      <c r="I532" s="34" t="s">
        <v>704</v>
      </c>
      <c r="J532" s="34" t="s">
        <v>103</v>
      </c>
      <c r="K532" s="34" t="s">
        <v>491</v>
      </c>
      <c r="L532" s="34" t="s">
        <v>492</v>
      </c>
      <c r="M532" s="36">
        <v>1.04</v>
      </c>
      <c r="N532" s="69" t="s">
        <v>1456</v>
      </c>
      <c r="O532" s="69" t="s">
        <v>30</v>
      </c>
      <c r="P532" s="37" t="s">
        <v>493</v>
      </c>
      <c r="Q532" s="38">
        <v>2023</v>
      </c>
      <c r="R532" s="39" t="s">
        <v>30</v>
      </c>
      <c r="S532" s="37" t="s">
        <v>471</v>
      </c>
      <c r="T532" s="39" t="s">
        <v>523</v>
      </c>
      <c r="U532" s="39" t="s">
        <v>524</v>
      </c>
      <c r="V532" s="39" t="s">
        <v>606</v>
      </c>
      <c r="W532" s="40" t="s">
        <v>834</v>
      </c>
      <c r="X532" s="40" t="s">
        <v>530</v>
      </c>
      <c r="Y532" s="41"/>
      <c r="Z532" s="274">
        <v>0</v>
      </c>
      <c r="AA532" s="42"/>
      <c r="AB532" s="43">
        <v>327600</v>
      </c>
      <c r="AC532" s="43">
        <v>0</v>
      </c>
      <c r="AD532" s="43"/>
      <c r="AE532" s="43">
        <v>0</v>
      </c>
      <c r="AF532" s="44"/>
      <c r="AG532" s="45">
        <f t="shared" si="411"/>
        <v>327600</v>
      </c>
      <c r="AH532" s="45">
        <f t="shared" si="412"/>
        <v>340704</v>
      </c>
      <c r="AI532" s="45">
        <f t="shared" si="416"/>
        <v>340704</v>
      </c>
      <c r="AJ532" s="46">
        <v>0</v>
      </c>
      <c r="AK532" s="46">
        <v>0</v>
      </c>
      <c r="AL532" s="46">
        <f t="shared" si="386"/>
        <v>0</v>
      </c>
      <c r="AM532" s="46">
        <v>0</v>
      </c>
      <c r="AN532" s="46">
        <f t="shared" si="393"/>
        <v>0</v>
      </c>
      <c r="AO532" s="46">
        <v>327600</v>
      </c>
      <c r="AP532" s="46">
        <f t="shared" si="387"/>
        <v>340704</v>
      </c>
      <c r="AQ532" s="46">
        <v>0</v>
      </c>
      <c r="AR532" s="46">
        <f t="shared" si="388"/>
        <v>0</v>
      </c>
      <c r="AS532" s="46">
        <v>0</v>
      </c>
      <c r="AT532" s="46">
        <f t="shared" si="389"/>
        <v>0</v>
      </c>
      <c r="AU532" s="46">
        <v>0</v>
      </c>
      <c r="AV532" s="46">
        <f t="shared" si="390"/>
        <v>0</v>
      </c>
      <c r="AW532" s="46">
        <v>0</v>
      </c>
      <c r="AX532" s="46">
        <f t="shared" si="391"/>
        <v>0</v>
      </c>
      <c r="AY532" s="46">
        <v>0</v>
      </c>
      <c r="AZ532" s="46">
        <f t="shared" si="394"/>
        <v>0</v>
      </c>
      <c r="BA532" s="46">
        <v>0</v>
      </c>
      <c r="BB532" s="46">
        <f t="shared" si="395"/>
        <v>0</v>
      </c>
      <c r="BC532" s="46">
        <v>0</v>
      </c>
      <c r="BD532" s="46">
        <f t="shared" si="396"/>
        <v>0</v>
      </c>
      <c r="BE532" s="46">
        <v>0</v>
      </c>
      <c r="BF532" s="46">
        <f t="shared" si="397"/>
        <v>0</v>
      </c>
      <c r="BG532" s="46">
        <v>0</v>
      </c>
      <c r="BH532" s="46">
        <f t="shared" si="398"/>
        <v>0</v>
      </c>
      <c r="BI532" s="46">
        <v>0</v>
      </c>
      <c r="BJ532" s="46">
        <f t="shared" si="399"/>
        <v>0</v>
      </c>
      <c r="BK532" s="46">
        <v>0</v>
      </c>
      <c r="BL532" s="46">
        <f t="shared" si="400"/>
        <v>0</v>
      </c>
      <c r="BM532" s="46">
        <v>0</v>
      </c>
      <c r="BN532" s="46">
        <f t="shared" si="401"/>
        <v>0</v>
      </c>
      <c r="BO532" s="46">
        <v>0</v>
      </c>
      <c r="BP532" s="46">
        <f t="shared" si="402"/>
        <v>0</v>
      </c>
      <c r="BQ532" s="46">
        <v>0</v>
      </c>
      <c r="BR532" s="46">
        <f t="shared" si="403"/>
        <v>0</v>
      </c>
      <c r="BS532" s="46">
        <v>0</v>
      </c>
      <c r="BT532" s="46">
        <f t="shared" si="404"/>
        <v>0</v>
      </c>
      <c r="BU532" s="46">
        <v>0</v>
      </c>
      <c r="BV532" s="46">
        <f t="shared" si="405"/>
        <v>0</v>
      </c>
      <c r="BW532" s="46">
        <v>0</v>
      </c>
      <c r="BX532" s="46">
        <f t="shared" si="406"/>
        <v>0</v>
      </c>
      <c r="BY532" s="46">
        <v>0</v>
      </c>
      <c r="BZ532" s="46">
        <f t="shared" si="407"/>
        <v>0</v>
      </c>
      <c r="CA532" s="47">
        <v>0</v>
      </c>
      <c r="CB532" s="46">
        <f t="shared" si="408"/>
        <v>0</v>
      </c>
      <c r="CC532" s="48">
        <v>0</v>
      </c>
      <c r="CD532" s="46">
        <f t="shared" si="409"/>
        <v>0</v>
      </c>
      <c r="CE532" s="49">
        <v>12</v>
      </c>
      <c r="CF532" s="50">
        <f t="shared" si="413"/>
        <v>28392</v>
      </c>
      <c r="CG532" s="51">
        <v>327600</v>
      </c>
      <c r="CH532" s="52"/>
      <c r="CI532" s="52"/>
      <c r="CJ532" s="52"/>
      <c r="CK532" s="53"/>
      <c r="CL532" s="53"/>
      <c r="CM532" s="52">
        <f t="shared" ref="CM532:DB541" si="421">$CF532</f>
        <v>28392</v>
      </c>
      <c r="CN532" s="52">
        <f t="shared" si="421"/>
        <v>28392</v>
      </c>
      <c r="CO532" s="52">
        <f t="shared" si="421"/>
        <v>28392</v>
      </c>
      <c r="CP532" s="52">
        <f t="shared" si="421"/>
        <v>28392</v>
      </c>
      <c r="CQ532" s="52">
        <f t="shared" si="421"/>
        <v>28392</v>
      </c>
      <c r="CR532" s="52">
        <f t="shared" si="421"/>
        <v>28392</v>
      </c>
      <c r="CS532" s="52">
        <f t="shared" si="421"/>
        <v>28392</v>
      </c>
      <c r="CT532" s="52">
        <f t="shared" si="421"/>
        <v>28392</v>
      </c>
      <c r="CU532" s="52">
        <f t="shared" si="421"/>
        <v>28392</v>
      </c>
      <c r="CV532" s="52">
        <f t="shared" si="421"/>
        <v>28392</v>
      </c>
      <c r="CW532" s="52">
        <f t="shared" si="421"/>
        <v>28392</v>
      </c>
      <c r="CX532" s="52">
        <f t="shared" si="421"/>
        <v>28392</v>
      </c>
      <c r="CY532" s="52"/>
      <c r="CZ532" s="52"/>
      <c r="DA532" s="52"/>
      <c r="DB532" s="53"/>
      <c r="DC532" s="53"/>
      <c r="DD532" s="53"/>
      <c r="DE532" s="53"/>
      <c r="DF532" s="53"/>
      <c r="DG532" s="54">
        <v>0</v>
      </c>
      <c r="DH532" s="55">
        <v>12</v>
      </c>
      <c r="DI532" s="56" t="s">
        <v>756</v>
      </c>
      <c r="DJ532" s="57">
        <v>0</v>
      </c>
      <c r="DK532" s="57">
        <v>0</v>
      </c>
      <c r="DL532" s="57">
        <v>0</v>
      </c>
      <c r="DM532" s="57">
        <v>0</v>
      </c>
      <c r="DN532" s="57">
        <v>327600</v>
      </c>
      <c r="DO532" s="57">
        <v>0</v>
      </c>
      <c r="DP532" s="58">
        <v>0</v>
      </c>
      <c r="DQ532" s="58">
        <v>0</v>
      </c>
      <c r="DR532" s="58">
        <v>0</v>
      </c>
      <c r="DS532" s="58">
        <v>4258.8</v>
      </c>
    </row>
    <row r="533" spans="1:123" x14ac:dyDescent="0.25">
      <c r="A533" s="30" t="s">
        <v>1714</v>
      </c>
      <c r="B533" s="65">
        <v>2023444</v>
      </c>
      <c r="C533" s="66"/>
      <c r="D533" s="67" t="s">
        <v>1715</v>
      </c>
      <c r="E533" s="34" t="s">
        <v>478</v>
      </c>
      <c r="F533" s="34" t="s">
        <v>833</v>
      </c>
      <c r="G533" s="34" t="s">
        <v>534</v>
      </c>
      <c r="H533" s="34" t="s">
        <v>722</v>
      </c>
      <c r="I533" s="34" t="s">
        <v>704</v>
      </c>
      <c r="J533" s="34" t="s">
        <v>103</v>
      </c>
      <c r="K533" s="34" t="s">
        <v>491</v>
      </c>
      <c r="L533" s="34" t="s">
        <v>492</v>
      </c>
      <c r="M533" s="36">
        <v>1.04</v>
      </c>
      <c r="N533" s="69" t="s">
        <v>1456</v>
      </c>
      <c r="O533" s="69" t="s">
        <v>30</v>
      </c>
      <c r="P533" s="37" t="s">
        <v>493</v>
      </c>
      <c r="Q533" s="38">
        <v>2023</v>
      </c>
      <c r="R533" s="39" t="s">
        <v>30</v>
      </c>
      <c r="S533" s="37" t="s">
        <v>471</v>
      </c>
      <c r="T533" s="39" t="s">
        <v>523</v>
      </c>
      <c r="U533" s="39" t="s">
        <v>524</v>
      </c>
      <c r="V533" s="39" t="s">
        <v>606</v>
      </c>
      <c r="W533" s="40" t="s">
        <v>834</v>
      </c>
      <c r="X533" s="40" t="s">
        <v>530</v>
      </c>
      <c r="Y533" s="41"/>
      <c r="Z533" s="274">
        <v>0</v>
      </c>
      <c r="AA533" s="42"/>
      <c r="AB533" s="43">
        <v>1019200</v>
      </c>
      <c r="AC533" s="43">
        <v>0</v>
      </c>
      <c r="AD533" s="43"/>
      <c r="AE533" s="43">
        <v>0</v>
      </c>
      <c r="AF533" s="44"/>
      <c r="AG533" s="45">
        <f t="shared" si="411"/>
        <v>1019200</v>
      </c>
      <c r="AH533" s="45">
        <f t="shared" si="412"/>
        <v>1059968</v>
      </c>
      <c r="AI533" s="45">
        <f t="shared" si="416"/>
        <v>1059968</v>
      </c>
      <c r="AJ533" s="46">
        <v>0</v>
      </c>
      <c r="AK533" s="46">
        <v>0</v>
      </c>
      <c r="AL533" s="46">
        <f t="shared" si="386"/>
        <v>0</v>
      </c>
      <c r="AM533" s="46">
        <v>0</v>
      </c>
      <c r="AN533" s="46">
        <f t="shared" si="393"/>
        <v>0</v>
      </c>
      <c r="AO533" s="46">
        <v>0</v>
      </c>
      <c r="AP533" s="46">
        <f t="shared" si="387"/>
        <v>0</v>
      </c>
      <c r="AQ533" s="46">
        <v>1019200</v>
      </c>
      <c r="AR533" s="46">
        <f t="shared" si="388"/>
        <v>1059968</v>
      </c>
      <c r="AS533" s="46">
        <v>0</v>
      </c>
      <c r="AT533" s="46">
        <f t="shared" si="389"/>
        <v>0</v>
      </c>
      <c r="AU533" s="46">
        <v>0</v>
      </c>
      <c r="AV533" s="46">
        <f t="shared" si="390"/>
        <v>0</v>
      </c>
      <c r="AW533" s="46">
        <v>0</v>
      </c>
      <c r="AX533" s="46">
        <f t="shared" si="391"/>
        <v>0</v>
      </c>
      <c r="AY533" s="46">
        <v>0</v>
      </c>
      <c r="AZ533" s="46">
        <f t="shared" si="394"/>
        <v>0</v>
      </c>
      <c r="BA533" s="46">
        <v>0</v>
      </c>
      <c r="BB533" s="46">
        <f t="shared" si="395"/>
        <v>0</v>
      </c>
      <c r="BC533" s="46">
        <v>0</v>
      </c>
      <c r="BD533" s="46">
        <f t="shared" si="396"/>
        <v>0</v>
      </c>
      <c r="BE533" s="46">
        <v>0</v>
      </c>
      <c r="BF533" s="46">
        <f t="shared" si="397"/>
        <v>0</v>
      </c>
      <c r="BG533" s="46">
        <v>0</v>
      </c>
      <c r="BH533" s="46">
        <f t="shared" si="398"/>
        <v>0</v>
      </c>
      <c r="BI533" s="46">
        <v>0</v>
      </c>
      <c r="BJ533" s="46">
        <f t="shared" si="399"/>
        <v>0</v>
      </c>
      <c r="BK533" s="46">
        <v>0</v>
      </c>
      <c r="BL533" s="46">
        <f t="shared" si="400"/>
        <v>0</v>
      </c>
      <c r="BM533" s="46">
        <v>0</v>
      </c>
      <c r="BN533" s="46">
        <f t="shared" si="401"/>
        <v>0</v>
      </c>
      <c r="BO533" s="46">
        <v>0</v>
      </c>
      <c r="BP533" s="46">
        <f t="shared" si="402"/>
        <v>0</v>
      </c>
      <c r="BQ533" s="46">
        <v>0</v>
      </c>
      <c r="BR533" s="46">
        <f t="shared" si="403"/>
        <v>0</v>
      </c>
      <c r="BS533" s="46">
        <v>0</v>
      </c>
      <c r="BT533" s="46">
        <f t="shared" si="404"/>
        <v>0</v>
      </c>
      <c r="BU533" s="46">
        <v>0</v>
      </c>
      <c r="BV533" s="46">
        <f t="shared" si="405"/>
        <v>0</v>
      </c>
      <c r="BW533" s="46">
        <v>0</v>
      </c>
      <c r="BX533" s="46">
        <f t="shared" si="406"/>
        <v>0</v>
      </c>
      <c r="BY533" s="46">
        <v>0</v>
      </c>
      <c r="BZ533" s="46">
        <f t="shared" si="407"/>
        <v>0</v>
      </c>
      <c r="CA533" s="47">
        <v>0</v>
      </c>
      <c r="CB533" s="46">
        <f t="shared" si="408"/>
        <v>0</v>
      </c>
      <c r="CC533" s="48">
        <v>0</v>
      </c>
      <c r="CD533" s="46">
        <f t="shared" si="409"/>
        <v>0</v>
      </c>
      <c r="CE533" s="49">
        <v>12</v>
      </c>
      <c r="CF533" s="50">
        <f t="shared" si="413"/>
        <v>88330.666666666672</v>
      </c>
      <c r="CG533" s="51">
        <v>1019200.0000000001</v>
      </c>
      <c r="CH533" s="52"/>
      <c r="CI533" s="52"/>
      <c r="CJ533" s="52"/>
      <c r="CK533" s="53"/>
      <c r="CL533" s="53"/>
      <c r="CM533" s="53"/>
      <c r="CN533" s="52">
        <f t="shared" si="421"/>
        <v>88330.666666666672</v>
      </c>
      <c r="CO533" s="52">
        <f t="shared" si="421"/>
        <v>88330.666666666672</v>
      </c>
      <c r="CP533" s="52">
        <f t="shared" si="421"/>
        <v>88330.666666666672</v>
      </c>
      <c r="CQ533" s="52">
        <f t="shared" si="421"/>
        <v>88330.666666666672</v>
      </c>
      <c r="CR533" s="52">
        <f t="shared" si="421"/>
        <v>88330.666666666672</v>
      </c>
      <c r="CS533" s="52">
        <f t="shared" si="421"/>
        <v>88330.666666666672</v>
      </c>
      <c r="CT533" s="52">
        <f t="shared" si="421"/>
        <v>88330.666666666672</v>
      </c>
      <c r="CU533" s="52">
        <f t="shared" si="421"/>
        <v>88330.666666666672</v>
      </c>
      <c r="CV533" s="52">
        <f t="shared" si="421"/>
        <v>88330.666666666672</v>
      </c>
      <c r="CW533" s="52">
        <f t="shared" si="421"/>
        <v>88330.666666666672</v>
      </c>
      <c r="CX533" s="52">
        <f t="shared" si="421"/>
        <v>88330.666666666672</v>
      </c>
      <c r="CY533" s="52">
        <f t="shared" si="421"/>
        <v>88330.666666666672</v>
      </c>
      <c r="CZ533" s="52"/>
      <c r="DA533" s="52"/>
      <c r="DB533" s="53"/>
      <c r="DC533" s="53"/>
      <c r="DD533" s="53"/>
      <c r="DE533" s="53"/>
      <c r="DF533" s="53"/>
      <c r="DG533" s="54">
        <v>0</v>
      </c>
      <c r="DH533" s="55">
        <v>12</v>
      </c>
      <c r="DI533" s="56" t="s">
        <v>756</v>
      </c>
      <c r="DJ533" s="57">
        <v>0</v>
      </c>
      <c r="DK533" s="57">
        <v>0</v>
      </c>
      <c r="DL533" s="57">
        <v>0</v>
      </c>
      <c r="DM533" s="57">
        <v>0</v>
      </c>
      <c r="DN533" s="57">
        <v>0</v>
      </c>
      <c r="DO533" s="57">
        <v>0</v>
      </c>
      <c r="DP533" s="58">
        <v>0</v>
      </c>
      <c r="DQ533" s="58">
        <v>0</v>
      </c>
      <c r="DR533" s="58">
        <v>0</v>
      </c>
      <c r="DS533" s="58">
        <v>0</v>
      </c>
    </row>
    <row r="534" spans="1:123" x14ac:dyDescent="0.25">
      <c r="A534" s="30" t="s">
        <v>1716</v>
      </c>
      <c r="B534" s="65">
        <v>2023445</v>
      </c>
      <c r="C534" s="66"/>
      <c r="D534" s="67" t="s">
        <v>1717</v>
      </c>
      <c r="E534" s="34" t="s">
        <v>478</v>
      </c>
      <c r="F534" s="34" t="s">
        <v>833</v>
      </c>
      <c r="G534" s="34" t="s">
        <v>534</v>
      </c>
      <c r="H534" s="34" t="s">
        <v>722</v>
      </c>
      <c r="I534" s="34" t="s">
        <v>704</v>
      </c>
      <c r="J534" s="34" t="s">
        <v>103</v>
      </c>
      <c r="K534" s="34" t="s">
        <v>491</v>
      </c>
      <c r="L534" s="34" t="s">
        <v>492</v>
      </c>
      <c r="M534" s="36">
        <v>1.04</v>
      </c>
      <c r="N534" s="69" t="s">
        <v>1456</v>
      </c>
      <c r="O534" s="69" t="s">
        <v>30</v>
      </c>
      <c r="P534" s="37" t="s">
        <v>493</v>
      </c>
      <c r="Q534" s="38">
        <v>2023</v>
      </c>
      <c r="R534" s="39" t="s">
        <v>30</v>
      </c>
      <c r="S534" s="37" t="s">
        <v>471</v>
      </c>
      <c r="T534" s="39" t="s">
        <v>523</v>
      </c>
      <c r="U534" s="39" t="s">
        <v>524</v>
      </c>
      <c r="V534" s="39" t="s">
        <v>606</v>
      </c>
      <c r="W534" s="40" t="s">
        <v>834</v>
      </c>
      <c r="X534" s="40" t="s">
        <v>530</v>
      </c>
      <c r="Y534" s="41"/>
      <c r="Z534" s="274">
        <v>0</v>
      </c>
      <c r="AA534" s="42"/>
      <c r="AB534" s="43">
        <v>1019200</v>
      </c>
      <c r="AC534" s="43">
        <v>0</v>
      </c>
      <c r="AD534" s="43"/>
      <c r="AE534" s="43">
        <v>0</v>
      </c>
      <c r="AF534" s="44"/>
      <c r="AG534" s="45">
        <f t="shared" si="411"/>
        <v>1019200</v>
      </c>
      <c r="AH534" s="45">
        <f t="shared" si="412"/>
        <v>1059968</v>
      </c>
      <c r="AI534" s="45">
        <f t="shared" si="416"/>
        <v>1059968</v>
      </c>
      <c r="AJ534" s="46">
        <v>0</v>
      </c>
      <c r="AK534" s="46">
        <v>0</v>
      </c>
      <c r="AL534" s="46">
        <f t="shared" si="386"/>
        <v>0</v>
      </c>
      <c r="AM534" s="46">
        <v>0</v>
      </c>
      <c r="AN534" s="46">
        <f t="shared" si="393"/>
        <v>0</v>
      </c>
      <c r="AO534" s="46">
        <v>0</v>
      </c>
      <c r="AP534" s="46">
        <f t="shared" si="387"/>
        <v>0</v>
      </c>
      <c r="AQ534" s="46">
        <v>0</v>
      </c>
      <c r="AR534" s="46">
        <f t="shared" si="388"/>
        <v>0</v>
      </c>
      <c r="AS534" s="46">
        <v>1019200</v>
      </c>
      <c r="AT534" s="46">
        <f t="shared" si="389"/>
        <v>1059968</v>
      </c>
      <c r="AU534" s="46">
        <v>0</v>
      </c>
      <c r="AV534" s="46">
        <f t="shared" si="390"/>
        <v>0</v>
      </c>
      <c r="AW534" s="46">
        <v>0</v>
      </c>
      <c r="AX534" s="46">
        <f t="shared" si="391"/>
        <v>0</v>
      </c>
      <c r="AY534" s="46">
        <v>0</v>
      </c>
      <c r="AZ534" s="46">
        <f t="shared" si="394"/>
        <v>0</v>
      </c>
      <c r="BA534" s="46">
        <v>0</v>
      </c>
      <c r="BB534" s="46">
        <f t="shared" si="395"/>
        <v>0</v>
      </c>
      <c r="BC534" s="46">
        <v>0</v>
      </c>
      <c r="BD534" s="46">
        <f t="shared" si="396"/>
        <v>0</v>
      </c>
      <c r="BE534" s="46">
        <v>0</v>
      </c>
      <c r="BF534" s="46">
        <f t="shared" si="397"/>
        <v>0</v>
      </c>
      <c r="BG534" s="46">
        <v>0</v>
      </c>
      <c r="BH534" s="46">
        <f t="shared" si="398"/>
        <v>0</v>
      </c>
      <c r="BI534" s="46">
        <v>0</v>
      </c>
      <c r="BJ534" s="46">
        <f t="shared" si="399"/>
        <v>0</v>
      </c>
      <c r="BK534" s="46">
        <v>0</v>
      </c>
      <c r="BL534" s="46">
        <f t="shared" si="400"/>
        <v>0</v>
      </c>
      <c r="BM534" s="46">
        <v>0</v>
      </c>
      <c r="BN534" s="46">
        <f t="shared" si="401"/>
        <v>0</v>
      </c>
      <c r="BO534" s="46">
        <v>0</v>
      </c>
      <c r="BP534" s="46">
        <f t="shared" si="402"/>
        <v>0</v>
      </c>
      <c r="BQ534" s="46">
        <v>0</v>
      </c>
      <c r="BR534" s="46">
        <f t="shared" si="403"/>
        <v>0</v>
      </c>
      <c r="BS534" s="46">
        <v>0</v>
      </c>
      <c r="BT534" s="46">
        <f t="shared" si="404"/>
        <v>0</v>
      </c>
      <c r="BU534" s="46">
        <v>0</v>
      </c>
      <c r="BV534" s="46">
        <f t="shared" si="405"/>
        <v>0</v>
      </c>
      <c r="BW534" s="46">
        <v>0</v>
      </c>
      <c r="BX534" s="46">
        <f t="shared" si="406"/>
        <v>0</v>
      </c>
      <c r="BY534" s="46">
        <v>0</v>
      </c>
      <c r="BZ534" s="46">
        <f t="shared" si="407"/>
        <v>0</v>
      </c>
      <c r="CA534" s="47">
        <v>0</v>
      </c>
      <c r="CB534" s="46">
        <f t="shared" si="408"/>
        <v>0</v>
      </c>
      <c r="CC534" s="48">
        <v>0</v>
      </c>
      <c r="CD534" s="46">
        <f t="shared" si="409"/>
        <v>0</v>
      </c>
      <c r="CE534" s="49">
        <v>12</v>
      </c>
      <c r="CF534" s="50">
        <f t="shared" si="413"/>
        <v>88330.666666666672</v>
      </c>
      <c r="CG534" s="51">
        <v>1019200.0000000001</v>
      </c>
      <c r="CH534" s="52"/>
      <c r="CI534" s="52"/>
      <c r="CJ534" s="52"/>
      <c r="CK534" s="53"/>
      <c r="CL534" s="53"/>
      <c r="CM534" s="53"/>
      <c r="CN534" s="53"/>
      <c r="CO534" s="52">
        <f t="shared" si="421"/>
        <v>88330.666666666672</v>
      </c>
      <c r="CP534" s="52">
        <f t="shared" si="421"/>
        <v>88330.666666666672</v>
      </c>
      <c r="CQ534" s="52">
        <f t="shared" si="421"/>
        <v>88330.666666666672</v>
      </c>
      <c r="CR534" s="52">
        <f t="shared" si="421"/>
        <v>88330.666666666672</v>
      </c>
      <c r="CS534" s="52">
        <f t="shared" si="421"/>
        <v>88330.666666666672</v>
      </c>
      <c r="CT534" s="52">
        <f t="shared" si="421"/>
        <v>88330.666666666672</v>
      </c>
      <c r="CU534" s="52">
        <f t="shared" si="421"/>
        <v>88330.666666666672</v>
      </c>
      <c r="CV534" s="52">
        <f t="shared" si="421"/>
        <v>88330.666666666672</v>
      </c>
      <c r="CW534" s="52">
        <f t="shared" si="421"/>
        <v>88330.666666666672</v>
      </c>
      <c r="CX534" s="52">
        <f t="shared" si="421"/>
        <v>88330.666666666672</v>
      </c>
      <c r="CY534" s="52">
        <f t="shared" si="421"/>
        <v>88330.666666666672</v>
      </c>
      <c r="CZ534" s="52">
        <f t="shared" si="421"/>
        <v>88330.666666666672</v>
      </c>
      <c r="DA534" s="52"/>
      <c r="DB534" s="53"/>
      <c r="DC534" s="53"/>
      <c r="DD534" s="53"/>
      <c r="DE534" s="53"/>
      <c r="DF534" s="53"/>
      <c r="DG534" s="54">
        <v>0</v>
      </c>
      <c r="DH534" s="55">
        <v>12</v>
      </c>
      <c r="DI534" s="56" t="s">
        <v>756</v>
      </c>
      <c r="DJ534" s="57">
        <v>0</v>
      </c>
      <c r="DK534" s="57">
        <v>0</v>
      </c>
      <c r="DL534" s="57">
        <v>0</v>
      </c>
      <c r="DM534" s="57">
        <v>0</v>
      </c>
      <c r="DN534" s="57">
        <v>0</v>
      </c>
      <c r="DO534" s="57">
        <v>0</v>
      </c>
      <c r="DP534" s="58">
        <v>0</v>
      </c>
      <c r="DQ534" s="58">
        <v>0</v>
      </c>
      <c r="DR534" s="58">
        <v>0</v>
      </c>
      <c r="DS534" s="58">
        <v>0</v>
      </c>
    </row>
    <row r="535" spans="1:123" x14ac:dyDescent="0.25">
      <c r="A535" s="30" t="s">
        <v>1718</v>
      </c>
      <c r="B535" s="65">
        <v>2023446</v>
      </c>
      <c r="C535" s="66"/>
      <c r="D535" s="67" t="s">
        <v>1719</v>
      </c>
      <c r="E535" s="34" t="s">
        <v>478</v>
      </c>
      <c r="F535" s="34" t="s">
        <v>833</v>
      </c>
      <c r="G535" s="34" t="s">
        <v>534</v>
      </c>
      <c r="H535" s="34" t="s">
        <v>722</v>
      </c>
      <c r="I535" s="34" t="s">
        <v>704</v>
      </c>
      <c r="J535" s="34" t="s">
        <v>103</v>
      </c>
      <c r="K535" s="34" t="s">
        <v>491</v>
      </c>
      <c r="L535" s="34" t="s">
        <v>492</v>
      </c>
      <c r="M535" s="36">
        <v>1.04</v>
      </c>
      <c r="N535" s="69" t="s">
        <v>1456</v>
      </c>
      <c r="O535" s="69" t="s">
        <v>30</v>
      </c>
      <c r="P535" s="37" t="s">
        <v>493</v>
      </c>
      <c r="Q535" s="38">
        <v>2023</v>
      </c>
      <c r="R535" s="39" t="s">
        <v>30</v>
      </c>
      <c r="S535" s="37" t="s">
        <v>471</v>
      </c>
      <c r="T535" s="39" t="s">
        <v>523</v>
      </c>
      <c r="U535" s="39" t="s">
        <v>524</v>
      </c>
      <c r="V535" s="39" t="s">
        <v>606</v>
      </c>
      <c r="W535" s="40" t="s">
        <v>834</v>
      </c>
      <c r="X535" s="40" t="s">
        <v>530</v>
      </c>
      <c r="Y535" s="41"/>
      <c r="Z535" s="274">
        <v>0</v>
      </c>
      <c r="AA535" s="42"/>
      <c r="AB535" s="43">
        <v>1019200</v>
      </c>
      <c r="AC535" s="43">
        <v>0</v>
      </c>
      <c r="AD535" s="43"/>
      <c r="AE535" s="43">
        <v>0</v>
      </c>
      <c r="AF535" s="44"/>
      <c r="AG535" s="45">
        <f t="shared" si="411"/>
        <v>1019200</v>
      </c>
      <c r="AH535" s="45">
        <f t="shared" si="412"/>
        <v>1059968</v>
      </c>
      <c r="AI535" s="45">
        <f t="shared" si="416"/>
        <v>1059968</v>
      </c>
      <c r="AJ535" s="46">
        <v>0</v>
      </c>
      <c r="AK535" s="46">
        <v>0</v>
      </c>
      <c r="AL535" s="46">
        <f t="shared" si="386"/>
        <v>0</v>
      </c>
      <c r="AM535" s="46">
        <v>0</v>
      </c>
      <c r="AN535" s="46">
        <f t="shared" si="393"/>
        <v>0</v>
      </c>
      <c r="AO535" s="46">
        <v>0</v>
      </c>
      <c r="AP535" s="46">
        <f t="shared" si="387"/>
        <v>0</v>
      </c>
      <c r="AQ535" s="46">
        <v>0</v>
      </c>
      <c r="AR535" s="46">
        <f t="shared" si="388"/>
        <v>0</v>
      </c>
      <c r="AS535" s="46">
        <v>0</v>
      </c>
      <c r="AT535" s="46">
        <f t="shared" si="389"/>
        <v>0</v>
      </c>
      <c r="AU535" s="46">
        <v>1019200</v>
      </c>
      <c r="AV535" s="46">
        <f t="shared" si="390"/>
        <v>1059968</v>
      </c>
      <c r="AW535" s="46">
        <v>0</v>
      </c>
      <c r="AX535" s="46">
        <f t="shared" si="391"/>
        <v>0</v>
      </c>
      <c r="AY535" s="46">
        <v>0</v>
      </c>
      <c r="AZ535" s="46">
        <f t="shared" si="394"/>
        <v>0</v>
      </c>
      <c r="BA535" s="46">
        <v>0</v>
      </c>
      <c r="BB535" s="46">
        <f t="shared" si="395"/>
        <v>0</v>
      </c>
      <c r="BC535" s="46">
        <v>0</v>
      </c>
      <c r="BD535" s="46">
        <f t="shared" si="396"/>
        <v>0</v>
      </c>
      <c r="BE535" s="46">
        <v>0</v>
      </c>
      <c r="BF535" s="46">
        <f t="shared" si="397"/>
        <v>0</v>
      </c>
      <c r="BG535" s="46">
        <v>0</v>
      </c>
      <c r="BH535" s="46">
        <f t="shared" si="398"/>
        <v>0</v>
      </c>
      <c r="BI535" s="46">
        <v>0</v>
      </c>
      <c r="BJ535" s="46">
        <f t="shared" si="399"/>
        <v>0</v>
      </c>
      <c r="BK535" s="46">
        <v>0</v>
      </c>
      <c r="BL535" s="46">
        <f t="shared" si="400"/>
        <v>0</v>
      </c>
      <c r="BM535" s="46">
        <v>0</v>
      </c>
      <c r="BN535" s="46">
        <f t="shared" si="401"/>
        <v>0</v>
      </c>
      <c r="BO535" s="46">
        <v>0</v>
      </c>
      <c r="BP535" s="46">
        <f t="shared" si="402"/>
        <v>0</v>
      </c>
      <c r="BQ535" s="46">
        <v>0</v>
      </c>
      <c r="BR535" s="46">
        <f t="shared" si="403"/>
        <v>0</v>
      </c>
      <c r="BS535" s="46">
        <v>0</v>
      </c>
      <c r="BT535" s="46">
        <f t="shared" si="404"/>
        <v>0</v>
      </c>
      <c r="BU535" s="46">
        <v>0</v>
      </c>
      <c r="BV535" s="46">
        <f t="shared" si="405"/>
        <v>0</v>
      </c>
      <c r="BW535" s="46">
        <v>0</v>
      </c>
      <c r="BX535" s="46">
        <f t="shared" si="406"/>
        <v>0</v>
      </c>
      <c r="BY535" s="46">
        <v>0</v>
      </c>
      <c r="BZ535" s="46">
        <f t="shared" si="407"/>
        <v>0</v>
      </c>
      <c r="CA535" s="47">
        <v>0</v>
      </c>
      <c r="CB535" s="46">
        <f t="shared" si="408"/>
        <v>0</v>
      </c>
      <c r="CC535" s="48">
        <v>0</v>
      </c>
      <c r="CD535" s="46">
        <f t="shared" si="409"/>
        <v>0</v>
      </c>
      <c r="CE535" s="49">
        <v>12</v>
      </c>
      <c r="CF535" s="50">
        <f t="shared" si="413"/>
        <v>88330.666666666672</v>
      </c>
      <c r="CG535" s="51">
        <v>1019200.0000000001</v>
      </c>
      <c r="CH535" s="52"/>
      <c r="CI535" s="52"/>
      <c r="CJ535" s="52"/>
      <c r="CK535" s="53"/>
      <c r="CL535" s="53"/>
      <c r="CM535" s="53"/>
      <c r="CN535" s="53"/>
      <c r="CO535" s="53"/>
      <c r="CP535" s="52">
        <f t="shared" si="421"/>
        <v>88330.666666666672</v>
      </c>
      <c r="CQ535" s="52">
        <f t="shared" si="421"/>
        <v>88330.666666666672</v>
      </c>
      <c r="CR535" s="52">
        <f t="shared" si="421"/>
        <v>88330.666666666672</v>
      </c>
      <c r="CS535" s="52">
        <f t="shared" si="421"/>
        <v>88330.666666666672</v>
      </c>
      <c r="CT535" s="52">
        <f t="shared" si="421"/>
        <v>88330.666666666672</v>
      </c>
      <c r="CU535" s="52">
        <f t="shared" si="421"/>
        <v>88330.666666666672</v>
      </c>
      <c r="CV535" s="52">
        <f t="shared" si="421"/>
        <v>88330.666666666672</v>
      </c>
      <c r="CW535" s="52">
        <f t="shared" si="421"/>
        <v>88330.666666666672</v>
      </c>
      <c r="CX535" s="52">
        <f t="shared" si="421"/>
        <v>88330.666666666672</v>
      </c>
      <c r="CY535" s="52">
        <f t="shared" si="421"/>
        <v>88330.666666666672</v>
      </c>
      <c r="CZ535" s="52">
        <f t="shared" si="421"/>
        <v>88330.666666666672</v>
      </c>
      <c r="DA535" s="52">
        <f t="shared" si="421"/>
        <v>88330.666666666672</v>
      </c>
      <c r="DB535" s="53"/>
      <c r="DC535" s="53"/>
      <c r="DD535" s="53"/>
      <c r="DE535" s="53"/>
      <c r="DF535" s="53"/>
      <c r="DG535" s="54">
        <v>0</v>
      </c>
      <c r="DH535" s="55">
        <v>12</v>
      </c>
      <c r="DI535" s="56" t="s">
        <v>756</v>
      </c>
      <c r="DJ535" s="57">
        <v>0</v>
      </c>
      <c r="DK535" s="57">
        <v>0</v>
      </c>
      <c r="DL535" s="57">
        <v>0</v>
      </c>
      <c r="DM535" s="57">
        <v>0</v>
      </c>
      <c r="DN535" s="57">
        <v>0</v>
      </c>
      <c r="DO535" s="57">
        <v>0</v>
      </c>
      <c r="DP535" s="58">
        <v>0</v>
      </c>
      <c r="DQ535" s="58">
        <v>0</v>
      </c>
      <c r="DR535" s="58">
        <v>0</v>
      </c>
      <c r="DS535" s="58">
        <v>0</v>
      </c>
    </row>
    <row r="536" spans="1:123" x14ac:dyDescent="0.25">
      <c r="A536" s="30" t="s">
        <v>1720</v>
      </c>
      <c r="B536" s="65">
        <v>2023447</v>
      </c>
      <c r="C536" s="66"/>
      <c r="D536" s="67" t="s">
        <v>1721</v>
      </c>
      <c r="E536" s="34" t="s">
        <v>478</v>
      </c>
      <c r="F536" s="34" t="s">
        <v>833</v>
      </c>
      <c r="G536" s="34" t="s">
        <v>534</v>
      </c>
      <c r="H536" s="34" t="s">
        <v>722</v>
      </c>
      <c r="I536" s="34" t="s">
        <v>704</v>
      </c>
      <c r="J536" s="34" t="s">
        <v>103</v>
      </c>
      <c r="K536" s="34" t="s">
        <v>491</v>
      </c>
      <c r="L536" s="34" t="s">
        <v>492</v>
      </c>
      <c r="M536" s="36">
        <v>1.04</v>
      </c>
      <c r="N536" s="69" t="s">
        <v>1456</v>
      </c>
      <c r="O536" s="69" t="s">
        <v>30</v>
      </c>
      <c r="P536" s="37" t="s">
        <v>493</v>
      </c>
      <c r="Q536" s="38">
        <v>2023</v>
      </c>
      <c r="R536" s="39" t="s">
        <v>30</v>
      </c>
      <c r="S536" s="37" t="s">
        <v>471</v>
      </c>
      <c r="T536" s="39" t="s">
        <v>523</v>
      </c>
      <c r="U536" s="39" t="s">
        <v>524</v>
      </c>
      <c r="V536" s="39" t="s">
        <v>606</v>
      </c>
      <c r="W536" s="40" t="s">
        <v>834</v>
      </c>
      <c r="X536" s="40" t="s">
        <v>530</v>
      </c>
      <c r="Y536" s="41"/>
      <c r="Z536" s="274">
        <v>0</v>
      </c>
      <c r="AA536" s="42"/>
      <c r="AB536" s="43">
        <v>1019200</v>
      </c>
      <c r="AC536" s="43">
        <v>0</v>
      </c>
      <c r="AD536" s="43"/>
      <c r="AE536" s="43">
        <v>0</v>
      </c>
      <c r="AF536" s="44"/>
      <c r="AG536" s="45">
        <f t="shared" si="411"/>
        <v>1019200</v>
      </c>
      <c r="AH536" s="45">
        <f t="shared" si="412"/>
        <v>1059968</v>
      </c>
      <c r="AI536" s="45">
        <f t="shared" si="416"/>
        <v>1059968</v>
      </c>
      <c r="AJ536" s="46">
        <v>0</v>
      </c>
      <c r="AK536" s="46">
        <v>0</v>
      </c>
      <c r="AL536" s="46">
        <f t="shared" si="386"/>
        <v>0</v>
      </c>
      <c r="AM536" s="46">
        <v>0</v>
      </c>
      <c r="AN536" s="46">
        <f t="shared" si="393"/>
        <v>0</v>
      </c>
      <c r="AO536" s="46">
        <v>0</v>
      </c>
      <c r="AP536" s="46">
        <f t="shared" si="387"/>
        <v>0</v>
      </c>
      <c r="AQ536" s="46">
        <v>0</v>
      </c>
      <c r="AR536" s="46">
        <f t="shared" si="388"/>
        <v>0</v>
      </c>
      <c r="AS536" s="46">
        <v>0</v>
      </c>
      <c r="AT536" s="46">
        <f t="shared" si="389"/>
        <v>0</v>
      </c>
      <c r="AU536" s="46">
        <v>0</v>
      </c>
      <c r="AV536" s="46">
        <f t="shared" si="390"/>
        <v>0</v>
      </c>
      <c r="AW536" s="46">
        <v>1019200</v>
      </c>
      <c r="AX536" s="46">
        <f t="shared" si="391"/>
        <v>1059968</v>
      </c>
      <c r="AY536" s="46">
        <v>0</v>
      </c>
      <c r="AZ536" s="46">
        <f t="shared" si="394"/>
        <v>0</v>
      </c>
      <c r="BA536" s="46">
        <v>0</v>
      </c>
      <c r="BB536" s="46">
        <f t="shared" si="395"/>
        <v>0</v>
      </c>
      <c r="BC536" s="46">
        <v>0</v>
      </c>
      <c r="BD536" s="46">
        <f t="shared" si="396"/>
        <v>0</v>
      </c>
      <c r="BE536" s="46">
        <v>0</v>
      </c>
      <c r="BF536" s="46">
        <f t="shared" si="397"/>
        <v>0</v>
      </c>
      <c r="BG536" s="46">
        <v>0</v>
      </c>
      <c r="BH536" s="46">
        <f t="shared" si="398"/>
        <v>0</v>
      </c>
      <c r="BI536" s="46">
        <v>0</v>
      </c>
      <c r="BJ536" s="46">
        <f t="shared" si="399"/>
        <v>0</v>
      </c>
      <c r="BK536" s="46">
        <v>0</v>
      </c>
      <c r="BL536" s="46">
        <f t="shared" si="400"/>
        <v>0</v>
      </c>
      <c r="BM536" s="46">
        <v>0</v>
      </c>
      <c r="BN536" s="46">
        <f t="shared" si="401"/>
        <v>0</v>
      </c>
      <c r="BO536" s="46">
        <v>0</v>
      </c>
      <c r="BP536" s="46">
        <f t="shared" si="402"/>
        <v>0</v>
      </c>
      <c r="BQ536" s="46">
        <v>0</v>
      </c>
      <c r="BR536" s="46">
        <f t="shared" si="403"/>
        <v>0</v>
      </c>
      <c r="BS536" s="46">
        <v>0</v>
      </c>
      <c r="BT536" s="46">
        <f t="shared" si="404"/>
        <v>0</v>
      </c>
      <c r="BU536" s="46">
        <v>0</v>
      </c>
      <c r="BV536" s="46">
        <f t="shared" si="405"/>
        <v>0</v>
      </c>
      <c r="BW536" s="46">
        <v>0</v>
      </c>
      <c r="BX536" s="46">
        <f t="shared" si="406"/>
        <v>0</v>
      </c>
      <c r="BY536" s="46">
        <v>0</v>
      </c>
      <c r="BZ536" s="46">
        <f t="shared" si="407"/>
        <v>0</v>
      </c>
      <c r="CA536" s="47">
        <v>0</v>
      </c>
      <c r="CB536" s="46">
        <f t="shared" si="408"/>
        <v>0</v>
      </c>
      <c r="CC536" s="48">
        <v>0</v>
      </c>
      <c r="CD536" s="46">
        <f t="shared" si="409"/>
        <v>0</v>
      </c>
      <c r="CE536" s="49">
        <v>12</v>
      </c>
      <c r="CF536" s="50">
        <f t="shared" si="413"/>
        <v>88330.666666666672</v>
      </c>
      <c r="CG536" s="51">
        <v>1019200.0000000001</v>
      </c>
      <c r="CH536" s="52"/>
      <c r="CI536" s="52"/>
      <c r="CJ536" s="52"/>
      <c r="CK536" s="53"/>
      <c r="CL536" s="53"/>
      <c r="CM536" s="53"/>
      <c r="CN536" s="53"/>
      <c r="CO536" s="53"/>
      <c r="CP536" s="53"/>
      <c r="CQ536" s="52">
        <f t="shared" si="421"/>
        <v>88330.666666666672</v>
      </c>
      <c r="CR536" s="52">
        <f t="shared" si="421"/>
        <v>88330.666666666672</v>
      </c>
      <c r="CS536" s="52">
        <f t="shared" si="421"/>
        <v>88330.666666666672</v>
      </c>
      <c r="CT536" s="52">
        <f t="shared" si="421"/>
        <v>88330.666666666672</v>
      </c>
      <c r="CU536" s="52">
        <f t="shared" si="421"/>
        <v>88330.666666666672</v>
      </c>
      <c r="CV536" s="52">
        <f t="shared" si="421"/>
        <v>88330.666666666672</v>
      </c>
      <c r="CW536" s="52">
        <f t="shared" si="421"/>
        <v>88330.666666666672</v>
      </c>
      <c r="CX536" s="52">
        <f t="shared" si="421"/>
        <v>88330.666666666672</v>
      </c>
      <c r="CY536" s="52">
        <f t="shared" si="421"/>
        <v>88330.666666666672</v>
      </c>
      <c r="CZ536" s="52">
        <f t="shared" si="421"/>
        <v>88330.666666666672</v>
      </c>
      <c r="DA536" s="52">
        <f t="shared" si="421"/>
        <v>88330.666666666672</v>
      </c>
      <c r="DB536" s="52">
        <f t="shared" si="421"/>
        <v>88330.666666666672</v>
      </c>
      <c r="DC536" s="53"/>
      <c r="DD536" s="53"/>
      <c r="DE536" s="53"/>
      <c r="DF536" s="53"/>
      <c r="DG536" s="54">
        <v>0</v>
      </c>
      <c r="DH536" s="55">
        <v>12</v>
      </c>
      <c r="DI536" s="56" t="s">
        <v>756</v>
      </c>
      <c r="DJ536" s="57">
        <v>0</v>
      </c>
      <c r="DK536" s="57">
        <v>0</v>
      </c>
      <c r="DL536" s="57">
        <v>0</v>
      </c>
      <c r="DM536" s="57">
        <v>0</v>
      </c>
      <c r="DN536" s="57">
        <v>0</v>
      </c>
      <c r="DO536" s="57">
        <v>0</v>
      </c>
      <c r="DP536" s="58">
        <v>0</v>
      </c>
      <c r="DQ536" s="58">
        <v>0</v>
      </c>
      <c r="DR536" s="58">
        <v>0</v>
      </c>
      <c r="DS536" s="58">
        <v>0</v>
      </c>
    </row>
    <row r="537" spans="1:123" x14ac:dyDescent="0.25">
      <c r="A537" s="30" t="s">
        <v>1722</v>
      </c>
      <c r="B537" s="65">
        <v>2023448</v>
      </c>
      <c r="C537" s="66"/>
      <c r="D537" s="67" t="s">
        <v>1179</v>
      </c>
      <c r="E537" s="34" t="s">
        <v>675</v>
      </c>
      <c r="F537" s="34">
        <v>0</v>
      </c>
      <c r="G537" s="34" t="s">
        <v>463</v>
      </c>
      <c r="H537" s="34" t="s">
        <v>722</v>
      </c>
      <c r="I537" s="34" t="s">
        <v>704</v>
      </c>
      <c r="J537" s="34" t="s">
        <v>1180</v>
      </c>
      <c r="K537" s="34" t="s">
        <v>529</v>
      </c>
      <c r="L537" s="34" t="s">
        <v>492</v>
      </c>
      <c r="M537" s="36">
        <v>1.04</v>
      </c>
      <c r="N537" s="69" t="s">
        <v>1456</v>
      </c>
      <c r="O537" s="69" t="s">
        <v>30</v>
      </c>
      <c r="P537" s="37" t="s">
        <v>493</v>
      </c>
      <c r="Q537" s="38">
        <v>2023</v>
      </c>
      <c r="R537" s="39" t="s">
        <v>470</v>
      </c>
      <c r="S537" s="37" t="s">
        <v>469</v>
      </c>
      <c r="T537" s="39" t="s">
        <v>494</v>
      </c>
      <c r="U537" s="39" t="s">
        <v>495</v>
      </c>
      <c r="V537" s="39" t="s">
        <v>496</v>
      </c>
      <c r="W537" s="40" t="s">
        <v>705</v>
      </c>
      <c r="X537" s="40" t="s">
        <v>504</v>
      </c>
      <c r="Y537" s="41"/>
      <c r="Z537" s="274">
        <v>0</v>
      </c>
      <c r="AA537" s="42"/>
      <c r="AB537" s="43">
        <v>45240</v>
      </c>
      <c r="AC537" s="43">
        <v>0</v>
      </c>
      <c r="AD537" s="43"/>
      <c r="AE537" s="43">
        <v>0</v>
      </c>
      <c r="AF537" s="44"/>
      <c r="AG537" s="45">
        <f t="shared" si="411"/>
        <v>45240</v>
      </c>
      <c r="AH537" s="45">
        <f t="shared" si="412"/>
        <v>47049.599999999999</v>
      </c>
      <c r="AI537" s="45">
        <f t="shared" si="416"/>
        <v>47049.599999999999</v>
      </c>
      <c r="AJ537" s="46">
        <v>0</v>
      </c>
      <c r="AK537" s="46">
        <v>0</v>
      </c>
      <c r="AL537" s="46">
        <f t="shared" si="386"/>
        <v>0</v>
      </c>
      <c r="AM537" s="46">
        <v>0</v>
      </c>
      <c r="AN537" s="46">
        <f t="shared" si="393"/>
        <v>0</v>
      </c>
      <c r="AO537" s="46">
        <v>0</v>
      </c>
      <c r="AP537" s="46">
        <f t="shared" si="387"/>
        <v>0</v>
      </c>
      <c r="AQ537" s="46">
        <v>0</v>
      </c>
      <c r="AR537" s="46">
        <f t="shared" si="388"/>
        <v>0</v>
      </c>
      <c r="AS537" s="46">
        <v>0</v>
      </c>
      <c r="AT537" s="46">
        <f t="shared" si="389"/>
        <v>0</v>
      </c>
      <c r="AU537" s="46">
        <v>0</v>
      </c>
      <c r="AV537" s="46">
        <f t="shared" si="390"/>
        <v>0</v>
      </c>
      <c r="AW537" s="46">
        <v>0</v>
      </c>
      <c r="AX537" s="46">
        <f t="shared" si="391"/>
        <v>0</v>
      </c>
      <c r="AY537" s="46">
        <v>0</v>
      </c>
      <c r="AZ537" s="46">
        <f t="shared" si="394"/>
        <v>0</v>
      </c>
      <c r="BA537" s="46">
        <v>0</v>
      </c>
      <c r="BB537" s="46">
        <f t="shared" si="395"/>
        <v>0</v>
      </c>
      <c r="BC537" s="46">
        <v>45240</v>
      </c>
      <c r="BD537" s="46">
        <f t="shared" si="396"/>
        <v>47049.599999999999</v>
      </c>
      <c r="BE537" s="46">
        <v>0</v>
      </c>
      <c r="BF537" s="46">
        <f t="shared" si="397"/>
        <v>0</v>
      </c>
      <c r="BG537" s="46">
        <v>0</v>
      </c>
      <c r="BH537" s="46">
        <f t="shared" si="398"/>
        <v>0</v>
      </c>
      <c r="BI537" s="46">
        <v>0</v>
      </c>
      <c r="BJ537" s="46">
        <f t="shared" si="399"/>
        <v>0</v>
      </c>
      <c r="BK537" s="46">
        <v>0</v>
      </c>
      <c r="BL537" s="46">
        <f t="shared" si="400"/>
        <v>0</v>
      </c>
      <c r="BM537" s="46">
        <v>0</v>
      </c>
      <c r="BN537" s="46">
        <f t="shared" si="401"/>
        <v>0</v>
      </c>
      <c r="BO537" s="46">
        <v>0</v>
      </c>
      <c r="BP537" s="46">
        <f t="shared" si="402"/>
        <v>0</v>
      </c>
      <c r="BQ537" s="46">
        <v>0</v>
      </c>
      <c r="BR537" s="46">
        <f t="shared" si="403"/>
        <v>0</v>
      </c>
      <c r="BS537" s="46">
        <v>0</v>
      </c>
      <c r="BT537" s="46">
        <f t="shared" si="404"/>
        <v>0</v>
      </c>
      <c r="BU537" s="46">
        <v>0</v>
      </c>
      <c r="BV537" s="46">
        <f t="shared" si="405"/>
        <v>0</v>
      </c>
      <c r="BW537" s="46">
        <v>0</v>
      </c>
      <c r="BX537" s="46">
        <f t="shared" si="406"/>
        <v>0</v>
      </c>
      <c r="BY537" s="46">
        <v>0</v>
      </c>
      <c r="BZ537" s="46">
        <f t="shared" si="407"/>
        <v>0</v>
      </c>
      <c r="CA537" s="47">
        <v>0</v>
      </c>
      <c r="CB537" s="46">
        <f t="shared" si="408"/>
        <v>0</v>
      </c>
      <c r="CC537" s="48">
        <v>0</v>
      </c>
      <c r="CD537" s="46">
        <f t="shared" si="409"/>
        <v>0</v>
      </c>
      <c r="CE537" s="49">
        <v>10</v>
      </c>
      <c r="CF537" s="50">
        <f t="shared" si="413"/>
        <v>4704.96</v>
      </c>
      <c r="CG537" s="51">
        <v>45240</v>
      </c>
      <c r="CH537" s="52"/>
      <c r="CI537" s="52"/>
      <c r="CJ537" s="52"/>
      <c r="CK537" s="53"/>
      <c r="CL537" s="53"/>
      <c r="CM537" s="53"/>
      <c r="CN537" s="53"/>
      <c r="CO537" s="53"/>
      <c r="CP537" s="53"/>
      <c r="CQ537" s="53"/>
      <c r="CR537" s="53"/>
      <c r="CS537" s="53"/>
      <c r="CT537" s="52">
        <f t="shared" si="421"/>
        <v>4704.96</v>
      </c>
      <c r="CU537" s="52">
        <f t="shared" si="421"/>
        <v>4704.96</v>
      </c>
      <c r="CV537" s="52">
        <f t="shared" si="421"/>
        <v>4704.96</v>
      </c>
      <c r="CW537" s="52">
        <f t="shared" si="421"/>
        <v>4704.96</v>
      </c>
      <c r="CX537" s="52">
        <f t="shared" si="421"/>
        <v>4704.96</v>
      </c>
      <c r="CY537" s="52">
        <f t="shared" si="421"/>
        <v>4704.96</v>
      </c>
      <c r="CZ537" s="52">
        <f t="shared" si="421"/>
        <v>4704.96</v>
      </c>
      <c r="DA537" s="52">
        <f t="shared" si="421"/>
        <v>4704.96</v>
      </c>
      <c r="DB537" s="52">
        <f t="shared" si="421"/>
        <v>4704.96</v>
      </c>
      <c r="DC537" s="52">
        <f t="shared" ref="DC537:DE541" si="422">$CF537</f>
        <v>4704.96</v>
      </c>
      <c r="DD537" s="53"/>
      <c r="DE537" s="53"/>
      <c r="DF537" s="53"/>
      <c r="DG537" s="54">
        <v>0</v>
      </c>
      <c r="DH537" s="55">
        <v>10</v>
      </c>
      <c r="DI537" s="56" t="s">
        <v>1177</v>
      </c>
      <c r="DJ537" s="57">
        <v>0</v>
      </c>
      <c r="DK537" s="57">
        <v>0</v>
      </c>
      <c r="DL537" s="57">
        <v>0</v>
      </c>
      <c r="DM537" s="57">
        <v>0</v>
      </c>
      <c r="DN537" s="57">
        <v>0</v>
      </c>
      <c r="DO537" s="57">
        <v>0</v>
      </c>
      <c r="DP537" s="58">
        <v>0</v>
      </c>
      <c r="DQ537" s="58">
        <v>0</v>
      </c>
      <c r="DR537" s="58">
        <v>0</v>
      </c>
      <c r="DS537" s="58">
        <v>0</v>
      </c>
    </row>
    <row r="538" spans="1:123" x14ac:dyDescent="0.25">
      <c r="A538" s="30" t="s">
        <v>1723</v>
      </c>
      <c r="B538" s="65">
        <v>2023449</v>
      </c>
      <c r="C538" s="66"/>
      <c r="D538" s="67" t="s">
        <v>1724</v>
      </c>
      <c r="E538" s="34" t="s">
        <v>675</v>
      </c>
      <c r="F538" s="34">
        <v>0</v>
      </c>
      <c r="G538" s="34" t="s">
        <v>534</v>
      </c>
      <c r="H538" s="34" t="s">
        <v>722</v>
      </c>
      <c r="I538" s="34" t="s">
        <v>704</v>
      </c>
      <c r="J538" s="34" t="s">
        <v>221</v>
      </c>
      <c r="K538" s="34" t="s">
        <v>529</v>
      </c>
      <c r="L538" s="34" t="s">
        <v>492</v>
      </c>
      <c r="M538" s="36">
        <v>1.04</v>
      </c>
      <c r="N538" s="69" t="s">
        <v>1456</v>
      </c>
      <c r="O538" s="69" t="s">
        <v>30</v>
      </c>
      <c r="P538" s="37" t="s">
        <v>493</v>
      </c>
      <c r="Q538" s="38">
        <v>2023</v>
      </c>
      <c r="R538" s="39" t="s">
        <v>1171</v>
      </c>
      <c r="S538" s="37" t="s">
        <v>469</v>
      </c>
      <c r="T538" s="39" t="s">
        <v>494</v>
      </c>
      <c r="U538" s="39" t="s">
        <v>495</v>
      </c>
      <c r="V538" s="39" t="s">
        <v>496</v>
      </c>
      <c r="W538" s="40" t="s">
        <v>834</v>
      </c>
      <c r="X538" s="40" t="s">
        <v>737</v>
      </c>
      <c r="Y538" s="41"/>
      <c r="Z538" s="274">
        <v>0</v>
      </c>
      <c r="AA538" s="42"/>
      <c r="AB538" s="43">
        <v>52000</v>
      </c>
      <c r="AC538" s="43">
        <v>0</v>
      </c>
      <c r="AD538" s="43"/>
      <c r="AE538" s="43">
        <v>0</v>
      </c>
      <c r="AF538" s="44"/>
      <c r="AG538" s="45">
        <f t="shared" si="411"/>
        <v>52000</v>
      </c>
      <c r="AH538" s="45">
        <f t="shared" si="412"/>
        <v>54080</v>
      </c>
      <c r="AI538" s="45">
        <f t="shared" si="416"/>
        <v>54080</v>
      </c>
      <c r="AJ538" s="46">
        <v>0</v>
      </c>
      <c r="AK538" s="46">
        <v>0</v>
      </c>
      <c r="AL538" s="46">
        <f t="shared" si="386"/>
        <v>0</v>
      </c>
      <c r="AM538" s="46">
        <v>0</v>
      </c>
      <c r="AN538" s="46">
        <f t="shared" si="393"/>
        <v>0</v>
      </c>
      <c r="AO538" s="46">
        <v>0</v>
      </c>
      <c r="AP538" s="46">
        <f t="shared" si="387"/>
        <v>0</v>
      </c>
      <c r="AQ538" s="46">
        <v>0</v>
      </c>
      <c r="AR538" s="46">
        <f t="shared" si="388"/>
        <v>0</v>
      </c>
      <c r="AS538" s="46">
        <v>0</v>
      </c>
      <c r="AT538" s="46">
        <f t="shared" si="389"/>
        <v>0</v>
      </c>
      <c r="AU538" s="46">
        <v>0</v>
      </c>
      <c r="AV538" s="46">
        <f t="shared" si="390"/>
        <v>0</v>
      </c>
      <c r="AW538" s="46">
        <v>0</v>
      </c>
      <c r="AX538" s="46">
        <f t="shared" si="391"/>
        <v>0</v>
      </c>
      <c r="AY538" s="46">
        <v>0</v>
      </c>
      <c r="AZ538" s="46">
        <f t="shared" si="394"/>
        <v>0</v>
      </c>
      <c r="BA538" s="46">
        <v>0</v>
      </c>
      <c r="BB538" s="46">
        <f t="shared" si="395"/>
        <v>0</v>
      </c>
      <c r="BC538" s="46">
        <v>52000</v>
      </c>
      <c r="BD538" s="46">
        <f t="shared" si="396"/>
        <v>54080</v>
      </c>
      <c r="BE538" s="46">
        <v>0</v>
      </c>
      <c r="BF538" s="46">
        <f t="shared" si="397"/>
        <v>0</v>
      </c>
      <c r="BG538" s="46">
        <v>0</v>
      </c>
      <c r="BH538" s="46">
        <f t="shared" si="398"/>
        <v>0</v>
      </c>
      <c r="BI538" s="46">
        <v>0</v>
      </c>
      <c r="BJ538" s="46">
        <f t="shared" si="399"/>
        <v>0</v>
      </c>
      <c r="BK538" s="46">
        <v>0</v>
      </c>
      <c r="BL538" s="46">
        <f t="shared" si="400"/>
        <v>0</v>
      </c>
      <c r="BM538" s="46">
        <v>0</v>
      </c>
      <c r="BN538" s="46">
        <f t="shared" si="401"/>
        <v>0</v>
      </c>
      <c r="BO538" s="46">
        <v>0</v>
      </c>
      <c r="BP538" s="46">
        <f t="shared" si="402"/>
        <v>0</v>
      </c>
      <c r="BQ538" s="46">
        <v>0</v>
      </c>
      <c r="BR538" s="46">
        <f t="shared" si="403"/>
        <v>0</v>
      </c>
      <c r="BS538" s="46">
        <v>0</v>
      </c>
      <c r="BT538" s="46">
        <f t="shared" si="404"/>
        <v>0</v>
      </c>
      <c r="BU538" s="46">
        <v>0</v>
      </c>
      <c r="BV538" s="46">
        <f t="shared" si="405"/>
        <v>0</v>
      </c>
      <c r="BW538" s="46">
        <v>0</v>
      </c>
      <c r="BX538" s="46">
        <f t="shared" si="406"/>
        <v>0</v>
      </c>
      <c r="BY538" s="46">
        <v>0</v>
      </c>
      <c r="BZ538" s="46">
        <f t="shared" si="407"/>
        <v>0</v>
      </c>
      <c r="CA538" s="47">
        <v>0</v>
      </c>
      <c r="CB538" s="46">
        <f t="shared" si="408"/>
        <v>0</v>
      </c>
      <c r="CC538" s="48">
        <v>0</v>
      </c>
      <c r="CD538" s="46">
        <f t="shared" si="409"/>
        <v>0</v>
      </c>
      <c r="CE538" s="49">
        <v>12</v>
      </c>
      <c r="CF538" s="50">
        <f t="shared" si="413"/>
        <v>4506.666666666667</v>
      </c>
      <c r="CG538" s="51">
        <v>52000.000000000007</v>
      </c>
      <c r="CH538" s="52"/>
      <c r="CI538" s="52"/>
      <c r="CJ538" s="52"/>
      <c r="CK538" s="53"/>
      <c r="CL538" s="53"/>
      <c r="CM538" s="53"/>
      <c r="CN538" s="53"/>
      <c r="CO538" s="53"/>
      <c r="CP538" s="53"/>
      <c r="CQ538" s="53"/>
      <c r="CR538" s="53"/>
      <c r="CS538" s="53"/>
      <c r="CT538" s="52">
        <f t="shared" si="421"/>
        <v>4506.666666666667</v>
      </c>
      <c r="CU538" s="52">
        <f t="shared" si="421"/>
        <v>4506.666666666667</v>
      </c>
      <c r="CV538" s="52">
        <f t="shared" si="421"/>
        <v>4506.666666666667</v>
      </c>
      <c r="CW538" s="52">
        <f t="shared" si="421"/>
        <v>4506.666666666667</v>
      </c>
      <c r="CX538" s="52">
        <f t="shared" si="421"/>
        <v>4506.666666666667</v>
      </c>
      <c r="CY538" s="52">
        <f t="shared" si="421"/>
        <v>4506.666666666667</v>
      </c>
      <c r="CZ538" s="52">
        <f t="shared" si="421"/>
        <v>4506.666666666667</v>
      </c>
      <c r="DA538" s="52">
        <f t="shared" si="421"/>
        <v>4506.666666666667</v>
      </c>
      <c r="DB538" s="52">
        <f t="shared" si="421"/>
        <v>4506.666666666667</v>
      </c>
      <c r="DC538" s="52">
        <f t="shared" si="422"/>
        <v>4506.666666666667</v>
      </c>
      <c r="DD538" s="52">
        <f t="shared" si="422"/>
        <v>4506.666666666667</v>
      </c>
      <c r="DE538" s="52">
        <f t="shared" si="422"/>
        <v>4506.666666666667</v>
      </c>
      <c r="DF538" s="53"/>
      <c r="DG538" s="54">
        <v>0</v>
      </c>
      <c r="DH538" s="55">
        <v>12</v>
      </c>
      <c r="DI538" s="56" t="s">
        <v>756</v>
      </c>
      <c r="DJ538" s="57">
        <v>0</v>
      </c>
      <c r="DK538" s="57">
        <v>0</v>
      </c>
      <c r="DL538" s="57">
        <v>0</v>
      </c>
      <c r="DM538" s="57">
        <v>0</v>
      </c>
      <c r="DN538" s="57">
        <v>0</v>
      </c>
      <c r="DO538" s="57">
        <v>0</v>
      </c>
      <c r="DP538" s="58">
        <v>0</v>
      </c>
      <c r="DQ538" s="58">
        <v>0</v>
      </c>
      <c r="DR538" s="58">
        <v>0</v>
      </c>
      <c r="DS538" s="58">
        <v>0</v>
      </c>
    </row>
    <row r="539" spans="1:123" x14ac:dyDescent="0.25">
      <c r="A539" s="30" t="s">
        <v>1725</v>
      </c>
      <c r="B539" s="65">
        <v>2023450</v>
      </c>
      <c r="C539" s="66"/>
      <c r="D539" s="67" t="s">
        <v>1255</v>
      </c>
      <c r="E539" s="34" t="s">
        <v>478</v>
      </c>
      <c r="F539" s="34" t="s">
        <v>1165</v>
      </c>
      <c r="G539" s="34" t="s">
        <v>534</v>
      </c>
      <c r="H539" s="34" t="s">
        <v>722</v>
      </c>
      <c r="I539" s="34" t="s">
        <v>1256</v>
      </c>
      <c r="J539" s="34" t="s">
        <v>103</v>
      </c>
      <c r="K539" s="34" t="s">
        <v>491</v>
      </c>
      <c r="L539" s="34" t="s">
        <v>492</v>
      </c>
      <c r="M539" s="36">
        <v>1.04</v>
      </c>
      <c r="N539" s="69" t="s">
        <v>1456</v>
      </c>
      <c r="O539" s="69" t="s">
        <v>58</v>
      </c>
      <c r="P539" s="37" t="s">
        <v>469</v>
      </c>
      <c r="Q539" s="38">
        <v>2023</v>
      </c>
      <c r="R539" s="39" t="s">
        <v>1171</v>
      </c>
      <c r="S539" s="37" t="s">
        <v>493</v>
      </c>
      <c r="T539" s="39" t="s">
        <v>523</v>
      </c>
      <c r="U539" s="39" t="s">
        <v>524</v>
      </c>
      <c r="V539" s="39" t="s">
        <v>606</v>
      </c>
      <c r="W539" s="40" t="s">
        <v>834</v>
      </c>
      <c r="X539" s="40" t="s">
        <v>530</v>
      </c>
      <c r="Y539" s="41"/>
      <c r="Z539" s="274">
        <v>0</v>
      </c>
      <c r="AA539" s="42"/>
      <c r="AB539" s="43">
        <v>879661.12</v>
      </c>
      <c r="AC539" s="43">
        <v>0</v>
      </c>
      <c r="AD539" s="43"/>
      <c r="AE539" s="43">
        <v>0</v>
      </c>
      <c r="AF539" s="44"/>
      <c r="AG539" s="45">
        <f t="shared" si="411"/>
        <v>879661.12</v>
      </c>
      <c r="AH539" s="45">
        <f t="shared" si="412"/>
        <v>914847.56480000005</v>
      </c>
      <c r="AI539" s="45">
        <f t="shared" si="416"/>
        <v>914847.56480000005</v>
      </c>
      <c r="AJ539" s="46">
        <v>0</v>
      </c>
      <c r="AK539" s="46">
        <v>0</v>
      </c>
      <c r="AL539" s="46">
        <f t="shared" si="386"/>
        <v>0</v>
      </c>
      <c r="AM539" s="46">
        <v>0</v>
      </c>
      <c r="AN539" s="46">
        <f t="shared" si="393"/>
        <v>0</v>
      </c>
      <c r="AO539" s="46">
        <v>0</v>
      </c>
      <c r="AP539" s="46">
        <f t="shared" si="387"/>
        <v>0</v>
      </c>
      <c r="AQ539" s="46">
        <v>0</v>
      </c>
      <c r="AR539" s="46">
        <f t="shared" si="388"/>
        <v>0</v>
      </c>
      <c r="AS539" s="46">
        <v>0</v>
      </c>
      <c r="AT539" s="46">
        <f t="shared" si="389"/>
        <v>0</v>
      </c>
      <c r="AU539" s="46">
        <v>0</v>
      </c>
      <c r="AV539" s="46">
        <f t="shared" si="390"/>
        <v>0</v>
      </c>
      <c r="AW539" s="46">
        <v>0</v>
      </c>
      <c r="AX539" s="46">
        <f t="shared" si="391"/>
        <v>0</v>
      </c>
      <c r="AY539" s="46">
        <v>0</v>
      </c>
      <c r="AZ539" s="46">
        <f t="shared" si="394"/>
        <v>0</v>
      </c>
      <c r="BA539" s="46">
        <v>0</v>
      </c>
      <c r="BB539" s="46">
        <f t="shared" si="395"/>
        <v>0</v>
      </c>
      <c r="BC539" s="46">
        <v>879661.12</v>
      </c>
      <c r="BD539" s="46">
        <f t="shared" si="396"/>
        <v>914847.56480000005</v>
      </c>
      <c r="BE539" s="46">
        <v>0</v>
      </c>
      <c r="BF539" s="46">
        <f t="shared" si="397"/>
        <v>0</v>
      </c>
      <c r="BG539" s="46">
        <v>0</v>
      </c>
      <c r="BH539" s="46">
        <f t="shared" si="398"/>
        <v>0</v>
      </c>
      <c r="BI539" s="46">
        <v>0</v>
      </c>
      <c r="BJ539" s="46">
        <f t="shared" si="399"/>
        <v>0</v>
      </c>
      <c r="BK539" s="46">
        <v>0</v>
      </c>
      <c r="BL539" s="46">
        <f t="shared" si="400"/>
        <v>0</v>
      </c>
      <c r="BM539" s="46">
        <v>0</v>
      </c>
      <c r="BN539" s="46">
        <f t="shared" si="401"/>
        <v>0</v>
      </c>
      <c r="BO539" s="46">
        <v>0</v>
      </c>
      <c r="BP539" s="46">
        <f t="shared" si="402"/>
        <v>0</v>
      </c>
      <c r="BQ539" s="46">
        <v>0</v>
      </c>
      <c r="BR539" s="46">
        <f t="shared" si="403"/>
        <v>0</v>
      </c>
      <c r="BS539" s="46">
        <v>0</v>
      </c>
      <c r="BT539" s="46">
        <f t="shared" si="404"/>
        <v>0</v>
      </c>
      <c r="BU539" s="46">
        <v>0</v>
      </c>
      <c r="BV539" s="46">
        <f t="shared" si="405"/>
        <v>0</v>
      </c>
      <c r="BW539" s="46">
        <v>0</v>
      </c>
      <c r="BX539" s="46">
        <f t="shared" si="406"/>
        <v>0</v>
      </c>
      <c r="BY539" s="46">
        <v>0</v>
      </c>
      <c r="BZ539" s="46">
        <f t="shared" si="407"/>
        <v>0</v>
      </c>
      <c r="CA539" s="47">
        <v>0</v>
      </c>
      <c r="CB539" s="46">
        <f t="shared" si="408"/>
        <v>0</v>
      </c>
      <c r="CC539" s="48">
        <v>0</v>
      </c>
      <c r="CD539" s="46">
        <f t="shared" si="409"/>
        <v>0</v>
      </c>
      <c r="CE539" s="49">
        <v>12</v>
      </c>
      <c r="CF539" s="50">
        <f t="shared" si="413"/>
        <v>76237.297066666666</v>
      </c>
      <c r="CG539" s="51">
        <v>879661.12000000023</v>
      </c>
      <c r="CH539" s="52"/>
      <c r="CI539" s="52"/>
      <c r="CJ539" s="52"/>
      <c r="CK539" s="53"/>
      <c r="CL539" s="53"/>
      <c r="CM539" s="53"/>
      <c r="CN539" s="53"/>
      <c r="CO539" s="53"/>
      <c r="CP539" s="53"/>
      <c r="CQ539" s="53"/>
      <c r="CR539" s="53"/>
      <c r="CS539" s="53"/>
      <c r="CT539" s="52">
        <f t="shared" si="421"/>
        <v>76237.297066666666</v>
      </c>
      <c r="CU539" s="52">
        <f t="shared" si="421"/>
        <v>76237.297066666666</v>
      </c>
      <c r="CV539" s="52">
        <f t="shared" si="421"/>
        <v>76237.297066666666</v>
      </c>
      <c r="CW539" s="52">
        <f t="shared" si="421"/>
        <v>76237.297066666666</v>
      </c>
      <c r="CX539" s="52">
        <f t="shared" si="421"/>
        <v>76237.297066666666</v>
      </c>
      <c r="CY539" s="52">
        <f t="shared" si="421"/>
        <v>76237.297066666666</v>
      </c>
      <c r="CZ539" s="52">
        <f t="shared" si="421"/>
        <v>76237.297066666666</v>
      </c>
      <c r="DA539" s="52">
        <f t="shared" si="421"/>
        <v>76237.297066666666</v>
      </c>
      <c r="DB539" s="52">
        <f t="shared" si="421"/>
        <v>76237.297066666666</v>
      </c>
      <c r="DC539" s="52">
        <f t="shared" si="422"/>
        <v>76237.297066666666</v>
      </c>
      <c r="DD539" s="52">
        <f t="shared" si="422"/>
        <v>76237.297066666666</v>
      </c>
      <c r="DE539" s="52">
        <f t="shared" si="422"/>
        <v>76237.297066666666</v>
      </c>
      <c r="DF539" s="52"/>
      <c r="DG539" s="54">
        <v>0</v>
      </c>
      <c r="DH539" s="55">
        <v>12</v>
      </c>
      <c r="DI539" s="56" t="s">
        <v>756</v>
      </c>
      <c r="DJ539" s="57">
        <v>0</v>
      </c>
      <c r="DK539" s="57">
        <v>0</v>
      </c>
      <c r="DL539" s="57">
        <v>0</v>
      </c>
      <c r="DM539" s="57">
        <v>0</v>
      </c>
      <c r="DN539" s="57">
        <v>0</v>
      </c>
      <c r="DO539" s="57">
        <v>0</v>
      </c>
      <c r="DP539" s="58">
        <v>0</v>
      </c>
      <c r="DQ539" s="58">
        <v>0</v>
      </c>
      <c r="DR539" s="58">
        <v>0</v>
      </c>
      <c r="DS539" s="58">
        <v>0</v>
      </c>
    </row>
    <row r="540" spans="1:123" x14ac:dyDescent="0.25">
      <c r="A540" s="30" t="s">
        <v>1726</v>
      </c>
      <c r="B540" s="65">
        <v>2023451</v>
      </c>
      <c r="C540" s="66"/>
      <c r="D540" s="67" t="s">
        <v>1262</v>
      </c>
      <c r="E540" s="34" t="s">
        <v>478</v>
      </c>
      <c r="F540" s="34" t="s">
        <v>1165</v>
      </c>
      <c r="G540" s="34" t="s">
        <v>534</v>
      </c>
      <c r="H540" s="34" t="s">
        <v>722</v>
      </c>
      <c r="I540" s="34" t="s">
        <v>1256</v>
      </c>
      <c r="J540" s="34" t="s">
        <v>103</v>
      </c>
      <c r="K540" s="34" t="s">
        <v>491</v>
      </c>
      <c r="L540" s="34" t="s">
        <v>492</v>
      </c>
      <c r="M540" s="36">
        <v>1.04</v>
      </c>
      <c r="N540" s="69" t="s">
        <v>1456</v>
      </c>
      <c r="O540" s="69" t="s">
        <v>58</v>
      </c>
      <c r="P540" s="37" t="s">
        <v>469</v>
      </c>
      <c r="Q540" s="38">
        <v>2023</v>
      </c>
      <c r="R540" s="39" t="s">
        <v>1171</v>
      </c>
      <c r="S540" s="37" t="s">
        <v>493</v>
      </c>
      <c r="T540" s="39" t="s">
        <v>523</v>
      </c>
      <c r="U540" s="39" t="s">
        <v>524</v>
      </c>
      <c r="V540" s="39" t="s">
        <v>606</v>
      </c>
      <c r="W540" s="40" t="s">
        <v>834</v>
      </c>
      <c r="X540" s="40" t="s">
        <v>530</v>
      </c>
      <c r="Y540" s="41"/>
      <c r="Z540" s="274">
        <v>0</v>
      </c>
      <c r="AA540" s="42"/>
      <c r="AB540" s="43">
        <v>2143599.12</v>
      </c>
      <c r="AC540" s="43">
        <v>0</v>
      </c>
      <c r="AD540" s="43"/>
      <c r="AE540" s="43">
        <v>0</v>
      </c>
      <c r="AF540" s="44"/>
      <c r="AG540" s="45">
        <f t="shared" si="411"/>
        <v>2143599.12</v>
      </c>
      <c r="AH540" s="45">
        <f t="shared" si="412"/>
        <v>2229343.0848000003</v>
      </c>
      <c r="AI540" s="45">
        <f t="shared" si="416"/>
        <v>2229343.0848000003</v>
      </c>
      <c r="AJ540" s="46">
        <v>0</v>
      </c>
      <c r="AK540" s="46">
        <v>0</v>
      </c>
      <c r="AL540" s="46">
        <f t="shared" si="386"/>
        <v>0</v>
      </c>
      <c r="AM540" s="46">
        <v>0</v>
      </c>
      <c r="AN540" s="46">
        <f t="shared" si="393"/>
        <v>0</v>
      </c>
      <c r="AO540" s="46">
        <v>0</v>
      </c>
      <c r="AP540" s="46">
        <f t="shared" si="387"/>
        <v>0</v>
      </c>
      <c r="AQ540" s="46">
        <v>0</v>
      </c>
      <c r="AR540" s="46">
        <f t="shared" si="388"/>
        <v>0</v>
      </c>
      <c r="AS540" s="46">
        <v>0</v>
      </c>
      <c r="AT540" s="46">
        <f t="shared" si="389"/>
        <v>0</v>
      </c>
      <c r="AU540" s="46">
        <v>0</v>
      </c>
      <c r="AV540" s="46">
        <f t="shared" si="390"/>
        <v>0</v>
      </c>
      <c r="AW540" s="46">
        <v>0</v>
      </c>
      <c r="AX540" s="46">
        <f t="shared" si="391"/>
        <v>0</v>
      </c>
      <c r="AY540" s="46">
        <v>0</v>
      </c>
      <c r="AZ540" s="46">
        <f t="shared" si="394"/>
        <v>0</v>
      </c>
      <c r="BA540" s="46">
        <v>0</v>
      </c>
      <c r="BB540" s="46">
        <f t="shared" si="395"/>
        <v>0</v>
      </c>
      <c r="BC540" s="46">
        <v>2143599.12</v>
      </c>
      <c r="BD540" s="46">
        <f t="shared" si="396"/>
        <v>2229343.0848000003</v>
      </c>
      <c r="BE540" s="46">
        <v>0</v>
      </c>
      <c r="BF540" s="46">
        <f t="shared" si="397"/>
        <v>0</v>
      </c>
      <c r="BG540" s="46">
        <v>0</v>
      </c>
      <c r="BH540" s="46">
        <f t="shared" si="398"/>
        <v>0</v>
      </c>
      <c r="BI540" s="46">
        <v>0</v>
      </c>
      <c r="BJ540" s="46">
        <f t="shared" si="399"/>
        <v>0</v>
      </c>
      <c r="BK540" s="46">
        <v>0</v>
      </c>
      <c r="BL540" s="46">
        <f t="shared" si="400"/>
        <v>0</v>
      </c>
      <c r="BM540" s="46">
        <v>0</v>
      </c>
      <c r="BN540" s="46">
        <f t="shared" si="401"/>
        <v>0</v>
      </c>
      <c r="BO540" s="46">
        <v>0</v>
      </c>
      <c r="BP540" s="46">
        <f t="shared" si="402"/>
        <v>0</v>
      </c>
      <c r="BQ540" s="46">
        <v>0</v>
      </c>
      <c r="BR540" s="46">
        <f t="shared" si="403"/>
        <v>0</v>
      </c>
      <c r="BS540" s="46">
        <v>0</v>
      </c>
      <c r="BT540" s="46">
        <f t="shared" si="404"/>
        <v>0</v>
      </c>
      <c r="BU540" s="46">
        <v>0</v>
      </c>
      <c r="BV540" s="46">
        <f t="shared" si="405"/>
        <v>0</v>
      </c>
      <c r="BW540" s="46">
        <v>0</v>
      </c>
      <c r="BX540" s="46">
        <f t="shared" si="406"/>
        <v>0</v>
      </c>
      <c r="BY540" s="46">
        <v>0</v>
      </c>
      <c r="BZ540" s="46">
        <f t="shared" si="407"/>
        <v>0</v>
      </c>
      <c r="CA540" s="47">
        <v>0</v>
      </c>
      <c r="CB540" s="46">
        <f t="shared" si="408"/>
        <v>0</v>
      </c>
      <c r="CC540" s="48">
        <v>0</v>
      </c>
      <c r="CD540" s="46">
        <f t="shared" si="409"/>
        <v>0</v>
      </c>
      <c r="CE540" s="49">
        <v>12</v>
      </c>
      <c r="CF540" s="50">
        <f t="shared" si="413"/>
        <v>185778.59040000002</v>
      </c>
      <c r="CG540" s="51">
        <v>2143599.12</v>
      </c>
      <c r="CH540" s="52"/>
      <c r="CI540" s="52"/>
      <c r="CJ540" s="52"/>
      <c r="CK540" s="53"/>
      <c r="CL540" s="53"/>
      <c r="CM540" s="53"/>
      <c r="CN540" s="53"/>
      <c r="CO540" s="53"/>
      <c r="CP540" s="53"/>
      <c r="CQ540" s="53"/>
      <c r="CR540" s="53"/>
      <c r="CS540" s="53"/>
      <c r="CT540" s="52">
        <f t="shared" si="421"/>
        <v>185778.59040000002</v>
      </c>
      <c r="CU540" s="52">
        <f t="shared" si="421"/>
        <v>185778.59040000002</v>
      </c>
      <c r="CV540" s="52">
        <f t="shared" si="421"/>
        <v>185778.59040000002</v>
      </c>
      <c r="CW540" s="52">
        <f t="shared" si="421"/>
        <v>185778.59040000002</v>
      </c>
      <c r="CX540" s="52">
        <f t="shared" si="421"/>
        <v>185778.59040000002</v>
      </c>
      <c r="CY540" s="52">
        <f t="shared" si="421"/>
        <v>185778.59040000002</v>
      </c>
      <c r="CZ540" s="52">
        <f t="shared" si="421"/>
        <v>185778.59040000002</v>
      </c>
      <c r="DA540" s="52">
        <f t="shared" si="421"/>
        <v>185778.59040000002</v>
      </c>
      <c r="DB540" s="52">
        <f t="shared" si="421"/>
        <v>185778.59040000002</v>
      </c>
      <c r="DC540" s="52">
        <f t="shared" si="422"/>
        <v>185778.59040000002</v>
      </c>
      <c r="DD540" s="52">
        <f t="shared" si="422"/>
        <v>185778.59040000002</v>
      </c>
      <c r="DE540" s="52">
        <f t="shared" si="422"/>
        <v>185778.59040000002</v>
      </c>
      <c r="DF540" s="52"/>
      <c r="DG540" s="54">
        <v>0</v>
      </c>
      <c r="DH540" s="55">
        <v>12</v>
      </c>
      <c r="DI540" s="56" t="s">
        <v>756</v>
      </c>
      <c r="DJ540" s="57">
        <v>0</v>
      </c>
      <c r="DK540" s="57">
        <v>0</v>
      </c>
      <c r="DL540" s="57">
        <v>0</v>
      </c>
      <c r="DM540" s="57">
        <v>0</v>
      </c>
      <c r="DN540" s="57">
        <v>0</v>
      </c>
      <c r="DO540" s="57">
        <v>0</v>
      </c>
      <c r="DP540" s="58">
        <v>0</v>
      </c>
      <c r="DQ540" s="58">
        <v>0</v>
      </c>
      <c r="DR540" s="58">
        <v>0</v>
      </c>
      <c r="DS540" s="58">
        <v>0</v>
      </c>
    </row>
    <row r="541" spans="1:123" x14ac:dyDescent="0.25">
      <c r="A541" s="30" t="s">
        <v>1727</v>
      </c>
      <c r="B541" s="65">
        <v>2023452</v>
      </c>
      <c r="C541" s="66"/>
      <c r="D541" s="67" t="s">
        <v>1265</v>
      </c>
      <c r="E541" s="34" t="s">
        <v>478</v>
      </c>
      <c r="F541" s="34" t="s">
        <v>1165</v>
      </c>
      <c r="G541" s="34" t="s">
        <v>534</v>
      </c>
      <c r="H541" s="34" t="s">
        <v>722</v>
      </c>
      <c r="I541" s="34" t="s">
        <v>1256</v>
      </c>
      <c r="J541" s="34" t="s">
        <v>103</v>
      </c>
      <c r="K541" s="34" t="s">
        <v>491</v>
      </c>
      <c r="L541" s="34" t="s">
        <v>492</v>
      </c>
      <c r="M541" s="36">
        <v>1.04</v>
      </c>
      <c r="N541" s="69" t="s">
        <v>1456</v>
      </c>
      <c r="O541" s="69" t="s">
        <v>58</v>
      </c>
      <c r="P541" s="37" t="s">
        <v>469</v>
      </c>
      <c r="Q541" s="38">
        <v>2023</v>
      </c>
      <c r="R541" s="39" t="s">
        <v>1171</v>
      </c>
      <c r="S541" s="37" t="s">
        <v>493</v>
      </c>
      <c r="T541" s="39" t="s">
        <v>523</v>
      </c>
      <c r="U541" s="39" t="s">
        <v>524</v>
      </c>
      <c r="V541" s="39" t="s">
        <v>606</v>
      </c>
      <c r="W541" s="40" t="s">
        <v>834</v>
      </c>
      <c r="X541" s="40" t="s">
        <v>530</v>
      </c>
      <c r="Y541" s="41"/>
      <c r="Z541" s="274">
        <v>0</v>
      </c>
      <c r="AA541" s="42"/>
      <c r="AB541" s="43">
        <v>2245397.44</v>
      </c>
      <c r="AC541" s="43">
        <v>0</v>
      </c>
      <c r="AD541" s="43"/>
      <c r="AE541" s="43">
        <v>0</v>
      </c>
      <c r="AF541" s="44"/>
      <c r="AG541" s="45">
        <f t="shared" si="411"/>
        <v>2245397.44</v>
      </c>
      <c r="AH541" s="45">
        <f t="shared" si="412"/>
        <v>2335213.3376000002</v>
      </c>
      <c r="AI541" s="45">
        <f t="shared" si="416"/>
        <v>2335213.3376000002</v>
      </c>
      <c r="AJ541" s="46">
        <v>0</v>
      </c>
      <c r="AK541" s="46">
        <v>0</v>
      </c>
      <c r="AL541" s="46">
        <f t="shared" si="386"/>
        <v>0</v>
      </c>
      <c r="AM541" s="46">
        <v>0</v>
      </c>
      <c r="AN541" s="46">
        <f t="shared" si="393"/>
        <v>0</v>
      </c>
      <c r="AO541" s="46">
        <v>0</v>
      </c>
      <c r="AP541" s="46">
        <f t="shared" si="387"/>
        <v>0</v>
      </c>
      <c r="AQ541" s="46">
        <v>0</v>
      </c>
      <c r="AR541" s="46">
        <f t="shared" si="388"/>
        <v>0</v>
      </c>
      <c r="AS541" s="46">
        <v>0</v>
      </c>
      <c r="AT541" s="46">
        <f t="shared" si="389"/>
        <v>0</v>
      </c>
      <c r="AU541" s="46">
        <v>0</v>
      </c>
      <c r="AV541" s="46">
        <f t="shared" si="390"/>
        <v>0</v>
      </c>
      <c r="AW541" s="46">
        <v>0</v>
      </c>
      <c r="AX541" s="46">
        <f t="shared" si="391"/>
        <v>0</v>
      </c>
      <c r="AY541" s="46">
        <v>0</v>
      </c>
      <c r="AZ541" s="46">
        <f t="shared" si="394"/>
        <v>0</v>
      </c>
      <c r="BA541" s="46">
        <v>0</v>
      </c>
      <c r="BB541" s="46">
        <f t="shared" si="395"/>
        <v>0</v>
      </c>
      <c r="BC541" s="46">
        <v>2245397.44</v>
      </c>
      <c r="BD541" s="46">
        <f t="shared" si="396"/>
        <v>2335213.3376000002</v>
      </c>
      <c r="BE541" s="46">
        <v>0</v>
      </c>
      <c r="BF541" s="46">
        <f t="shared" si="397"/>
        <v>0</v>
      </c>
      <c r="BG541" s="46">
        <v>0</v>
      </c>
      <c r="BH541" s="46">
        <f t="shared" si="398"/>
        <v>0</v>
      </c>
      <c r="BI541" s="46">
        <v>0</v>
      </c>
      <c r="BJ541" s="46">
        <f t="shared" si="399"/>
        <v>0</v>
      </c>
      <c r="BK541" s="46">
        <v>0</v>
      </c>
      <c r="BL541" s="46">
        <f t="shared" si="400"/>
        <v>0</v>
      </c>
      <c r="BM541" s="46">
        <v>0</v>
      </c>
      <c r="BN541" s="46">
        <f t="shared" si="401"/>
        <v>0</v>
      </c>
      <c r="BO541" s="46">
        <v>0</v>
      </c>
      <c r="BP541" s="46">
        <f t="shared" si="402"/>
        <v>0</v>
      </c>
      <c r="BQ541" s="46">
        <v>0</v>
      </c>
      <c r="BR541" s="46">
        <f t="shared" si="403"/>
        <v>0</v>
      </c>
      <c r="BS541" s="46">
        <v>0</v>
      </c>
      <c r="BT541" s="46">
        <f t="shared" si="404"/>
        <v>0</v>
      </c>
      <c r="BU541" s="46">
        <v>0</v>
      </c>
      <c r="BV541" s="46">
        <f t="shared" si="405"/>
        <v>0</v>
      </c>
      <c r="BW541" s="46">
        <v>0</v>
      </c>
      <c r="BX541" s="46">
        <f t="shared" si="406"/>
        <v>0</v>
      </c>
      <c r="BY541" s="46">
        <v>0</v>
      </c>
      <c r="BZ541" s="46">
        <f t="shared" si="407"/>
        <v>0</v>
      </c>
      <c r="CA541" s="47">
        <v>0</v>
      </c>
      <c r="CB541" s="46">
        <f t="shared" si="408"/>
        <v>0</v>
      </c>
      <c r="CC541" s="48">
        <v>0</v>
      </c>
      <c r="CD541" s="46">
        <f t="shared" si="409"/>
        <v>0</v>
      </c>
      <c r="CE541" s="49">
        <v>12</v>
      </c>
      <c r="CF541" s="50">
        <f t="shared" si="413"/>
        <v>194601.11146666668</v>
      </c>
      <c r="CG541" s="51">
        <v>2245397.44</v>
      </c>
      <c r="CH541" s="52"/>
      <c r="CI541" s="52"/>
      <c r="CJ541" s="52"/>
      <c r="CK541" s="53"/>
      <c r="CL541" s="53"/>
      <c r="CM541" s="53"/>
      <c r="CN541" s="53"/>
      <c r="CO541" s="53"/>
      <c r="CP541" s="53"/>
      <c r="CQ541" s="53"/>
      <c r="CR541" s="53"/>
      <c r="CS541" s="53"/>
      <c r="CT541" s="52">
        <f t="shared" si="421"/>
        <v>194601.11146666668</v>
      </c>
      <c r="CU541" s="52">
        <f t="shared" si="421"/>
        <v>194601.11146666668</v>
      </c>
      <c r="CV541" s="52">
        <f t="shared" si="421"/>
        <v>194601.11146666668</v>
      </c>
      <c r="CW541" s="52">
        <f t="shared" si="421"/>
        <v>194601.11146666668</v>
      </c>
      <c r="CX541" s="52">
        <f t="shared" si="421"/>
        <v>194601.11146666668</v>
      </c>
      <c r="CY541" s="52">
        <f t="shared" si="421"/>
        <v>194601.11146666668</v>
      </c>
      <c r="CZ541" s="52">
        <f t="shared" si="421"/>
        <v>194601.11146666668</v>
      </c>
      <c r="DA541" s="52">
        <f t="shared" si="421"/>
        <v>194601.11146666668</v>
      </c>
      <c r="DB541" s="52">
        <f t="shared" si="421"/>
        <v>194601.11146666668</v>
      </c>
      <c r="DC541" s="52">
        <f t="shared" si="422"/>
        <v>194601.11146666668</v>
      </c>
      <c r="DD541" s="52">
        <f t="shared" si="422"/>
        <v>194601.11146666668</v>
      </c>
      <c r="DE541" s="52">
        <f t="shared" si="422"/>
        <v>194601.11146666668</v>
      </c>
      <c r="DF541" s="52"/>
      <c r="DG541" s="54">
        <v>0</v>
      </c>
      <c r="DH541" s="55">
        <v>12</v>
      </c>
      <c r="DI541" s="56" t="s">
        <v>756</v>
      </c>
      <c r="DJ541" s="57">
        <v>0</v>
      </c>
      <c r="DK541" s="57">
        <v>0</v>
      </c>
      <c r="DL541" s="57">
        <v>0</v>
      </c>
      <c r="DM541" s="57">
        <v>0</v>
      </c>
      <c r="DN541" s="57">
        <v>0</v>
      </c>
      <c r="DO541" s="57">
        <v>0</v>
      </c>
      <c r="DP541" s="58">
        <v>0</v>
      </c>
      <c r="DQ541" s="58">
        <v>0</v>
      </c>
      <c r="DR541" s="58">
        <v>0</v>
      </c>
      <c r="DS541" s="58">
        <v>0</v>
      </c>
    </row>
    <row r="542" spans="1:123" x14ac:dyDescent="0.25">
      <c r="A542" s="30" t="s">
        <v>1728</v>
      </c>
      <c r="B542" s="65">
        <v>2023453</v>
      </c>
      <c r="C542" s="66"/>
      <c r="D542" s="67" t="s">
        <v>1260</v>
      </c>
      <c r="E542" s="34" t="s">
        <v>478</v>
      </c>
      <c r="F542" s="34" t="s">
        <v>1165</v>
      </c>
      <c r="G542" s="34" t="s">
        <v>534</v>
      </c>
      <c r="H542" s="34" t="s">
        <v>722</v>
      </c>
      <c r="I542" s="34" t="s">
        <v>1256</v>
      </c>
      <c r="J542" s="34" t="s">
        <v>103</v>
      </c>
      <c r="K542" s="34" t="s">
        <v>491</v>
      </c>
      <c r="L542" s="34" t="s">
        <v>492</v>
      </c>
      <c r="M542" s="36">
        <v>1.04</v>
      </c>
      <c r="N542" s="69" t="s">
        <v>1456</v>
      </c>
      <c r="O542" s="69" t="s">
        <v>58</v>
      </c>
      <c r="P542" s="37" t="s">
        <v>471</v>
      </c>
      <c r="Q542" s="38">
        <v>2023</v>
      </c>
      <c r="R542" s="39" t="s">
        <v>1171</v>
      </c>
      <c r="S542" s="37" t="s">
        <v>493</v>
      </c>
      <c r="T542" s="39" t="s">
        <v>523</v>
      </c>
      <c r="U542" s="39" t="s">
        <v>524</v>
      </c>
      <c r="V542" s="39" t="s">
        <v>606</v>
      </c>
      <c r="W542" s="40" t="s">
        <v>834</v>
      </c>
      <c r="X542" s="40" t="s">
        <v>530</v>
      </c>
      <c r="Y542" s="41"/>
      <c r="Z542" s="274">
        <v>0</v>
      </c>
      <c r="AA542" s="42"/>
      <c r="AB542" s="43">
        <v>92170</v>
      </c>
      <c r="AC542" s="43">
        <v>0</v>
      </c>
      <c r="AD542" s="43"/>
      <c r="AE542" s="43">
        <v>0</v>
      </c>
      <c r="AF542" s="44"/>
      <c r="AG542" s="45">
        <f t="shared" si="411"/>
        <v>92170</v>
      </c>
      <c r="AH542" s="45">
        <f t="shared" si="412"/>
        <v>95856.8</v>
      </c>
      <c r="AI542" s="45">
        <f t="shared" si="416"/>
        <v>95856.8</v>
      </c>
      <c r="AJ542" s="46">
        <v>0</v>
      </c>
      <c r="AK542" s="46">
        <v>0</v>
      </c>
      <c r="AL542" s="46">
        <f t="shared" si="386"/>
        <v>0</v>
      </c>
      <c r="AM542" s="46">
        <v>0</v>
      </c>
      <c r="AN542" s="46">
        <f t="shared" si="393"/>
        <v>0</v>
      </c>
      <c r="AO542" s="46">
        <v>0</v>
      </c>
      <c r="AP542" s="46">
        <f t="shared" si="387"/>
        <v>0</v>
      </c>
      <c r="AQ542" s="46">
        <v>0</v>
      </c>
      <c r="AR542" s="46">
        <f t="shared" si="388"/>
        <v>0</v>
      </c>
      <c r="AS542" s="46">
        <v>0</v>
      </c>
      <c r="AT542" s="46">
        <f t="shared" si="389"/>
        <v>0</v>
      </c>
      <c r="AU542" s="46">
        <v>0</v>
      </c>
      <c r="AV542" s="46">
        <f t="shared" si="390"/>
        <v>0</v>
      </c>
      <c r="AW542" s="46">
        <v>0</v>
      </c>
      <c r="AX542" s="46">
        <f t="shared" si="391"/>
        <v>0</v>
      </c>
      <c r="AY542" s="46">
        <v>92170</v>
      </c>
      <c r="AZ542" s="46">
        <f t="shared" si="394"/>
        <v>95856.8</v>
      </c>
      <c r="BA542" s="46">
        <v>0</v>
      </c>
      <c r="BB542" s="46">
        <f t="shared" si="395"/>
        <v>0</v>
      </c>
      <c r="BC542" s="46">
        <v>0</v>
      </c>
      <c r="BD542" s="46">
        <f t="shared" si="396"/>
        <v>0</v>
      </c>
      <c r="BE542" s="46">
        <v>0</v>
      </c>
      <c r="BF542" s="46">
        <f t="shared" si="397"/>
        <v>0</v>
      </c>
      <c r="BG542" s="46">
        <v>0</v>
      </c>
      <c r="BH542" s="46">
        <f t="shared" si="398"/>
        <v>0</v>
      </c>
      <c r="BI542" s="46">
        <v>0</v>
      </c>
      <c r="BJ542" s="46">
        <f t="shared" si="399"/>
        <v>0</v>
      </c>
      <c r="BK542" s="46">
        <v>0</v>
      </c>
      <c r="BL542" s="46">
        <f t="shared" si="400"/>
        <v>0</v>
      </c>
      <c r="BM542" s="46">
        <v>0</v>
      </c>
      <c r="BN542" s="46">
        <f t="shared" si="401"/>
        <v>0</v>
      </c>
      <c r="BO542" s="46">
        <v>0</v>
      </c>
      <c r="BP542" s="46">
        <f t="shared" si="402"/>
        <v>0</v>
      </c>
      <c r="BQ542" s="46">
        <v>0</v>
      </c>
      <c r="BR542" s="46">
        <f t="shared" si="403"/>
        <v>0</v>
      </c>
      <c r="BS542" s="46">
        <v>0</v>
      </c>
      <c r="BT542" s="46">
        <f t="shared" si="404"/>
        <v>0</v>
      </c>
      <c r="BU542" s="46">
        <v>0</v>
      </c>
      <c r="BV542" s="46">
        <f t="shared" si="405"/>
        <v>0</v>
      </c>
      <c r="BW542" s="46">
        <v>0</v>
      </c>
      <c r="BX542" s="46">
        <f t="shared" si="406"/>
        <v>0</v>
      </c>
      <c r="BY542" s="46">
        <v>0</v>
      </c>
      <c r="BZ542" s="46">
        <f t="shared" si="407"/>
        <v>0</v>
      </c>
      <c r="CA542" s="47">
        <v>0</v>
      </c>
      <c r="CB542" s="46">
        <f t="shared" si="408"/>
        <v>0</v>
      </c>
      <c r="CC542" s="48">
        <v>0</v>
      </c>
      <c r="CD542" s="46">
        <f t="shared" si="409"/>
        <v>0</v>
      </c>
      <c r="CE542" s="49">
        <v>10</v>
      </c>
      <c r="CF542" s="50">
        <f t="shared" si="413"/>
        <v>9585.68</v>
      </c>
      <c r="CG542" s="51">
        <v>92170</v>
      </c>
      <c r="CH542" s="52"/>
      <c r="CI542" s="52"/>
      <c r="CJ542" s="52"/>
      <c r="CK542" s="53"/>
      <c r="CL542" s="53"/>
      <c r="CM542" s="53"/>
      <c r="CN542" s="53"/>
      <c r="CO542" s="53"/>
      <c r="CP542" s="53"/>
      <c r="CQ542" s="53"/>
      <c r="CR542" s="52">
        <f t="shared" ref="CR542:DC543" si="423">$CF542</f>
        <v>9585.68</v>
      </c>
      <c r="CS542" s="52">
        <f t="shared" si="423"/>
        <v>9585.68</v>
      </c>
      <c r="CT542" s="52">
        <f t="shared" si="423"/>
        <v>9585.68</v>
      </c>
      <c r="CU542" s="52">
        <f t="shared" si="423"/>
        <v>9585.68</v>
      </c>
      <c r="CV542" s="52">
        <f t="shared" si="423"/>
        <v>9585.68</v>
      </c>
      <c r="CW542" s="52">
        <f t="shared" si="423"/>
        <v>9585.68</v>
      </c>
      <c r="CX542" s="52">
        <f t="shared" si="423"/>
        <v>9585.68</v>
      </c>
      <c r="CY542" s="52">
        <f t="shared" si="423"/>
        <v>9585.68</v>
      </c>
      <c r="CZ542" s="52">
        <f t="shared" si="423"/>
        <v>9585.68</v>
      </c>
      <c r="DA542" s="52">
        <f t="shared" si="423"/>
        <v>9585.68</v>
      </c>
      <c r="DB542" s="53"/>
      <c r="DC542" s="53"/>
      <c r="DD542" s="53"/>
      <c r="DE542" s="53"/>
      <c r="DF542" s="53"/>
      <c r="DG542" s="54">
        <v>0</v>
      </c>
      <c r="DH542" s="55">
        <v>10</v>
      </c>
      <c r="DI542" s="56" t="s">
        <v>756</v>
      </c>
      <c r="DJ542" s="57">
        <v>0</v>
      </c>
      <c r="DK542" s="57">
        <v>0</v>
      </c>
      <c r="DL542" s="57">
        <v>0</v>
      </c>
      <c r="DM542" s="57">
        <v>0</v>
      </c>
      <c r="DN542" s="57">
        <v>0</v>
      </c>
      <c r="DO542" s="57">
        <v>0</v>
      </c>
      <c r="DP542" s="58">
        <v>0</v>
      </c>
      <c r="DQ542" s="58">
        <v>0</v>
      </c>
      <c r="DR542" s="58">
        <v>0</v>
      </c>
      <c r="DS542" s="58">
        <v>0</v>
      </c>
    </row>
    <row r="543" spans="1:123" x14ac:dyDescent="0.25">
      <c r="A543" s="30" t="s">
        <v>1729</v>
      </c>
      <c r="B543" s="65">
        <v>2023454</v>
      </c>
      <c r="C543" s="66"/>
      <c r="D543" s="67" t="s">
        <v>1267</v>
      </c>
      <c r="E543" s="34" t="s">
        <v>478</v>
      </c>
      <c r="F543" s="34" t="s">
        <v>1165</v>
      </c>
      <c r="G543" s="34" t="s">
        <v>534</v>
      </c>
      <c r="H543" s="34" t="s">
        <v>722</v>
      </c>
      <c r="I543" s="34" t="s">
        <v>1256</v>
      </c>
      <c r="J543" s="34" t="s">
        <v>103</v>
      </c>
      <c r="K543" s="34" t="s">
        <v>491</v>
      </c>
      <c r="L543" s="34" t="s">
        <v>492</v>
      </c>
      <c r="M543" s="36">
        <v>1.04</v>
      </c>
      <c r="N543" s="69" t="s">
        <v>1456</v>
      </c>
      <c r="O543" s="69" t="s">
        <v>58</v>
      </c>
      <c r="P543" s="37" t="s">
        <v>471</v>
      </c>
      <c r="Q543" s="38">
        <v>2023</v>
      </c>
      <c r="R543" s="39" t="s">
        <v>1171</v>
      </c>
      <c r="S543" s="37" t="s">
        <v>493</v>
      </c>
      <c r="T543" s="39" t="s">
        <v>523</v>
      </c>
      <c r="U543" s="39" t="s">
        <v>524</v>
      </c>
      <c r="V543" s="39" t="s">
        <v>606</v>
      </c>
      <c r="W543" s="40" t="s">
        <v>834</v>
      </c>
      <c r="X543" s="40" t="s">
        <v>530</v>
      </c>
      <c r="Y543" s="41"/>
      <c r="Z543" s="274">
        <v>0</v>
      </c>
      <c r="AA543" s="42" t="s">
        <v>505</v>
      </c>
      <c r="AB543" s="43">
        <v>307100</v>
      </c>
      <c r="AC543" s="43">
        <v>0</v>
      </c>
      <c r="AD543" s="43"/>
      <c r="AE543" s="43">
        <v>0</v>
      </c>
      <c r="AF543" s="44"/>
      <c r="AG543" s="45">
        <f t="shared" si="411"/>
        <v>307100</v>
      </c>
      <c r="AH543" s="45">
        <f t="shared" si="412"/>
        <v>319384</v>
      </c>
      <c r="AI543" s="45">
        <f t="shared" si="416"/>
        <v>319384</v>
      </c>
      <c r="AJ543" s="46">
        <v>0</v>
      </c>
      <c r="AK543" s="46">
        <v>0</v>
      </c>
      <c r="AL543" s="46">
        <f t="shared" si="386"/>
        <v>0</v>
      </c>
      <c r="AM543" s="46">
        <v>0</v>
      </c>
      <c r="AN543" s="46">
        <f t="shared" si="393"/>
        <v>0</v>
      </c>
      <c r="AO543" s="46">
        <v>0</v>
      </c>
      <c r="AP543" s="46">
        <f t="shared" si="387"/>
        <v>0</v>
      </c>
      <c r="AQ543" s="46">
        <v>0</v>
      </c>
      <c r="AR543" s="46">
        <f t="shared" si="388"/>
        <v>0</v>
      </c>
      <c r="AS543" s="46">
        <v>0</v>
      </c>
      <c r="AT543" s="46">
        <f t="shared" si="389"/>
        <v>0</v>
      </c>
      <c r="AU543" s="46">
        <v>0</v>
      </c>
      <c r="AV543" s="46">
        <f t="shared" si="390"/>
        <v>0</v>
      </c>
      <c r="AW543" s="46">
        <v>0</v>
      </c>
      <c r="AX543" s="46">
        <f t="shared" si="391"/>
        <v>0</v>
      </c>
      <c r="AY543" s="46">
        <v>0</v>
      </c>
      <c r="AZ543" s="46">
        <f t="shared" si="394"/>
        <v>0</v>
      </c>
      <c r="BA543" s="46">
        <v>27100</v>
      </c>
      <c r="BB543" s="46">
        <f t="shared" si="395"/>
        <v>28184</v>
      </c>
      <c r="BC543" s="46">
        <v>280000</v>
      </c>
      <c r="BD543" s="46">
        <f t="shared" si="396"/>
        <v>291200</v>
      </c>
      <c r="BE543" s="46">
        <v>0</v>
      </c>
      <c r="BF543" s="46">
        <f t="shared" si="397"/>
        <v>0</v>
      </c>
      <c r="BG543" s="46">
        <v>0</v>
      </c>
      <c r="BH543" s="46">
        <f t="shared" si="398"/>
        <v>0</v>
      </c>
      <c r="BI543" s="46">
        <v>0</v>
      </c>
      <c r="BJ543" s="46">
        <f t="shared" si="399"/>
        <v>0</v>
      </c>
      <c r="BK543" s="46">
        <v>0</v>
      </c>
      <c r="BL543" s="46">
        <f t="shared" si="400"/>
        <v>0</v>
      </c>
      <c r="BM543" s="46">
        <v>0</v>
      </c>
      <c r="BN543" s="46">
        <f t="shared" si="401"/>
        <v>0</v>
      </c>
      <c r="BO543" s="46">
        <v>0</v>
      </c>
      <c r="BP543" s="46">
        <f t="shared" si="402"/>
        <v>0</v>
      </c>
      <c r="BQ543" s="46">
        <v>0</v>
      </c>
      <c r="BR543" s="46">
        <f t="shared" si="403"/>
        <v>0</v>
      </c>
      <c r="BS543" s="46">
        <v>0</v>
      </c>
      <c r="BT543" s="46">
        <f t="shared" si="404"/>
        <v>0</v>
      </c>
      <c r="BU543" s="46">
        <v>0</v>
      </c>
      <c r="BV543" s="46">
        <f t="shared" si="405"/>
        <v>0</v>
      </c>
      <c r="BW543" s="46">
        <v>0</v>
      </c>
      <c r="BX543" s="46">
        <f t="shared" si="406"/>
        <v>0</v>
      </c>
      <c r="BY543" s="46">
        <v>0</v>
      </c>
      <c r="BZ543" s="46">
        <f t="shared" si="407"/>
        <v>0</v>
      </c>
      <c r="CA543" s="47">
        <v>0</v>
      </c>
      <c r="CB543" s="46">
        <f t="shared" si="408"/>
        <v>0</v>
      </c>
      <c r="CC543" s="48">
        <v>0</v>
      </c>
      <c r="CD543" s="46">
        <f t="shared" si="409"/>
        <v>0</v>
      </c>
      <c r="CE543" s="49">
        <v>10</v>
      </c>
      <c r="CF543" s="50">
        <f t="shared" si="413"/>
        <v>31938.400000000001</v>
      </c>
      <c r="CG543" s="51">
        <v>307100</v>
      </c>
      <c r="CH543" s="52"/>
      <c r="CI543" s="52"/>
      <c r="CJ543" s="52"/>
      <c r="CK543" s="53"/>
      <c r="CL543" s="53"/>
      <c r="CM543" s="53"/>
      <c r="CN543" s="53"/>
      <c r="CO543" s="53"/>
      <c r="CP543" s="53"/>
      <c r="CQ543" s="53"/>
      <c r="CR543" s="53"/>
      <c r="CS543" s="53"/>
      <c r="CT543" s="52">
        <f t="shared" si="423"/>
        <v>31938.400000000001</v>
      </c>
      <c r="CU543" s="52">
        <f t="shared" si="423"/>
        <v>31938.400000000001</v>
      </c>
      <c r="CV543" s="52">
        <f t="shared" si="423"/>
        <v>31938.400000000001</v>
      </c>
      <c r="CW543" s="52">
        <f t="shared" si="423"/>
        <v>31938.400000000001</v>
      </c>
      <c r="CX543" s="52">
        <f t="shared" si="423"/>
        <v>31938.400000000001</v>
      </c>
      <c r="CY543" s="52">
        <f t="shared" si="423"/>
        <v>31938.400000000001</v>
      </c>
      <c r="CZ543" s="52">
        <f t="shared" si="423"/>
        <v>31938.400000000001</v>
      </c>
      <c r="DA543" s="52">
        <f t="shared" si="423"/>
        <v>31938.400000000001</v>
      </c>
      <c r="DB543" s="52">
        <f t="shared" si="423"/>
        <v>31938.400000000001</v>
      </c>
      <c r="DC543" s="52">
        <f t="shared" si="423"/>
        <v>31938.400000000001</v>
      </c>
      <c r="DD543" s="52"/>
      <c r="DE543" s="52"/>
      <c r="DF543" s="53"/>
      <c r="DG543" s="54">
        <v>0</v>
      </c>
      <c r="DH543" s="55">
        <v>10</v>
      </c>
      <c r="DI543" s="56" t="s">
        <v>756</v>
      </c>
      <c r="DJ543" s="57">
        <v>0</v>
      </c>
      <c r="DK543" s="57">
        <v>0</v>
      </c>
      <c r="DL543" s="57">
        <v>0</v>
      </c>
      <c r="DM543" s="57">
        <v>0</v>
      </c>
      <c r="DN543" s="57">
        <v>0</v>
      </c>
      <c r="DO543" s="57">
        <v>0</v>
      </c>
      <c r="DP543" s="58">
        <v>0</v>
      </c>
      <c r="DQ543" s="58">
        <v>0</v>
      </c>
      <c r="DR543" s="58">
        <v>0</v>
      </c>
      <c r="DS543" s="58">
        <v>0</v>
      </c>
    </row>
    <row r="544" spans="1:123" x14ac:dyDescent="0.25">
      <c r="A544" s="30" t="s">
        <v>1730</v>
      </c>
      <c r="B544" s="65">
        <v>2023455</v>
      </c>
      <c r="C544" s="66"/>
      <c r="D544" s="67" t="s">
        <v>1731</v>
      </c>
      <c r="E544" s="34" t="s">
        <v>675</v>
      </c>
      <c r="F544" s="34" t="s">
        <v>489</v>
      </c>
      <c r="G544" s="34" t="s">
        <v>463</v>
      </c>
      <c r="H544" s="34" t="s">
        <v>722</v>
      </c>
      <c r="I544" s="34" t="s">
        <v>704</v>
      </c>
      <c r="J544" s="34" t="s">
        <v>94</v>
      </c>
      <c r="K544" s="34" t="s">
        <v>491</v>
      </c>
      <c r="L544" s="34" t="s">
        <v>492</v>
      </c>
      <c r="M544" s="36">
        <v>1.04</v>
      </c>
      <c r="N544" s="69" t="s">
        <v>1456</v>
      </c>
      <c r="O544" s="69" t="s">
        <v>30</v>
      </c>
      <c r="P544" s="37" t="s">
        <v>493</v>
      </c>
      <c r="Q544" s="38">
        <v>2023</v>
      </c>
      <c r="R544" s="39" t="s">
        <v>1171</v>
      </c>
      <c r="S544" s="37" t="s">
        <v>469</v>
      </c>
      <c r="T544" s="39" t="s">
        <v>494</v>
      </c>
      <c r="U544" s="39" t="s">
        <v>495</v>
      </c>
      <c r="V544" s="39" t="s">
        <v>496</v>
      </c>
      <c r="W544" s="40" t="s">
        <v>705</v>
      </c>
      <c r="X544" s="40" t="s">
        <v>504</v>
      </c>
      <c r="Y544" s="41"/>
      <c r="Z544" s="274">
        <v>0</v>
      </c>
      <c r="AA544" s="42"/>
      <c r="AB544" s="43">
        <v>36400</v>
      </c>
      <c r="AC544" s="43">
        <v>0</v>
      </c>
      <c r="AD544" s="43"/>
      <c r="AE544" s="43">
        <v>0</v>
      </c>
      <c r="AF544" s="44"/>
      <c r="AG544" s="45">
        <f t="shared" si="411"/>
        <v>36400</v>
      </c>
      <c r="AH544" s="45">
        <f t="shared" si="412"/>
        <v>37856</v>
      </c>
      <c r="AI544" s="45">
        <f t="shared" si="416"/>
        <v>37856</v>
      </c>
      <c r="AJ544" s="46">
        <v>0</v>
      </c>
      <c r="AK544" s="46">
        <v>0</v>
      </c>
      <c r="AL544" s="46">
        <f t="shared" si="386"/>
        <v>0</v>
      </c>
      <c r="AM544" s="46">
        <v>0</v>
      </c>
      <c r="AN544" s="46">
        <f t="shared" si="393"/>
        <v>0</v>
      </c>
      <c r="AO544" s="46">
        <v>0</v>
      </c>
      <c r="AP544" s="46">
        <f t="shared" si="387"/>
        <v>0</v>
      </c>
      <c r="AQ544" s="46">
        <v>0</v>
      </c>
      <c r="AR544" s="46">
        <f t="shared" si="388"/>
        <v>0</v>
      </c>
      <c r="AS544" s="46">
        <v>0</v>
      </c>
      <c r="AT544" s="46">
        <f t="shared" si="389"/>
        <v>0</v>
      </c>
      <c r="AU544" s="46">
        <v>0</v>
      </c>
      <c r="AV544" s="46">
        <f t="shared" si="390"/>
        <v>0</v>
      </c>
      <c r="AW544" s="46">
        <v>0</v>
      </c>
      <c r="AX544" s="46">
        <f t="shared" si="391"/>
        <v>0</v>
      </c>
      <c r="AY544" s="46">
        <v>36400</v>
      </c>
      <c r="AZ544" s="46">
        <f t="shared" si="394"/>
        <v>37856</v>
      </c>
      <c r="BA544" s="46">
        <v>0</v>
      </c>
      <c r="BB544" s="46">
        <f t="shared" si="395"/>
        <v>0</v>
      </c>
      <c r="BC544" s="46">
        <v>0</v>
      </c>
      <c r="BD544" s="46">
        <f t="shared" si="396"/>
        <v>0</v>
      </c>
      <c r="BE544" s="46">
        <v>0</v>
      </c>
      <c r="BF544" s="46">
        <f t="shared" si="397"/>
        <v>0</v>
      </c>
      <c r="BG544" s="46">
        <v>0</v>
      </c>
      <c r="BH544" s="46">
        <f t="shared" si="398"/>
        <v>0</v>
      </c>
      <c r="BI544" s="46">
        <v>0</v>
      </c>
      <c r="BJ544" s="46">
        <f t="shared" si="399"/>
        <v>0</v>
      </c>
      <c r="BK544" s="46">
        <v>0</v>
      </c>
      <c r="BL544" s="46">
        <f t="shared" si="400"/>
        <v>0</v>
      </c>
      <c r="BM544" s="46">
        <v>0</v>
      </c>
      <c r="BN544" s="46">
        <f t="shared" si="401"/>
        <v>0</v>
      </c>
      <c r="BO544" s="46">
        <v>0</v>
      </c>
      <c r="BP544" s="46">
        <f t="shared" si="402"/>
        <v>0</v>
      </c>
      <c r="BQ544" s="46">
        <v>0</v>
      </c>
      <c r="BR544" s="46">
        <f t="shared" si="403"/>
        <v>0</v>
      </c>
      <c r="BS544" s="46">
        <v>0</v>
      </c>
      <c r="BT544" s="46">
        <f t="shared" si="404"/>
        <v>0</v>
      </c>
      <c r="BU544" s="46">
        <v>0</v>
      </c>
      <c r="BV544" s="46">
        <f t="shared" si="405"/>
        <v>0</v>
      </c>
      <c r="BW544" s="46">
        <v>0</v>
      </c>
      <c r="BX544" s="46">
        <f t="shared" si="406"/>
        <v>0</v>
      </c>
      <c r="BY544" s="46">
        <v>0</v>
      </c>
      <c r="BZ544" s="46">
        <f t="shared" si="407"/>
        <v>0</v>
      </c>
      <c r="CA544" s="47">
        <v>0</v>
      </c>
      <c r="CB544" s="46">
        <f t="shared" si="408"/>
        <v>0</v>
      </c>
      <c r="CC544" s="48">
        <v>0</v>
      </c>
      <c r="CD544" s="46">
        <f t="shared" si="409"/>
        <v>0</v>
      </c>
      <c r="CE544" s="49">
        <v>10</v>
      </c>
      <c r="CF544" s="50">
        <f t="shared" si="413"/>
        <v>3785.6</v>
      </c>
      <c r="CG544" s="51">
        <v>36400</v>
      </c>
      <c r="CH544" s="52"/>
      <c r="CI544" s="52"/>
      <c r="CJ544" s="52"/>
      <c r="CK544" s="53"/>
      <c r="CL544" s="53"/>
      <c r="CM544" s="53"/>
      <c r="CN544" s="53"/>
      <c r="CO544" s="53"/>
      <c r="CP544" s="53"/>
      <c r="CQ544" s="53"/>
      <c r="CR544" s="52">
        <f t="shared" ref="CR544:DE547" si="424">$CF544</f>
        <v>3785.6</v>
      </c>
      <c r="CS544" s="52">
        <f t="shared" si="424"/>
        <v>3785.6</v>
      </c>
      <c r="CT544" s="52">
        <f t="shared" si="424"/>
        <v>3785.6</v>
      </c>
      <c r="CU544" s="52">
        <f t="shared" si="424"/>
        <v>3785.6</v>
      </c>
      <c r="CV544" s="52">
        <f t="shared" si="424"/>
        <v>3785.6</v>
      </c>
      <c r="CW544" s="52">
        <f t="shared" si="424"/>
        <v>3785.6</v>
      </c>
      <c r="CX544" s="52">
        <f t="shared" si="424"/>
        <v>3785.6</v>
      </c>
      <c r="CY544" s="52">
        <f t="shared" si="424"/>
        <v>3785.6</v>
      </c>
      <c r="CZ544" s="52">
        <f t="shared" si="424"/>
        <v>3785.6</v>
      </c>
      <c r="DA544" s="52">
        <f t="shared" si="424"/>
        <v>3785.6</v>
      </c>
      <c r="DB544" s="53"/>
      <c r="DC544" s="53"/>
      <c r="DD544" s="53"/>
      <c r="DE544" s="53"/>
      <c r="DF544" s="53"/>
      <c r="DG544" s="54">
        <v>0</v>
      </c>
      <c r="DH544" s="55">
        <v>10</v>
      </c>
      <c r="DI544" s="56" t="s">
        <v>1732</v>
      </c>
      <c r="DJ544" s="57">
        <v>0</v>
      </c>
      <c r="DK544" s="57">
        <v>0</v>
      </c>
      <c r="DL544" s="57">
        <v>0</v>
      </c>
      <c r="DM544" s="57">
        <v>0</v>
      </c>
      <c r="DN544" s="57">
        <v>0</v>
      </c>
      <c r="DO544" s="57">
        <v>0</v>
      </c>
      <c r="DP544" s="58">
        <v>0</v>
      </c>
      <c r="DQ544" s="58">
        <v>0</v>
      </c>
      <c r="DR544" s="58">
        <v>0</v>
      </c>
      <c r="DS544" s="58">
        <v>0</v>
      </c>
    </row>
    <row r="545" spans="1:123" x14ac:dyDescent="0.25">
      <c r="A545" s="30" t="s">
        <v>1733</v>
      </c>
      <c r="B545" s="65">
        <v>2023456</v>
      </c>
      <c r="C545" s="66"/>
      <c r="D545" s="67" t="s">
        <v>1269</v>
      </c>
      <c r="E545" s="34" t="s">
        <v>685</v>
      </c>
      <c r="F545" s="34">
        <v>0</v>
      </c>
      <c r="G545" s="34" t="s">
        <v>463</v>
      </c>
      <c r="H545" s="34" t="s">
        <v>1270</v>
      </c>
      <c r="I545" s="34" t="s">
        <v>704</v>
      </c>
      <c r="J545" s="34" t="s">
        <v>94</v>
      </c>
      <c r="K545" s="34" t="s">
        <v>529</v>
      </c>
      <c r="L545" s="34" t="s">
        <v>492</v>
      </c>
      <c r="M545" s="36">
        <v>1.04</v>
      </c>
      <c r="N545" s="69" t="s">
        <v>1456</v>
      </c>
      <c r="O545" s="69" t="s">
        <v>30</v>
      </c>
      <c r="P545" s="37" t="s">
        <v>493</v>
      </c>
      <c r="Q545" s="38">
        <v>2023</v>
      </c>
      <c r="R545" s="39" t="s">
        <v>1171</v>
      </c>
      <c r="S545" s="37" t="s">
        <v>469</v>
      </c>
      <c r="T545" s="39" t="s">
        <v>494</v>
      </c>
      <c r="U545" s="39" t="s">
        <v>495</v>
      </c>
      <c r="V545" s="39" t="s">
        <v>496</v>
      </c>
      <c r="W545" s="40" t="s">
        <v>834</v>
      </c>
      <c r="X545" s="40" t="s">
        <v>504</v>
      </c>
      <c r="Y545" s="41"/>
      <c r="Z545" s="274">
        <v>0</v>
      </c>
      <c r="AA545" s="42" t="s">
        <v>505</v>
      </c>
      <c r="AB545" s="43">
        <v>370783</v>
      </c>
      <c r="AC545" s="43">
        <v>0</v>
      </c>
      <c r="AD545" s="43"/>
      <c r="AE545" s="43">
        <v>0</v>
      </c>
      <c r="AF545" s="44"/>
      <c r="AG545" s="45">
        <f t="shared" si="411"/>
        <v>370783</v>
      </c>
      <c r="AH545" s="45">
        <f t="shared" si="412"/>
        <v>385614.32</v>
      </c>
      <c r="AI545" s="45">
        <f t="shared" si="416"/>
        <v>385614.32</v>
      </c>
      <c r="AJ545" s="46">
        <v>0</v>
      </c>
      <c r="AK545" s="46">
        <v>0</v>
      </c>
      <c r="AL545" s="46">
        <f t="shared" si="386"/>
        <v>0</v>
      </c>
      <c r="AM545" s="46">
        <v>0</v>
      </c>
      <c r="AN545" s="46">
        <f t="shared" si="393"/>
        <v>0</v>
      </c>
      <c r="AO545" s="46">
        <v>0</v>
      </c>
      <c r="AP545" s="46">
        <f t="shared" si="387"/>
        <v>0</v>
      </c>
      <c r="AQ545" s="46">
        <v>0</v>
      </c>
      <c r="AR545" s="46">
        <f t="shared" si="388"/>
        <v>0</v>
      </c>
      <c r="AS545" s="46">
        <v>0</v>
      </c>
      <c r="AT545" s="46">
        <f t="shared" si="389"/>
        <v>0</v>
      </c>
      <c r="AU545" s="46">
        <v>0</v>
      </c>
      <c r="AV545" s="46">
        <f t="shared" si="390"/>
        <v>0</v>
      </c>
      <c r="AW545" s="46">
        <v>0</v>
      </c>
      <c r="AX545" s="46">
        <f t="shared" si="391"/>
        <v>0</v>
      </c>
      <c r="AY545" s="46">
        <v>0</v>
      </c>
      <c r="AZ545" s="46">
        <f t="shared" si="394"/>
        <v>0</v>
      </c>
      <c r="BA545" s="46">
        <v>370783</v>
      </c>
      <c r="BB545" s="46">
        <f t="shared" si="395"/>
        <v>385614.32</v>
      </c>
      <c r="BC545" s="46">
        <v>0</v>
      </c>
      <c r="BD545" s="46">
        <f t="shared" si="396"/>
        <v>0</v>
      </c>
      <c r="BE545" s="46">
        <v>0</v>
      </c>
      <c r="BF545" s="46">
        <f t="shared" si="397"/>
        <v>0</v>
      </c>
      <c r="BG545" s="46">
        <v>0</v>
      </c>
      <c r="BH545" s="46">
        <f t="shared" si="398"/>
        <v>0</v>
      </c>
      <c r="BI545" s="46">
        <v>0</v>
      </c>
      <c r="BJ545" s="46">
        <f t="shared" si="399"/>
        <v>0</v>
      </c>
      <c r="BK545" s="46">
        <v>0</v>
      </c>
      <c r="BL545" s="46">
        <f t="shared" si="400"/>
        <v>0</v>
      </c>
      <c r="BM545" s="46">
        <v>0</v>
      </c>
      <c r="BN545" s="46">
        <f t="shared" si="401"/>
        <v>0</v>
      </c>
      <c r="BO545" s="46">
        <v>0</v>
      </c>
      <c r="BP545" s="46">
        <f t="shared" si="402"/>
        <v>0</v>
      </c>
      <c r="BQ545" s="46">
        <v>0</v>
      </c>
      <c r="BR545" s="46">
        <f t="shared" si="403"/>
        <v>0</v>
      </c>
      <c r="BS545" s="46">
        <v>0</v>
      </c>
      <c r="BT545" s="46">
        <f t="shared" si="404"/>
        <v>0</v>
      </c>
      <c r="BU545" s="46">
        <v>0</v>
      </c>
      <c r="BV545" s="46">
        <f t="shared" si="405"/>
        <v>0</v>
      </c>
      <c r="BW545" s="46">
        <v>0</v>
      </c>
      <c r="BX545" s="46">
        <f t="shared" si="406"/>
        <v>0</v>
      </c>
      <c r="BY545" s="46">
        <v>0</v>
      </c>
      <c r="BZ545" s="46">
        <f t="shared" si="407"/>
        <v>0</v>
      </c>
      <c r="CA545" s="47">
        <v>0</v>
      </c>
      <c r="CB545" s="46">
        <f t="shared" si="408"/>
        <v>0</v>
      </c>
      <c r="CC545" s="48">
        <v>0</v>
      </c>
      <c r="CD545" s="46">
        <f t="shared" si="409"/>
        <v>0</v>
      </c>
      <c r="CE545" s="49">
        <v>10</v>
      </c>
      <c r="CF545" s="50">
        <f t="shared" si="413"/>
        <v>38561.432000000001</v>
      </c>
      <c r="CG545" s="51">
        <v>370782.99999999994</v>
      </c>
      <c r="CH545" s="52"/>
      <c r="CI545" s="52"/>
      <c r="CJ545" s="52"/>
      <c r="CK545" s="53"/>
      <c r="CL545" s="53"/>
      <c r="CM545" s="53"/>
      <c r="CN545" s="53"/>
      <c r="CO545" s="53"/>
      <c r="CP545" s="53"/>
      <c r="CQ545" s="53"/>
      <c r="CR545" s="53"/>
      <c r="CS545" s="52">
        <f t="shared" si="424"/>
        <v>38561.432000000001</v>
      </c>
      <c r="CT545" s="52">
        <f t="shared" si="424"/>
        <v>38561.432000000001</v>
      </c>
      <c r="CU545" s="52">
        <f t="shared" si="424"/>
        <v>38561.432000000001</v>
      </c>
      <c r="CV545" s="52">
        <f t="shared" si="424"/>
        <v>38561.432000000001</v>
      </c>
      <c r="CW545" s="52">
        <f t="shared" si="424"/>
        <v>38561.432000000001</v>
      </c>
      <c r="CX545" s="52">
        <f t="shared" si="424"/>
        <v>38561.432000000001</v>
      </c>
      <c r="CY545" s="52">
        <f t="shared" si="424"/>
        <v>38561.432000000001</v>
      </c>
      <c r="CZ545" s="52">
        <f t="shared" si="424"/>
        <v>38561.432000000001</v>
      </c>
      <c r="DA545" s="52">
        <f t="shared" si="424"/>
        <v>38561.432000000001</v>
      </c>
      <c r="DB545" s="52">
        <f t="shared" si="424"/>
        <v>38561.432000000001</v>
      </c>
      <c r="DC545" s="52"/>
      <c r="DD545" s="52"/>
      <c r="DE545" s="52"/>
      <c r="DF545" s="53"/>
      <c r="DG545" s="54">
        <v>0</v>
      </c>
      <c r="DH545" s="55">
        <v>10</v>
      </c>
      <c r="DI545" s="56" t="s">
        <v>756</v>
      </c>
      <c r="DJ545" s="57">
        <v>0</v>
      </c>
      <c r="DK545" s="57">
        <v>0</v>
      </c>
      <c r="DL545" s="57">
        <v>0</v>
      </c>
      <c r="DM545" s="57">
        <v>0</v>
      </c>
      <c r="DN545" s="57">
        <v>0</v>
      </c>
      <c r="DO545" s="57">
        <v>0</v>
      </c>
      <c r="DP545" s="58">
        <v>0</v>
      </c>
      <c r="DQ545" s="58">
        <v>0</v>
      </c>
      <c r="DR545" s="58">
        <v>0</v>
      </c>
      <c r="DS545" s="58">
        <v>0</v>
      </c>
    </row>
    <row r="546" spans="1:123" x14ac:dyDescent="0.25">
      <c r="A546" s="30" t="s">
        <v>1734</v>
      </c>
      <c r="B546" s="65">
        <v>2023457</v>
      </c>
      <c r="C546" s="66"/>
      <c r="D546" s="67" t="s">
        <v>1272</v>
      </c>
      <c r="E546" s="34" t="s">
        <v>685</v>
      </c>
      <c r="F546" s="34">
        <v>0</v>
      </c>
      <c r="G546" s="34" t="s">
        <v>463</v>
      </c>
      <c r="H546" s="34" t="s">
        <v>722</v>
      </c>
      <c r="I546" s="34" t="s">
        <v>704</v>
      </c>
      <c r="J546" s="34" t="s">
        <v>94</v>
      </c>
      <c r="K546" s="34" t="s">
        <v>529</v>
      </c>
      <c r="L546" s="34" t="s">
        <v>492</v>
      </c>
      <c r="M546" s="36">
        <v>1.04</v>
      </c>
      <c r="N546" s="69" t="s">
        <v>1456</v>
      </c>
      <c r="O546" s="69" t="s">
        <v>30</v>
      </c>
      <c r="P546" s="37" t="s">
        <v>493</v>
      </c>
      <c r="Q546" s="38">
        <v>2023</v>
      </c>
      <c r="R546" s="39" t="s">
        <v>1171</v>
      </c>
      <c r="S546" s="37" t="s">
        <v>469</v>
      </c>
      <c r="T546" s="39" t="s">
        <v>494</v>
      </c>
      <c r="U546" s="39" t="s">
        <v>495</v>
      </c>
      <c r="V546" s="39" t="s">
        <v>496</v>
      </c>
      <c r="W546" s="40" t="s">
        <v>834</v>
      </c>
      <c r="X546" s="40" t="s">
        <v>504</v>
      </c>
      <c r="Y546" s="41"/>
      <c r="Z546" s="274">
        <v>0</v>
      </c>
      <c r="AA546" s="42" t="s">
        <v>505</v>
      </c>
      <c r="AB546" s="43">
        <v>370783</v>
      </c>
      <c r="AC546" s="43">
        <v>0</v>
      </c>
      <c r="AD546" s="43"/>
      <c r="AE546" s="43">
        <v>0</v>
      </c>
      <c r="AF546" s="44"/>
      <c r="AG546" s="45">
        <f t="shared" si="411"/>
        <v>370783</v>
      </c>
      <c r="AH546" s="45">
        <f t="shared" si="412"/>
        <v>385614.32</v>
      </c>
      <c r="AI546" s="45">
        <f t="shared" si="416"/>
        <v>385614.32</v>
      </c>
      <c r="AJ546" s="46">
        <v>0</v>
      </c>
      <c r="AK546" s="46">
        <v>0</v>
      </c>
      <c r="AL546" s="46">
        <f t="shared" ref="AL546:AL609" si="425">M546*AK546</f>
        <v>0</v>
      </c>
      <c r="AM546" s="46">
        <v>0</v>
      </c>
      <c r="AN546" s="46">
        <f t="shared" si="393"/>
        <v>0</v>
      </c>
      <c r="AO546" s="46">
        <v>0</v>
      </c>
      <c r="AP546" s="46">
        <f t="shared" ref="AP546:AP609" si="426">$M546*AO546</f>
        <v>0</v>
      </c>
      <c r="AQ546" s="46">
        <v>0</v>
      </c>
      <c r="AR546" s="46">
        <f t="shared" ref="AR546:AR609" si="427">$M546*AQ546</f>
        <v>0</v>
      </c>
      <c r="AS546" s="46">
        <v>0</v>
      </c>
      <c r="AT546" s="46">
        <f t="shared" ref="AT546:AT609" si="428">$M546*AS546</f>
        <v>0</v>
      </c>
      <c r="AU546" s="46">
        <v>0</v>
      </c>
      <c r="AV546" s="46">
        <f t="shared" ref="AV546:AV609" si="429">$M546*AU546</f>
        <v>0</v>
      </c>
      <c r="AW546" s="46">
        <v>0</v>
      </c>
      <c r="AX546" s="46">
        <f t="shared" ref="AX546:AX609" si="430">$M546*AW546</f>
        <v>0</v>
      </c>
      <c r="AY546" s="46">
        <v>0</v>
      </c>
      <c r="AZ546" s="46">
        <f t="shared" si="394"/>
        <v>0</v>
      </c>
      <c r="BA546" s="46">
        <v>370783</v>
      </c>
      <c r="BB546" s="46">
        <f t="shared" si="395"/>
        <v>385614.32</v>
      </c>
      <c r="BC546" s="46">
        <v>0</v>
      </c>
      <c r="BD546" s="46">
        <f t="shared" si="396"/>
        <v>0</v>
      </c>
      <c r="BE546" s="46">
        <v>0</v>
      </c>
      <c r="BF546" s="46">
        <f t="shared" si="397"/>
        <v>0</v>
      </c>
      <c r="BG546" s="46">
        <v>0</v>
      </c>
      <c r="BH546" s="46">
        <f t="shared" si="398"/>
        <v>0</v>
      </c>
      <c r="BI546" s="46">
        <v>0</v>
      </c>
      <c r="BJ546" s="46">
        <f t="shared" si="399"/>
        <v>0</v>
      </c>
      <c r="BK546" s="46">
        <v>0</v>
      </c>
      <c r="BL546" s="46">
        <f t="shared" si="400"/>
        <v>0</v>
      </c>
      <c r="BM546" s="46">
        <v>0</v>
      </c>
      <c r="BN546" s="46">
        <f t="shared" si="401"/>
        <v>0</v>
      </c>
      <c r="BO546" s="46">
        <v>0</v>
      </c>
      <c r="BP546" s="46">
        <f t="shared" si="402"/>
        <v>0</v>
      </c>
      <c r="BQ546" s="46">
        <v>0</v>
      </c>
      <c r="BR546" s="46">
        <f t="shared" si="403"/>
        <v>0</v>
      </c>
      <c r="BS546" s="46">
        <v>0</v>
      </c>
      <c r="BT546" s="46">
        <f t="shared" si="404"/>
        <v>0</v>
      </c>
      <c r="BU546" s="46">
        <v>0</v>
      </c>
      <c r="BV546" s="46">
        <f t="shared" si="405"/>
        <v>0</v>
      </c>
      <c r="BW546" s="46">
        <v>0</v>
      </c>
      <c r="BX546" s="46">
        <f t="shared" si="406"/>
        <v>0</v>
      </c>
      <c r="BY546" s="46">
        <v>0</v>
      </c>
      <c r="BZ546" s="46">
        <f t="shared" si="407"/>
        <v>0</v>
      </c>
      <c r="CA546" s="47">
        <v>0</v>
      </c>
      <c r="CB546" s="46">
        <f t="shared" si="408"/>
        <v>0</v>
      </c>
      <c r="CC546" s="48">
        <v>0</v>
      </c>
      <c r="CD546" s="46">
        <f t="shared" si="409"/>
        <v>0</v>
      </c>
      <c r="CE546" s="49">
        <v>10</v>
      </c>
      <c r="CF546" s="50">
        <f t="shared" si="413"/>
        <v>38561.432000000001</v>
      </c>
      <c r="CG546" s="51">
        <v>370782.99999999994</v>
      </c>
      <c r="CH546" s="52"/>
      <c r="CI546" s="52"/>
      <c r="CJ546" s="52"/>
      <c r="CK546" s="53"/>
      <c r="CL546" s="53"/>
      <c r="CM546" s="53"/>
      <c r="CN546" s="53"/>
      <c r="CO546" s="53"/>
      <c r="CP546" s="53"/>
      <c r="CQ546" s="53"/>
      <c r="CR546" s="53"/>
      <c r="CS546" s="52">
        <f t="shared" si="424"/>
        <v>38561.432000000001</v>
      </c>
      <c r="CT546" s="52">
        <f t="shared" si="424"/>
        <v>38561.432000000001</v>
      </c>
      <c r="CU546" s="52">
        <f t="shared" si="424"/>
        <v>38561.432000000001</v>
      </c>
      <c r="CV546" s="52">
        <f t="shared" si="424"/>
        <v>38561.432000000001</v>
      </c>
      <c r="CW546" s="52">
        <f t="shared" si="424"/>
        <v>38561.432000000001</v>
      </c>
      <c r="CX546" s="52">
        <f t="shared" si="424"/>
        <v>38561.432000000001</v>
      </c>
      <c r="CY546" s="52">
        <f t="shared" si="424"/>
        <v>38561.432000000001</v>
      </c>
      <c r="CZ546" s="52">
        <f t="shared" si="424"/>
        <v>38561.432000000001</v>
      </c>
      <c r="DA546" s="52">
        <f t="shared" si="424"/>
        <v>38561.432000000001</v>
      </c>
      <c r="DB546" s="52">
        <f t="shared" si="424"/>
        <v>38561.432000000001</v>
      </c>
      <c r="DC546" s="52"/>
      <c r="DD546" s="52"/>
      <c r="DE546" s="52"/>
      <c r="DF546" s="53"/>
      <c r="DG546" s="54">
        <v>0</v>
      </c>
      <c r="DH546" s="55">
        <v>10</v>
      </c>
      <c r="DI546" s="56" t="s">
        <v>756</v>
      </c>
      <c r="DJ546" s="57">
        <v>0</v>
      </c>
      <c r="DK546" s="57">
        <v>0</v>
      </c>
      <c r="DL546" s="57">
        <v>0</v>
      </c>
      <c r="DM546" s="57">
        <v>0</v>
      </c>
      <c r="DN546" s="57">
        <v>0</v>
      </c>
      <c r="DO546" s="57">
        <v>0</v>
      </c>
      <c r="DP546" s="58">
        <v>0</v>
      </c>
      <c r="DQ546" s="58">
        <v>0</v>
      </c>
      <c r="DR546" s="58">
        <v>0</v>
      </c>
      <c r="DS546" s="58">
        <v>0</v>
      </c>
    </row>
    <row r="547" spans="1:123" x14ac:dyDescent="0.25">
      <c r="A547" s="30" t="s">
        <v>1735</v>
      </c>
      <c r="B547" s="65">
        <v>2023459</v>
      </c>
      <c r="C547" s="66"/>
      <c r="D547" s="67" t="s">
        <v>1736</v>
      </c>
      <c r="E547" s="34" t="s">
        <v>548</v>
      </c>
      <c r="F547" s="34">
        <v>0</v>
      </c>
      <c r="G547" s="34" t="s">
        <v>463</v>
      </c>
      <c r="H547" s="34" t="s">
        <v>722</v>
      </c>
      <c r="I547" s="34" t="s">
        <v>704</v>
      </c>
      <c r="J547" s="34" t="s">
        <v>103</v>
      </c>
      <c r="K547" s="34" t="s">
        <v>491</v>
      </c>
      <c r="L547" s="34" t="s">
        <v>617</v>
      </c>
      <c r="M547" s="36">
        <v>1.04</v>
      </c>
      <c r="N547" s="69" t="s">
        <v>1456</v>
      </c>
      <c r="O547" s="69" t="s">
        <v>58</v>
      </c>
      <c r="P547" s="37" t="s">
        <v>493</v>
      </c>
      <c r="Q547" s="38">
        <v>2023</v>
      </c>
      <c r="R547" s="39" t="s">
        <v>1171</v>
      </c>
      <c r="S547" s="37" t="s">
        <v>469</v>
      </c>
      <c r="T547" s="39" t="s">
        <v>494</v>
      </c>
      <c r="U547" s="39" t="s">
        <v>495</v>
      </c>
      <c r="V547" s="39" t="s">
        <v>496</v>
      </c>
      <c r="W547" s="40" t="s">
        <v>834</v>
      </c>
      <c r="X547" s="40" t="s">
        <v>504</v>
      </c>
      <c r="Y547" s="41"/>
      <c r="Z547" s="274">
        <v>0</v>
      </c>
      <c r="AA547" s="42"/>
      <c r="AB547" s="43">
        <v>112944</v>
      </c>
      <c r="AC547" s="43">
        <v>0</v>
      </c>
      <c r="AD547" s="43"/>
      <c r="AE547" s="43">
        <v>0</v>
      </c>
      <c r="AF547" s="44"/>
      <c r="AG547" s="45">
        <f t="shared" si="411"/>
        <v>112944</v>
      </c>
      <c r="AH547" s="45">
        <f t="shared" si="412"/>
        <v>117461.76000000001</v>
      </c>
      <c r="AI547" s="45">
        <f t="shared" si="416"/>
        <v>117461.76000000001</v>
      </c>
      <c r="AJ547" s="46">
        <v>0</v>
      </c>
      <c r="AK547" s="46">
        <v>0</v>
      </c>
      <c r="AL547" s="46">
        <f t="shared" si="425"/>
        <v>0</v>
      </c>
      <c r="AM547" s="46">
        <v>0</v>
      </c>
      <c r="AN547" s="46">
        <f t="shared" si="393"/>
        <v>0</v>
      </c>
      <c r="AO547" s="46">
        <v>0</v>
      </c>
      <c r="AP547" s="46">
        <f t="shared" si="426"/>
        <v>0</v>
      </c>
      <c r="AQ547" s="46">
        <v>0</v>
      </c>
      <c r="AR547" s="46">
        <f t="shared" si="427"/>
        <v>0</v>
      </c>
      <c r="AS547" s="46">
        <v>0</v>
      </c>
      <c r="AT547" s="46">
        <f t="shared" si="428"/>
        <v>0</v>
      </c>
      <c r="AU547" s="46">
        <v>0</v>
      </c>
      <c r="AV547" s="46">
        <f t="shared" si="429"/>
        <v>0</v>
      </c>
      <c r="AW547" s="46">
        <v>0</v>
      </c>
      <c r="AX547" s="46">
        <f t="shared" si="430"/>
        <v>0</v>
      </c>
      <c r="AY547" s="46">
        <v>0</v>
      </c>
      <c r="AZ547" s="46">
        <f t="shared" si="394"/>
        <v>0</v>
      </c>
      <c r="BA547" s="46">
        <v>0</v>
      </c>
      <c r="BB547" s="46">
        <f t="shared" si="395"/>
        <v>0</v>
      </c>
      <c r="BC547" s="46">
        <v>112944</v>
      </c>
      <c r="BD547" s="46">
        <f t="shared" si="396"/>
        <v>117461.76000000001</v>
      </c>
      <c r="BE547" s="46">
        <v>0</v>
      </c>
      <c r="BF547" s="46">
        <f t="shared" si="397"/>
        <v>0</v>
      </c>
      <c r="BG547" s="46">
        <v>0</v>
      </c>
      <c r="BH547" s="46">
        <f t="shared" si="398"/>
        <v>0</v>
      </c>
      <c r="BI547" s="46">
        <v>0</v>
      </c>
      <c r="BJ547" s="46">
        <f t="shared" si="399"/>
        <v>0</v>
      </c>
      <c r="BK547" s="46">
        <v>0</v>
      </c>
      <c r="BL547" s="46">
        <f t="shared" si="400"/>
        <v>0</v>
      </c>
      <c r="BM547" s="46">
        <v>0</v>
      </c>
      <c r="BN547" s="46">
        <f t="shared" si="401"/>
        <v>0</v>
      </c>
      <c r="BO547" s="46">
        <v>0</v>
      </c>
      <c r="BP547" s="46">
        <f t="shared" si="402"/>
        <v>0</v>
      </c>
      <c r="BQ547" s="46">
        <v>0</v>
      </c>
      <c r="BR547" s="46">
        <f t="shared" si="403"/>
        <v>0</v>
      </c>
      <c r="BS547" s="46">
        <v>0</v>
      </c>
      <c r="BT547" s="46">
        <f t="shared" si="404"/>
        <v>0</v>
      </c>
      <c r="BU547" s="46">
        <v>0</v>
      </c>
      <c r="BV547" s="46">
        <f t="shared" si="405"/>
        <v>0</v>
      </c>
      <c r="BW547" s="46">
        <v>0</v>
      </c>
      <c r="BX547" s="46">
        <f t="shared" si="406"/>
        <v>0</v>
      </c>
      <c r="BY547" s="46">
        <v>0</v>
      </c>
      <c r="BZ547" s="46">
        <f t="shared" si="407"/>
        <v>0</v>
      </c>
      <c r="CA547" s="47">
        <v>0</v>
      </c>
      <c r="CB547" s="46">
        <f t="shared" si="408"/>
        <v>0</v>
      </c>
      <c r="CC547" s="48">
        <v>0</v>
      </c>
      <c r="CD547" s="46">
        <f t="shared" si="409"/>
        <v>0</v>
      </c>
      <c r="CE547" s="49">
        <v>12</v>
      </c>
      <c r="CF547" s="50">
        <f t="shared" si="413"/>
        <v>9788.4800000000014</v>
      </c>
      <c r="CG547" s="51">
        <v>112944</v>
      </c>
      <c r="CH547" s="52"/>
      <c r="CI547" s="52"/>
      <c r="CJ547" s="52"/>
      <c r="CK547" s="53"/>
      <c r="CL547" s="53"/>
      <c r="CM547" s="53"/>
      <c r="CN547" s="53"/>
      <c r="CO547" s="53"/>
      <c r="CP547" s="53"/>
      <c r="CQ547" s="53"/>
      <c r="CR547" s="53"/>
      <c r="CS547" s="53"/>
      <c r="CT547" s="52">
        <f t="shared" si="424"/>
        <v>9788.4800000000014</v>
      </c>
      <c r="CU547" s="52">
        <f t="shared" si="424"/>
        <v>9788.4800000000014</v>
      </c>
      <c r="CV547" s="52">
        <f t="shared" si="424"/>
        <v>9788.4800000000014</v>
      </c>
      <c r="CW547" s="52">
        <f t="shared" si="424"/>
        <v>9788.4800000000014</v>
      </c>
      <c r="CX547" s="52">
        <f t="shared" si="424"/>
        <v>9788.4800000000014</v>
      </c>
      <c r="CY547" s="52">
        <f t="shared" si="424"/>
        <v>9788.4800000000014</v>
      </c>
      <c r="CZ547" s="52">
        <f t="shared" si="424"/>
        <v>9788.4800000000014</v>
      </c>
      <c r="DA547" s="52">
        <f t="shared" si="424"/>
        <v>9788.4800000000014</v>
      </c>
      <c r="DB547" s="52">
        <f t="shared" si="424"/>
        <v>9788.4800000000014</v>
      </c>
      <c r="DC547" s="52">
        <f t="shared" si="424"/>
        <v>9788.4800000000014</v>
      </c>
      <c r="DD547" s="52">
        <f t="shared" si="424"/>
        <v>9788.4800000000014</v>
      </c>
      <c r="DE547" s="52">
        <f t="shared" si="424"/>
        <v>9788.4800000000014</v>
      </c>
      <c r="DF547" s="53"/>
      <c r="DG547" s="54">
        <v>0</v>
      </c>
      <c r="DH547" s="55">
        <v>12</v>
      </c>
      <c r="DI547" s="56" t="s">
        <v>756</v>
      </c>
      <c r="DJ547" s="57">
        <v>0</v>
      </c>
      <c r="DK547" s="57">
        <v>0</v>
      </c>
      <c r="DL547" s="57">
        <v>0</v>
      </c>
      <c r="DM547" s="57">
        <v>0</v>
      </c>
      <c r="DN547" s="57">
        <v>0</v>
      </c>
      <c r="DO547" s="57">
        <v>0</v>
      </c>
      <c r="DP547" s="58">
        <v>0</v>
      </c>
      <c r="DQ547" s="58">
        <v>0</v>
      </c>
      <c r="DR547" s="58">
        <v>0</v>
      </c>
      <c r="DS547" s="58">
        <v>0</v>
      </c>
    </row>
    <row r="548" spans="1:123" x14ac:dyDescent="0.25">
      <c r="A548" s="30" t="s">
        <v>1737</v>
      </c>
      <c r="B548" s="65">
        <v>2023460</v>
      </c>
      <c r="C548" s="66"/>
      <c r="D548" s="67" t="s">
        <v>1738</v>
      </c>
      <c r="E548" s="34" t="s">
        <v>675</v>
      </c>
      <c r="F548" s="34">
        <v>0</v>
      </c>
      <c r="G548" s="34" t="s">
        <v>534</v>
      </c>
      <c r="H548" s="34" t="s">
        <v>722</v>
      </c>
      <c r="I548" s="34" t="s">
        <v>704</v>
      </c>
      <c r="J548" s="34" t="s">
        <v>94</v>
      </c>
      <c r="K548" s="34" t="s">
        <v>529</v>
      </c>
      <c r="L548" s="34" t="s">
        <v>492</v>
      </c>
      <c r="M548" s="36">
        <v>1.04</v>
      </c>
      <c r="N548" s="69" t="s">
        <v>1456</v>
      </c>
      <c r="O548" s="69" t="s">
        <v>30</v>
      </c>
      <c r="P548" s="37" t="s">
        <v>493</v>
      </c>
      <c r="Q548" s="38">
        <v>2023</v>
      </c>
      <c r="R548" s="39" t="s">
        <v>1171</v>
      </c>
      <c r="S548" s="37" t="s">
        <v>469</v>
      </c>
      <c r="T548" s="39" t="s">
        <v>494</v>
      </c>
      <c r="U548" s="39" t="s">
        <v>495</v>
      </c>
      <c r="V548" s="39" t="s">
        <v>496</v>
      </c>
      <c r="W548" s="40" t="s">
        <v>834</v>
      </c>
      <c r="X548" s="40" t="s">
        <v>504</v>
      </c>
      <c r="Y548" s="41"/>
      <c r="Z548" s="274">
        <v>0</v>
      </c>
      <c r="AA548" s="42"/>
      <c r="AB548" s="43">
        <v>60320</v>
      </c>
      <c r="AC548" s="43">
        <v>0</v>
      </c>
      <c r="AD548" s="43"/>
      <c r="AE548" s="43">
        <v>0</v>
      </c>
      <c r="AF548" s="44"/>
      <c r="AG548" s="45">
        <f t="shared" si="411"/>
        <v>60320</v>
      </c>
      <c r="AH548" s="45">
        <f t="shared" si="412"/>
        <v>62732.800000000003</v>
      </c>
      <c r="AI548" s="45">
        <f t="shared" si="416"/>
        <v>62732.800000000003</v>
      </c>
      <c r="AJ548" s="46">
        <v>0</v>
      </c>
      <c r="AK548" s="46">
        <v>0</v>
      </c>
      <c r="AL548" s="46">
        <f t="shared" si="425"/>
        <v>0</v>
      </c>
      <c r="AM548" s="46">
        <v>0</v>
      </c>
      <c r="AN548" s="46">
        <f t="shared" si="393"/>
        <v>0</v>
      </c>
      <c r="AO548" s="46">
        <v>0</v>
      </c>
      <c r="AP548" s="46">
        <f t="shared" si="426"/>
        <v>0</v>
      </c>
      <c r="AQ548" s="46">
        <v>0</v>
      </c>
      <c r="AR548" s="46">
        <f t="shared" si="427"/>
        <v>0</v>
      </c>
      <c r="AS548" s="46">
        <v>60320</v>
      </c>
      <c r="AT548" s="46">
        <f t="shared" si="428"/>
        <v>62732.800000000003</v>
      </c>
      <c r="AU548" s="46">
        <v>0</v>
      </c>
      <c r="AV548" s="46">
        <f t="shared" si="429"/>
        <v>0</v>
      </c>
      <c r="AW548" s="46">
        <v>0</v>
      </c>
      <c r="AX548" s="46">
        <f t="shared" si="430"/>
        <v>0</v>
      </c>
      <c r="AY548" s="46">
        <v>0</v>
      </c>
      <c r="AZ548" s="46">
        <f t="shared" si="394"/>
        <v>0</v>
      </c>
      <c r="BA548" s="46">
        <v>0</v>
      </c>
      <c r="BB548" s="46">
        <f t="shared" si="395"/>
        <v>0</v>
      </c>
      <c r="BC548" s="46">
        <v>0</v>
      </c>
      <c r="BD548" s="46">
        <f t="shared" si="396"/>
        <v>0</v>
      </c>
      <c r="BE548" s="46">
        <v>0</v>
      </c>
      <c r="BF548" s="46">
        <f t="shared" si="397"/>
        <v>0</v>
      </c>
      <c r="BG548" s="46">
        <v>0</v>
      </c>
      <c r="BH548" s="46">
        <f t="shared" si="398"/>
        <v>0</v>
      </c>
      <c r="BI548" s="46">
        <v>0</v>
      </c>
      <c r="BJ548" s="46">
        <f t="shared" si="399"/>
        <v>0</v>
      </c>
      <c r="BK548" s="46">
        <v>0</v>
      </c>
      <c r="BL548" s="46">
        <f t="shared" si="400"/>
        <v>0</v>
      </c>
      <c r="BM548" s="46">
        <v>0</v>
      </c>
      <c r="BN548" s="46">
        <f t="shared" si="401"/>
        <v>0</v>
      </c>
      <c r="BO548" s="46">
        <v>0</v>
      </c>
      <c r="BP548" s="46">
        <f t="shared" si="402"/>
        <v>0</v>
      </c>
      <c r="BQ548" s="46">
        <v>0</v>
      </c>
      <c r="BR548" s="46">
        <f t="shared" si="403"/>
        <v>0</v>
      </c>
      <c r="BS548" s="46">
        <v>0</v>
      </c>
      <c r="BT548" s="46">
        <f t="shared" si="404"/>
        <v>0</v>
      </c>
      <c r="BU548" s="46">
        <v>0</v>
      </c>
      <c r="BV548" s="46">
        <f t="shared" si="405"/>
        <v>0</v>
      </c>
      <c r="BW548" s="46">
        <v>0</v>
      </c>
      <c r="BX548" s="46">
        <f t="shared" si="406"/>
        <v>0</v>
      </c>
      <c r="BY548" s="46">
        <v>0</v>
      </c>
      <c r="BZ548" s="46">
        <f t="shared" si="407"/>
        <v>0</v>
      </c>
      <c r="CA548" s="47">
        <v>0</v>
      </c>
      <c r="CB548" s="46">
        <f t="shared" si="408"/>
        <v>0</v>
      </c>
      <c r="CC548" s="48">
        <v>0</v>
      </c>
      <c r="CD548" s="46">
        <f t="shared" si="409"/>
        <v>0</v>
      </c>
      <c r="CE548" s="49">
        <v>6</v>
      </c>
      <c r="CF548" s="50">
        <f t="shared" si="413"/>
        <v>10455.466666666667</v>
      </c>
      <c r="CG548" s="51">
        <v>60320.000000000007</v>
      </c>
      <c r="CH548" s="52"/>
      <c r="CI548" s="52"/>
      <c r="CJ548" s="52"/>
      <c r="CK548" s="53"/>
      <c r="CL548" s="53"/>
      <c r="CM548" s="53"/>
      <c r="CN548" s="53"/>
      <c r="CO548" s="52">
        <f t="shared" ref="CO548:CT548" si="431">$CF548</f>
        <v>10455.466666666667</v>
      </c>
      <c r="CP548" s="52">
        <f t="shared" si="431"/>
        <v>10455.466666666667</v>
      </c>
      <c r="CQ548" s="52">
        <f t="shared" si="431"/>
        <v>10455.466666666667</v>
      </c>
      <c r="CR548" s="52">
        <f t="shared" si="431"/>
        <v>10455.466666666667</v>
      </c>
      <c r="CS548" s="52">
        <f t="shared" si="431"/>
        <v>10455.466666666667</v>
      </c>
      <c r="CT548" s="52">
        <f t="shared" si="431"/>
        <v>10455.466666666667</v>
      </c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4">
        <v>0</v>
      </c>
      <c r="DH548" s="55">
        <v>6</v>
      </c>
      <c r="DI548" s="56" t="s">
        <v>756</v>
      </c>
      <c r="DJ548" s="57">
        <v>0</v>
      </c>
      <c r="DK548" s="57">
        <v>0</v>
      </c>
      <c r="DL548" s="57">
        <v>0</v>
      </c>
      <c r="DM548" s="57">
        <v>0</v>
      </c>
      <c r="DN548" s="57">
        <v>0</v>
      </c>
      <c r="DO548" s="57">
        <v>0</v>
      </c>
      <c r="DP548" s="58">
        <v>0</v>
      </c>
      <c r="DQ548" s="58">
        <v>0</v>
      </c>
      <c r="DR548" s="58">
        <v>0</v>
      </c>
      <c r="DS548" s="58">
        <v>0</v>
      </c>
    </row>
    <row r="549" spans="1:123" x14ac:dyDescent="0.25">
      <c r="A549" s="30" t="s">
        <v>1739</v>
      </c>
      <c r="B549" s="65">
        <v>2023461</v>
      </c>
      <c r="C549" s="66"/>
      <c r="D549" s="67" t="s">
        <v>1740</v>
      </c>
      <c r="E549" s="34" t="s">
        <v>675</v>
      </c>
      <c r="F549" s="34">
        <v>0</v>
      </c>
      <c r="G549" s="34" t="s">
        <v>534</v>
      </c>
      <c r="H549" s="34" t="s">
        <v>722</v>
      </c>
      <c r="I549" s="34" t="s">
        <v>704</v>
      </c>
      <c r="J549" s="34" t="s">
        <v>94</v>
      </c>
      <c r="K549" s="34" t="s">
        <v>529</v>
      </c>
      <c r="L549" s="34" t="s">
        <v>492</v>
      </c>
      <c r="M549" s="36">
        <v>1.04</v>
      </c>
      <c r="N549" s="69" t="s">
        <v>468</v>
      </c>
      <c r="O549" s="69" t="s">
        <v>30</v>
      </c>
      <c r="P549" s="37" t="s">
        <v>493</v>
      </c>
      <c r="Q549" s="38">
        <v>2023</v>
      </c>
      <c r="R549" s="39" t="s">
        <v>1171</v>
      </c>
      <c r="S549" s="37" t="s">
        <v>469</v>
      </c>
      <c r="T549" s="39" t="s">
        <v>494</v>
      </c>
      <c r="U549" s="39" t="s">
        <v>495</v>
      </c>
      <c r="V549" s="39" t="s">
        <v>496</v>
      </c>
      <c r="W549" s="40" t="s">
        <v>834</v>
      </c>
      <c r="X549" s="40" t="s">
        <v>504</v>
      </c>
      <c r="Y549" s="41"/>
      <c r="Z549" s="274">
        <v>0</v>
      </c>
      <c r="AA549" s="42"/>
      <c r="AB549" s="43">
        <v>60320</v>
      </c>
      <c r="AC549" s="43">
        <v>0</v>
      </c>
      <c r="AD549" s="43"/>
      <c r="AE549" s="43">
        <v>0</v>
      </c>
      <c r="AF549" s="44"/>
      <c r="AG549" s="45">
        <f t="shared" si="411"/>
        <v>60320</v>
      </c>
      <c r="AH549" s="45">
        <f t="shared" si="412"/>
        <v>62732.800000000003</v>
      </c>
      <c r="AI549" s="45">
        <f t="shared" si="416"/>
        <v>62732.800000000003</v>
      </c>
      <c r="AJ549" s="46">
        <v>0</v>
      </c>
      <c r="AK549" s="46">
        <v>0</v>
      </c>
      <c r="AL549" s="46">
        <f t="shared" si="425"/>
        <v>0</v>
      </c>
      <c r="AM549" s="46">
        <v>0</v>
      </c>
      <c r="AN549" s="46">
        <f t="shared" si="393"/>
        <v>0</v>
      </c>
      <c r="AO549" s="46">
        <v>0</v>
      </c>
      <c r="AP549" s="46">
        <f t="shared" si="426"/>
        <v>0</v>
      </c>
      <c r="AQ549" s="46">
        <v>0</v>
      </c>
      <c r="AR549" s="46">
        <f t="shared" si="427"/>
        <v>0</v>
      </c>
      <c r="AS549" s="46">
        <v>0</v>
      </c>
      <c r="AT549" s="46">
        <f t="shared" si="428"/>
        <v>0</v>
      </c>
      <c r="AU549" s="46">
        <v>0</v>
      </c>
      <c r="AV549" s="46">
        <f t="shared" si="429"/>
        <v>0</v>
      </c>
      <c r="AW549" s="46">
        <v>0</v>
      </c>
      <c r="AX549" s="46">
        <f t="shared" si="430"/>
        <v>0</v>
      </c>
      <c r="AY549" s="46">
        <v>0</v>
      </c>
      <c r="AZ549" s="46">
        <f t="shared" si="394"/>
        <v>0</v>
      </c>
      <c r="BA549" s="46">
        <v>0</v>
      </c>
      <c r="BB549" s="46">
        <f t="shared" si="395"/>
        <v>0</v>
      </c>
      <c r="BC549" s="46">
        <v>0</v>
      </c>
      <c r="BD549" s="46">
        <f t="shared" si="396"/>
        <v>0</v>
      </c>
      <c r="BE549" s="46">
        <v>60320</v>
      </c>
      <c r="BF549" s="46">
        <f t="shared" si="397"/>
        <v>62732.800000000003</v>
      </c>
      <c r="BG549" s="46">
        <v>0</v>
      </c>
      <c r="BH549" s="46">
        <f t="shared" si="398"/>
        <v>0</v>
      </c>
      <c r="BI549" s="46">
        <v>0</v>
      </c>
      <c r="BJ549" s="46">
        <f t="shared" si="399"/>
        <v>0</v>
      </c>
      <c r="BK549" s="46">
        <v>0</v>
      </c>
      <c r="BL549" s="46">
        <f t="shared" si="400"/>
        <v>0</v>
      </c>
      <c r="BM549" s="46">
        <v>0</v>
      </c>
      <c r="BN549" s="46">
        <f t="shared" si="401"/>
        <v>0</v>
      </c>
      <c r="BO549" s="46">
        <v>0</v>
      </c>
      <c r="BP549" s="46">
        <f t="shared" si="402"/>
        <v>0</v>
      </c>
      <c r="BQ549" s="46">
        <v>0</v>
      </c>
      <c r="BR549" s="46">
        <f t="shared" si="403"/>
        <v>0</v>
      </c>
      <c r="BS549" s="46">
        <v>0</v>
      </c>
      <c r="BT549" s="46">
        <f t="shared" si="404"/>
        <v>0</v>
      </c>
      <c r="BU549" s="46">
        <v>0</v>
      </c>
      <c r="BV549" s="46">
        <f t="shared" si="405"/>
        <v>0</v>
      </c>
      <c r="BW549" s="46">
        <v>0</v>
      </c>
      <c r="BX549" s="46">
        <f t="shared" si="406"/>
        <v>0</v>
      </c>
      <c r="BY549" s="46">
        <v>0</v>
      </c>
      <c r="BZ549" s="46">
        <f t="shared" si="407"/>
        <v>0</v>
      </c>
      <c r="CA549" s="47">
        <v>0</v>
      </c>
      <c r="CB549" s="46">
        <f t="shared" si="408"/>
        <v>0</v>
      </c>
      <c r="CC549" s="48">
        <v>0</v>
      </c>
      <c r="CD549" s="46">
        <f t="shared" si="409"/>
        <v>0</v>
      </c>
      <c r="CE549" s="49">
        <v>6</v>
      </c>
      <c r="CF549" s="50">
        <f t="shared" si="413"/>
        <v>10455.466666666667</v>
      </c>
      <c r="CG549" s="51">
        <v>60320.000000000007</v>
      </c>
      <c r="CH549" s="52"/>
      <c r="CI549" s="52"/>
      <c r="CJ549" s="52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2">
        <f t="shared" ref="CU549:DC564" si="432">$CF549</f>
        <v>10455.466666666667</v>
      </c>
      <c r="CV549" s="52">
        <f t="shared" si="432"/>
        <v>10455.466666666667</v>
      </c>
      <c r="CW549" s="52">
        <f t="shared" si="432"/>
        <v>10455.466666666667</v>
      </c>
      <c r="CX549" s="52">
        <f t="shared" si="432"/>
        <v>10455.466666666667</v>
      </c>
      <c r="CY549" s="52">
        <f t="shared" si="432"/>
        <v>10455.466666666667</v>
      </c>
      <c r="CZ549" s="52">
        <f t="shared" si="432"/>
        <v>10455.466666666667</v>
      </c>
      <c r="DA549" s="53"/>
      <c r="DB549" s="53"/>
      <c r="DC549" s="53"/>
      <c r="DD549" s="53"/>
      <c r="DE549" s="53"/>
      <c r="DF549" s="53"/>
      <c r="DG549" s="54">
        <v>0</v>
      </c>
      <c r="DH549" s="55">
        <v>6</v>
      </c>
      <c r="DI549" s="56" t="s">
        <v>756</v>
      </c>
      <c r="DJ549" s="57">
        <v>0</v>
      </c>
      <c r="DK549" s="57">
        <v>0</v>
      </c>
      <c r="DL549" s="57">
        <v>0</v>
      </c>
      <c r="DM549" s="57">
        <v>0</v>
      </c>
      <c r="DN549" s="57">
        <v>0</v>
      </c>
      <c r="DO549" s="57">
        <v>0</v>
      </c>
      <c r="DP549" s="58">
        <v>0</v>
      </c>
      <c r="DQ549" s="58">
        <v>0</v>
      </c>
      <c r="DR549" s="58">
        <v>0</v>
      </c>
      <c r="DS549" s="58">
        <v>0</v>
      </c>
    </row>
    <row r="550" spans="1:123" x14ac:dyDescent="0.25">
      <c r="A550" s="30" t="s">
        <v>1741</v>
      </c>
      <c r="B550" s="65">
        <v>2023462</v>
      </c>
      <c r="C550" s="66"/>
      <c r="D550" s="67" t="s">
        <v>1742</v>
      </c>
      <c r="E550" s="34" t="s">
        <v>548</v>
      </c>
      <c r="F550" s="34">
        <v>0</v>
      </c>
      <c r="G550" s="34" t="s">
        <v>463</v>
      </c>
      <c r="H550" s="34" t="s">
        <v>722</v>
      </c>
      <c r="I550" s="34" t="s">
        <v>704</v>
      </c>
      <c r="J550" s="34" t="s">
        <v>94</v>
      </c>
      <c r="K550" s="34" t="s">
        <v>529</v>
      </c>
      <c r="L550" s="34" t="s">
        <v>492</v>
      </c>
      <c r="M550" s="36">
        <v>1.04</v>
      </c>
      <c r="N550" s="69" t="s">
        <v>1456</v>
      </c>
      <c r="O550" s="69" t="s">
        <v>30</v>
      </c>
      <c r="P550" s="37" t="s">
        <v>493</v>
      </c>
      <c r="Q550" s="38">
        <v>2023</v>
      </c>
      <c r="R550" s="39" t="s">
        <v>470</v>
      </c>
      <c r="S550" s="37" t="s">
        <v>469</v>
      </c>
      <c r="T550" s="39" t="s">
        <v>494</v>
      </c>
      <c r="U550" s="39" t="s">
        <v>495</v>
      </c>
      <c r="V550" s="39" t="s">
        <v>496</v>
      </c>
      <c r="W550" s="40" t="s">
        <v>705</v>
      </c>
      <c r="X550" s="40" t="s">
        <v>504</v>
      </c>
      <c r="Y550" s="41"/>
      <c r="Z550" s="274">
        <v>0</v>
      </c>
      <c r="AA550" s="42"/>
      <c r="AB550" s="43">
        <v>78728</v>
      </c>
      <c r="AC550" s="43">
        <v>0</v>
      </c>
      <c r="AD550" s="43"/>
      <c r="AE550" s="43">
        <v>0</v>
      </c>
      <c r="AF550" s="44"/>
      <c r="AG550" s="45">
        <f t="shared" si="411"/>
        <v>78728</v>
      </c>
      <c r="AH550" s="45">
        <f t="shared" si="412"/>
        <v>81877.12000000001</v>
      </c>
      <c r="AI550" s="45">
        <f t="shared" si="416"/>
        <v>81877.12000000001</v>
      </c>
      <c r="AJ550" s="46">
        <v>0</v>
      </c>
      <c r="AK550" s="46">
        <v>0</v>
      </c>
      <c r="AL550" s="46">
        <f t="shared" si="425"/>
        <v>0</v>
      </c>
      <c r="AM550" s="46">
        <v>0</v>
      </c>
      <c r="AN550" s="46">
        <f t="shared" si="393"/>
        <v>0</v>
      </c>
      <c r="AO550" s="46">
        <v>0</v>
      </c>
      <c r="AP550" s="46">
        <f t="shared" si="426"/>
        <v>0</v>
      </c>
      <c r="AQ550" s="46">
        <v>0</v>
      </c>
      <c r="AR550" s="46">
        <f t="shared" si="427"/>
        <v>0</v>
      </c>
      <c r="AS550" s="46">
        <v>0</v>
      </c>
      <c r="AT550" s="46">
        <f t="shared" si="428"/>
        <v>0</v>
      </c>
      <c r="AU550" s="46">
        <v>0</v>
      </c>
      <c r="AV550" s="46">
        <f t="shared" si="429"/>
        <v>0</v>
      </c>
      <c r="AW550" s="46">
        <v>0</v>
      </c>
      <c r="AX550" s="46">
        <f t="shared" si="430"/>
        <v>0</v>
      </c>
      <c r="AY550" s="46">
        <v>0</v>
      </c>
      <c r="AZ550" s="46">
        <f t="shared" si="394"/>
        <v>0</v>
      </c>
      <c r="BA550" s="46">
        <v>0</v>
      </c>
      <c r="BB550" s="46">
        <f t="shared" si="395"/>
        <v>0</v>
      </c>
      <c r="BC550" s="46">
        <v>78728</v>
      </c>
      <c r="BD550" s="46">
        <f t="shared" si="396"/>
        <v>81877.12000000001</v>
      </c>
      <c r="BE550" s="46">
        <v>0</v>
      </c>
      <c r="BF550" s="46">
        <f t="shared" si="397"/>
        <v>0</v>
      </c>
      <c r="BG550" s="46">
        <v>0</v>
      </c>
      <c r="BH550" s="46">
        <f t="shared" si="398"/>
        <v>0</v>
      </c>
      <c r="BI550" s="46">
        <v>0</v>
      </c>
      <c r="BJ550" s="46">
        <f t="shared" si="399"/>
        <v>0</v>
      </c>
      <c r="BK550" s="46">
        <v>0</v>
      </c>
      <c r="BL550" s="46">
        <f t="shared" si="400"/>
        <v>0</v>
      </c>
      <c r="BM550" s="46">
        <v>0</v>
      </c>
      <c r="BN550" s="46">
        <f t="shared" si="401"/>
        <v>0</v>
      </c>
      <c r="BO550" s="46">
        <v>0</v>
      </c>
      <c r="BP550" s="46">
        <f t="shared" si="402"/>
        <v>0</v>
      </c>
      <c r="BQ550" s="46">
        <v>0</v>
      </c>
      <c r="BR550" s="46">
        <f t="shared" si="403"/>
        <v>0</v>
      </c>
      <c r="BS550" s="46">
        <v>0</v>
      </c>
      <c r="BT550" s="46">
        <f t="shared" si="404"/>
        <v>0</v>
      </c>
      <c r="BU550" s="46">
        <v>0</v>
      </c>
      <c r="BV550" s="46">
        <f t="shared" si="405"/>
        <v>0</v>
      </c>
      <c r="BW550" s="46">
        <v>0</v>
      </c>
      <c r="BX550" s="46">
        <f t="shared" si="406"/>
        <v>0</v>
      </c>
      <c r="BY550" s="46">
        <v>0</v>
      </c>
      <c r="BZ550" s="46">
        <f t="shared" si="407"/>
        <v>0</v>
      </c>
      <c r="CA550" s="47">
        <v>0</v>
      </c>
      <c r="CB550" s="46">
        <f t="shared" si="408"/>
        <v>0</v>
      </c>
      <c r="CC550" s="48">
        <v>0</v>
      </c>
      <c r="CD550" s="46">
        <f t="shared" si="409"/>
        <v>0</v>
      </c>
      <c r="CE550" s="49">
        <v>10</v>
      </c>
      <c r="CF550" s="50">
        <f t="shared" si="413"/>
        <v>8187.7120000000014</v>
      </c>
      <c r="CG550" s="51">
        <v>78728.000000000015</v>
      </c>
      <c r="CH550" s="52"/>
      <c r="CI550" s="52"/>
      <c r="CJ550" s="52"/>
      <c r="CK550" s="53"/>
      <c r="CL550" s="53"/>
      <c r="CM550" s="53"/>
      <c r="CN550" s="53"/>
      <c r="CO550" s="53"/>
      <c r="CP550" s="53"/>
      <c r="CQ550" s="53"/>
      <c r="CR550" s="53"/>
      <c r="CS550" s="53"/>
      <c r="CT550" s="52">
        <f>$CF550</f>
        <v>8187.7120000000014</v>
      </c>
      <c r="CU550" s="52">
        <f t="shared" si="432"/>
        <v>8187.7120000000014</v>
      </c>
      <c r="CV550" s="52">
        <f t="shared" si="432"/>
        <v>8187.7120000000014</v>
      </c>
      <c r="CW550" s="52">
        <f t="shared" si="432"/>
        <v>8187.7120000000014</v>
      </c>
      <c r="CX550" s="52">
        <f t="shared" si="432"/>
        <v>8187.7120000000014</v>
      </c>
      <c r="CY550" s="52">
        <f t="shared" si="432"/>
        <v>8187.7120000000014</v>
      </c>
      <c r="CZ550" s="52">
        <f t="shared" si="432"/>
        <v>8187.7120000000014</v>
      </c>
      <c r="DA550" s="52">
        <f>$CF550</f>
        <v>8187.7120000000014</v>
      </c>
      <c r="DB550" s="52">
        <f>$CF550</f>
        <v>8187.7120000000014</v>
      </c>
      <c r="DC550" s="52">
        <f>$CF550</f>
        <v>8187.7120000000014</v>
      </c>
      <c r="DD550" s="52"/>
      <c r="DE550" s="52"/>
      <c r="DF550" s="52"/>
      <c r="DG550" s="54">
        <v>0</v>
      </c>
      <c r="DH550" s="55">
        <v>10</v>
      </c>
      <c r="DI550" s="56" t="s">
        <v>706</v>
      </c>
      <c r="DJ550" s="57">
        <v>0</v>
      </c>
      <c r="DK550" s="57">
        <v>0</v>
      </c>
      <c r="DL550" s="57">
        <v>0</v>
      </c>
      <c r="DM550" s="57">
        <v>0</v>
      </c>
      <c r="DN550" s="57">
        <v>0</v>
      </c>
      <c r="DO550" s="57">
        <v>0</v>
      </c>
      <c r="DP550" s="58">
        <v>0</v>
      </c>
      <c r="DQ550" s="58">
        <v>0</v>
      </c>
      <c r="DR550" s="58">
        <v>0</v>
      </c>
      <c r="DS550" s="58">
        <v>0</v>
      </c>
    </row>
    <row r="551" spans="1:123" x14ac:dyDescent="0.25">
      <c r="A551" s="30" t="s">
        <v>1743</v>
      </c>
      <c r="B551" s="65">
        <v>2023463</v>
      </c>
      <c r="C551" s="66"/>
      <c r="D551" s="67" t="s">
        <v>1744</v>
      </c>
      <c r="E551" s="34" t="s">
        <v>548</v>
      </c>
      <c r="F551" s="34">
        <v>0</v>
      </c>
      <c r="G551" s="34" t="s">
        <v>463</v>
      </c>
      <c r="H551" s="34" t="s">
        <v>722</v>
      </c>
      <c r="I551" s="34" t="s">
        <v>704</v>
      </c>
      <c r="J551" s="34" t="s">
        <v>94</v>
      </c>
      <c r="K551" s="34" t="s">
        <v>529</v>
      </c>
      <c r="L551" s="34" t="s">
        <v>492</v>
      </c>
      <c r="M551" s="36">
        <v>1.04</v>
      </c>
      <c r="N551" s="69" t="s">
        <v>1456</v>
      </c>
      <c r="O551" s="69" t="s">
        <v>30</v>
      </c>
      <c r="P551" s="37" t="s">
        <v>493</v>
      </c>
      <c r="Q551" s="38">
        <v>2023</v>
      </c>
      <c r="R551" s="39" t="s">
        <v>470</v>
      </c>
      <c r="S551" s="37" t="s">
        <v>469</v>
      </c>
      <c r="T551" s="39" t="s">
        <v>494</v>
      </c>
      <c r="U551" s="39" t="s">
        <v>495</v>
      </c>
      <c r="V551" s="39" t="s">
        <v>496</v>
      </c>
      <c r="W551" s="40" t="s">
        <v>705</v>
      </c>
      <c r="X551" s="40" t="s">
        <v>504</v>
      </c>
      <c r="Y551" s="41"/>
      <c r="Z551" s="274">
        <v>0</v>
      </c>
      <c r="AA551" s="42"/>
      <c r="AB551" s="43">
        <v>112944</v>
      </c>
      <c r="AC551" s="43">
        <v>0</v>
      </c>
      <c r="AD551" s="43"/>
      <c r="AE551" s="43">
        <v>0</v>
      </c>
      <c r="AF551" s="44"/>
      <c r="AG551" s="45">
        <f t="shared" si="411"/>
        <v>112944</v>
      </c>
      <c r="AH551" s="45">
        <f t="shared" si="412"/>
        <v>117461.76000000001</v>
      </c>
      <c r="AI551" s="45">
        <f t="shared" si="416"/>
        <v>117461.76000000001</v>
      </c>
      <c r="AJ551" s="46">
        <v>0</v>
      </c>
      <c r="AK551" s="46">
        <v>0</v>
      </c>
      <c r="AL551" s="46">
        <f t="shared" si="425"/>
        <v>0</v>
      </c>
      <c r="AM551" s="46">
        <v>0</v>
      </c>
      <c r="AN551" s="46">
        <f t="shared" si="393"/>
        <v>0</v>
      </c>
      <c r="AO551" s="46">
        <v>0</v>
      </c>
      <c r="AP551" s="46">
        <f t="shared" si="426"/>
        <v>0</v>
      </c>
      <c r="AQ551" s="46">
        <v>0</v>
      </c>
      <c r="AR551" s="46">
        <f t="shared" si="427"/>
        <v>0</v>
      </c>
      <c r="AS551" s="46">
        <v>0</v>
      </c>
      <c r="AT551" s="46">
        <f t="shared" si="428"/>
        <v>0</v>
      </c>
      <c r="AU551" s="46">
        <v>0</v>
      </c>
      <c r="AV551" s="46">
        <f t="shared" si="429"/>
        <v>0</v>
      </c>
      <c r="AW551" s="46">
        <v>0</v>
      </c>
      <c r="AX551" s="46">
        <f t="shared" si="430"/>
        <v>0</v>
      </c>
      <c r="AY551" s="46">
        <v>0</v>
      </c>
      <c r="AZ551" s="46">
        <f t="shared" si="394"/>
        <v>0</v>
      </c>
      <c r="BA551" s="46">
        <v>112944</v>
      </c>
      <c r="BB551" s="46">
        <f t="shared" si="395"/>
        <v>117461.76000000001</v>
      </c>
      <c r="BC551" s="46">
        <v>0</v>
      </c>
      <c r="BD551" s="46">
        <f t="shared" si="396"/>
        <v>0</v>
      </c>
      <c r="BE551" s="46">
        <v>0</v>
      </c>
      <c r="BF551" s="46">
        <f t="shared" si="397"/>
        <v>0</v>
      </c>
      <c r="BG551" s="46">
        <v>0</v>
      </c>
      <c r="BH551" s="46">
        <f t="shared" si="398"/>
        <v>0</v>
      </c>
      <c r="BI551" s="46">
        <v>0</v>
      </c>
      <c r="BJ551" s="46">
        <f t="shared" si="399"/>
        <v>0</v>
      </c>
      <c r="BK551" s="46">
        <v>0</v>
      </c>
      <c r="BL551" s="46">
        <f t="shared" si="400"/>
        <v>0</v>
      </c>
      <c r="BM551" s="46">
        <v>0</v>
      </c>
      <c r="BN551" s="46">
        <f t="shared" si="401"/>
        <v>0</v>
      </c>
      <c r="BO551" s="46">
        <v>0</v>
      </c>
      <c r="BP551" s="46">
        <f t="shared" si="402"/>
        <v>0</v>
      </c>
      <c r="BQ551" s="46">
        <v>0</v>
      </c>
      <c r="BR551" s="46">
        <f t="shared" si="403"/>
        <v>0</v>
      </c>
      <c r="BS551" s="46">
        <v>0</v>
      </c>
      <c r="BT551" s="46">
        <f t="shared" si="404"/>
        <v>0</v>
      </c>
      <c r="BU551" s="46">
        <v>0</v>
      </c>
      <c r="BV551" s="46">
        <f t="shared" si="405"/>
        <v>0</v>
      </c>
      <c r="BW551" s="46">
        <v>0</v>
      </c>
      <c r="BX551" s="46">
        <f t="shared" si="406"/>
        <v>0</v>
      </c>
      <c r="BY551" s="46">
        <v>0</v>
      </c>
      <c r="BZ551" s="46">
        <f t="shared" si="407"/>
        <v>0</v>
      </c>
      <c r="CA551" s="47">
        <v>0</v>
      </c>
      <c r="CB551" s="46">
        <f t="shared" si="408"/>
        <v>0</v>
      </c>
      <c r="CC551" s="48">
        <v>0</v>
      </c>
      <c r="CD551" s="46">
        <f t="shared" si="409"/>
        <v>0</v>
      </c>
      <c r="CE551" s="49">
        <v>10</v>
      </c>
      <c r="CF551" s="50">
        <f t="shared" si="413"/>
        <v>11746.176000000001</v>
      </c>
      <c r="CG551" s="51">
        <v>112943.99999999997</v>
      </c>
      <c r="CH551" s="52"/>
      <c r="CI551" s="52"/>
      <c r="CJ551" s="52"/>
      <c r="CK551" s="53"/>
      <c r="CL551" s="53"/>
      <c r="CM551" s="53"/>
      <c r="CN551" s="53"/>
      <c r="CO551" s="53"/>
      <c r="CP551" s="53"/>
      <c r="CQ551" s="53"/>
      <c r="CR551" s="53"/>
      <c r="CS551" s="52">
        <f>$CF551</f>
        <v>11746.176000000001</v>
      </c>
      <c r="CT551" s="52">
        <f>$CF551</f>
        <v>11746.176000000001</v>
      </c>
      <c r="CU551" s="52">
        <f t="shared" si="432"/>
        <v>11746.176000000001</v>
      </c>
      <c r="CV551" s="52">
        <f t="shared" si="432"/>
        <v>11746.176000000001</v>
      </c>
      <c r="CW551" s="52">
        <f t="shared" si="432"/>
        <v>11746.176000000001</v>
      </c>
      <c r="CX551" s="52">
        <f t="shared" si="432"/>
        <v>11746.176000000001</v>
      </c>
      <c r="CY551" s="52">
        <f t="shared" si="432"/>
        <v>11746.176000000001</v>
      </c>
      <c r="CZ551" s="52">
        <f t="shared" si="432"/>
        <v>11746.176000000001</v>
      </c>
      <c r="DA551" s="52">
        <f t="shared" si="432"/>
        <v>11746.176000000001</v>
      </c>
      <c r="DB551" s="52">
        <f t="shared" si="432"/>
        <v>11746.176000000001</v>
      </c>
      <c r="DC551" s="52"/>
      <c r="DD551" s="53"/>
      <c r="DE551" s="53"/>
      <c r="DF551" s="53"/>
      <c r="DG551" s="54">
        <v>0</v>
      </c>
      <c r="DH551" s="55">
        <v>10</v>
      </c>
      <c r="DI551" s="56" t="s">
        <v>706</v>
      </c>
      <c r="DJ551" s="57">
        <v>0</v>
      </c>
      <c r="DK551" s="57">
        <v>0</v>
      </c>
      <c r="DL551" s="57">
        <v>0</v>
      </c>
      <c r="DM551" s="57">
        <v>0</v>
      </c>
      <c r="DN551" s="57">
        <v>0</v>
      </c>
      <c r="DO551" s="57">
        <v>0</v>
      </c>
      <c r="DP551" s="58">
        <v>0</v>
      </c>
      <c r="DQ551" s="58">
        <v>0</v>
      </c>
      <c r="DR551" s="58">
        <v>0</v>
      </c>
      <c r="DS551" s="58">
        <v>0</v>
      </c>
    </row>
    <row r="552" spans="1:123" x14ac:dyDescent="0.25">
      <c r="A552" s="30" t="s">
        <v>1745</v>
      </c>
      <c r="B552" s="65">
        <v>2023464</v>
      </c>
      <c r="C552" s="66"/>
      <c r="D552" s="67" t="s">
        <v>1746</v>
      </c>
      <c r="E552" s="34" t="s">
        <v>901</v>
      </c>
      <c r="F552" s="34">
        <v>0</v>
      </c>
      <c r="G552" s="34" t="s">
        <v>463</v>
      </c>
      <c r="H552" s="34" t="s">
        <v>722</v>
      </c>
      <c r="I552" s="34" t="s">
        <v>704</v>
      </c>
      <c r="J552" s="34" t="s">
        <v>1180</v>
      </c>
      <c r="K552" s="34" t="s">
        <v>714</v>
      </c>
      <c r="L552" s="34" t="s">
        <v>492</v>
      </c>
      <c r="M552" s="36">
        <v>1.04</v>
      </c>
      <c r="N552" s="69" t="s">
        <v>1456</v>
      </c>
      <c r="O552" s="69" t="s">
        <v>30</v>
      </c>
      <c r="P552" s="37" t="s">
        <v>493</v>
      </c>
      <c r="Q552" s="38">
        <v>2023</v>
      </c>
      <c r="R552" s="39" t="s">
        <v>470</v>
      </c>
      <c r="S552" s="37" t="s">
        <v>469</v>
      </c>
      <c r="T552" s="39" t="s">
        <v>494</v>
      </c>
      <c r="U552" s="39" t="s">
        <v>495</v>
      </c>
      <c r="V552" s="39" t="s">
        <v>496</v>
      </c>
      <c r="W552" s="40" t="s">
        <v>1747</v>
      </c>
      <c r="X552" s="40" t="s">
        <v>530</v>
      </c>
      <c r="Y552" s="41"/>
      <c r="Z552" s="274">
        <v>0</v>
      </c>
      <c r="AA552" s="42"/>
      <c r="AB552" s="43">
        <v>40872</v>
      </c>
      <c r="AC552" s="43">
        <v>0</v>
      </c>
      <c r="AD552" s="43"/>
      <c r="AE552" s="43">
        <v>0</v>
      </c>
      <c r="AF552" s="44"/>
      <c r="AG552" s="45">
        <f t="shared" si="411"/>
        <v>40872</v>
      </c>
      <c r="AH552" s="45">
        <f t="shared" si="412"/>
        <v>42506.880000000005</v>
      </c>
      <c r="AI552" s="45">
        <f t="shared" si="416"/>
        <v>42506.880000000005</v>
      </c>
      <c r="AJ552" s="46">
        <v>0</v>
      </c>
      <c r="AK552" s="46">
        <v>0</v>
      </c>
      <c r="AL552" s="46">
        <f t="shared" si="425"/>
        <v>0</v>
      </c>
      <c r="AM552" s="46">
        <v>0</v>
      </c>
      <c r="AN552" s="46">
        <f t="shared" si="393"/>
        <v>0</v>
      </c>
      <c r="AO552" s="46">
        <v>0</v>
      </c>
      <c r="AP552" s="46">
        <f t="shared" si="426"/>
        <v>0</v>
      </c>
      <c r="AQ552" s="46">
        <v>0</v>
      </c>
      <c r="AR552" s="46">
        <f t="shared" si="427"/>
        <v>0</v>
      </c>
      <c r="AS552" s="46">
        <v>0</v>
      </c>
      <c r="AT552" s="46">
        <f t="shared" si="428"/>
        <v>0</v>
      </c>
      <c r="AU552" s="46">
        <v>0</v>
      </c>
      <c r="AV552" s="46">
        <f t="shared" si="429"/>
        <v>0</v>
      </c>
      <c r="AW552" s="46">
        <v>0</v>
      </c>
      <c r="AX552" s="46">
        <f t="shared" si="430"/>
        <v>0</v>
      </c>
      <c r="AY552" s="46">
        <v>0</v>
      </c>
      <c r="AZ552" s="46">
        <f t="shared" si="394"/>
        <v>0</v>
      </c>
      <c r="BA552" s="46">
        <v>0</v>
      </c>
      <c r="BB552" s="46">
        <f t="shared" si="395"/>
        <v>0</v>
      </c>
      <c r="BC552" s="46">
        <v>0</v>
      </c>
      <c r="BD552" s="46">
        <f t="shared" si="396"/>
        <v>0</v>
      </c>
      <c r="BE552" s="46">
        <v>0</v>
      </c>
      <c r="BF552" s="46">
        <f t="shared" si="397"/>
        <v>0</v>
      </c>
      <c r="BG552" s="46">
        <v>0</v>
      </c>
      <c r="BH552" s="46">
        <f t="shared" si="398"/>
        <v>0</v>
      </c>
      <c r="BI552" s="46">
        <v>40872</v>
      </c>
      <c r="BJ552" s="46">
        <f t="shared" si="399"/>
        <v>42506.880000000005</v>
      </c>
      <c r="BK552" s="46">
        <v>0</v>
      </c>
      <c r="BL552" s="46">
        <f t="shared" si="400"/>
        <v>0</v>
      </c>
      <c r="BM552" s="46">
        <v>0</v>
      </c>
      <c r="BN552" s="46">
        <f t="shared" si="401"/>
        <v>0</v>
      </c>
      <c r="BO552" s="46">
        <v>0</v>
      </c>
      <c r="BP552" s="46">
        <f t="shared" si="402"/>
        <v>0</v>
      </c>
      <c r="BQ552" s="46">
        <v>0</v>
      </c>
      <c r="BR552" s="46">
        <f t="shared" si="403"/>
        <v>0</v>
      </c>
      <c r="BS552" s="46">
        <v>0</v>
      </c>
      <c r="BT552" s="46">
        <f t="shared" si="404"/>
        <v>0</v>
      </c>
      <c r="BU552" s="46">
        <v>0</v>
      </c>
      <c r="BV552" s="46">
        <f t="shared" si="405"/>
        <v>0</v>
      </c>
      <c r="BW552" s="46">
        <v>0</v>
      </c>
      <c r="BX552" s="46">
        <f t="shared" si="406"/>
        <v>0</v>
      </c>
      <c r="BY552" s="46">
        <v>0</v>
      </c>
      <c r="BZ552" s="46">
        <f t="shared" si="407"/>
        <v>0</v>
      </c>
      <c r="CA552" s="47">
        <v>0</v>
      </c>
      <c r="CB552" s="46">
        <f t="shared" si="408"/>
        <v>0</v>
      </c>
      <c r="CC552" s="48">
        <v>0</v>
      </c>
      <c r="CD552" s="46">
        <f t="shared" si="409"/>
        <v>0</v>
      </c>
      <c r="CE552" s="49">
        <v>15</v>
      </c>
      <c r="CF552" s="50">
        <f t="shared" si="413"/>
        <v>2833.7920000000004</v>
      </c>
      <c r="CG552" s="51">
        <v>27247.999999999996</v>
      </c>
      <c r="CH552" s="52"/>
      <c r="CI552" s="52"/>
      <c r="CJ552" s="52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2">
        <f t="shared" si="432"/>
        <v>2833.7920000000004</v>
      </c>
      <c r="CX552" s="52">
        <f t="shared" si="432"/>
        <v>2833.7920000000004</v>
      </c>
      <c r="CY552" s="52">
        <f t="shared" si="432"/>
        <v>2833.7920000000004</v>
      </c>
      <c r="CZ552" s="52">
        <f t="shared" si="432"/>
        <v>2833.7920000000004</v>
      </c>
      <c r="DA552" s="52">
        <f t="shared" si="432"/>
        <v>2833.7920000000004</v>
      </c>
      <c r="DB552" s="52">
        <f t="shared" si="432"/>
        <v>2833.7920000000004</v>
      </c>
      <c r="DC552" s="52">
        <f>$CF552</f>
        <v>2833.7920000000004</v>
      </c>
      <c r="DD552" s="52">
        <f>$CF552</f>
        <v>2833.7920000000004</v>
      </c>
      <c r="DE552" s="52">
        <f>$CF552</f>
        <v>2833.7920000000004</v>
      </c>
      <c r="DF552" s="52">
        <f>$CF552</f>
        <v>2833.7920000000004</v>
      </c>
      <c r="DG552" s="54">
        <v>13624.000000000004</v>
      </c>
      <c r="DH552" s="55">
        <v>10</v>
      </c>
      <c r="DI552" s="56" t="s">
        <v>1748</v>
      </c>
      <c r="DJ552" s="57">
        <v>0</v>
      </c>
      <c r="DK552" s="57">
        <v>0</v>
      </c>
      <c r="DL552" s="57">
        <v>0</v>
      </c>
      <c r="DM552" s="57">
        <v>0</v>
      </c>
      <c r="DN552" s="57">
        <v>0</v>
      </c>
      <c r="DO552" s="57">
        <v>0</v>
      </c>
      <c r="DP552" s="58">
        <v>0</v>
      </c>
      <c r="DQ552" s="58">
        <v>0</v>
      </c>
      <c r="DR552" s="58">
        <v>0</v>
      </c>
      <c r="DS552" s="58">
        <v>0</v>
      </c>
    </row>
    <row r="553" spans="1:123" x14ac:dyDescent="0.25">
      <c r="A553" s="30" t="s">
        <v>1749</v>
      </c>
      <c r="B553" s="65">
        <v>2023465</v>
      </c>
      <c r="C553" s="66"/>
      <c r="D553" s="67" t="s">
        <v>1750</v>
      </c>
      <c r="E553" s="34" t="s">
        <v>675</v>
      </c>
      <c r="F553" s="34" t="s">
        <v>489</v>
      </c>
      <c r="G553" s="34" t="s">
        <v>463</v>
      </c>
      <c r="H553" s="34" t="s">
        <v>722</v>
      </c>
      <c r="I553" s="34" t="s">
        <v>704</v>
      </c>
      <c r="J553" s="34" t="s">
        <v>94</v>
      </c>
      <c r="K553" s="34" t="s">
        <v>529</v>
      </c>
      <c r="L553" s="34" t="s">
        <v>492</v>
      </c>
      <c r="M553" s="36">
        <v>1.04</v>
      </c>
      <c r="N553" s="69" t="s">
        <v>1456</v>
      </c>
      <c r="O553" s="69" t="s">
        <v>30</v>
      </c>
      <c r="P553" s="37" t="s">
        <v>493</v>
      </c>
      <c r="Q553" s="38">
        <v>2023</v>
      </c>
      <c r="R553" s="39" t="s">
        <v>470</v>
      </c>
      <c r="S553" s="37" t="s">
        <v>469</v>
      </c>
      <c r="T553" s="39" t="s">
        <v>494</v>
      </c>
      <c r="U553" s="39" t="s">
        <v>495</v>
      </c>
      <c r="V553" s="39" t="s">
        <v>496</v>
      </c>
      <c r="W553" s="40" t="s">
        <v>705</v>
      </c>
      <c r="X553" s="40" t="s">
        <v>504</v>
      </c>
      <c r="Y553" s="41"/>
      <c r="Z553" s="274">
        <v>0</v>
      </c>
      <c r="AA553" s="42" t="s">
        <v>505</v>
      </c>
      <c r="AB553" s="43">
        <v>89763</v>
      </c>
      <c r="AC553" s="43">
        <v>0</v>
      </c>
      <c r="AD553" s="43"/>
      <c r="AE553" s="43">
        <v>0</v>
      </c>
      <c r="AF553" s="44"/>
      <c r="AG553" s="45">
        <f t="shared" si="411"/>
        <v>89763</v>
      </c>
      <c r="AH553" s="45">
        <f t="shared" si="412"/>
        <v>93353.52</v>
      </c>
      <c r="AI553" s="45">
        <f t="shared" si="416"/>
        <v>93353.52</v>
      </c>
      <c r="AJ553" s="46">
        <v>0</v>
      </c>
      <c r="AK553" s="46">
        <v>0</v>
      </c>
      <c r="AL553" s="46">
        <f t="shared" si="425"/>
        <v>0</v>
      </c>
      <c r="AM553" s="46">
        <v>0</v>
      </c>
      <c r="AN553" s="46">
        <f t="shared" si="393"/>
        <v>0</v>
      </c>
      <c r="AO553" s="46">
        <v>0</v>
      </c>
      <c r="AP553" s="46">
        <f t="shared" si="426"/>
        <v>0</v>
      </c>
      <c r="AQ553" s="46">
        <v>0</v>
      </c>
      <c r="AR553" s="46">
        <f t="shared" si="427"/>
        <v>0</v>
      </c>
      <c r="AS553" s="46">
        <v>0</v>
      </c>
      <c r="AT553" s="46">
        <f t="shared" si="428"/>
        <v>0</v>
      </c>
      <c r="AU553" s="46">
        <v>0</v>
      </c>
      <c r="AV553" s="46">
        <f t="shared" si="429"/>
        <v>0</v>
      </c>
      <c r="AW553" s="46">
        <v>0</v>
      </c>
      <c r="AX553" s="46">
        <f t="shared" si="430"/>
        <v>0</v>
      </c>
      <c r="AY553" s="46">
        <v>0</v>
      </c>
      <c r="AZ553" s="46">
        <f t="shared" si="394"/>
        <v>0</v>
      </c>
      <c r="BA553" s="46">
        <v>89763</v>
      </c>
      <c r="BB553" s="46">
        <f t="shared" si="395"/>
        <v>93353.52</v>
      </c>
      <c r="BC553" s="46">
        <v>0</v>
      </c>
      <c r="BD553" s="46">
        <f t="shared" si="396"/>
        <v>0</v>
      </c>
      <c r="BE553" s="46">
        <v>0</v>
      </c>
      <c r="BF553" s="46">
        <f t="shared" si="397"/>
        <v>0</v>
      </c>
      <c r="BG553" s="46">
        <v>0</v>
      </c>
      <c r="BH553" s="46">
        <f t="shared" si="398"/>
        <v>0</v>
      </c>
      <c r="BI553" s="46">
        <v>0</v>
      </c>
      <c r="BJ553" s="46">
        <f t="shared" si="399"/>
        <v>0</v>
      </c>
      <c r="BK553" s="46">
        <v>0</v>
      </c>
      <c r="BL553" s="46">
        <f t="shared" si="400"/>
        <v>0</v>
      </c>
      <c r="BM553" s="46">
        <v>0</v>
      </c>
      <c r="BN553" s="46">
        <f t="shared" si="401"/>
        <v>0</v>
      </c>
      <c r="BO553" s="46">
        <v>0</v>
      </c>
      <c r="BP553" s="46">
        <f t="shared" si="402"/>
        <v>0</v>
      </c>
      <c r="BQ553" s="46">
        <v>0</v>
      </c>
      <c r="BR553" s="46">
        <f t="shared" si="403"/>
        <v>0</v>
      </c>
      <c r="BS553" s="46">
        <v>0</v>
      </c>
      <c r="BT553" s="46">
        <f t="shared" si="404"/>
        <v>0</v>
      </c>
      <c r="BU553" s="46">
        <v>0</v>
      </c>
      <c r="BV553" s="46">
        <f t="shared" si="405"/>
        <v>0</v>
      </c>
      <c r="BW553" s="46">
        <v>0</v>
      </c>
      <c r="BX553" s="46">
        <f t="shared" si="406"/>
        <v>0</v>
      </c>
      <c r="BY553" s="46">
        <v>0</v>
      </c>
      <c r="BZ553" s="46">
        <f t="shared" si="407"/>
        <v>0</v>
      </c>
      <c r="CA553" s="47">
        <v>0</v>
      </c>
      <c r="CB553" s="46">
        <f t="shared" si="408"/>
        <v>0</v>
      </c>
      <c r="CC553" s="48">
        <v>0</v>
      </c>
      <c r="CD553" s="46">
        <f t="shared" si="409"/>
        <v>0</v>
      </c>
      <c r="CE553" s="49">
        <v>10</v>
      </c>
      <c r="CF553" s="50">
        <f t="shared" si="413"/>
        <v>9335.3520000000008</v>
      </c>
      <c r="CG553" s="51">
        <v>89763.000000000015</v>
      </c>
      <c r="CH553" s="52"/>
      <c r="CI553" s="52"/>
      <c r="CJ553" s="52"/>
      <c r="CK553" s="53"/>
      <c r="CL553" s="53"/>
      <c r="CM553" s="53"/>
      <c r="CN553" s="53"/>
      <c r="CO553" s="53"/>
      <c r="CP553" s="53"/>
      <c r="CQ553" s="53"/>
      <c r="CR553" s="53"/>
      <c r="CS553" s="52">
        <f>$CF553</f>
        <v>9335.3520000000008</v>
      </c>
      <c r="CT553" s="52">
        <f>$CF553</f>
        <v>9335.3520000000008</v>
      </c>
      <c r="CU553" s="52">
        <f>$CF553</f>
        <v>9335.3520000000008</v>
      </c>
      <c r="CV553" s="52">
        <f>$CF553</f>
        <v>9335.3520000000008</v>
      </c>
      <c r="CW553" s="52">
        <f t="shared" si="432"/>
        <v>9335.3520000000008</v>
      </c>
      <c r="CX553" s="52">
        <f t="shared" si="432"/>
        <v>9335.3520000000008</v>
      </c>
      <c r="CY553" s="52">
        <f t="shared" si="432"/>
        <v>9335.3520000000008</v>
      </c>
      <c r="CZ553" s="52">
        <f t="shared" si="432"/>
        <v>9335.3520000000008</v>
      </c>
      <c r="DA553" s="52">
        <f t="shared" si="432"/>
        <v>9335.3520000000008</v>
      </c>
      <c r="DB553" s="52">
        <f t="shared" si="432"/>
        <v>9335.3520000000008</v>
      </c>
      <c r="DC553" s="53"/>
      <c r="DD553" s="53"/>
      <c r="DE553" s="53"/>
      <c r="DF553" s="53"/>
      <c r="DG553" s="54">
        <v>0</v>
      </c>
      <c r="DH553" s="55">
        <v>10</v>
      </c>
      <c r="DI553" s="56" t="s">
        <v>723</v>
      </c>
      <c r="DJ553" s="57">
        <v>0</v>
      </c>
      <c r="DK553" s="57">
        <v>0</v>
      </c>
      <c r="DL553" s="57">
        <v>0</v>
      </c>
      <c r="DM553" s="57">
        <v>0</v>
      </c>
      <c r="DN553" s="57">
        <v>0</v>
      </c>
      <c r="DO553" s="57">
        <v>0</v>
      </c>
      <c r="DP553" s="58">
        <v>0</v>
      </c>
      <c r="DQ553" s="58">
        <v>0</v>
      </c>
      <c r="DR553" s="58">
        <v>0</v>
      </c>
      <c r="DS553" s="58">
        <v>0</v>
      </c>
    </row>
    <row r="554" spans="1:123" x14ac:dyDescent="0.25">
      <c r="A554" s="30" t="s">
        <v>1751</v>
      </c>
      <c r="B554" s="65">
        <v>2023466</v>
      </c>
      <c r="C554" s="66"/>
      <c r="D554" s="67" t="s">
        <v>1170</v>
      </c>
      <c r="E554" s="34" t="s">
        <v>685</v>
      </c>
      <c r="F554" s="34" t="s">
        <v>1165</v>
      </c>
      <c r="G554" s="34" t="s">
        <v>463</v>
      </c>
      <c r="H554" s="34" t="s">
        <v>722</v>
      </c>
      <c r="I554" s="34" t="s">
        <v>704</v>
      </c>
      <c r="J554" s="34" t="s">
        <v>103</v>
      </c>
      <c r="K554" s="34" t="s">
        <v>529</v>
      </c>
      <c r="L554" s="34" t="s">
        <v>492</v>
      </c>
      <c r="M554" s="36">
        <v>1.04</v>
      </c>
      <c r="N554" s="69" t="s">
        <v>1456</v>
      </c>
      <c r="O554" s="69" t="s">
        <v>30</v>
      </c>
      <c r="P554" s="37" t="s">
        <v>493</v>
      </c>
      <c r="Q554" s="38">
        <v>2023</v>
      </c>
      <c r="R554" s="39" t="s">
        <v>1171</v>
      </c>
      <c r="S554" s="37" t="s">
        <v>469</v>
      </c>
      <c r="T554" s="39" t="s">
        <v>494</v>
      </c>
      <c r="U554" s="39" t="s">
        <v>495</v>
      </c>
      <c r="V554" s="39" t="s">
        <v>496</v>
      </c>
      <c r="W554" s="40" t="s">
        <v>834</v>
      </c>
      <c r="X554" s="40" t="s">
        <v>504</v>
      </c>
      <c r="Y554" s="41"/>
      <c r="Z554" s="274">
        <v>0</v>
      </c>
      <c r="AA554" s="42"/>
      <c r="AB554" s="43">
        <v>891072</v>
      </c>
      <c r="AC554" s="43">
        <v>0</v>
      </c>
      <c r="AD554" s="43"/>
      <c r="AE554" s="43">
        <v>0</v>
      </c>
      <c r="AF554" s="44"/>
      <c r="AG554" s="45">
        <f t="shared" si="411"/>
        <v>891072</v>
      </c>
      <c r="AH554" s="45">
        <f t="shared" si="412"/>
        <v>926714.88</v>
      </c>
      <c r="AI554" s="45">
        <f t="shared" si="416"/>
        <v>926714.88</v>
      </c>
      <c r="AJ554" s="46">
        <v>0</v>
      </c>
      <c r="AK554" s="46">
        <v>0</v>
      </c>
      <c r="AL554" s="46">
        <f t="shared" si="425"/>
        <v>0</v>
      </c>
      <c r="AM554" s="46">
        <v>0</v>
      </c>
      <c r="AN554" s="46">
        <f t="shared" si="393"/>
        <v>0</v>
      </c>
      <c r="AO554" s="46">
        <v>0</v>
      </c>
      <c r="AP554" s="46">
        <f t="shared" si="426"/>
        <v>0</v>
      </c>
      <c r="AQ554" s="46">
        <v>0</v>
      </c>
      <c r="AR554" s="46">
        <f t="shared" si="427"/>
        <v>0</v>
      </c>
      <c r="AS554" s="46">
        <v>0</v>
      </c>
      <c r="AT554" s="46">
        <f t="shared" si="428"/>
        <v>0</v>
      </c>
      <c r="AU554" s="46">
        <v>0</v>
      </c>
      <c r="AV554" s="46">
        <f t="shared" si="429"/>
        <v>0</v>
      </c>
      <c r="AW554" s="46">
        <v>0</v>
      </c>
      <c r="AX554" s="46">
        <f t="shared" si="430"/>
        <v>0</v>
      </c>
      <c r="AY554" s="46">
        <v>0</v>
      </c>
      <c r="AZ554" s="46">
        <f t="shared" si="394"/>
        <v>0</v>
      </c>
      <c r="BA554" s="46">
        <v>0</v>
      </c>
      <c r="BB554" s="46">
        <f t="shared" si="395"/>
        <v>0</v>
      </c>
      <c r="BC554" s="46">
        <v>891072</v>
      </c>
      <c r="BD554" s="46">
        <f t="shared" si="396"/>
        <v>926714.88</v>
      </c>
      <c r="BE554" s="46">
        <v>0</v>
      </c>
      <c r="BF554" s="46">
        <f t="shared" si="397"/>
        <v>0</v>
      </c>
      <c r="BG554" s="46">
        <v>0</v>
      </c>
      <c r="BH554" s="46">
        <f t="shared" si="398"/>
        <v>0</v>
      </c>
      <c r="BI554" s="46">
        <v>0</v>
      </c>
      <c r="BJ554" s="46">
        <f t="shared" si="399"/>
        <v>0</v>
      </c>
      <c r="BK554" s="46">
        <v>0</v>
      </c>
      <c r="BL554" s="46">
        <f t="shared" si="400"/>
        <v>0</v>
      </c>
      <c r="BM554" s="46">
        <v>0</v>
      </c>
      <c r="BN554" s="46">
        <f t="shared" si="401"/>
        <v>0</v>
      </c>
      <c r="BO554" s="46">
        <v>0</v>
      </c>
      <c r="BP554" s="46">
        <f t="shared" si="402"/>
        <v>0</v>
      </c>
      <c r="BQ554" s="46">
        <v>0</v>
      </c>
      <c r="BR554" s="46">
        <f t="shared" si="403"/>
        <v>0</v>
      </c>
      <c r="BS554" s="46">
        <v>0</v>
      </c>
      <c r="BT554" s="46">
        <f t="shared" si="404"/>
        <v>0</v>
      </c>
      <c r="BU554" s="46">
        <v>0</v>
      </c>
      <c r="BV554" s="46">
        <f t="shared" si="405"/>
        <v>0</v>
      </c>
      <c r="BW554" s="46">
        <v>0</v>
      </c>
      <c r="BX554" s="46">
        <f t="shared" si="406"/>
        <v>0</v>
      </c>
      <c r="BY554" s="46">
        <v>0</v>
      </c>
      <c r="BZ554" s="46">
        <f t="shared" si="407"/>
        <v>0</v>
      </c>
      <c r="CA554" s="47">
        <v>0</v>
      </c>
      <c r="CB554" s="46">
        <f t="shared" si="408"/>
        <v>0</v>
      </c>
      <c r="CC554" s="48">
        <v>0</v>
      </c>
      <c r="CD554" s="46">
        <f t="shared" si="409"/>
        <v>0</v>
      </c>
      <c r="CE554" s="49">
        <v>12</v>
      </c>
      <c r="CF554" s="50">
        <f t="shared" si="413"/>
        <v>77226.240000000005</v>
      </c>
      <c r="CG554" s="51">
        <v>891072</v>
      </c>
      <c r="CH554" s="52"/>
      <c r="CI554" s="52"/>
      <c r="CJ554" s="52"/>
      <c r="CK554" s="53"/>
      <c r="CL554" s="53"/>
      <c r="CM554" s="53"/>
      <c r="CN554" s="53"/>
      <c r="CO554" s="53"/>
      <c r="CP554" s="53"/>
      <c r="CQ554" s="53"/>
      <c r="CR554" s="53"/>
      <c r="CS554" s="53"/>
      <c r="CT554" s="52">
        <f t="shared" ref="CT554:CV561" si="433">$CF554</f>
        <v>77226.240000000005</v>
      </c>
      <c r="CU554" s="52">
        <f t="shared" si="433"/>
        <v>77226.240000000005</v>
      </c>
      <c r="CV554" s="52">
        <f t="shared" si="433"/>
        <v>77226.240000000005</v>
      </c>
      <c r="CW554" s="52">
        <f t="shared" si="432"/>
        <v>77226.240000000005</v>
      </c>
      <c r="CX554" s="52">
        <f t="shared" si="432"/>
        <v>77226.240000000005</v>
      </c>
      <c r="CY554" s="52">
        <f t="shared" si="432"/>
        <v>77226.240000000005</v>
      </c>
      <c r="CZ554" s="52">
        <f t="shared" si="432"/>
        <v>77226.240000000005</v>
      </c>
      <c r="DA554" s="52">
        <f t="shared" si="432"/>
        <v>77226.240000000005</v>
      </c>
      <c r="DB554" s="52">
        <f t="shared" si="432"/>
        <v>77226.240000000005</v>
      </c>
      <c r="DC554" s="52">
        <f>$CF554</f>
        <v>77226.240000000005</v>
      </c>
      <c r="DD554" s="52">
        <f>$CF554</f>
        <v>77226.240000000005</v>
      </c>
      <c r="DE554" s="52">
        <f>$CF554</f>
        <v>77226.240000000005</v>
      </c>
      <c r="DF554" s="53"/>
      <c r="DG554" s="54">
        <v>0</v>
      </c>
      <c r="DH554" s="55">
        <v>12</v>
      </c>
      <c r="DI554" s="56" t="s">
        <v>756</v>
      </c>
      <c r="DJ554" s="57">
        <v>0</v>
      </c>
      <c r="DK554" s="57">
        <v>0</v>
      </c>
      <c r="DL554" s="57">
        <v>0</v>
      </c>
      <c r="DM554" s="57">
        <v>0</v>
      </c>
      <c r="DN554" s="57">
        <v>0</v>
      </c>
      <c r="DO554" s="57">
        <v>0</v>
      </c>
      <c r="DP554" s="58">
        <v>0</v>
      </c>
      <c r="DQ554" s="58">
        <v>0</v>
      </c>
      <c r="DR554" s="58">
        <v>0</v>
      </c>
      <c r="DS554" s="58">
        <v>0</v>
      </c>
    </row>
    <row r="555" spans="1:123" x14ac:dyDescent="0.25">
      <c r="A555" s="30" t="s">
        <v>1752</v>
      </c>
      <c r="B555" s="65">
        <v>2023467</v>
      </c>
      <c r="C555" s="66"/>
      <c r="D555" s="67" t="s">
        <v>1083</v>
      </c>
      <c r="E555" s="34" t="s">
        <v>675</v>
      </c>
      <c r="F555" s="34">
        <v>0</v>
      </c>
      <c r="G555" s="34" t="s">
        <v>463</v>
      </c>
      <c r="H555" s="34" t="s">
        <v>722</v>
      </c>
      <c r="I555" s="34" t="s">
        <v>704</v>
      </c>
      <c r="J555" s="34" t="s">
        <v>94</v>
      </c>
      <c r="K555" s="34" t="s">
        <v>529</v>
      </c>
      <c r="L555" s="34" t="s">
        <v>492</v>
      </c>
      <c r="M555" s="36">
        <v>1.04</v>
      </c>
      <c r="N555" s="69" t="s">
        <v>1456</v>
      </c>
      <c r="O555" s="69" t="s">
        <v>30</v>
      </c>
      <c r="P555" s="37" t="s">
        <v>493</v>
      </c>
      <c r="Q555" s="38">
        <v>2023</v>
      </c>
      <c r="R555" s="39" t="s">
        <v>470</v>
      </c>
      <c r="S555" s="37" t="s">
        <v>469</v>
      </c>
      <c r="T555" s="39" t="s">
        <v>494</v>
      </c>
      <c r="U555" s="39" t="s">
        <v>495</v>
      </c>
      <c r="V555" s="39" t="s">
        <v>496</v>
      </c>
      <c r="W555" s="40" t="s">
        <v>705</v>
      </c>
      <c r="X555" s="40" t="s">
        <v>504</v>
      </c>
      <c r="Y555" s="41"/>
      <c r="Z555" s="274">
        <v>0</v>
      </c>
      <c r="AA555" s="42" t="s">
        <v>505</v>
      </c>
      <c r="AB555" s="43">
        <v>74690</v>
      </c>
      <c r="AC555" s="43">
        <v>0</v>
      </c>
      <c r="AD555" s="43"/>
      <c r="AE555" s="43">
        <v>0</v>
      </c>
      <c r="AF555" s="44"/>
      <c r="AG555" s="45">
        <f t="shared" si="411"/>
        <v>74690</v>
      </c>
      <c r="AH555" s="45">
        <f t="shared" si="412"/>
        <v>77677.600000000006</v>
      </c>
      <c r="AI555" s="45">
        <f t="shared" si="416"/>
        <v>77677.600000000006</v>
      </c>
      <c r="AJ555" s="46">
        <v>0</v>
      </c>
      <c r="AK555" s="46">
        <v>0</v>
      </c>
      <c r="AL555" s="46">
        <f t="shared" si="425"/>
        <v>0</v>
      </c>
      <c r="AM555" s="46">
        <v>0</v>
      </c>
      <c r="AN555" s="46">
        <f t="shared" si="393"/>
        <v>0</v>
      </c>
      <c r="AO555" s="46">
        <v>0</v>
      </c>
      <c r="AP555" s="46">
        <f t="shared" si="426"/>
        <v>0</v>
      </c>
      <c r="AQ555" s="46">
        <v>0</v>
      </c>
      <c r="AR555" s="46">
        <f t="shared" si="427"/>
        <v>0</v>
      </c>
      <c r="AS555" s="46">
        <v>0</v>
      </c>
      <c r="AT555" s="46">
        <f t="shared" si="428"/>
        <v>0</v>
      </c>
      <c r="AU555" s="46">
        <v>0</v>
      </c>
      <c r="AV555" s="46">
        <f t="shared" si="429"/>
        <v>0</v>
      </c>
      <c r="AW555" s="46">
        <v>0</v>
      </c>
      <c r="AX555" s="46">
        <f t="shared" si="430"/>
        <v>0</v>
      </c>
      <c r="AY555" s="46">
        <v>0</v>
      </c>
      <c r="AZ555" s="46">
        <f t="shared" si="394"/>
        <v>0</v>
      </c>
      <c r="BA555" s="46">
        <v>0</v>
      </c>
      <c r="BB555" s="46">
        <f t="shared" si="395"/>
        <v>0</v>
      </c>
      <c r="BC555" s="46">
        <v>74690</v>
      </c>
      <c r="BD555" s="46">
        <f t="shared" si="396"/>
        <v>77677.600000000006</v>
      </c>
      <c r="BE555" s="46">
        <v>0</v>
      </c>
      <c r="BF555" s="46">
        <f t="shared" si="397"/>
        <v>0</v>
      </c>
      <c r="BG555" s="46">
        <v>0</v>
      </c>
      <c r="BH555" s="46">
        <f t="shared" si="398"/>
        <v>0</v>
      </c>
      <c r="BI555" s="46">
        <v>0</v>
      </c>
      <c r="BJ555" s="46">
        <f t="shared" si="399"/>
        <v>0</v>
      </c>
      <c r="BK555" s="46">
        <v>0</v>
      </c>
      <c r="BL555" s="46">
        <f t="shared" si="400"/>
        <v>0</v>
      </c>
      <c r="BM555" s="46">
        <v>0</v>
      </c>
      <c r="BN555" s="46">
        <f t="shared" si="401"/>
        <v>0</v>
      </c>
      <c r="BO555" s="46">
        <v>0</v>
      </c>
      <c r="BP555" s="46">
        <f t="shared" si="402"/>
        <v>0</v>
      </c>
      <c r="BQ555" s="46">
        <v>0</v>
      </c>
      <c r="BR555" s="46">
        <f t="shared" si="403"/>
        <v>0</v>
      </c>
      <c r="BS555" s="46">
        <v>0</v>
      </c>
      <c r="BT555" s="46">
        <f t="shared" si="404"/>
        <v>0</v>
      </c>
      <c r="BU555" s="46">
        <v>0</v>
      </c>
      <c r="BV555" s="46">
        <f t="shared" si="405"/>
        <v>0</v>
      </c>
      <c r="BW555" s="46">
        <v>0</v>
      </c>
      <c r="BX555" s="46">
        <f t="shared" si="406"/>
        <v>0</v>
      </c>
      <c r="BY555" s="46">
        <v>0</v>
      </c>
      <c r="BZ555" s="46">
        <f t="shared" si="407"/>
        <v>0</v>
      </c>
      <c r="CA555" s="47">
        <v>0</v>
      </c>
      <c r="CB555" s="46">
        <f t="shared" si="408"/>
        <v>0</v>
      </c>
      <c r="CC555" s="48">
        <v>0</v>
      </c>
      <c r="CD555" s="46">
        <f t="shared" si="409"/>
        <v>0</v>
      </c>
      <c r="CE555" s="49">
        <v>10</v>
      </c>
      <c r="CF555" s="50">
        <f t="shared" si="413"/>
        <v>7767.76</v>
      </c>
      <c r="CG555" s="51">
        <v>74690</v>
      </c>
      <c r="CH555" s="52"/>
      <c r="CI555" s="52"/>
      <c r="CJ555" s="52"/>
      <c r="CK555" s="53"/>
      <c r="CL555" s="53"/>
      <c r="CM555" s="53"/>
      <c r="CN555" s="53"/>
      <c r="CO555" s="53"/>
      <c r="CP555" s="53"/>
      <c r="CQ555" s="53"/>
      <c r="CR555" s="53"/>
      <c r="CS555" s="53"/>
      <c r="CT555" s="52">
        <f t="shared" si="433"/>
        <v>7767.76</v>
      </c>
      <c r="CU555" s="52">
        <f t="shared" si="433"/>
        <v>7767.76</v>
      </c>
      <c r="CV555" s="52">
        <f t="shared" si="433"/>
        <v>7767.76</v>
      </c>
      <c r="CW555" s="52">
        <f t="shared" si="432"/>
        <v>7767.76</v>
      </c>
      <c r="CX555" s="52">
        <f t="shared" si="432"/>
        <v>7767.76</v>
      </c>
      <c r="CY555" s="52">
        <f t="shared" si="432"/>
        <v>7767.76</v>
      </c>
      <c r="CZ555" s="52">
        <f t="shared" si="432"/>
        <v>7767.76</v>
      </c>
      <c r="DA555" s="52">
        <f t="shared" si="432"/>
        <v>7767.76</v>
      </c>
      <c r="DB555" s="52">
        <f t="shared" si="432"/>
        <v>7767.76</v>
      </c>
      <c r="DC555" s="52">
        <f>$CF555</f>
        <v>7767.76</v>
      </c>
      <c r="DD555" s="52"/>
      <c r="DE555" s="52"/>
      <c r="DF555" s="53"/>
      <c r="DG555" s="54">
        <v>0</v>
      </c>
      <c r="DH555" s="55">
        <v>10</v>
      </c>
      <c r="DI555" s="56" t="s">
        <v>1084</v>
      </c>
      <c r="DJ555" s="57">
        <v>0</v>
      </c>
      <c r="DK555" s="57">
        <v>0</v>
      </c>
      <c r="DL555" s="57">
        <v>0</v>
      </c>
      <c r="DM555" s="57">
        <v>0</v>
      </c>
      <c r="DN555" s="57">
        <v>0</v>
      </c>
      <c r="DO555" s="57">
        <v>0</v>
      </c>
      <c r="DP555" s="58">
        <v>0</v>
      </c>
      <c r="DQ555" s="58">
        <v>0</v>
      </c>
      <c r="DR555" s="58">
        <v>0</v>
      </c>
      <c r="DS555" s="58">
        <v>0</v>
      </c>
    </row>
    <row r="556" spans="1:123" x14ac:dyDescent="0.25">
      <c r="A556" s="30" t="s">
        <v>1753</v>
      </c>
      <c r="B556" s="65">
        <v>2023468</v>
      </c>
      <c r="C556" s="66"/>
      <c r="D556" s="67" t="s">
        <v>755</v>
      </c>
      <c r="E556" s="34" t="s">
        <v>675</v>
      </c>
      <c r="F556" s="34" t="s">
        <v>489</v>
      </c>
      <c r="G556" s="34" t="s">
        <v>463</v>
      </c>
      <c r="H556" s="34" t="s">
        <v>722</v>
      </c>
      <c r="I556" s="34" t="s">
        <v>704</v>
      </c>
      <c r="J556" s="34" t="s">
        <v>94</v>
      </c>
      <c r="K556" s="34" t="s">
        <v>529</v>
      </c>
      <c r="L556" s="34" t="s">
        <v>492</v>
      </c>
      <c r="M556" s="36">
        <v>1.04</v>
      </c>
      <c r="N556" s="69" t="s">
        <v>1456</v>
      </c>
      <c r="O556" s="69" t="s">
        <v>30</v>
      </c>
      <c r="P556" s="37" t="s">
        <v>493</v>
      </c>
      <c r="Q556" s="38">
        <v>2023</v>
      </c>
      <c r="R556" s="39" t="s">
        <v>470</v>
      </c>
      <c r="S556" s="37" t="s">
        <v>469</v>
      </c>
      <c r="T556" s="39" t="s">
        <v>494</v>
      </c>
      <c r="U556" s="39" t="s">
        <v>495</v>
      </c>
      <c r="V556" s="39" t="s">
        <v>496</v>
      </c>
      <c r="W556" s="40" t="s">
        <v>705</v>
      </c>
      <c r="X556" s="40" t="s">
        <v>504</v>
      </c>
      <c r="Y556" s="41"/>
      <c r="Z556" s="274">
        <v>0</v>
      </c>
      <c r="AA556" s="42"/>
      <c r="AB556" s="43">
        <v>57200</v>
      </c>
      <c r="AC556" s="43">
        <v>0</v>
      </c>
      <c r="AD556" s="43"/>
      <c r="AE556" s="43">
        <v>0</v>
      </c>
      <c r="AF556" s="44"/>
      <c r="AG556" s="45">
        <f t="shared" si="411"/>
        <v>57200</v>
      </c>
      <c r="AH556" s="45">
        <f t="shared" si="412"/>
        <v>59488</v>
      </c>
      <c r="AI556" s="45">
        <f t="shared" si="416"/>
        <v>59488</v>
      </c>
      <c r="AJ556" s="46">
        <v>0</v>
      </c>
      <c r="AK556" s="46">
        <v>0</v>
      </c>
      <c r="AL556" s="46">
        <f t="shared" si="425"/>
        <v>0</v>
      </c>
      <c r="AM556" s="46">
        <v>0</v>
      </c>
      <c r="AN556" s="46">
        <f t="shared" si="393"/>
        <v>0</v>
      </c>
      <c r="AO556" s="46">
        <v>0</v>
      </c>
      <c r="AP556" s="46">
        <f t="shared" si="426"/>
        <v>0</v>
      </c>
      <c r="AQ556" s="46">
        <v>0</v>
      </c>
      <c r="AR556" s="46">
        <f t="shared" si="427"/>
        <v>0</v>
      </c>
      <c r="AS556" s="46">
        <v>0</v>
      </c>
      <c r="AT556" s="46">
        <f t="shared" si="428"/>
        <v>0</v>
      </c>
      <c r="AU556" s="46">
        <v>0</v>
      </c>
      <c r="AV556" s="46">
        <f t="shared" si="429"/>
        <v>0</v>
      </c>
      <c r="AW556" s="46">
        <v>0</v>
      </c>
      <c r="AX556" s="46">
        <f t="shared" si="430"/>
        <v>0</v>
      </c>
      <c r="AY556" s="46">
        <v>0</v>
      </c>
      <c r="AZ556" s="46">
        <f t="shared" si="394"/>
        <v>0</v>
      </c>
      <c r="BA556" s="46">
        <v>57200</v>
      </c>
      <c r="BB556" s="46">
        <f t="shared" si="395"/>
        <v>59488</v>
      </c>
      <c r="BC556" s="46">
        <v>0</v>
      </c>
      <c r="BD556" s="46">
        <f t="shared" si="396"/>
        <v>0</v>
      </c>
      <c r="BE556" s="46">
        <v>0</v>
      </c>
      <c r="BF556" s="46">
        <f t="shared" si="397"/>
        <v>0</v>
      </c>
      <c r="BG556" s="46">
        <v>0</v>
      </c>
      <c r="BH556" s="46">
        <f t="shared" si="398"/>
        <v>0</v>
      </c>
      <c r="BI556" s="46">
        <v>0</v>
      </c>
      <c r="BJ556" s="46">
        <f t="shared" si="399"/>
        <v>0</v>
      </c>
      <c r="BK556" s="46">
        <v>0</v>
      </c>
      <c r="BL556" s="46">
        <f t="shared" si="400"/>
        <v>0</v>
      </c>
      <c r="BM556" s="46">
        <v>0</v>
      </c>
      <c r="BN556" s="46">
        <f t="shared" si="401"/>
        <v>0</v>
      </c>
      <c r="BO556" s="46">
        <v>0</v>
      </c>
      <c r="BP556" s="46">
        <f t="shared" si="402"/>
        <v>0</v>
      </c>
      <c r="BQ556" s="46">
        <v>0</v>
      </c>
      <c r="BR556" s="46">
        <f t="shared" si="403"/>
        <v>0</v>
      </c>
      <c r="BS556" s="46">
        <v>0</v>
      </c>
      <c r="BT556" s="46">
        <f t="shared" si="404"/>
        <v>0</v>
      </c>
      <c r="BU556" s="46">
        <v>0</v>
      </c>
      <c r="BV556" s="46">
        <f t="shared" si="405"/>
        <v>0</v>
      </c>
      <c r="BW556" s="46">
        <v>0</v>
      </c>
      <c r="BX556" s="46">
        <f t="shared" si="406"/>
        <v>0</v>
      </c>
      <c r="BY556" s="46">
        <v>0</v>
      </c>
      <c r="BZ556" s="46">
        <f t="shared" si="407"/>
        <v>0</v>
      </c>
      <c r="CA556" s="47">
        <v>0</v>
      </c>
      <c r="CB556" s="46">
        <f t="shared" si="408"/>
        <v>0</v>
      </c>
      <c r="CC556" s="48">
        <v>0</v>
      </c>
      <c r="CD556" s="46">
        <f t="shared" si="409"/>
        <v>0</v>
      </c>
      <c r="CE556" s="49">
        <v>10</v>
      </c>
      <c r="CF556" s="50">
        <f t="shared" si="413"/>
        <v>5948.8</v>
      </c>
      <c r="CG556" s="51">
        <v>57200</v>
      </c>
      <c r="CH556" s="52"/>
      <c r="CI556" s="52"/>
      <c r="CJ556" s="52"/>
      <c r="CK556" s="53"/>
      <c r="CL556" s="53"/>
      <c r="CM556" s="53"/>
      <c r="CN556" s="53"/>
      <c r="CO556" s="53"/>
      <c r="CP556" s="53"/>
      <c r="CQ556" s="53"/>
      <c r="CR556" s="53"/>
      <c r="CS556" s="52">
        <f>$CF556</f>
        <v>5948.8</v>
      </c>
      <c r="CT556" s="52">
        <f t="shared" si="433"/>
        <v>5948.8</v>
      </c>
      <c r="CU556" s="52">
        <f t="shared" si="433"/>
        <v>5948.8</v>
      </c>
      <c r="CV556" s="52">
        <f t="shared" si="433"/>
        <v>5948.8</v>
      </c>
      <c r="CW556" s="52">
        <f t="shared" si="432"/>
        <v>5948.8</v>
      </c>
      <c r="CX556" s="52">
        <f t="shared" si="432"/>
        <v>5948.8</v>
      </c>
      <c r="CY556" s="52">
        <f t="shared" si="432"/>
        <v>5948.8</v>
      </c>
      <c r="CZ556" s="52">
        <f t="shared" si="432"/>
        <v>5948.8</v>
      </c>
      <c r="DA556" s="52">
        <f t="shared" si="432"/>
        <v>5948.8</v>
      </c>
      <c r="DB556" s="52">
        <f t="shared" si="432"/>
        <v>5948.8</v>
      </c>
      <c r="DC556" s="53"/>
      <c r="DD556" s="53"/>
      <c r="DE556" s="53"/>
      <c r="DF556" s="53"/>
      <c r="DG556" s="54">
        <v>0</v>
      </c>
      <c r="DH556" s="55">
        <v>10</v>
      </c>
      <c r="DI556" s="56" t="s">
        <v>756</v>
      </c>
      <c r="DJ556" s="57">
        <v>0</v>
      </c>
      <c r="DK556" s="57">
        <v>0</v>
      </c>
      <c r="DL556" s="57">
        <v>0</v>
      </c>
      <c r="DM556" s="57">
        <v>0</v>
      </c>
      <c r="DN556" s="57">
        <v>0</v>
      </c>
      <c r="DO556" s="57">
        <v>0</v>
      </c>
      <c r="DP556" s="58">
        <v>0</v>
      </c>
      <c r="DQ556" s="58">
        <v>0</v>
      </c>
      <c r="DR556" s="58">
        <v>0</v>
      </c>
      <c r="DS556" s="58">
        <v>0</v>
      </c>
    </row>
    <row r="557" spans="1:123" x14ac:dyDescent="0.25">
      <c r="A557" s="30" t="s">
        <v>1754</v>
      </c>
      <c r="B557" s="65">
        <v>2023469</v>
      </c>
      <c r="C557" s="66"/>
      <c r="D557" s="67" t="s">
        <v>1755</v>
      </c>
      <c r="E557" s="34" t="s">
        <v>548</v>
      </c>
      <c r="F557" s="34">
        <v>0</v>
      </c>
      <c r="G557" s="34" t="s">
        <v>463</v>
      </c>
      <c r="H557" s="34" t="s">
        <v>722</v>
      </c>
      <c r="I557" s="34" t="s">
        <v>704</v>
      </c>
      <c r="J557" s="34" t="s">
        <v>94</v>
      </c>
      <c r="K557" s="34" t="s">
        <v>529</v>
      </c>
      <c r="L557" s="34" t="s">
        <v>492</v>
      </c>
      <c r="M557" s="36">
        <v>1.04</v>
      </c>
      <c r="N557" s="69" t="s">
        <v>1456</v>
      </c>
      <c r="O557" s="69" t="s">
        <v>30</v>
      </c>
      <c r="P557" s="37" t="s">
        <v>493</v>
      </c>
      <c r="Q557" s="38">
        <v>2023</v>
      </c>
      <c r="R557" s="39" t="s">
        <v>470</v>
      </c>
      <c r="S557" s="37" t="s">
        <v>469</v>
      </c>
      <c r="T557" s="39" t="s">
        <v>494</v>
      </c>
      <c r="U557" s="39" t="s">
        <v>495</v>
      </c>
      <c r="V557" s="39" t="s">
        <v>496</v>
      </c>
      <c r="W557" s="40" t="s">
        <v>705</v>
      </c>
      <c r="X557" s="40" t="s">
        <v>504</v>
      </c>
      <c r="Y557" s="41"/>
      <c r="Z557" s="274">
        <v>0</v>
      </c>
      <c r="AA557" s="42"/>
      <c r="AB557" s="43">
        <v>56472</v>
      </c>
      <c r="AC557" s="43">
        <v>0</v>
      </c>
      <c r="AD557" s="43"/>
      <c r="AE557" s="43">
        <v>0</v>
      </c>
      <c r="AF557" s="44"/>
      <c r="AG557" s="45">
        <f t="shared" si="411"/>
        <v>56472</v>
      </c>
      <c r="AH557" s="45">
        <f t="shared" si="412"/>
        <v>58730.880000000005</v>
      </c>
      <c r="AI557" s="45">
        <f t="shared" si="416"/>
        <v>58730.880000000005</v>
      </c>
      <c r="AJ557" s="46">
        <v>0</v>
      </c>
      <c r="AK557" s="46">
        <v>0</v>
      </c>
      <c r="AL557" s="46">
        <f t="shared" si="425"/>
        <v>0</v>
      </c>
      <c r="AM557" s="46">
        <v>0</v>
      </c>
      <c r="AN557" s="46">
        <f t="shared" si="393"/>
        <v>0</v>
      </c>
      <c r="AO557" s="46">
        <v>0</v>
      </c>
      <c r="AP557" s="46">
        <f t="shared" si="426"/>
        <v>0</v>
      </c>
      <c r="AQ557" s="46">
        <v>0</v>
      </c>
      <c r="AR557" s="46">
        <f t="shared" si="427"/>
        <v>0</v>
      </c>
      <c r="AS557" s="46">
        <v>0</v>
      </c>
      <c r="AT557" s="46">
        <f t="shared" si="428"/>
        <v>0</v>
      </c>
      <c r="AU557" s="46">
        <v>0</v>
      </c>
      <c r="AV557" s="46">
        <f t="shared" si="429"/>
        <v>0</v>
      </c>
      <c r="AW557" s="46">
        <v>0</v>
      </c>
      <c r="AX557" s="46">
        <f t="shared" si="430"/>
        <v>0</v>
      </c>
      <c r="AY557" s="46">
        <v>0</v>
      </c>
      <c r="AZ557" s="46">
        <f t="shared" si="394"/>
        <v>0</v>
      </c>
      <c r="BA557" s="46">
        <v>0</v>
      </c>
      <c r="BB557" s="46">
        <f t="shared" si="395"/>
        <v>0</v>
      </c>
      <c r="BC557" s="46">
        <v>56472</v>
      </c>
      <c r="BD557" s="46">
        <f t="shared" si="396"/>
        <v>58730.880000000005</v>
      </c>
      <c r="BE557" s="46">
        <v>0</v>
      </c>
      <c r="BF557" s="46">
        <f t="shared" si="397"/>
        <v>0</v>
      </c>
      <c r="BG557" s="46">
        <v>0</v>
      </c>
      <c r="BH557" s="46">
        <f t="shared" si="398"/>
        <v>0</v>
      </c>
      <c r="BI557" s="46">
        <v>0</v>
      </c>
      <c r="BJ557" s="46">
        <f t="shared" si="399"/>
        <v>0</v>
      </c>
      <c r="BK557" s="46">
        <v>0</v>
      </c>
      <c r="BL557" s="46">
        <f t="shared" si="400"/>
        <v>0</v>
      </c>
      <c r="BM557" s="46">
        <v>0</v>
      </c>
      <c r="BN557" s="46">
        <f t="shared" si="401"/>
        <v>0</v>
      </c>
      <c r="BO557" s="46">
        <v>0</v>
      </c>
      <c r="BP557" s="46">
        <f t="shared" si="402"/>
        <v>0</v>
      </c>
      <c r="BQ557" s="46">
        <v>0</v>
      </c>
      <c r="BR557" s="46">
        <f t="shared" si="403"/>
        <v>0</v>
      </c>
      <c r="BS557" s="46">
        <v>0</v>
      </c>
      <c r="BT557" s="46">
        <f t="shared" si="404"/>
        <v>0</v>
      </c>
      <c r="BU557" s="46">
        <v>0</v>
      </c>
      <c r="BV557" s="46">
        <f t="shared" si="405"/>
        <v>0</v>
      </c>
      <c r="BW557" s="46">
        <v>0</v>
      </c>
      <c r="BX557" s="46">
        <f t="shared" si="406"/>
        <v>0</v>
      </c>
      <c r="BY557" s="46">
        <v>0</v>
      </c>
      <c r="BZ557" s="46">
        <f t="shared" si="407"/>
        <v>0</v>
      </c>
      <c r="CA557" s="47">
        <v>0</v>
      </c>
      <c r="CB557" s="46">
        <f t="shared" si="408"/>
        <v>0</v>
      </c>
      <c r="CC557" s="48">
        <v>0</v>
      </c>
      <c r="CD557" s="46">
        <f t="shared" si="409"/>
        <v>0</v>
      </c>
      <c r="CE557" s="49">
        <v>10</v>
      </c>
      <c r="CF557" s="50">
        <f t="shared" si="413"/>
        <v>5873.0880000000006</v>
      </c>
      <c r="CG557" s="51">
        <v>56471.999999999985</v>
      </c>
      <c r="CH557" s="52"/>
      <c r="CI557" s="52"/>
      <c r="CJ557" s="52"/>
      <c r="CK557" s="53"/>
      <c r="CL557" s="53"/>
      <c r="CM557" s="53"/>
      <c r="CN557" s="53"/>
      <c r="CO557" s="53"/>
      <c r="CP557" s="53"/>
      <c r="CQ557" s="53"/>
      <c r="CR557" s="53"/>
      <c r="CS557" s="53"/>
      <c r="CT557" s="52">
        <f t="shared" si="433"/>
        <v>5873.0880000000006</v>
      </c>
      <c r="CU557" s="52">
        <f t="shared" si="433"/>
        <v>5873.0880000000006</v>
      </c>
      <c r="CV557" s="52">
        <f t="shared" si="433"/>
        <v>5873.0880000000006</v>
      </c>
      <c r="CW557" s="52">
        <f t="shared" si="432"/>
        <v>5873.0880000000006</v>
      </c>
      <c r="CX557" s="52">
        <f t="shared" si="432"/>
        <v>5873.0880000000006</v>
      </c>
      <c r="CY557" s="52">
        <f t="shared" si="432"/>
        <v>5873.0880000000006</v>
      </c>
      <c r="CZ557" s="52">
        <f t="shared" si="432"/>
        <v>5873.0880000000006</v>
      </c>
      <c r="DA557" s="52">
        <f t="shared" si="432"/>
        <v>5873.0880000000006</v>
      </c>
      <c r="DB557" s="52">
        <f t="shared" si="432"/>
        <v>5873.0880000000006</v>
      </c>
      <c r="DC557" s="52">
        <f t="shared" si="432"/>
        <v>5873.0880000000006</v>
      </c>
      <c r="DD557" s="53"/>
      <c r="DE557" s="53"/>
      <c r="DF557" s="53"/>
      <c r="DG557" s="54">
        <v>0</v>
      </c>
      <c r="DH557" s="55">
        <v>10</v>
      </c>
      <c r="DI557" s="56" t="s">
        <v>706</v>
      </c>
      <c r="DJ557" s="57">
        <v>0</v>
      </c>
      <c r="DK557" s="57">
        <v>0</v>
      </c>
      <c r="DL557" s="57">
        <v>0</v>
      </c>
      <c r="DM557" s="57">
        <v>0</v>
      </c>
      <c r="DN557" s="57">
        <v>0</v>
      </c>
      <c r="DO557" s="57">
        <v>0</v>
      </c>
      <c r="DP557" s="58">
        <v>0</v>
      </c>
      <c r="DQ557" s="58">
        <v>0</v>
      </c>
      <c r="DR557" s="58">
        <v>0</v>
      </c>
      <c r="DS557" s="58">
        <v>0</v>
      </c>
    </row>
    <row r="558" spans="1:123" x14ac:dyDescent="0.25">
      <c r="A558" s="30" t="s">
        <v>1756</v>
      </c>
      <c r="B558" s="65">
        <v>2023470</v>
      </c>
      <c r="C558" s="66"/>
      <c r="D558" s="67" t="s">
        <v>1251</v>
      </c>
      <c r="E558" s="34" t="s">
        <v>675</v>
      </c>
      <c r="F558" s="34">
        <v>0</v>
      </c>
      <c r="G558" s="34" t="s">
        <v>463</v>
      </c>
      <c r="H558" s="34" t="s">
        <v>722</v>
      </c>
      <c r="I558" s="34" t="s">
        <v>704</v>
      </c>
      <c r="J558" s="34" t="s">
        <v>94</v>
      </c>
      <c r="K558" s="34" t="s">
        <v>529</v>
      </c>
      <c r="L558" s="34" t="s">
        <v>679</v>
      </c>
      <c r="M558" s="36">
        <v>1.04</v>
      </c>
      <c r="N558" s="69" t="s">
        <v>1456</v>
      </c>
      <c r="O558" s="69" t="s">
        <v>30</v>
      </c>
      <c r="P558" s="37" t="s">
        <v>493</v>
      </c>
      <c r="Q558" s="38">
        <v>2023</v>
      </c>
      <c r="R558" s="39" t="s">
        <v>1171</v>
      </c>
      <c r="S558" s="37" t="s">
        <v>469</v>
      </c>
      <c r="T558" s="39" t="s">
        <v>494</v>
      </c>
      <c r="U558" s="39" t="s">
        <v>495</v>
      </c>
      <c r="V558" s="39" t="s">
        <v>496</v>
      </c>
      <c r="W558" s="40" t="s">
        <v>705</v>
      </c>
      <c r="X558" s="40" t="s">
        <v>504</v>
      </c>
      <c r="Y558" s="41"/>
      <c r="Z558" s="274">
        <v>0</v>
      </c>
      <c r="AA558" s="42" t="s">
        <v>505</v>
      </c>
      <c r="AB558" s="43">
        <v>328916</v>
      </c>
      <c r="AC558" s="43">
        <v>0</v>
      </c>
      <c r="AD558" s="43"/>
      <c r="AE558" s="43">
        <v>0</v>
      </c>
      <c r="AF558" s="44"/>
      <c r="AG558" s="45">
        <f t="shared" si="411"/>
        <v>328916</v>
      </c>
      <c r="AH558" s="45">
        <f t="shared" si="412"/>
        <v>342072.64</v>
      </c>
      <c r="AI558" s="45">
        <f t="shared" si="416"/>
        <v>342072.64</v>
      </c>
      <c r="AJ558" s="46">
        <v>0</v>
      </c>
      <c r="AK558" s="46">
        <v>0</v>
      </c>
      <c r="AL558" s="46">
        <f t="shared" si="425"/>
        <v>0</v>
      </c>
      <c r="AM558" s="46">
        <v>0</v>
      </c>
      <c r="AN558" s="46">
        <f t="shared" si="393"/>
        <v>0</v>
      </c>
      <c r="AO558" s="46">
        <v>0</v>
      </c>
      <c r="AP558" s="46">
        <f t="shared" si="426"/>
        <v>0</v>
      </c>
      <c r="AQ558" s="46">
        <v>0</v>
      </c>
      <c r="AR558" s="46">
        <f t="shared" si="427"/>
        <v>0</v>
      </c>
      <c r="AS558" s="46">
        <v>0</v>
      </c>
      <c r="AT558" s="46">
        <f t="shared" si="428"/>
        <v>0</v>
      </c>
      <c r="AU558" s="46">
        <v>0</v>
      </c>
      <c r="AV558" s="46">
        <f t="shared" si="429"/>
        <v>0</v>
      </c>
      <c r="AW558" s="46">
        <v>0</v>
      </c>
      <c r="AX558" s="46">
        <f t="shared" si="430"/>
        <v>0</v>
      </c>
      <c r="AY558" s="46">
        <v>0</v>
      </c>
      <c r="AZ558" s="46">
        <f t="shared" si="394"/>
        <v>0</v>
      </c>
      <c r="BA558" s="46">
        <v>12000</v>
      </c>
      <c r="BB558" s="46">
        <f t="shared" si="395"/>
        <v>12480</v>
      </c>
      <c r="BC558" s="46">
        <v>316916</v>
      </c>
      <c r="BD558" s="46">
        <f t="shared" si="396"/>
        <v>329592.64</v>
      </c>
      <c r="BE558" s="46">
        <v>0</v>
      </c>
      <c r="BF558" s="46">
        <f t="shared" si="397"/>
        <v>0</v>
      </c>
      <c r="BG558" s="46">
        <v>0</v>
      </c>
      <c r="BH558" s="46">
        <f t="shared" si="398"/>
        <v>0</v>
      </c>
      <c r="BI558" s="46">
        <v>0</v>
      </c>
      <c r="BJ558" s="46">
        <f t="shared" si="399"/>
        <v>0</v>
      </c>
      <c r="BK558" s="46">
        <v>0</v>
      </c>
      <c r="BL558" s="46">
        <f t="shared" si="400"/>
        <v>0</v>
      </c>
      <c r="BM558" s="46">
        <v>0</v>
      </c>
      <c r="BN558" s="46">
        <f t="shared" si="401"/>
        <v>0</v>
      </c>
      <c r="BO558" s="46">
        <v>0</v>
      </c>
      <c r="BP558" s="46">
        <f t="shared" si="402"/>
        <v>0</v>
      </c>
      <c r="BQ558" s="46">
        <v>0</v>
      </c>
      <c r="BR558" s="46">
        <f t="shared" si="403"/>
        <v>0</v>
      </c>
      <c r="BS558" s="46">
        <v>0</v>
      </c>
      <c r="BT558" s="46">
        <f t="shared" si="404"/>
        <v>0</v>
      </c>
      <c r="BU558" s="46">
        <v>0</v>
      </c>
      <c r="BV558" s="46">
        <f t="shared" si="405"/>
        <v>0</v>
      </c>
      <c r="BW558" s="46">
        <v>0</v>
      </c>
      <c r="BX558" s="46">
        <f t="shared" si="406"/>
        <v>0</v>
      </c>
      <c r="BY558" s="46">
        <v>0</v>
      </c>
      <c r="BZ558" s="46">
        <f t="shared" si="407"/>
        <v>0</v>
      </c>
      <c r="CA558" s="47">
        <v>0</v>
      </c>
      <c r="CB558" s="46">
        <f t="shared" si="408"/>
        <v>0</v>
      </c>
      <c r="CC558" s="48">
        <v>0</v>
      </c>
      <c r="CD558" s="46">
        <f t="shared" si="409"/>
        <v>0</v>
      </c>
      <c r="CE558" s="49">
        <v>10</v>
      </c>
      <c r="CF558" s="50">
        <f t="shared" si="413"/>
        <v>34207.264000000003</v>
      </c>
      <c r="CG558" s="51">
        <v>328915.99999999994</v>
      </c>
      <c r="CH558" s="52"/>
      <c r="CI558" s="52"/>
      <c r="CJ558" s="52"/>
      <c r="CK558" s="53"/>
      <c r="CL558" s="53"/>
      <c r="CM558" s="53"/>
      <c r="CN558" s="53"/>
      <c r="CO558" s="53"/>
      <c r="CP558" s="53"/>
      <c r="CQ558" s="53"/>
      <c r="CR558" s="53"/>
      <c r="CS558" s="53"/>
      <c r="CT558" s="52">
        <f t="shared" si="433"/>
        <v>34207.264000000003</v>
      </c>
      <c r="CU558" s="52">
        <f t="shared" si="433"/>
        <v>34207.264000000003</v>
      </c>
      <c r="CV558" s="52">
        <f t="shared" si="433"/>
        <v>34207.264000000003</v>
      </c>
      <c r="CW558" s="52">
        <f t="shared" si="432"/>
        <v>34207.264000000003</v>
      </c>
      <c r="CX558" s="52">
        <f t="shared" si="432"/>
        <v>34207.264000000003</v>
      </c>
      <c r="CY558" s="52">
        <f t="shared" si="432"/>
        <v>34207.264000000003</v>
      </c>
      <c r="CZ558" s="52">
        <f t="shared" si="432"/>
        <v>34207.264000000003</v>
      </c>
      <c r="DA558" s="52">
        <f t="shared" si="432"/>
        <v>34207.264000000003</v>
      </c>
      <c r="DB558" s="52">
        <f t="shared" si="432"/>
        <v>34207.264000000003</v>
      </c>
      <c r="DC558" s="52">
        <f t="shared" si="432"/>
        <v>34207.264000000003</v>
      </c>
      <c r="DD558" s="52"/>
      <c r="DE558" s="52"/>
      <c r="DF558" s="52"/>
      <c r="DG558" s="54">
        <v>0</v>
      </c>
      <c r="DH558" s="55">
        <v>10</v>
      </c>
      <c r="DI558" s="56" t="s">
        <v>756</v>
      </c>
      <c r="DJ558" s="57">
        <v>0</v>
      </c>
      <c r="DK558" s="57">
        <v>0</v>
      </c>
      <c r="DL558" s="57">
        <v>0</v>
      </c>
      <c r="DM558" s="57">
        <v>0</v>
      </c>
      <c r="DN558" s="57">
        <v>0</v>
      </c>
      <c r="DO558" s="57">
        <v>0</v>
      </c>
      <c r="DP558" s="58">
        <v>0</v>
      </c>
      <c r="DQ558" s="58">
        <v>0</v>
      </c>
      <c r="DR558" s="58">
        <v>0</v>
      </c>
      <c r="DS558" s="58">
        <v>0</v>
      </c>
    </row>
    <row r="559" spans="1:123" x14ac:dyDescent="0.25">
      <c r="A559" s="30" t="s">
        <v>1757</v>
      </c>
      <c r="B559" s="65">
        <v>2023471</v>
      </c>
      <c r="C559" s="66"/>
      <c r="D559" s="67" t="s">
        <v>721</v>
      </c>
      <c r="E559" s="34" t="s">
        <v>675</v>
      </c>
      <c r="F559" s="34">
        <v>0</v>
      </c>
      <c r="G559" s="34" t="s">
        <v>463</v>
      </c>
      <c r="H559" s="34" t="s">
        <v>722</v>
      </c>
      <c r="I559" s="34" t="s">
        <v>704</v>
      </c>
      <c r="J559" s="34" t="s">
        <v>94</v>
      </c>
      <c r="K559" s="34" t="s">
        <v>529</v>
      </c>
      <c r="L559" s="34" t="s">
        <v>492</v>
      </c>
      <c r="M559" s="36">
        <v>1.04</v>
      </c>
      <c r="N559" s="69" t="s">
        <v>1456</v>
      </c>
      <c r="O559" s="69" t="s">
        <v>30</v>
      </c>
      <c r="P559" s="37" t="s">
        <v>493</v>
      </c>
      <c r="Q559" s="38">
        <v>2023</v>
      </c>
      <c r="R559" s="39" t="s">
        <v>470</v>
      </c>
      <c r="S559" s="37" t="s">
        <v>469</v>
      </c>
      <c r="T559" s="39" t="s">
        <v>494</v>
      </c>
      <c r="U559" s="39" t="s">
        <v>495</v>
      </c>
      <c r="V559" s="39" t="s">
        <v>496</v>
      </c>
      <c r="W559" s="40" t="s">
        <v>705</v>
      </c>
      <c r="X559" s="40" t="s">
        <v>504</v>
      </c>
      <c r="Y559" s="41"/>
      <c r="Z559" s="274">
        <v>0</v>
      </c>
      <c r="AA559" s="42"/>
      <c r="AB559" s="43">
        <v>79040</v>
      </c>
      <c r="AC559" s="43">
        <v>0</v>
      </c>
      <c r="AD559" s="43"/>
      <c r="AE559" s="43">
        <v>0</v>
      </c>
      <c r="AF559" s="44"/>
      <c r="AG559" s="45">
        <f t="shared" si="411"/>
        <v>79040</v>
      </c>
      <c r="AH559" s="45">
        <f t="shared" si="412"/>
        <v>82201.600000000006</v>
      </c>
      <c r="AI559" s="45">
        <f t="shared" si="416"/>
        <v>82201.600000000006</v>
      </c>
      <c r="AJ559" s="46">
        <v>0</v>
      </c>
      <c r="AK559" s="46">
        <v>0</v>
      </c>
      <c r="AL559" s="46">
        <f t="shared" si="425"/>
        <v>0</v>
      </c>
      <c r="AM559" s="46">
        <v>0</v>
      </c>
      <c r="AN559" s="46">
        <f t="shared" ref="AN559:AN604" si="434">$M559*AM559</f>
        <v>0</v>
      </c>
      <c r="AO559" s="46">
        <v>0</v>
      </c>
      <c r="AP559" s="46">
        <f t="shared" si="426"/>
        <v>0</v>
      </c>
      <c r="AQ559" s="46">
        <v>0</v>
      </c>
      <c r="AR559" s="46">
        <f t="shared" si="427"/>
        <v>0</v>
      </c>
      <c r="AS559" s="46">
        <v>0</v>
      </c>
      <c r="AT559" s="46">
        <f t="shared" si="428"/>
        <v>0</v>
      </c>
      <c r="AU559" s="46">
        <v>0</v>
      </c>
      <c r="AV559" s="46">
        <f t="shared" si="429"/>
        <v>0</v>
      </c>
      <c r="AW559" s="46">
        <v>0</v>
      </c>
      <c r="AX559" s="46">
        <f t="shared" si="430"/>
        <v>0</v>
      </c>
      <c r="AY559" s="46">
        <v>0</v>
      </c>
      <c r="AZ559" s="46">
        <f t="shared" ref="AZ559:AZ604" si="435">$M559*AY559</f>
        <v>0</v>
      </c>
      <c r="BA559" s="46">
        <v>0</v>
      </c>
      <c r="BB559" s="46">
        <f t="shared" ref="BB559:BB604" si="436">$M559*BA559</f>
        <v>0</v>
      </c>
      <c r="BC559" s="46">
        <v>79040</v>
      </c>
      <c r="BD559" s="46">
        <f t="shared" ref="BD559:BD604" si="437">$M559*BC559</f>
        <v>82201.600000000006</v>
      </c>
      <c r="BE559" s="46">
        <v>0</v>
      </c>
      <c r="BF559" s="46">
        <f t="shared" ref="BF559:BF604" si="438">$M559*BE559</f>
        <v>0</v>
      </c>
      <c r="BG559" s="46">
        <v>0</v>
      </c>
      <c r="BH559" s="46">
        <f t="shared" ref="BH559:BH604" si="439">$M559*BG559</f>
        <v>0</v>
      </c>
      <c r="BI559" s="46">
        <v>0</v>
      </c>
      <c r="BJ559" s="46">
        <f t="shared" ref="BJ559:BJ604" si="440">$M559*BI559</f>
        <v>0</v>
      </c>
      <c r="BK559" s="46">
        <v>0</v>
      </c>
      <c r="BL559" s="46">
        <f t="shared" ref="BL559:BL604" si="441">$M559*BK559</f>
        <v>0</v>
      </c>
      <c r="BM559" s="46">
        <v>0</v>
      </c>
      <c r="BN559" s="46">
        <f t="shared" ref="BN559:BN604" si="442">$M559*BM559</f>
        <v>0</v>
      </c>
      <c r="BO559" s="46">
        <v>0</v>
      </c>
      <c r="BP559" s="46">
        <f t="shared" ref="BP559:BP604" si="443">$M559*BO559</f>
        <v>0</v>
      </c>
      <c r="BQ559" s="46">
        <v>0</v>
      </c>
      <c r="BR559" s="46">
        <f t="shared" ref="BR559:BR604" si="444">$M559*BQ559</f>
        <v>0</v>
      </c>
      <c r="BS559" s="46">
        <v>0</v>
      </c>
      <c r="BT559" s="46">
        <f t="shared" ref="BT559:BT604" si="445">$M559*BS559</f>
        <v>0</v>
      </c>
      <c r="BU559" s="46">
        <v>0</v>
      </c>
      <c r="BV559" s="46">
        <f t="shared" ref="BV559:BV604" si="446">$M559*BU559</f>
        <v>0</v>
      </c>
      <c r="BW559" s="46">
        <v>0</v>
      </c>
      <c r="BX559" s="46">
        <f t="shared" ref="BX559:BX604" si="447">$M559*BW559</f>
        <v>0</v>
      </c>
      <c r="BY559" s="46">
        <v>0</v>
      </c>
      <c r="BZ559" s="46">
        <f t="shared" ref="BZ559:BZ604" si="448">$M559*BY559</f>
        <v>0</v>
      </c>
      <c r="CA559" s="47">
        <v>0</v>
      </c>
      <c r="CB559" s="46">
        <f t="shared" ref="CB559:CB604" si="449">$M559*CA559</f>
        <v>0</v>
      </c>
      <c r="CC559" s="48">
        <v>0</v>
      </c>
      <c r="CD559" s="46">
        <f t="shared" ref="CD559:CD604" si="450">$M559*CC559</f>
        <v>0</v>
      </c>
      <c r="CE559" s="49">
        <v>10</v>
      </c>
      <c r="CF559" s="50">
        <f t="shared" si="413"/>
        <v>8220.16</v>
      </c>
      <c r="CG559" s="51">
        <v>79040</v>
      </c>
      <c r="CH559" s="52"/>
      <c r="CI559" s="52"/>
      <c r="CJ559" s="52"/>
      <c r="CK559" s="53"/>
      <c r="CL559" s="53"/>
      <c r="CM559" s="53"/>
      <c r="CN559" s="53"/>
      <c r="CO559" s="53"/>
      <c r="CP559" s="53"/>
      <c r="CQ559" s="53"/>
      <c r="CR559" s="53"/>
      <c r="CS559" s="53"/>
      <c r="CT559" s="52">
        <f t="shared" si="433"/>
        <v>8220.16</v>
      </c>
      <c r="CU559" s="52">
        <f t="shared" si="433"/>
        <v>8220.16</v>
      </c>
      <c r="CV559" s="52">
        <f t="shared" si="433"/>
        <v>8220.16</v>
      </c>
      <c r="CW559" s="52">
        <f t="shared" si="432"/>
        <v>8220.16</v>
      </c>
      <c r="CX559" s="52">
        <f t="shared" si="432"/>
        <v>8220.16</v>
      </c>
      <c r="CY559" s="52">
        <f t="shared" si="432"/>
        <v>8220.16</v>
      </c>
      <c r="CZ559" s="52">
        <f t="shared" si="432"/>
        <v>8220.16</v>
      </c>
      <c r="DA559" s="52">
        <f t="shared" si="432"/>
        <v>8220.16</v>
      </c>
      <c r="DB559" s="52">
        <f t="shared" si="432"/>
        <v>8220.16</v>
      </c>
      <c r="DC559" s="52">
        <f t="shared" si="432"/>
        <v>8220.16</v>
      </c>
      <c r="DD559" s="52"/>
      <c r="DE559" s="52"/>
      <c r="DF559" s="52"/>
      <c r="DG559" s="54">
        <v>0</v>
      </c>
      <c r="DH559" s="55">
        <v>10</v>
      </c>
      <c r="DI559" s="56" t="s">
        <v>723</v>
      </c>
      <c r="DJ559" s="57">
        <v>0</v>
      </c>
      <c r="DK559" s="57">
        <v>0</v>
      </c>
      <c r="DL559" s="57">
        <v>0</v>
      </c>
      <c r="DM559" s="57">
        <v>0</v>
      </c>
      <c r="DN559" s="57">
        <v>0</v>
      </c>
      <c r="DO559" s="57">
        <v>0</v>
      </c>
      <c r="DP559" s="58">
        <v>0</v>
      </c>
      <c r="DQ559" s="58">
        <v>0</v>
      </c>
      <c r="DR559" s="58">
        <v>0</v>
      </c>
      <c r="DS559" s="58">
        <v>0</v>
      </c>
    </row>
    <row r="560" spans="1:123" x14ac:dyDescent="0.25">
      <c r="A560" s="30" t="s">
        <v>1758</v>
      </c>
      <c r="B560" s="65">
        <v>2023472</v>
      </c>
      <c r="C560" s="66"/>
      <c r="D560" s="67" t="s">
        <v>764</v>
      </c>
      <c r="E560" s="34" t="s">
        <v>675</v>
      </c>
      <c r="F560" s="34" t="s">
        <v>489</v>
      </c>
      <c r="G560" s="34" t="s">
        <v>463</v>
      </c>
      <c r="H560" s="34" t="s">
        <v>722</v>
      </c>
      <c r="I560" s="34" t="s">
        <v>704</v>
      </c>
      <c r="J560" s="34" t="s">
        <v>94</v>
      </c>
      <c r="K560" s="34" t="s">
        <v>529</v>
      </c>
      <c r="L560" s="34" t="s">
        <v>492</v>
      </c>
      <c r="M560" s="36">
        <v>1.04</v>
      </c>
      <c r="N560" s="69" t="s">
        <v>1456</v>
      </c>
      <c r="O560" s="69" t="s">
        <v>30</v>
      </c>
      <c r="P560" s="37" t="s">
        <v>493</v>
      </c>
      <c r="Q560" s="38">
        <v>2023</v>
      </c>
      <c r="R560" s="39" t="s">
        <v>470</v>
      </c>
      <c r="S560" s="37" t="s">
        <v>469</v>
      </c>
      <c r="T560" s="39" t="s">
        <v>494</v>
      </c>
      <c r="U560" s="39" t="s">
        <v>495</v>
      </c>
      <c r="V560" s="39" t="s">
        <v>496</v>
      </c>
      <c r="W560" s="40" t="s">
        <v>705</v>
      </c>
      <c r="X560" s="40" t="s">
        <v>504</v>
      </c>
      <c r="Y560" s="41"/>
      <c r="Z560" s="274">
        <v>0</v>
      </c>
      <c r="AA560" s="42"/>
      <c r="AB560" s="43">
        <v>56472</v>
      </c>
      <c r="AC560" s="43">
        <v>0</v>
      </c>
      <c r="AD560" s="43"/>
      <c r="AE560" s="43">
        <v>0</v>
      </c>
      <c r="AF560" s="44"/>
      <c r="AG560" s="45">
        <f t="shared" si="411"/>
        <v>56472</v>
      </c>
      <c r="AH560" s="45">
        <f t="shared" si="412"/>
        <v>58730.880000000005</v>
      </c>
      <c r="AI560" s="45">
        <f t="shared" si="416"/>
        <v>58730.880000000005</v>
      </c>
      <c r="AJ560" s="46">
        <v>0</v>
      </c>
      <c r="AK560" s="46">
        <v>0</v>
      </c>
      <c r="AL560" s="46">
        <f t="shared" si="425"/>
        <v>0</v>
      </c>
      <c r="AM560" s="46">
        <v>0</v>
      </c>
      <c r="AN560" s="46">
        <f t="shared" si="434"/>
        <v>0</v>
      </c>
      <c r="AO560" s="46">
        <v>0</v>
      </c>
      <c r="AP560" s="46">
        <f t="shared" si="426"/>
        <v>0</v>
      </c>
      <c r="AQ560" s="46">
        <v>0</v>
      </c>
      <c r="AR560" s="46">
        <f t="shared" si="427"/>
        <v>0</v>
      </c>
      <c r="AS560" s="46">
        <v>0</v>
      </c>
      <c r="AT560" s="46">
        <f t="shared" si="428"/>
        <v>0</v>
      </c>
      <c r="AU560" s="46">
        <v>0</v>
      </c>
      <c r="AV560" s="46">
        <f t="shared" si="429"/>
        <v>0</v>
      </c>
      <c r="AW560" s="46">
        <v>0</v>
      </c>
      <c r="AX560" s="46">
        <f t="shared" si="430"/>
        <v>0</v>
      </c>
      <c r="AY560" s="46">
        <v>0</v>
      </c>
      <c r="AZ560" s="46">
        <f t="shared" si="435"/>
        <v>0</v>
      </c>
      <c r="BA560" s="46">
        <v>0</v>
      </c>
      <c r="BB560" s="46">
        <f t="shared" si="436"/>
        <v>0</v>
      </c>
      <c r="BC560" s="46">
        <v>56472</v>
      </c>
      <c r="BD560" s="46">
        <f t="shared" si="437"/>
        <v>58730.880000000005</v>
      </c>
      <c r="BE560" s="46">
        <v>0</v>
      </c>
      <c r="BF560" s="46">
        <f t="shared" si="438"/>
        <v>0</v>
      </c>
      <c r="BG560" s="46">
        <v>0</v>
      </c>
      <c r="BH560" s="46">
        <f t="shared" si="439"/>
        <v>0</v>
      </c>
      <c r="BI560" s="46">
        <v>0</v>
      </c>
      <c r="BJ560" s="46">
        <f t="shared" si="440"/>
        <v>0</v>
      </c>
      <c r="BK560" s="46">
        <v>0</v>
      </c>
      <c r="BL560" s="46">
        <f t="shared" si="441"/>
        <v>0</v>
      </c>
      <c r="BM560" s="46">
        <v>0</v>
      </c>
      <c r="BN560" s="46">
        <f t="shared" si="442"/>
        <v>0</v>
      </c>
      <c r="BO560" s="46">
        <v>0</v>
      </c>
      <c r="BP560" s="46">
        <f t="shared" si="443"/>
        <v>0</v>
      </c>
      <c r="BQ560" s="46">
        <v>0</v>
      </c>
      <c r="BR560" s="46">
        <f t="shared" si="444"/>
        <v>0</v>
      </c>
      <c r="BS560" s="46">
        <v>0</v>
      </c>
      <c r="BT560" s="46">
        <f t="shared" si="445"/>
        <v>0</v>
      </c>
      <c r="BU560" s="46">
        <v>0</v>
      </c>
      <c r="BV560" s="46">
        <f t="shared" si="446"/>
        <v>0</v>
      </c>
      <c r="BW560" s="46">
        <v>0</v>
      </c>
      <c r="BX560" s="46">
        <f t="shared" si="447"/>
        <v>0</v>
      </c>
      <c r="BY560" s="46">
        <v>0</v>
      </c>
      <c r="BZ560" s="46">
        <f t="shared" si="448"/>
        <v>0</v>
      </c>
      <c r="CA560" s="47">
        <v>0</v>
      </c>
      <c r="CB560" s="46">
        <f t="shared" si="449"/>
        <v>0</v>
      </c>
      <c r="CC560" s="48">
        <v>0</v>
      </c>
      <c r="CD560" s="46">
        <f t="shared" si="450"/>
        <v>0</v>
      </c>
      <c r="CE560" s="49">
        <v>10</v>
      </c>
      <c r="CF560" s="50">
        <f t="shared" si="413"/>
        <v>5873.0880000000006</v>
      </c>
      <c r="CG560" s="51">
        <v>56471.999999999985</v>
      </c>
      <c r="CH560" s="52"/>
      <c r="CI560" s="52"/>
      <c r="CJ560" s="52"/>
      <c r="CK560" s="53"/>
      <c r="CL560" s="53"/>
      <c r="CM560" s="53"/>
      <c r="CN560" s="53"/>
      <c r="CO560" s="53"/>
      <c r="CP560" s="53"/>
      <c r="CQ560" s="53"/>
      <c r="CR560" s="53"/>
      <c r="CS560" s="53"/>
      <c r="CT560" s="52">
        <f t="shared" si="433"/>
        <v>5873.0880000000006</v>
      </c>
      <c r="CU560" s="52">
        <f t="shared" si="433"/>
        <v>5873.0880000000006</v>
      </c>
      <c r="CV560" s="52">
        <f t="shared" si="433"/>
        <v>5873.0880000000006</v>
      </c>
      <c r="CW560" s="52">
        <f t="shared" si="432"/>
        <v>5873.0880000000006</v>
      </c>
      <c r="CX560" s="52">
        <f t="shared" si="432"/>
        <v>5873.0880000000006</v>
      </c>
      <c r="CY560" s="52">
        <f t="shared" si="432"/>
        <v>5873.0880000000006</v>
      </c>
      <c r="CZ560" s="52">
        <f t="shared" si="432"/>
        <v>5873.0880000000006</v>
      </c>
      <c r="DA560" s="52">
        <f t="shared" si="432"/>
        <v>5873.0880000000006</v>
      </c>
      <c r="DB560" s="52">
        <f t="shared" si="432"/>
        <v>5873.0880000000006</v>
      </c>
      <c r="DC560" s="52">
        <f t="shared" si="432"/>
        <v>5873.0880000000006</v>
      </c>
      <c r="DD560" s="52"/>
      <c r="DE560" s="52"/>
      <c r="DF560" s="52"/>
      <c r="DG560" s="54">
        <v>0</v>
      </c>
      <c r="DH560" s="55">
        <v>10</v>
      </c>
      <c r="DI560" s="56" t="s">
        <v>723</v>
      </c>
      <c r="DJ560" s="57">
        <v>0</v>
      </c>
      <c r="DK560" s="57">
        <v>0</v>
      </c>
      <c r="DL560" s="57">
        <v>0</v>
      </c>
      <c r="DM560" s="57">
        <v>0</v>
      </c>
      <c r="DN560" s="57">
        <v>0</v>
      </c>
      <c r="DO560" s="57">
        <v>0</v>
      </c>
      <c r="DP560" s="58">
        <v>0</v>
      </c>
      <c r="DQ560" s="58">
        <v>0</v>
      </c>
      <c r="DR560" s="58">
        <v>0</v>
      </c>
      <c r="DS560" s="58">
        <v>0</v>
      </c>
    </row>
    <row r="561" spans="1:123" x14ac:dyDescent="0.25">
      <c r="A561" s="30" t="s">
        <v>1759</v>
      </c>
      <c r="B561" s="65">
        <v>2023473</v>
      </c>
      <c r="C561" s="66"/>
      <c r="D561" s="67" t="s">
        <v>725</v>
      </c>
      <c r="E561" s="34" t="s">
        <v>675</v>
      </c>
      <c r="F561" s="34">
        <v>0</v>
      </c>
      <c r="G561" s="34" t="s">
        <v>463</v>
      </c>
      <c r="H561" s="34" t="s">
        <v>722</v>
      </c>
      <c r="I561" s="34" t="s">
        <v>704</v>
      </c>
      <c r="J561" s="34" t="s">
        <v>94</v>
      </c>
      <c r="K561" s="34" t="s">
        <v>529</v>
      </c>
      <c r="L561" s="34" t="s">
        <v>492</v>
      </c>
      <c r="M561" s="36">
        <v>1.04</v>
      </c>
      <c r="N561" s="69" t="s">
        <v>1456</v>
      </c>
      <c r="O561" s="69" t="s">
        <v>30</v>
      </c>
      <c r="P561" s="37" t="s">
        <v>493</v>
      </c>
      <c r="Q561" s="38">
        <v>2023</v>
      </c>
      <c r="R561" s="39" t="s">
        <v>470</v>
      </c>
      <c r="S561" s="37" t="s">
        <v>469</v>
      </c>
      <c r="T561" s="39" t="s">
        <v>494</v>
      </c>
      <c r="U561" s="39" t="s">
        <v>495</v>
      </c>
      <c r="V561" s="39" t="s">
        <v>496</v>
      </c>
      <c r="W561" s="40" t="s">
        <v>705</v>
      </c>
      <c r="X561" s="40" t="s">
        <v>504</v>
      </c>
      <c r="Y561" s="41"/>
      <c r="Z561" s="274">
        <v>0</v>
      </c>
      <c r="AA561" s="42" t="s">
        <v>505</v>
      </c>
      <c r="AB561" s="43">
        <v>240709</v>
      </c>
      <c r="AC561" s="43">
        <v>0</v>
      </c>
      <c r="AD561" s="43"/>
      <c r="AE561" s="43">
        <v>0</v>
      </c>
      <c r="AF561" s="44"/>
      <c r="AG561" s="45">
        <f t="shared" si="411"/>
        <v>240709</v>
      </c>
      <c r="AH561" s="45">
        <f t="shared" si="412"/>
        <v>250337.36000000002</v>
      </c>
      <c r="AI561" s="45">
        <f t="shared" si="416"/>
        <v>250337.36000000002</v>
      </c>
      <c r="AJ561" s="46">
        <v>0</v>
      </c>
      <c r="AK561" s="46">
        <v>0</v>
      </c>
      <c r="AL561" s="46">
        <f t="shared" si="425"/>
        <v>0</v>
      </c>
      <c r="AM561" s="46">
        <v>0</v>
      </c>
      <c r="AN561" s="46">
        <f t="shared" si="434"/>
        <v>0</v>
      </c>
      <c r="AO561" s="46">
        <v>0</v>
      </c>
      <c r="AP561" s="46">
        <f t="shared" si="426"/>
        <v>0</v>
      </c>
      <c r="AQ561" s="46">
        <v>0</v>
      </c>
      <c r="AR561" s="46">
        <f t="shared" si="427"/>
        <v>0</v>
      </c>
      <c r="AS561" s="46">
        <v>0</v>
      </c>
      <c r="AT561" s="46">
        <f t="shared" si="428"/>
        <v>0</v>
      </c>
      <c r="AU561" s="46">
        <v>0</v>
      </c>
      <c r="AV561" s="46">
        <f t="shared" si="429"/>
        <v>0</v>
      </c>
      <c r="AW561" s="46">
        <v>0</v>
      </c>
      <c r="AX561" s="46">
        <f t="shared" si="430"/>
        <v>0</v>
      </c>
      <c r="AY561" s="46">
        <v>0</v>
      </c>
      <c r="AZ561" s="46">
        <f t="shared" si="435"/>
        <v>0</v>
      </c>
      <c r="BA561" s="46">
        <v>120354.5</v>
      </c>
      <c r="BB561" s="46">
        <f t="shared" si="436"/>
        <v>125168.68000000001</v>
      </c>
      <c r="BC561" s="46">
        <v>120354.5</v>
      </c>
      <c r="BD561" s="46">
        <f t="shared" si="437"/>
        <v>125168.68000000001</v>
      </c>
      <c r="BE561" s="46">
        <v>0</v>
      </c>
      <c r="BF561" s="46">
        <f t="shared" si="438"/>
        <v>0</v>
      </c>
      <c r="BG561" s="46">
        <v>0</v>
      </c>
      <c r="BH561" s="46">
        <f t="shared" si="439"/>
        <v>0</v>
      </c>
      <c r="BI561" s="46">
        <v>0</v>
      </c>
      <c r="BJ561" s="46">
        <f t="shared" si="440"/>
        <v>0</v>
      </c>
      <c r="BK561" s="46">
        <v>0</v>
      </c>
      <c r="BL561" s="46">
        <f t="shared" si="441"/>
        <v>0</v>
      </c>
      <c r="BM561" s="46">
        <v>0</v>
      </c>
      <c r="BN561" s="46">
        <f t="shared" si="442"/>
        <v>0</v>
      </c>
      <c r="BO561" s="46">
        <v>0</v>
      </c>
      <c r="BP561" s="46">
        <f t="shared" si="443"/>
        <v>0</v>
      </c>
      <c r="BQ561" s="46">
        <v>0</v>
      </c>
      <c r="BR561" s="46">
        <f t="shared" si="444"/>
        <v>0</v>
      </c>
      <c r="BS561" s="46">
        <v>0</v>
      </c>
      <c r="BT561" s="46">
        <f t="shared" si="445"/>
        <v>0</v>
      </c>
      <c r="BU561" s="46">
        <v>0</v>
      </c>
      <c r="BV561" s="46">
        <f t="shared" si="446"/>
        <v>0</v>
      </c>
      <c r="BW561" s="46">
        <v>0</v>
      </c>
      <c r="BX561" s="46">
        <f t="shared" si="447"/>
        <v>0</v>
      </c>
      <c r="BY561" s="46">
        <v>0</v>
      </c>
      <c r="BZ561" s="46">
        <f t="shared" si="448"/>
        <v>0</v>
      </c>
      <c r="CA561" s="47">
        <v>0</v>
      </c>
      <c r="CB561" s="46">
        <f t="shared" si="449"/>
        <v>0</v>
      </c>
      <c r="CC561" s="48">
        <v>0</v>
      </c>
      <c r="CD561" s="46">
        <f t="shared" si="450"/>
        <v>0</v>
      </c>
      <c r="CE561" s="49">
        <v>10</v>
      </c>
      <c r="CF561" s="50">
        <f t="shared" si="413"/>
        <v>25033.736000000001</v>
      </c>
      <c r="CG561" s="51">
        <v>240708.99999999997</v>
      </c>
      <c r="CH561" s="52"/>
      <c r="CI561" s="52"/>
      <c r="CJ561" s="52"/>
      <c r="CK561" s="53"/>
      <c r="CL561" s="53"/>
      <c r="CM561" s="53"/>
      <c r="CN561" s="53"/>
      <c r="CO561" s="53"/>
      <c r="CP561" s="53"/>
      <c r="CQ561" s="53"/>
      <c r="CR561" s="53"/>
      <c r="CS561" s="53"/>
      <c r="CT561" s="52">
        <f t="shared" si="433"/>
        <v>25033.736000000001</v>
      </c>
      <c r="CU561" s="52">
        <f t="shared" si="433"/>
        <v>25033.736000000001</v>
      </c>
      <c r="CV561" s="52">
        <f t="shared" si="433"/>
        <v>25033.736000000001</v>
      </c>
      <c r="CW561" s="52">
        <f t="shared" si="432"/>
        <v>25033.736000000001</v>
      </c>
      <c r="CX561" s="52">
        <f t="shared" si="432"/>
        <v>25033.736000000001</v>
      </c>
      <c r="CY561" s="52">
        <f t="shared" si="432"/>
        <v>25033.736000000001</v>
      </c>
      <c r="CZ561" s="52">
        <f t="shared" si="432"/>
        <v>25033.736000000001</v>
      </c>
      <c r="DA561" s="52">
        <f t="shared" si="432"/>
        <v>25033.736000000001</v>
      </c>
      <c r="DB561" s="52">
        <f t="shared" si="432"/>
        <v>25033.736000000001</v>
      </c>
      <c r="DC561" s="52">
        <f t="shared" si="432"/>
        <v>25033.736000000001</v>
      </c>
      <c r="DD561" s="52"/>
      <c r="DE561" s="52"/>
      <c r="DF561" s="52"/>
      <c r="DG561" s="54">
        <v>0</v>
      </c>
      <c r="DH561" s="55">
        <v>10</v>
      </c>
      <c r="DI561" s="56" t="s">
        <v>723</v>
      </c>
      <c r="DJ561" s="57">
        <v>0</v>
      </c>
      <c r="DK561" s="57">
        <v>0</v>
      </c>
      <c r="DL561" s="57">
        <v>0</v>
      </c>
      <c r="DM561" s="57">
        <v>0</v>
      </c>
      <c r="DN561" s="57">
        <v>0</v>
      </c>
      <c r="DO561" s="57">
        <v>0</v>
      </c>
      <c r="DP561" s="58">
        <v>0</v>
      </c>
      <c r="DQ561" s="58">
        <v>0</v>
      </c>
      <c r="DR561" s="58">
        <v>0</v>
      </c>
      <c r="DS561" s="58">
        <v>0</v>
      </c>
    </row>
    <row r="562" spans="1:123" x14ac:dyDescent="0.25">
      <c r="A562" s="30" t="s">
        <v>1760</v>
      </c>
      <c r="B562" s="65">
        <v>2023478</v>
      </c>
      <c r="C562" s="66"/>
      <c r="D562" s="67" t="s">
        <v>832</v>
      </c>
      <c r="E562" s="34" t="s">
        <v>478</v>
      </c>
      <c r="F562" s="34" t="s">
        <v>833</v>
      </c>
      <c r="G562" s="34" t="s">
        <v>463</v>
      </c>
      <c r="H562" s="34" t="s">
        <v>722</v>
      </c>
      <c r="I562" s="34" t="s">
        <v>704</v>
      </c>
      <c r="J562" s="34" t="s">
        <v>94</v>
      </c>
      <c r="K562" s="34" t="s">
        <v>491</v>
      </c>
      <c r="L562" s="34" t="s">
        <v>492</v>
      </c>
      <c r="M562" s="36">
        <v>1.04</v>
      </c>
      <c r="N562" s="69" t="s">
        <v>586</v>
      </c>
      <c r="O562" s="69" t="s">
        <v>30</v>
      </c>
      <c r="P562" s="37" t="s">
        <v>493</v>
      </c>
      <c r="Q562" s="38">
        <v>2023</v>
      </c>
      <c r="R562" s="39" t="s">
        <v>30</v>
      </c>
      <c r="S562" s="37" t="s">
        <v>469</v>
      </c>
      <c r="T562" s="39" t="s">
        <v>494</v>
      </c>
      <c r="U562" s="39" t="s">
        <v>495</v>
      </c>
      <c r="V562" s="39" t="s">
        <v>496</v>
      </c>
      <c r="W562" s="40" t="s">
        <v>834</v>
      </c>
      <c r="X562" s="40" t="s">
        <v>680</v>
      </c>
      <c r="Y562" s="41"/>
      <c r="Z562" s="274">
        <v>0</v>
      </c>
      <c r="AA562" s="42"/>
      <c r="AB562" s="43">
        <v>187200</v>
      </c>
      <c r="AC562" s="43">
        <v>0</v>
      </c>
      <c r="AD562" s="43"/>
      <c r="AE562" s="43">
        <v>0</v>
      </c>
      <c r="AF562" s="44"/>
      <c r="AG562" s="45">
        <f t="shared" ref="AG562:AG625" si="451">AJ562+AK562+AM562+AO562+AQ562+AS562+AU562+AW562+AY562+BA562+BC562+BI562+BE562+BG562+BK562+BM562+BO562+BQ562+BS562+BU562+BW562+BY562+CA562+CC562</f>
        <v>187200</v>
      </c>
      <c r="AH562" s="45">
        <f t="shared" ref="AH562:AH625" si="452">AJ562+AL562+AN562+AP562+AR562+AT562+AV562+AX562+AZ562+BB562+BD562+BJ562+BF562+BH562+BL562+BN562+BP562+BR562+BT562+BV562+BX562+BZ562+CB562+CD562</f>
        <v>194688</v>
      </c>
      <c r="AI562" s="45">
        <f t="shared" si="416"/>
        <v>194688</v>
      </c>
      <c r="AJ562" s="46">
        <v>0</v>
      </c>
      <c r="AK562" s="46">
        <v>0</v>
      </c>
      <c r="AL562" s="46">
        <f t="shared" si="425"/>
        <v>0</v>
      </c>
      <c r="AM562" s="46">
        <v>0</v>
      </c>
      <c r="AN562" s="46">
        <f t="shared" si="434"/>
        <v>0</v>
      </c>
      <c r="AO562" s="46">
        <v>0</v>
      </c>
      <c r="AP562" s="46">
        <f t="shared" si="426"/>
        <v>0</v>
      </c>
      <c r="AQ562" s="46">
        <v>0</v>
      </c>
      <c r="AR562" s="46">
        <f t="shared" si="427"/>
        <v>0</v>
      </c>
      <c r="AS562" s="46">
        <v>0</v>
      </c>
      <c r="AT562" s="46">
        <f t="shared" si="428"/>
        <v>0</v>
      </c>
      <c r="AU562" s="46">
        <v>0</v>
      </c>
      <c r="AV562" s="46">
        <f t="shared" si="429"/>
        <v>0</v>
      </c>
      <c r="AW562" s="46">
        <v>0</v>
      </c>
      <c r="AX562" s="46">
        <f t="shared" si="430"/>
        <v>0</v>
      </c>
      <c r="AY562" s="46">
        <v>0</v>
      </c>
      <c r="AZ562" s="46">
        <f t="shared" si="435"/>
        <v>0</v>
      </c>
      <c r="BA562" s="46">
        <v>0</v>
      </c>
      <c r="BB562" s="46">
        <f t="shared" si="436"/>
        <v>0</v>
      </c>
      <c r="BC562" s="46">
        <v>0</v>
      </c>
      <c r="BD562" s="46">
        <f t="shared" si="437"/>
        <v>0</v>
      </c>
      <c r="BE562" s="46">
        <v>0</v>
      </c>
      <c r="BF562" s="46">
        <f t="shared" si="438"/>
        <v>0</v>
      </c>
      <c r="BG562" s="46">
        <v>0</v>
      </c>
      <c r="BH562" s="46">
        <f t="shared" si="439"/>
        <v>0</v>
      </c>
      <c r="BI562" s="46">
        <v>187200</v>
      </c>
      <c r="BJ562" s="46">
        <f t="shared" si="440"/>
        <v>194688</v>
      </c>
      <c r="BK562" s="46">
        <v>0</v>
      </c>
      <c r="BL562" s="46">
        <f t="shared" si="441"/>
        <v>0</v>
      </c>
      <c r="BM562" s="46">
        <v>0</v>
      </c>
      <c r="BN562" s="46">
        <f t="shared" si="442"/>
        <v>0</v>
      </c>
      <c r="BO562" s="46">
        <v>0</v>
      </c>
      <c r="BP562" s="46">
        <f t="shared" si="443"/>
        <v>0</v>
      </c>
      <c r="BQ562" s="46">
        <v>0</v>
      </c>
      <c r="BR562" s="46">
        <f t="shared" si="444"/>
        <v>0</v>
      </c>
      <c r="BS562" s="46">
        <v>0</v>
      </c>
      <c r="BT562" s="46">
        <f t="shared" si="445"/>
        <v>0</v>
      </c>
      <c r="BU562" s="46">
        <v>0</v>
      </c>
      <c r="BV562" s="46">
        <f t="shared" si="446"/>
        <v>0</v>
      </c>
      <c r="BW562" s="46">
        <v>0</v>
      </c>
      <c r="BX562" s="46">
        <f t="shared" si="447"/>
        <v>0</v>
      </c>
      <c r="BY562" s="46">
        <v>0</v>
      </c>
      <c r="BZ562" s="46">
        <f t="shared" si="448"/>
        <v>0</v>
      </c>
      <c r="CA562" s="47">
        <v>0</v>
      </c>
      <c r="CB562" s="46">
        <f t="shared" si="449"/>
        <v>0</v>
      </c>
      <c r="CC562" s="48">
        <v>0</v>
      </c>
      <c r="CD562" s="46">
        <f t="shared" si="450"/>
        <v>0</v>
      </c>
      <c r="CE562" s="49">
        <v>7</v>
      </c>
      <c r="CF562" s="50">
        <f t="shared" si="413"/>
        <v>27812.571428571428</v>
      </c>
      <c r="CG562" s="51">
        <v>187199.99999999997</v>
      </c>
      <c r="CH562" s="52"/>
      <c r="CI562" s="52"/>
      <c r="CJ562" s="52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2">
        <f t="shared" si="432"/>
        <v>27812.571428571428</v>
      </c>
      <c r="CX562" s="52">
        <f t="shared" si="432"/>
        <v>27812.571428571428</v>
      </c>
      <c r="CY562" s="52">
        <f t="shared" si="432"/>
        <v>27812.571428571428</v>
      </c>
      <c r="CZ562" s="52">
        <f t="shared" si="432"/>
        <v>27812.571428571428</v>
      </c>
      <c r="DA562" s="52">
        <f t="shared" si="432"/>
        <v>27812.571428571428</v>
      </c>
      <c r="DB562" s="52">
        <f t="shared" si="432"/>
        <v>27812.571428571428</v>
      </c>
      <c r="DC562" s="52">
        <f t="shared" si="432"/>
        <v>27812.571428571428</v>
      </c>
      <c r="DD562" s="52"/>
      <c r="DE562" s="53"/>
      <c r="DF562" s="53"/>
      <c r="DG562" s="54">
        <v>0</v>
      </c>
      <c r="DH562" s="55">
        <v>7</v>
      </c>
      <c r="DI562" s="56" t="s">
        <v>756</v>
      </c>
      <c r="DJ562" s="57">
        <v>0</v>
      </c>
      <c r="DK562" s="57">
        <v>0</v>
      </c>
      <c r="DL562" s="57">
        <v>0</v>
      </c>
      <c r="DM562" s="57">
        <v>0</v>
      </c>
      <c r="DN562" s="57">
        <v>0</v>
      </c>
      <c r="DO562" s="57">
        <v>0</v>
      </c>
      <c r="DP562" s="58">
        <v>0</v>
      </c>
      <c r="DQ562" s="58">
        <v>0</v>
      </c>
      <c r="DR562" s="58">
        <v>0</v>
      </c>
      <c r="DS562" s="58">
        <v>0</v>
      </c>
    </row>
    <row r="563" spans="1:123" x14ac:dyDescent="0.25">
      <c r="A563" s="30" t="s">
        <v>1761</v>
      </c>
      <c r="B563" s="65">
        <v>2023479</v>
      </c>
      <c r="C563" s="66"/>
      <c r="D563" s="67" t="s">
        <v>1282</v>
      </c>
      <c r="E563" s="34" t="s">
        <v>478</v>
      </c>
      <c r="F563" s="34" t="s">
        <v>833</v>
      </c>
      <c r="G563" s="34" t="s">
        <v>534</v>
      </c>
      <c r="H563" s="34" t="s">
        <v>722</v>
      </c>
      <c r="I563" s="34" t="s">
        <v>704</v>
      </c>
      <c r="J563" s="34" t="s">
        <v>221</v>
      </c>
      <c r="K563" s="34" t="s">
        <v>491</v>
      </c>
      <c r="L563" s="34" t="s">
        <v>492</v>
      </c>
      <c r="M563" s="36">
        <v>1.04</v>
      </c>
      <c r="N563" s="69" t="s">
        <v>586</v>
      </c>
      <c r="O563" s="69" t="s">
        <v>30</v>
      </c>
      <c r="P563" s="37" t="s">
        <v>493</v>
      </c>
      <c r="Q563" s="38">
        <v>2023</v>
      </c>
      <c r="R563" s="39" t="s">
        <v>30</v>
      </c>
      <c r="S563" s="37" t="s">
        <v>469</v>
      </c>
      <c r="T563" s="39" t="s">
        <v>494</v>
      </c>
      <c r="U563" s="39" t="s">
        <v>495</v>
      </c>
      <c r="V563" s="39" t="s">
        <v>496</v>
      </c>
      <c r="W563" s="40" t="s">
        <v>834</v>
      </c>
      <c r="X563" s="40" t="s">
        <v>680</v>
      </c>
      <c r="Y563" s="41"/>
      <c r="Z563" s="274">
        <v>0</v>
      </c>
      <c r="AA563" s="42"/>
      <c r="AB563" s="43">
        <v>10400</v>
      </c>
      <c r="AC563" s="43">
        <v>0</v>
      </c>
      <c r="AD563" s="43"/>
      <c r="AE563" s="43">
        <v>0</v>
      </c>
      <c r="AF563" s="44"/>
      <c r="AG563" s="45">
        <f t="shared" si="451"/>
        <v>10400</v>
      </c>
      <c r="AH563" s="45">
        <f t="shared" si="452"/>
        <v>10816</v>
      </c>
      <c r="AI563" s="45">
        <f t="shared" si="416"/>
        <v>10816</v>
      </c>
      <c r="AJ563" s="46">
        <v>0</v>
      </c>
      <c r="AK563" s="46">
        <v>0</v>
      </c>
      <c r="AL563" s="46">
        <f t="shared" si="425"/>
        <v>0</v>
      </c>
      <c r="AM563" s="46">
        <v>0</v>
      </c>
      <c r="AN563" s="46">
        <f t="shared" si="434"/>
        <v>0</v>
      </c>
      <c r="AO563" s="46">
        <v>0</v>
      </c>
      <c r="AP563" s="46">
        <f t="shared" si="426"/>
        <v>0</v>
      </c>
      <c r="AQ563" s="46">
        <v>0</v>
      </c>
      <c r="AR563" s="46">
        <f t="shared" si="427"/>
        <v>0</v>
      </c>
      <c r="AS563" s="46">
        <v>0</v>
      </c>
      <c r="AT563" s="46">
        <f t="shared" si="428"/>
        <v>0</v>
      </c>
      <c r="AU563" s="46">
        <v>0</v>
      </c>
      <c r="AV563" s="46">
        <f t="shared" si="429"/>
        <v>0</v>
      </c>
      <c r="AW563" s="46">
        <v>0</v>
      </c>
      <c r="AX563" s="46">
        <f t="shared" si="430"/>
        <v>0</v>
      </c>
      <c r="AY563" s="46">
        <v>0</v>
      </c>
      <c r="AZ563" s="46">
        <f t="shared" si="435"/>
        <v>0</v>
      </c>
      <c r="BA563" s="46">
        <v>0</v>
      </c>
      <c r="BB563" s="46">
        <f t="shared" si="436"/>
        <v>0</v>
      </c>
      <c r="BC563" s="46">
        <v>10400</v>
      </c>
      <c r="BD563" s="46">
        <f t="shared" si="437"/>
        <v>10816</v>
      </c>
      <c r="BE563" s="46">
        <v>0</v>
      </c>
      <c r="BF563" s="46">
        <f t="shared" si="438"/>
        <v>0</v>
      </c>
      <c r="BG563" s="46">
        <v>0</v>
      </c>
      <c r="BH563" s="46">
        <f t="shared" si="439"/>
        <v>0</v>
      </c>
      <c r="BI563" s="46">
        <v>0</v>
      </c>
      <c r="BJ563" s="46">
        <f t="shared" si="440"/>
        <v>0</v>
      </c>
      <c r="BK563" s="46">
        <v>0</v>
      </c>
      <c r="BL563" s="46">
        <f t="shared" si="441"/>
        <v>0</v>
      </c>
      <c r="BM563" s="46">
        <v>0</v>
      </c>
      <c r="BN563" s="46">
        <f t="shared" si="442"/>
        <v>0</v>
      </c>
      <c r="BO563" s="46">
        <v>0</v>
      </c>
      <c r="BP563" s="46">
        <f t="shared" si="443"/>
        <v>0</v>
      </c>
      <c r="BQ563" s="46">
        <v>0</v>
      </c>
      <c r="BR563" s="46">
        <f t="shared" si="444"/>
        <v>0</v>
      </c>
      <c r="BS563" s="46">
        <v>0</v>
      </c>
      <c r="BT563" s="46">
        <f t="shared" si="445"/>
        <v>0</v>
      </c>
      <c r="BU563" s="46">
        <v>0</v>
      </c>
      <c r="BV563" s="46">
        <f t="shared" si="446"/>
        <v>0</v>
      </c>
      <c r="BW563" s="46">
        <v>0</v>
      </c>
      <c r="BX563" s="46">
        <f t="shared" si="447"/>
        <v>0</v>
      </c>
      <c r="BY563" s="46">
        <v>0</v>
      </c>
      <c r="BZ563" s="46">
        <f t="shared" si="448"/>
        <v>0</v>
      </c>
      <c r="CA563" s="47">
        <v>0</v>
      </c>
      <c r="CB563" s="46">
        <f t="shared" si="449"/>
        <v>0</v>
      </c>
      <c r="CC563" s="48">
        <v>0</v>
      </c>
      <c r="CD563" s="46">
        <f t="shared" si="450"/>
        <v>0</v>
      </c>
      <c r="CE563" s="49">
        <v>10</v>
      </c>
      <c r="CF563" s="50">
        <f t="shared" si="413"/>
        <v>1081.5999999999999</v>
      </c>
      <c r="CG563" s="51">
        <v>10400</v>
      </c>
      <c r="CH563" s="52"/>
      <c r="CI563" s="52"/>
      <c r="CJ563" s="52"/>
      <c r="CK563" s="53"/>
      <c r="CL563" s="53"/>
      <c r="CM563" s="53"/>
      <c r="CN563" s="53"/>
      <c r="CO563" s="53"/>
      <c r="CP563" s="53"/>
      <c r="CQ563" s="53"/>
      <c r="CR563" s="53"/>
      <c r="CS563" s="53"/>
      <c r="CT563" s="52">
        <f t="shared" ref="CT563:DF578" si="453">$CF563</f>
        <v>1081.5999999999999</v>
      </c>
      <c r="CU563" s="52">
        <f t="shared" si="453"/>
        <v>1081.5999999999999</v>
      </c>
      <c r="CV563" s="52">
        <f t="shared" si="453"/>
        <v>1081.5999999999999</v>
      </c>
      <c r="CW563" s="52">
        <f t="shared" si="432"/>
        <v>1081.5999999999999</v>
      </c>
      <c r="CX563" s="52">
        <f t="shared" si="432"/>
        <v>1081.5999999999999</v>
      </c>
      <c r="CY563" s="52">
        <f t="shared" si="432"/>
        <v>1081.5999999999999</v>
      </c>
      <c r="CZ563" s="52">
        <f t="shared" si="432"/>
        <v>1081.5999999999999</v>
      </c>
      <c r="DA563" s="52">
        <f t="shared" si="432"/>
        <v>1081.5999999999999</v>
      </c>
      <c r="DB563" s="52">
        <f t="shared" si="432"/>
        <v>1081.5999999999999</v>
      </c>
      <c r="DC563" s="52">
        <f t="shared" si="432"/>
        <v>1081.5999999999999</v>
      </c>
      <c r="DD563" s="53"/>
      <c r="DE563" s="53"/>
      <c r="DF563" s="53"/>
      <c r="DG563" s="54">
        <v>0</v>
      </c>
      <c r="DH563" s="55">
        <v>10</v>
      </c>
      <c r="DI563" s="56" t="s">
        <v>756</v>
      </c>
      <c r="DJ563" s="57">
        <v>0</v>
      </c>
      <c r="DK563" s="57">
        <v>0</v>
      </c>
      <c r="DL563" s="57">
        <v>0</v>
      </c>
      <c r="DM563" s="57">
        <v>0</v>
      </c>
      <c r="DN563" s="57">
        <v>0</v>
      </c>
      <c r="DO563" s="57">
        <v>0</v>
      </c>
      <c r="DP563" s="58">
        <v>0</v>
      </c>
      <c r="DQ563" s="58">
        <v>0</v>
      </c>
      <c r="DR563" s="58">
        <v>0</v>
      </c>
      <c r="DS563" s="58">
        <v>0</v>
      </c>
    </row>
    <row r="564" spans="1:123" x14ac:dyDescent="0.25">
      <c r="A564" s="30" t="s">
        <v>1762</v>
      </c>
      <c r="B564" s="65">
        <v>2023480</v>
      </c>
      <c r="C564" s="66"/>
      <c r="D564" s="67" t="s">
        <v>1284</v>
      </c>
      <c r="E564" s="34" t="s">
        <v>478</v>
      </c>
      <c r="F564" s="34" t="s">
        <v>833</v>
      </c>
      <c r="G564" s="34" t="s">
        <v>534</v>
      </c>
      <c r="H564" s="34" t="s">
        <v>722</v>
      </c>
      <c r="I564" s="34" t="s">
        <v>704</v>
      </c>
      <c r="J564" s="34" t="s">
        <v>221</v>
      </c>
      <c r="K564" s="34" t="s">
        <v>491</v>
      </c>
      <c r="L564" s="34" t="s">
        <v>492</v>
      </c>
      <c r="M564" s="36">
        <v>1.04</v>
      </c>
      <c r="N564" s="69" t="s">
        <v>586</v>
      </c>
      <c r="O564" s="69" t="s">
        <v>30</v>
      </c>
      <c r="P564" s="37" t="s">
        <v>493</v>
      </c>
      <c r="Q564" s="38">
        <v>2023</v>
      </c>
      <c r="R564" s="39" t="s">
        <v>30</v>
      </c>
      <c r="S564" s="37" t="s">
        <v>469</v>
      </c>
      <c r="T564" s="39" t="s">
        <v>494</v>
      </c>
      <c r="U564" s="39" t="s">
        <v>495</v>
      </c>
      <c r="V564" s="39" t="s">
        <v>496</v>
      </c>
      <c r="W564" s="40" t="s">
        <v>834</v>
      </c>
      <c r="X564" s="40" t="s">
        <v>680</v>
      </c>
      <c r="Y564" s="41"/>
      <c r="Z564" s="274">
        <v>0</v>
      </c>
      <c r="AA564" s="42"/>
      <c r="AB564" s="43">
        <v>21840</v>
      </c>
      <c r="AC564" s="43">
        <v>0</v>
      </c>
      <c r="AD564" s="43"/>
      <c r="AE564" s="43">
        <v>0</v>
      </c>
      <c r="AF564" s="44"/>
      <c r="AG564" s="45">
        <f t="shared" si="451"/>
        <v>21840</v>
      </c>
      <c r="AH564" s="45">
        <f t="shared" si="452"/>
        <v>22713.600000000002</v>
      </c>
      <c r="AI564" s="45">
        <f t="shared" si="416"/>
        <v>22713.600000000002</v>
      </c>
      <c r="AJ564" s="46">
        <v>0</v>
      </c>
      <c r="AK564" s="46">
        <v>0</v>
      </c>
      <c r="AL564" s="46">
        <f t="shared" si="425"/>
        <v>0</v>
      </c>
      <c r="AM564" s="46">
        <v>0</v>
      </c>
      <c r="AN564" s="46">
        <f t="shared" si="434"/>
        <v>0</v>
      </c>
      <c r="AO564" s="46">
        <v>0</v>
      </c>
      <c r="AP564" s="46">
        <f t="shared" si="426"/>
        <v>0</v>
      </c>
      <c r="AQ564" s="46">
        <v>0</v>
      </c>
      <c r="AR564" s="46">
        <f t="shared" si="427"/>
        <v>0</v>
      </c>
      <c r="AS564" s="46">
        <v>0</v>
      </c>
      <c r="AT564" s="46">
        <f t="shared" si="428"/>
        <v>0</v>
      </c>
      <c r="AU564" s="46">
        <v>0</v>
      </c>
      <c r="AV564" s="46">
        <f t="shared" si="429"/>
        <v>0</v>
      </c>
      <c r="AW564" s="46">
        <v>0</v>
      </c>
      <c r="AX564" s="46">
        <f t="shared" si="430"/>
        <v>0</v>
      </c>
      <c r="AY564" s="46">
        <v>0</v>
      </c>
      <c r="AZ564" s="46">
        <f t="shared" si="435"/>
        <v>0</v>
      </c>
      <c r="BA564" s="46">
        <v>0</v>
      </c>
      <c r="BB564" s="46">
        <f t="shared" si="436"/>
        <v>0</v>
      </c>
      <c r="BC564" s="46">
        <v>21840</v>
      </c>
      <c r="BD564" s="46">
        <f t="shared" si="437"/>
        <v>22713.600000000002</v>
      </c>
      <c r="BE564" s="46">
        <v>0</v>
      </c>
      <c r="BF564" s="46">
        <f t="shared" si="438"/>
        <v>0</v>
      </c>
      <c r="BG564" s="46">
        <v>0</v>
      </c>
      <c r="BH564" s="46">
        <f t="shared" si="439"/>
        <v>0</v>
      </c>
      <c r="BI564" s="46">
        <v>0</v>
      </c>
      <c r="BJ564" s="46">
        <f t="shared" si="440"/>
        <v>0</v>
      </c>
      <c r="BK564" s="46">
        <v>0</v>
      </c>
      <c r="BL564" s="46">
        <f t="shared" si="441"/>
        <v>0</v>
      </c>
      <c r="BM564" s="46">
        <v>0</v>
      </c>
      <c r="BN564" s="46">
        <f t="shared" si="442"/>
        <v>0</v>
      </c>
      <c r="BO564" s="46">
        <v>0</v>
      </c>
      <c r="BP564" s="46">
        <f t="shared" si="443"/>
        <v>0</v>
      </c>
      <c r="BQ564" s="46">
        <v>0</v>
      </c>
      <c r="BR564" s="46">
        <f t="shared" si="444"/>
        <v>0</v>
      </c>
      <c r="BS564" s="46">
        <v>0</v>
      </c>
      <c r="BT564" s="46">
        <f t="shared" si="445"/>
        <v>0</v>
      </c>
      <c r="BU564" s="46">
        <v>0</v>
      </c>
      <c r="BV564" s="46">
        <f t="shared" si="446"/>
        <v>0</v>
      </c>
      <c r="BW564" s="46">
        <v>0</v>
      </c>
      <c r="BX564" s="46">
        <f t="shared" si="447"/>
        <v>0</v>
      </c>
      <c r="BY564" s="46">
        <v>0</v>
      </c>
      <c r="BZ564" s="46">
        <f t="shared" si="448"/>
        <v>0</v>
      </c>
      <c r="CA564" s="47">
        <v>0</v>
      </c>
      <c r="CB564" s="46">
        <f t="shared" si="449"/>
        <v>0</v>
      </c>
      <c r="CC564" s="48">
        <v>0</v>
      </c>
      <c r="CD564" s="46">
        <f t="shared" si="450"/>
        <v>0</v>
      </c>
      <c r="CE564" s="49">
        <v>10</v>
      </c>
      <c r="CF564" s="50">
        <f t="shared" si="413"/>
        <v>2271.36</v>
      </c>
      <c r="CG564" s="51">
        <v>21840</v>
      </c>
      <c r="CH564" s="52"/>
      <c r="CI564" s="52"/>
      <c r="CJ564" s="52"/>
      <c r="CK564" s="53"/>
      <c r="CL564" s="53"/>
      <c r="CM564" s="53"/>
      <c r="CN564" s="53"/>
      <c r="CO564" s="53"/>
      <c r="CP564" s="53"/>
      <c r="CQ564" s="53"/>
      <c r="CR564" s="53"/>
      <c r="CS564" s="53"/>
      <c r="CT564" s="52">
        <f t="shared" si="453"/>
        <v>2271.36</v>
      </c>
      <c r="CU564" s="52">
        <f t="shared" si="453"/>
        <v>2271.36</v>
      </c>
      <c r="CV564" s="52">
        <f t="shared" si="453"/>
        <v>2271.36</v>
      </c>
      <c r="CW564" s="52">
        <f t="shared" si="432"/>
        <v>2271.36</v>
      </c>
      <c r="CX564" s="52">
        <f t="shared" si="432"/>
        <v>2271.36</v>
      </c>
      <c r="CY564" s="52">
        <f t="shared" si="432"/>
        <v>2271.36</v>
      </c>
      <c r="CZ564" s="52">
        <f t="shared" si="432"/>
        <v>2271.36</v>
      </c>
      <c r="DA564" s="52">
        <f t="shared" si="432"/>
        <v>2271.36</v>
      </c>
      <c r="DB564" s="52">
        <f t="shared" si="432"/>
        <v>2271.36</v>
      </c>
      <c r="DC564" s="52">
        <f t="shared" si="432"/>
        <v>2271.36</v>
      </c>
      <c r="DD564" s="53"/>
      <c r="DE564" s="53"/>
      <c r="DF564" s="53"/>
      <c r="DG564" s="54">
        <v>0</v>
      </c>
      <c r="DH564" s="55">
        <v>10</v>
      </c>
      <c r="DI564" s="56" t="s">
        <v>756</v>
      </c>
      <c r="DJ564" s="57">
        <v>0</v>
      </c>
      <c r="DK564" s="57">
        <v>0</v>
      </c>
      <c r="DL564" s="57">
        <v>0</v>
      </c>
      <c r="DM564" s="57">
        <v>0</v>
      </c>
      <c r="DN564" s="57">
        <v>0</v>
      </c>
      <c r="DO564" s="57">
        <v>0</v>
      </c>
      <c r="DP564" s="58">
        <v>0</v>
      </c>
      <c r="DQ564" s="58">
        <v>0</v>
      </c>
      <c r="DR564" s="58">
        <v>0</v>
      </c>
      <c r="DS564" s="58">
        <v>0</v>
      </c>
    </row>
    <row r="565" spans="1:123" x14ac:dyDescent="0.25">
      <c r="A565" s="30" t="s">
        <v>1763</v>
      </c>
      <c r="B565" s="65">
        <v>2023481</v>
      </c>
      <c r="C565" s="66"/>
      <c r="D565" s="67" t="s">
        <v>1286</v>
      </c>
      <c r="E565" s="34" t="s">
        <v>478</v>
      </c>
      <c r="F565" s="34" t="s">
        <v>833</v>
      </c>
      <c r="G565" s="34" t="s">
        <v>534</v>
      </c>
      <c r="H565" s="34" t="s">
        <v>722</v>
      </c>
      <c r="I565" s="34" t="s">
        <v>704</v>
      </c>
      <c r="J565" s="34" t="s">
        <v>221</v>
      </c>
      <c r="K565" s="34" t="s">
        <v>491</v>
      </c>
      <c r="L565" s="34" t="s">
        <v>492</v>
      </c>
      <c r="M565" s="36">
        <v>1.04</v>
      </c>
      <c r="N565" s="69" t="s">
        <v>586</v>
      </c>
      <c r="O565" s="69" t="s">
        <v>30</v>
      </c>
      <c r="P565" s="37" t="s">
        <v>493</v>
      </c>
      <c r="Q565" s="38">
        <v>2023</v>
      </c>
      <c r="R565" s="39" t="s">
        <v>30</v>
      </c>
      <c r="S565" s="37" t="s">
        <v>469</v>
      </c>
      <c r="T565" s="39" t="s">
        <v>494</v>
      </c>
      <c r="U565" s="39" t="s">
        <v>495</v>
      </c>
      <c r="V565" s="39" t="s">
        <v>496</v>
      </c>
      <c r="W565" s="40" t="s">
        <v>834</v>
      </c>
      <c r="X565" s="40" t="s">
        <v>680</v>
      </c>
      <c r="Y565" s="41"/>
      <c r="Z565" s="274">
        <v>0</v>
      </c>
      <c r="AA565" s="42"/>
      <c r="AB565" s="43">
        <v>60320</v>
      </c>
      <c r="AC565" s="43">
        <v>0</v>
      </c>
      <c r="AD565" s="43"/>
      <c r="AE565" s="43">
        <v>0</v>
      </c>
      <c r="AF565" s="44"/>
      <c r="AG565" s="45">
        <f t="shared" si="451"/>
        <v>60320</v>
      </c>
      <c r="AH565" s="45">
        <f t="shared" si="452"/>
        <v>62732.800000000003</v>
      </c>
      <c r="AI565" s="45">
        <f t="shared" si="416"/>
        <v>62732.800000000003</v>
      </c>
      <c r="AJ565" s="46">
        <v>0</v>
      </c>
      <c r="AK565" s="46">
        <v>0</v>
      </c>
      <c r="AL565" s="46">
        <f t="shared" si="425"/>
        <v>0</v>
      </c>
      <c r="AM565" s="46">
        <v>0</v>
      </c>
      <c r="AN565" s="46">
        <f t="shared" si="434"/>
        <v>0</v>
      </c>
      <c r="AO565" s="46">
        <v>0</v>
      </c>
      <c r="AP565" s="46">
        <f t="shared" si="426"/>
        <v>0</v>
      </c>
      <c r="AQ565" s="46">
        <v>0</v>
      </c>
      <c r="AR565" s="46">
        <f t="shared" si="427"/>
        <v>0</v>
      </c>
      <c r="AS565" s="46">
        <v>0</v>
      </c>
      <c r="AT565" s="46">
        <f t="shared" si="428"/>
        <v>0</v>
      </c>
      <c r="AU565" s="46">
        <v>0</v>
      </c>
      <c r="AV565" s="46">
        <f t="shared" si="429"/>
        <v>0</v>
      </c>
      <c r="AW565" s="46">
        <v>0</v>
      </c>
      <c r="AX565" s="46">
        <f t="shared" si="430"/>
        <v>0</v>
      </c>
      <c r="AY565" s="46">
        <v>0</v>
      </c>
      <c r="AZ565" s="46">
        <f t="shared" si="435"/>
        <v>0</v>
      </c>
      <c r="BA565" s="46">
        <v>0</v>
      </c>
      <c r="BB565" s="46">
        <f t="shared" si="436"/>
        <v>0</v>
      </c>
      <c r="BC565" s="46">
        <v>60320</v>
      </c>
      <c r="BD565" s="46">
        <f t="shared" si="437"/>
        <v>62732.800000000003</v>
      </c>
      <c r="BE565" s="46">
        <v>0</v>
      </c>
      <c r="BF565" s="46">
        <f t="shared" si="438"/>
        <v>0</v>
      </c>
      <c r="BG565" s="46">
        <v>0</v>
      </c>
      <c r="BH565" s="46">
        <f t="shared" si="439"/>
        <v>0</v>
      </c>
      <c r="BI565" s="46">
        <v>0</v>
      </c>
      <c r="BJ565" s="46">
        <f t="shared" si="440"/>
        <v>0</v>
      </c>
      <c r="BK565" s="46">
        <v>0</v>
      </c>
      <c r="BL565" s="46">
        <f t="shared" si="441"/>
        <v>0</v>
      </c>
      <c r="BM565" s="46">
        <v>0</v>
      </c>
      <c r="BN565" s="46">
        <f t="shared" si="442"/>
        <v>0</v>
      </c>
      <c r="BO565" s="46">
        <v>0</v>
      </c>
      <c r="BP565" s="46">
        <f t="shared" si="443"/>
        <v>0</v>
      </c>
      <c r="BQ565" s="46">
        <v>0</v>
      </c>
      <c r="BR565" s="46">
        <f t="shared" si="444"/>
        <v>0</v>
      </c>
      <c r="BS565" s="46">
        <v>0</v>
      </c>
      <c r="BT565" s="46">
        <f t="shared" si="445"/>
        <v>0</v>
      </c>
      <c r="BU565" s="46">
        <v>0</v>
      </c>
      <c r="BV565" s="46">
        <f t="shared" si="446"/>
        <v>0</v>
      </c>
      <c r="BW565" s="46">
        <v>0</v>
      </c>
      <c r="BX565" s="46">
        <f t="shared" si="447"/>
        <v>0</v>
      </c>
      <c r="BY565" s="46">
        <v>0</v>
      </c>
      <c r="BZ565" s="46">
        <f t="shared" si="448"/>
        <v>0</v>
      </c>
      <c r="CA565" s="47">
        <v>0</v>
      </c>
      <c r="CB565" s="46">
        <f t="shared" si="449"/>
        <v>0</v>
      </c>
      <c r="CC565" s="48">
        <v>0</v>
      </c>
      <c r="CD565" s="46">
        <f t="shared" si="450"/>
        <v>0</v>
      </c>
      <c r="CE565" s="49">
        <v>10</v>
      </c>
      <c r="CF565" s="50">
        <f t="shared" si="413"/>
        <v>6273.2800000000007</v>
      </c>
      <c r="CG565" s="51">
        <v>60320</v>
      </c>
      <c r="CH565" s="52"/>
      <c r="CI565" s="52"/>
      <c r="CJ565" s="52"/>
      <c r="CK565" s="53"/>
      <c r="CL565" s="53"/>
      <c r="CM565" s="53"/>
      <c r="CN565" s="53"/>
      <c r="CO565" s="53"/>
      <c r="CP565" s="53"/>
      <c r="CQ565" s="53"/>
      <c r="CR565" s="53"/>
      <c r="CS565" s="53"/>
      <c r="CT565" s="52">
        <f t="shared" si="453"/>
        <v>6273.2800000000007</v>
      </c>
      <c r="CU565" s="52">
        <f t="shared" si="453"/>
        <v>6273.2800000000007</v>
      </c>
      <c r="CV565" s="52">
        <f t="shared" si="453"/>
        <v>6273.2800000000007</v>
      </c>
      <c r="CW565" s="52">
        <f t="shared" si="453"/>
        <v>6273.2800000000007</v>
      </c>
      <c r="CX565" s="52">
        <f t="shared" si="453"/>
        <v>6273.2800000000007</v>
      </c>
      <c r="CY565" s="52">
        <f t="shared" si="453"/>
        <v>6273.2800000000007</v>
      </c>
      <c r="CZ565" s="52">
        <f t="shared" si="453"/>
        <v>6273.2800000000007</v>
      </c>
      <c r="DA565" s="52">
        <f t="shared" si="453"/>
        <v>6273.2800000000007</v>
      </c>
      <c r="DB565" s="52">
        <f t="shared" si="453"/>
        <v>6273.2800000000007</v>
      </c>
      <c r="DC565" s="52">
        <f t="shared" si="453"/>
        <v>6273.2800000000007</v>
      </c>
      <c r="DD565" s="53"/>
      <c r="DE565" s="53"/>
      <c r="DF565" s="53"/>
      <c r="DG565" s="54">
        <v>0</v>
      </c>
      <c r="DH565" s="55">
        <v>10</v>
      </c>
      <c r="DI565" s="56" t="s">
        <v>756</v>
      </c>
      <c r="DJ565" s="57">
        <v>0</v>
      </c>
      <c r="DK565" s="57">
        <v>0</v>
      </c>
      <c r="DL565" s="57">
        <v>0</v>
      </c>
      <c r="DM565" s="57">
        <v>0</v>
      </c>
      <c r="DN565" s="57">
        <v>0</v>
      </c>
      <c r="DO565" s="57">
        <v>0</v>
      </c>
      <c r="DP565" s="58">
        <v>0</v>
      </c>
      <c r="DQ565" s="58">
        <v>0</v>
      </c>
      <c r="DR565" s="58">
        <v>0</v>
      </c>
      <c r="DS565" s="58">
        <v>0</v>
      </c>
    </row>
    <row r="566" spans="1:123" x14ac:dyDescent="0.25">
      <c r="A566" s="30" t="s">
        <v>1764</v>
      </c>
      <c r="B566" s="65">
        <v>2023482</v>
      </c>
      <c r="C566" s="66"/>
      <c r="D566" s="67" t="s">
        <v>1288</v>
      </c>
      <c r="E566" s="34" t="s">
        <v>478</v>
      </c>
      <c r="F566" s="34" t="s">
        <v>833</v>
      </c>
      <c r="G566" s="34" t="s">
        <v>534</v>
      </c>
      <c r="H566" s="34" t="s">
        <v>722</v>
      </c>
      <c r="I566" s="34" t="s">
        <v>704</v>
      </c>
      <c r="J566" s="34" t="s">
        <v>221</v>
      </c>
      <c r="K566" s="34" t="s">
        <v>491</v>
      </c>
      <c r="L566" s="34" t="s">
        <v>492</v>
      </c>
      <c r="M566" s="36">
        <v>1.04</v>
      </c>
      <c r="N566" s="69" t="s">
        <v>586</v>
      </c>
      <c r="O566" s="69" t="s">
        <v>30</v>
      </c>
      <c r="P566" s="37" t="s">
        <v>493</v>
      </c>
      <c r="Q566" s="38">
        <v>2023</v>
      </c>
      <c r="R566" s="39" t="s">
        <v>30</v>
      </c>
      <c r="S566" s="37" t="s">
        <v>469</v>
      </c>
      <c r="T566" s="39" t="s">
        <v>494</v>
      </c>
      <c r="U566" s="39" t="s">
        <v>495</v>
      </c>
      <c r="V566" s="39" t="s">
        <v>496</v>
      </c>
      <c r="W566" s="40" t="s">
        <v>834</v>
      </c>
      <c r="X566" s="40" t="s">
        <v>680</v>
      </c>
      <c r="Y566" s="41"/>
      <c r="Z566" s="274">
        <v>0</v>
      </c>
      <c r="AA566" s="42"/>
      <c r="AB566" s="43">
        <v>46800</v>
      </c>
      <c r="AC566" s="43">
        <v>0</v>
      </c>
      <c r="AD566" s="43"/>
      <c r="AE566" s="43">
        <v>0</v>
      </c>
      <c r="AF566" s="44"/>
      <c r="AG566" s="45">
        <f t="shared" si="451"/>
        <v>46800</v>
      </c>
      <c r="AH566" s="45">
        <f t="shared" si="452"/>
        <v>48672</v>
      </c>
      <c r="AI566" s="45">
        <f t="shared" si="416"/>
        <v>48672</v>
      </c>
      <c r="AJ566" s="46">
        <v>0</v>
      </c>
      <c r="AK566" s="46">
        <v>0</v>
      </c>
      <c r="AL566" s="46">
        <f t="shared" si="425"/>
        <v>0</v>
      </c>
      <c r="AM566" s="46">
        <v>0</v>
      </c>
      <c r="AN566" s="46">
        <f t="shared" si="434"/>
        <v>0</v>
      </c>
      <c r="AO566" s="46">
        <v>0</v>
      </c>
      <c r="AP566" s="46">
        <f t="shared" si="426"/>
        <v>0</v>
      </c>
      <c r="AQ566" s="46">
        <v>0</v>
      </c>
      <c r="AR566" s="46">
        <f t="shared" si="427"/>
        <v>0</v>
      </c>
      <c r="AS566" s="46">
        <v>0</v>
      </c>
      <c r="AT566" s="46">
        <f t="shared" si="428"/>
        <v>0</v>
      </c>
      <c r="AU566" s="46">
        <v>0</v>
      </c>
      <c r="AV566" s="46">
        <f t="shared" si="429"/>
        <v>0</v>
      </c>
      <c r="AW566" s="46">
        <v>0</v>
      </c>
      <c r="AX566" s="46">
        <f t="shared" si="430"/>
        <v>0</v>
      </c>
      <c r="AY566" s="46">
        <v>0</v>
      </c>
      <c r="AZ566" s="46">
        <f t="shared" si="435"/>
        <v>0</v>
      </c>
      <c r="BA566" s="46">
        <v>0</v>
      </c>
      <c r="BB566" s="46">
        <f t="shared" si="436"/>
        <v>0</v>
      </c>
      <c r="BC566" s="46">
        <v>46800</v>
      </c>
      <c r="BD566" s="46">
        <f t="shared" si="437"/>
        <v>48672</v>
      </c>
      <c r="BE566" s="46">
        <v>0</v>
      </c>
      <c r="BF566" s="46">
        <f t="shared" si="438"/>
        <v>0</v>
      </c>
      <c r="BG566" s="46">
        <v>0</v>
      </c>
      <c r="BH566" s="46">
        <f t="shared" si="439"/>
        <v>0</v>
      </c>
      <c r="BI566" s="46">
        <v>0</v>
      </c>
      <c r="BJ566" s="46">
        <f t="shared" si="440"/>
        <v>0</v>
      </c>
      <c r="BK566" s="46">
        <v>0</v>
      </c>
      <c r="BL566" s="46">
        <f t="shared" si="441"/>
        <v>0</v>
      </c>
      <c r="BM566" s="46">
        <v>0</v>
      </c>
      <c r="BN566" s="46">
        <f t="shared" si="442"/>
        <v>0</v>
      </c>
      <c r="BO566" s="46">
        <v>0</v>
      </c>
      <c r="BP566" s="46">
        <f t="shared" si="443"/>
        <v>0</v>
      </c>
      <c r="BQ566" s="46">
        <v>0</v>
      </c>
      <c r="BR566" s="46">
        <f t="shared" si="444"/>
        <v>0</v>
      </c>
      <c r="BS566" s="46">
        <v>0</v>
      </c>
      <c r="BT566" s="46">
        <f t="shared" si="445"/>
        <v>0</v>
      </c>
      <c r="BU566" s="46">
        <v>0</v>
      </c>
      <c r="BV566" s="46">
        <f t="shared" si="446"/>
        <v>0</v>
      </c>
      <c r="BW566" s="46">
        <v>0</v>
      </c>
      <c r="BX566" s="46">
        <f t="shared" si="447"/>
        <v>0</v>
      </c>
      <c r="BY566" s="46">
        <v>0</v>
      </c>
      <c r="BZ566" s="46">
        <f t="shared" si="448"/>
        <v>0</v>
      </c>
      <c r="CA566" s="47">
        <v>0</v>
      </c>
      <c r="CB566" s="46">
        <f t="shared" si="449"/>
        <v>0</v>
      </c>
      <c r="CC566" s="48">
        <v>0</v>
      </c>
      <c r="CD566" s="46">
        <f t="shared" si="450"/>
        <v>0</v>
      </c>
      <c r="CE566" s="49">
        <v>10</v>
      </c>
      <c r="CF566" s="50">
        <f t="shared" si="413"/>
        <v>4867.2</v>
      </c>
      <c r="CG566" s="51">
        <v>46800</v>
      </c>
      <c r="CH566" s="52"/>
      <c r="CI566" s="52"/>
      <c r="CJ566" s="52"/>
      <c r="CK566" s="53"/>
      <c r="CL566" s="53"/>
      <c r="CM566" s="53"/>
      <c r="CN566" s="53"/>
      <c r="CO566" s="53"/>
      <c r="CP566" s="53"/>
      <c r="CQ566" s="53"/>
      <c r="CR566" s="53"/>
      <c r="CS566" s="53"/>
      <c r="CT566" s="52">
        <f t="shared" si="453"/>
        <v>4867.2</v>
      </c>
      <c r="CU566" s="52">
        <f t="shared" si="453"/>
        <v>4867.2</v>
      </c>
      <c r="CV566" s="52">
        <f t="shared" si="453"/>
        <v>4867.2</v>
      </c>
      <c r="CW566" s="52">
        <f t="shared" si="453"/>
        <v>4867.2</v>
      </c>
      <c r="CX566" s="52">
        <f t="shared" si="453"/>
        <v>4867.2</v>
      </c>
      <c r="CY566" s="52">
        <f t="shared" si="453"/>
        <v>4867.2</v>
      </c>
      <c r="CZ566" s="52">
        <f t="shared" si="453"/>
        <v>4867.2</v>
      </c>
      <c r="DA566" s="52">
        <f t="shared" si="453"/>
        <v>4867.2</v>
      </c>
      <c r="DB566" s="52">
        <f t="shared" si="453"/>
        <v>4867.2</v>
      </c>
      <c r="DC566" s="52">
        <f t="shared" si="453"/>
        <v>4867.2</v>
      </c>
      <c r="DD566" s="53"/>
      <c r="DE566" s="53"/>
      <c r="DF566" s="53"/>
      <c r="DG566" s="54">
        <v>0</v>
      </c>
      <c r="DH566" s="55">
        <v>10</v>
      </c>
      <c r="DI566" s="56" t="s">
        <v>756</v>
      </c>
      <c r="DJ566" s="57">
        <v>0</v>
      </c>
      <c r="DK566" s="57">
        <v>0</v>
      </c>
      <c r="DL566" s="57">
        <v>0</v>
      </c>
      <c r="DM566" s="57">
        <v>0</v>
      </c>
      <c r="DN566" s="57">
        <v>0</v>
      </c>
      <c r="DO566" s="57">
        <v>0</v>
      </c>
      <c r="DP566" s="58">
        <v>0</v>
      </c>
      <c r="DQ566" s="58">
        <v>0</v>
      </c>
      <c r="DR566" s="58">
        <v>0</v>
      </c>
      <c r="DS566" s="58">
        <v>0</v>
      </c>
    </row>
    <row r="567" spans="1:123" x14ac:dyDescent="0.25">
      <c r="A567" s="30" t="s">
        <v>1765</v>
      </c>
      <c r="B567" s="65">
        <v>2023483</v>
      </c>
      <c r="C567" s="66"/>
      <c r="D567" s="67" t="s">
        <v>1276</v>
      </c>
      <c r="E567" s="34" t="s">
        <v>478</v>
      </c>
      <c r="F567" s="34" t="s">
        <v>833</v>
      </c>
      <c r="G567" s="34" t="s">
        <v>534</v>
      </c>
      <c r="H567" s="34" t="s">
        <v>722</v>
      </c>
      <c r="I567" s="34" t="s">
        <v>704</v>
      </c>
      <c r="J567" s="34" t="s">
        <v>94</v>
      </c>
      <c r="K567" s="34" t="s">
        <v>491</v>
      </c>
      <c r="L567" s="34" t="s">
        <v>492</v>
      </c>
      <c r="M567" s="36">
        <v>1.04</v>
      </c>
      <c r="N567" s="69" t="s">
        <v>586</v>
      </c>
      <c r="O567" s="69" t="s">
        <v>30</v>
      </c>
      <c r="P567" s="37" t="s">
        <v>493</v>
      </c>
      <c r="Q567" s="38">
        <v>2023</v>
      </c>
      <c r="R567" s="39" t="s">
        <v>30</v>
      </c>
      <c r="S567" s="37" t="s">
        <v>469</v>
      </c>
      <c r="T567" s="39" t="s">
        <v>494</v>
      </c>
      <c r="U567" s="39" t="s">
        <v>495</v>
      </c>
      <c r="V567" s="39" t="s">
        <v>496</v>
      </c>
      <c r="W567" s="40" t="s">
        <v>834</v>
      </c>
      <c r="X567" s="40" t="s">
        <v>680</v>
      </c>
      <c r="Y567" s="41"/>
      <c r="Z567" s="274">
        <v>0</v>
      </c>
      <c r="AA567" s="42"/>
      <c r="AB567" s="43">
        <v>291200</v>
      </c>
      <c r="AC567" s="43">
        <v>0</v>
      </c>
      <c r="AD567" s="43"/>
      <c r="AE567" s="43">
        <v>0</v>
      </c>
      <c r="AF567" s="44"/>
      <c r="AG567" s="45">
        <f t="shared" si="451"/>
        <v>291200</v>
      </c>
      <c r="AH567" s="45">
        <f t="shared" si="452"/>
        <v>302848</v>
      </c>
      <c r="AI567" s="45">
        <f t="shared" si="416"/>
        <v>302848</v>
      </c>
      <c r="AJ567" s="46">
        <v>0</v>
      </c>
      <c r="AK567" s="46">
        <v>0</v>
      </c>
      <c r="AL567" s="46">
        <f t="shared" si="425"/>
        <v>0</v>
      </c>
      <c r="AM567" s="46">
        <v>0</v>
      </c>
      <c r="AN567" s="46">
        <f t="shared" si="434"/>
        <v>0</v>
      </c>
      <c r="AO567" s="46">
        <v>0</v>
      </c>
      <c r="AP567" s="46">
        <f t="shared" si="426"/>
        <v>0</v>
      </c>
      <c r="AQ567" s="46">
        <v>0</v>
      </c>
      <c r="AR567" s="46">
        <f t="shared" si="427"/>
        <v>0</v>
      </c>
      <c r="AS567" s="46">
        <v>0</v>
      </c>
      <c r="AT567" s="46">
        <f t="shared" si="428"/>
        <v>0</v>
      </c>
      <c r="AU567" s="46">
        <v>0</v>
      </c>
      <c r="AV567" s="46">
        <f t="shared" si="429"/>
        <v>0</v>
      </c>
      <c r="AW567" s="46">
        <v>0</v>
      </c>
      <c r="AX567" s="46">
        <f t="shared" si="430"/>
        <v>0</v>
      </c>
      <c r="AY567" s="46">
        <v>0</v>
      </c>
      <c r="AZ567" s="46">
        <f t="shared" si="435"/>
        <v>0</v>
      </c>
      <c r="BA567" s="46">
        <v>0</v>
      </c>
      <c r="BB567" s="46">
        <f t="shared" si="436"/>
        <v>0</v>
      </c>
      <c r="BC567" s="46">
        <v>0</v>
      </c>
      <c r="BD567" s="46">
        <f t="shared" si="437"/>
        <v>0</v>
      </c>
      <c r="BE567" s="46">
        <v>291200</v>
      </c>
      <c r="BF567" s="46">
        <f t="shared" si="438"/>
        <v>302848</v>
      </c>
      <c r="BG567" s="46">
        <v>0</v>
      </c>
      <c r="BH567" s="46">
        <f t="shared" si="439"/>
        <v>0</v>
      </c>
      <c r="BI567" s="46">
        <v>0</v>
      </c>
      <c r="BJ567" s="46">
        <f t="shared" si="440"/>
        <v>0</v>
      </c>
      <c r="BK567" s="46">
        <v>0</v>
      </c>
      <c r="BL567" s="46">
        <f t="shared" si="441"/>
        <v>0</v>
      </c>
      <c r="BM567" s="46">
        <v>0</v>
      </c>
      <c r="BN567" s="46">
        <f t="shared" si="442"/>
        <v>0</v>
      </c>
      <c r="BO567" s="46">
        <v>0</v>
      </c>
      <c r="BP567" s="46">
        <f t="shared" si="443"/>
        <v>0</v>
      </c>
      <c r="BQ567" s="46">
        <v>0</v>
      </c>
      <c r="BR567" s="46">
        <f t="shared" si="444"/>
        <v>0</v>
      </c>
      <c r="BS567" s="46">
        <v>0</v>
      </c>
      <c r="BT567" s="46">
        <f t="shared" si="445"/>
        <v>0</v>
      </c>
      <c r="BU567" s="46">
        <v>0</v>
      </c>
      <c r="BV567" s="46">
        <f t="shared" si="446"/>
        <v>0</v>
      </c>
      <c r="BW567" s="46">
        <v>0</v>
      </c>
      <c r="BX567" s="46">
        <f t="shared" si="447"/>
        <v>0</v>
      </c>
      <c r="BY567" s="46">
        <v>0</v>
      </c>
      <c r="BZ567" s="46">
        <f t="shared" si="448"/>
        <v>0</v>
      </c>
      <c r="CA567" s="47">
        <v>0</v>
      </c>
      <c r="CB567" s="46">
        <f t="shared" si="449"/>
        <v>0</v>
      </c>
      <c r="CC567" s="48">
        <v>0</v>
      </c>
      <c r="CD567" s="46">
        <f t="shared" si="450"/>
        <v>0</v>
      </c>
      <c r="CE567" s="49">
        <v>10</v>
      </c>
      <c r="CF567" s="50">
        <f t="shared" si="413"/>
        <v>30284.799999999999</v>
      </c>
      <c r="CG567" s="51">
        <v>291200</v>
      </c>
      <c r="CH567" s="52"/>
      <c r="CI567" s="52"/>
      <c r="CJ567" s="52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2">
        <f t="shared" si="453"/>
        <v>30284.799999999999</v>
      </c>
      <c r="CV567" s="52">
        <f t="shared" si="453"/>
        <v>30284.799999999999</v>
      </c>
      <c r="CW567" s="52">
        <f t="shared" si="453"/>
        <v>30284.799999999999</v>
      </c>
      <c r="CX567" s="52">
        <f t="shared" si="453"/>
        <v>30284.799999999999</v>
      </c>
      <c r="CY567" s="52">
        <f t="shared" si="453"/>
        <v>30284.799999999999</v>
      </c>
      <c r="CZ567" s="52">
        <f t="shared" si="453"/>
        <v>30284.799999999999</v>
      </c>
      <c r="DA567" s="52">
        <f t="shared" si="453"/>
        <v>30284.799999999999</v>
      </c>
      <c r="DB567" s="52">
        <f t="shared" si="453"/>
        <v>30284.799999999999</v>
      </c>
      <c r="DC567" s="52">
        <f t="shared" si="453"/>
        <v>30284.799999999999</v>
      </c>
      <c r="DD567" s="52">
        <f t="shared" si="453"/>
        <v>30284.799999999999</v>
      </c>
      <c r="DE567" s="52"/>
      <c r="DF567" s="52"/>
      <c r="DG567" s="54">
        <v>0</v>
      </c>
      <c r="DH567" s="55">
        <v>10</v>
      </c>
      <c r="DI567" s="56" t="s">
        <v>756</v>
      </c>
      <c r="DJ567" s="57">
        <v>0</v>
      </c>
      <c r="DK567" s="57">
        <v>0</v>
      </c>
      <c r="DL567" s="57">
        <v>0</v>
      </c>
      <c r="DM567" s="57">
        <v>0</v>
      </c>
      <c r="DN567" s="57">
        <v>0</v>
      </c>
      <c r="DO567" s="57">
        <v>0</v>
      </c>
      <c r="DP567" s="58">
        <v>0</v>
      </c>
      <c r="DQ567" s="58">
        <v>0</v>
      </c>
      <c r="DR567" s="58">
        <v>0</v>
      </c>
      <c r="DS567" s="58">
        <v>0</v>
      </c>
    </row>
    <row r="568" spans="1:123" x14ac:dyDescent="0.25">
      <c r="A568" s="30" t="s">
        <v>1766</v>
      </c>
      <c r="B568" s="65">
        <v>2023484</v>
      </c>
      <c r="C568" s="66"/>
      <c r="D568" s="67" t="s">
        <v>1278</v>
      </c>
      <c r="E568" s="34" t="s">
        <v>478</v>
      </c>
      <c r="F568" s="34" t="s">
        <v>833</v>
      </c>
      <c r="G568" s="34" t="s">
        <v>463</v>
      </c>
      <c r="H568" s="34" t="s">
        <v>722</v>
      </c>
      <c r="I568" s="34" t="s">
        <v>704</v>
      </c>
      <c r="J568" s="34" t="s">
        <v>94</v>
      </c>
      <c r="K568" s="34" t="s">
        <v>491</v>
      </c>
      <c r="L568" s="34" t="s">
        <v>492</v>
      </c>
      <c r="M568" s="36">
        <v>1.04</v>
      </c>
      <c r="N568" s="69" t="s">
        <v>586</v>
      </c>
      <c r="O568" s="69" t="s">
        <v>30</v>
      </c>
      <c r="P568" s="37" t="s">
        <v>493</v>
      </c>
      <c r="Q568" s="38">
        <v>2023</v>
      </c>
      <c r="R568" s="39" t="s">
        <v>58</v>
      </c>
      <c r="S568" s="37" t="s">
        <v>469</v>
      </c>
      <c r="T568" s="39" t="s">
        <v>494</v>
      </c>
      <c r="U568" s="39" t="s">
        <v>495</v>
      </c>
      <c r="V568" s="39" t="s">
        <v>496</v>
      </c>
      <c r="W568" s="40" t="s">
        <v>705</v>
      </c>
      <c r="X568" s="40" t="s">
        <v>680</v>
      </c>
      <c r="Y568" s="41"/>
      <c r="Z568" s="274">
        <v>0</v>
      </c>
      <c r="AA568" s="42"/>
      <c r="AB568" s="43">
        <v>47840</v>
      </c>
      <c r="AC568" s="43">
        <v>0</v>
      </c>
      <c r="AD568" s="43"/>
      <c r="AE568" s="43">
        <v>0</v>
      </c>
      <c r="AF568" s="44"/>
      <c r="AG568" s="45">
        <f t="shared" si="451"/>
        <v>47840</v>
      </c>
      <c r="AH568" s="45">
        <f t="shared" si="452"/>
        <v>49753.599999999999</v>
      </c>
      <c r="AI568" s="45">
        <f t="shared" si="416"/>
        <v>49753.599999999999</v>
      </c>
      <c r="AJ568" s="46">
        <v>0</v>
      </c>
      <c r="AK568" s="46">
        <v>0</v>
      </c>
      <c r="AL568" s="46">
        <f t="shared" si="425"/>
        <v>0</v>
      </c>
      <c r="AM568" s="46">
        <v>0</v>
      </c>
      <c r="AN568" s="46">
        <f t="shared" si="434"/>
        <v>0</v>
      </c>
      <c r="AO568" s="46">
        <v>0</v>
      </c>
      <c r="AP568" s="46">
        <f t="shared" si="426"/>
        <v>0</v>
      </c>
      <c r="AQ568" s="46">
        <v>0</v>
      </c>
      <c r="AR568" s="46">
        <f t="shared" si="427"/>
        <v>0</v>
      </c>
      <c r="AS568" s="46">
        <v>0</v>
      </c>
      <c r="AT568" s="46">
        <f t="shared" si="428"/>
        <v>0</v>
      </c>
      <c r="AU568" s="46">
        <v>0</v>
      </c>
      <c r="AV568" s="46">
        <f t="shared" si="429"/>
        <v>0</v>
      </c>
      <c r="AW568" s="46">
        <v>0</v>
      </c>
      <c r="AX568" s="46">
        <f t="shared" si="430"/>
        <v>0</v>
      </c>
      <c r="AY568" s="46">
        <v>0</v>
      </c>
      <c r="AZ568" s="46">
        <f t="shared" si="435"/>
        <v>0</v>
      </c>
      <c r="BA568" s="46">
        <v>0</v>
      </c>
      <c r="BB568" s="46">
        <f t="shared" si="436"/>
        <v>0</v>
      </c>
      <c r="BC568" s="46">
        <v>0</v>
      </c>
      <c r="BD568" s="46">
        <f t="shared" si="437"/>
        <v>0</v>
      </c>
      <c r="BE568" s="46">
        <v>47840</v>
      </c>
      <c r="BF568" s="46">
        <f t="shared" si="438"/>
        <v>49753.599999999999</v>
      </c>
      <c r="BG568" s="46">
        <v>0</v>
      </c>
      <c r="BH568" s="46">
        <f t="shared" si="439"/>
        <v>0</v>
      </c>
      <c r="BI568" s="46">
        <v>0</v>
      </c>
      <c r="BJ568" s="46">
        <f t="shared" si="440"/>
        <v>0</v>
      </c>
      <c r="BK568" s="46">
        <v>0</v>
      </c>
      <c r="BL568" s="46">
        <f t="shared" si="441"/>
        <v>0</v>
      </c>
      <c r="BM568" s="46">
        <v>0</v>
      </c>
      <c r="BN568" s="46">
        <f t="shared" si="442"/>
        <v>0</v>
      </c>
      <c r="BO568" s="46">
        <v>0</v>
      </c>
      <c r="BP568" s="46">
        <f t="shared" si="443"/>
        <v>0</v>
      </c>
      <c r="BQ568" s="46">
        <v>0</v>
      </c>
      <c r="BR568" s="46">
        <f t="shared" si="444"/>
        <v>0</v>
      </c>
      <c r="BS568" s="46">
        <v>0</v>
      </c>
      <c r="BT568" s="46">
        <f t="shared" si="445"/>
        <v>0</v>
      </c>
      <c r="BU568" s="46">
        <v>0</v>
      </c>
      <c r="BV568" s="46">
        <f t="shared" si="446"/>
        <v>0</v>
      </c>
      <c r="BW568" s="46">
        <v>0</v>
      </c>
      <c r="BX568" s="46">
        <f t="shared" si="447"/>
        <v>0</v>
      </c>
      <c r="BY568" s="46">
        <v>0</v>
      </c>
      <c r="BZ568" s="46">
        <f t="shared" si="448"/>
        <v>0</v>
      </c>
      <c r="CA568" s="47">
        <v>0</v>
      </c>
      <c r="CB568" s="46">
        <f t="shared" si="449"/>
        <v>0</v>
      </c>
      <c r="CC568" s="48">
        <v>0</v>
      </c>
      <c r="CD568" s="46">
        <f t="shared" si="450"/>
        <v>0</v>
      </c>
      <c r="CE568" s="49">
        <v>10</v>
      </c>
      <c r="CF568" s="50">
        <f t="shared" ref="CF568:CF631" si="454">(AI568-AC568)/CE568</f>
        <v>4975.3599999999997</v>
      </c>
      <c r="CG568" s="51">
        <v>47840</v>
      </c>
      <c r="CH568" s="52"/>
      <c r="CI568" s="52"/>
      <c r="CJ568" s="52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2">
        <f t="shared" si="453"/>
        <v>4975.3599999999997</v>
      </c>
      <c r="CV568" s="52">
        <f t="shared" si="453"/>
        <v>4975.3599999999997</v>
      </c>
      <c r="CW568" s="52">
        <f t="shared" si="453"/>
        <v>4975.3599999999997</v>
      </c>
      <c r="CX568" s="52">
        <f t="shared" si="453"/>
        <v>4975.3599999999997</v>
      </c>
      <c r="CY568" s="52">
        <f t="shared" si="453"/>
        <v>4975.3599999999997</v>
      </c>
      <c r="CZ568" s="52">
        <f t="shared" si="453"/>
        <v>4975.3599999999997</v>
      </c>
      <c r="DA568" s="52">
        <f t="shared" si="453"/>
        <v>4975.3599999999997</v>
      </c>
      <c r="DB568" s="52">
        <f t="shared" si="453"/>
        <v>4975.3599999999997</v>
      </c>
      <c r="DC568" s="52">
        <f t="shared" si="453"/>
        <v>4975.3599999999997</v>
      </c>
      <c r="DD568" s="52">
        <f t="shared" si="453"/>
        <v>4975.3599999999997</v>
      </c>
      <c r="DE568" s="52"/>
      <c r="DF568" s="52"/>
      <c r="DG568" s="54">
        <v>0</v>
      </c>
      <c r="DH568" s="55">
        <v>10</v>
      </c>
      <c r="DI568" s="56" t="s">
        <v>756</v>
      </c>
      <c r="DJ568" s="57">
        <v>0</v>
      </c>
      <c r="DK568" s="57">
        <v>0</v>
      </c>
      <c r="DL568" s="57">
        <v>0</v>
      </c>
      <c r="DM568" s="57">
        <v>0</v>
      </c>
      <c r="DN568" s="57">
        <v>0</v>
      </c>
      <c r="DO568" s="57">
        <v>0</v>
      </c>
      <c r="DP568" s="58">
        <v>0</v>
      </c>
      <c r="DQ568" s="58">
        <v>0</v>
      </c>
      <c r="DR568" s="58">
        <v>0</v>
      </c>
      <c r="DS568" s="58">
        <v>0</v>
      </c>
    </row>
    <row r="569" spans="1:123" x14ac:dyDescent="0.25">
      <c r="A569" s="30" t="s">
        <v>1767</v>
      </c>
      <c r="B569" s="65">
        <v>2023485</v>
      </c>
      <c r="C569" s="66"/>
      <c r="D569" s="67" t="s">
        <v>1280</v>
      </c>
      <c r="E569" s="34" t="s">
        <v>478</v>
      </c>
      <c r="F569" s="34" t="s">
        <v>833</v>
      </c>
      <c r="G569" s="34" t="s">
        <v>463</v>
      </c>
      <c r="H569" s="34" t="s">
        <v>722</v>
      </c>
      <c r="I569" s="34" t="s">
        <v>704</v>
      </c>
      <c r="J569" s="34" t="s">
        <v>94</v>
      </c>
      <c r="K569" s="34" t="s">
        <v>491</v>
      </c>
      <c r="L569" s="34" t="s">
        <v>492</v>
      </c>
      <c r="M569" s="36">
        <v>1.04</v>
      </c>
      <c r="N569" s="69" t="s">
        <v>586</v>
      </c>
      <c r="O569" s="69" t="s">
        <v>30</v>
      </c>
      <c r="P569" s="37" t="s">
        <v>493</v>
      </c>
      <c r="Q569" s="38">
        <v>2023</v>
      </c>
      <c r="R569" s="39" t="s">
        <v>58</v>
      </c>
      <c r="S569" s="37" t="s">
        <v>469</v>
      </c>
      <c r="T569" s="39" t="s">
        <v>494</v>
      </c>
      <c r="U569" s="39" t="s">
        <v>495</v>
      </c>
      <c r="V569" s="39" t="s">
        <v>496</v>
      </c>
      <c r="W569" s="40" t="s">
        <v>705</v>
      </c>
      <c r="X569" s="40" t="s">
        <v>680</v>
      </c>
      <c r="Y569" s="41"/>
      <c r="Z569" s="274">
        <v>0</v>
      </c>
      <c r="AA569" s="42"/>
      <c r="AB569" s="43">
        <v>47840</v>
      </c>
      <c r="AC569" s="43">
        <v>0</v>
      </c>
      <c r="AD569" s="43"/>
      <c r="AE569" s="43">
        <v>0</v>
      </c>
      <c r="AF569" s="44"/>
      <c r="AG569" s="45">
        <f t="shared" si="451"/>
        <v>47840</v>
      </c>
      <c r="AH569" s="45">
        <f t="shared" si="452"/>
        <v>49753.599999999999</v>
      </c>
      <c r="AI569" s="45">
        <f t="shared" si="416"/>
        <v>49753.599999999999</v>
      </c>
      <c r="AJ569" s="46">
        <v>0</v>
      </c>
      <c r="AK569" s="46">
        <v>0</v>
      </c>
      <c r="AL569" s="46">
        <f t="shared" si="425"/>
        <v>0</v>
      </c>
      <c r="AM569" s="46">
        <v>0</v>
      </c>
      <c r="AN569" s="46">
        <f t="shared" si="434"/>
        <v>0</v>
      </c>
      <c r="AO569" s="46">
        <v>0</v>
      </c>
      <c r="AP569" s="46">
        <f t="shared" si="426"/>
        <v>0</v>
      </c>
      <c r="AQ569" s="46">
        <v>0</v>
      </c>
      <c r="AR569" s="46">
        <f t="shared" si="427"/>
        <v>0</v>
      </c>
      <c r="AS569" s="46">
        <v>0</v>
      </c>
      <c r="AT569" s="46">
        <f t="shared" si="428"/>
        <v>0</v>
      </c>
      <c r="AU569" s="46">
        <v>0</v>
      </c>
      <c r="AV569" s="46">
        <f t="shared" si="429"/>
        <v>0</v>
      </c>
      <c r="AW569" s="46">
        <v>0</v>
      </c>
      <c r="AX569" s="46">
        <f t="shared" si="430"/>
        <v>0</v>
      </c>
      <c r="AY569" s="46">
        <v>0</v>
      </c>
      <c r="AZ569" s="46">
        <f t="shared" si="435"/>
        <v>0</v>
      </c>
      <c r="BA569" s="46">
        <v>0</v>
      </c>
      <c r="BB569" s="46">
        <f t="shared" si="436"/>
        <v>0</v>
      </c>
      <c r="BC569" s="46">
        <v>0</v>
      </c>
      <c r="BD569" s="46">
        <f t="shared" si="437"/>
        <v>0</v>
      </c>
      <c r="BE569" s="46">
        <v>47840</v>
      </c>
      <c r="BF569" s="46">
        <f t="shared" si="438"/>
        <v>49753.599999999999</v>
      </c>
      <c r="BG569" s="46">
        <v>0</v>
      </c>
      <c r="BH569" s="46">
        <f t="shared" si="439"/>
        <v>0</v>
      </c>
      <c r="BI569" s="46">
        <v>0</v>
      </c>
      <c r="BJ569" s="46">
        <f t="shared" si="440"/>
        <v>0</v>
      </c>
      <c r="BK569" s="46">
        <v>0</v>
      </c>
      <c r="BL569" s="46">
        <f t="shared" si="441"/>
        <v>0</v>
      </c>
      <c r="BM569" s="46">
        <v>0</v>
      </c>
      <c r="BN569" s="46">
        <f t="shared" si="442"/>
        <v>0</v>
      </c>
      <c r="BO569" s="46">
        <v>0</v>
      </c>
      <c r="BP569" s="46">
        <f t="shared" si="443"/>
        <v>0</v>
      </c>
      <c r="BQ569" s="46">
        <v>0</v>
      </c>
      <c r="BR569" s="46">
        <f t="shared" si="444"/>
        <v>0</v>
      </c>
      <c r="BS569" s="46">
        <v>0</v>
      </c>
      <c r="BT569" s="46">
        <f t="shared" si="445"/>
        <v>0</v>
      </c>
      <c r="BU569" s="46">
        <v>0</v>
      </c>
      <c r="BV569" s="46">
        <f t="shared" si="446"/>
        <v>0</v>
      </c>
      <c r="BW569" s="46">
        <v>0</v>
      </c>
      <c r="BX569" s="46">
        <f t="shared" si="447"/>
        <v>0</v>
      </c>
      <c r="BY569" s="46">
        <v>0</v>
      </c>
      <c r="BZ569" s="46">
        <f t="shared" si="448"/>
        <v>0</v>
      </c>
      <c r="CA569" s="47">
        <v>0</v>
      </c>
      <c r="CB569" s="46">
        <f t="shared" si="449"/>
        <v>0</v>
      </c>
      <c r="CC569" s="48">
        <v>0</v>
      </c>
      <c r="CD569" s="46">
        <f t="shared" si="450"/>
        <v>0</v>
      </c>
      <c r="CE569" s="49">
        <v>10</v>
      </c>
      <c r="CF569" s="50">
        <f t="shared" si="454"/>
        <v>4975.3599999999997</v>
      </c>
      <c r="CG569" s="51">
        <v>47840</v>
      </c>
      <c r="CH569" s="52"/>
      <c r="CI569" s="52"/>
      <c r="CJ569" s="52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2">
        <f t="shared" si="453"/>
        <v>4975.3599999999997</v>
      </c>
      <c r="CV569" s="52">
        <f t="shared" si="453"/>
        <v>4975.3599999999997</v>
      </c>
      <c r="CW569" s="52">
        <f t="shared" si="453"/>
        <v>4975.3599999999997</v>
      </c>
      <c r="CX569" s="52">
        <f t="shared" si="453"/>
        <v>4975.3599999999997</v>
      </c>
      <c r="CY569" s="52">
        <f t="shared" si="453"/>
        <v>4975.3599999999997</v>
      </c>
      <c r="CZ569" s="52">
        <f t="shared" si="453"/>
        <v>4975.3599999999997</v>
      </c>
      <c r="DA569" s="52">
        <f t="shared" si="453"/>
        <v>4975.3599999999997</v>
      </c>
      <c r="DB569" s="52">
        <f t="shared" si="453"/>
        <v>4975.3599999999997</v>
      </c>
      <c r="DC569" s="52">
        <f t="shared" si="453"/>
        <v>4975.3599999999997</v>
      </c>
      <c r="DD569" s="52">
        <f t="shared" si="453"/>
        <v>4975.3599999999997</v>
      </c>
      <c r="DE569" s="52"/>
      <c r="DF569" s="52"/>
      <c r="DG569" s="54">
        <v>0</v>
      </c>
      <c r="DH569" s="55">
        <v>10</v>
      </c>
      <c r="DI569" s="56" t="s">
        <v>756</v>
      </c>
      <c r="DJ569" s="57">
        <v>0</v>
      </c>
      <c r="DK569" s="57">
        <v>0</v>
      </c>
      <c r="DL569" s="57">
        <v>0</v>
      </c>
      <c r="DM569" s="57">
        <v>0</v>
      </c>
      <c r="DN569" s="57">
        <v>0</v>
      </c>
      <c r="DO569" s="57">
        <v>0</v>
      </c>
      <c r="DP569" s="58">
        <v>0</v>
      </c>
      <c r="DQ569" s="58">
        <v>0</v>
      </c>
      <c r="DR569" s="58">
        <v>0</v>
      </c>
      <c r="DS569" s="58">
        <v>0</v>
      </c>
    </row>
    <row r="570" spans="1:123" x14ac:dyDescent="0.25">
      <c r="A570" s="30" t="s">
        <v>1768</v>
      </c>
      <c r="B570" s="65">
        <v>2023486</v>
      </c>
      <c r="C570" s="66"/>
      <c r="D570" s="67" t="s">
        <v>1290</v>
      </c>
      <c r="E570" s="34" t="s">
        <v>478</v>
      </c>
      <c r="F570" s="34" t="s">
        <v>833</v>
      </c>
      <c r="G570" s="34" t="s">
        <v>534</v>
      </c>
      <c r="H570" s="34" t="s">
        <v>722</v>
      </c>
      <c r="I570" s="34" t="s">
        <v>704</v>
      </c>
      <c r="J570" s="34" t="s">
        <v>221</v>
      </c>
      <c r="K570" s="34" t="s">
        <v>491</v>
      </c>
      <c r="L570" s="34" t="s">
        <v>492</v>
      </c>
      <c r="M570" s="36">
        <v>1.04</v>
      </c>
      <c r="N570" s="69" t="s">
        <v>586</v>
      </c>
      <c r="O570" s="69" t="s">
        <v>30</v>
      </c>
      <c r="P570" s="37" t="s">
        <v>493</v>
      </c>
      <c r="Q570" s="38">
        <v>2023</v>
      </c>
      <c r="R570" s="39" t="s">
        <v>30</v>
      </c>
      <c r="S570" s="37" t="s">
        <v>469</v>
      </c>
      <c r="T570" s="39" t="s">
        <v>494</v>
      </c>
      <c r="U570" s="39" t="s">
        <v>495</v>
      </c>
      <c r="V570" s="39" t="s">
        <v>496</v>
      </c>
      <c r="W570" s="40" t="s">
        <v>834</v>
      </c>
      <c r="X570" s="40" t="s">
        <v>680</v>
      </c>
      <c r="Y570" s="41"/>
      <c r="Z570" s="274">
        <v>0</v>
      </c>
      <c r="AA570" s="42"/>
      <c r="AB570" s="43">
        <v>60320</v>
      </c>
      <c r="AC570" s="43">
        <v>0</v>
      </c>
      <c r="AD570" s="43"/>
      <c r="AE570" s="43">
        <v>0</v>
      </c>
      <c r="AF570" s="44"/>
      <c r="AG570" s="45">
        <f t="shared" si="451"/>
        <v>60320</v>
      </c>
      <c r="AH570" s="45">
        <f t="shared" si="452"/>
        <v>62732.800000000003</v>
      </c>
      <c r="AI570" s="45">
        <f t="shared" si="416"/>
        <v>62732.800000000003</v>
      </c>
      <c r="AJ570" s="46">
        <v>0</v>
      </c>
      <c r="AK570" s="46">
        <v>0</v>
      </c>
      <c r="AL570" s="46">
        <f t="shared" si="425"/>
        <v>0</v>
      </c>
      <c r="AM570" s="46">
        <v>0</v>
      </c>
      <c r="AN570" s="46">
        <f t="shared" si="434"/>
        <v>0</v>
      </c>
      <c r="AO570" s="46">
        <v>0</v>
      </c>
      <c r="AP570" s="46">
        <f t="shared" si="426"/>
        <v>0</v>
      </c>
      <c r="AQ570" s="46">
        <v>0</v>
      </c>
      <c r="AR570" s="46">
        <f t="shared" si="427"/>
        <v>0</v>
      </c>
      <c r="AS570" s="46">
        <v>0</v>
      </c>
      <c r="AT570" s="46">
        <f t="shared" si="428"/>
        <v>0</v>
      </c>
      <c r="AU570" s="46">
        <v>0</v>
      </c>
      <c r="AV570" s="46">
        <f t="shared" si="429"/>
        <v>0</v>
      </c>
      <c r="AW570" s="46">
        <v>0</v>
      </c>
      <c r="AX570" s="46">
        <f t="shared" si="430"/>
        <v>0</v>
      </c>
      <c r="AY570" s="46">
        <v>0</v>
      </c>
      <c r="AZ570" s="46">
        <f t="shared" si="435"/>
        <v>0</v>
      </c>
      <c r="BA570" s="46">
        <v>0</v>
      </c>
      <c r="BB570" s="46">
        <f t="shared" si="436"/>
        <v>0</v>
      </c>
      <c r="BC570" s="46">
        <v>0</v>
      </c>
      <c r="BD570" s="46">
        <f t="shared" si="437"/>
        <v>0</v>
      </c>
      <c r="BE570" s="46">
        <v>60320</v>
      </c>
      <c r="BF570" s="46">
        <f t="shared" si="438"/>
        <v>62732.800000000003</v>
      </c>
      <c r="BG570" s="46">
        <v>0</v>
      </c>
      <c r="BH570" s="46">
        <f t="shared" si="439"/>
        <v>0</v>
      </c>
      <c r="BI570" s="46">
        <v>0</v>
      </c>
      <c r="BJ570" s="46">
        <f t="shared" si="440"/>
        <v>0</v>
      </c>
      <c r="BK570" s="46">
        <v>0</v>
      </c>
      <c r="BL570" s="46">
        <f t="shared" si="441"/>
        <v>0</v>
      </c>
      <c r="BM570" s="46">
        <v>0</v>
      </c>
      <c r="BN570" s="46">
        <f t="shared" si="442"/>
        <v>0</v>
      </c>
      <c r="BO570" s="46">
        <v>0</v>
      </c>
      <c r="BP570" s="46">
        <f t="shared" si="443"/>
        <v>0</v>
      </c>
      <c r="BQ570" s="46">
        <v>0</v>
      </c>
      <c r="BR570" s="46">
        <f t="shared" si="444"/>
        <v>0</v>
      </c>
      <c r="BS570" s="46">
        <v>0</v>
      </c>
      <c r="BT570" s="46">
        <f t="shared" si="445"/>
        <v>0</v>
      </c>
      <c r="BU570" s="46">
        <v>0</v>
      </c>
      <c r="BV570" s="46">
        <f t="shared" si="446"/>
        <v>0</v>
      </c>
      <c r="BW570" s="46">
        <v>0</v>
      </c>
      <c r="BX570" s="46">
        <f t="shared" si="447"/>
        <v>0</v>
      </c>
      <c r="BY570" s="46">
        <v>0</v>
      </c>
      <c r="BZ570" s="46">
        <f t="shared" si="448"/>
        <v>0</v>
      </c>
      <c r="CA570" s="47">
        <v>0</v>
      </c>
      <c r="CB570" s="46">
        <f t="shared" si="449"/>
        <v>0</v>
      </c>
      <c r="CC570" s="48">
        <v>0</v>
      </c>
      <c r="CD570" s="46">
        <f t="shared" si="450"/>
        <v>0</v>
      </c>
      <c r="CE570" s="49">
        <v>10</v>
      </c>
      <c r="CF570" s="50">
        <f t="shared" si="454"/>
        <v>6273.2800000000007</v>
      </c>
      <c r="CG570" s="51">
        <v>60320</v>
      </c>
      <c r="CH570" s="52"/>
      <c r="CI570" s="52"/>
      <c r="CJ570" s="52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2">
        <f t="shared" si="453"/>
        <v>6273.2800000000007</v>
      </c>
      <c r="CV570" s="52">
        <f t="shared" si="453"/>
        <v>6273.2800000000007</v>
      </c>
      <c r="CW570" s="52">
        <f t="shared" si="453"/>
        <v>6273.2800000000007</v>
      </c>
      <c r="CX570" s="52">
        <f t="shared" si="453"/>
        <v>6273.2800000000007</v>
      </c>
      <c r="CY570" s="52">
        <f t="shared" si="453"/>
        <v>6273.2800000000007</v>
      </c>
      <c r="CZ570" s="52">
        <f t="shared" si="453"/>
        <v>6273.2800000000007</v>
      </c>
      <c r="DA570" s="52">
        <f t="shared" si="453"/>
        <v>6273.2800000000007</v>
      </c>
      <c r="DB570" s="52">
        <f t="shared" si="453"/>
        <v>6273.2800000000007</v>
      </c>
      <c r="DC570" s="52">
        <f t="shared" si="453"/>
        <v>6273.2800000000007</v>
      </c>
      <c r="DD570" s="52">
        <f t="shared" si="453"/>
        <v>6273.2800000000007</v>
      </c>
      <c r="DE570" s="52"/>
      <c r="DF570" s="52"/>
      <c r="DG570" s="54">
        <v>0</v>
      </c>
      <c r="DH570" s="55">
        <v>10</v>
      </c>
      <c r="DI570" s="56" t="s">
        <v>756</v>
      </c>
      <c r="DJ570" s="57">
        <v>0</v>
      </c>
      <c r="DK570" s="57">
        <v>0</v>
      </c>
      <c r="DL570" s="57">
        <v>0</v>
      </c>
      <c r="DM570" s="57">
        <v>0</v>
      </c>
      <c r="DN570" s="57">
        <v>0</v>
      </c>
      <c r="DO570" s="57">
        <v>0</v>
      </c>
      <c r="DP570" s="58">
        <v>0</v>
      </c>
      <c r="DQ570" s="58">
        <v>0</v>
      </c>
      <c r="DR570" s="58">
        <v>0</v>
      </c>
      <c r="DS570" s="58">
        <v>0</v>
      </c>
    </row>
    <row r="571" spans="1:123" x14ac:dyDescent="0.25">
      <c r="A571" s="30" t="s">
        <v>1769</v>
      </c>
      <c r="B571" s="65">
        <v>2023487</v>
      </c>
      <c r="C571" s="66"/>
      <c r="D571" s="67" t="s">
        <v>862</v>
      </c>
      <c r="E571" s="34" t="s">
        <v>863</v>
      </c>
      <c r="F571" s="34" t="s">
        <v>833</v>
      </c>
      <c r="G571" s="34" t="s">
        <v>463</v>
      </c>
      <c r="H571" s="34" t="s">
        <v>722</v>
      </c>
      <c r="I571" s="34" t="s">
        <v>704</v>
      </c>
      <c r="J571" s="34" t="s">
        <v>94</v>
      </c>
      <c r="K571" s="34" t="s">
        <v>491</v>
      </c>
      <c r="L571" s="34" t="s">
        <v>492</v>
      </c>
      <c r="M571" s="36">
        <v>1.04</v>
      </c>
      <c r="N571" s="69" t="s">
        <v>468</v>
      </c>
      <c r="O571" s="69" t="s">
        <v>30</v>
      </c>
      <c r="P571" s="37" t="s">
        <v>493</v>
      </c>
      <c r="Q571" s="38">
        <v>2023</v>
      </c>
      <c r="R571" s="39" t="s">
        <v>58</v>
      </c>
      <c r="S571" s="37" t="s">
        <v>469</v>
      </c>
      <c r="T571" s="39" t="s">
        <v>494</v>
      </c>
      <c r="U571" s="39" t="s">
        <v>495</v>
      </c>
      <c r="V571" s="39" t="s">
        <v>496</v>
      </c>
      <c r="W571" s="40" t="s">
        <v>705</v>
      </c>
      <c r="X571" s="40" t="s">
        <v>680</v>
      </c>
      <c r="Y571" s="41"/>
      <c r="Z571" s="274">
        <v>0</v>
      </c>
      <c r="AA571" s="42"/>
      <c r="AB571" s="43">
        <v>57200</v>
      </c>
      <c r="AC571" s="43">
        <v>0</v>
      </c>
      <c r="AD571" s="43"/>
      <c r="AE571" s="43">
        <v>0</v>
      </c>
      <c r="AF571" s="44"/>
      <c r="AG571" s="45">
        <f t="shared" si="451"/>
        <v>57200</v>
      </c>
      <c r="AH571" s="45">
        <f t="shared" si="452"/>
        <v>59488</v>
      </c>
      <c r="AI571" s="45">
        <f t="shared" si="416"/>
        <v>59488</v>
      </c>
      <c r="AJ571" s="46">
        <v>0</v>
      </c>
      <c r="AK571" s="46">
        <v>0</v>
      </c>
      <c r="AL571" s="46">
        <f t="shared" si="425"/>
        <v>0</v>
      </c>
      <c r="AM571" s="46">
        <v>0</v>
      </c>
      <c r="AN571" s="46">
        <f t="shared" si="434"/>
        <v>0</v>
      </c>
      <c r="AO571" s="46">
        <v>0</v>
      </c>
      <c r="AP571" s="46">
        <f t="shared" si="426"/>
        <v>0</v>
      </c>
      <c r="AQ571" s="46">
        <v>0</v>
      </c>
      <c r="AR571" s="46">
        <f t="shared" si="427"/>
        <v>0</v>
      </c>
      <c r="AS571" s="46">
        <v>0</v>
      </c>
      <c r="AT571" s="46">
        <f t="shared" si="428"/>
        <v>0</v>
      </c>
      <c r="AU571" s="46">
        <v>0</v>
      </c>
      <c r="AV571" s="46">
        <f t="shared" si="429"/>
        <v>0</v>
      </c>
      <c r="AW571" s="46">
        <v>0</v>
      </c>
      <c r="AX571" s="46">
        <f t="shared" si="430"/>
        <v>0</v>
      </c>
      <c r="AY571" s="46">
        <v>0</v>
      </c>
      <c r="AZ571" s="46">
        <f t="shared" si="435"/>
        <v>0</v>
      </c>
      <c r="BA571" s="46">
        <v>0</v>
      </c>
      <c r="BB571" s="46">
        <f t="shared" si="436"/>
        <v>0</v>
      </c>
      <c r="BC571" s="46">
        <v>0</v>
      </c>
      <c r="BD571" s="46">
        <f t="shared" si="437"/>
        <v>0</v>
      </c>
      <c r="BE571" s="46">
        <v>0</v>
      </c>
      <c r="BF571" s="46">
        <f t="shared" si="438"/>
        <v>0</v>
      </c>
      <c r="BG571" s="46">
        <v>57200</v>
      </c>
      <c r="BH571" s="46">
        <f t="shared" si="439"/>
        <v>59488</v>
      </c>
      <c r="BI571" s="46">
        <v>0</v>
      </c>
      <c r="BJ571" s="46">
        <f t="shared" si="440"/>
        <v>0</v>
      </c>
      <c r="BK571" s="46">
        <v>0</v>
      </c>
      <c r="BL571" s="46">
        <f t="shared" si="441"/>
        <v>0</v>
      </c>
      <c r="BM571" s="46">
        <v>0</v>
      </c>
      <c r="BN571" s="46">
        <f t="shared" si="442"/>
        <v>0</v>
      </c>
      <c r="BO571" s="46">
        <v>0</v>
      </c>
      <c r="BP571" s="46">
        <f t="shared" si="443"/>
        <v>0</v>
      </c>
      <c r="BQ571" s="46">
        <v>0</v>
      </c>
      <c r="BR571" s="46">
        <f t="shared" si="444"/>
        <v>0</v>
      </c>
      <c r="BS571" s="46">
        <v>0</v>
      </c>
      <c r="BT571" s="46">
        <f t="shared" si="445"/>
        <v>0</v>
      </c>
      <c r="BU571" s="46">
        <v>0</v>
      </c>
      <c r="BV571" s="46">
        <f t="shared" si="446"/>
        <v>0</v>
      </c>
      <c r="BW571" s="46">
        <v>0</v>
      </c>
      <c r="BX571" s="46">
        <f t="shared" si="447"/>
        <v>0</v>
      </c>
      <c r="BY571" s="46">
        <v>0</v>
      </c>
      <c r="BZ571" s="46">
        <f t="shared" si="448"/>
        <v>0</v>
      </c>
      <c r="CA571" s="47">
        <v>0</v>
      </c>
      <c r="CB571" s="46">
        <f t="shared" si="449"/>
        <v>0</v>
      </c>
      <c r="CC571" s="48">
        <v>0</v>
      </c>
      <c r="CD571" s="46">
        <f t="shared" si="450"/>
        <v>0</v>
      </c>
      <c r="CE571" s="49">
        <v>10</v>
      </c>
      <c r="CF571" s="50">
        <f t="shared" si="454"/>
        <v>5948.8</v>
      </c>
      <c r="CG571" s="51">
        <v>57200</v>
      </c>
      <c r="CH571" s="52"/>
      <c r="CI571" s="52"/>
      <c r="CJ571" s="52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2">
        <f>$CF571</f>
        <v>5948.8</v>
      </c>
      <c r="CW571" s="52">
        <f t="shared" si="453"/>
        <v>5948.8</v>
      </c>
      <c r="CX571" s="52">
        <f t="shared" si="453"/>
        <v>5948.8</v>
      </c>
      <c r="CY571" s="52">
        <f t="shared" si="453"/>
        <v>5948.8</v>
      </c>
      <c r="CZ571" s="52">
        <f t="shared" si="453"/>
        <v>5948.8</v>
      </c>
      <c r="DA571" s="52">
        <f t="shared" si="453"/>
        <v>5948.8</v>
      </c>
      <c r="DB571" s="52">
        <f t="shared" si="453"/>
        <v>5948.8</v>
      </c>
      <c r="DC571" s="52">
        <f t="shared" si="453"/>
        <v>5948.8</v>
      </c>
      <c r="DD571" s="52">
        <f t="shared" si="453"/>
        <v>5948.8</v>
      </c>
      <c r="DE571" s="52">
        <f t="shared" si="453"/>
        <v>5948.8</v>
      </c>
      <c r="DF571" s="52"/>
      <c r="DG571" s="54">
        <v>0</v>
      </c>
      <c r="DH571" s="55">
        <v>10</v>
      </c>
      <c r="DI571" s="56" t="s">
        <v>545</v>
      </c>
      <c r="DJ571" s="57">
        <v>0</v>
      </c>
      <c r="DK571" s="57">
        <v>0</v>
      </c>
      <c r="DL571" s="57">
        <v>0</v>
      </c>
      <c r="DM571" s="57">
        <v>0</v>
      </c>
      <c r="DN571" s="57">
        <v>0</v>
      </c>
      <c r="DO571" s="57">
        <v>0</v>
      </c>
      <c r="DP571" s="58">
        <v>0</v>
      </c>
      <c r="DQ571" s="58">
        <v>0</v>
      </c>
      <c r="DR571" s="58">
        <v>0</v>
      </c>
      <c r="DS571" s="58">
        <v>0</v>
      </c>
    </row>
    <row r="572" spans="1:123" x14ac:dyDescent="0.25">
      <c r="A572" s="30" t="s">
        <v>1770</v>
      </c>
      <c r="B572" s="65">
        <v>2023488</v>
      </c>
      <c r="C572" s="66"/>
      <c r="D572" s="67" t="s">
        <v>1301</v>
      </c>
      <c r="E572" s="34" t="s">
        <v>478</v>
      </c>
      <c r="F572" s="34" t="s">
        <v>833</v>
      </c>
      <c r="G572" s="34" t="s">
        <v>534</v>
      </c>
      <c r="H572" s="34" t="s">
        <v>722</v>
      </c>
      <c r="I572" s="34" t="s">
        <v>704</v>
      </c>
      <c r="J572" s="34" t="s">
        <v>221</v>
      </c>
      <c r="K572" s="34" t="s">
        <v>491</v>
      </c>
      <c r="L572" s="34" t="s">
        <v>492</v>
      </c>
      <c r="M572" s="36">
        <v>1.04</v>
      </c>
      <c r="N572" s="69" t="s">
        <v>468</v>
      </c>
      <c r="O572" s="69" t="s">
        <v>30</v>
      </c>
      <c r="P572" s="37" t="s">
        <v>493</v>
      </c>
      <c r="Q572" s="38">
        <v>2023</v>
      </c>
      <c r="R572" s="39" t="s">
        <v>30</v>
      </c>
      <c r="S572" s="37" t="s">
        <v>469</v>
      </c>
      <c r="T572" s="39" t="s">
        <v>494</v>
      </c>
      <c r="U572" s="39" t="s">
        <v>495</v>
      </c>
      <c r="V572" s="39" t="s">
        <v>496</v>
      </c>
      <c r="W572" s="40" t="s">
        <v>834</v>
      </c>
      <c r="X572" s="40" t="s">
        <v>680</v>
      </c>
      <c r="Y572" s="41"/>
      <c r="Z572" s="274">
        <v>0</v>
      </c>
      <c r="AA572" s="42"/>
      <c r="AB572" s="43">
        <v>124800</v>
      </c>
      <c r="AC572" s="43">
        <v>0</v>
      </c>
      <c r="AD572" s="43"/>
      <c r="AE572" s="43">
        <v>0</v>
      </c>
      <c r="AF572" s="44"/>
      <c r="AG572" s="45">
        <f t="shared" si="451"/>
        <v>124800</v>
      </c>
      <c r="AH572" s="45">
        <f t="shared" si="452"/>
        <v>129792</v>
      </c>
      <c r="AI572" s="45">
        <f t="shared" si="416"/>
        <v>129792</v>
      </c>
      <c r="AJ572" s="46">
        <v>0</v>
      </c>
      <c r="AK572" s="46">
        <v>0</v>
      </c>
      <c r="AL572" s="46">
        <f t="shared" si="425"/>
        <v>0</v>
      </c>
      <c r="AM572" s="46">
        <v>0</v>
      </c>
      <c r="AN572" s="46">
        <f t="shared" si="434"/>
        <v>0</v>
      </c>
      <c r="AO572" s="46">
        <v>0</v>
      </c>
      <c r="AP572" s="46">
        <f t="shared" si="426"/>
        <v>0</v>
      </c>
      <c r="AQ572" s="46">
        <v>0</v>
      </c>
      <c r="AR572" s="46">
        <f t="shared" si="427"/>
        <v>0</v>
      </c>
      <c r="AS572" s="46">
        <v>0</v>
      </c>
      <c r="AT572" s="46">
        <f t="shared" si="428"/>
        <v>0</v>
      </c>
      <c r="AU572" s="46">
        <v>0</v>
      </c>
      <c r="AV572" s="46">
        <f t="shared" si="429"/>
        <v>0</v>
      </c>
      <c r="AW572" s="46">
        <v>0</v>
      </c>
      <c r="AX572" s="46">
        <f t="shared" si="430"/>
        <v>0</v>
      </c>
      <c r="AY572" s="46">
        <v>0</v>
      </c>
      <c r="AZ572" s="46">
        <f t="shared" si="435"/>
        <v>0</v>
      </c>
      <c r="BA572" s="46">
        <v>0</v>
      </c>
      <c r="BB572" s="46">
        <f t="shared" si="436"/>
        <v>0</v>
      </c>
      <c r="BC572" s="46">
        <v>0</v>
      </c>
      <c r="BD572" s="46">
        <f t="shared" si="437"/>
        <v>0</v>
      </c>
      <c r="BE572" s="46">
        <v>0</v>
      </c>
      <c r="BF572" s="46">
        <f t="shared" si="438"/>
        <v>0</v>
      </c>
      <c r="BG572" s="46">
        <v>124800</v>
      </c>
      <c r="BH572" s="46">
        <f t="shared" si="439"/>
        <v>129792</v>
      </c>
      <c r="BI572" s="46">
        <v>0</v>
      </c>
      <c r="BJ572" s="46">
        <f t="shared" si="440"/>
        <v>0</v>
      </c>
      <c r="BK572" s="46">
        <v>0</v>
      </c>
      <c r="BL572" s="46">
        <f t="shared" si="441"/>
        <v>0</v>
      </c>
      <c r="BM572" s="46">
        <v>0</v>
      </c>
      <c r="BN572" s="46">
        <f t="shared" si="442"/>
        <v>0</v>
      </c>
      <c r="BO572" s="46">
        <v>0</v>
      </c>
      <c r="BP572" s="46">
        <f t="shared" si="443"/>
        <v>0</v>
      </c>
      <c r="BQ572" s="46">
        <v>0</v>
      </c>
      <c r="BR572" s="46">
        <f t="shared" si="444"/>
        <v>0</v>
      </c>
      <c r="BS572" s="46">
        <v>0</v>
      </c>
      <c r="BT572" s="46">
        <f t="shared" si="445"/>
        <v>0</v>
      </c>
      <c r="BU572" s="46">
        <v>0</v>
      </c>
      <c r="BV572" s="46">
        <f t="shared" si="446"/>
        <v>0</v>
      </c>
      <c r="BW572" s="46">
        <v>0</v>
      </c>
      <c r="BX572" s="46">
        <f t="shared" si="447"/>
        <v>0</v>
      </c>
      <c r="BY572" s="46">
        <v>0</v>
      </c>
      <c r="BZ572" s="46">
        <f t="shared" si="448"/>
        <v>0</v>
      </c>
      <c r="CA572" s="47">
        <v>0</v>
      </c>
      <c r="CB572" s="46">
        <f t="shared" si="449"/>
        <v>0</v>
      </c>
      <c r="CC572" s="48">
        <v>0</v>
      </c>
      <c r="CD572" s="46">
        <f t="shared" si="450"/>
        <v>0</v>
      </c>
      <c r="CE572" s="49">
        <v>10</v>
      </c>
      <c r="CF572" s="50">
        <f t="shared" si="454"/>
        <v>12979.2</v>
      </c>
      <c r="CG572" s="51">
        <v>124800</v>
      </c>
      <c r="CH572" s="52"/>
      <c r="CI572" s="52"/>
      <c r="CJ572" s="52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2">
        <f>$CF572</f>
        <v>12979.2</v>
      </c>
      <c r="CW572" s="52">
        <f t="shared" si="453"/>
        <v>12979.2</v>
      </c>
      <c r="CX572" s="52">
        <f t="shared" si="453"/>
        <v>12979.2</v>
      </c>
      <c r="CY572" s="52">
        <f t="shared" si="453"/>
        <v>12979.2</v>
      </c>
      <c r="CZ572" s="52">
        <f t="shared" si="453"/>
        <v>12979.2</v>
      </c>
      <c r="DA572" s="52">
        <f t="shared" si="453"/>
        <v>12979.2</v>
      </c>
      <c r="DB572" s="52">
        <f t="shared" si="453"/>
        <v>12979.2</v>
      </c>
      <c r="DC572" s="52">
        <f t="shared" si="453"/>
        <v>12979.2</v>
      </c>
      <c r="DD572" s="52">
        <f t="shared" si="453"/>
        <v>12979.2</v>
      </c>
      <c r="DE572" s="52">
        <f t="shared" si="453"/>
        <v>12979.2</v>
      </c>
      <c r="DF572" s="52"/>
      <c r="DG572" s="54">
        <v>0</v>
      </c>
      <c r="DH572" s="55">
        <v>10</v>
      </c>
      <c r="DI572" s="56" t="s">
        <v>756</v>
      </c>
      <c r="DJ572" s="57">
        <v>0</v>
      </c>
      <c r="DK572" s="57">
        <v>0</v>
      </c>
      <c r="DL572" s="57">
        <v>0</v>
      </c>
      <c r="DM572" s="57">
        <v>0</v>
      </c>
      <c r="DN572" s="57">
        <v>0</v>
      </c>
      <c r="DO572" s="57">
        <v>0</v>
      </c>
      <c r="DP572" s="58">
        <v>0</v>
      </c>
      <c r="DQ572" s="58">
        <v>0</v>
      </c>
      <c r="DR572" s="58">
        <v>0</v>
      </c>
      <c r="DS572" s="58">
        <v>0</v>
      </c>
    </row>
    <row r="573" spans="1:123" x14ac:dyDescent="0.25">
      <c r="A573" s="30" t="s">
        <v>1771</v>
      </c>
      <c r="B573" s="65">
        <v>2023489</v>
      </c>
      <c r="C573" s="66"/>
      <c r="D573" s="67" t="s">
        <v>1292</v>
      </c>
      <c r="E573" s="34" t="s">
        <v>478</v>
      </c>
      <c r="F573" s="34" t="s">
        <v>833</v>
      </c>
      <c r="G573" s="34" t="s">
        <v>463</v>
      </c>
      <c r="H573" s="34" t="s">
        <v>722</v>
      </c>
      <c r="I573" s="34" t="s">
        <v>704</v>
      </c>
      <c r="J573" s="34" t="s">
        <v>94</v>
      </c>
      <c r="K573" s="34" t="s">
        <v>491</v>
      </c>
      <c r="L573" s="34" t="s">
        <v>492</v>
      </c>
      <c r="M573" s="36">
        <v>1.04</v>
      </c>
      <c r="N573" s="69" t="s">
        <v>468</v>
      </c>
      <c r="O573" s="69" t="s">
        <v>30</v>
      </c>
      <c r="P573" s="37" t="s">
        <v>493</v>
      </c>
      <c r="Q573" s="38">
        <v>2023</v>
      </c>
      <c r="R573" s="39" t="s">
        <v>58</v>
      </c>
      <c r="S573" s="37" t="s">
        <v>469</v>
      </c>
      <c r="T573" s="39" t="s">
        <v>494</v>
      </c>
      <c r="U573" s="39" t="s">
        <v>495</v>
      </c>
      <c r="V573" s="39" t="s">
        <v>496</v>
      </c>
      <c r="W573" s="40" t="s">
        <v>705</v>
      </c>
      <c r="X573" s="40" t="s">
        <v>680</v>
      </c>
      <c r="Y573" s="41"/>
      <c r="Z573" s="274">
        <v>0</v>
      </c>
      <c r="AA573" s="42"/>
      <c r="AB573" s="43">
        <v>47840</v>
      </c>
      <c r="AC573" s="43">
        <v>0</v>
      </c>
      <c r="AD573" s="43"/>
      <c r="AE573" s="43">
        <v>0</v>
      </c>
      <c r="AF573" s="44"/>
      <c r="AG573" s="45">
        <f t="shared" si="451"/>
        <v>47840</v>
      </c>
      <c r="AH573" s="45">
        <f t="shared" si="452"/>
        <v>49753.599999999999</v>
      </c>
      <c r="AI573" s="45">
        <f t="shared" si="416"/>
        <v>49753.599999999999</v>
      </c>
      <c r="AJ573" s="46">
        <v>0</v>
      </c>
      <c r="AK573" s="46">
        <v>0</v>
      </c>
      <c r="AL573" s="46">
        <f t="shared" si="425"/>
        <v>0</v>
      </c>
      <c r="AM573" s="46">
        <v>0</v>
      </c>
      <c r="AN573" s="46">
        <f t="shared" si="434"/>
        <v>0</v>
      </c>
      <c r="AO573" s="46">
        <v>0</v>
      </c>
      <c r="AP573" s="46">
        <f t="shared" si="426"/>
        <v>0</v>
      </c>
      <c r="AQ573" s="46">
        <v>0</v>
      </c>
      <c r="AR573" s="46">
        <f t="shared" si="427"/>
        <v>0</v>
      </c>
      <c r="AS573" s="46">
        <v>0</v>
      </c>
      <c r="AT573" s="46">
        <f t="shared" si="428"/>
        <v>0</v>
      </c>
      <c r="AU573" s="46">
        <v>0</v>
      </c>
      <c r="AV573" s="46">
        <f t="shared" si="429"/>
        <v>0</v>
      </c>
      <c r="AW573" s="46">
        <v>0</v>
      </c>
      <c r="AX573" s="46">
        <f t="shared" si="430"/>
        <v>0</v>
      </c>
      <c r="AY573" s="46">
        <v>0</v>
      </c>
      <c r="AZ573" s="46">
        <f t="shared" si="435"/>
        <v>0</v>
      </c>
      <c r="BA573" s="46">
        <v>0</v>
      </c>
      <c r="BB573" s="46">
        <f t="shared" si="436"/>
        <v>0</v>
      </c>
      <c r="BC573" s="46">
        <v>0</v>
      </c>
      <c r="BD573" s="46">
        <f t="shared" si="437"/>
        <v>0</v>
      </c>
      <c r="BE573" s="46">
        <v>0</v>
      </c>
      <c r="BF573" s="46">
        <f t="shared" si="438"/>
        <v>0</v>
      </c>
      <c r="BG573" s="46">
        <v>47840</v>
      </c>
      <c r="BH573" s="46">
        <f t="shared" si="439"/>
        <v>49753.599999999999</v>
      </c>
      <c r="BI573" s="46">
        <v>0</v>
      </c>
      <c r="BJ573" s="46">
        <f t="shared" si="440"/>
        <v>0</v>
      </c>
      <c r="BK573" s="46">
        <v>0</v>
      </c>
      <c r="BL573" s="46">
        <f t="shared" si="441"/>
        <v>0</v>
      </c>
      <c r="BM573" s="46">
        <v>0</v>
      </c>
      <c r="BN573" s="46">
        <f t="shared" si="442"/>
        <v>0</v>
      </c>
      <c r="BO573" s="46">
        <v>0</v>
      </c>
      <c r="BP573" s="46">
        <f t="shared" si="443"/>
        <v>0</v>
      </c>
      <c r="BQ573" s="46">
        <v>0</v>
      </c>
      <c r="BR573" s="46">
        <f t="shared" si="444"/>
        <v>0</v>
      </c>
      <c r="BS573" s="46">
        <v>0</v>
      </c>
      <c r="BT573" s="46">
        <f t="shared" si="445"/>
        <v>0</v>
      </c>
      <c r="BU573" s="46">
        <v>0</v>
      </c>
      <c r="BV573" s="46">
        <f t="shared" si="446"/>
        <v>0</v>
      </c>
      <c r="BW573" s="46">
        <v>0</v>
      </c>
      <c r="BX573" s="46">
        <f t="shared" si="447"/>
        <v>0</v>
      </c>
      <c r="BY573" s="46">
        <v>0</v>
      </c>
      <c r="BZ573" s="46">
        <f t="shared" si="448"/>
        <v>0</v>
      </c>
      <c r="CA573" s="47">
        <v>0</v>
      </c>
      <c r="CB573" s="46">
        <f t="shared" si="449"/>
        <v>0</v>
      </c>
      <c r="CC573" s="48">
        <v>0</v>
      </c>
      <c r="CD573" s="46">
        <f t="shared" si="450"/>
        <v>0</v>
      </c>
      <c r="CE573" s="49">
        <v>10</v>
      </c>
      <c r="CF573" s="50">
        <f t="shared" si="454"/>
        <v>4975.3599999999997</v>
      </c>
      <c r="CG573" s="51">
        <v>47840</v>
      </c>
      <c r="CH573" s="52"/>
      <c r="CI573" s="52"/>
      <c r="CJ573" s="52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2">
        <f>$CF573</f>
        <v>4975.3599999999997</v>
      </c>
      <c r="CW573" s="52">
        <f t="shared" si="453"/>
        <v>4975.3599999999997</v>
      </c>
      <c r="CX573" s="52">
        <f t="shared" si="453"/>
        <v>4975.3599999999997</v>
      </c>
      <c r="CY573" s="52">
        <f t="shared" si="453"/>
        <v>4975.3599999999997</v>
      </c>
      <c r="CZ573" s="52">
        <f t="shared" si="453"/>
        <v>4975.3599999999997</v>
      </c>
      <c r="DA573" s="52">
        <f t="shared" si="453"/>
        <v>4975.3599999999997</v>
      </c>
      <c r="DB573" s="52">
        <f t="shared" si="453"/>
        <v>4975.3599999999997</v>
      </c>
      <c r="DC573" s="52">
        <f t="shared" si="453"/>
        <v>4975.3599999999997</v>
      </c>
      <c r="DD573" s="52">
        <f t="shared" si="453"/>
        <v>4975.3599999999997</v>
      </c>
      <c r="DE573" s="52">
        <f t="shared" si="453"/>
        <v>4975.3599999999997</v>
      </c>
      <c r="DF573" s="52"/>
      <c r="DG573" s="54">
        <v>0</v>
      </c>
      <c r="DH573" s="55">
        <v>10</v>
      </c>
      <c r="DI573" s="56" t="s">
        <v>756</v>
      </c>
      <c r="DJ573" s="57">
        <v>0</v>
      </c>
      <c r="DK573" s="57">
        <v>0</v>
      </c>
      <c r="DL573" s="57">
        <v>0</v>
      </c>
      <c r="DM573" s="57">
        <v>0</v>
      </c>
      <c r="DN573" s="57">
        <v>0</v>
      </c>
      <c r="DO573" s="57">
        <v>0</v>
      </c>
      <c r="DP573" s="58">
        <v>0</v>
      </c>
      <c r="DQ573" s="58">
        <v>0</v>
      </c>
      <c r="DR573" s="58">
        <v>0</v>
      </c>
      <c r="DS573" s="58">
        <v>0</v>
      </c>
    </row>
    <row r="574" spans="1:123" x14ac:dyDescent="0.25">
      <c r="A574" s="30" t="s">
        <v>1772</v>
      </c>
      <c r="B574" s="65">
        <v>2023490</v>
      </c>
      <c r="C574" s="66"/>
      <c r="D574" s="67" t="s">
        <v>1294</v>
      </c>
      <c r="E574" s="34" t="s">
        <v>478</v>
      </c>
      <c r="F574" s="34" t="s">
        <v>833</v>
      </c>
      <c r="G574" s="34" t="s">
        <v>463</v>
      </c>
      <c r="H574" s="34" t="s">
        <v>722</v>
      </c>
      <c r="I574" s="34" t="s">
        <v>704</v>
      </c>
      <c r="J574" s="34" t="s">
        <v>94</v>
      </c>
      <c r="K574" s="34" t="s">
        <v>491</v>
      </c>
      <c r="L574" s="34" t="s">
        <v>492</v>
      </c>
      <c r="M574" s="36">
        <v>1.04</v>
      </c>
      <c r="N574" s="69" t="s">
        <v>468</v>
      </c>
      <c r="O574" s="69" t="s">
        <v>30</v>
      </c>
      <c r="P574" s="37" t="s">
        <v>493</v>
      </c>
      <c r="Q574" s="38">
        <v>2023</v>
      </c>
      <c r="R574" s="39" t="s">
        <v>58</v>
      </c>
      <c r="S574" s="37" t="s">
        <v>469</v>
      </c>
      <c r="T574" s="39" t="s">
        <v>494</v>
      </c>
      <c r="U574" s="39" t="s">
        <v>495</v>
      </c>
      <c r="V574" s="39" t="s">
        <v>496</v>
      </c>
      <c r="W574" s="40" t="s">
        <v>705</v>
      </c>
      <c r="X574" s="40" t="s">
        <v>680</v>
      </c>
      <c r="Y574" s="41"/>
      <c r="Z574" s="274">
        <v>0</v>
      </c>
      <c r="AA574" s="42"/>
      <c r="AB574" s="43">
        <v>49400</v>
      </c>
      <c r="AC574" s="43">
        <v>0</v>
      </c>
      <c r="AD574" s="43"/>
      <c r="AE574" s="43">
        <v>0</v>
      </c>
      <c r="AF574" s="44"/>
      <c r="AG574" s="45">
        <f t="shared" si="451"/>
        <v>49400</v>
      </c>
      <c r="AH574" s="45">
        <f t="shared" si="452"/>
        <v>51376</v>
      </c>
      <c r="AI574" s="45">
        <f t="shared" si="416"/>
        <v>51376</v>
      </c>
      <c r="AJ574" s="46">
        <v>0</v>
      </c>
      <c r="AK574" s="46">
        <v>0</v>
      </c>
      <c r="AL574" s="46">
        <f t="shared" si="425"/>
        <v>0</v>
      </c>
      <c r="AM574" s="46">
        <v>0</v>
      </c>
      <c r="AN574" s="46">
        <f t="shared" si="434"/>
        <v>0</v>
      </c>
      <c r="AO574" s="46">
        <v>0</v>
      </c>
      <c r="AP574" s="46">
        <f t="shared" si="426"/>
        <v>0</v>
      </c>
      <c r="AQ574" s="46">
        <v>0</v>
      </c>
      <c r="AR574" s="46">
        <f t="shared" si="427"/>
        <v>0</v>
      </c>
      <c r="AS574" s="46">
        <v>0</v>
      </c>
      <c r="AT574" s="46">
        <f t="shared" si="428"/>
        <v>0</v>
      </c>
      <c r="AU574" s="46">
        <v>0</v>
      </c>
      <c r="AV574" s="46">
        <f t="shared" si="429"/>
        <v>0</v>
      </c>
      <c r="AW574" s="46">
        <v>0</v>
      </c>
      <c r="AX574" s="46">
        <f t="shared" si="430"/>
        <v>0</v>
      </c>
      <c r="AY574" s="46">
        <v>0</v>
      </c>
      <c r="AZ574" s="46">
        <f t="shared" si="435"/>
        <v>0</v>
      </c>
      <c r="BA574" s="46">
        <v>0</v>
      </c>
      <c r="BB574" s="46">
        <f t="shared" si="436"/>
        <v>0</v>
      </c>
      <c r="BC574" s="46">
        <v>0</v>
      </c>
      <c r="BD574" s="46">
        <f t="shared" si="437"/>
        <v>0</v>
      </c>
      <c r="BE574" s="46">
        <v>0</v>
      </c>
      <c r="BF574" s="46">
        <f t="shared" si="438"/>
        <v>0</v>
      </c>
      <c r="BG574" s="46">
        <v>49400</v>
      </c>
      <c r="BH574" s="46">
        <f t="shared" si="439"/>
        <v>51376</v>
      </c>
      <c r="BI574" s="46">
        <v>0</v>
      </c>
      <c r="BJ574" s="46">
        <f t="shared" si="440"/>
        <v>0</v>
      </c>
      <c r="BK574" s="46">
        <v>0</v>
      </c>
      <c r="BL574" s="46">
        <f t="shared" si="441"/>
        <v>0</v>
      </c>
      <c r="BM574" s="46">
        <v>0</v>
      </c>
      <c r="BN574" s="46">
        <f t="shared" si="442"/>
        <v>0</v>
      </c>
      <c r="BO574" s="46">
        <v>0</v>
      </c>
      <c r="BP574" s="46">
        <f t="shared" si="443"/>
        <v>0</v>
      </c>
      <c r="BQ574" s="46">
        <v>0</v>
      </c>
      <c r="BR574" s="46">
        <f t="shared" si="444"/>
        <v>0</v>
      </c>
      <c r="BS574" s="46">
        <v>0</v>
      </c>
      <c r="BT574" s="46">
        <f t="shared" si="445"/>
        <v>0</v>
      </c>
      <c r="BU574" s="46">
        <v>0</v>
      </c>
      <c r="BV574" s="46">
        <f t="shared" si="446"/>
        <v>0</v>
      </c>
      <c r="BW574" s="46">
        <v>0</v>
      </c>
      <c r="BX574" s="46">
        <f t="shared" si="447"/>
        <v>0</v>
      </c>
      <c r="BY574" s="46">
        <v>0</v>
      </c>
      <c r="BZ574" s="46">
        <f t="shared" si="448"/>
        <v>0</v>
      </c>
      <c r="CA574" s="47">
        <v>0</v>
      </c>
      <c r="CB574" s="46">
        <f t="shared" si="449"/>
        <v>0</v>
      </c>
      <c r="CC574" s="48">
        <v>0</v>
      </c>
      <c r="CD574" s="46">
        <f t="shared" si="450"/>
        <v>0</v>
      </c>
      <c r="CE574" s="49">
        <v>10</v>
      </c>
      <c r="CF574" s="50">
        <f t="shared" si="454"/>
        <v>5137.6000000000004</v>
      </c>
      <c r="CG574" s="51">
        <v>49400</v>
      </c>
      <c r="CH574" s="52"/>
      <c r="CI574" s="52"/>
      <c r="CJ574" s="52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2">
        <f>$CF574</f>
        <v>5137.6000000000004</v>
      </c>
      <c r="CW574" s="52">
        <f t="shared" si="453"/>
        <v>5137.6000000000004</v>
      </c>
      <c r="CX574" s="52">
        <f t="shared" si="453"/>
        <v>5137.6000000000004</v>
      </c>
      <c r="CY574" s="52">
        <f t="shared" si="453"/>
        <v>5137.6000000000004</v>
      </c>
      <c r="CZ574" s="52">
        <f t="shared" si="453"/>
        <v>5137.6000000000004</v>
      </c>
      <c r="DA574" s="52">
        <f t="shared" si="453"/>
        <v>5137.6000000000004</v>
      </c>
      <c r="DB574" s="52">
        <f t="shared" si="453"/>
        <v>5137.6000000000004</v>
      </c>
      <c r="DC574" s="52">
        <f t="shared" si="453"/>
        <v>5137.6000000000004</v>
      </c>
      <c r="DD574" s="52">
        <f t="shared" si="453"/>
        <v>5137.6000000000004</v>
      </c>
      <c r="DE574" s="52">
        <f t="shared" si="453"/>
        <v>5137.6000000000004</v>
      </c>
      <c r="DF574" s="52"/>
      <c r="DG574" s="54">
        <v>0</v>
      </c>
      <c r="DH574" s="55">
        <v>10</v>
      </c>
      <c r="DI574" s="56" t="s">
        <v>706</v>
      </c>
      <c r="DJ574" s="57">
        <v>0</v>
      </c>
      <c r="DK574" s="57">
        <v>0</v>
      </c>
      <c r="DL574" s="57">
        <v>0</v>
      </c>
      <c r="DM574" s="57">
        <v>0</v>
      </c>
      <c r="DN574" s="57">
        <v>0</v>
      </c>
      <c r="DO574" s="57">
        <v>0</v>
      </c>
      <c r="DP574" s="58">
        <v>0</v>
      </c>
      <c r="DQ574" s="58">
        <v>0</v>
      </c>
      <c r="DR574" s="58">
        <v>0</v>
      </c>
      <c r="DS574" s="58">
        <v>0</v>
      </c>
    </row>
    <row r="575" spans="1:123" x14ac:dyDescent="0.25">
      <c r="A575" s="30" t="s">
        <v>1773</v>
      </c>
      <c r="B575" s="65">
        <v>2023491</v>
      </c>
      <c r="C575" s="66"/>
      <c r="D575" s="67" t="s">
        <v>1296</v>
      </c>
      <c r="E575" s="34" t="s">
        <v>863</v>
      </c>
      <c r="F575" s="34" t="s">
        <v>833</v>
      </c>
      <c r="G575" s="34" t="s">
        <v>463</v>
      </c>
      <c r="H575" s="34" t="s">
        <v>722</v>
      </c>
      <c r="I575" s="34" t="s">
        <v>704</v>
      </c>
      <c r="J575" s="34" t="s">
        <v>94</v>
      </c>
      <c r="K575" s="34" t="s">
        <v>491</v>
      </c>
      <c r="L575" s="34" t="s">
        <v>492</v>
      </c>
      <c r="M575" s="36">
        <v>1.04</v>
      </c>
      <c r="N575" s="69" t="s">
        <v>468</v>
      </c>
      <c r="O575" s="69" t="s">
        <v>30</v>
      </c>
      <c r="P575" s="37" t="s">
        <v>493</v>
      </c>
      <c r="Q575" s="38">
        <v>2023</v>
      </c>
      <c r="R575" s="39" t="s">
        <v>58</v>
      </c>
      <c r="S575" s="37" t="s">
        <v>469</v>
      </c>
      <c r="T575" s="39" t="s">
        <v>494</v>
      </c>
      <c r="U575" s="39" t="s">
        <v>495</v>
      </c>
      <c r="V575" s="39" t="s">
        <v>496</v>
      </c>
      <c r="W575" s="40" t="s">
        <v>1297</v>
      </c>
      <c r="X575" s="40" t="s">
        <v>680</v>
      </c>
      <c r="Y575" s="41"/>
      <c r="Z575" s="274">
        <v>0</v>
      </c>
      <c r="AA575" s="42"/>
      <c r="AB575" s="43">
        <v>37440</v>
      </c>
      <c r="AC575" s="43">
        <v>0</v>
      </c>
      <c r="AD575" s="43"/>
      <c r="AE575" s="43">
        <v>0</v>
      </c>
      <c r="AF575" s="44"/>
      <c r="AG575" s="45">
        <f t="shared" si="451"/>
        <v>37440</v>
      </c>
      <c r="AH575" s="45">
        <f t="shared" si="452"/>
        <v>38937.599999999999</v>
      </c>
      <c r="AI575" s="45">
        <f t="shared" si="416"/>
        <v>38937.599999999999</v>
      </c>
      <c r="AJ575" s="46">
        <v>0</v>
      </c>
      <c r="AK575" s="46">
        <v>0</v>
      </c>
      <c r="AL575" s="46">
        <f t="shared" si="425"/>
        <v>0</v>
      </c>
      <c r="AM575" s="46">
        <v>0</v>
      </c>
      <c r="AN575" s="46">
        <f t="shared" si="434"/>
        <v>0</v>
      </c>
      <c r="AO575" s="46">
        <v>0</v>
      </c>
      <c r="AP575" s="46">
        <f t="shared" si="426"/>
        <v>0</v>
      </c>
      <c r="AQ575" s="46">
        <v>0</v>
      </c>
      <c r="AR575" s="46">
        <f t="shared" si="427"/>
        <v>0</v>
      </c>
      <c r="AS575" s="46">
        <v>0</v>
      </c>
      <c r="AT575" s="46">
        <f t="shared" si="428"/>
        <v>0</v>
      </c>
      <c r="AU575" s="46">
        <v>0</v>
      </c>
      <c r="AV575" s="46">
        <f t="shared" si="429"/>
        <v>0</v>
      </c>
      <c r="AW575" s="46">
        <v>0</v>
      </c>
      <c r="AX575" s="46">
        <f t="shared" si="430"/>
        <v>0</v>
      </c>
      <c r="AY575" s="46">
        <v>0</v>
      </c>
      <c r="AZ575" s="46">
        <f t="shared" si="435"/>
        <v>0</v>
      </c>
      <c r="BA575" s="46">
        <v>0</v>
      </c>
      <c r="BB575" s="46">
        <f t="shared" si="436"/>
        <v>0</v>
      </c>
      <c r="BC575" s="46">
        <v>0</v>
      </c>
      <c r="BD575" s="46">
        <f t="shared" si="437"/>
        <v>0</v>
      </c>
      <c r="BE575" s="46">
        <v>0</v>
      </c>
      <c r="BF575" s="46">
        <f t="shared" si="438"/>
        <v>0</v>
      </c>
      <c r="BG575" s="46">
        <v>37440</v>
      </c>
      <c r="BH575" s="46">
        <f t="shared" si="439"/>
        <v>38937.599999999999</v>
      </c>
      <c r="BI575" s="46">
        <v>0</v>
      </c>
      <c r="BJ575" s="46">
        <f t="shared" si="440"/>
        <v>0</v>
      </c>
      <c r="BK575" s="46">
        <v>0</v>
      </c>
      <c r="BL575" s="46">
        <f t="shared" si="441"/>
        <v>0</v>
      </c>
      <c r="BM575" s="46">
        <v>0</v>
      </c>
      <c r="BN575" s="46">
        <f t="shared" si="442"/>
        <v>0</v>
      </c>
      <c r="BO575" s="46">
        <v>0</v>
      </c>
      <c r="BP575" s="46">
        <f t="shared" si="443"/>
        <v>0</v>
      </c>
      <c r="BQ575" s="46">
        <v>0</v>
      </c>
      <c r="BR575" s="46">
        <f t="shared" si="444"/>
        <v>0</v>
      </c>
      <c r="BS575" s="46">
        <v>0</v>
      </c>
      <c r="BT575" s="46">
        <f t="shared" si="445"/>
        <v>0</v>
      </c>
      <c r="BU575" s="46">
        <v>0</v>
      </c>
      <c r="BV575" s="46">
        <f t="shared" si="446"/>
        <v>0</v>
      </c>
      <c r="BW575" s="46">
        <v>0</v>
      </c>
      <c r="BX575" s="46">
        <f t="shared" si="447"/>
        <v>0</v>
      </c>
      <c r="BY575" s="46">
        <v>0</v>
      </c>
      <c r="BZ575" s="46">
        <f t="shared" si="448"/>
        <v>0</v>
      </c>
      <c r="CA575" s="47">
        <v>0</v>
      </c>
      <c r="CB575" s="46">
        <f t="shared" si="449"/>
        <v>0</v>
      </c>
      <c r="CC575" s="48">
        <v>0</v>
      </c>
      <c r="CD575" s="46">
        <f t="shared" si="450"/>
        <v>0</v>
      </c>
      <c r="CE575" s="49">
        <v>10</v>
      </c>
      <c r="CF575" s="50">
        <f t="shared" si="454"/>
        <v>3893.7599999999998</v>
      </c>
      <c r="CG575" s="51">
        <v>37440</v>
      </c>
      <c r="CH575" s="52"/>
      <c r="CI575" s="52"/>
      <c r="CJ575" s="52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2">
        <f>$CF575</f>
        <v>3893.7599999999998</v>
      </c>
      <c r="CW575" s="52">
        <f t="shared" si="453"/>
        <v>3893.7599999999998</v>
      </c>
      <c r="CX575" s="52">
        <f t="shared" si="453"/>
        <v>3893.7599999999998</v>
      </c>
      <c r="CY575" s="52">
        <f t="shared" si="453"/>
        <v>3893.7599999999998</v>
      </c>
      <c r="CZ575" s="52">
        <f t="shared" si="453"/>
        <v>3893.7599999999998</v>
      </c>
      <c r="DA575" s="52">
        <f t="shared" si="453"/>
        <v>3893.7599999999998</v>
      </c>
      <c r="DB575" s="52">
        <f t="shared" si="453"/>
        <v>3893.7599999999998</v>
      </c>
      <c r="DC575" s="52">
        <f t="shared" si="453"/>
        <v>3893.7599999999998</v>
      </c>
      <c r="DD575" s="52">
        <f t="shared" si="453"/>
        <v>3893.7599999999998</v>
      </c>
      <c r="DE575" s="52">
        <f t="shared" si="453"/>
        <v>3893.7599999999998</v>
      </c>
      <c r="DF575" s="52"/>
      <c r="DG575" s="54">
        <v>0</v>
      </c>
      <c r="DH575" s="55">
        <v>10</v>
      </c>
      <c r="DI575" s="56" t="s">
        <v>756</v>
      </c>
      <c r="DJ575" s="57">
        <v>0</v>
      </c>
      <c r="DK575" s="57">
        <v>0</v>
      </c>
      <c r="DL575" s="57">
        <v>0</v>
      </c>
      <c r="DM575" s="57">
        <v>0</v>
      </c>
      <c r="DN575" s="57">
        <v>0</v>
      </c>
      <c r="DO575" s="57">
        <v>0</v>
      </c>
      <c r="DP575" s="58">
        <v>0</v>
      </c>
      <c r="DQ575" s="58">
        <v>0</v>
      </c>
      <c r="DR575" s="58">
        <v>0</v>
      </c>
      <c r="DS575" s="58">
        <v>0</v>
      </c>
    </row>
    <row r="576" spans="1:123" x14ac:dyDescent="0.25">
      <c r="A576" s="30" t="s">
        <v>1774</v>
      </c>
      <c r="B576" s="65">
        <v>2023492</v>
      </c>
      <c r="C576" s="66"/>
      <c r="D576" s="67" t="s">
        <v>1666</v>
      </c>
      <c r="E576" s="34" t="s">
        <v>863</v>
      </c>
      <c r="F576" s="34" t="s">
        <v>833</v>
      </c>
      <c r="G576" s="34" t="s">
        <v>463</v>
      </c>
      <c r="H576" s="34" t="s">
        <v>722</v>
      </c>
      <c r="I576" s="34" t="s">
        <v>704</v>
      </c>
      <c r="J576" s="34" t="s">
        <v>1180</v>
      </c>
      <c r="K576" s="34" t="s">
        <v>491</v>
      </c>
      <c r="L576" s="34" t="s">
        <v>492</v>
      </c>
      <c r="M576" s="36">
        <v>1.04</v>
      </c>
      <c r="N576" s="69" t="s">
        <v>468</v>
      </c>
      <c r="O576" s="69" t="s">
        <v>30</v>
      </c>
      <c r="P576" s="37" t="s">
        <v>493</v>
      </c>
      <c r="Q576" s="38">
        <v>2023</v>
      </c>
      <c r="R576" s="39" t="s">
        <v>58</v>
      </c>
      <c r="S576" s="37" t="s">
        <v>469</v>
      </c>
      <c r="T576" s="39" t="s">
        <v>494</v>
      </c>
      <c r="U576" s="39" t="s">
        <v>495</v>
      </c>
      <c r="V576" s="39" t="s">
        <v>496</v>
      </c>
      <c r="W576" s="40" t="s">
        <v>1297</v>
      </c>
      <c r="X576" s="40" t="s">
        <v>680</v>
      </c>
      <c r="Y576" s="41"/>
      <c r="Z576" s="274">
        <v>0</v>
      </c>
      <c r="AA576" s="42"/>
      <c r="AB576" s="43">
        <v>36400</v>
      </c>
      <c r="AC576" s="43">
        <v>0</v>
      </c>
      <c r="AD576" s="43"/>
      <c r="AE576" s="43">
        <v>0</v>
      </c>
      <c r="AF576" s="44"/>
      <c r="AG576" s="45">
        <f t="shared" si="451"/>
        <v>36400</v>
      </c>
      <c r="AH576" s="45">
        <f t="shared" si="452"/>
        <v>37856</v>
      </c>
      <c r="AI576" s="45">
        <f t="shared" si="416"/>
        <v>37856</v>
      </c>
      <c r="AJ576" s="46">
        <v>0</v>
      </c>
      <c r="AK576" s="46">
        <v>0</v>
      </c>
      <c r="AL576" s="46">
        <f t="shared" si="425"/>
        <v>0</v>
      </c>
      <c r="AM576" s="46">
        <v>0</v>
      </c>
      <c r="AN576" s="46">
        <f t="shared" si="434"/>
        <v>0</v>
      </c>
      <c r="AO576" s="46">
        <v>0</v>
      </c>
      <c r="AP576" s="46">
        <f t="shared" si="426"/>
        <v>0</v>
      </c>
      <c r="AQ576" s="46">
        <v>0</v>
      </c>
      <c r="AR576" s="46">
        <f t="shared" si="427"/>
        <v>0</v>
      </c>
      <c r="AS576" s="46">
        <v>0</v>
      </c>
      <c r="AT576" s="46">
        <f t="shared" si="428"/>
        <v>0</v>
      </c>
      <c r="AU576" s="46">
        <v>0</v>
      </c>
      <c r="AV576" s="46">
        <f t="shared" si="429"/>
        <v>0</v>
      </c>
      <c r="AW576" s="46">
        <v>0</v>
      </c>
      <c r="AX576" s="46">
        <f t="shared" si="430"/>
        <v>0</v>
      </c>
      <c r="AY576" s="46">
        <v>0</v>
      </c>
      <c r="AZ576" s="46">
        <f t="shared" si="435"/>
        <v>0</v>
      </c>
      <c r="BA576" s="46">
        <v>0</v>
      </c>
      <c r="BB576" s="46">
        <f t="shared" si="436"/>
        <v>0</v>
      </c>
      <c r="BC576" s="46">
        <v>0</v>
      </c>
      <c r="BD576" s="46">
        <f t="shared" si="437"/>
        <v>0</v>
      </c>
      <c r="BE576" s="46">
        <v>0</v>
      </c>
      <c r="BF576" s="46">
        <f t="shared" si="438"/>
        <v>0</v>
      </c>
      <c r="BG576" s="46">
        <v>0</v>
      </c>
      <c r="BH576" s="46">
        <f t="shared" si="439"/>
        <v>0</v>
      </c>
      <c r="BI576" s="46">
        <v>36400</v>
      </c>
      <c r="BJ576" s="46">
        <f t="shared" si="440"/>
        <v>37856</v>
      </c>
      <c r="BK576" s="46">
        <v>0</v>
      </c>
      <c r="BL576" s="46">
        <f t="shared" si="441"/>
        <v>0</v>
      </c>
      <c r="BM576" s="46">
        <v>0</v>
      </c>
      <c r="BN576" s="46">
        <f t="shared" si="442"/>
        <v>0</v>
      </c>
      <c r="BO576" s="46">
        <v>0</v>
      </c>
      <c r="BP576" s="46">
        <f t="shared" si="443"/>
        <v>0</v>
      </c>
      <c r="BQ576" s="46">
        <v>0</v>
      </c>
      <c r="BR576" s="46">
        <f t="shared" si="444"/>
        <v>0</v>
      </c>
      <c r="BS576" s="46">
        <v>0</v>
      </c>
      <c r="BT576" s="46">
        <f t="shared" si="445"/>
        <v>0</v>
      </c>
      <c r="BU576" s="46">
        <v>0</v>
      </c>
      <c r="BV576" s="46">
        <f t="shared" si="446"/>
        <v>0</v>
      </c>
      <c r="BW576" s="46">
        <v>0</v>
      </c>
      <c r="BX576" s="46">
        <f t="shared" si="447"/>
        <v>0</v>
      </c>
      <c r="BY576" s="46">
        <v>0</v>
      </c>
      <c r="BZ576" s="46">
        <f t="shared" si="448"/>
        <v>0</v>
      </c>
      <c r="CA576" s="47">
        <v>0</v>
      </c>
      <c r="CB576" s="46">
        <f t="shared" si="449"/>
        <v>0</v>
      </c>
      <c r="CC576" s="48">
        <v>0</v>
      </c>
      <c r="CD576" s="46">
        <f t="shared" si="450"/>
        <v>0</v>
      </c>
      <c r="CE576" s="49">
        <v>10</v>
      </c>
      <c r="CF576" s="50">
        <f t="shared" si="454"/>
        <v>3785.6</v>
      </c>
      <c r="CG576" s="51">
        <v>36400</v>
      </c>
      <c r="CH576" s="52"/>
      <c r="CI576" s="52"/>
      <c r="CJ576" s="52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2">
        <f t="shared" si="453"/>
        <v>3785.6</v>
      </c>
      <c r="CX576" s="52">
        <f t="shared" si="453"/>
        <v>3785.6</v>
      </c>
      <c r="CY576" s="52">
        <f t="shared" si="453"/>
        <v>3785.6</v>
      </c>
      <c r="CZ576" s="52">
        <f t="shared" si="453"/>
        <v>3785.6</v>
      </c>
      <c r="DA576" s="52">
        <f t="shared" si="453"/>
        <v>3785.6</v>
      </c>
      <c r="DB576" s="52">
        <f t="shared" si="453"/>
        <v>3785.6</v>
      </c>
      <c r="DC576" s="52">
        <f t="shared" si="453"/>
        <v>3785.6</v>
      </c>
      <c r="DD576" s="52">
        <f t="shared" si="453"/>
        <v>3785.6</v>
      </c>
      <c r="DE576" s="52">
        <f t="shared" si="453"/>
        <v>3785.6</v>
      </c>
      <c r="DF576" s="52">
        <f t="shared" si="453"/>
        <v>3785.6</v>
      </c>
      <c r="DG576" s="54">
        <v>0</v>
      </c>
      <c r="DH576" s="55">
        <v>10</v>
      </c>
      <c r="DI576" s="56" t="s">
        <v>756</v>
      </c>
      <c r="DJ576" s="57">
        <v>0</v>
      </c>
      <c r="DK576" s="57">
        <v>0</v>
      </c>
      <c r="DL576" s="57">
        <v>0</v>
      </c>
      <c r="DM576" s="57">
        <v>0</v>
      </c>
      <c r="DN576" s="57">
        <v>0</v>
      </c>
      <c r="DO576" s="57">
        <v>0</v>
      </c>
      <c r="DP576" s="58">
        <v>0</v>
      </c>
      <c r="DQ576" s="58">
        <v>0</v>
      </c>
      <c r="DR576" s="58">
        <v>0</v>
      </c>
      <c r="DS576" s="58">
        <v>0</v>
      </c>
    </row>
    <row r="577" spans="1:123" x14ac:dyDescent="0.25">
      <c r="A577" s="30" t="s">
        <v>1775</v>
      </c>
      <c r="B577" s="65">
        <v>2023493</v>
      </c>
      <c r="C577" s="66"/>
      <c r="D577" s="67" t="s">
        <v>1668</v>
      </c>
      <c r="E577" s="34" t="s">
        <v>863</v>
      </c>
      <c r="F577" s="34" t="s">
        <v>833</v>
      </c>
      <c r="G577" s="34" t="s">
        <v>463</v>
      </c>
      <c r="H577" s="34" t="s">
        <v>722</v>
      </c>
      <c r="I577" s="34" t="s">
        <v>704</v>
      </c>
      <c r="J577" s="34" t="s">
        <v>1180</v>
      </c>
      <c r="K577" s="34" t="s">
        <v>491</v>
      </c>
      <c r="L577" s="34" t="s">
        <v>492</v>
      </c>
      <c r="M577" s="36">
        <v>1.04</v>
      </c>
      <c r="N577" s="69" t="s">
        <v>468</v>
      </c>
      <c r="O577" s="69" t="s">
        <v>30</v>
      </c>
      <c r="P577" s="37" t="s">
        <v>493</v>
      </c>
      <c r="Q577" s="38">
        <v>2023</v>
      </c>
      <c r="R577" s="39" t="s">
        <v>58</v>
      </c>
      <c r="S577" s="37" t="s">
        <v>469</v>
      </c>
      <c r="T577" s="39" t="s">
        <v>494</v>
      </c>
      <c r="U577" s="39" t="s">
        <v>495</v>
      </c>
      <c r="V577" s="39" t="s">
        <v>496</v>
      </c>
      <c r="W577" s="40" t="s">
        <v>1297</v>
      </c>
      <c r="X577" s="40" t="s">
        <v>680</v>
      </c>
      <c r="Y577" s="41"/>
      <c r="Z577" s="274">
        <v>0</v>
      </c>
      <c r="AA577" s="42"/>
      <c r="AB577" s="43">
        <v>14560</v>
      </c>
      <c r="AC577" s="43">
        <v>0</v>
      </c>
      <c r="AD577" s="43"/>
      <c r="AE577" s="43">
        <v>0</v>
      </c>
      <c r="AF577" s="44"/>
      <c r="AG577" s="45">
        <f t="shared" si="451"/>
        <v>14560</v>
      </c>
      <c r="AH577" s="45">
        <f t="shared" si="452"/>
        <v>15142.4</v>
      </c>
      <c r="AI577" s="45">
        <f t="shared" si="416"/>
        <v>15142.4</v>
      </c>
      <c r="AJ577" s="46">
        <v>0</v>
      </c>
      <c r="AK577" s="46">
        <v>0</v>
      </c>
      <c r="AL577" s="46">
        <f t="shared" si="425"/>
        <v>0</v>
      </c>
      <c r="AM577" s="46">
        <v>0</v>
      </c>
      <c r="AN577" s="46">
        <f t="shared" si="434"/>
        <v>0</v>
      </c>
      <c r="AO577" s="46">
        <v>0</v>
      </c>
      <c r="AP577" s="46">
        <f t="shared" si="426"/>
        <v>0</v>
      </c>
      <c r="AQ577" s="46">
        <v>0</v>
      </c>
      <c r="AR577" s="46">
        <f t="shared" si="427"/>
        <v>0</v>
      </c>
      <c r="AS577" s="46">
        <v>0</v>
      </c>
      <c r="AT577" s="46">
        <f t="shared" si="428"/>
        <v>0</v>
      </c>
      <c r="AU577" s="46">
        <v>0</v>
      </c>
      <c r="AV577" s="46">
        <f t="shared" si="429"/>
        <v>0</v>
      </c>
      <c r="AW577" s="46">
        <v>0</v>
      </c>
      <c r="AX577" s="46">
        <f t="shared" si="430"/>
        <v>0</v>
      </c>
      <c r="AY577" s="46">
        <v>0</v>
      </c>
      <c r="AZ577" s="46">
        <f t="shared" si="435"/>
        <v>0</v>
      </c>
      <c r="BA577" s="46">
        <v>0</v>
      </c>
      <c r="BB577" s="46">
        <f t="shared" si="436"/>
        <v>0</v>
      </c>
      <c r="BC577" s="46">
        <v>0</v>
      </c>
      <c r="BD577" s="46">
        <f t="shared" si="437"/>
        <v>0</v>
      </c>
      <c r="BE577" s="46">
        <v>0</v>
      </c>
      <c r="BF577" s="46">
        <f t="shared" si="438"/>
        <v>0</v>
      </c>
      <c r="BG577" s="46">
        <v>0</v>
      </c>
      <c r="BH577" s="46">
        <f t="shared" si="439"/>
        <v>0</v>
      </c>
      <c r="BI577" s="46">
        <v>0</v>
      </c>
      <c r="BJ577" s="46">
        <f t="shared" si="440"/>
        <v>0</v>
      </c>
      <c r="BK577" s="46">
        <v>14560</v>
      </c>
      <c r="BL577" s="46">
        <f t="shared" si="441"/>
        <v>15142.4</v>
      </c>
      <c r="BM577" s="46">
        <v>0</v>
      </c>
      <c r="BN577" s="46">
        <f t="shared" si="442"/>
        <v>0</v>
      </c>
      <c r="BO577" s="46">
        <v>0</v>
      </c>
      <c r="BP577" s="46">
        <f t="shared" si="443"/>
        <v>0</v>
      </c>
      <c r="BQ577" s="46">
        <v>0</v>
      </c>
      <c r="BR577" s="46">
        <f t="shared" si="444"/>
        <v>0</v>
      </c>
      <c r="BS577" s="46">
        <v>0</v>
      </c>
      <c r="BT577" s="46">
        <f t="shared" si="445"/>
        <v>0</v>
      </c>
      <c r="BU577" s="46">
        <v>0</v>
      </c>
      <c r="BV577" s="46">
        <f t="shared" si="446"/>
        <v>0</v>
      </c>
      <c r="BW577" s="46">
        <v>0</v>
      </c>
      <c r="BX577" s="46">
        <f t="shared" si="447"/>
        <v>0</v>
      </c>
      <c r="BY577" s="46">
        <v>0</v>
      </c>
      <c r="BZ577" s="46">
        <f t="shared" si="448"/>
        <v>0</v>
      </c>
      <c r="CA577" s="47">
        <v>0</v>
      </c>
      <c r="CB577" s="46">
        <f t="shared" si="449"/>
        <v>0</v>
      </c>
      <c r="CC577" s="48">
        <v>0</v>
      </c>
      <c r="CD577" s="46">
        <f t="shared" si="450"/>
        <v>0</v>
      </c>
      <c r="CE577" s="49">
        <v>10</v>
      </c>
      <c r="CF577" s="50">
        <f t="shared" si="454"/>
        <v>1514.24</v>
      </c>
      <c r="CG577" s="51">
        <v>13104</v>
      </c>
      <c r="CH577" s="52"/>
      <c r="CI577" s="52"/>
      <c r="CJ577" s="52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2">
        <f t="shared" si="453"/>
        <v>1514.24</v>
      </c>
      <c r="CY577" s="52">
        <f t="shared" si="453"/>
        <v>1514.24</v>
      </c>
      <c r="CZ577" s="52">
        <f t="shared" si="453"/>
        <v>1514.24</v>
      </c>
      <c r="DA577" s="52">
        <f t="shared" si="453"/>
        <v>1514.24</v>
      </c>
      <c r="DB577" s="52">
        <f t="shared" si="453"/>
        <v>1514.24</v>
      </c>
      <c r="DC577" s="52">
        <f t="shared" si="453"/>
        <v>1514.24</v>
      </c>
      <c r="DD577" s="52">
        <f t="shared" si="453"/>
        <v>1514.24</v>
      </c>
      <c r="DE577" s="52">
        <f t="shared" si="453"/>
        <v>1514.24</v>
      </c>
      <c r="DF577" s="52">
        <f t="shared" si="453"/>
        <v>1514.24</v>
      </c>
      <c r="DG577" s="54">
        <v>1456</v>
      </c>
      <c r="DH577" s="55">
        <v>9</v>
      </c>
      <c r="DI577" s="56" t="s">
        <v>723</v>
      </c>
      <c r="DJ577" s="57">
        <v>0</v>
      </c>
      <c r="DK577" s="57">
        <v>0</v>
      </c>
      <c r="DL577" s="57">
        <v>0</v>
      </c>
      <c r="DM577" s="57">
        <v>0</v>
      </c>
      <c r="DN577" s="57">
        <v>0</v>
      </c>
      <c r="DO577" s="57">
        <v>0</v>
      </c>
      <c r="DP577" s="58">
        <v>0</v>
      </c>
      <c r="DQ577" s="58">
        <v>0</v>
      </c>
      <c r="DR577" s="58">
        <v>0</v>
      </c>
      <c r="DS577" s="58">
        <v>0</v>
      </c>
    </row>
    <row r="578" spans="1:123" x14ac:dyDescent="0.25">
      <c r="A578" s="30" t="s">
        <v>1776</v>
      </c>
      <c r="B578" s="65">
        <v>2023494</v>
      </c>
      <c r="C578" s="66"/>
      <c r="D578" s="67" t="s">
        <v>1670</v>
      </c>
      <c r="E578" s="34" t="s">
        <v>478</v>
      </c>
      <c r="F578" s="34" t="s">
        <v>833</v>
      </c>
      <c r="G578" s="34" t="s">
        <v>534</v>
      </c>
      <c r="H578" s="34" t="s">
        <v>722</v>
      </c>
      <c r="I578" s="34" t="s">
        <v>704</v>
      </c>
      <c r="J578" s="34" t="s">
        <v>94</v>
      </c>
      <c r="K578" s="34" t="s">
        <v>491</v>
      </c>
      <c r="L578" s="34" t="s">
        <v>492</v>
      </c>
      <c r="M578" s="36">
        <v>1.04</v>
      </c>
      <c r="N578" s="69" t="s">
        <v>468</v>
      </c>
      <c r="O578" s="69" t="s">
        <v>30</v>
      </c>
      <c r="P578" s="37" t="s">
        <v>493</v>
      </c>
      <c r="Q578" s="38">
        <v>2023</v>
      </c>
      <c r="R578" s="39" t="s">
        <v>30</v>
      </c>
      <c r="S578" s="37" t="s">
        <v>469</v>
      </c>
      <c r="T578" s="39" t="s">
        <v>494</v>
      </c>
      <c r="U578" s="39" t="s">
        <v>495</v>
      </c>
      <c r="V578" s="39" t="s">
        <v>496</v>
      </c>
      <c r="W578" s="40" t="s">
        <v>834</v>
      </c>
      <c r="X578" s="40" t="s">
        <v>680</v>
      </c>
      <c r="Y578" s="41"/>
      <c r="Z578" s="274">
        <v>0</v>
      </c>
      <c r="AA578" s="42"/>
      <c r="AB578" s="43">
        <v>291200</v>
      </c>
      <c r="AC578" s="43">
        <v>0</v>
      </c>
      <c r="AD578" s="43"/>
      <c r="AE578" s="43">
        <v>0</v>
      </c>
      <c r="AF578" s="44"/>
      <c r="AG578" s="45">
        <f t="shared" si="451"/>
        <v>291200</v>
      </c>
      <c r="AH578" s="45">
        <f t="shared" si="452"/>
        <v>302848</v>
      </c>
      <c r="AI578" s="45">
        <f t="shared" ref="AI578:AI641" si="455">AH578+Z578</f>
        <v>302848</v>
      </c>
      <c r="AJ578" s="46">
        <v>0</v>
      </c>
      <c r="AK578" s="46">
        <v>0</v>
      </c>
      <c r="AL578" s="46">
        <f t="shared" si="425"/>
        <v>0</v>
      </c>
      <c r="AM578" s="46">
        <v>0</v>
      </c>
      <c r="AN578" s="46">
        <f t="shared" si="434"/>
        <v>0</v>
      </c>
      <c r="AO578" s="46">
        <v>0</v>
      </c>
      <c r="AP578" s="46">
        <f t="shared" si="426"/>
        <v>0</v>
      </c>
      <c r="AQ578" s="46">
        <v>0</v>
      </c>
      <c r="AR578" s="46">
        <f t="shared" si="427"/>
        <v>0</v>
      </c>
      <c r="AS578" s="46">
        <v>0</v>
      </c>
      <c r="AT578" s="46">
        <f t="shared" si="428"/>
        <v>0</v>
      </c>
      <c r="AU578" s="46">
        <v>0</v>
      </c>
      <c r="AV578" s="46">
        <f t="shared" si="429"/>
        <v>0</v>
      </c>
      <c r="AW578" s="46">
        <v>0</v>
      </c>
      <c r="AX578" s="46">
        <f t="shared" si="430"/>
        <v>0</v>
      </c>
      <c r="AY578" s="46">
        <v>0</v>
      </c>
      <c r="AZ578" s="46">
        <f t="shared" si="435"/>
        <v>0</v>
      </c>
      <c r="BA578" s="46">
        <v>0</v>
      </c>
      <c r="BB578" s="46">
        <f t="shared" si="436"/>
        <v>0</v>
      </c>
      <c r="BC578" s="46">
        <v>0</v>
      </c>
      <c r="BD578" s="46">
        <f t="shared" si="437"/>
        <v>0</v>
      </c>
      <c r="BE578" s="46">
        <v>0</v>
      </c>
      <c r="BF578" s="46">
        <f t="shared" si="438"/>
        <v>0</v>
      </c>
      <c r="BG578" s="46">
        <v>0</v>
      </c>
      <c r="BH578" s="46">
        <f t="shared" si="439"/>
        <v>0</v>
      </c>
      <c r="BI578" s="46">
        <v>0</v>
      </c>
      <c r="BJ578" s="46">
        <f t="shared" si="440"/>
        <v>0</v>
      </c>
      <c r="BK578" s="46">
        <v>291200</v>
      </c>
      <c r="BL578" s="46">
        <f t="shared" si="441"/>
        <v>302848</v>
      </c>
      <c r="BM578" s="46">
        <v>0</v>
      </c>
      <c r="BN578" s="46">
        <f t="shared" si="442"/>
        <v>0</v>
      </c>
      <c r="BO578" s="46">
        <v>0</v>
      </c>
      <c r="BP578" s="46">
        <f t="shared" si="443"/>
        <v>0</v>
      </c>
      <c r="BQ578" s="46">
        <v>0</v>
      </c>
      <c r="BR578" s="46">
        <f t="shared" si="444"/>
        <v>0</v>
      </c>
      <c r="BS578" s="46">
        <v>0</v>
      </c>
      <c r="BT578" s="46">
        <f t="shared" si="445"/>
        <v>0</v>
      </c>
      <c r="BU578" s="46">
        <v>0</v>
      </c>
      <c r="BV578" s="46">
        <f t="shared" si="446"/>
        <v>0</v>
      </c>
      <c r="BW578" s="46">
        <v>0</v>
      </c>
      <c r="BX578" s="46">
        <f t="shared" si="447"/>
        <v>0</v>
      </c>
      <c r="BY578" s="46">
        <v>0</v>
      </c>
      <c r="BZ578" s="46">
        <f t="shared" si="448"/>
        <v>0</v>
      </c>
      <c r="CA578" s="47">
        <v>0</v>
      </c>
      <c r="CB578" s="46">
        <f t="shared" si="449"/>
        <v>0</v>
      </c>
      <c r="CC578" s="48">
        <v>0</v>
      </c>
      <c r="CD578" s="46">
        <f t="shared" si="450"/>
        <v>0</v>
      </c>
      <c r="CE578" s="49">
        <v>10</v>
      </c>
      <c r="CF578" s="50">
        <f t="shared" si="454"/>
        <v>30284.799999999999</v>
      </c>
      <c r="CG578" s="51">
        <v>262080</v>
      </c>
      <c r="CH578" s="52"/>
      <c r="CI578" s="52"/>
      <c r="CJ578" s="52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2">
        <f t="shared" si="453"/>
        <v>30284.799999999999</v>
      </c>
      <c r="CY578" s="52">
        <f t="shared" si="453"/>
        <v>30284.799999999999</v>
      </c>
      <c r="CZ578" s="52">
        <f t="shared" si="453"/>
        <v>30284.799999999999</v>
      </c>
      <c r="DA578" s="52">
        <f t="shared" si="453"/>
        <v>30284.799999999999</v>
      </c>
      <c r="DB578" s="52">
        <f t="shared" si="453"/>
        <v>30284.799999999999</v>
      </c>
      <c r="DC578" s="52">
        <f t="shared" si="453"/>
        <v>30284.799999999999</v>
      </c>
      <c r="DD578" s="52">
        <f t="shared" si="453"/>
        <v>30284.799999999999</v>
      </c>
      <c r="DE578" s="52">
        <f t="shared" si="453"/>
        <v>30284.799999999999</v>
      </c>
      <c r="DF578" s="52">
        <f t="shared" si="453"/>
        <v>30284.799999999999</v>
      </c>
      <c r="DG578" s="54">
        <v>29120</v>
      </c>
      <c r="DH578" s="55">
        <v>9</v>
      </c>
      <c r="DI578" s="56" t="s">
        <v>756</v>
      </c>
      <c r="DJ578" s="57">
        <v>0</v>
      </c>
      <c r="DK578" s="57">
        <v>0</v>
      </c>
      <c r="DL578" s="57">
        <v>0</v>
      </c>
      <c r="DM578" s="57">
        <v>0</v>
      </c>
      <c r="DN578" s="57">
        <v>0</v>
      </c>
      <c r="DO578" s="57">
        <v>0</v>
      </c>
      <c r="DP578" s="58">
        <v>0</v>
      </c>
      <c r="DQ578" s="58">
        <v>0</v>
      </c>
      <c r="DR578" s="58">
        <v>0</v>
      </c>
      <c r="DS578" s="58">
        <v>0</v>
      </c>
    </row>
    <row r="579" spans="1:123" x14ac:dyDescent="0.25">
      <c r="A579" s="30" t="s">
        <v>1777</v>
      </c>
      <c r="B579" s="65">
        <v>2023495</v>
      </c>
      <c r="C579" s="66"/>
      <c r="D579" s="67" t="s">
        <v>1684</v>
      </c>
      <c r="E579" s="34" t="s">
        <v>863</v>
      </c>
      <c r="F579" s="34" t="s">
        <v>833</v>
      </c>
      <c r="G579" s="34" t="s">
        <v>463</v>
      </c>
      <c r="H579" s="34" t="s">
        <v>722</v>
      </c>
      <c r="I579" s="34" t="s">
        <v>704</v>
      </c>
      <c r="J579" s="34" t="s">
        <v>94</v>
      </c>
      <c r="K579" s="34" t="s">
        <v>491</v>
      </c>
      <c r="L579" s="34" t="s">
        <v>492</v>
      </c>
      <c r="M579" s="36">
        <v>1.04</v>
      </c>
      <c r="N579" s="69" t="s">
        <v>468</v>
      </c>
      <c r="O579" s="69" t="s">
        <v>30</v>
      </c>
      <c r="P579" s="37" t="s">
        <v>493</v>
      </c>
      <c r="Q579" s="38">
        <v>2023</v>
      </c>
      <c r="R579" s="39" t="s">
        <v>58</v>
      </c>
      <c r="S579" s="37" t="s">
        <v>469</v>
      </c>
      <c r="T579" s="39" t="s">
        <v>494</v>
      </c>
      <c r="U579" s="39" t="s">
        <v>495</v>
      </c>
      <c r="V579" s="39" t="s">
        <v>496</v>
      </c>
      <c r="W579" s="40" t="s">
        <v>705</v>
      </c>
      <c r="X579" s="40" t="s">
        <v>680</v>
      </c>
      <c r="Y579" s="41"/>
      <c r="Z579" s="274">
        <v>0</v>
      </c>
      <c r="AA579" s="42"/>
      <c r="AB579" s="43">
        <v>49712</v>
      </c>
      <c r="AC579" s="43">
        <v>0</v>
      </c>
      <c r="AD579" s="43"/>
      <c r="AE579" s="43">
        <v>0</v>
      </c>
      <c r="AF579" s="44"/>
      <c r="AG579" s="45">
        <f t="shared" si="451"/>
        <v>49712</v>
      </c>
      <c r="AH579" s="45">
        <f t="shared" si="452"/>
        <v>51700.480000000003</v>
      </c>
      <c r="AI579" s="45">
        <f t="shared" si="455"/>
        <v>51700.480000000003</v>
      </c>
      <c r="AJ579" s="46">
        <v>0</v>
      </c>
      <c r="AK579" s="46">
        <v>0</v>
      </c>
      <c r="AL579" s="46">
        <f t="shared" si="425"/>
        <v>0</v>
      </c>
      <c r="AM579" s="46">
        <v>0</v>
      </c>
      <c r="AN579" s="46">
        <f t="shared" si="434"/>
        <v>0</v>
      </c>
      <c r="AO579" s="46">
        <v>0</v>
      </c>
      <c r="AP579" s="46">
        <f t="shared" si="426"/>
        <v>0</v>
      </c>
      <c r="AQ579" s="46">
        <v>0</v>
      </c>
      <c r="AR579" s="46">
        <f t="shared" si="427"/>
        <v>0</v>
      </c>
      <c r="AS579" s="46">
        <v>0</v>
      </c>
      <c r="AT579" s="46">
        <f t="shared" si="428"/>
        <v>0</v>
      </c>
      <c r="AU579" s="46">
        <v>0</v>
      </c>
      <c r="AV579" s="46">
        <f t="shared" si="429"/>
        <v>0</v>
      </c>
      <c r="AW579" s="46">
        <v>0</v>
      </c>
      <c r="AX579" s="46">
        <f t="shared" si="430"/>
        <v>0</v>
      </c>
      <c r="AY579" s="46">
        <v>0</v>
      </c>
      <c r="AZ579" s="46">
        <f t="shared" si="435"/>
        <v>0</v>
      </c>
      <c r="BA579" s="46">
        <v>0</v>
      </c>
      <c r="BB579" s="46">
        <f t="shared" si="436"/>
        <v>0</v>
      </c>
      <c r="BC579" s="46">
        <v>0</v>
      </c>
      <c r="BD579" s="46">
        <f t="shared" si="437"/>
        <v>0</v>
      </c>
      <c r="BE579" s="46">
        <v>0</v>
      </c>
      <c r="BF579" s="46">
        <f t="shared" si="438"/>
        <v>0</v>
      </c>
      <c r="BG579" s="46">
        <v>0</v>
      </c>
      <c r="BH579" s="46">
        <f t="shared" si="439"/>
        <v>0</v>
      </c>
      <c r="BI579" s="46">
        <v>0</v>
      </c>
      <c r="BJ579" s="46">
        <f t="shared" si="440"/>
        <v>0</v>
      </c>
      <c r="BK579" s="46">
        <v>0</v>
      </c>
      <c r="BL579" s="46">
        <f t="shared" si="441"/>
        <v>0</v>
      </c>
      <c r="BM579" s="46">
        <v>49712</v>
      </c>
      <c r="BN579" s="46">
        <f t="shared" si="442"/>
        <v>51700.480000000003</v>
      </c>
      <c r="BO579" s="46">
        <v>0</v>
      </c>
      <c r="BP579" s="46">
        <f t="shared" si="443"/>
        <v>0</v>
      </c>
      <c r="BQ579" s="46">
        <v>0</v>
      </c>
      <c r="BR579" s="46">
        <f t="shared" si="444"/>
        <v>0</v>
      </c>
      <c r="BS579" s="46">
        <v>0</v>
      </c>
      <c r="BT579" s="46">
        <f t="shared" si="445"/>
        <v>0</v>
      </c>
      <c r="BU579" s="46">
        <v>0</v>
      </c>
      <c r="BV579" s="46">
        <f t="shared" si="446"/>
        <v>0</v>
      </c>
      <c r="BW579" s="46">
        <v>0</v>
      </c>
      <c r="BX579" s="46">
        <f t="shared" si="447"/>
        <v>0</v>
      </c>
      <c r="BY579" s="46">
        <v>0</v>
      </c>
      <c r="BZ579" s="46">
        <f t="shared" si="448"/>
        <v>0</v>
      </c>
      <c r="CA579" s="47">
        <v>0</v>
      </c>
      <c r="CB579" s="46">
        <f t="shared" si="449"/>
        <v>0</v>
      </c>
      <c r="CC579" s="48">
        <v>0</v>
      </c>
      <c r="CD579" s="46">
        <f t="shared" si="450"/>
        <v>0</v>
      </c>
      <c r="CE579" s="49">
        <v>10</v>
      </c>
      <c r="CF579" s="50">
        <f t="shared" si="454"/>
        <v>5170.0480000000007</v>
      </c>
      <c r="CG579" s="51">
        <v>39769.599999999999</v>
      </c>
      <c r="CH579" s="52"/>
      <c r="CI579" s="52"/>
      <c r="CJ579" s="52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2">
        <f>$CF579</f>
        <v>5170.0480000000007</v>
      </c>
      <c r="CZ579" s="52">
        <f>$CF579</f>
        <v>5170.0480000000007</v>
      </c>
      <c r="DA579" s="52">
        <f t="shared" ref="DA579:DF583" si="456">$CF579</f>
        <v>5170.0480000000007</v>
      </c>
      <c r="DB579" s="52">
        <f t="shared" si="456"/>
        <v>5170.0480000000007</v>
      </c>
      <c r="DC579" s="52">
        <f t="shared" si="456"/>
        <v>5170.0480000000007</v>
      </c>
      <c r="DD579" s="52">
        <f t="shared" si="456"/>
        <v>5170.0480000000007</v>
      </c>
      <c r="DE579" s="52">
        <f t="shared" si="456"/>
        <v>5170.0480000000007</v>
      </c>
      <c r="DF579" s="52">
        <f t="shared" si="456"/>
        <v>5170.0480000000007</v>
      </c>
      <c r="DG579" s="54">
        <v>9942.4000000000015</v>
      </c>
      <c r="DH579" s="55">
        <v>8</v>
      </c>
      <c r="DI579" s="56" t="s">
        <v>1097</v>
      </c>
      <c r="DJ579" s="57">
        <v>0</v>
      </c>
      <c r="DK579" s="57">
        <v>0</v>
      </c>
      <c r="DL579" s="57">
        <v>0</v>
      </c>
      <c r="DM579" s="57">
        <v>0</v>
      </c>
      <c r="DN579" s="57">
        <v>0</v>
      </c>
      <c r="DO579" s="57">
        <v>0</v>
      </c>
      <c r="DP579" s="58">
        <v>0</v>
      </c>
      <c r="DQ579" s="58">
        <v>0</v>
      </c>
      <c r="DR579" s="58">
        <v>0</v>
      </c>
      <c r="DS579" s="58">
        <v>0</v>
      </c>
    </row>
    <row r="580" spans="1:123" x14ac:dyDescent="0.25">
      <c r="A580" s="30" t="s">
        <v>1778</v>
      </c>
      <c r="B580" s="65">
        <v>2023496</v>
      </c>
      <c r="C580" s="66"/>
      <c r="D580" s="67" t="s">
        <v>1686</v>
      </c>
      <c r="E580" s="34" t="s">
        <v>863</v>
      </c>
      <c r="F580" s="34" t="s">
        <v>833</v>
      </c>
      <c r="G580" s="34" t="s">
        <v>463</v>
      </c>
      <c r="H580" s="34" t="s">
        <v>722</v>
      </c>
      <c r="I580" s="34" t="s">
        <v>704</v>
      </c>
      <c r="J580" s="34" t="s">
        <v>94</v>
      </c>
      <c r="K580" s="34" t="s">
        <v>491</v>
      </c>
      <c r="L580" s="34" t="s">
        <v>492</v>
      </c>
      <c r="M580" s="36">
        <v>1.04</v>
      </c>
      <c r="N580" s="69" t="s">
        <v>468</v>
      </c>
      <c r="O580" s="69" t="s">
        <v>30</v>
      </c>
      <c r="P580" s="37" t="s">
        <v>493</v>
      </c>
      <c r="Q580" s="38">
        <v>2023</v>
      </c>
      <c r="R580" s="39" t="s">
        <v>58</v>
      </c>
      <c r="S580" s="37" t="s">
        <v>469</v>
      </c>
      <c r="T580" s="39" t="s">
        <v>494</v>
      </c>
      <c r="U580" s="39" t="s">
        <v>495</v>
      </c>
      <c r="V580" s="39" t="s">
        <v>496</v>
      </c>
      <c r="W580" s="40" t="s">
        <v>705</v>
      </c>
      <c r="X580" s="40" t="s">
        <v>680</v>
      </c>
      <c r="Y580" s="41"/>
      <c r="Z580" s="274">
        <v>0</v>
      </c>
      <c r="AA580" s="42"/>
      <c r="AB580" s="43">
        <v>49712</v>
      </c>
      <c r="AC580" s="43">
        <v>0</v>
      </c>
      <c r="AD580" s="43"/>
      <c r="AE580" s="43">
        <v>0</v>
      </c>
      <c r="AF580" s="44"/>
      <c r="AG580" s="45">
        <f t="shared" si="451"/>
        <v>49712</v>
      </c>
      <c r="AH580" s="45">
        <f t="shared" si="452"/>
        <v>51700.480000000003</v>
      </c>
      <c r="AI580" s="45">
        <f t="shared" si="455"/>
        <v>51700.480000000003</v>
      </c>
      <c r="AJ580" s="46">
        <v>0</v>
      </c>
      <c r="AK580" s="46">
        <v>0</v>
      </c>
      <c r="AL580" s="46">
        <f t="shared" si="425"/>
        <v>0</v>
      </c>
      <c r="AM580" s="46">
        <v>0</v>
      </c>
      <c r="AN580" s="46">
        <f t="shared" si="434"/>
        <v>0</v>
      </c>
      <c r="AO580" s="46">
        <v>0</v>
      </c>
      <c r="AP580" s="46">
        <f t="shared" si="426"/>
        <v>0</v>
      </c>
      <c r="AQ580" s="46">
        <v>0</v>
      </c>
      <c r="AR580" s="46">
        <f t="shared" si="427"/>
        <v>0</v>
      </c>
      <c r="AS580" s="46">
        <v>0</v>
      </c>
      <c r="AT580" s="46">
        <f t="shared" si="428"/>
        <v>0</v>
      </c>
      <c r="AU580" s="46">
        <v>0</v>
      </c>
      <c r="AV580" s="46">
        <f t="shared" si="429"/>
        <v>0</v>
      </c>
      <c r="AW580" s="46">
        <v>0</v>
      </c>
      <c r="AX580" s="46">
        <f t="shared" si="430"/>
        <v>0</v>
      </c>
      <c r="AY580" s="46">
        <v>0</v>
      </c>
      <c r="AZ580" s="46">
        <f t="shared" si="435"/>
        <v>0</v>
      </c>
      <c r="BA580" s="46">
        <v>0</v>
      </c>
      <c r="BB580" s="46">
        <f t="shared" si="436"/>
        <v>0</v>
      </c>
      <c r="BC580" s="46">
        <v>0</v>
      </c>
      <c r="BD580" s="46">
        <f t="shared" si="437"/>
        <v>0</v>
      </c>
      <c r="BE580" s="46">
        <v>0</v>
      </c>
      <c r="BF580" s="46">
        <f t="shared" si="438"/>
        <v>0</v>
      </c>
      <c r="BG580" s="46">
        <v>0</v>
      </c>
      <c r="BH580" s="46">
        <f t="shared" si="439"/>
        <v>0</v>
      </c>
      <c r="BI580" s="46">
        <v>0</v>
      </c>
      <c r="BJ580" s="46">
        <f t="shared" si="440"/>
        <v>0</v>
      </c>
      <c r="BK580" s="46">
        <v>0</v>
      </c>
      <c r="BL580" s="46">
        <f t="shared" si="441"/>
        <v>0</v>
      </c>
      <c r="BM580" s="46">
        <v>49712</v>
      </c>
      <c r="BN580" s="46">
        <f t="shared" si="442"/>
        <v>51700.480000000003</v>
      </c>
      <c r="BO580" s="46">
        <v>0</v>
      </c>
      <c r="BP580" s="46">
        <f t="shared" si="443"/>
        <v>0</v>
      </c>
      <c r="BQ580" s="46">
        <v>0</v>
      </c>
      <c r="BR580" s="46">
        <f t="shared" si="444"/>
        <v>0</v>
      </c>
      <c r="BS580" s="46">
        <v>0</v>
      </c>
      <c r="BT580" s="46">
        <f t="shared" si="445"/>
        <v>0</v>
      </c>
      <c r="BU580" s="46">
        <v>0</v>
      </c>
      <c r="BV580" s="46">
        <f t="shared" si="446"/>
        <v>0</v>
      </c>
      <c r="BW580" s="46">
        <v>0</v>
      </c>
      <c r="BX580" s="46">
        <f t="shared" si="447"/>
        <v>0</v>
      </c>
      <c r="BY580" s="46">
        <v>0</v>
      </c>
      <c r="BZ580" s="46">
        <f t="shared" si="448"/>
        <v>0</v>
      </c>
      <c r="CA580" s="47">
        <v>0</v>
      </c>
      <c r="CB580" s="46">
        <f t="shared" si="449"/>
        <v>0</v>
      </c>
      <c r="CC580" s="48">
        <v>0</v>
      </c>
      <c r="CD580" s="46">
        <f t="shared" si="450"/>
        <v>0</v>
      </c>
      <c r="CE580" s="49">
        <v>10</v>
      </c>
      <c r="CF580" s="50">
        <f t="shared" si="454"/>
        <v>5170.0480000000007</v>
      </c>
      <c r="CG580" s="51">
        <v>39769.599999999999</v>
      </c>
      <c r="CH580" s="52"/>
      <c r="CI580" s="52"/>
      <c r="CJ580" s="52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2">
        <f>$CF580</f>
        <v>5170.0480000000007</v>
      </c>
      <c r="CZ580" s="52">
        <f>$CF580</f>
        <v>5170.0480000000007</v>
      </c>
      <c r="DA580" s="52">
        <f t="shared" si="456"/>
        <v>5170.0480000000007</v>
      </c>
      <c r="DB580" s="52">
        <f t="shared" si="456"/>
        <v>5170.0480000000007</v>
      </c>
      <c r="DC580" s="52">
        <f t="shared" si="456"/>
        <v>5170.0480000000007</v>
      </c>
      <c r="DD580" s="52">
        <f t="shared" si="456"/>
        <v>5170.0480000000007</v>
      </c>
      <c r="DE580" s="52">
        <f t="shared" si="456"/>
        <v>5170.0480000000007</v>
      </c>
      <c r="DF580" s="52">
        <f t="shared" si="456"/>
        <v>5170.0480000000007</v>
      </c>
      <c r="DG580" s="54">
        <v>9942.4000000000015</v>
      </c>
      <c r="DH580" s="55">
        <v>8</v>
      </c>
      <c r="DI580" s="56" t="s">
        <v>1097</v>
      </c>
      <c r="DJ580" s="57">
        <v>0</v>
      </c>
      <c r="DK580" s="57">
        <v>0</v>
      </c>
      <c r="DL580" s="57">
        <v>0</v>
      </c>
      <c r="DM580" s="57">
        <v>0</v>
      </c>
      <c r="DN580" s="57">
        <v>0</v>
      </c>
      <c r="DO580" s="57">
        <v>0</v>
      </c>
      <c r="DP580" s="58">
        <v>0</v>
      </c>
      <c r="DQ580" s="58">
        <v>0</v>
      </c>
      <c r="DR580" s="58">
        <v>0</v>
      </c>
      <c r="DS580" s="58">
        <v>0</v>
      </c>
    </row>
    <row r="581" spans="1:123" x14ac:dyDescent="0.25">
      <c r="A581" s="30" t="s">
        <v>1779</v>
      </c>
      <c r="B581" s="65">
        <v>2023497</v>
      </c>
      <c r="C581" s="66"/>
      <c r="D581" s="67" t="s">
        <v>1690</v>
      </c>
      <c r="E581" s="34" t="s">
        <v>478</v>
      </c>
      <c r="F581" s="34" t="s">
        <v>833</v>
      </c>
      <c r="G581" s="34" t="s">
        <v>534</v>
      </c>
      <c r="H581" s="34" t="s">
        <v>722</v>
      </c>
      <c r="I581" s="34" t="s">
        <v>704</v>
      </c>
      <c r="J581" s="34" t="s">
        <v>94</v>
      </c>
      <c r="K581" s="34" t="s">
        <v>491</v>
      </c>
      <c r="L581" s="34" t="s">
        <v>492</v>
      </c>
      <c r="M581" s="36">
        <v>1.04</v>
      </c>
      <c r="N581" s="69" t="s">
        <v>468</v>
      </c>
      <c r="O581" s="69" t="s">
        <v>30</v>
      </c>
      <c r="P581" s="37" t="s">
        <v>493</v>
      </c>
      <c r="Q581" s="38">
        <v>2023</v>
      </c>
      <c r="R581" s="39" t="s">
        <v>30</v>
      </c>
      <c r="S581" s="37" t="s">
        <v>469</v>
      </c>
      <c r="T581" s="39" t="s">
        <v>494</v>
      </c>
      <c r="U581" s="39" t="s">
        <v>495</v>
      </c>
      <c r="V581" s="39" t="s">
        <v>496</v>
      </c>
      <c r="W581" s="40" t="s">
        <v>834</v>
      </c>
      <c r="X581" s="40" t="s">
        <v>680</v>
      </c>
      <c r="Y581" s="41"/>
      <c r="Z581" s="274">
        <v>0</v>
      </c>
      <c r="AA581" s="42"/>
      <c r="AB581" s="43">
        <v>291200</v>
      </c>
      <c r="AC581" s="43">
        <v>0</v>
      </c>
      <c r="AD581" s="43"/>
      <c r="AE581" s="43">
        <v>0</v>
      </c>
      <c r="AF581" s="44"/>
      <c r="AG581" s="45">
        <f t="shared" si="451"/>
        <v>291200</v>
      </c>
      <c r="AH581" s="45">
        <f t="shared" si="452"/>
        <v>302848</v>
      </c>
      <c r="AI581" s="45">
        <f t="shared" si="455"/>
        <v>302848</v>
      </c>
      <c r="AJ581" s="46">
        <v>0</v>
      </c>
      <c r="AK581" s="46">
        <v>0</v>
      </c>
      <c r="AL581" s="46">
        <f t="shared" si="425"/>
        <v>0</v>
      </c>
      <c r="AM581" s="46">
        <v>0</v>
      </c>
      <c r="AN581" s="46">
        <f t="shared" si="434"/>
        <v>0</v>
      </c>
      <c r="AO581" s="46">
        <v>0</v>
      </c>
      <c r="AP581" s="46">
        <f t="shared" si="426"/>
        <v>0</v>
      </c>
      <c r="AQ581" s="46">
        <v>0</v>
      </c>
      <c r="AR581" s="46">
        <f t="shared" si="427"/>
        <v>0</v>
      </c>
      <c r="AS581" s="46">
        <v>0</v>
      </c>
      <c r="AT581" s="46">
        <f t="shared" si="428"/>
        <v>0</v>
      </c>
      <c r="AU581" s="46">
        <v>0</v>
      </c>
      <c r="AV581" s="46">
        <f t="shared" si="429"/>
        <v>0</v>
      </c>
      <c r="AW581" s="46">
        <v>0</v>
      </c>
      <c r="AX581" s="46">
        <f t="shared" si="430"/>
        <v>0</v>
      </c>
      <c r="AY581" s="46">
        <v>0</v>
      </c>
      <c r="AZ581" s="46">
        <f t="shared" si="435"/>
        <v>0</v>
      </c>
      <c r="BA581" s="46">
        <v>0</v>
      </c>
      <c r="BB581" s="46">
        <f t="shared" si="436"/>
        <v>0</v>
      </c>
      <c r="BC581" s="46">
        <v>0</v>
      </c>
      <c r="BD581" s="46">
        <f t="shared" si="437"/>
        <v>0</v>
      </c>
      <c r="BE581" s="46">
        <v>0</v>
      </c>
      <c r="BF581" s="46">
        <f t="shared" si="438"/>
        <v>0</v>
      </c>
      <c r="BG581" s="46">
        <v>0</v>
      </c>
      <c r="BH581" s="46">
        <f t="shared" si="439"/>
        <v>0</v>
      </c>
      <c r="BI581" s="46">
        <v>0</v>
      </c>
      <c r="BJ581" s="46">
        <f t="shared" si="440"/>
        <v>0</v>
      </c>
      <c r="BK581" s="46">
        <v>0</v>
      </c>
      <c r="BL581" s="46">
        <f t="shared" si="441"/>
        <v>0</v>
      </c>
      <c r="BM581" s="46">
        <v>0</v>
      </c>
      <c r="BN581" s="46">
        <f t="shared" si="442"/>
        <v>0</v>
      </c>
      <c r="BO581" s="46">
        <v>291200</v>
      </c>
      <c r="BP581" s="46">
        <f t="shared" si="443"/>
        <v>302848</v>
      </c>
      <c r="BQ581" s="46">
        <v>0</v>
      </c>
      <c r="BR581" s="46">
        <f t="shared" si="444"/>
        <v>0</v>
      </c>
      <c r="BS581" s="46">
        <v>0</v>
      </c>
      <c r="BT581" s="46">
        <f t="shared" si="445"/>
        <v>0</v>
      </c>
      <c r="BU581" s="46">
        <v>0</v>
      </c>
      <c r="BV581" s="46">
        <f t="shared" si="446"/>
        <v>0</v>
      </c>
      <c r="BW581" s="46">
        <v>0</v>
      </c>
      <c r="BX581" s="46">
        <f t="shared" si="447"/>
        <v>0</v>
      </c>
      <c r="BY581" s="46">
        <v>0</v>
      </c>
      <c r="BZ581" s="46">
        <f t="shared" si="448"/>
        <v>0</v>
      </c>
      <c r="CA581" s="47">
        <v>0</v>
      </c>
      <c r="CB581" s="46">
        <f t="shared" si="449"/>
        <v>0</v>
      </c>
      <c r="CC581" s="48">
        <v>0</v>
      </c>
      <c r="CD581" s="46">
        <f t="shared" si="450"/>
        <v>0</v>
      </c>
      <c r="CE581" s="49">
        <v>10</v>
      </c>
      <c r="CF581" s="50">
        <f t="shared" si="454"/>
        <v>30284.799999999999</v>
      </c>
      <c r="CG581" s="51">
        <v>203840</v>
      </c>
      <c r="CH581" s="52"/>
      <c r="CI581" s="52"/>
      <c r="CJ581" s="52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2">
        <f>$CF581</f>
        <v>30284.799999999999</v>
      </c>
      <c r="DA581" s="52">
        <f t="shared" si="456"/>
        <v>30284.799999999999</v>
      </c>
      <c r="DB581" s="52">
        <f t="shared" si="456"/>
        <v>30284.799999999999</v>
      </c>
      <c r="DC581" s="52">
        <f t="shared" si="456"/>
        <v>30284.799999999999</v>
      </c>
      <c r="DD581" s="52">
        <f t="shared" si="456"/>
        <v>30284.799999999999</v>
      </c>
      <c r="DE581" s="52">
        <f t="shared" si="456"/>
        <v>30284.799999999999</v>
      </c>
      <c r="DF581" s="52">
        <f t="shared" si="456"/>
        <v>30284.799999999999</v>
      </c>
      <c r="DG581" s="54">
        <v>87360</v>
      </c>
      <c r="DH581" s="55">
        <v>7</v>
      </c>
      <c r="DI581" s="56" t="s">
        <v>756</v>
      </c>
      <c r="DJ581" s="57">
        <v>0</v>
      </c>
      <c r="DK581" s="57">
        <v>0</v>
      </c>
      <c r="DL581" s="57">
        <v>0</v>
      </c>
      <c r="DM581" s="57">
        <v>0</v>
      </c>
      <c r="DN581" s="57">
        <v>0</v>
      </c>
      <c r="DO581" s="57">
        <v>0</v>
      </c>
      <c r="DP581" s="58">
        <v>0</v>
      </c>
      <c r="DQ581" s="58">
        <v>0</v>
      </c>
      <c r="DR581" s="58">
        <v>0</v>
      </c>
      <c r="DS581" s="58">
        <v>0</v>
      </c>
    </row>
    <row r="582" spans="1:123" x14ac:dyDescent="0.25">
      <c r="A582" s="30" t="s">
        <v>1780</v>
      </c>
      <c r="B582" s="65">
        <v>2023498</v>
      </c>
      <c r="C582" s="66"/>
      <c r="D582" s="67" t="s">
        <v>1692</v>
      </c>
      <c r="E582" s="34" t="s">
        <v>478</v>
      </c>
      <c r="F582" s="34" t="s">
        <v>833</v>
      </c>
      <c r="G582" s="34" t="s">
        <v>463</v>
      </c>
      <c r="H582" s="34" t="s">
        <v>722</v>
      </c>
      <c r="I582" s="34" t="s">
        <v>704</v>
      </c>
      <c r="J582" s="34" t="s">
        <v>94</v>
      </c>
      <c r="K582" s="34" t="s">
        <v>491</v>
      </c>
      <c r="L582" s="34" t="s">
        <v>492</v>
      </c>
      <c r="M582" s="36">
        <v>1.04</v>
      </c>
      <c r="N582" s="69" t="s">
        <v>468</v>
      </c>
      <c r="O582" s="69" t="s">
        <v>30</v>
      </c>
      <c r="P582" s="37" t="s">
        <v>493</v>
      </c>
      <c r="Q582" s="38">
        <v>2023</v>
      </c>
      <c r="R582" s="39" t="s">
        <v>58</v>
      </c>
      <c r="S582" s="37" t="s">
        <v>469</v>
      </c>
      <c r="T582" s="39" t="s">
        <v>494</v>
      </c>
      <c r="U582" s="39" t="s">
        <v>495</v>
      </c>
      <c r="V582" s="39" t="s">
        <v>496</v>
      </c>
      <c r="W582" s="40" t="s">
        <v>705</v>
      </c>
      <c r="X582" s="40" t="s">
        <v>680</v>
      </c>
      <c r="Y582" s="41"/>
      <c r="Z582" s="274">
        <v>0</v>
      </c>
      <c r="AA582" s="42"/>
      <c r="AB582" s="43">
        <v>48464</v>
      </c>
      <c r="AC582" s="43">
        <v>0</v>
      </c>
      <c r="AD582" s="43"/>
      <c r="AE582" s="43">
        <v>0</v>
      </c>
      <c r="AF582" s="44"/>
      <c r="AG582" s="45">
        <f t="shared" si="451"/>
        <v>48464</v>
      </c>
      <c r="AH582" s="45">
        <f t="shared" si="452"/>
        <v>50402.560000000005</v>
      </c>
      <c r="AI582" s="45">
        <f t="shared" si="455"/>
        <v>50402.560000000005</v>
      </c>
      <c r="AJ582" s="46">
        <v>0</v>
      </c>
      <c r="AK582" s="46">
        <v>0</v>
      </c>
      <c r="AL582" s="46">
        <f t="shared" si="425"/>
        <v>0</v>
      </c>
      <c r="AM582" s="46">
        <v>0</v>
      </c>
      <c r="AN582" s="46">
        <f t="shared" si="434"/>
        <v>0</v>
      </c>
      <c r="AO582" s="46">
        <v>0</v>
      </c>
      <c r="AP582" s="46">
        <f t="shared" si="426"/>
        <v>0</v>
      </c>
      <c r="AQ582" s="46">
        <v>0</v>
      </c>
      <c r="AR582" s="46">
        <f t="shared" si="427"/>
        <v>0</v>
      </c>
      <c r="AS582" s="46">
        <v>0</v>
      </c>
      <c r="AT582" s="46">
        <f t="shared" si="428"/>
        <v>0</v>
      </c>
      <c r="AU582" s="46">
        <v>0</v>
      </c>
      <c r="AV582" s="46">
        <f t="shared" si="429"/>
        <v>0</v>
      </c>
      <c r="AW582" s="46">
        <v>0</v>
      </c>
      <c r="AX582" s="46">
        <f t="shared" si="430"/>
        <v>0</v>
      </c>
      <c r="AY582" s="46">
        <v>0</v>
      </c>
      <c r="AZ582" s="46">
        <f t="shared" si="435"/>
        <v>0</v>
      </c>
      <c r="BA582" s="46">
        <v>0</v>
      </c>
      <c r="BB582" s="46">
        <f t="shared" si="436"/>
        <v>0</v>
      </c>
      <c r="BC582" s="46">
        <v>0</v>
      </c>
      <c r="BD582" s="46">
        <f t="shared" si="437"/>
        <v>0</v>
      </c>
      <c r="BE582" s="46">
        <v>0</v>
      </c>
      <c r="BF582" s="46">
        <f t="shared" si="438"/>
        <v>0</v>
      </c>
      <c r="BG582" s="46">
        <v>0</v>
      </c>
      <c r="BH582" s="46">
        <f t="shared" si="439"/>
        <v>0</v>
      </c>
      <c r="BI582" s="46">
        <v>0</v>
      </c>
      <c r="BJ582" s="46">
        <f t="shared" si="440"/>
        <v>0</v>
      </c>
      <c r="BK582" s="46">
        <v>0</v>
      </c>
      <c r="BL582" s="46">
        <f t="shared" si="441"/>
        <v>0</v>
      </c>
      <c r="BM582" s="46">
        <v>0</v>
      </c>
      <c r="BN582" s="46">
        <f t="shared" si="442"/>
        <v>0</v>
      </c>
      <c r="BO582" s="46">
        <v>48464</v>
      </c>
      <c r="BP582" s="46">
        <f t="shared" si="443"/>
        <v>50402.560000000005</v>
      </c>
      <c r="BQ582" s="46">
        <v>0</v>
      </c>
      <c r="BR582" s="46">
        <f t="shared" si="444"/>
        <v>0</v>
      </c>
      <c r="BS582" s="46">
        <v>0</v>
      </c>
      <c r="BT582" s="46">
        <f t="shared" si="445"/>
        <v>0</v>
      </c>
      <c r="BU582" s="46">
        <v>0</v>
      </c>
      <c r="BV582" s="46">
        <f t="shared" si="446"/>
        <v>0</v>
      </c>
      <c r="BW582" s="46">
        <v>0</v>
      </c>
      <c r="BX582" s="46">
        <f t="shared" si="447"/>
        <v>0</v>
      </c>
      <c r="BY582" s="46">
        <v>0</v>
      </c>
      <c r="BZ582" s="46">
        <f t="shared" si="448"/>
        <v>0</v>
      </c>
      <c r="CA582" s="47">
        <v>0</v>
      </c>
      <c r="CB582" s="46">
        <f t="shared" si="449"/>
        <v>0</v>
      </c>
      <c r="CC582" s="48">
        <v>0</v>
      </c>
      <c r="CD582" s="46">
        <f t="shared" si="450"/>
        <v>0</v>
      </c>
      <c r="CE582" s="49">
        <v>10</v>
      </c>
      <c r="CF582" s="50">
        <f t="shared" si="454"/>
        <v>5040.2560000000003</v>
      </c>
      <c r="CG582" s="51">
        <v>33924.800000000003</v>
      </c>
      <c r="CH582" s="52"/>
      <c r="CI582" s="52"/>
      <c r="CJ582" s="52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2">
        <f>$CF582</f>
        <v>5040.2560000000003</v>
      </c>
      <c r="DA582" s="52">
        <f t="shared" si="456"/>
        <v>5040.2560000000003</v>
      </c>
      <c r="DB582" s="52">
        <f t="shared" si="456"/>
        <v>5040.2560000000003</v>
      </c>
      <c r="DC582" s="52">
        <f t="shared" si="456"/>
        <v>5040.2560000000003</v>
      </c>
      <c r="DD582" s="52">
        <f t="shared" si="456"/>
        <v>5040.2560000000003</v>
      </c>
      <c r="DE582" s="52">
        <f t="shared" si="456"/>
        <v>5040.2560000000003</v>
      </c>
      <c r="DF582" s="52">
        <f t="shared" si="456"/>
        <v>5040.2560000000003</v>
      </c>
      <c r="DG582" s="54">
        <v>14539.199999999997</v>
      </c>
      <c r="DH582" s="55">
        <v>7</v>
      </c>
      <c r="DI582" s="56" t="s">
        <v>701</v>
      </c>
      <c r="DJ582" s="57">
        <v>0</v>
      </c>
      <c r="DK582" s="57">
        <v>0</v>
      </c>
      <c r="DL582" s="57">
        <v>0</v>
      </c>
      <c r="DM582" s="57">
        <v>0</v>
      </c>
      <c r="DN582" s="57">
        <v>0</v>
      </c>
      <c r="DO582" s="57">
        <v>0</v>
      </c>
      <c r="DP582" s="58">
        <v>0</v>
      </c>
      <c r="DQ582" s="58">
        <v>0</v>
      </c>
      <c r="DR582" s="58">
        <v>0</v>
      </c>
      <c r="DS582" s="58">
        <v>0</v>
      </c>
    </row>
    <row r="583" spans="1:123" x14ac:dyDescent="0.25">
      <c r="A583" s="30" t="s">
        <v>1781</v>
      </c>
      <c r="B583" s="65">
        <v>2023499</v>
      </c>
      <c r="C583" s="66"/>
      <c r="D583" s="67" t="s">
        <v>1694</v>
      </c>
      <c r="E583" s="34" t="s">
        <v>863</v>
      </c>
      <c r="F583" s="34" t="s">
        <v>833</v>
      </c>
      <c r="G583" s="34" t="s">
        <v>463</v>
      </c>
      <c r="H583" s="34" t="s">
        <v>722</v>
      </c>
      <c r="I583" s="34" t="s">
        <v>704</v>
      </c>
      <c r="J583" s="34" t="s">
        <v>94</v>
      </c>
      <c r="K583" s="34" t="s">
        <v>491</v>
      </c>
      <c r="L583" s="34" t="s">
        <v>492</v>
      </c>
      <c r="M583" s="36">
        <v>1.04</v>
      </c>
      <c r="N583" s="69" t="s">
        <v>468</v>
      </c>
      <c r="O583" s="69" t="s">
        <v>30</v>
      </c>
      <c r="P583" s="37" t="s">
        <v>493</v>
      </c>
      <c r="Q583" s="38">
        <v>2023</v>
      </c>
      <c r="R583" s="39" t="s">
        <v>58</v>
      </c>
      <c r="S583" s="37" t="s">
        <v>469</v>
      </c>
      <c r="T583" s="39" t="s">
        <v>494</v>
      </c>
      <c r="U583" s="39" t="s">
        <v>495</v>
      </c>
      <c r="V583" s="39" t="s">
        <v>496</v>
      </c>
      <c r="W583" s="40" t="s">
        <v>705</v>
      </c>
      <c r="X583" s="40" t="s">
        <v>680</v>
      </c>
      <c r="Y583" s="41"/>
      <c r="Z583" s="274">
        <v>0</v>
      </c>
      <c r="AA583" s="42"/>
      <c r="AB583" s="43">
        <v>50960</v>
      </c>
      <c r="AC583" s="43">
        <v>0</v>
      </c>
      <c r="AD583" s="43"/>
      <c r="AE583" s="43">
        <v>0</v>
      </c>
      <c r="AF583" s="44"/>
      <c r="AG583" s="45">
        <f t="shared" si="451"/>
        <v>50960</v>
      </c>
      <c r="AH583" s="45">
        <f t="shared" si="452"/>
        <v>52998.400000000001</v>
      </c>
      <c r="AI583" s="45">
        <f t="shared" si="455"/>
        <v>52998.400000000001</v>
      </c>
      <c r="AJ583" s="46">
        <v>0</v>
      </c>
      <c r="AK583" s="46">
        <v>0</v>
      </c>
      <c r="AL583" s="46">
        <f t="shared" si="425"/>
        <v>0</v>
      </c>
      <c r="AM583" s="46">
        <v>0</v>
      </c>
      <c r="AN583" s="46">
        <f t="shared" si="434"/>
        <v>0</v>
      </c>
      <c r="AO583" s="46">
        <v>0</v>
      </c>
      <c r="AP583" s="46">
        <f t="shared" si="426"/>
        <v>0</v>
      </c>
      <c r="AQ583" s="46">
        <v>0</v>
      </c>
      <c r="AR583" s="46">
        <f t="shared" si="427"/>
        <v>0</v>
      </c>
      <c r="AS583" s="46">
        <v>0</v>
      </c>
      <c r="AT583" s="46">
        <f t="shared" si="428"/>
        <v>0</v>
      </c>
      <c r="AU583" s="46">
        <v>0</v>
      </c>
      <c r="AV583" s="46">
        <f t="shared" si="429"/>
        <v>0</v>
      </c>
      <c r="AW583" s="46">
        <v>0</v>
      </c>
      <c r="AX583" s="46">
        <f t="shared" si="430"/>
        <v>0</v>
      </c>
      <c r="AY583" s="46">
        <v>0</v>
      </c>
      <c r="AZ583" s="46">
        <f t="shared" si="435"/>
        <v>0</v>
      </c>
      <c r="BA583" s="46">
        <v>0</v>
      </c>
      <c r="BB583" s="46">
        <f t="shared" si="436"/>
        <v>0</v>
      </c>
      <c r="BC583" s="46">
        <v>0</v>
      </c>
      <c r="BD583" s="46">
        <f t="shared" si="437"/>
        <v>0</v>
      </c>
      <c r="BE583" s="46">
        <v>0</v>
      </c>
      <c r="BF583" s="46">
        <f t="shared" si="438"/>
        <v>0</v>
      </c>
      <c r="BG583" s="46">
        <v>0</v>
      </c>
      <c r="BH583" s="46">
        <f t="shared" si="439"/>
        <v>0</v>
      </c>
      <c r="BI583" s="46">
        <v>0</v>
      </c>
      <c r="BJ583" s="46">
        <f t="shared" si="440"/>
        <v>0</v>
      </c>
      <c r="BK583" s="46">
        <v>0</v>
      </c>
      <c r="BL583" s="46">
        <f t="shared" si="441"/>
        <v>0</v>
      </c>
      <c r="BM583" s="46">
        <v>0</v>
      </c>
      <c r="BN583" s="46">
        <f t="shared" si="442"/>
        <v>0</v>
      </c>
      <c r="BO583" s="46">
        <v>50960</v>
      </c>
      <c r="BP583" s="46">
        <f t="shared" si="443"/>
        <v>52998.400000000001</v>
      </c>
      <c r="BQ583" s="46">
        <v>0</v>
      </c>
      <c r="BR583" s="46">
        <f t="shared" si="444"/>
        <v>0</v>
      </c>
      <c r="BS583" s="46">
        <v>0</v>
      </c>
      <c r="BT583" s="46">
        <f t="shared" si="445"/>
        <v>0</v>
      </c>
      <c r="BU583" s="46">
        <v>0</v>
      </c>
      <c r="BV583" s="46">
        <f t="shared" si="446"/>
        <v>0</v>
      </c>
      <c r="BW583" s="46">
        <v>0</v>
      </c>
      <c r="BX583" s="46">
        <f t="shared" si="447"/>
        <v>0</v>
      </c>
      <c r="BY583" s="46">
        <v>0</v>
      </c>
      <c r="BZ583" s="46">
        <f t="shared" si="448"/>
        <v>0</v>
      </c>
      <c r="CA583" s="47">
        <v>0</v>
      </c>
      <c r="CB583" s="46">
        <f t="shared" si="449"/>
        <v>0</v>
      </c>
      <c r="CC583" s="48">
        <v>0</v>
      </c>
      <c r="CD583" s="46">
        <f t="shared" si="450"/>
        <v>0</v>
      </c>
      <c r="CE583" s="49">
        <v>10</v>
      </c>
      <c r="CF583" s="50">
        <f t="shared" si="454"/>
        <v>5299.84</v>
      </c>
      <c r="CG583" s="51">
        <v>35672</v>
      </c>
      <c r="CH583" s="52"/>
      <c r="CI583" s="52"/>
      <c r="CJ583" s="52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2">
        <f>$CF583</f>
        <v>5299.84</v>
      </c>
      <c r="DA583" s="52">
        <f t="shared" si="456"/>
        <v>5299.84</v>
      </c>
      <c r="DB583" s="52">
        <f t="shared" si="456"/>
        <v>5299.84</v>
      </c>
      <c r="DC583" s="52">
        <f t="shared" si="456"/>
        <v>5299.84</v>
      </c>
      <c r="DD583" s="52">
        <f t="shared" si="456"/>
        <v>5299.84</v>
      </c>
      <c r="DE583" s="52">
        <f t="shared" si="456"/>
        <v>5299.84</v>
      </c>
      <c r="DF583" s="52">
        <f t="shared" si="456"/>
        <v>5299.84</v>
      </c>
      <c r="DG583" s="54">
        <v>15288</v>
      </c>
      <c r="DH583" s="55">
        <v>7</v>
      </c>
      <c r="DI583" s="56" t="s">
        <v>756</v>
      </c>
      <c r="DJ583" s="57">
        <v>0</v>
      </c>
      <c r="DK583" s="57">
        <v>0</v>
      </c>
      <c r="DL583" s="57">
        <v>0</v>
      </c>
      <c r="DM583" s="57">
        <v>0</v>
      </c>
      <c r="DN583" s="57">
        <v>0</v>
      </c>
      <c r="DO583" s="57">
        <v>0</v>
      </c>
      <c r="DP583" s="58">
        <v>0</v>
      </c>
      <c r="DQ583" s="58">
        <v>0</v>
      </c>
      <c r="DR583" s="58">
        <v>0</v>
      </c>
      <c r="DS583" s="58">
        <v>0</v>
      </c>
    </row>
    <row r="584" spans="1:123" x14ac:dyDescent="0.25">
      <c r="A584" s="30" t="s">
        <v>1782</v>
      </c>
      <c r="B584" s="65">
        <v>2023502</v>
      </c>
      <c r="C584" s="66"/>
      <c r="D584" s="67" t="s">
        <v>1783</v>
      </c>
      <c r="E584" s="34" t="s">
        <v>685</v>
      </c>
      <c r="F584" s="34" t="s">
        <v>1033</v>
      </c>
      <c r="G584" s="34" t="s">
        <v>597</v>
      </c>
      <c r="H584" s="34" t="s">
        <v>129</v>
      </c>
      <c r="I584" s="34" t="s">
        <v>806</v>
      </c>
      <c r="J584" s="34" t="s">
        <v>129</v>
      </c>
      <c r="K584" s="34" t="s">
        <v>466</v>
      </c>
      <c r="L584" s="34" t="s">
        <v>744</v>
      </c>
      <c r="M584" s="36">
        <v>1.04</v>
      </c>
      <c r="N584" s="69" t="s">
        <v>586</v>
      </c>
      <c r="O584" s="69" t="s">
        <v>58</v>
      </c>
      <c r="P584" s="37" t="s">
        <v>469</v>
      </c>
      <c r="Q584" s="38">
        <v>2023</v>
      </c>
      <c r="R584" s="39" t="s">
        <v>470</v>
      </c>
      <c r="S584" s="37" t="s">
        <v>471</v>
      </c>
      <c r="T584" s="39" t="s">
        <v>472</v>
      </c>
      <c r="U584" s="39" t="s">
        <v>472</v>
      </c>
      <c r="V584" s="39" t="s">
        <v>1783</v>
      </c>
      <c r="W584" s="40" t="s">
        <v>808</v>
      </c>
      <c r="X584" s="40" t="s">
        <v>485</v>
      </c>
      <c r="Y584" s="41"/>
      <c r="Z584" s="274">
        <v>0</v>
      </c>
      <c r="AA584" s="42"/>
      <c r="AB584" s="43">
        <v>0</v>
      </c>
      <c r="AC584" s="43">
        <v>0</v>
      </c>
      <c r="AD584" s="43"/>
      <c r="AE584" s="43">
        <v>0</v>
      </c>
      <c r="AF584" s="103"/>
      <c r="AG584" s="45">
        <f t="shared" si="451"/>
        <v>0</v>
      </c>
      <c r="AH584" s="45">
        <f t="shared" si="452"/>
        <v>0</v>
      </c>
      <c r="AI584" s="45">
        <f t="shared" si="455"/>
        <v>0</v>
      </c>
      <c r="AJ584" s="46">
        <v>0</v>
      </c>
      <c r="AK584" s="46">
        <v>0</v>
      </c>
      <c r="AL584" s="46">
        <f t="shared" si="425"/>
        <v>0</v>
      </c>
      <c r="AM584" s="46">
        <v>0</v>
      </c>
      <c r="AN584" s="46">
        <f t="shared" si="434"/>
        <v>0</v>
      </c>
      <c r="AO584" s="46">
        <v>0</v>
      </c>
      <c r="AP584" s="46">
        <f t="shared" si="426"/>
        <v>0</v>
      </c>
      <c r="AQ584" s="46">
        <v>0</v>
      </c>
      <c r="AR584" s="46">
        <f t="shared" si="427"/>
        <v>0</v>
      </c>
      <c r="AS584" s="46">
        <v>0</v>
      </c>
      <c r="AT584" s="46">
        <f t="shared" si="428"/>
        <v>0</v>
      </c>
      <c r="AU584" s="46">
        <v>0</v>
      </c>
      <c r="AV584" s="46">
        <f t="shared" si="429"/>
        <v>0</v>
      </c>
      <c r="AW584" s="46">
        <v>0</v>
      </c>
      <c r="AX584" s="46">
        <f t="shared" si="430"/>
        <v>0</v>
      </c>
      <c r="AY584" s="46">
        <v>0</v>
      </c>
      <c r="AZ584" s="46">
        <f t="shared" si="435"/>
        <v>0</v>
      </c>
      <c r="BA584" s="46">
        <v>0</v>
      </c>
      <c r="BB584" s="46">
        <f t="shared" si="436"/>
        <v>0</v>
      </c>
      <c r="BC584" s="46">
        <v>0</v>
      </c>
      <c r="BD584" s="46">
        <f t="shared" si="437"/>
        <v>0</v>
      </c>
      <c r="BE584" s="46">
        <v>0</v>
      </c>
      <c r="BF584" s="46">
        <f t="shared" si="438"/>
        <v>0</v>
      </c>
      <c r="BG584" s="46">
        <v>0</v>
      </c>
      <c r="BH584" s="46">
        <f t="shared" si="439"/>
        <v>0</v>
      </c>
      <c r="BI584" s="46">
        <v>0</v>
      </c>
      <c r="BJ584" s="46">
        <f t="shared" si="440"/>
        <v>0</v>
      </c>
      <c r="BK584" s="46">
        <v>0</v>
      </c>
      <c r="BL584" s="46">
        <f t="shared" si="441"/>
        <v>0</v>
      </c>
      <c r="BM584" s="46">
        <v>0</v>
      </c>
      <c r="BN584" s="46">
        <f t="shared" si="442"/>
        <v>0</v>
      </c>
      <c r="BO584" s="46">
        <v>0</v>
      </c>
      <c r="BP584" s="46">
        <f t="shared" si="443"/>
        <v>0</v>
      </c>
      <c r="BQ584" s="46">
        <v>0</v>
      </c>
      <c r="BR584" s="46">
        <f t="shared" si="444"/>
        <v>0</v>
      </c>
      <c r="BS584" s="46">
        <v>0</v>
      </c>
      <c r="BT584" s="46">
        <f t="shared" si="445"/>
        <v>0</v>
      </c>
      <c r="BU584" s="46">
        <v>0</v>
      </c>
      <c r="BV584" s="46">
        <f t="shared" si="446"/>
        <v>0</v>
      </c>
      <c r="BW584" s="46">
        <v>0</v>
      </c>
      <c r="BX584" s="46">
        <f t="shared" si="447"/>
        <v>0</v>
      </c>
      <c r="BY584" s="46">
        <v>0</v>
      </c>
      <c r="BZ584" s="46">
        <f t="shared" si="448"/>
        <v>0</v>
      </c>
      <c r="CA584" s="47">
        <v>0</v>
      </c>
      <c r="CB584" s="46">
        <f t="shared" si="449"/>
        <v>0</v>
      </c>
      <c r="CC584" s="48">
        <v>0</v>
      </c>
      <c r="CD584" s="46">
        <f t="shared" si="450"/>
        <v>0</v>
      </c>
      <c r="CE584" s="127"/>
      <c r="CF584" s="50" t="e">
        <f t="shared" si="454"/>
        <v>#DIV/0!</v>
      </c>
      <c r="CG584" s="117"/>
      <c r="CH584" s="117"/>
      <c r="CI584" s="117"/>
      <c r="CJ584" s="117"/>
      <c r="CK584" s="117"/>
      <c r="CL584" s="117"/>
      <c r="CM584" s="117"/>
      <c r="CN584" s="117"/>
      <c r="CO584" s="117"/>
      <c r="CP584" s="117"/>
      <c r="CQ584" s="117"/>
      <c r="CR584" s="117"/>
      <c r="CS584" s="117"/>
      <c r="CT584" s="117"/>
      <c r="CU584" s="117"/>
      <c r="CV584" s="117"/>
      <c r="CW584" s="117"/>
      <c r="CX584" s="117"/>
      <c r="CY584" s="117"/>
      <c r="CZ584" s="117"/>
      <c r="DA584" s="117"/>
      <c r="DB584" s="117"/>
      <c r="DC584" s="117"/>
      <c r="DD584" s="117"/>
      <c r="DE584" s="117"/>
      <c r="DF584" s="117"/>
      <c r="DG584" s="117"/>
      <c r="DI584" s="128"/>
    </row>
    <row r="585" spans="1:123" x14ac:dyDescent="0.25">
      <c r="A585" s="94" t="s">
        <v>1784</v>
      </c>
      <c r="B585" s="65">
        <v>2023503</v>
      </c>
      <c r="C585" s="66"/>
      <c r="D585" s="67" t="s">
        <v>1785</v>
      </c>
      <c r="E585" s="34" t="s">
        <v>462</v>
      </c>
      <c r="F585" s="34" t="s">
        <v>461</v>
      </c>
      <c r="G585" s="34" t="s">
        <v>463</v>
      </c>
      <c r="H585" s="34" t="s">
        <v>464</v>
      </c>
      <c r="I585" s="34" t="s">
        <v>465</v>
      </c>
      <c r="J585" s="34" t="s">
        <v>44</v>
      </c>
      <c r="K585" s="34" t="s">
        <v>491</v>
      </c>
      <c r="L585" s="34" t="s">
        <v>467</v>
      </c>
      <c r="M585" s="36">
        <v>1.0415000000000001</v>
      </c>
      <c r="N585" s="69" t="s">
        <v>468</v>
      </c>
      <c r="O585" s="69" t="s">
        <v>58</v>
      </c>
      <c r="P585" s="37" t="s">
        <v>469</v>
      </c>
      <c r="Q585" s="38">
        <v>2021</v>
      </c>
      <c r="R585" s="39" t="s">
        <v>470</v>
      </c>
      <c r="S585" s="37" t="s">
        <v>471</v>
      </c>
      <c r="T585" s="39" t="s">
        <v>481</v>
      </c>
      <c r="U585" s="39" t="s">
        <v>482</v>
      </c>
      <c r="V585" s="39" t="s">
        <v>1147</v>
      </c>
      <c r="W585" s="40" t="s">
        <v>1147</v>
      </c>
      <c r="X585" s="40" t="s">
        <v>474</v>
      </c>
      <c r="Y585" s="41"/>
      <c r="Z585" s="274">
        <v>0</v>
      </c>
      <c r="AA585" s="42"/>
      <c r="AB585" s="43">
        <v>8683041.9103794489</v>
      </c>
      <c r="AC585" s="43">
        <v>0</v>
      </c>
      <c r="AD585" s="43"/>
      <c r="AE585" s="43">
        <v>0</v>
      </c>
      <c r="AF585" s="44"/>
      <c r="AG585" s="45">
        <f t="shared" si="451"/>
        <v>8683041.9103794489</v>
      </c>
      <c r="AH585" s="45">
        <f t="shared" si="452"/>
        <v>9043388.1496601962</v>
      </c>
      <c r="AI585" s="45">
        <f t="shared" si="455"/>
        <v>9043388.1496601962</v>
      </c>
      <c r="AJ585" s="46">
        <v>0</v>
      </c>
      <c r="AK585" s="46">
        <v>0</v>
      </c>
      <c r="AL585" s="46">
        <f t="shared" si="425"/>
        <v>0</v>
      </c>
      <c r="AM585" s="46">
        <v>0</v>
      </c>
      <c r="AN585" s="46">
        <f t="shared" si="434"/>
        <v>0</v>
      </c>
      <c r="AO585" s="46">
        <v>0</v>
      </c>
      <c r="AP585" s="46">
        <f t="shared" si="426"/>
        <v>0</v>
      </c>
      <c r="AQ585" s="46">
        <v>0</v>
      </c>
      <c r="AR585" s="46">
        <f t="shared" si="427"/>
        <v>0</v>
      </c>
      <c r="AS585" s="46">
        <v>0</v>
      </c>
      <c r="AT585" s="46">
        <f t="shared" si="428"/>
        <v>0</v>
      </c>
      <c r="AU585" s="46">
        <v>434152.09551897243</v>
      </c>
      <c r="AV585" s="46">
        <f t="shared" si="429"/>
        <v>452169.40748300985</v>
      </c>
      <c r="AW585" s="46">
        <v>434152.09551897243</v>
      </c>
      <c r="AX585" s="46">
        <f t="shared" si="430"/>
        <v>452169.40748300985</v>
      </c>
      <c r="AY585" s="46">
        <v>3473216.7641517795</v>
      </c>
      <c r="AZ585" s="46">
        <f t="shared" si="435"/>
        <v>3617355.2598640788</v>
      </c>
      <c r="BA585" s="46">
        <v>3473216.7641517795</v>
      </c>
      <c r="BB585" s="46">
        <f t="shared" si="436"/>
        <v>3617355.2598640788</v>
      </c>
      <c r="BC585" s="46">
        <v>868304.19103794487</v>
      </c>
      <c r="BD585" s="46">
        <f t="shared" si="437"/>
        <v>904338.81496601971</v>
      </c>
      <c r="BE585" s="46">
        <v>0</v>
      </c>
      <c r="BF585" s="46">
        <f t="shared" si="438"/>
        <v>0</v>
      </c>
      <c r="BG585" s="46">
        <v>0</v>
      </c>
      <c r="BH585" s="46">
        <f t="shared" si="439"/>
        <v>0</v>
      </c>
      <c r="BI585" s="46">
        <v>0</v>
      </c>
      <c r="BJ585" s="46">
        <f t="shared" si="440"/>
        <v>0</v>
      </c>
      <c r="BK585" s="46">
        <v>0</v>
      </c>
      <c r="BL585" s="46">
        <f t="shared" si="441"/>
        <v>0</v>
      </c>
      <c r="BM585" s="46">
        <v>0</v>
      </c>
      <c r="BN585" s="46">
        <f t="shared" si="442"/>
        <v>0</v>
      </c>
      <c r="BO585" s="46">
        <v>0</v>
      </c>
      <c r="BP585" s="46">
        <f t="shared" si="443"/>
        <v>0</v>
      </c>
      <c r="BQ585" s="46">
        <v>0</v>
      </c>
      <c r="BR585" s="46">
        <f t="shared" si="444"/>
        <v>0</v>
      </c>
      <c r="BS585" s="46">
        <v>0</v>
      </c>
      <c r="BT585" s="46">
        <f t="shared" si="445"/>
        <v>0</v>
      </c>
      <c r="BU585" s="46">
        <v>0</v>
      </c>
      <c r="BV585" s="46">
        <f t="shared" si="446"/>
        <v>0</v>
      </c>
      <c r="BW585" s="46">
        <v>0</v>
      </c>
      <c r="BX585" s="46">
        <f t="shared" si="447"/>
        <v>0</v>
      </c>
      <c r="BY585" s="46">
        <v>0</v>
      </c>
      <c r="BZ585" s="46">
        <f t="shared" si="448"/>
        <v>0</v>
      </c>
      <c r="CA585" s="47">
        <v>0</v>
      </c>
      <c r="CB585" s="46">
        <f t="shared" si="449"/>
        <v>0</v>
      </c>
      <c r="CC585" s="48">
        <v>0</v>
      </c>
      <c r="CD585" s="46">
        <f t="shared" si="450"/>
        <v>0</v>
      </c>
      <c r="CE585" s="49">
        <v>40</v>
      </c>
      <c r="CF585" s="50">
        <f t="shared" si="454"/>
        <v>226084.7037415049</v>
      </c>
      <c r="CG585" s="51">
        <v>2821988.6208733208</v>
      </c>
      <c r="CH585" s="52"/>
      <c r="CI585" s="52"/>
      <c r="CJ585" s="52"/>
      <c r="CK585" s="53"/>
      <c r="CL585" s="53"/>
      <c r="CM585" s="53"/>
      <c r="CN585" s="53"/>
      <c r="CO585" s="53"/>
      <c r="CP585" s="53"/>
      <c r="CQ585" s="53"/>
      <c r="CR585" s="53"/>
      <c r="CS585" s="53"/>
      <c r="CT585" s="52">
        <f t="shared" ref="CT585:DF600" si="457">$CF585</f>
        <v>226084.7037415049</v>
      </c>
      <c r="CU585" s="52">
        <f t="shared" si="457"/>
        <v>226084.7037415049</v>
      </c>
      <c r="CV585" s="52">
        <f t="shared" si="457"/>
        <v>226084.7037415049</v>
      </c>
      <c r="CW585" s="52">
        <f t="shared" si="457"/>
        <v>226084.7037415049</v>
      </c>
      <c r="CX585" s="52">
        <f t="shared" si="457"/>
        <v>226084.7037415049</v>
      </c>
      <c r="CY585" s="52">
        <f t="shared" si="457"/>
        <v>226084.7037415049</v>
      </c>
      <c r="CZ585" s="52">
        <f t="shared" si="457"/>
        <v>226084.7037415049</v>
      </c>
      <c r="DA585" s="52">
        <f t="shared" si="457"/>
        <v>226084.7037415049</v>
      </c>
      <c r="DB585" s="52">
        <f t="shared" si="457"/>
        <v>226084.7037415049</v>
      </c>
      <c r="DC585" s="52">
        <f t="shared" si="457"/>
        <v>226084.7037415049</v>
      </c>
      <c r="DD585" s="52">
        <f t="shared" si="457"/>
        <v>226084.7037415049</v>
      </c>
      <c r="DE585" s="52">
        <f t="shared" si="457"/>
        <v>226084.7037415049</v>
      </c>
      <c r="DF585" s="52">
        <f t="shared" si="457"/>
        <v>226084.7037415049</v>
      </c>
      <c r="DG585" s="54">
        <v>5861053.2895061281</v>
      </c>
      <c r="DH585" s="55">
        <v>13</v>
      </c>
      <c r="DI585" s="56" t="s">
        <v>539</v>
      </c>
      <c r="DJ585" s="57">
        <v>0</v>
      </c>
      <c r="DK585" s="57">
        <v>0</v>
      </c>
      <c r="DL585" s="57">
        <v>0</v>
      </c>
      <c r="DM585" s="57">
        <v>0</v>
      </c>
      <c r="DN585" s="57">
        <v>0</v>
      </c>
      <c r="DO585" s="57">
        <v>0</v>
      </c>
      <c r="DP585" s="58">
        <v>0</v>
      </c>
      <c r="DQ585" s="58">
        <v>0</v>
      </c>
      <c r="DR585" s="58">
        <v>0</v>
      </c>
      <c r="DS585" s="58">
        <v>0</v>
      </c>
    </row>
    <row r="586" spans="1:123" x14ac:dyDescent="0.25">
      <c r="A586" s="94" t="s">
        <v>1786</v>
      </c>
      <c r="B586" s="65">
        <v>2023503</v>
      </c>
      <c r="C586" s="66"/>
      <c r="D586" s="67" t="s">
        <v>1787</v>
      </c>
      <c r="E586" s="34" t="s">
        <v>462</v>
      </c>
      <c r="F586" s="34" t="s">
        <v>461</v>
      </c>
      <c r="G586" s="34" t="s">
        <v>463</v>
      </c>
      <c r="H586" s="34" t="s">
        <v>464</v>
      </c>
      <c r="I586" s="34" t="s">
        <v>465</v>
      </c>
      <c r="J586" s="34" t="s">
        <v>44</v>
      </c>
      <c r="K586" s="34" t="s">
        <v>491</v>
      </c>
      <c r="L586" s="34" t="s">
        <v>467</v>
      </c>
      <c r="M586" s="36">
        <v>1.0415000000000001</v>
      </c>
      <c r="N586" s="69" t="s">
        <v>468</v>
      </c>
      <c r="O586" s="69" t="s">
        <v>58</v>
      </c>
      <c r="P586" s="37" t="s">
        <v>469</v>
      </c>
      <c r="Q586" s="38">
        <v>2021</v>
      </c>
      <c r="R586" s="39" t="s">
        <v>470</v>
      </c>
      <c r="S586" s="37" t="s">
        <v>471</v>
      </c>
      <c r="T586" s="39" t="s">
        <v>481</v>
      </c>
      <c r="U586" s="39" t="s">
        <v>482</v>
      </c>
      <c r="V586" s="39" t="s">
        <v>1147</v>
      </c>
      <c r="W586" s="40" t="s">
        <v>1147</v>
      </c>
      <c r="X586" s="40" t="s">
        <v>474</v>
      </c>
      <c r="Y586" s="41"/>
      <c r="Z586" s="274">
        <v>0</v>
      </c>
      <c r="AA586" s="42"/>
      <c r="AB586" s="43">
        <v>267500</v>
      </c>
      <c r="AC586" s="43">
        <v>0</v>
      </c>
      <c r="AD586" s="43"/>
      <c r="AE586" s="43">
        <v>0</v>
      </c>
      <c r="AF586" s="44"/>
      <c r="AG586" s="45">
        <f t="shared" si="451"/>
        <v>267500</v>
      </c>
      <c r="AH586" s="45">
        <f t="shared" si="452"/>
        <v>278601.25000000006</v>
      </c>
      <c r="AI586" s="45">
        <f t="shared" si="455"/>
        <v>278601.25000000006</v>
      </c>
      <c r="AJ586" s="46">
        <v>0</v>
      </c>
      <c r="AK586" s="46">
        <v>0</v>
      </c>
      <c r="AL586" s="46">
        <f t="shared" si="425"/>
        <v>0</v>
      </c>
      <c r="AM586" s="46">
        <v>0</v>
      </c>
      <c r="AN586" s="46">
        <f t="shared" si="434"/>
        <v>0</v>
      </c>
      <c r="AO586" s="46">
        <v>0</v>
      </c>
      <c r="AP586" s="46">
        <f t="shared" si="426"/>
        <v>0</v>
      </c>
      <c r="AQ586" s="46">
        <v>0</v>
      </c>
      <c r="AR586" s="46">
        <f t="shared" si="427"/>
        <v>0</v>
      </c>
      <c r="AS586" s="46">
        <v>0</v>
      </c>
      <c r="AT586" s="46">
        <f t="shared" si="428"/>
        <v>0</v>
      </c>
      <c r="AU586" s="46">
        <v>0</v>
      </c>
      <c r="AV586" s="46">
        <f t="shared" si="429"/>
        <v>0</v>
      </c>
      <c r="AW586" s="46">
        <v>0</v>
      </c>
      <c r="AX586" s="46">
        <f t="shared" si="430"/>
        <v>0</v>
      </c>
      <c r="AY586" s="46">
        <v>107000</v>
      </c>
      <c r="AZ586" s="46">
        <f t="shared" si="435"/>
        <v>111440.50000000001</v>
      </c>
      <c r="BA586" s="46">
        <v>107000</v>
      </c>
      <c r="BB586" s="46">
        <f t="shared" si="436"/>
        <v>111440.50000000001</v>
      </c>
      <c r="BC586" s="46">
        <v>53500</v>
      </c>
      <c r="BD586" s="46">
        <f t="shared" si="437"/>
        <v>55720.250000000007</v>
      </c>
      <c r="BE586" s="46">
        <v>0</v>
      </c>
      <c r="BF586" s="46">
        <f t="shared" si="438"/>
        <v>0</v>
      </c>
      <c r="BG586" s="46">
        <v>0</v>
      </c>
      <c r="BH586" s="46">
        <f t="shared" si="439"/>
        <v>0</v>
      </c>
      <c r="BI586" s="46">
        <v>0</v>
      </c>
      <c r="BJ586" s="46">
        <f t="shared" si="440"/>
        <v>0</v>
      </c>
      <c r="BK586" s="46">
        <v>0</v>
      </c>
      <c r="BL586" s="46">
        <f t="shared" si="441"/>
        <v>0</v>
      </c>
      <c r="BM586" s="46">
        <v>0</v>
      </c>
      <c r="BN586" s="46">
        <f t="shared" si="442"/>
        <v>0</v>
      </c>
      <c r="BO586" s="46">
        <v>0</v>
      </c>
      <c r="BP586" s="46">
        <f t="shared" si="443"/>
        <v>0</v>
      </c>
      <c r="BQ586" s="46">
        <v>0</v>
      </c>
      <c r="BR586" s="46">
        <f t="shared" si="444"/>
        <v>0</v>
      </c>
      <c r="BS586" s="46">
        <v>0</v>
      </c>
      <c r="BT586" s="46">
        <f t="shared" si="445"/>
        <v>0</v>
      </c>
      <c r="BU586" s="46">
        <v>0</v>
      </c>
      <c r="BV586" s="46">
        <f t="shared" si="446"/>
        <v>0</v>
      </c>
      <c r="BW586" s="46">
        <v>0</v>
      </c>
      <c r="BX586" s="46">
        <f t="shared" si="447"/>
        <v>0</v>
      </c>
      <c r="BY586" s="46">
        <v>0</v>
      </c>
      <c r="BZ586" s="46">
        <f t="shared" si="448"/>
        <v>0</v>
      </c>
      <c r="CA586" s="47">
        <v>0</v>
      </c>
      <c r="CB586" s="46">
        <f t="shared" si="449"/>
        <v>0</v>
      </c>
      <c r="CC586" s="48">
        <v>0</v>
      </c>
      <c r="CD586" s="46">
        <f t="shared" si="450"/>
        <v>0</v>
      </c>
      <c r="CE586" s="49">
        <v>40</v>
      </c>
      <c r="CF586" s="50">
        <f t="shared" si="454"/>
        <v>6965.0312500000018</v>
      </c>
      <c r="CG586" s="51">
        <v>86937.5</v>
      </c>
      <c r="CH586" s="52"/>
      <c r="CI586" s="52"/>
      <c r="CJ586" s="52"/>
      <c r="CK586" s="53"/>
      <c r="CL586" s="53"/>
      <c r="CM586" s="53"/>
      <c r="CN586" s="53"/>
      <c r="CO586" s="53"/>
      <c r="CP586" s="53"/>
      <c r="CQ586" s="53"/>
      <c r="CR586" s="53"/>
      <c r="CS586" s="53"/>
      <c r="CT586" s="52">
        <f t="shared" si="457"/>
        <v>6965.0312500000018</v>
      </c>
      <c r="CU586" s="52">
        <f t="shared" si="457"/>
        <v>6965.0312500000018</v>
      </c>
      <c r="CV586" s="52">
        <f t="shared" si="457"/>
        <v>6965.0312500000018</v>
      </c>
      <c r="CW586" s="52">
        <f t="shared" si="457"/>
        <v>6965.0312500000018</v>
      </c>
      <c r="CX586" s="52">
        <f t="shared" si="457"/>
        <v>6965.0312500000018</v>
      </c>
      <c r="CY586" s="52">
        <f t="shared" si="457"/>
        <v>6965.0312500000018</v>
      </c>
      <c r="CZ586" s="52">
        <f t="shared" si="457"/>
        <v>6965.0312500000018</v>
      </c>
      <c r="DA586" s="52">
        <f t="shared" si="457"/>
        <v>6965.0312500000018</v>
      </c>
      <c r="DB586" s="52">
        <f t="shared" si="457"/>
        <v>6965.0312500000018</v>
      </c>
      <c r="DC586" s="52">
        <f t="shared" si="457"/>
        <v>6965.0312500000018</v>
      </c>
      <c r="DD586" s="52">
        <f t="shared" si="457"/>
        <v>6965.0312500000018</v>
      </c>
      <c r="DE586" s="52">
        <f t="shared" si="457"/>
        <v>6965.0312500000018</v>
      </c>
      <c r="DF586" s="52">
        <f t="shared" si="457"/>
        <v>6965.0312500000018</v>
      </c>
      <c r="DG586" s="54">
        <v>180562.5</v>
      </c>
      <c r="DH586" s="55">
        <v>13</v>
      </c>
      <c r="DI586" s="56" t="s">
        <v>545</v>
      </c>
      <c r="DJ586" s="57">
        <v>0</v>
      </c>
      <c r="DK586" s="57">
        <v>0</v>
      </c>
      <c r="DL586" s="57">
        <v>0</v>
      </c>
      <c r="DM586" s="57">
        <v>0</v>
      </c>
      <c r="DN586" s="57">
        <v>0</v>
      </c>
      <c r="DO586" s="57">
        <v>0</v>
      </c>
      <c r="DP586" s="58">
        <v>0</v>
      </c>
      <c r="DQ586" s="58">
        <v>0</v>
      </c>
      <c r="DR586" s="58">
        <v>0</v>
      </c>
      <c r="DS586" s="58">
        <v>0</v>
      </c>
    </row>
    <row r="587" spans="1:123" x14ac:dyDescent="0.25">
      <c r="A587" s="94" t="s">
        <v>1788</v>
      </c>
      <c r="B587" s="65">
        <v>2023504</v>
      </c>
      <c r="C587" s="66"/>
      <c r="D587" s="67" t="s">
        <v>1789</v>
      </c>
      <c r="E587" s="34" t="s">
        <v>462</v>
      </c>
      <c r="F587" s="34" t="s">
        <v>461</v>
      </c>
      <c r="G587" s="34" t="s">
        <v>463</v>
      </c>
      <c r="H587" s="34" t="s">
        <v>464</v>
      </c>
      <c r="I587" s="34" t="s">
        <v>465</v>
      </c>
      <c r="J587" s="34" t="s">
        <v>44</v>
      </c>
      <c r="K587" s="34" t="s">
        <v>491</v>
      </c>
      <c r="L587" s="34" t="s">
        <v>467</v>
      </c>
      <c r="M587" s="36">
        <v>1.0415000000000001</v>
      </c>
      <c r="N587" s="69" t="s">
        <v>468</v>
      </c>
      <c r="O587" s="69" t="s">
        <v>58</v>
      </c>
      <c r="P587" s="37" t="s">
        <v>469</v>
      </c>
      <c r="Q587" s="38">
        <v>2022</v>
      </c>
      <c r="R587" s="39" t="s">
        <v>470</v>
      </c>
      <c r="S587" s="37" t="s">
        <v>471</v>
      </c>
      <c r="T587" s="39" t="s">
        <v>481</v>
      </c>
      <c r="U587" s="39" t="s">
        <v>482</v>
      </c>
      <c r="V587" s="39" t="s">
        <v>1147</v>
      </c>
      <c r="W587" s="40" t="s">
        <v>1147</v>
      </c>
      <c r="X587" s="40" t="s">
        <v>474</v>
      </c>
      <c r="Y587" s="41"/>
      <c r="Z587" s="274">
        <v>0</v>
      </c>
      <c r="AA587" s="42"/>
      <c r="AB587" s="43">
        <v>2534466.292591637</v>
      </c>
      <c r="AC587" s="43">
        <v>0</v>
      </c>
      <c r="AD587" s="43"/>
      <c r="AE587" s="43">
        <v>0</v>
      </c>
      <c r="AF587" s="44"/>
      <c r="AG587" s="45">
        <f t="shared" si="451"/>
        <v>2534466.292591637</v>
      </c>
      <c r="AH587" s="45">
        <f t="shared" si="452"/>
        <v>2639646.6437341906</v>
      </c>
      <c r="AI587" s="45">
        <f t="shared" si="455"/>
        <v>2639646.6437341906</v>
      </c>
      <c r="AJ587" s="46">
        <v>0</v>
      </c>
      <c r="AK587" s="46">
        <v>0</v>
      </c>
      <c r="AL587" s="46">
        <f t="shared" si="425"/>
        <v>0</v>
      </c>
      <c r="AM587" s="46">
        <v>0</v>
      </c>
      <c r="AN587" s="46">
        <f t="shared" si="434"/>
        <v>0</v>
      </c>
      <c r="AO587" s="46">
        <v>0</v>
      </c>
      <c r="AP587" s="46">
        <f t="shared" si="426"/>
        <v>0</v>
      </c>
      <c r="AQ587" s="46">
        <v>0</v>
      </c>
      <c r="AR587" s="46">
        <f t="shared" si="427"/>
        <v>0</v>
      </c>
      <c r="AS587" s="46">
        <v>0</v>
      </c>
      <c r="AT587" s="46">
        <f t="shared" si="428"/>
        <v>0</v>
      </c>
      <c r="AU587" s="46">
        <v>126723.31462958184</v>
      </c>
      <c r="AV587" s="46">
        <f t="shared" si="429"/>
        <v>131982.33218670951</v>
      </c>
      <c r="AW587" s="46">
        <v>126723.31462958184</v>
      </c>
      <c r="AX587" s="46">
        <f t="shared" si="430"/>
        <v>131982.33218670951</v>
      </c>
      <c r="AY587" s="46">
        <v>1013786.5170366548</v>
      </c>
      <c r="AZ587" s="46">
        <f t="shared" si="435"/>
        <v>1055858.6574936761</v>
      </c>
      <c r="BA587" s="46">
        <v>1013786.5170366548</v>
      </c>
      <c r="BB587" s="46">
        <f t="shared" si="436"/>
        <v>1055858.6574936761</v>
      </c>
      <c r="BC587" s="46">
        <v>253446.62925916369</v>
      </c>
      <c r="BD587" s="46">
        <f t="shared" si="437"/>
        <v>263964.66437341901</v>
      </c>
      <c r="BE587" s="46">
        <v>0</v>
      </c>
      <c r="BF587" s="46">
        <f t="shared" si="438"/>
        <v>0</v>
      </c>
      <c r="BG587" s="46">
        <v>0</v>
      </c>
      <c r="BH587" s="46">
        <f t="shared" si="439"/>
        <v>0</v>
      </c>
      <c r="BI587" s="46">
        <v>0</v>
      </c>
      <c r="BJ587" s="46">
        <f t="shared" si="440"/>
        <v>0</v>
      </c>
      <c r="BK587" s="46">
        <v>0</v>
      </c>
      <c r="BL587" s="46">
        <f t="shared" si="441"/>
        <v>0</v>
      </c>
      <c r="BM587" s="46">
        <v>0</v>
      </c>
      <c r="BN587" s="46">
        <f t="shared" si="442"/>
        <v>0</v>
      </c>
      <c r="BO587" s="46">
        <v>0</v>
      </c>
      <c r="BP587" s="46">
        <f t="shared" si="443"/>
        <v>0</v>
      </c>
      <c r="BQ587" s="46">
        <v>0</v>
      </c>
      <c r="BR587" s="46">
        <f t="shared" si="444"/>
        <v>0</v>
      </c>
      <c r="BS587" s="46">
        <v>0</v>
      </c>
      <c r="BT587" s="46">
        <f t="shared" si="445"/>
        <v>0</v>
      </c>
      <c r="BU587" s="46">
        <v>0</v>
      </c>
      <c r="BV587" s="46">
        <f t="shared" si="446"/>
        <v>0</v>
      </c>
      <c r="BW587" s="46">
        <v>0</v>
      </c>
      <c r="BX587" s="46">
        <f t="shared" si="447"/>
        <v>0</v>
      </c>
      <c r="BY587" s="46">
        <v>0</v>
      </c>
      <c r="BZ587" s="46">
        <f t="shared" si="448"/>
        <v>0</v>
      </c>
      <c r="CA587" s="47">
        <v>0</v>
      </c>
      <c r="CB587" s="46">
        <f t="shared" si="449"/>
        <v>0</v>
      </c>
      <c r="CC587" s="48">
        <v>0</v>
      </c>
      <c r="CD587" s="46">
        <f t="shared" si="450"/>
        <v>0</v>
      </c>
      <c r="CE587" s="49">
        <v>40</v>
      </c>
      <c r="CF587" s="50">
        <f t="shared" si="454"/>
        <v>65991.166093354768</v>
      </c>
      <c r="CG587" s="51">
        <v>823701.54509228189</v>
      </c>
      <c r="CH587" s="52"/>
      <c r="CI587" s="52"/>
      <c r="CJ587" s="52"/>
      <c r="CK587" s="53"/>
      <c r="CL587" s="53"/>
      <c r="CM587" s="53"/>
      <c r="CN587" s="53"/>
      <c r="CO587" s="53"/>
      <c r="CP587" s="53"/>
      <c r="CQ587" s="53"/>
      <c r="CR587" s="53"/>
      <c r="CS587" s="53"/>
      <c r="CT587" s="52">
        <f t="shared" si="457"/>
        <v>65991.166093354768</v>
      </c>
      <c r="CU587" s="52">
        <f t="shared" si="457"/>
        <v>65991.166093354768</v>
      </c>
      <c r="CV587" s="52">
        <f t="shared" si="457"/>
        <v>65991.166093354768</v>
      </c>
      <c r="CW587" s="52">
        <f t="shared" si="457"/>
        <v>65991.166093354768</v>
      </c>
      <c r="CX587" s="52">
        <f t="shared" si="457"/>
        <v>65991.166093354768</v>
      </c>
      <c r="CY587" s="52">
        <f t="shared" si="457"/>
        <v>65991.166093354768</v>
      </c>
      <c r="CZ587" s="52">
        <f t="shared" si="457"/>
        <v>65991.166093354768</v>
      </c>
      <c r="DA587" s="52">
        <f t="shared" si="457"/>
        <v>65991.166093354768</v>
      </c>
      <c r="DB587" s="52">
        <f t="shared" si="457"/>
        <v>65991.166093354768</v>
      </c>
      <c r="DC587" s="52">
        <f t="shared" si="457"/>
        <v>65991.166093354768</v>
      </c>
      <c r="DD587" s="52">
        <f t="shared" si="457"/>
        <v>65991.166093354768</v>
      </c>
      <c r="DE587" s="52">
        <f t="shared" si="457"/>
        <v>65991.166093354768</v>
      </c>
      <c r="DF587" s="52">
        <f t="shared" si="457"/>
        <v>65991.166093354768</v>
      </c>
      <c r="DG587" s="54">
        <v>1710764.7474993551</v>
      </c>
      <c r="DH587" s="55">
        <v>13</v>
      </c>
      <c r="DI587" s="56" t="s">
        <v>539</v>
      </c>
      <c r="DJ587" s="57">
        <v>0</v>
      </c>
      <c r="DK587" s="57">
        <v>0</v>
      </c>
      <c r="DL587" s="57">
        <v>0</v>
      </c>
      <c r="DM587" s="57">
        <v>0</v>
      </c>
      <c r="DN587" s="57">
        <v>0</v>
      </c>
      <c r="DO587" s="57">
        <v>0</v>
      </c>
      <c r="DP587" s="58">
        <v>0</v>
      </c>
      <c r="DQ587" s="58">
        <v>0</v>
      </c>
      <c r="DR587" s="58">
        <v>0</v>
      </c>
      <c r="DS587" s="58">
        <v>0</v>
      </c>
    </row>
    <row r="588" spans="1:123" x14ac:dyDescent="0.25">
      <c r="A588" s="94" t="s">
        <v>1790</v>
      </c>
      <c r="B588" s="65">
        <v>2023504</v>
      </c>
      <c r="C588" s="66"/>
      <c r="D588" s="67" t="s">
        <v>1791</v>
      </c>
      <c r="E588" s="34" t="s">
        <v>462</v>
      </c>
      <c r="F588" s="34" t="s">
        <v>461</v>
      </c>
      <c r="G588" s="34" t="s">
        <v>463</v>
      </c>
      <c r="H588" s="34" t="s">
        <v>464</v>
      </c>
      <c r="I588" s="34" t="s">
        <v>465</v>
      </c>
      <c r="J588" s="34" t="s">
        <v>44</v>
      </c>
      <c r="K588" s="34" t="s">
        <v>491</v>
      </c>
      <c r="L588" s="34" t="s">
        <v>467</v>
      </c>
      <c r="M588" s="36">
        <v>1.0415000000000001</v>
      </c>
      <c r="N588" s="69" t="s">
        <v>468</v>
      </c>
      <c r="O588" s="69" t="s">
        <v>58</v>
      </c>
      <c r="P588" s="37" t="s">
        <v>469</v>
      </c>
      <c r="Q588" s="38">
        <v>2022</v>
      </c>
      <c r="R588" s="39" t="s">
        <v>470</v>
      </c>
      <c r="S588" s="37" t="s">
        <v>471</v>
      </c>
      <c r="T588" s="39" t="s">
        <v>481</v>
      </c>
      <c r="U588" s="39" t="s">
        <v>482</v>
      </c>
      <c r="V588" s="39" t="s">
        <v>1147</v>
      </c>
      <c r="W588" s="40" t="s">
        <v>1147</v>
      </c>
      <c r="X588" s="40" t="s">
        <v>474</v>
      </c>
      <c r="Y588" s="41"/>
      <c r="Z588" s="274">
        <v>0</v>
      </c>
      <c r="AA588" s="42"/>
      <c r="AB588" s="43">
        <v>267500</v>
      </c>
      <c r="AC588" s="43">
        <v>0</v>
      </c>
      <c r="AD588" s="43"/>
      <c r="AE588" s="43">
        <v>0</v>
      </c>
      <c r="AF588" s="44"/>
      <c r="AG588" s="45">
        <f t="shared" si="451"/>
        <v>267500</v>
      </c>
      <c r="AH588" s="45">
        <f t="shared" si="452"/>
        <v>278601.25000000006</v>
      </c>
      <c r="AI588" s="45">
        <f t="shared" si="455"/>
        <v>278601.25000000006</v>
      </c>
      <c r="AJ588" s="46">
        <v>0</v>
      </c>
      <c r="AK588" s="46">
        <v>0</v>
      </c>
      <c r="AL588" s="46">
        <f t="shared" si="425"/>
        <v>0</v>
      </c>
      <c r="AM588" s="46">
        <v>0</v>
      </c>
      <c r="AN588" s="46">
        <f t="shared" si="434"/>
        <v>0</v>
      </c>
      <c r="AO588" s="46">
        <v>0</v>
      </c>
      <c r="AP588" s="46">
        <f t="shared" si="426"/>
        <v>0</v>
      </c>
      <c r="AQ588" s="46">
        <v>0</v>
      </c>
      <c r="AR588" s="46">
        <f t="shared" si="427"/>
        <v>0</v>
      </c>
      <c r="AS588" s="46">
        <v>0</v>
      </c>
      <c r="AT588" s="46">
        <f t="shared" si="428"/>
        <v>0</v>
      </c>
      <c r="AU588" s="46">
        <v>0</v>
      </c>
      <c r="AV588" s="46">
        <f t="shared" si="429"/>
        <v>0</v>
      </c>
      <c r="AW588" s="46">
        <v>0</v>
      </c>
      <c r="AX588" s="46">
        <f t="shared" si="430"/>
        <v>0</v>
      </c>
      <c r="AY588" s="46">
        <v>107000</v>
      </c>
      <c r="AZ588" s="46">
        <f t="shared" si="435"/>
        <v>111440.50000000001</v>
      </c>
      <c r="BA588" s="46">
        <v>107000</v>
      </c>
      <c r="BB588" s="46">
        <f t="shared" si="436"/>
        <v>111440.50000000001</v>
      </c>
      <c r="BC588" s="46">
        <v>53500</v>
      </c>
      <c r="BD588" s="46">
        <f t="shared" si="437"/>
        <v>55720.250000000007</v>
      </c>
      <c r="BE588" s="46">
        <v>0</v>
      </c>
      <c r="BF588" s="46">
        <f t="shared" si="438"/>
        <v>0</v>
      </c>
      <c r="BG588" s="46">
        <v>0</v>
      </c>
      <c r="BH588" s="46">
        <f t="shared" si="439"/>
        <v>0</v>
      </c>
      <c r="BI588" s="46">
        <v>0</v>
      </c>
      <c r="BJ588" s="46">
        <f t="shared" si="440"/>
        <v>0</v>
      </c>
      <c r="BK588" s="46">
        <v>0</v>
      </c>
      <c r="BL588" s="46">
        <f t="shared" si="441"/>
        <v>0</v>
      </c>
      <c r="BM588" s="46">
        <v>0</v>
      </c>
      <c r="BN588" s="46">
        <f t="shared" si="442"/>
        <v>0</v>
      </c>
      <c r="BO588" s="46">
        <v>0</v>
      </c>
      <c r="BP588" s="46">
        <f t="shared" si="443"/>
        <v>0</v>
      </c>
      <c r="BQ588" s="46">
        <v>0</v>
      </c>
      <c r="BR588" s="46">
        <f t="shared" si="444"/>
        <v>0</v>
      </c>
      <c r="BS588" s="46">
        <v>0</v>
      </c>
      <c r="BT588" s="46">
        <f t="shared" si="445"/>
        <v>0</v>
      </c>
      <c r="BU588" s="46">
        <v>0</v>
      </c>
      <c r="BV588" s="46">
        <f t="shared" si="446"/>
        <v>0</v>
      </c>
      <c r="BW588" s="46">
        <v>0</v>
      </c>
      <c r="BX588" s="46">
        <f t="shared" si="447"/>
        <v>0</v>
      </c>
      <c r="BY588" s="46">
        <v>0</v>
      </c>
      <c r="BZ588" s="46">
        <f t="shared" si="448"/>
        <v>0</v>
      </c>
      <c r="CA588" s="47">
        <v>0</v>
      </c>
      <c r="CB588" s="46">
        <f t="shared" si="449"/>
        <v>0</v>
      </c>
      <c r="CC588" s="48">
        <v>0</v>
      </c>
      <c r="CD588" s="46">
        <f t="shared" si="450"/>
        <v>0</v>
      </c>
      <c r="CE588" s="49">
        <v>40</v>
      </c>
      <c r="CF588" s="50">
        <f t="shared" si="454"/>
        <v>6965.0312500000018</v>
      </c>
      <c r="CG588" s="51">
        <v>86937.5</v>
      </c>
      <c r="CH588" s="52"/>
      <c r="CI588" s="52"/>
      <c r="CJ588" s="52"/>
      <c r="CK588" s="53"/>
      <c r="CL588" s="53"/>
      <c r="CM588" s="53"/>
      <c r="CN588" s="53"/>
      <c r="CO588" s="53"/>
      <c r="CP588" s="53"/>
      <c r="CQ588" s="53"/>
      <c r="CR588" s="53"/>
      <c r="CS588" s="53"/>
      <c r="CT588" s="52">
        <f t="shared" si="457"/>
        <v>6965.0312500000018</v>
      </c>
      <c r="CU588" s="52">
        <f t="shared" si="457"/>
        <v>6965.0312500000018</v>
      </c>
      <c r="CV588" s="52">
        <f t="shared" si="457"/>
        <v>6965.0312500000018</v>
      </c>
      <c r="CW588" s="52">
        <f t="shared" si="457"/>
        <v>6965.0312500000018</v>
      </c>
      <c r="CX588" s="52">
        <f t="shared" si="457"/>
        <v>6965.0312500000018</v>
      </c>
      <c r="CY588" s="52">
        <f t="shared" si="457"/>
        <v>6965.0312500000018</v>
      </c>
      <c r="CZ588" s="52">
        <f t="shared" si="457"/>
        <v>6965.0312500000018</v>
      </c>
      <c r="DA588" s="52">
        <f t="shared" si="457"/>
        <v>6965.0312500000018</v>
      </c>
      <c r="DB588" s="52">
        <f t="shared" si="457"/>
        <v>6965.0312500000018</v>
      </c>
      <c r="DC588" s="52">
        <f t="shared" si="457"/>
        <v>6965.0312500000018</v>
      </c>
      <c r="DD588" s="52">
        <f t="shared" si="457"/>
        <v>6965.0312500000018</v>
      </c>
      <c r="DE588" s="52">
        <f t="shared" si="457"/>
        <v>6965.0312500000018</v>
      </c>
      <c r="DF588" s="52">
        <f t="shared" si="457"/>
        <v>6965.0312500000018</v>
      </c>
      <c r="DG588" s="54">
        <v>180562.5</v>
      </c>
      <c r="DH588" s="55">
        <v>13</v>
      </c>
      <c r="DI588" s="56" t="s">
        <v>545</v>
      </c>
      <c r="DJ588" s="57">
        <v>0</v>
      </c>
      <c r="DK588" s="57">
        <v>0</v>
      </c>
      <c r="DL588" s="57">
        <v>0</v>
      </c>
      <c r="DM588" s="57">
        <v>0</v>
      </c>
      <c r="DN588" s="57">
        <v>0</v>
      </c>
      <c r="DO588" s="57">
        <v>0</v>
      </c>
      <c r="DP588" s="58">
        <v>0</v>
      </c>
      <c r="DQ588" s="58">
        <v>0</v>
      </c>
      <c r="DR588" s="58">
        <v>0</v>
      </c>
      <c r="DS588" s="58">
        <v>0</v>
      </c>
    </row>
    <row r="589" spans="1:123" x14ac:dyDescent="0.25">
      <c r="A589" s="94" t="s">
        <v>1792</v>
      </c>
      <c r="B589" s="65">
        <v>2023505</v>
      </c>
      <c r="C589" s="66"/>
      <c r="D589" s="67" t="s">
        <v>1793</v>
      </c>
      <c r="E589" s="34" t="s">
        <v>462</v>
      </c>
      <c r="F589" s="34" t="s">
        <v>461</v>
      </c>
      <c r="G589" s="34" t="s">
        <v>463</v>
      </c>
      <c r="H589" s="34" t="s">
        <v>464</v>
      </c>
      <c r="I589" s="34" t="s">
        <v>465</v>
      </c>
      <c r="J589" s="34" t="s">
        <v>44</v>
      </c>
      <c r="K589" s="34" t="s">
        <v>491</v>
      </c>
      <c r="L589" s="34" t="s">
        <v>467</v>
      </c>
      <c r="M589" s="36">
        <v>1.0415000000000001</v>
      </c>
      <c r="N589" s="69" t="s">
        <v>468</v>
      </c>
      <c r="O589" s="69" t="s">
        <v>58</v>
      </c>
      <c r="P589" s="37" t="s">
        <v>469</v>
      </c>
      <c r="Q589" s="38">
        <v>2023</v>
      </c>
      <c r="R589" s="39" t="s">
        <v>470</v>
      </c>
      <c r="S589" s="37" t="s">
        <v>471</v>
      </c>
      <c r="T589" s="39" t="s">
        <v>481</v>
      </c>
      <c r="U589" s="39" t="s">
        <v>482</v>
      </c>
      <c r="V589" s="39" t="s">
        <v>1147</v>
      </c>
      <c r="W589" s="40" t="s">
        <v>1147</v>
      </c>
      <c r="X589" s="40" t="s">
        <v>474</v>
      </c>
      <c r="Y589" s="41"/>
      <c r="Z589" s="274">
        <v>0</v>
      </c>
      <c r="AA589" s="42"/>
      <c r="AB589" s="43">
        <v>4121606.6167250322</v>
      </c>
      <c r="AC589" s="43">
        <v>0</v>
      </c>
      <c r="AD589" s="43"/>
      <c r="AE589" s="43">
        <v>0</v>
      </c>
      <c r="AF589" s="44"/>
      <c r="AG589" s="45">
        <f t="shared" si="451"/>
        <v>4121606.6167250322</v>
      </c>
      <c r="AH589" s="45">
        <f t="shared" si="452"/>
        <v>4292653.2913191216</v>
      </c>
      <c r="AI589" s="45">
        <f t="shared" si="455"/>
        <v>4292653.2913191216</v>
      </c>
      <c r="AJ589" s="46">
        <v>0</v>
      </c>
      <c r="AK589" s="46">
        <v>0</v>
      </c>
      <c r="AL589" s="46">
        <f t="shared" si="425"/>
        <v>0</v>
      </c>
      <c r="AM589" s="46">
        <v>0</v>
      </c>
      <c r="AN589" s="46">
        <f t="shared" si="434"/>
        <v>0</v>
      </c>
      <c r="AO589" s="46">
        <v>0</v>
      </c>
      <c r="AP589" s="46">
        <f t="shared" si="426"/>
        <v>0</v>
      </c>
      <c r="AQ589" s="46">
        <v>0</v>
      </c>
      <c r="AR589" s="46">
        <f t="shared" si="427"/>
        <v>0</v>
      </c>
      <c r="AS589" s="46">
        <v>0</v>
      </c>
      <c r="AT589" s="46">
        <f t="shared" si="428"/>
        <v>0</v>
      </c>
      <c r="AU589" s="46">
        <v>0</v>
      </c>
      <c r="AV589" s="46">
        <f t="shared" si="429"/>
        <v>0</v>
      </c>
      <c r="AW589" s="46">
        <v>206080.33083625161</v>
      </c>
      <c r="AX589" s="46">
        <f t="shared" si="430"/>
        <v>214632.66456595607</v>
      </c>
      <c r="AY589" s="46">
        <v>206080.33083625161</v>
      </c>
      <c r="AZ589" s="46">
        <f t="shared" si="435"/>
        <v>214632.66456595607</v>
      </c>
      <c r="BA589" s="46">
        <v>1648642.6466900129</v>
      </c>
      <c r="BB589" s="46">
        <f t="shared" si="436"/>
        <v>1717061.3165276486</v>
      </c>
      <c r="BC589" s="46">
        <v>1648642.6466900129</v>
      </c>
      <c r="BD589" s="46">
        <f t="shared" si="437"/>
        <v>1717061.3165276486</v>
      </c>
      <c r="BE589" s="46">
        <v>412160.66167250322</v>
      </c>
      <c r="BF589" s="46">
        <f t="shared" si="438"/>
        <v>429265.32913191215</v>
      </c>
      <c r="BG589" s="46">
        <v>0</v>
      </c>
      <c r="BH589" s="46">
        <f t="shared" si="439"/>
        <v>0</v>
      </c>
      <c r="BI589" s="46">
        <v>0</v>
      </c>
      <c r="BJ589" s="46">
        <f t="shared" si="440"/>
        <v>0</v>
      </c>
      <c r="BK589" s="46">
        <v>0</v>
      </c>
      <c r="BL589" s="46">
        <f t="shared" si="441"/>
        <v>0</v>
      </c>
      <c r="BM589" s="46">
        <v>0</v>
      </c>
      <c r="BN589" s="46">
        <f t="shared" si="442"/>
        <v>0</v>
      </c>
      <c r="BO589" s="46">
        <v>0</v>
      </c>
      <c r="BP589" s="46">
        <f t="shared" si="443"/>
        <v>0</v>
      </c>
      <c r="BQ589" s="46">
        <v>0</v>
      </c>
      <c r="BR589" s="46">
        <f t="shared" si="444"/>
        <v>0</v>
      </c>
      <c r="BS589" s="46">
        <v>0</v>
      </c>
      <c r="BT589" s="46">
        <f t="shared" si="445"/>
        <v>0</v>
      </c>
      <c r="BU589" s="46">
        <v>0</v>
      </c>
      <c r="BV589" s="46">
        <f t="shared" si="446"/>
        <v>0</v>
      </c>
      <c r="BW589" s="46">
        <v>0</v>
      </c>
      <c r="BX589" s="46">
        <f t="shared" si="447"/>
        <v>0</v>
      </c>
      <c r="BY589" s="46">
        <v>0</v>
      </c>
      <c r="BZ589" s="46">
        <f t="shared" si="448"/>
        <v>0</v>
      </c>
      <c r="CA589" s="47">
        <v>0</v>
      </c>
      <c r="CB589" s="46">
        <f t="shared" si="449"/>
        <v>0</v>
      </c>
      <c r="CC589" s="48">
        <v>0</v>
      </c>
      <c r="CD589" s="46">
        <f t="shared" si="450"/>
        <v>0</v>
      </c>
      <c r="CE589" s="49">
        <v>40</v>
      </c>
      <c r="CF589" s="50">
        <f t="shared" si="454"/>
        <v>107316.33228297804</v>
      </c>
      <c r="CG589" s="51">
        <v>1236481.9850175097</v>
      </c>
      <c r="CH589" s="52"/>
      <c r="CI589" s="52"/>
      <c r="CJ589" s="52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2">
        <f t="shared" si="457"/>
        <v>107316.33228297804</v>
      </c>
      <c r="CV589" s="52">
        <f t="shared" si="457"/>
        <v>107316.33228297804</v>
      </c>
      <c r="CW589" s="52">
        <f t="shared" si="457"/>
        <v>107316.33228297804</v>
      </c>
      <c r="CX589" s="52">
        <f t="shared" si="457"/>
        <v>107316.33228297804</v>
      </c>
      <c r="CY589" s="52">
        <f t="shared" si="457"/>
        <v>107316.33228297804</v>
      </c>
      <c r="CZ589" s="52">
        <f t="shared" si="457"/>
        <v>107316.33228297804</v>
      </c>
      <c r="DA589" s="52">
        <f t="shared" si="457"/>
        <v>107316.33228297804</v>
      </c>
      <c r="DB589" s="52">
        <f t="shared" si="457"/>
        <v>107316.33228297804</v>
      </c>
      <c r="DC589" s="52">
        <f t="shared" si="457"/>
        <v>107316.33228297804</v>
      </c>
      <c r="DD589" s="52">
        <f t="shared" si="457"/>
        <v>107316.33228297804</v>
      </c>
      <c r="DE589" s="52">
        <f t="shared" si="457"/>
        <v>107316.33228297804</v>
      </c>
      <c r="DF589" s="52">
        <f t="shared" si="457"/>
        <v>107316.33228297804</v>
      </c>
      <c r="DG589" s="54">
        <v>2885124.6317075226</v>
      </c>
      <c r="DH589" s="55">
        <v>12</v>
      </c>
      <c r="DI589" s="56" t="s">
        <v>539</v>
      </c>
      <c r="DJ589" s="57">
        <v>0</v>
      </c>
      <c r="DK589" s="57">
        <v>0</v>
      </c>
      <c r="DL589" s="57">
        <v>0</v>
      </c>
      <c r="DM589" s="57">
        <v>0</v>
      </c>
      <c r="DN589" s="57">
        <v>0</v>
      </c>
      <c r="DO589" s="57">
        <v>0</v>
      </c>
      <c r="DP589" s="58">
        <v>0</v>
      </c>
      <c r="DQ589" s="58">
        <v>0</v>
      </c>
      <c r="DR589" s="58">
        <v>0</v>
      </c>
      <c r="DS589" s="58">
        <v>0</v>
      </c>
    </row>
    <row r="590" spans="1:123" x14ac:dyDescent="0.25">
      <c r="A590" s="94" t="s">
        <v>1794</v>
      </c>
      <c r="B590" s="65">
        <v>2023505</v>
      </c>
      <c r="C590" s="66"/>
      <c r="D590" s="67" t="s">
        <v>1795</v>
      </c>
      <c r="E590" s="34" t="s">
        <v>462</v>
      </c>
      <c r="F590" s="34" t="s">
        <v>461</v>
      </c>
      <c r="G590" s="34" t="s">
        <v>463</v>
      </c>
      <c r="H590" s="34" t="s">
        <v>464</v>
      </c>
      <c r="I590" s="34" t="s">
        <v>465</v>
      </c>
      <c r="J590" s="34" t="s">
        <v>44</v>
      </c>
      <c r="K590" s="34" t="s">
        <v>491</v>
      </c>
      <c r="L590" s="34" t="s">
        <v>467</v>
      </c>
      <c r="M590" s="36">
        <v>1.0415000000000001</v>
      </c>
      <c r="N590" s="69" t="s">
        <v>468</v>
      </c>
      <c r="O590" s="69" t="s">
        <v>58</v>
      </c>
      <c r="P590" s="37" t="s">
        <v>469</v>
      </c>
      <c r="Q590" s="38">
        <v>2023</v>
      </c>
      <c r="R590" s="39" t="s">
        <v>470</v>
      </c>
      <c r="S590" s="37" t="s">
        <v>471</v>
      </c>
      <c r="T590" s="39" t="s">
        <v>481</v>
      </c>
      <c r="U590" s="39" t="s">
        <v>482</v>
      </c>
      <c r="V590" s="39" t="s">
        <v>1147</v>
      </c>
      <c r="W590" s="40" t="s">
        <v>1147</v>
      </c>
      <c r="X590" s="40" t="s">
        <v>474</v>
      </c>
      <c r="Y590" s="41"/>
      <c r="Z590" s="274">
        <v>0</v>
      </c>
      <c r="AA590" s="42"/>
      <c r="AB590" s="43">
        <v>267500</v>
      </c>
      <c r="AC590" s="43">
        <v>0</v>
      </c>
      <c r="AD590" s="43"/>
      <c r="AE590" s="43">
        <v>0</v>
      </c>
      <c r="AF590" s="44"/>
      <c r="AG590" s="45">
        <f t="shared" si="451"/>
        <v>267500</v>
      </c>
      <c r="AH590" s="45">
        <f t="shared" si="452"/>
        <v>278601.25000000006</v>
      </c>
      <c r="AI590" s="45">
        <f t="shared" si="455"/>
        <v>278601.25000000006</v>
      </c>
      <c r="AJ590" s="46">
        <v>0</v>
      </c>
      <c r="AK590" s="46">
        <v>0</v>
      </c>
      <c r="AL590" s="46">
        <f t="shared" si="425"/>
        <v>0</v>
      </c>
      <c r="AM590" s="46">
        <v>0</v>
      </c>
      <c r="AN590" s="46">
        <f t="shared" si="434"/>
        <v>0</v>
      </c>
      <c r="AO590" s="46">
        <v>0</v>
      </c>
      <c r="AP590" s="46">
        <f t="shared" si="426"/>
        <v>0</v>
      </c>
      <c r="AQ590" s="46">
        <v>0</v>
      </c>
      <c r="AR590" s="46">
        <f t="shared" si="427"/>
        <v>0</v>
      </c>
      <c r="AS590" s="46">
        <v>0</v>
      </c>
      <c r="AT590" s="46">
        <f t="shared" si="428"/>
        <v>0</v>
      </c>
      <c r="AU590" s="46">
        <v>0</v>
      </c>
      <c r="AV590" s="46">
        <f t="shared" si="429"/>
        <v>0</v>
      </c>
      <c r="AW590" s="46">
        <v>0</v>
      </c>
      <c r="AX590" s="46">
        <f t="shared" si="430"/>
        <v>0</v>
      </c>
      <c r="AY590" s="46">
        <v>0</v>
      </c>
      <c r="AZ590" s="46">
        <f t="shared" si="435"/>
        <v>0</v>
      </c>
      <c r="BA590" s="46">
        <v>107000</v>
      </c>
      <c r="BB590" s="46">
        <f t="shared" si="436"/>
        <v>111440.50000000001</v>
      </c>
      <c r="BC590" s="46">
        <v>107000</v>
      </c>
      <c r="BD590" s="46">
        <f t="shared" si="437"/>
        <v>111440.50000000001</v>
      </c>
      <c r="BE590" s="46">
        <v>53500</v>
      </c>
      <c r="BF590" s="46">
        <f t="shared" si="438"/>
        <v>55720.250000000007</v>
      </c>
      <c r="BG590" s="46">
        <v>0</v>
      </c>
      <c r="BH590" s="46">
        <f t="shared" si="439"/>
        <v>0</v>
      </c>
      <c r="BI590" s="46">
        <v>0</v>
      </c>
      <c r="BJ590" s="46">
        <f t="shared" si="440"/>
        <v>0</v>
      </c>
      <c r="BK590" s="46">
        <v>0</v>
      </c>
      <c r="BL590" s="46">
        <f t="shared" si="441"/>
        <v>0</v>
      </c>
      <c r="BM590" s="46">
        <v>0</v>
      </c>
      <c r="BN590" s="46">
        <f t="shared" si="442"/>
        <v>0</v>
      </c>
      <c r="BO590" s="46">
        <v>0</v>
      </c>
      <c r="BP590" s="46">
        <f t="shared" si="443"/>
        <v>0</v>
      </c>
      <c r="BQ590" s="46">
        <v>0</v>
      </c>
      <c r="BR590" s="46">
        <f t="shared" si="444"/>
        <v>0</v>
      </c>
      <c r="BS590" s="46">
        <v>0</v>
      </c>
      <c r="BT590" s="46">
        <f t="shared" si="445"/>
        <v>0</v>
      </c>
      <c r="BU590" s="46">
        <v>0</v>
      </c>
      <c r="BV590" s="46">
        <f t="shared" si="446"/>
        <v>0</v>
      </c>
      <c r="BW590" s="46">
        <v>0</v>
      </c>
      <c r="BX590" s="46">
        <f t="shared" si="447"/>
        <v>0</v>
      </c>
      <c r="BY590" s="46">
        <v>0</v>
      </c>
      <c r="BZ590" s="46">
        <f t="shared" si="448"/>
        <v>0</v>
      </c>
      <c r="CA590" s="47">
        <v>0</v>
      </c>
      <c r="CB590" s="46">
        <f t="shared" si="449"/>
        <v>0</v>
      </c>
      <c r="CC590" s="48">
        <v>0</v>
      </c>
      <c r="CD590" s="46">
        <f t="shared" si="450"/>
        <v>0</v>
      </c>
      <c r="CE590" s="49">
        <v>40</v>
      </c>
      <c r="CF590" s="50">
        <f t="shared" si="454"/>
        <v>6965.0312500000018</v>
      </c>
      <c r="CG590" s="51">
        <v>80250</v>
      </c>
      <c r="CH590" s="52"/>
      <c r="CI590" s="52"/>
      <c r="CJ590" s="52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2">
        <f t="shared" si="457"/>
        <v>6965.0312500000018</v>
      </c>
      <c r="CV590" s="52">
        <f t="shared" si="457"/>
        <v>6965.0312500000018</v>
      </c>
      <c r="CW590" s="52">
        <f t="shared" si="457"/>
        <v>6965.0312500000018</v>
      </c>
      <c r="CX590" s="52">
        <f t="shared" si="457"/>
        <v>6965.0312500000018</v>
      </c>
      <c r="CY590" s="52">
        <f t="shared" si="457"/>
        <v>6965.0312500000018</v>
      </c>
      <c r="CZ590" s="52">
        <f t="shared" si="457"/>
        <v>6965.0312500000018</v>
      </c>
      <c r="DA590" s="52">
        <f t="shared" si="457"/>
        <v>6965.0312500000018</v>
      </c>
      <c r="DB590" s="52">
        <f t="shared" si="457"/>
        <v>6965.0312500000018</v>
      </c>
      <c r="DC590" s="52">
        <f t="shared" si="457"/>
        <v>6965.0312500000018</v>
      </c>
      <c r="DD590" s="52">
        <f t="shared" si="457"/>
        <v>6965.0312500000018</v>
      </c>
      <c r="DE590" s="52">
        <f t="shared" si="457"/>
        <v>6965.0312500000018</v>
      </c>
      <c r="DF590" s="52">
        <f t="shared" si="457"/>
        <v>6965.0312500000018</v>
      </c>
      <c r="DG590" s="54">
        <v>187250</v>
      </c>
      <c r="DH590" s="55">
        <v>12</v>
      </c>
      <c r="DI590" s="56" t="s">
        <v>545</v>
      </c>
      <c r="DJ590" s="57">
        <v>0</v>
      </c>
      <c r="DK590" s="57">
        <v>0</v>
      </c>
      <c r="DL590" s="57">
        <v>0</v>
      </c>
      <c r="DM590" s="57">
        <v>0</v>
      </c>
      <c r="DN590" s="57">
        <v>0</v>
      </c>
      <c r="DO590" s="57">
        <v>0</v>
      </c>
      <c r="DP590" s="58">
        <v>0</v>
      </c>
      <c r="DQ590" s="58">
        <v>0</v>
      </c>
      <c r="DR590" s="58">
        <v>0</v>
      </c>
      <c r="DS590" s="58">
        <v>0</v>
      </c>
    </row>
    <row r="591" spans="1:123" x14ac:dyDescent="0.25">
      <c r="A591" s="94" t="s">
        <v>1796</v>
      </c>
      <c r="B591" s="65">
        <v>2023506</v>
      </c>
      <c r="C591" s="66"/>
      <c r="D591" s="67" t="s">
        <v>1797</v>
      </c>
      <c r="E591" s="34" t="s">
        <v>462</v>
      </c>
      <c r="F591" s="34" t="s">
        <v>461</v>
      </c>
      <c r="G591" s="34" t="s">
        <v>463</v>
      </c>
      <c r="H591" s="34" t="s">
        <v>464</v>
      </c>
      <c r="I591" s="34" t="s">
        <v>465</v>
      </c>
      <c r="J591" s="34" t="s">
        <v>44</v>
      </c>
      <c r="K591" s="34" t="s">
        <v>491</v>
      </c>
      <c r="L591" s="34" t="s">
        <v>467</v>
      </c>
      <c r="M591" s="36">
        <v>1.0415000000000001</v>
      </c>
      <c r="N591" s="69" t="s">
        <v>468</v>
      </c>
      <c r="O591" s="69" t="s">
        <v>58</v>
      </c>
      <c r="P591" s="37" t="s">
        <v>469</v>
      </c>
      <c r="Q591" s="38">
        <v>2023</v>
      </c>
      <c r="R591" s="39" t="s">
        <v>470</v>
      </c>
      <c r="S591" s="37" t="s">
        <v>471</v>
      </c>
      <c r="T591" s="39" t="s">
        <v>481</v>
      </c>
      <c r="U591" s="39" t="s">
        <v>482</v>
      </c>
      <c r="V591" s="39" t="s">
        <v>1147</v>
      </c>
      <c r="W591" s="40" t="s">
        <v>1147</v>
      </c>
      <c r="X591" s="40" t="s">
        <v>474</v>
      </c>
      <c r="Y591" s="41"/>
      <c r="Z591" s="274">
        <v>0</v>
      </c>
      <c r="AA591" s="42"/>
      <c r="AB591" s="43">
        <v>3624958.7637119107</v>
      </c>
      <c r="AC591" s="43">
        <v>0</v>
      </c>
      <c r="AD591" s="43"/>
      <c r="AE591" s="43">
        <v>0</v>
      </c>
      <c r="AF591" s="44"/>
      <c r="AG591" s="45">
        <f t="shared" si="451"/>
        <v>3624958.7637119107</v>
      </c>
      <c r="AH591" s="45">
        <f t="shared" si="452"/>
        <v>3775394.5524059557</v>
      </c>
      <c r="AI591" s="45">
        <f t="shared" si="455"/>
        <v>3775394.5524059557</v>
      </c>
      <c r="AJ591" s="46">
        <v>0</v>
      </c>
      <c r="AK591" s="46">
        <v>0</v>
      </c>
      <c r="AL591" s="46">
        <f t="shared" si="425"/>
        <v>0</v>
      </c>
      <c r="AM591" s="46">
        <v>0</v>
      </c>
      <c r="AN591" s="46">
        <f t="shared" si="434"/>
        <v>0</v>
      </c>
      <c r="AO591" s="46">
        <v>0</v>
      </c>
      <c r="AP591" s="46">
        <f t="shared" si="426"/>
        <v>0</v>
      </c>
      <c r="AQ591" s="46">
        <v>0</v>
      </c>
      <c r="AR591" s="46">
        <f t="shared" si="427"/>
        <v>0</v>
      </c>
      <c r="AS591" s="46">
        <v>0</v>
      </c>
      <c r="AT591" s="46">
        <f t="shared" si="428"/>
        <v>0</v>
      </c>
      <c r="AU591" s="46">
        <v>0</v>
      </c>
      <c r="AV591" s="46">
        <f t="shared" si="429"/>
        <v>0</v>
      </c>
      <c r="AW591" s="46">
        <v>0</v>
      </c>
      <c r="AX591" s="46">
        <f t="shared" si="430"/>
        <v>0</v>
      </c>
      <c r="AY591" s="46">
        <v>181247.93818559556</v>
      </c>
      <c r="AZ591" s="46">
        <f t="shared" si="435"/>
        <v>188769.72762029778</v>
      </c>
      <c r="BA591" s="46">
        <v>181247.93818559556</v>
      </c>
      <c r="BB591" s="46">
        <f t="shared" si="436"/>
        <v>188769.72762029778</v>
      </c>
      <c r="BC591" s="46">
        <v>1449983.5054847645</v>
      </c>
      <c r="BD591" s="46">
        <f t="shared" si="437"/>
        <v>1510157.8209623822</v>
      </c>
      <c r="BE591" s="46">
        <v>1449983.5054847645</v>
      </c>
      <c r="BF591" s="46">
        <f t="shared" si="438"/>
        <v>1510157.8209623822</v>
      </c>
      <c r="BG591" s="46">
        <v>362495.87637119112</v>
      </c>
      <c r="BH591" s="46">
        <f t="shared" si="439"/>
        <v>377539.45524059556</v>
      </c>
      <c r="BI591" s="46">
        <v>0</v>
      </c>
      <c r="BJ591" s="46">
        <f t="shared" si="440"/>
        <v>0</v>
      </c>
      <c r="BK591" s="46">
        <v>0</v>
      </c>
      <c r="BL591" s="46">
        <f t="shared" si="441"/>
        <v>0</v>
      </c>
      <c r="BM591" s="46">
        <v>0</v>
      </c>
      <c r="BN591" s="46">
        <f t="shared" si="442"/>
        <v>0</v>
      </c>
      <c r="BO591" s="46">
        <v>0</v>
      </c>
      <c r="BP591" s="46">
        <f t="shared" si="443"/>
        <v>0</v>
      </c>
      <c r="BQ591" s="46">
        <v>0</v>
      </c>
      <c r="BR591" s="46">
        <f t="shared" si="444"/>
        <v>0</v>
      </c>
      <c r="BS591" s="46">
        <v>0</v>
      </c>
      <c r="BT591" s="46">
        <f t="shared" si="445"/>
        <v>0</v>
      </c>
      <c r="BU591" s="46">
        <v>0</v>
      </c>
      <c r="BV591" s="46">
        <f t="shared" si="446"/>
        <v>0</v>
      </c>
      <c r="BW591" s="46">
        <v>0</v>
      </c>
      <c r="BX591" s="46">
        <f t="shared" si="447"/>
        <v>0</v>
      </c>
      <c r="BY591" s="46">
        <v>0</v>
      </c>
      <c r="BZ591" s="46">
        <f t="shared" si="448"/>
        <v>0</v>
      </c>
      <c r="CA591" s="47">
        <v>0</v>
      </c>
      <c r="CB591" s="46">
        <f t="shared" si="449"/>
        <v>0</v>
      </c>
      <c r="CC591" s="48">
        <v>0</v>
      </c>
      <c r="CD591" s="46">
        <f t="shared" si="450"/>
        <v>0</v>
      </c>
      <c r="CE591" s="49">
        <v>40</v>
      </c>
      <c r="CF591" s="50">
        <f t="shared" si="454"/>
        <v>94384.86381014889</v>
      </c>
      <c r="CG591" s="51">
        <v>996863.66002077516</v>
      </c>
      <c r="CH591" s="52"/>
      <c r="CI591" s="52"/>
      <c r="CJ591" s="52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2">
        <f t="shared" si="457"/>
        <v>94384.86381014889</v>
      </c>
      <c r="CW591" s="52">
        <f t="shared" si="457"/>
        <v>94384.86381014889</v>
      </c>
      <c r="CX591" s="52">
        <f t="shared" si="457"/>
        <v>94384.86381014889</v>
      </c>
      <c r="CY591" s="52">
        <f t="shared" si="457"/>
        <v>94384.86381014889</v>
      </c>
      <c r="CZ591" s="52">
        <f t="shared" si="457"/>
        <v>94384.86381014889</v>
      </c>
      <c r="DA591" s="52">
        <f t="shared" si="457"/>
        <v>94384.86381014889</v>
      </c>
      <c r="DB591" s="52">
        <f t="shared" si="457"/>
        <v>94384.86381014889</v>
      </c>
      <c r="DC591" s="52">
        <f t="shared" si="457"/>
        <v>94384.86381014889</v>
      </c>
      <c r="DD591" s="52">
        <f t="shared" si="457"/>
        <v>94384.86381014889</v>
      </c>
      <c r="DE591" s="52">
        <f t="shared" si="457"/>
        <v>94384.86381014889</v>
      </c>
      <c r="DF591" s="52">
        <f t="shared" si="457"/>
        <v>94384.86381014889</v>
      </c>
      <c r="DG591" s="54">
        <v>2628095.1036911355</v>
      </c>
      <c r="DH591" s="55">
        <v>11</v>
      </c>
      <c r="DI591" s="56" t="s">
        <v>539</v>
      </c>
      <c r="DJ591" s="57">
        <v>0</v>
      </c>
      <c r="DK591" s="57">
        <v>0</v>
      </c>
      <c r="DL591" s="57">
        <v>0</v>
      </c>
      <c r="DM591" s="57">
        <v>0</v>
      </c>
      <c r="DN591" s="57">
        <v>0</v>
      </c>
      <c r="DO591" s="57">
        <v>0</v>
      </c>
      <c r="DP591" s="58">
        <v>0</v>
      </c>
      <c r="DQ591" s="58">
        <v>0</v>
      </c>
      <c r="DR591" s="58">
        <v>0</v>
      </c>
      <c r="DS591" s="58">
        <v>0</v>
      </c>
    </row>
    <row r="592" spans="1:123" x14ac:dyDescent="0.25">
      <c r="A592" s="94" t="s">
        <v>1798</v>
      </c>
      <c r="B592" s="65">
        <v>2023506</v>
      </c>
      <c r="C592" s="66"/>
      <c r="D592" s="67" t="s">
        <v>1799</v>
      </c>
      <c r="E592" s="34" t="s">
        <v>462</v>
      </c>
      <c r="F592" s="34" t="s">
        <v>461</v>
      </c>
      <c r="G592" s="34" t="s">
        <v>463</v>
      </c>
      <c r="H592" s="34" t="s">
        <v>464</v>
      </c>
      <c r="I592" s="34" t="s">
        <v>465</v>
      </c>
      <c r="J592" s="34" t="s">
        <v>44</v>
      </c>
      <c r="K592" s="34" t="s">
        <v>491</v>
      </c>
      <c r="L592" s="34" t="s">
        <v>467</v>
      </c>
      <c r="M592" s="36">
        <v>1.0415000000000001</v>
      </c>
      <c r="N592" s="69" t="s">
        <v>468</v>
      </c>
      <c r="O592" s="69" t="s">
        <v>58</v>
      </c>
      <c r="P592" s="37" t="s">
        <v>469</v>
      </c>
      <c r="Q592" s="38">
        <v>2023</v>
      </c>
      <c r="R592" s="39" t="s">
        <v>470</v>
      </c>
      <c r="S592" s="37" t="s">
        <v>471</v>
      </c>
      <c r="T592" s="39" t="s">
        <v>481</v>
      </c>
      <c r="U592" s="39" t="s">
        <v>482</v>
      </c>
      <c r="V592" s="39" t="s">
        <v>1147</v>
      </c>
      <c r="W592" s="40" t="s">
        <v>1147</v>
      </c>
      <c r="X592" s="40" t="s">
        <v>474</v>
      </c>
      <c r="Y592" s="41"/>
      <c r="Z592" s="274">
        <v>0</v>
      </c>
      <c r="AA592" s="42"/>
      <c r="AB592" s="43">
        <v>267500</v>
      </c>
      <c r="AC592" s="43">
        <v>0</v>
      </c>
      <c r="AD592" s="43"/>
      <c r="AE592" s="43">
        <v>0</v>
      </c>
      <c r="AF592" s="44"/>
      <c r="AG592" s="45">
        <f t="shared" si="451"/>
        <v>267500</v>
      </c>
      <c r="AH592" s="45">
        <f t="shared" si="452"/>
        <v>278601.25000000006</v>
      </c>
      <c r="AI592" s="45">
        <f t="shared" si="455"/>
        <v>278601.25000000006</v>
      </c>
      <c r="AJ592" s="46">
        <v>0</v>
      </c>
      <c r="AK592" s="46">
        <v>0</v>
      </c>
      <c r="AL592" s="46">
        <f t="shared" si="425"/>
        <v>0</v>
      </c>
      <c r="AM592" s="46">
        <v>0</v>
      </c>
      <c r="AN592" s="46">
        <f t="shared" si="434"/>
        <v>0</v>
      </c>
      <c r="AO592" s="46">
        <v>0</v>
      </c>
      <c r="AP592" s="46">
        <f t="shared" si="426"/>
        <v>0</v>
      </c>
      <c r="AQ592" s="46">
        <v>0</v>
      </c>
      <c r="AR592" s="46">
        <f t="shared" si="427"/>
        <v>0</v>
      </c>
      <c r="AS592" s="46">
        <v>0</v>
      </c>
      <c r="AT592" s="46">
        <f t="shared" si="428"/>
        <v>0</v>
      </c>
      <c r="AU592" s="46">
        <v>0</v>
      </c>
      <c r="AV592" s="46">
        <f t="shared" si="429"/>
        <v>0</v>
      </c>
      <c r="AW592" s="46">
        <v>0</v>
      </c>
      <c r="AX592" s="46">
        <f t="shared" si="430"/>
        <v>0</v>
      </c>
      <c r="AY592" s="46">
        <v>0</v>
      </c>
      <c r="AZ592" s="46">
        <f t="shared" si="435"/>
        <v>0</v>
      </c>
      <c r="BA592" s="46">
        <v>0</v>
      </c>
      <c r="BB592" s="46">
        <f t="shared" si="436"/>
        <v>0</v>
      </c>
      <c r="BC592" s="46">
        <v>107000</v>
      </c>
      <c r="BD592" s="46">
        <f t="shared" si="437"/>
        <v>111440.50000000001</v>
      </c>
      <c r="BE592" s="46">
        <v>107000</v>
      </c>
      <c r="BF592" s="46">
        <f t="shared" si="438"/>
        <v>111440.50000000001</v>
      </c>
      <c r="BG592" s="46">
        <v>53500</v>
      </c>
      <c r="BH592" s="46">
        <f t="shared" si="439"/>
        <v>55720.250000000007</v>
      </c>
      <c r="BI592" s="46">
        <v>0</v>
      </c>
      <c r="BJ592" s="46">
        <f t="shared" si="440"/>
        <v>0</v>
      </c>
      <c r="BK592" s="46">
        <v>0</v>
      </c>
      <c r="BL592" s="46">
        <f t="shared" si="441"/>
        <v>0</v>
      </c>
      <c r="BM592" s="46">
        <v>0</v>
      </c>
      <c r="BN592" s="46">
        <f t="shared" si="442"/>
        <v>0</v>
      </c>
      <c r="BO592" s="46">
        <v>0</v>
      </c>
      <c r="BP592" s="46">
        <f t="shared" si="443"/>
        <v>0</v>
      </c>
      <c r="BQ592" s="46">
        <v>0</v>
      </c>
      <c r="BR592" s="46">
        <f t="shared" si="444"/>
        <v>0</v>
      </c>
      <c r="BS592" s="46">
        <v>0</v>
      </c>
      <c r="BT592" s="46">
        <f t="shared" si="445"/>
        <v>0</v>
      </c>
      <c r="BU592" s="46">
        <v>0</v>
      </c>
      <c r="BV592" s="46">
        <f t="shared" si="446"/>
        <v>0</v>
      </c>
      <c r="BW592" s="46">
        <v>0</v>
      </c>
      <c r="BX592" s="46">
        <f t="shared" si="447"/>
        <v>0</v>
      </c>
      <c r="BY592" s="46">
        <v>0</v>
      </c>
      <c r="BZ592" s="46">
        <f t="shared" si="448"/>
        <v>0</v>
      </c>
      <c r="CA592" s="47">
        <v>0</v>
      </c>
      <c r="CB592" s="46">
        <f t="shared" si="449"/>
        <v>0</v>
      </c>
      <c r="CC592" s="48">
        <v>0</v>
      </c>
      <c r="CD592" s="46">
        <f t="shared" si="450"/>
        <v>0</v>
      </c>
      <c r="CE592" s="49">
        <v>40</v>
      </c>
      <c r="CF592" s="50">
        <f t="shared" si="454"/>
        <v>6965.0312500000018</v>
      </c>
      <c r="CG592" s="51">
        <v>73562.5</v>
      </c>
      <c r="CH592" s="52"/>
      <c r="CI592" s="52"/>
      <c r="CJ592" s="52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2">
        <f t="shared" si="457"/>
        <v>6965.0312500000018</v>
      </c>
      <c r="CW592" s="52">
        <f t="shared" si="457"/>
        <v>6965.0312500000018</v>
      </c>
      <c r="CX592" s="52">
        <f t="shared" si="457"/>
        <v>6965.0312500000018</v>
      </c>
      <c r="CY592" s="52">
        <f t="shared" si="457"/>
        <v>6965.0312500000018</v>
      </c>
      <c r="CZ592" s="52">
        <f t="shared" si="457"/>
        <v>6965.0312500000018</v>
      </c>
      <c r="DA592" s="52">
        <f t="shared" si="457"/>
        <v>6965.0312500000018</v>
      </c>
      <c r="DB592" s="52">
        <f t="shared" si="457"/>
        <v>6965.0312500000018</v>
      </c>
      <c r="DC592" s="52">
        <f t="shared" si="457"/>
        <v>6965.0312500000018</v>
      </c>
      <c r="DD592" s="52">
        <f t="shared" si="457"/>
        <v>6965.0312500000018</v>
      </c>
      <c r="DE592" s="52">
        <f t="shared" si="457"/>
        <v>6965.0312500000018</v>
      </c>
      <c r="DF592" s="52">
        <f t="shared" si="457"/>
        <v>6965.0312500000018</v>
      </c>
      <c r="DG592" s="54">
        <v>193937.5</v>
      </c>
      <c r="DH592" s="55">
        <v>11</v>
      </c>
      <c r="DI592" s="56" t="s">
        <v>545</v>
      </c>
      <c r="DJ592" s="57">
        <v>0</v>
      </c>
      <c r="DK592" s="57">
        <v>0</v>
      </c>
      <c r="DL592" s="57">
        <v>0</v>
      </c>
      <c r="DM592" s="57">
        <v>0</v>
      </c>
      <c r="DN592" s="57">
        <v>0</v>
      </c>
      <c r="DO592" s="57">
        <v>0</v>
      </c>
      <c r="DP592" s="58">
        <v>0</v>
      </c>
      <c r="DQ592" s="58">
        <v>0</v>
      </c>
      <c r="DR592" s="58">
        <v>0</v>
      </c>
      <c r="DS592" s="58">
        <v>0</v>
      </c>
    </row>
    <row r="593" spans="1:123" x14ac:dyDescent="0.25">
      <c r="A593" s="94" t="s">
        <v>1800</v>
      </c>
      <c r="B593" s="65">
        <v>2023507</v>
      </c>
      <c r="C593" s="66"/>
      <c r="D593" s="67" t="s">
        <v>1801</v>
      </c>
      <c r="E593" s="34" t="s">
        <v>462</v>
      </c>
      <c r="F593" s="34" t="s">
        <v>461</v>
      </c>
      <c r="G593" s="34" t="s">
        <v>463</v>
      </c>
      <c r="H593" s="34" t="s">
        <v>464</v>
      </c>
      <c r="I593" s="34" t="s">
        <v>465</v>
      </c>
      <c r="J593" s="34" t="s">
        <v>44</v>
      </c>
      <c r="K593" s="34" t="s">
        <v>491</v>
      </c>
      <c r="L593" s="34" t="s">
        <v>467</v>
      </c>
      <c r="M593" s="36">
        <v>1.0415000000000001</v>
      </c>
      <c r="N593" s="69" t="s">
        <v>468</v>
      </c>
      <c r="O593" s="69" t="s">
        <v>58</v>
      </c>
      <c r="P593" s="37" t="s">
        <v>469</v>
      </c>
      <c r="Q593" s="38">
        <v>2023</v>
      </c>
      <c r="R593" s="39" t="s">
        <v>470</v>
      </c>
      <c r="S593" s="37" t="s">
        <v>471</v>
      </c>
      <c r="T593" s="39" t="s">
        <v>481</v>
      </c>
      <c r="U593" s="39" t="s">
        <v>482</v>
      </c>
      <c r="V593" s="39" t="s">
        <v>1147</v>
      </c>
      <c r="W593" s="40" t="s">
        <v>1147</v>
      </c>
      <c r="X593" s="40" t="s">
        <v>474</v>
      </c>
      <c r="Y593" s="41"/>
      <c r="Z593" s="274">
        <v>0</v>
      </c>
      <c r="AA593" s="42"/>
      <c r="AB593" s="43">
        <v>3682163.5046399692</v>
      </c>
      <c r="AC593" s="43">
        <v>0</v>
      </c>
      <c r="AD593" s="43"/>
      <c r="AE593" s="43">
        <v>0</v>
      </c>
      <c r="AF593" s="44"/>
      <c r="AG593" s="45">
        <f t="shared" si="451"/>
        <v>3682163.5046399692</v>
      </c>
      <c r="AH593" s="45">
        <f t="shared" si="452"/>
        <v>3834973.2900825283</v>
      </c>
      <c r="AI593" s="45">
        <f t="shared" si="455"/>
        <v>3834973.2900825283</v>
      </c>
      <c r="AJ593" s="46">
        <v>0</v>
      </c>
      <c r="AK593" s="46">
        <v>0</v>
      </c>
      <c r="AL593" s="46">
        <f t="shared" si="425"/>
        <v>0</v>
      </c>
      <c r="AM593" s="46">
        <v>0</v>
      </c>
      <c r="AN593" s="46">
        <f t="shared" si="434"/>
        <v>0</v>
      </c>
      <c r="AO593" s="46">
        <v>0</v>
      </c>
      <c r="AP593" s="46">
        <f t="shared" si="426"/>
        <v>0</v>
      </c>
      <c r="AQ593" s="46">
        <v>0</v>
      </c>
      <c r="AR593" s="46">
        <f t="shared" si="427"/>
        <v>0</v>
      </c>
      <c r="AS593" s="46">
        <v>0</v>
      </c>
      <c r="AT593" s="46">
        <f t="shared" si="428"/>
        <v>0</v>
      </c>
      <c r="AU593" s="46">
        <v>0</v>
      </c>
      <c r="AV593" s="46">
        <f t="shared" si="429"/>
        <v>0</v>
      </c>
      <c r="AW593" s="46">
        <v>0</v>
      </c>
      <c r="AX593" s="46">
        <f t="shared" si="430"/>
        <v>0</v>
      </c>
      <c r="AY593" s="46">
        <v>0</v>
      </c>
      <c r="AZ593" s="46">
        <f t="shared" si="435"/>
        <v>0</v>
      </c>
      <c r="BA593" s="46">
        <v>184108.17523199847</v>
      </c>
      <c r="BB593" s="46">
        <f t="shared" si="436"/>
        <v>191748.66450412641</v>
      </c>
      <c r="BC593" s="46">
        <v>184108.17523199847</v>
      </c>
      <c r="BD593" s="46">
        <f t="shared" si="437"/>
        <v>191748.66450412641</v>
      </c>
      <c r="BE593" s="46">
        <v>1472865.4018559877</v>
      </c>
      <c r="BF593" s="46">
        <f t="shared" si="438"/>
        <v>1533989.3160330113</v>
      </c>
      <c r="BG593" s="46">
        <v>1472865.4018559877</v>
      </c>
      <c r="BH593" s="46">
        <f t="shared" si="439"/>
        <v>1533989.3160330113</v>
      </c>
      <c r="BI593" s="46">
        <v>368216.35046399693</v>
      </c>
      <c r="BJ593" s="46">
        <f t="shared" si="440"/>
        <v>383497.32900825283</v>
      </c>
      <c r="BK593" s="46">
        <v>0</v>
      </c>
      <c r="BL593" s="46">
        <f t="shared" si="441"/>
        <v>0</v>
      </c>
      <c r="BM593" s="46">
        <v>0</v>
      </c>
      <c r="BN593" s="46">
        <f t="shared" si="442"/>
        <v>0</v>
      </c>
      <c r="BO593" s="46">
        <v>0</v>
      </c>
      <c r="BP593" s="46">
        <f t="shared" si="443"/>
        <v>0</v>
      </c>
      <c r="BQ593" s="46">
        <v>0</v>
      </c>
      <c r="BR593" s="46">
        <f t="shared" si="444"/>
        <v>0</v>
      </c>
      <c r="BS593" s="46">
        <v>0</v>
      </c>
      <c r="BT593" s="46">
        <f t="shared" si="445"/>
        <v>0</v>
      </c>
      <c r="BU593" s="46">
        <v>0</v>
      </c>
      <c r="BV593" s="46">
        <f t="shared" si="446"/>
        <v>0</v>
      </c>
      <c r="BW593" s="46">
        <v>0</v>
      </c>
      <c r="BX593" s="46">
        <f t="shared" si="447"/>
        <v>0</v>
      </c>
      <c r="BY593" s="46">
        <v>0</v>
      </c>
      <c r="BZ593" s="46">
        <f t="shared" si="448"/>
        <v>0</v>
      </c>
      <c r="CA593" s="47">
        <v>0</v>
      </c>
      <c r="CB593" s="46">
        <f t="shared" si="449"/>
        <v>0</v>
      </c>
      <c r="CC593" s="48">
        <v>0</v>
      </c>
      <c r="CD593" s="46">
        <f t="shared" si="450"/>
        <v>0</v>
      </c>
      <c r="CE593" s="49">
        <v>40</v>
      </c>
      <c r="CF593" s="50">
        <f t="shared" si="454"/>
        <v>95874.332252063206</v>
      </c>
      <c r="CG593" s="51">
        <v>920540.87615999265</v>
      </c>
      <c r="CH593" s="52"/>
      <c r="CI593" s="52"/>
      <c r="CJ593" s="52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2">
        <f t="shared" si="457"/>
        <v>95874.332252063206</v>
      </c>
      <c r="CX593" s="52">
        <f t="shared" si="457"/>
        <v>95874.332252063206</v>
      </c>
      <c r="CY593" s="52">
        <f t="shared" si="457"/>
        <v>95874.332252063206</v>
      </c>
      <c r="CZ593" s="52">
        <f t="shared" si="457"/>
        <v>95874.332252063206</v>
      </c>
      <c r="DA593" s="52">
        <f t="shared" si="457"/>
        <v>95874.332252063206</v>
      </c>
      <c r="DB593" s="52">
        <f t="shared" si="457"/>
        <v>95874.332252063206</v>
      </c>
      <c r="DC593" s="52">
        <f t="shared" si="457"/>
        <v>95874.332252063206</v>
      </c>
      <c r="DD593" s="52">
        <f t="shared" si="457"/>
        <v>95874.332252063206</v>
      </c>
      <c r="DE593" s="52">
        <f t="shared" si="457"/>
        <v>95874.332252063206</v>
      </c>
      <c r="DF593" s="52">
        <f t="shared" si="457"/>
        <v>95874.332252063206</v>
      </c>
      <c r="DG593" s="54">
        <v>2761622.6284799771</v>
      </c>
      <c r="DH593" s="55">
        <v>10</v>
      </c>
      <c r="DI593" s="56" t="s">
        <v>539</v>
      </c>
      <c r="DJ593" s="57">
        <v>0</v>
      </c>
      <c r="DK593" s="57">
        <v>0</v>
      </c>
      <c r="DL593" s="57">
        <v>0</v>
      </c>
      <c r="DM593" s="57">
        <v>0</v>
      </c>
      <c r="DN593" s="57">
        <v>0</v>
      </c>
      <c r="DO593" s="57">
        <v>0</v>
      </c>
      <c r="DP593" s="58">
        <v>0</v>
      </c>
      <c r="DQ593" s="58">
        <v>0</v>
      </c>
      <c r="DR593" s="58">
        <v>0</v>
      </c>
      <c r="DS593" s="58">
        <v>0</v>
      </c>
    </row>
    <row r="594" spans="1:123" x14ac:dyDescent="0.25">
      <c r="A594" s="94" t="s">
        <v>1802</v>
      </c>
      <c r="B594" s="65">
        <v>2023507</v>
      </c>
      <c r="C594" s="66"/>
      <c r="D594" s="67" t="s">
        <v>1803</v>
      </c>
      <c r="E594" s="34" t="s">
        <v>462</v>
      </c>
      <c r="F594" s="34" t="s">
        <v>461</v>
      </c>
      <c r="G594" s="34" t="s">
        <v>463</v>
      </c>
      <c r="H594" s="34" t="s">
        <v>464</v>
      </c>
      <c r="I594" s="34" t="s">
        <v>465</v>
      </c>
      <c r="J594" s="34" t="s">
        <v>44</v>
      </c>
      <c r="K594" s="34" t="s">
        <v>491</v>
      </c>
      <c r="L594" s="34" t="s">
        <v>467</v>
      </c>
      <c r="M594" s="36">
        <v>1.0415000000000001</v>
      </c>
      <c r="N594" s="69" t="s">
        <v>468</v>
      </c>
      <c r="O594" s="69" t="s">
        <v>58</v>
      </c>
      <c r="P594" s="37" t="s">
        <v>469</v>
      </c>
      <c r="Q594" s="38">
        <v>2023</v>
      </c>
      <c r="R594" s="39" t="s">
        <v>470</v>
      </c>
      <c r="S594" s="37" t="s">
        <v>471</v>
      </c>
      <c r="T594" s="39" t="s">
        <v>481</v>
      </c>
      <c r="U594" s="39" t="s">
        <v>482</v>
      </c>
      <c r="V594" s="39" t="s">
        <v>1147</v>
      </c>
      <c r="W594" s="40" t="s">
        <v>1147</v>
      </c>
      <c r="X594" s="40" t="s">
        <v>474</v>
      </c>
      <c r="Y594" s="41"/>
      <c r="Z594" s="274">
        <v>0</v>
      </c>
      <c r="AA594" s="42"/>
      <c r="AB594" s="43">
        <v>267500</v>
      </c>
      <c r="AC594" s="43">
        <v>0</v>
      </c>
      <c r="AD594" s="43"/>
      <c r="AE594" s="43">
        <v>0</v>
      </c>
      <c r="AF594" s="44"/>
      <c r="AG594" s="45">
        <f t="shared" si="451"/>
        <v>267500</v>
      </c>
      <c r="AH594" s="45">
        <f t="shared" si="452"/>
        <v>278601.25000000006</v>
      </c>
      <c r="AI594" s="45">
        <f t="shared" si="455"/>
        <v>278601.25000000006</v>
      </c>
      <c r="AJ594" s="46">
        <v>0</v>
      </c>
      <c r="AK594" s="46">
        <v>0</v>
      </c>
      <c r="AL594" s="46">
        <f t="shared" si="425"/>
        <v>0</v>
      </c>
      <c r="AM594" s="46">
        <v>0</v>
      </c>
      <c r="AN594" s="46">
        <f t="shared" si="434"/>
        <v>0</v>
      </c>
      <c r="AO594" s="46">
        <v>0</v>
      </c>
      <c r="AP594" s="46">
        <f t="shared" si="426"/>
        <v>0</v>
      </c>
      <c r="AQ594" s="46">
        <v>0</v>
      </c>
      <c r="AR594" s="46">
        <f t="shared" si="427"/>
        <v>0</v>
      </c>
      <c r="AS594" s="46">
        <v>0</v>
      </c>
      <c r="AT594" s="46">
        <f t="shared" si="428"/>
        <v>0</v>
      </c>
      <c r="AU594" s="46">
        <v>0</v>
      </c>
      <c r="AV594" s="46">
        <f t="shared" si="429"/>
        <v>0</v>
      </c>
      <c r="AW594" s="46">
        <v>0</v>
      </c>
      <c r="AX594" s="46">
        <f t="shared" si="430"/>
        <v>0</v>
      </c>
      <c r="AY594" s="46">
        <v>0</v>
      </c>
      <c r="AZ594" s="46">
        <f t="shared" si="435"/>
        <v>0</v>
      </c>
      <c r="BA594" s="46">
        <v>0</v>
      </c>
      <c r="BB594" s="46">
        <f t="shared" si="436"/>
        <v>0</v>
      </c>
      <c r="BC594" s="46">
        <v>0</v>
      </c>
      <c r="BD594" s="46">
        <f t="shared" si="437"/>
        <v>0</v>
      </c>
      <c r="BE594" s="46">
        <v>107000</v>
      </c>
      <c r="BF594" s="46">
        <f t="shared" si="438"/>
        <v>111440.50000000001</v>
      </c>
      <c r="BG594" s="46">
        <v>107000</v>
      </c>
      <c r="BH594" s="46">
        <f t="shared" si="439"/>
        <v>111440.50000000001</v>
      </c>
      <c r="BI594" s="46">
        <v>53500</v>
      </c>
      <c r="BJ594" s="46">
        <f t="shared" si="440"/>
        <v>55720.250000000007</v>
      </c>
      <c r="BK594" s="46">
        <v>0</v>
      </c>
      <c r="BL594" s="46">
        <f t="shared" si="441"/>
        <v>0</v>
      </c>
      <c r="BM594" s="46">
        <v>0</v>
      </c>
      <c r="BN594" s="46">
        <f t="shared" si="442"/>
        <v>0</v>
      </c>
      <c r="BO594" s="46">
        <v>0</v>
      </c>
      <c r="BP594" s="46">
        <f t="shared" si="443"/>
        <v>0</v>
      </c>
      <c r="BQ594" s="46">
        <v>0</v>
      </c>
      <c r="BR594" s="46">
        <f t="shared" si="444"/>
        <v>0</v>
      </c>
      <c r="BS594" s="46">
        <v>0</v>
      </c>
      <c r="BT594" s="46">
        <f t="shared" si="445"/>
        <v>0</v>
      </c>
      <c r="BU594" s="46">
        <v>0</v>
      </c>
      <c r="BV594" s="46">
        <f t="shared" si="446"/>
        <v>0</v>
      </c>
      <c r="BW594" s="46">
        <v>0</v>
      </c>
      <c r="BX594" s="46">
        <f t="shared" si="447"/>
        <v>0</v>
      </c>
      <c r="BY594" s="46">
        <v>0</v>
      </c>
      <c r="BZ594" s="46">
        <f t="shared" si="448"/>
        <v>0</v>
      </c>
      <c r="CA594" s="47">
        <v>0</v>
      </c>
      <c r="CB594" s="46">
        <f t="shared" si="449"/>
        <v>0</v>
      </c>
      <c r="CC594" s="48">
        <v>0</v>
      </c>
      <c r="CD594" s="46">
        <f t="shared" si="450"/>
        <v>0</v>
      </c>
      <c r="CE594" s="49">
        <v>40</v>
      </c>
      <c r="CF594" s="50">
        <f t="shared" si="454"/>
        <v>6965.0312500000018</v>
      </c>
      <c r="CG594" s="51">
        <v>66875</v>
      </c>
      <c r="CH594" s="52"/>
      <c r="CI594" s="52"/>
      <c r="CJ594" s="52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2">
        <f t="shared" si="457"/>
        <v>6965.0312500000018</v>
      </c>
      <c r="CX594" s="52">
        <f t="shared" si="457"/>
        <v>6965.0312500000018</v>
      </c>
      <c r="CY594" s="52">
        <f t="shared" si="457"/>
        <v>6965.0312500000018</v>
      </c>
      <c r="CZ594" s="52">
        <f t="shared" si="457"/>
        <v>6965.0312500000018</v>
      </c>
      <c r="DA594" s="52">
        <f t="shared" si="457"/>
        <v>6965.0312500000018</v>
      </c>
      <c r="DB594" s="52">
        <f t="shared" si="457"/>
        <v>6965.0312500000018</v>
      </c>
      <c r="DC594" s="52">
        <f t="shared" si="457"/>
        <v>6965.0312500000018</v>
      </c>
      <c r="DD594" s="52">
        <f t="shared" si="457"/>
        <v>6965.0312500000018</v>
      </c>
      <c r="DE594" s="52">
        <f t="shared" si="457"/>
        <v>6965.0312500000018</v>
      </c>
      <c r="DF594" s="52">
        <f t="shared" si="457"/>
        <v>6965.0312500000018</v>
      </c>
      <c r="DG594" s="54">
        <v>200625</v>
      </c>
      <c r="DH594" s="55">
        <v>10</v>
      </c>
      <c r="DI594" s="56" t="s">
        <v>545</v>
      </c>
      <c r="DJ594" s="57">
        <v>0</v>
      </c>
      <c r="DK594" s="57">
        <v>0</v>
      </c>
      <c r="DL594" s="57">
        <v>0</v>
      </c>
      <c r="DM594" s="57">
        <v>0</v>
      </c>
      <c r="DN594" s="57">
        <v>0</v>
      </c>
      <c r="DO594" s="57">
        <v>0</v>
      </c>
      <c r="DP594" s="58">
        <v>0</v>
      </c>
      <c r="DQ594" s="58">
        <v>0</v>
      </c>
      <c r="DR594" s="58">
        <v>0</v>
      </c>
      <c r="DS594" s="58">
        <v>0</v>
      </c>
    </row>
    <row r="595" spans="1:123" x14ac:dyDescent="0.25">
      <c r="A595" s="94" t="s">
        <v>1804</v>
      </c>
      <c r="B595" s="65">
        <v>2023508</v>
      </c>
      <c r="C595" s="66"/>
      <c r="D595" s="67" t="s">
        <v>1805</v>
      </c>
      <c r="E595" s="34" t="s">
        <v>462</v>
      </c>
      <c r="F595" s="34" t="s">
        <v>461</v>
      </c>
      <c r="G595" s="34" t="s">
        <v>463</v>
      </c>
      <c r="H595" s="34" t="s">
        <v>464</v>
      </c>
      <c r="I595" s="34" t="s">
        <v>465</v>
      </c>
      <c r="J595" s="34" t="s">
        <v>44</v>
      </c>
      <c r="K595" s="34" t="s">
        <v>491</v>
      </c>
      <c r="L595" s="34" t="s">
        <v>467</v>
      </c>
      <c r="M595" s="36">
        <v>1.0415000000000001</v>
      </c>
      <c r="N595" s="69" t="s">
        <v>468</v>
      </c>
      <c r="O595" s="69" t="s">
        <v>58</v>
      </c>
      <c r="P595" s="37" t="s">
        <v>469</v>
      </c>
      <c r="Q595" s="38">
        <v>2023</v>
      </c>
      <c r="R595" s="39" t="s">
        <v>470</v>
      </c>
      <c r="S595" s="37" t="s">
        <v>471</v>
      </c>
      <c r="T595" s="39" t="s">
        <v>481</v>
      </c>
      <c r="U595" s="39" t="s">
        <v>482</v>
      </c>
      <c r="V595" s="39" t="s">
        <v>1147</v>
      </c>
      <c r="W595" s="40" t="s">
        <v>1147</v>
      </c>
      <c r="X595" s="40" t="s">
        <v>474</v>
      </c>
      <c r="Y595" s="41"/>
      <c r="Z595" s="274">
        <v>0</v>
      </c>
      <c r="AA595" s="42"/>
      <c r="AB595" s="43">
        <v>4433022.1165548526</v>
      </c>
      <c r="AC595" s="43">
        <v>0</v>
      </c>
      <c r="AD595" s="43"/>
      <c r="AE595" s="43">
        <v>0</v>
      </c>
      <c r="AF595" s="44"/>
      <c r="AG595" s="45">
        <f t="shared" si="451"/>
        <v>4433022.1165548526</v>
      </c>
      <c r="AH595" s="45">
        <f t="shared" si="452"/>
        <v>4616992.5343918791</v>
      </c>
      <c r="AI595" s="45">
        <f t="shared" si="455"/>
        <v>4616992.5343918791</v>
      </c>
      <c r="AJ595" s="46">
        <v>0</v>
      </c>
      <c r="AK595" s="46">
        <v>0</v>
      </c>
      <c r="AL595" s="46">
        <f t="shared" si="425"/>
        <v>0</v>
      </c>
      <c r="AM595" s="46">
        <v>0</v>
      </c>
      <c r="AN595" s="46">
        <f t="shared" si="434"/>
        <v>0</v>
      </c>
      <c r="AO595" s="46">
        <v>0</v>
      </c>
      <c r="AP595" s="46">
        <f t="shared" si="426"/>
        <v>0</v>
      </c>
      <c r="AQ595" s="46">
        <v>0</v>
      </c>
      <c r="AR595" s="46">
        <f t="shared" si="427"/>
        <v>0</v>
      </c>
      <c r="AS595" s="46">
        <v>0</v>
      </c>
      <c r="AT595" s="46">
        <f t="shared" si="428"/>
        <v>0</v>
      </c>
      <c r="AU595" s="46">
        <v>0</v>
      </c>
      <c r="AV595" s="46">
        <f t="shared" si="429"/>
        <v>0</v>
      </c>
      <c r="AW595" s="46">
        <v>0</v>
      </c>
      <c r="AX595" s="46">
        <f t="shared" si="430"/>
        <v>0</v>
      </c>
      <c r="AY595" s="46">
        <v>0</v>
      </c>
      <c r="AZ595" s="46">
        <f t="shared" si="435"/>
        <v>0</v>
      </c>
      <c r="BA595" s="46">
        <v>0</v>
      </c>
      <c r="BB595" s="46">
        <f t="shared" si="436"/>
        <v>0</v>
      </c>
      <c r="BC595" s="46">
        <v>0</v>
      </c>
      <c r="BD595" s="46">
        <f t="shared" si="437"/>
        <v>0</v>
      </c>
      <c r="BE595" s="46">
        <v>221651.10582774263</v>
      </c>
      <c r="BF595" s="46">
        <f t="shared" si="438"/>
        <v>230849.62671959397</v>
      </c>
      <c r="BG595" s="46">
        <v>221651.10582774263</v>
      </c>
      <c r="BH595" s="46">
        <f t="shared" si="439"/>
        <v>230849.62671959397</v>
      </c>
      <c r="BI595" s="46">
        <v>1773208.8466219411</v>
      </c>
      <c r="BJ595" s="46">
        <f t="shared" si="440"/>
        <v>1846797.0137567518</v>
      </c>
      <c r="BK595" s="46">
        <v>1773208.8466219411</v>
      </c>
      <c r="BL595" s="46">
        <f t="shared" si="441"/>
        <v>1846797.0137567518</v>
      </c>
      <c r="BM595" s="46">
        <v>443302.21165548527</v>
      </c>
      <c r="BN595" s="46">
        <f t="shared" si="442"/>
        <v>461699.25343918795</v>
      </c>
      <c r="BO595" s="46">
        <v>0</v>
      </c>
      <c r="BP595" s="46">
        <f t="shared" si="443"/>
        <v>0</v>
      </c>
      <c r="BQ595" s="46">
        <v>0</v>
      </c>
      <c r="BR595" s="46">
        <f t="shared" si="444"/>
        <v>0</v>
      </c>
      <c r="BS595" s="46">
        <v>0</v>
      </c>
      <c r="BT595" s="46">
        <f t="shared" si="445"/>
        <v>0</v>
      </c>
      <c r="BU595" s="46">
        <v>0</v>
      </c>
      <c r="BV595" s="46">
        <f t="shared" si="446"/>
        <v>0</v>
      </c>
      <c r="BW595" s="46">
        <v>0</v>
      </c>
      <c r="BX595" s="46">
        <f t="shared" si="447"/>
        <v>0</v>
      </c>
      <c r="BY595" s="46">
        <v>0</v>
      </c>
      <c r="BZ595" s="46">
        <f t="shared" si="448"/>
        <v>0</v>
      </c>
      <c r="CA595" s="47">
        <v>0</v>
      </c>
      <c r="CB595" s="46">
        <f t="shared" si="449"/>
        <v>0</v>
      </c>
      <c r="CC595" s="48">
        <v>0</v>
      </c>
      <c r="CD595" s="46">
        <f t="shared" si="450"/>
        <v>0</v>
      </c>
      <c r="CE595" s="49">
        <v>40</v>
      </c>
      <c r="CF595" s="50">
        <f t="shared" si="454"/>
        <v>115424.81335979697</v>
      </c>
      <c r="CG595" s="51">
        <v>886604.42331097065</v>
      </c>
      <c r="CH595" s="52"/>
      <c r="CI595" s="52"/>
      <c r="CJ595" s="52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2">
        <f t="shared" si="457"/>
        <v>115424.81335979697</v>
      </c>
      <c r="CZ595" s="52">
        <f t="shared" si="457"/>
        <v>115424.81335979697</v>
      </c>
      <c r="DA595" s="52">
        <f t="shared" si="457"/>
        <v>115424.81335979697</v>
      </c>
      <c r="DB595" s="52">
        <f t="shared" si="457"/>
        <v>115424.81335979697</v>
      </c>
      <c r="DC595" s="52">
        <f t="shared" si="457"/>
        <v>115424.81335979697</v>
      </c>
      <c r="DD595" s="52">
        <f t="shared" si="457"/>
        <v>115424.81335979697</v>
      </c>
      <c r="DE595" s="52">
        <f t="shared" si="457"/>
        <v>115424.81335979697</v>
      </c>
      <c r="DF595" s="52">
        <f t="shared" si="457"/>
        <v>115424.81335979697</v>
      </c>
      <c r="DG595" s="54">
        <v>3546417.6932438817</v>
      </c>
      <c r="DH595" s="55">
        <v>8</v>
      </c>
      <c r="DI595" s="56" t="s">
        <v>539</v>
      </c>
      <c r="DJ595" s="57">
        <v>0</v>
      </c>
      <c r="DK595" s="57">
        <v>0</v>
      </c>
      <c r="DL595" s="57">
        <v>0</v>
      </c>
      <c r="DM595" s="57">
        <v>0</v>
      </c>
      <c r="DN595" s="57">
        <v>0</v>
      </c>
      <c r="DO595" s="57">
        <v>0</v>
      </c>
      <c r="DP595" s="58">
        <v>0</v>
      </c>
      <c r="DQ595" s="58">
        <v>0</v>
      </c>
      <c r="DR595" s="58">
        <v>0</v>
      </c>
      <c r="DS595" s="58">
        <v>0</v>
      </c>
    </row>
    <row r="596" spans="1:123" x14ac:dyDescent="0.25">
      <c r="A596" s="94" t="s">
        <v>1806</v>
      </c>
      <c r="B596" s="65">
        <v>2023508</v>
      </c>
      <c r="C596" s="66"/>
      <c r="D596" s="67" t="s">
        <v>1807</v>
      </c>
      <c r="E596" s="34" t="s">
        <v>462</v>
      </c>
      <c r="F596" s="34" t="s">
        <v>461</v>
      </c>
      <c r="G596" s="34" t="s">
        <v>463</v>
      </c>
      <c r="H596" s="34" t="s">
        <v>464</v>
      </c>
      <c r="I596" s="34" t="s">
        <v>465</v>
      </c>
      <c r="J596" s="34" t="s">
        <v>44</v>
      </c>
      <c r="K596" s="34" t="s">
        <v>491</v>
      </c>
      <c r="L596" s="34" t="s">
        <v>467</v>
      </c>
      <c r="M596" s="36">
        <v>1.0415000000000001</v>
      </c>
      <c r="N596" s="69" t="s">
        <v>468</v>
      </c>
      <c r="O596" s="69" t="s">
        <v>58</v>
      </c>
      <c r="P596" s="37" t="s">
        <v>469</v>
      </c>
      <c r="Q596" s="38">
        <v>2023</v>
      </c>
      <c r="R596" s="39" t="s">
        <v>470</v>
      </c>
      <c r="S596" s="37" t="s">
        <v>471</v>
      </c>
      <c r="T596" s="39" t="s">
        <v>481</v>
      </c>
      <c r="U596" s="39" t="s">
        <v>482</v>
      </c>
      <c r="V596" s="39" t="s">
        <v>1147</v>
      </c>
      <c r="W596" s="40" t="s">
        <v>1147</v>
      </c>
      <c r="X596" s="40" t="s">
        <v>474</v>
      </c>
      <c r="Y596" s="41"/>
      <c r="Z596" s="274">
        <v>0</v>
      </c>
      <c r="AA596" s="42"/>
      <c r="AB596" s="43">
        <v>267500</v>
      </c>
      <c r="AC596" s="43">
        <v>0</v>
      </c>
      <c r="AD596" s="43"/>
      <c r="AE596" s="43">
        <v>0</v>
      </c>
      <c r="AF596" s="44"/>
      <c r="AG596" s="45">
        <f t="shared" si="451"/>
        <v>267500</v>
      </c>
      <c r="AH596" s="45">
        <f t="shared" si="452"/>
        <v>278601.25000000006</v>
      </c>
      <c r="AI596" s="45">
        <f t="shared" si="455"/>
        <v>278601.25000000006</v>
      </c>
      <c r="AJ596" s="46">
        <v>0</v>
      </c>
      <c r="AK596" s="46">
        <v>0</v>
      </c>
      <c r="AL596" s="46">
        <f t="shared" si="425"/>
        <v>0</v>
      </c>
      <c r="AM596" s="46">
        <v>0</v>
      </c>
      <c r="AN596" s="46">
        <f t="shared" si="434"/>
        <v>0</v>
      </c>
      <c r="AO596" s="46">
        <v>0</v>
      </c>
      <c r="AP596" s="46">
        <f t="shared" si="426"/>
        <v>0</v>
      </c>
      <c r="AQ596" s="46">
        <v>0</v>
      </c>
      <c r="AR596" s="46">
        <f t="shared" si="427"/>
        <v>0</v>
      </c>
      <c r="AS596" s="46">
        <v>0</v>
      </c>
      <c r="AT596" s="46">
        <f t="shared" si="428"/>
        <v>0</v>
      </c>
      <c r="AU596" s="46">
        <v>0</v>
      </c>
      <c r="AV596" s="46">
        <f t="shared" si="429"/>
        <v>0</v>
      </c>
      <c r="AW596" s="46">
        <v>0</v>
      </c>
      <c r="AX596" s="46">
        <f t="shared" si="430"/>
        <v>0</v>
      </c>
      <c r="AY596" s="46">
        <v>0</v>
      </c>
      <c r="AZ596" s="46">
        <f t="shared" si="435"/>
        <v>0</v>
      </c>
      <c r="BA596" s="46">
        <v>0</v>
      </c>
      <c r="BB596" s="46">
        <f t="shared" si="436"/>
        <v>0</v>
      </c>
      <c r="BC596" s="46">
        <v>0</v>
      </c>
      <c r="BD596" s="46">
        <f t="shared" si="437"/>
        <v>0</v>
      </c>
      <c r="BE596" s="46">
        <v>0</v>
      </c>
      <c r="BF596" s="46">
        <f t="shared" si="438"/>
        <v>0</v>
      </c>
      <c r="BG596" s="46">
        <v>0</v>
      </c>
      <c r="BH596" s="46">
        <f t="shared" si="439"/>
        <v>0</v>
      </c>
      <c r="BI596" s="46">
        <v>107000</v>
      </c>
      <c r="BJ596" s="46">
        <f t="shared" si="440"/>
        <v>111440.50000000001</v>
      </c>
      <c r="BK596" s="46">
        <v>107000</v>
      </c>
      <c r="BL596" s="46">
        <f t="shared" si="441"/>
        <v>111440.50000000001</v>
      </c>
      <c r="BM596" s="46">
        <v>53500</v>
      </c>
      <c r="BN596" s="46">
        <f t="shared" si="442"/>
        <v>55720.250000000007</v>
      </c>
      <c r="BO596" s="46">
        <v>0</v>
      </c>
      <c r="BP596" s="46">
        <f t="shared" si="443"/>
        <v>0</v>
      </c>
      <c r="BQ596" s="46">
        <v>0</v>
      </c>
      <c r="BR596" s="46">
        <f t="shared" si="444"/>
        <v>0</v>
      </c>
      <c r="BS596" s="46">
        <v>0</v>
      </c>
      <c r="BT596" s="46">
        <f t="shared" si="445"/>
        <v>0</v>
      </c>
      <c r="BU596" s="46">
        <v>0</v>
      </c>
      <c r="BV596" s="46">
        <f t="shared" si="446"/>
        <v>0</v>
      </c>
      <c r="BW596" s="46">
        <v>0</v>
      </c>
      <c r="BX596" s="46">
        <f t="shared" si="447"/>
        <v>0</v>
      </c>
      <c r="BY596" s="46">
        <v>0</v>
      </c>
      <c r="BZ596" s="46">
        <f t="shared" si="448"/>
        <v>0</v>
      </c>
      <c r="CA596" s="47">
        <v>0</v>
      </c>
      <c r="CB596" s="46">
        <f t="shared" si="449"/>
        <v>0</v>
      </c>
      <c r="CC596" s="48">
        <v>0</v>
      </c>
      <c r="CD596" s="46">
        <f t="shared" si="450"/>
        <v>0</v>
      </c>
      <c r="CE596" s="49">
        <v>40</v>
      </c>
      <c r="CF596" s="50">
        <f t="shared" si="454"/>
        <v>6965.0312500000018</v>
      </c>
      <c r="CG596" s="51">
        <v>53500</v>
      </c>
      <c r="CH596" s="52"/>
      <c r="CI596" s="52"/>
      <c r="CJ596" s="52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2">
        <f t="shared" si="457"/>
        <v>6965.0312500000018</v>
      </c>
      <c r="CZ596" s="52">
        <f t="shared" si="457"/>
        <v>6965.0312500000018</v>
      </c>
      <c r="DA596" s="52">
        <f t="shared" si="457"/>
        <v>6965.0312500000018</v>
      </c>
      <c r="DB596" s="52">
        <f t="shared" si="457"/>
        <v>6965.0312500000018</v>
      </c>
      <c r="DC596" s="52">
        <f t="shared" si="457"/>
        <v>6965.0312500000018</v>
      </c>
      <c r="DD596" s="52">
        <f t="shared" si="457"/>
        <v>6965.0312500000018</v>
      </c>
      <c r="DE596" s="52">
        <f t="shared" si="457"/>
        <v>6965.0312500000018</v>
      </c>
      <c r="DF596" s="52">
        <f t="shared" si="457"/>
        <v>6965.0312500000018</v>
      </c>
      <c r="DG596" s="54">
        <v>214000</v>
      </c>
      <c r="DH596" s="55">
        <v>8</v>
      </c>
      <c r="DI596" s="56" t="s">
        <v>545</v>
      </c>
      <c r="DJ596" s="57">
        <v>0</v>
      </c>
      <c r="DK596" s="57">
        <v>0</v>
      </c>
      <c r="DL596" s="57">
        <v>0</v>
      </c>
      <c r="DM596" s="57">
        <v>0</v>
      </c>
      <c r="DN596" s="57">
        <v>0</v>
      </c>
      <c r="DO596" s="57">
        <v>0</v>
      </c>
      <c r="DP596" s="58">
        <v>0</v>
      </c>
      <c r="DQ596" s="58">
        <v>0</v>
      </c>
      <c r="DR596" s="58">
        <v>0</v>
      </c>
      <c r="DS596" s="58">
        <v>0</v>
      </c>
    </row>
    <row r="597" spans="1:123" x14ac:dyDescent="0.25">
      <c r="A597" s="94" t="s">
        <v>1808</v>
      </c>
      <c r="B597" s="65">
        <v>2023509</v>
      </c>
      <c r="C597" s="66"/>
      <c r="D597" s="67" t="s">
        <v>1809</v>
      </c>
      <c r="E597" s="34" t="s">
        <v>462</v>
      </c>
      <c r="F597" s="34" t="s">
        <v>461</v>
      </c>
      <c r="G597" s="34" t="s">
        <v>463</v>
      </c>
      <c r="H597" s="34" t="s">
        <v>464</v>
      </c>
      <c r="I597" s="34" t="s">
        <v>465</v>
      </c>
      <c r="J597" s="34" t="s">
        <v>44</v>
      </c>
      <c r="K597" s="34" t="s">
        <v>491</v>
      </c>
      <c r="L597" s="34" t="s">
        <v>467</v>
      </c>
      <c r="M597" s="36">
        <v>1.0415000000000001</v>
      </c>
      <c r="N597" s="69" t="s">
        <v>468</v>
      </c>
      <c r="O597" s="69" t="s">
        <v>58</v>
      </c>
      <c r="P597" s="37" t="s">
        <v>469</v>
      </c>
      <c r="Q597" s="38">
        <v>2023</v>
      </c>
      <c r="R597" s="39" t="s">
        <v>470</v>
      </c>
      <c r="S597" s="37" t="s">
        <v>471</v>
      </c>
      <c r="T597" s="39" t="s">
        <v>481</v>
      </c>
      <c r="U597" s="39" t="s">
        <v>482</v>
      </c>
      <c r="V597" s="39" t="s">
        <v>1147</v>
      </c>
      <c r="W597" s="40" t="s">
        <v>1147</v>
      </c>
      <c r="X597" s="40" t="s">
        <v>474</v>
      </c>
      <c r="Y597" s="41"/>
      <c r="Z597" s="274">
        <v>0</v>
      </c>
      <c r="AA597" s="42"/>
      <c r="AB597" s="43">
        <v>3106679.2778307376</v>
      </c>
      <c r="AC597" s="43">
        <v>0</v>
      </c>
      <c r="AD597" s="43"/>
      <c r="AE597" s="43">
        <v>0</v>
      </c>
      <c r="AF597" s="44"/>
      <c r="AG597" s="45">
        <f t="shared" si="451"/>
        <v>3106679.2778307376</v>
      </c>
      <c r="AH597" s="45">
        <f t="shared" si="452"/>
        <v>3235606.4678607136</v>
      </c>
      <c r="AI597" s="45">
        <f t="shared" si="455"/>
        <v>3235606.4678607136</v>
      </c>
      <c r="AJ597" s="46">
        <v>0</v>
      </c>
      <c r="AK597" s="46">
        <v>0</v>
      </c>
      <c r="AL597" s="46">
        <f t="shared" si="425"/>
        <v>0</v>
      </c>
      <c r="AM597" s="46">
        <v>0</v>
      </c>
      <c r="AN597" s="46">
        <f t="shared" si="434"/>
        <v>0</v>
      </c>
      <c r="AO597" s="46">
        <v>0</v>
      </c>
      <c r="AP597" s="46">
        <f t="shared" si="426"/>
        <v>0</v>
      </c>
      <c r="AQ597" s="46">
        <v>0</v>
      </c>
      <c r="AR597" s="46">
        <f t="shared" si="427"/>
        <v>0</v>
      </c>
      <c r="AS597" s="46">
        <v>0</v>
      </c>
      <c r="AT597" s="46">
        <f t="shared" si="428"/>
        <v>0</v>
      </c>
      <c r="AU597" s="46">
        <v>0</v>
      </c>
      <c r="AV597" s="46">
        <f t="shared" si="429"/>
        <v>0</v>
      </c>
      <c r="AW597" s="46">
        <v>0</v>
      </c>
      <c r="AX597" s="46">
        <f t="shared" si="430"/>
        <v>0</v>
      </c>
      <c r="AY597" s="46">
        <v>0</v>
      </c>
      <c r="AZ597" s="46">
        <f t="shared" si="435"/>
        <v>0</v>
      </c>
      <c r="BA597" s="46">
        <v>0</v>
      </c>
      <c r="BB597" s="46">
        <f t="shared" si="436"/>
        <v>0</v>
      </c>
      <c r="BC597" s="46">
        <v>0</v>
      </c>
      <c r="BD597" s="46">
        <f t="shared" si="437"/>
        <v>0</v>
      </c>
      <c r="BE597" s="46">
        <v>0</v>
      </c>
      <c r="BF597" s="46">
        <f t="shared" si="438"/>
        <v>0</v>
      </c>
      <c r="BG597" s="46">
        <v>0</v>
      </c>
      <c r="BH597" s="46">
        <f t="shared" si="439"/>
        <v>0</v>
      </c>
      <c r="BI597" s="46">
        <v>155333.95543504096</v>
      </c>
      <c r="BJ597" s="46">
        <f t="shared" si="440"/>
        <v>161780.31458559519</v>
      </c>
      <c r="BK597" s="46">
        <v>155333.95543504096</v>
      </c>
      <c r="BL597" s="46">
        <f t="shared" si="441"/>
        <v>161780.31458559519</v>
      </c>
      <c r="BM597" s="46">
        <v>1242671.6434803277</v>
      </c>
      <c r="BN597" s="46">
        <f t="shared" si="442"/>
        <v>1294242.5166847615</v>
      </c>
      <c r="BO597" s="46">
        <v>1242671.6434803277</v>
      </c>
      <c r="BP597" s="46">
        <f t="shared" si="443"/>
        <v>1294242.5166847615</v>
      </c>
      <c r="BQ597" s="46">
        <v>310668.08</v>
      </c>
      <c r="BR597" s="46">
        <f t="shared" si="444"/>
        <v>323560.80532000004</v>
      </c>
      <c r="BS597" s="46">
        <v>0</v>
      </c>
      <c r="BT597" s="46">
        <f t="shared" si="445"/>
        <v>0</v>
      </c>
      <c r="BU597" s="46">
        <v>0</v>
      </c>
      <c r="BV597" s="46">
        <f t="shared" si="446"/>
        <v>0</v>
      </c>
      <c r="BW597" s="46">
        <v>0</v>
      </c>
      <c r="BX597" s="46">
        <f t="shared" si="447"/>
        <v>0</v>
      </c>
      <c r="BY597" s="46">
        <v>0</v>
      </c>
      <c r="BZ597" s="46">
        <f t="shared" si="448"/>
        <v>0</v>
      </c>
      <c r="CA597" s="47">
        <v>0</v>
      </c>
      <c r="CB597" s="46">
        <f t="shared" si="449"/>
        <v>0</v>
      </c>
      <c r="CC597" s="48">
        <v>0</v>
      </c>
      <c r="CD597" s="46">
        <f t="shared" si="450"/>
        <v>0</v>
      </c>
      <c r="CE597" s="49">
        <v>40</v>
      </c>
      <c r="CF597" s="50">
        <f t="shared" si="454"/>
        <v>80890.16169651784</v>
      </c>
      <c r="CG597" s="51">
        <v>466001.89167461067</v>
      </c>
      <c r="CH597" s="52"/>
      <c r="CI597" s="52"/>
      <c r="CJ597" s="52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2">
        <f t="shared" si="457"/>
        <v>80890.16169651784</v>
      </c>
      <c r="DB597" s="52">
        <f t="shared" si="457"/>
        <v>80890.16169651784</v>
      </c>
      <c r="DC597" s="52">
        <f t="shared" si="457"/>
        <v>80890.16169651784</v>
      </c>
      <c r="DD597" s="52">
        <f t="shared" si="457"/>
        <v>80890.16169651784</v>
      </c>
      <c r="DE597" s="52">
        <f t="shared" si="457"/>
        <v>80890.16169651784</v>
      </c>
      <c r="DF597" s="52">
        <f t="shared" si="457"/>
        <v>80890.16169651784</v>
      </c>
      <c r="DG597" s="54">
        <v>2640677.3861561269</v>
      </c>
      <c r="DH597" s="55">
        <v>6</v>
      </c>
      <c r="DI597" s="56" t="s">
        <v>539</v>
      </c>
      <c r="DJ597" s="57">
        <v>0</v>
      </c>
      <c r="DK597" s="57">
        <v>0</v>
      </c>
      <c r="DL597" s="57">
        <v>0</v>
      </c>
      <c r="DM597" s="57">
        <v>0</v>
      </c>
      <c r="DN597" s="57">
        <v>0</v>
      </c>
      <c r="DO597" s="57">
        <v>0</v>
      </c>
      <c r="DP597" s="58">
        <v>0</v>
      </c>
      <c r="DQ597" s="58">
        <v>0</v>
      </c>
      <c r="DR597" s="58">
        <v>0</v>
      </c>
      <c r="DS597" s="58">
        <v>0</v>
      </c>
    </row>
    <row r="598" spans="1:123" x14ac:dyDescent="0.25">
      <c r="A598" s="94" t="s">
        <v>1810</v>
      </c>
      <c r="B598" s="65">
        <v>2023509</v>
      </c>
      <c r="C598" s="66"/>
      <c r="D598" s="67" t="s">
        <v>1811</v>
      </c>
      <c r="E598" s="34" t="s">
        <v>462</v>
      </c>
      <c r="F598" s="34" t="s">
        <v>461</v>
      </c>
      <c r="G598" s="34" t="s">
        <v>463</v>
      </c>
      <c r="H598" s="34" t="s">
        <v>464</v>
      </c>
      <c r="I598" s="34" t="s">
        <v>465</v>
      </c>
      <c r="J598" s="34" t="s">
        <v>44</v>
      </c>
      <c r="K598" s="34" t="s">
        <v>491</v>
      </c>
      <c r="L598" s="34" t="s">
        <v>467</v>
      </c>
      <c r="M598" s="36">
        <v>1.0415000000000001</v>
      </c>
      <c r="N598" s="69" t="s">
        <v>468</v>
      </c>
      <c r="O598" s="69" t="s">
        <v>58</v>
      </c>
      <c r="P598" s="37" t="s">
        <v>469</v>
      </c>
      <c r="Q598" s="38">
        <v>2023</v>
      </c>
      <c r="R598" s="39" t="s">
        <v>470</v>
      </c>
      <c r="S598" s="37" t="s">
        <v>471</v>
      </c>
      <c r="T598" s="39" t="s">
        <v>481</v>
      </c>
      <c r="U598" s="39" t="s">
        <v>482</v>
      </c>
      <c r="V598" s="39" t="s">
        <v>1147</v>
      </c>
      <c r="W598" s="40" t="s">
        <v>1147</v>
      </c>
      <c r="X598" s="40" t="s">
        <v>474</v>
      </c>
      <c r="Y598" s="41"/>
      <c r="Z598" s="274">
        <v>0</v>
      </c>
      <c r="AA598" s="42"/>
      <c r="AB598" s="43">
        <v>267500</v>
      </c>
      <c r="AC598" s="43">
        <v>0</v>
      </c>
      <c r="AD598" s="43"/>
      <c r="AE598" s="43">
        <v>0</v>
      </c>
      <c r="AF598" s="44"/>
      <c r="AG598" s="45">
        <f t="shared" si="451"/>
        <v>267500</v>
      </c>
      <c r="AH598" s="45">
        <f t="shared" si="452"/>
        <v>278601.25000000006</v>
      </c>
      <c r="AI598" s="45">
        <f t="shared" si="455"/>
        <v>278601.25000000006</v>
      </c>
      <c r="AJ598" s="46">
        <v>0</v>
      </c>
      <c r="AK598" s="46">
        <v>0</v>
      </c>
      <c r="AL598" s="46">
        <f t="shared" si="425"/>
        <v>0</v>
      </c>
      <c r="AM598" s="46">
        <v>0</v>
      </c>
      <c r="AN598" s="46">
        <f t="shared" si="434"/>
        <v>0</v>
      </c>
      <c r="AO598" s="46">
        <v>0</v>
      </c>
      <c r="AP598" s="46">
        <f t="shared" si="426"/>
        <v>0</v>
      </c>
      <c r="AQ598" s="46">
        <v>0</v>
      </c>
      <c r="AR598" s="46">
        <f t="shared" si="427"/>
        <v>0</v>
      </c>
      <c r="AS598" s="46">
        <v>0</v>
      </c>
      <c r="AT598" s="46">
        <f t="shared" si="428"/>
        <v>0</v>
      </c>
      <c r="AU598" s="46">
        <v>0</v>
      </c>
      <c r="AV598" s="46">
        <f t="shared" si="429"/>
        <v>0</v>
      </c>
      <c r="AW598" s="46">
        <v>0</v>
      </c>
      <c r="AX598" s="46">
        <f t="shared" si="430"/>
        <v>0</v>
      </c>
      <c r="AY598" s="46">
        <v>0</v>
      </c>
      <c r="AZ598" s="46">
        <f t="shared" si="435"/>
        <v>0</v>
      </c>
      <c r="BA598" s="46">
        <v>0</v>
      </c>
      <c r="BB598" s="46">
        <f t="shared" si="436"/>
        <v>0</v>
      </c>
      <c r="BC598" s="46">
        <v>0</v>
      </c>
      <c r="BD598" s="46">
        <f t="shared" si="437"/>
        <v>0</v>
      </c>
      <c r="BE598" s="46">
        <v>0</v>
      </c>
      <c r="BF598" s="46">
        <f t="shared" si="438"/>
        <v>0</v>
      </c>
      <c r="BG598" s="46">
        <v>0</v>
      </c>
      <c r="BH598" s="46">
        <f t="shared" si="439"/>
        <v>0</v>
      </c>
      <c r="BI598" s="46">
        <v>0</v>
      </c>
      <c r="BJ598" s="46">
        <f t="shared" si="440"/>
        <v>0</v>
      </c>
      <c r="BK598" s="46">
        <v>0</v>
      </c>
      <c r="BL598" s="46">
        <f t="shared" si="441"/>
        <v>0</v>
      </c>
      <c r="BM598" s="46">
        <v>107000</v>
      </c>
      <c r="BN598" s="46">
        <f t="shared" si="442"/>
        <v>111440.50000000001</v>
      </c>
      <c r="BO598" s="46">
        <v>107000</v>
      </c>
      <c r="BP598" s="46">
        <f t="shared" si="443"/>
        <v>111440.50000000001</v>
      </c>
      <c r="BQ598" s="46">
        <v>53500</v>
      </c>
      <c r="BR598" s="46">
        <f t="shared" si="444"/>
        <v>55720.250000000007</v>
      </c>
      <c r="BS598" s="46">
        <v>0</v>
      </c>
      <c r="BT598" s="46">
        <f t="shared" si="445"/>
        <v>0</v>
      </c>
      <c r="BU598" s="46">
        <v>0</v>
      </c>
      <c r="BV598" s="46">
        <f t="shared" si="446"/>
        <v>0</v>
      </c>
      <c r="BW598" s="46">
        <v>0</v>
      </c>
      <c r="BX598" s="46">
        <f t="shared" si="447"/>
        <v>0</v>
      </c>
      <c r="BY598" s="46">
        <v>0</v>
      </c>
      <c r="BZ598" s="46">
        <f t="shared" si="448"/>
        <v>0</v>
      </c>
      <c r="CA598" s="47">
        <v>0</v>
      </c>
      <c r="CB598" s="46">
        <f t="shared" si="449"/>
        <v>0</v>
      </c>
      <c r="CC598" s="48">
        <v>0</v>
      </c>
      <c r="CD598" s="46">
        <f t="shared" si="450"/>
        <v>0</v>
      </c>
      <c r="CE598" s="49">
        <v>40</v>
      </c>
      <c r="CF598" s="50">
        <f t="shared" si="454"/>
        <v>6965.0312500000018</v>
      </c>
      <c r="CG598" s="51">
        <v>40125</v>
      </c>
      <c r="CH598" s="52"/>
      <c r="CI598" s="52"/>
      <c r="CJ598" s="52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2">
        <f t="shared" si="457"/>
        <v>6965.0312500000018</v>
      </c>
      <c r="DB598" s="52">
        <f t="shared" si="457"/>
        <v>6965.0312500000018</v>
      </c>
      <c r="DC598" s="52">
        <f t="shared" si="457"/>
        <v>6965.0312500000018</v>
      </c>
      <c r="DD598" s="52">
        <f t="shared" si="457"/>
        <v>6965.0312500000018</v>
      </c>
      <c r="DE598" s="52">
        <f t="shared" si="457"/>
        <v>6965.0312500000018</v>
      </c>
      <c r="DF598" s="52">
        <f t="shared" si="457"/>
        <v>6965.0312500000018</v>
      </c>
      <c r="DG598" s="54">
        <v>227375</v>
      </c>
      <c r="DH598" s="55">
        <v>6</v>
      </c>
      <c r="DI598" s="56" t="s">
        <v>545</v>
      </c>
      <c r="DJ598" s="57">
        <v>0</v>
      </c>
      <c r="DK598" s="57">
        <v>0</v>
      </c>
      <c r="DL598" s="57">
        <v>0</v>
      </c>
      <c r="DM598" s="57">
        <v>0</v>
      </c>
      <c r="DN598" s="57">
        <v>0</v>
      </c>
      <c r="DO598" s="57">
        <v>0</v>
      </c>
      <c r="DP598" s="58">
        <v>0</v>
      </c>
      <c r="DQ598" s="58">
        <v>0</v>
      </c>
      <c r="DR598" s="58">
        <v>0</v>
      </c>
      <c r="DS598" s="58">
        <v>0</v>
      </c>
    </row>
    <row r="599" spans="1:123" x14ac:dyDescent="0.25">
      <c r="A599" s="94" t="s">
        <v>1812</v>
      </c>
      <c r="B599" s="65">
        <v>2023510</v>
      </c>
      <c r="C599" s="66"/>
      <c r="D599" s="67" t="s">
        <v>1813</v>
      </c>
      <c r="E599" s="34" t="s">
        <v>462</v>
      </c>
      <c r="F599" s="34" t="s">
        <v>461</v>
      </c>
      <c r="G599" s="34" t="s">
        <v>463</v>
      </c>
      <c r="H599" s="34" t="s">
        <v>464</v>
      </c>
      <c r="I599" s="34" t="s">
        <v>465</v>
      </c>
      <c r="J599" s="34" t="s">
        <v>44</v>
      </c>
      <c r="K599" s="34" t="s">
        <v>491</v>
      </c>
      <c r="L599" s="34" t="s">
        <v>467</v>
      </c>
      <c r="M599" s="36">
        <v>1.0415000000000001</v>
      </c>
      <c r="N599" s="69" t="s">
        <v>468</v>
      </c>
      <c r="O599" s="69" t="s">
        <v>58</v>
      </c>
      <c r="P599" s="37" t="s">
        <v>469</v>
      </c>
      <c r="Q599" s="38">
        <v>2023</v>
      </c>
      <c r="R599" s="39" t="s">
        <v>470</v>
      </c>
      <c r="S599" s="37" t="s">
        <v>471</v>
      </c>
      <c r="T599" s="39" t="s">
        <v>481</v>
      </c>
      <c r="U599" s="39" t="s">
        <v>482</v>
      </c>
      <c r="V599" s="39" t="s">
        <v>1147</v>
      </c>
      <c r="W599" s="40" t="s">
        <v>1147</v>
      </c>
      <c r="X599" s="40" t="s">
        <v>474</v>
      </c>
      <c r="Y599" s="41"/>
      <c r="Z599" s="274">
        <v>0</v>
      </c>
      <c r="AA599" s="42"/>
      <c r="AB599" s="43">
        <v>4212908.6596510606</v>
      </c>
      <c r="AC599" s="43">
        <v>0</v>
      </c>
      <c r="AD599" s="43"/>
      <c r="AE599" s="43">
        <v>0</v>
      </c>
      <c r="AF599" s="44"/>
      <c r="AG599" s="45">
        <f t="shared" si="451"/>
        <v>4212908.6596510606</v>
      </c>
      <c r="AH599" s="45">
        <f t="shared" si="452"/>
        <v>4387744.3690265799</v>
      </c>
      <c r="AI599" s="45">
        <f t="shared" si="455"/>
        <v>4387744.3690265799</v>
      </c>
      <c r="AJ599" s="46">
        <v>0</v>
      </c>
      <c r="AK599" s="46">
        <v>0</v>
      </c>
      <c r="AL599" s="46">
        <f t="shared" si="425"/>
        <v>0</v>
      </c>
      <c r="AM599" s="46">
        <v>0</v>
      </c>
      <c r="AN599" s="46">
        <f t="shared" si="434"/>
        <v>0</v>
      </c>
      <c r="AO599" s="46">
        <v>0</v>
      </c>
      <c r="AP599" s="46">
        <f t="shared" si="426"/>
        <v>0</v>
      </c>
      <c r="AQ599" s="46">
        <v>0</v>
      </c>
      <c r="AR599" s="46">
        <f t="shared" si="427"/>
        <v>0</v>
      </c>
      <c r="AS599" s="46">
        <v>0</v>
      </c>
      <c r="AT599" s="46">
        <f t="shared" si="428"/>
        <v>0</v>
      </c>
      <c r="AU599" s="46">
        <v>0</v>
      </c>
      <c r="AV599" s="46">
        <f t="shared" si="429"/>
        <v>0</v>
      </c>
      <c r="AW599" s="46">
        <v>0</v>
      </c>
      <c r="AX599" s="46">
        <f t="shared" si="430"/>
        <v>0</v>
      </c>
      <c r="AY599" s="46">
        <v>0</v>
      </c>
      <c r="AZ599" s="46">
        <f t="shared" si="435"/>
        <v>0</v>
      </c>
      <c r="BA599" s="46">
        <v>0</v>
      </c>
      <c r="BB599" s="46">
        <f t="shared" si="436"/>
        <v>0</v>
      </c>
      <c r="BC599" s="46">
        <v>0</v>
      </c>
      <c r="BD599" s="46">
        <f t="shared" si="437"/>
        <v>0</v>
      </c>
      <c r="BE599" s="46">
        <v>0</v>
      </c>
      <c r="BF599" s="46">
        <f t="shared" si="438"/>
        <v>0</v>
      </c>
      <c r="BG599" s="46">
        <v>0</v>
      </c>
      <c r="BH599" s="46">
        <f t="shared" si="439"/>
        <v>0</v>
      </c>
      <c r="BI599" s="46">
        <v>0</v>
      </c>
      <c r="BJ599" s="46">
        <f t="shared" si="440"/>
        <v>0</v>
      </c>
      <c r="BK599" s="46">
        <v>210645.43298255303</v>
      </c>
      <c r="BL599" s="46">
        <f t="shared" si="441"/>
        <v>219387.21845132901</v>
      </c>
      <c r="BM599" s="46">
        <v>210645.43298255303</v>
      </c>
      <c r="BN599" s="46">
        <f t="shared" si="442"/>
        <v>219387.21845132901</v>
      </c>
      <c r="BO599" s="46">
        <v>1685163.4638604242</v>
      </c>
      <c r="BP599" s="46">
        <f t="shared" si="443"/>
        <v>1755097.7476106321</v>
      </c>
      <c r="BQ599" s="46">
        <v>1685163.4638604242</v>
      </c>
      <c r="BR599" s="46">
        <f t="shared" si="444"/>
        <v>1755097.7476106321</v>
      </c>
      <c r="BS599" s="46">
        <v>421290.86596510606</v>
      </c>
      <c r="BT599" s="46">
        <f t="shared" si="445"/>
        <v>438774.43690265802</v>
      </c>
      <c r="BU599" s="46">
        <v>0</v>
      </c>
      <c r="BV599" s="46">
        <f t="shared" si="446"/>
        <v>0</v>
      </c>
      <c r="BW599" s="46">
        <v>0</v>
      </c>
      <c r="BX599" s="46">
        <f t="shared" si="447"/>
        <v>0</v>
      </c>
      <c r="BY599" s="46">
        <v>0</v>
      </c>
      <c r="BZ599" s="46">
        <f t="shared" si="448"/>
        <v>0</v>
      </c>
      <c r="CA599" s="47">
        <v>0</v>
      </c>
      <c r="CB599" s="46">
        <f t="shared" si="449"/>
        <v>0</v>
      </c>
      <c r="CC599" s="48">
        <v>0</v>
      </c>
      <c r="CD599" s="46">
        <f t="shared" si="450"/>
        <v>0</v>
      </c>
      <c r="CE599" s="49">
        <v>40</v>
      </c>
      <c r="CF599" s="50">
        <f t="shared" si="454"/>
        <v>109693.60922566449</v>
      </c>
      <c r="CG599" s="51">
        <v>526613.58245638257</v>
      </c>
      <c r="CH599" s="52"/>
      <c r="CI599" s="52"/>
      <c r="CJ599" s="52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2">
        <f t="shared" si="457"/>
        <v>109693.60922566449</v>
      </c>
      <c r="DC599" s="52">
        <f t="shared" si="457"/>
        <v>109693.60922566449</v>
      </c>
      <c r="DD599" s="52">
        <f t="shared" si="457"/>
        <v>109693.60922566449</v>
      </c>
      <c r="DE599" s="52">
        <f t="shared" si="457"/>
        <v>109693.60922566449</v>
      </c>
      <c r="DF599" s="52">
        <f t="shared" si="457"/>
        <v>109693.60922566449</v>
      </c>
      <c r="DG599" s="54">
        <v>3686295.0771946781</v>
      </c>
      <c r="DH599" s="55">
        <v>5</v>
      </c>
      <c r="DI599" s="56" t="s">
        <v>539</v>
      </c>
      <c r="DJ599" s="57">
        <v>0</v>
      </c>
      <c r="DK599" s="57">
        <v>0</v>
      </c>
      <c r="DL599" s="57">
        <v>0</v>
      </c>
      <c r="DM599" s="57">
        <v>0</v>
      </c>
      <c r="DN599" s="57">
        <v>0</v>
      </c>
      <c r="DO599" s="57">
        <v>0</v>
      </c>
      <c r="DP599" s="58">
        <v>0</v>
      </c>
      <c r="DQ599" s="58">
        <v>0</v>
      </c>
      <c r="DR599" s="58">
        <v>0</v>
      </c>
      <c r="DS599" s="58">
        <v>0</v>
      </c>
    </row>
    <row r="600" spans="1:123" x14ac:dyDescent="0.25">
      <c r="A600" s="94" t="s">
        <v>1814</v>
      </c>
      <c r="B600" s="65">
        <v>2023510</v>
      </c>
      <c r="C600" s="66"/>
      <c r="D600" s="67" t="s">
        <v>1815</v>
      </c>
      <c r="E600" s="34" t="s">
        <v>462</v>
      </c>
      <c r="F600" s="34" t="s">
        <v>461</v>
      </c>
      <c r="G600" s="34" t="s">
        <v>463</v>
      </c>
      <c r="H600" s="34" t="s">
        <v>464</v>
      </c>
      <c r="I600" s="34" t="s">
        <v>465</v>
      </c>
      <c r="J600" s="34" t="s">
        <v>44</v>
      </c>
      <c r="K600" s="34" t="s">
        <v>491</v>
      </c>
      <c r="L600" s="34" t="s">
        <v>467</v>
      </c>
      <c r="M600" s="36">
        <v>1.0415000000000001</v>
      </c>
      <c r="N600" s="69" t="s">
        <v>468</v>
      </c>
      <c r="O600" s="69" t="s">
        <v>58</v>
      </c>
      <c r="P600" s="37" t="s">
        <v>469</v>
      </c>
      <c r="Q600" s="38">
        <v>2023</v>
      </c>
      <c r="R600" s="39" t="s">
        <v>470</v>
      </c>
      <c r="S600" s="37" t="s">
        <v>471</v>
      </c>
      <c r="T600" s="39" t="s">
        <v>481</v>
      </c>
      <c r="U600" s="39" t="s">
        <v>482</v>
      </c>
      <c r="V600" s="39" t="s">
        <v>1147</v>
      </c>
      <c r="W600" s="40" t="s">
        <v>1147</v>
      </c>
      <c r="X600" s="40" t="s">
        <v>474</v>
      </c>
      <c r="Y600" s="41"/>
      <c r="Z600" s="274">
        <v>0</v>
      </c>
      <c r="AA600" s="42"/>
      <c r="AB600" s="43">
        <v>267500</v>
      </c>
      <c r="AC600" s="43">
        <v>0</v>
      </c>
      <c r="AD600" s="43"/>
      <c r="AE600" s="43">
        <v>0</v>
      </c>
      <c r="AF600" s="44"/>
      <c r="AG600" s="45">
        <f t="shared" si="451"/>
        <v>267500</v>
      </c>
      <c r="AH600" s="45">
        <f t="shared" si="452"/>
        <v>278601.25000000006</v>
      </c>
      <c r="AI600" s="45">
        <f t="shared" si="455"/>
        <v>278601.25000000006</v>
      </c>
      <c r="AJ600" s="46">
        <v>0</v>
      </c>
      <c r="AK600" s="46">
        <v>0</v>
      </c>
      <c r="AL600" s="46">
        <f t="shared" si="425"/>
        <v>0</v>
      </c>
      <c r="AM600" s="46">
        <v>0</v>
      </c>
      <c r="AN600" s="46">
        <f t="shared" si="434"/>
        <v>0</v>
      </c>
      <c r="AO600" s="46">
        <v>0</v>
      </c>
      <c r="AP600" s="46">
        <f t="shared" si="426"/>
        <v>0</v>
      </c>
      <c r="AQ600" s="46">
        <v>0</v>
      </c>
      <c r="AR600" s="46">
        <f t="shared" si="427"/>
        <v>0</v>
      </c>
      <c r="AS600" s="46">
        <v>0</v>
      </c>
      <c r="AT600" s="46">
        <f t="shared" si="428"/>
        <v>0</v>
      </c>
      <c r="AU600" s="46">
        <v>0</v>
      </c>
      <c r="AV600" s="46">
        <f t="shared" si="429"/>
        <v>0</v>
      </c>
      <c r="AW600" s="46">
        <v>0</v>
      </c>
      <c r="AX600" s="46">
        <f t="shared" si="430"/>
        <v>0</v>
      </c>
      <c r="AY600" s="46">
        <v>0</v>
      </c>
      <c r="AZ600" s="46">
        <f t="shared" si="435"/>
        <v>0</v>
      </c>
      <c r="BA600" s="46">
        <v>0</v>
      </c>
      <c r="BB600" s="46">
        <f t="shared" si="436"/>
        <v>0</v>
      </c>
      <c r="BC600" s="46">
        <v>0</v>
      </c>
      <c r="BD600" s="46">
        <f t="shared" si="437"/>
        <v>0</v>
      </c>
      <c r="BE600" s="46">
        <v>0</v>
      </c>
      <c r="BF600" s="46">
        <f t="shared" si="438"/>
        <v>0</v>
      </c>
      <c r="BG600" s="46">
        <v>0</v>
      </c>
      <c r="BH600" s="46">
        <f t="shared" si="439"/>
        <v>0</v>
      </c>
      <c r="BI600" s="46">
        <v>0</v>
      </c>
      <c r="BJ600" s="46">
        <f t="shared" si="440"/>
        <v>0</v>
      </c>
      <c r="BK600" s="46">
        <v>0</v>
      </c>
      <c r="BL600" s="46">
        <f t="shared" si="441"/>
        <v>0</v>
      </c>
      <c r="BM600" s="46">
        <v>0</v>
      </c>
      <c r="BN600" s="46">
        <f t="shared" si="442"/>
        <v>0</v>
      </c>
      <c r="BO600" s="46">
        <v>107000</v>
      </c>
      <c r="BP600" s="46">
        <f t="shared" si="443"/>
        <v>111440.50000000001</v>
      </c>
      <c r="BQ600" s="46">
        <v>107000</v>
      </c>
      <c r="BR600" s="46">
        <f t="shared" si="444"/>
        <v>111440.50000000001</v>
      </c>
      <c r="BS600" s="46">
        <v>53500</v>
      </c>
      <c r="BT600" s="46">
        <f t="shared" si="445"/>
        <v>55720.250000000007</v>
      </c>
      <c r="BU600" s="46">
        <v>0</v>
      </c>
      <c r="BV600" s="46">
        <f t="shared" si="446"/>
        <v>0</v>
      </c>
      <c r="BW600" s="46">
        <v>0</v>
      </c>
      <c r="BX600" s="46">
        <f t="shared" si="447"/>
        <v>0</v>
      </c>
      <c r="BY600" s="46">
        <v>0</v>
      </c>
      <c r="BZ600" s="46">
        <f t="shared" si="448"/>
        <v>0</v>
      </c>
      <c r="CA600" s="47">
        <v>0</v>
      </c>
      <c r="CB600" s="46">
        <f t="shared" si="449"/>
        <v>0</v>
      </c>
      <c r="CC600" s="48">
        <v>0</v>
      </c>
      <c r="CD600" s="46">
        <f t="shared" si="450"/>
        <v>0</v>
      </c>
      <c r="CE600" s="49">
        <v>40</v>
      </c>
      <c r="CF600" s="50">
        <f t="shared" si="454"/>
        <v>6965.0312500000018</v>
      </c>
      <c r="CG600" s="51">
        <v>33437.5</v>
      </c>
      <c r="CH600" s="52"/>
      <c r="CI600" s="52"/>
      <c r="CJ600" s="52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2">
        <f t="shared" si="457"/>
        <v>6965.0312500000018</v>
      </c>
      <c r="DC600" s="52">
        <f t="shared" si="457"/>
        <v>6965.0312500000018</v>
      </c>
      <c r="DD600" s="52">
        <f t="shared" si="457"/>
        <v>6965.0312500000018</v>
      </c>
      <c r="DE600" s="52">
        <f t="shared" si="457"/>
        <v>6965.0312500000018</v>
      </c>
      <c r="DF600" s="52">
        <f t="shared" si="457"/>
        <v>6965.0312500000018</v>
      </c>
      <c r="DG600" s="54">
        <v>234062.5</v>
      </c>
      <c r="DH600" s="55">
        <v>5</v>
      </c>
      <c r="DI600" s="56" t="s">
        <v>545</v>
      </c>
      <c r="DJ600" s="57">
        <v>0</v>
      </c>
      <c r="DK600" s="57">
        <v>0</v>
      </c>
      <c r="DL600" s="57">
        <v>0</v>
      </c>
      <c r="DM600" s="57">
        <v>0</v>
      </c>
      <c r="DN600" s="57">
        <v>0</v>
      </c>
      <c r="DO600" s="57">
        <v>0</v>
      </c>
      <c r="DP600" s="58">
        <v>0</v>
      </c>
      <c r="DQ600" s="58">
        <v>0</v>
      </c>
      <c r="DR600" s="58">
        <v>0</v>
      </c>
      <c r="DS600" s="58">
        <v>0</v>
      </c>
    </row>
    <row r="601" spans="1:123" x14ac:dyDescent="0.25">
      <c r="A601" s="94" t="s">
        <v>1816</v>
      </c>
      <c r="B601" s="65">
        <v>2023511</v>
      </c>
      <c r="C601" s="66"/>
      <c r="D601" s="67" t="s">
        <v>1817</v>
      </c>
      <c r="E601" s="34" t="s">
        <v>462</v>
      </c>
      <c r="F601" s="34" t="s">
        <v>461</v>
      </c>
      <c r="G601" s="34" t="s">
        <v>463</v>
      </c>
      <c r="H601" s="34" t="s">
        <v>464</v>
      </c>
      <c r="I601" s="34" t="s">
        <v>465</v>
      </c>
      <c r="J601" s="34" t="s">
        <v>44</v>
      </c>
      <c r="K601" s="34" t="s">
        <v>491</v>
      </c>
      <c r="L601" s="34" t="s">
        <v>467</v>
      </c>
      <c r="M601" s="36">
        <v>1.0415000000000001</v>
      </c>
      <c r="N601" s="69" t="s">
        <v>468</v>
      </c>
      <c r="O601" s="69" t="s">
        <v>58</v>
      </c>
      <c r="P601" s="37" t="s">
        <v>469</v>
      </c>
      <c r="Q601" s="38">
        <v>2023</v>
      </c>
      <c r="R601" s="39" t="s">
        <v>470</v>
      </c>
      <c r="S601" s="37" t="s">
        <v>471</v>
      </c>
      <c r="T601" s="39" t="s">
        <v>481</v>
      </c>
      <c r="U601" s="39" t="s">
        <v>482</v>
      </c>
      <c r="V601" s="39" t="s">
        <v>1147</v>
      </c>
      <c r="W601" s="40" t="s">
        <v>1147</v>
      </c>
      <c r="X601" s="40" t="s">
        <v>474</v>
      </c>
      <c r="Y601" s="41"/>
      <c r="Z601" s="274">
        <v>0</v>
      </c>
      <c r="AA601" s="42"/>
      <c r="AB601" s="43">
        <v>2773120.4849691126</v>
      </c>
      <c r="AC601" s="43">
        <v>0</v>
      </c>
      <c r="AD601" s="43"/>
      <c r="AE601" s="43">
        <v>0</v>
      </c>
      <c r="AF601" s="44"/>
      <c r="AG601" s="45">
        <f t="shared" si="451"/>
        <v>2773120.4849691126</v>
      </c>
      <c r="AH601" s="45">
        <f t="shared" si="452"/>
        <v>2888204.985095331</v>
      </c>
      <c r="AI601" s="45">
        <f t="shared" si="455"/>
        <v>2888204.985095331</v>
      </c>
      <c r="AJ601" s="46">
        <v>0</v>
      </c>
      <c r="AK601" s="46">
        <v>0</v>
      </c>
      <c r="AL601" s="46">
        <f t="shared" si="425"/>
        <v>0</v>
      </c>
      <c r="AM601" s="46">
        <v>0</v>
      </c>
      <c r="AN601" s="46">
        <f t="shared" si="434"/>
        <v>0</v>
      </c>
      <c r="AO601" s="46">
        <v>0</v>
      </c>
      <c r="AP601" s="46">
        <f t="shared" si="426"/>
        <v>0</v>
      </c>
      <c r="AQ601" s="46">
        <v>0</v>
      </c>
      <c r="AR601" s="46">
        <f t="shared" si="427"/>
        <v>0</v>
      </c>
      <c r="AS601" s="46">
        <v>0</v>
      </c>
      <c r="AT601" s="46">
        <f t="shared" si="428"/>
        <v>0</v>
      </c>
      <c r="AU601" s="46">
        <v>0</v>
      </c>
      <c r="AV601" s="46">
        <f t="shared" si="429"/>
        <v>0</v>
      </c>
      <c r="AW601" s="46">
        <v>0</v>
      </c>
      <c r="AX601" s="46">
        <f t="shared" si="430"/>
        <v>0</v>
      </c>
      <c r="AY601" s="46">
        <v>0</v>
      </c>
      <c r="AZ601" s="46">
        <f t="shared" si="435"/>
        <v>0</v>
      </c>
      <c r="BA601" s="46">
        <v>0</v>
      </c>
      <c r="BB601" s="46">
        <f t="shared" si="436"/>
        <v>0</v>
      </c>
      <c r="BC601" s="46">
        <v>0</v>
      </c>
      <c r="BD601" s="46">
        <f t="shared" si="437"/>
        <v>0</v>
      </c>
      <c r="BE601" s="46">
        <v>0</v>
      </c>
      <c r="BF601" s="46">
        <f t="shared" si="438"/>
        <v>0</v>
      </c>
      <c r="BG601" s="46">
        <v>0</v>
      </c>
      <c r="BH601" s="46">
        <f t="shared" si="439"/>
        <v>0</v>
      </c>
      <c r="BI601" s="46">
        <v>0</v>
      </c>
      <c r="BJ601" s="46">
        <f t="shared" si="440"/>
        <v>0</v>
      </c>
      <c r="BK601" s="46">
        <v>0</v>
      </c>
      <c r="BL601" s="46">
        <f t="shared" si="441"/>
        <v>0</v>
      </c>
      <c r="BM601" s="46">
        <v>138656.02424845562</v>
      </c>
      <c r="BN601" s="46">
        <f t="shared" si="442"/>
        <v>144410.24925476653</v>
      </c>
      <c r="BO601" s="46">
        <v>138656.02424845562</v>
      </c>
      <c r="BP601" s="46">
        <f t="shared" si="443"/>
        <v>144410.24925476653</v>
      </c>
      <c r="BQ601" s="46">
        <v>1109248.193987645</v>
      </c>
      <c r="BR601" s="46">
        <f t="shared" si="444"/>
        <v>1155281.9940381323</v>
      </c>
      <c r="BS601" s="46">
        <v>1109248.193987645</v>
      </c>
      <c r="BT601" s="46">
        <f t="shared" si="445"/>
        <v>1155281.9940381323</v>
      </c>
      <c r="BU601" s="46">
        <v>277312.04849691124</v>
      </c>
      <c r="BV601" s="46">
        <f t="shared" si="446"/>
        <v>288820.49850953306</v>
      </c>
      <c r="BW601" s="46">
        <v>0</v>
      </c>
      <c r="BX601" s="46">
        <f t="shared" si="447"/>
        <v>0</v>
      </c>
      <c r="BY601" s="46">
        <v>0</v>
      </c>
      <c r="BZ601" s="46">
        <f t="shared" si="448"/>
        <v>0</v>
      </c>
      <c r="CA601" s="47">
        <v>0</v>
      </c>
      <c r="CB601" s="46">
        <f t="shared" si="449"/>
        <v>0</v>
      </c>
      <c r="CC601" s="48">
        <v>0</v>
      </c>
      <c r="CD601" s="46">
        <f t="shared" si="450"/>
        <v>0</v>
      </c>
      <c r="CE601" s="49">
        <v>40</v>
      </c>
      <c r="CF601" s="50">
        <f t="shared" si="454"/>
        <v>72205.12462738328</v>
      </c>
      <c r="CG601" s="51">
        <v>277312.04849691124</v>
      </c>
      <c r="CH601" s="52"/>
      <c r="CI601" s="52"/>
      <c r="CJ601" s="52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2">
        <f t="shared" ref="DC601:DF602" si="458">$CF601</f>
        <v>72205.12462738328</v>
      </c>
      <c r="DD601" s="52">
        <f t="shared" si="458"/>
        <v>72205.12462738328</v>
      </c>
      <c r="DE601" s="52">
        <f t="shared" si="458"/>
        <v>72205.12462738328</v>
      </c>
      <c r="DF601" s="52">
        <f t="shared" si="458"/>
        <v>72205.12462738328</v>
      </c>
      <c r="DG601" s="54">
        <v>2495808.4364722013</v>
      </c>
      <c r="DH601" s="55">
        <v>4</v>
      </c>
      <c r="DI601" s="56" t="s">
        <v>539</v>
      </c>
      <c r="DJ601" s="57">
        <v>0</v>
      </c>
      <c r="DK601" s="57">
        <v>0</v>
      </c>
      <c r="DL601" s="57">
        <v>0</v>
      </c>
      <c r="DM601" s="57">
        <v>0</v>
      </c>
      <c r="DN601" s="57">
        <v>0</v>
      </c>
      <c r="DO601" s="57">
        <v>0</v>
      </c>
      <c r="DP601" s="58">
        <v>0</v>
      </c>
      <c r="DQ601" s="58">
        <v>0</v>
      </c>
      <c r="DR601" s="58">
        <v>0</v>
      </c>
      <c r="DS601" s="58">
        <v>0</v>
      </c>
    </row>
    <row r="602" spans="1:123" x14ac:dyDescent="0.25">
      <c r="A602" s="94" t="s">
        <v>1818</v>
      </c>
      <c r="B602" s="65">
        <v>2023511</v>
      </c>
      <c r="C602" s="66"/>
      <c r="D602" s="67" t="s">
        <v>1819</v>
      </c>
      <c r="E602" s="34" t="s">
        <v>462</v>
      </c>
      <c r="F602" s="34" t="s">
        <v>461</v>
      </c>
      <c r="G602" s="34" t="s">
        <v>463</v>
      </c>
      <c r="H602" s="34" t="s">
        <v>464</v>
      </c>
      <c r="I602" s="34" t="s">
        <v>465</v>
      </c>
      <c r="J602" s="34" t="s">
        <v>44</v>
      </c>
      <c r="K602" s="34" t="s">
        <v>491</v>
      </c>
      <c r="L602" s="34" t="s">
        <v>467</v>
      </c>
      <c r="M602" s="36">
        <v>1.0415000000000001</v>
      </c>
      <c r="N602" s="69" t="s">
        <v>468</v>
      </c>
      <c r="O602" s="69" t="s">
        <v>58</v>
      </c>
      <c r="P602" s="37" t="s">
        <v>469</v>
      </c>
      <c r="Q602" s="38">
        <v>2023</v>
      </c>
      <c r="R602" s="39" t="s">
        <v>470</v>
      </c>
      <c r="S602" s="37" t="s">
        <v>471</v>
      </c>
      <c r="T602" s="39" t="s">
        <v>481</v>
      </c>
      <c r="U602" s="39" t="s">
        <v>482</v>
      </c>
      <c r="V602" s="39" t="s">
        <v>1147</v>
      </c>
      <c r="W602" s="40" t="s">
        <v>1147</v>
      </c>
      <c r="X602" s="40" t="s">
        <v>474</v>
      </c>
      <c r="Y602" s="41"/>
      <c r="Z602" s="274">
        <v>0</v>
      </c>
      <c r="AA602" s="42"/>
      <c r="AB602" s="43">
        <v>267500</v>
      </c>
      <c r="AC602" s="43">
        <v>0</v>
      </c>
      <c r="AD602" s="43"/>
      <c r="AE602" s="43">
        <v>0</v>
      </c>
      <c r="AF602" s="44"/>
      <c r="AG602" s="45">
        <f t="shared" si="451"/>
        <v>267500</v>
      </c>
      <c r="AH602" s="45">
        <f t="shared" si="452"/>
        <v>278601.25000000006</v>
      </c>
      <c r="AI602" s="45">
        <f t="shared" si="455"/>
        <v>278601.25000000006</v>
      </c>
      <c r="AJ602" s="46">
        <v>0</v>
      </c>
      <c r="AK602" s="46">
        <v>0</v>
      </c>
      <c r="AL602" s="46">
        <f t="shared" si="425"/>
        <v>0</v>
      </c>
      <c r="AM602" s="46">
        <v>0</v>
      </c>
      <c r="AN602" s="46">
        <f t="shared" si="434"/>
        <v>0</v>
      </c>
      <c r="AO602" s="46">
        <v>0</v>
      </c>
      <c r="AP602" s="46">
        <f t="shared" si="426"/>
        <v>0</v>
      </c>
      <c r="AQ602" s="46">
        <v>0</v>
      </c>
      <c r="AR602" s="46">
        <f t="shared" si="427"/>
        <v>0</v>
      </c>
      <c r="AS602" s="46">
        <v>0</v>
      </c>
      <c r="AT602" s="46">
        <f t="shared" si="428"/>
        <v>0</v>
      </c>
      <c r="AU602" s="46">
        <v>0</v>
      </c>
      <c r="AV602" s="46">
        <f t="shared" si="429"/>
        <v>0</v>
      </c>
      <c r="AW602" s="46">
        <v>0</v>
      </c>
      <c r="AX602" s="46">
        <f t="shared" si="430"/>
        <v>0</v>
      </c>
      <c r="AY602" s="46">
        <v>0</v>
      </c>
      <c r="AZ602" s="46">
        <f t="shared" si="435"/>
        <v>0</v>
      </c>
      <c r="BA602" s="46">
        <v>0</v>
      </c>
      <c r="BB602" s="46">
        <f t="shared" si="436"/>
        <v>0</v>
      </c>
      <c r="BC602" s="46">
        <v>0</v>
      </c>
      <c r="BD602" s="46">
        <f t="shared" si="437"/>
        <v>0</v>
      </c>
      <c r="BE602" s="46">
        <v>0</v>
      </c>
      <c r="BF602" s="46">
        <f t="shared" si="438"/>
        <v>0</v>
      </c>
      <c r="BG602" s="46">
        <v>0</v>
      </c>
      <c r="BH602" s="46">
        <f t="shared" si="439"/>
        <v>0</v>
      </c>
      <c r="BI602" s="46">
        <v>0</v>
      </c>
      <c r="BJ602" s="46">
        <f t="shared" si="440"/>
        <v>0</v>
      </c>
      <c r="BK602" s="46">
        <v>0</v>
      </c>
      <c r="BL602" s="46">
        <f t="shared" si="441"/>
        <v>0</v>
      </c>
      <c r="BM602" s="46">
        <v>0</v>
      </c>
      <c r="BN602" s="46">
        <f t="shared" si="442"/>
        <v>0</v>
      </c>
      <c r="BO602" s="46">
        <v>0</v>
      </c>
      <c r="BP602" s="46">
        <f t="shared" si="443"/>
        <v>0</v>
      </c>
      <c r="BQ602" s="46">
        <v>107000</v>
      </c>
      <c r="BR602" s="46">
        <f t="shared" si="444"/>
        <v>111440.50000000001</v>
      </c>
      <c r="BS602" s="46">
        <v>107000</v>
      </c>
      <c r="BT602" s="46">
        <f t="shared" si="445"/>
        <v>111440.50000000001</v>
      </c>
      <c r="BU602" s="46">
        <v>53500</v>
      </c>
      <c r="BV602" s="46">
        <f t="shared" si="446"/>
        <v>55720.250000000007</v>
      </c>
      <c r="BW602" s="46">
        <v>0</v>
      </c>
      <c r="BX602" s="46">
        <f t="shared" si="447"/>
        <v>0</v>
      </c>
      <c r="BY602" s="46">
        <v>0</v>
      </c>
      <c r="BZ602" s="46">
        <f t="shared" si="448"/>
        <v>0</v>
      </c>
      <c r="CA602" s="47">
        <v>0</v>
      </c>
      <c r="CB602" s="46">
        <f t="shared" si="449"/>
        <v>0</v>
      </c>
      <c r="CC602" s="48">
        <v>0</v>
      </c>
      <c r="CD602" s="46">
        <f t="shared" si="450"/>
        <v>0</v>
      </c>
      <c r="CE602" s="49">
        <v>40</v>
      </c>
      <c r="CF602" s="50">
        <f t="shared" si="454"/>
        <v>6965.0312500000018</v>
      </c>
      <c r="CG602" s="51">
        <v>26750</v>
      </c>
      <c r="CH602" s="52"/>
      <c r="CI602" s="52"/>
      <c r="CJ602" s="52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2">
        <f t="shared" si="458"/>
        <v>6965.0312500000018</v>
      </c>
      <c r="DD602" s="52">
        <f t="shared" si="458"/>
        <v>6965.0312500000018</v>
      </c>
      <c r="DE602" s="52">
        <f t="shared" si="458"/>
        <v>6965.0312500000018</v>
      </c>
      <c r="DF602" s="52">
        <f t="shared" si="458"/>
        <v>6965.0312500000018</v>
      </c>
      <c r="DG602" s="54">
        <v>240750</v>
      </c>
      <c r="DH602" s="55">
        <v>4</v>
      </c>
      <c r="DI602" s="56" t="s">
        <v>545</v>
      </c>
      <c r="DJ602" s="57">
        <v>0</v>
      </c>
      <c r="DK602" s="57">
        <v>0</v>
      </c>
      <c r="DL602" s="57">
        <v>0</v>
      </c>
      <c r="DM602" s="57">
        <v>0</v>
      </c>
      <c r="DN602" s="57">
        <v>0</v>
      </c>
      <c r="DO602" s="57">
        <v>0</v>
      </c>
      <c r="DP602" s="58">
        <v>0</v>
      </c>
      <c r="DQ602" s="58">
        <v>0</v>
      </c>
      <c r="DR602" s="58">
        <v>0</v>
      </c>
      <c r="DS602" s="58">
        <v>0</v>
      </c>
    </row>
    <row r="603" spans="1:123" x14ac:dyDescent="0.25">
      <c r="A603" s="30" t="s">
        <v>690</v>
      </c>
      <c r="B603" s="65">
        <v>2024001</v>
      </c>
      <c r="C603" s="66"/>
      <c r="D603" s="67" t="s">
        <v>1820</v>
      </c>
      <c r="E603" s="34" t="s">
        <v>675</v>
      </c>
      <c r="F603" s="34" t="s">
        <v>1247</v>
      </c>
      <c r="G603" s="34" t="s">
        <v>479</v>
      </c>
      <c r="H603" s="34" t="s">
        <v>677</v>
      </c>
      <c r="I603" s="34" t="s">
        <v>1156</v>
      </c>
      <c r="J603" s="34" t="s">
        <v>204</v>
      </c>
      <c r="K603" s="34" t="s">
        <v>529</v>
      </c>
      <c r="L603" s="34" t="s">
        <v>649</v>
      </c>
      <c r="M603" s="36">
        <v>1.04</v>
      </c>
      <c r="N603" s="69" t="s">
        <v>680</v>
      </c>
      <c r="O603" s="69" t="s">
        <v>30</v>
      </c>
      <c r="P603" s="37" t="s">
        <v>471</v>
      </c>
      <c r="Q603" s="38">
        <v>2024</v>
      </c>
      <c r="R603" s="39" t="s">
        <v>470</v>
      </c>
      <c r="S603" s="37" t="s">
        <v>686</v>
      </c>
      <c r="T603" s="39" t="s">
        <v>494</v>
      </c>
      <c r="U603" s="39" t="s">
        <v>495</v>
      </c>
      <c r="V603" s="39" t="s">
        <v>496</v>
      </c>
      <c r="W603" s="40" t="s">
        <v>1157</v>
      </c>
      <c r="X603" s="40" t="s">
        <v>680</v>
      </c>
      <c r="Y603" s="86"/>
      <c r="Z603" s="274"/>
      <c r="AA603" s="42"/>
      <c r="AB603" s="43">
        <v>50000</v>
      </c>
      <c r="AC603" s="43">
        <v>0</v>
      </c>
      <c r="AD603" s="43"/>
      <c r="AE603" s="43">
        <v>0</v>
      </c>
      <c r="AF603" s="44"/>
      <c r="AG603" s="45">
        <f t="shared" si="451"/>
        <v>50000</v>
      </c>
      <c r="AH603" s="45">
        <f t="shared" si="452"/>
        <v>52000</v>
      </c>
      <c r="AI603" s="45">
        <f t="shared" si="455"/>
        <v>52000</v>
      </c>
      <c r="AJ603" s="46"/>
      <c r="AK603" s="138">
        <v>50000</v>
      </c>
      <c r="AL603" s="46">
        <f t="shared" si="425"/>
        <v>52000</v>
      </c>
      <c r="AM603" s="46"/>
      <c r="AN603" s="46">
        <f t="shared" si="434"/>
        <v>0</v>
      </c>
      <c r="AO603" s="46">
        <v>0</v>
      </c>
      <c r="AP603" s="46">
        <f t="shared" si="426"/>
        <v>0</v>
      </c>
      <c r="AQ603" s="46">
        <v>0</v>
      </c>
      <c r="AR603" s="46">
        <f t="shared" si="427"/>
        <v>0</v>
      </c>
      <c r="AS603" s="46">
        <v>0</v>
      </c>
      <c r="AT603" s="46">
        <f t="shared" si="428"/>
        <v>0</v>
      </c>
      <c r="AU603" s="46">
        <v>0</v>
      </c>
      <c r="AV603" s="46">
        <f t="shared" si="429"/>
        <v>0</v>
      </c>
      <c r="AW603" s="46">
        <v>0</v>
      </c>
      <c r="AX603" s="46">
        <f t="shared" si="430"/>
        <v>0</v>
      </c>
      <c r="AY603" s="46">
        <v>0</v>
      </c>
      <c r="AZ603" s="46">
        <f t="shared" si="435"/>
        <v>0</v>
      </c>
      <c r="BA603" s="46">
        <v>0</v>
      </c>
      <c r="BB603" s="46">
        <f t="shared" si="436"/>
        <v>0</v>
      </c>
      <c r="BC603" s="46">
        <v>0</v>
      </c>
      <c r="BD603" s="46">
        <f t="shared" si="437"/>
        <v>0</v>
      </c>
      <c r="BE603" s="46">
        <v>0</v>
      </c>
      <c r="BF603" s="46">
        <f t="shared" si="438"/>
        <v>0</v>
      </c>
      <c r="BG603" s="46">
        <v>0</v>
      </c>
      <c r="BH603" s="46">
        <f t="shared" si="439"/>
        <v>0</v>
      </c>
      <c r="BI603" s="46">
        <v>0</v>
      </c>
      <c r="BJ603" s="46">
        <f t="shared" si="440"/>
        <v>0</v>
      </c>
      <c r="BK603" s="46">
        <v>0</v>
      </c>
      <c r="BL603" s="46">
        <f t="shared" si="441"/>
        <v>0</v>
      </c>
      <c r="BM603" s="46">
        <v>0</v>
      </c>
      <c r="BN603" s="46">
        <f t="shared" si="442"/>
        <v>0</v>
      </c>
      <c r="BO603" s="46">
        <v>0</v>
      </c>
      <c r="BP603" s="46">
        <f t="shared" si="443"/>
        <v>0</v>
      </c>
      <c r="BQ603" s="46">
        <v>0</v>
      </c>
      <c r="BR603" s="46">
        <f t="shared" si="444"/>
        <v>0</v>
      </c>
      <c r="BS603" s="46">
        <v>0</v>
      </c>
      <c r="BT603" s="46">
        <f t="shared" si="445"/>
        <v>0</v>
      </c>
      <c r="BU603" s="46">
        <v>0</v>
      </c>
      <c r="BV603" s="46">
        <f t="shared" si="446"/>
        <v>0</v>
      </c>
      <c r="BW603" s="46">
        <v>0</v>
      </c>
      <c r="BX603" s="46">
        <f t="shared" si="447"/>
        <v>0</v>
      </c>
      <c r="BY603" s="46">
        <v>0</v>
      </c>
      <c r="BZ603" s="46">
        <f t="shared" si="448"/>
        <v>0</v>
      </c>
      <c r="CA603" s="47">
        <v>0</v>
      </c>
      <c r="CB603" s="46">
        <f t="shared" si="449"/>
        <v>0</v>
      </c>
      <c r="CC603" s="48">
        <v>0</v>
      </c>
      <c r="CD603" s="46">
        <f t="shared" si="450"/>
        <v>0</v>
      </c>
      <c r="CE603" s="49">
        <v>10</v>
      </c>
      <c r="CF603" s="50">
        <f t="shared" si="454"/>
        <v>5200</v>
      </c>
      <c r="CG603" s="71"/>
      <c r="CH603" s="52"/>
      <c r="CI603" s="52"/>
      <c r="CJ603" s="52"/>
      <c r="CK603" s="52">
        <f t="shared" ref="CK603:CZ604" si="459">$CF603</f>
        <v>5200</v>
      </c>
      <c r="CL603" s="52">
        <f t="shared" si="459"/>
        <v>5200</v>
      </c>
      <c r="CM603" s="52">
        <f t="shared" si="459"/>
        <v>5200</v>
      </c>
      <c r="CN603" s="52">
        <f t="shared" si="459"/>
        <v>5200</v>
      </c>
      <c r="CO603" s="52">
        <f t="shared" si="459"/>
        <v>5200</v>
      </c>
      <c r="CP603" s="52">
        <f t="shared" si="459"/>
        <v>5200</v>
      </c>
      <c r="CQ603" s="52">
        <f t="shared" si="459"/>
        <v>5200</v>
      </c>
      <c r="CR603" s="52">
        <f t="shared" si="459"/>
        <v>5200</v>
      </c>
      <c r="CS603" s="52">
        <f t="shared" si="459"/>
        <v>5200</v>
      </c>
      <c r="CT603" s="52">
        <f t="shared" si="459"/>
        <v>5200</v>
      </c>
      <c r="CU603" s="52"/>
      <c r="CV603" s="52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4">
        <v>0</v>
      </c>
      <c r="DH603" s="55"/>
      <c r="DI603" s="56"/>
      <c r="DJ603" s="57"/>
      <c r="DK603" s="57"/>
      <c r="DL603" s="57"/>
      <c r="DM603" s="57"/>
      <c r="DN603" s="57"/>
      <c r="DO603" s="57"/>
      <c r="DP603" s="58"/>
      <c r="DQ603" s="58"/>
      <c r="DR603" s="58"/>
      <c r="DS603" s="58"/>
    </row>
    <row r="604" spans="1:123" x14ac:dyDescent="0.25">
      <c r="A604" s="30" t="s">
        <v>690</v>
      </c>
      <c r="B604" s="65">
        <v>2024004</v>
      </c>
      <c r="C604" s="66"/>
      <c r="D604" s="67" t="s">
        <v>1821</v>
      </c>
      <c r="E604" s="34" t="s">
        <v>901</v>
      </c>
      <c r="F604" s="34" t="s">
        <v>944</v>
      </c>
      <c r="G604" s="34" t="s">
        <v>463</v>
      </c>
      <c r="H604" s="34" t="s">
        <v>177</v>
      </c>
      <c r="I604" s="34" t="s">
        <v>734</v>
      </c>
      <c r="J604" s="34" t="s">
        <v>945</v>
      </c>
      <c r="K604" s="34" t="s">
        <v>585</v>
      </c>
      <c r="L604" s="34" t="s">
        <v>467</v>
      </c>
      <c r="M604" s="36">
        <v>1.04</v>
      </c>
      <c r="N604" s="69" t="s">
        <v>544</v>
      </c>
      <c r="O604" s="69" t="s">
        <v>58</v>
      </c>
      <c r="P604" s="37" t="s">
        <v>469</v>
      </c>
      <c r="Q604" s="38">
        <v>2024</v>
      </c>
      <c r="R604" s="39" t="s">
        <v>470</v>
      </c>
      <c r="S604" s="37" t="s">
        <v>471</v>
      </c>
      <c r="T604" s="39" t="s">
        <v>523</v>
      </c>
      <c r="U604" s="39" t="s">
        <v>524</v>
      </c>
      <c r="V604" s="39" t="s">
        <v>606</v>
      </c>
      <c r="W604" s="40" t="s">
        <v>946</v>
      </c>
      <c r="X604" s="40" t="s">
        <v>530</v>
      </c>
      <c r="Y604" s="41"/>
      <c r="Z604" s="274">
        <v>0</v>
      </c>
      <c r="AA604" s="42"/>
      <c r="AB604" s="35">
        <v>650000</v>
      </c>
      <c r="AC604" s="43">
        <v>0</v>
      </c>
      <c r="AD604" s="43"/>
      <c r="AE604" s="43">
        <v>0</v>
      </c>
      <c r="AF604" s="44"/>
      <c r="AG604" s="45">
        <f t="shared" si="451"/>
        <v>650000</v>
      </c>
      <c r="AH604" s="45">
        <f t="shared" si="452"/>
        <v>676000</v>
      </c>
      <c r="AI604" s="45">
        <f t="shared" si="455"/>
        <v>676000</v>
      </c>
      <c r="AJ604" s="46"/>
      <c r="AK604" s="138">
        <v>150000</v>
      </c>
      <c r="AL604" s="46">
        <f t="shared" si="425"/>
        <v>156000</v>
      </c>
      <c r="AM604" s="138">
        <v>200000</v>
      </c>
      <c r="AN604" s="46">
        <f t="shared" si="434"/>
        <v>208000</v>
      </c>
      <c r="AO604" s="138">
        <v>200000</v>
      </c>
      <c r="AP604" s="46">
        <f t="shared" si="426"/>
        <v>208000</v>
      </c>
      <c r="AQ604" s="138">
        <v>100000</v>
      </c>
      <c r="AR604" s="46">
        <f t="shared" si="427"/>
        <v>104000</v>
      </c>
      <c r="AS604" s="46">
        <v>0</v>
      </c>
      <c r="AT604" s="46">
        <f t="shared" si="428"/>
        <v>0</v>
      </c>
      <c r="AU604" s="46">
        <v>0</v>
      </c>
      <c r="AV604" s="46">
        <f t="shared" si="429"/>
        <v>0</v>
      </c>
      <c r="AW604" s="46">
        <v>0</v>
      </c>
      <c r="AX604" s="46">
        <f t="shared" si="430"/>
        <v>0</v>
      </c>
      <c r="AY604" s="46">
        <v>0</v>
      </c>
      <c r="AZ604" s="46">
        <f t="shared" si="435"/>
        <v>0</v>
      </c>
      <c r="BA604" s="46">
        <v>0</v>
      </c>
      <c r="BB604" s="46">
        <f t="shared" si="436"/>
        <v>0</v>
      </c>
      <c r="BC604" s="46">
        <v>0</v>
      </c>
      <c r="BD604" s="46">
        <f t="shared" si="437"/>
        <v>0</v>
      </c>
      <c r="BE604" s="46">
        <v>0</v>
      </c>
      <c r="BF604" s="46">
        <f t="shared" si="438"/>
        <v>0</v>
      </c>
      <c r="BG604" s="46">
        <v>0</v>
      </c>
      <c r="BH604" s="46">
        <f t="shared" si="439"/>
        <v>0</v>
      </c>
      <c r="BI604" s="46">
        <v>0</v>
      </c>
      <c r="BJ604" s="46">
        <f t="shared" si="440"/>
        <v>0</v>
      </c>
      <c r="BK604" s="46">
        <v>0</v>
      </c>
      <c r="BL604" s="46">
        <f t="shared" si="441"/>
        <v>0</v>
      </c>
      <c r="BM604" s="46">
        <v>0</v>
      </c>
      <c r="BN604" s="46">
        <f t="shared" si="442"/>
        <v>0</v>
      </c>
      <c r="BO604" s="46">
        <v>0</v>
      </c>
      <c r="BP604" s="46">
        <f t="shared" si="443"/>
        <v>0</v>
      </c>
      <c r="BQ604" s="46">
        <v>0</v>
      </c>
      <c r="BR604" s="46">
        <f t="shared" si="444"/>
        <v>0</v>
      </c>
      <c r="BS604" s="46">
        <v>0</v>
      </c>
      <c r="BT604" s="46">
        <f t="shared" si="445"/>
        <v>0</v>
      </c>
      <c r="BU604" s="46">
        <v>0</v>
      </c>
      <c r="BV604" s="46">
        <f t="shared" si="446"/>
        <v>0</v>
      </c>
      <c r="BW604" s="46">
        <v>0</v>
      </c>
      <c r="BX604" s="46">
        <f t="shared" si="447"/>
        <v>0</v>
      </c>
      <c r="BY604" s="46">
        <v>0</v>
      </c>
      <c r="BZ604" s="46">
        <f t="shared" si="448"/>
        <v>0</v>
      </c>
      <c r="CA604" s="47">
        <v>0</v>
      </c>
      <c r="CB604" s="46">
        <f t="shared" si="449"/>
        <v>0</v>
      </c>
      <c r="CC604" s="48">
        <v>0</v>
      </c>
      <c r="CD604" s="46">
        <f t="shared" si="450"/>
        <v>0</v>
      </c>
      <c r="CE604" s="49">
        <v>40</v>
      </c>
      <c r="CF604" s="50">
        <f t="shared" si="454"/>
        <v>16900</v>
      </c>
      <c r="CG604" s="71"/>
      <c r="CH604" s="52"/>
      <c r="CI604" s="52"/>
      <c r="CJ604" s="52"/>
      <c r="CK604" s="53"/>
      <c r="CL604" s="53"/>
      <c r="CM604" s="52"/>
      <c r="CN604" s="52">
        <f t="shared" si="459"/>
        <v>16900</v>
      </c>
      <c r="CO604" s="52">
        <f t="shared" si="459"/>
        <v>16900</v>
      </c>
      <c r="CP604" s="52">
        <f t="shared" si="459"/>
        <v>16900</v>
      </c>
      <c r="CQ604" s="52">
        <f t="shared" si="459"/>
        <v>16900</v>
      </c>
      <c r="CR604" s="52">
        <f t="shared" si="459"/>
        <v>16900</v>
      </c>
      <c r="CS604" s="52">
        <f t="shared" si="459"/>
        <v>16900</v>
      </c>
      <c r="CT604" s="52">
        <f t="shared" si="459"/>
        <v>16900</v>
      </c>
      <c r="CU604" s="52">
        <f t="shared" si="459"/>
        <v>16900</v>
      </c>
      <c r="CV604" s="52">
        <f t="shared" si="459"/>
        <v>16900</v>
      </c>
      <c r="CW604" s="52">
        <f t="shared" si="459"/>
        <v>16900</v>
      </c>
      <c r="CX604" s="52">
        <f t="shared" si="459"/>
        <v>16900</v>
      </c>
      <c r="CY604" s="52">
        <f t="shared" si="459"/>
        <v>16900</v>
      </c>
      <c r="CZ604" s="52">
        <f t="shared" si="459"/>
        <v>16900</v>
      </c>
      <c r="DA604" s="52">
        <f t="shared" ref="DA604:DF604" si="460">$CF604</f>
        <v>16900</v>
      </c>
      <c r="DB604" s="52">
        <f t="shared" si="460"/>
        <v>16900</v>
      </c>
      <c r="DC604" s="52">
        <f t="shared" si="460"/>
        <v>16900</v>
      </c>
      <c r="DD604" s="52">
        <f t="shared" si="460"/>
        <v>16900</v>
      </c>
      <c r="DE604" s="52">
        <f t="shared" si="460"/>
        <v>16900</v>
      </c>
      <c r="DF604" s="52">
        <f t="shared" si="460"/>
        <v>16900</v>
      </c>
      <c r="DG604" s="54"/>
      <c r="DH604" s="55">
        <v>0</v>
      </c>
      <c r="DI604" s="56" t="s">
        <v>690</v>
      </c>
      <c r="DJ604" s="57"/>
      <c r="DK604" s="57"/>
      <c r="DL604" s="57"/>
      <c r="DM604" s="57"/>
      <c r="DN604" s="57"/>
      <c r="DO604" s="57"/>
      <c r="DP604" s="58"/>
      <c r="DQ604" s="58"/>
      <c r="DR604" s="58"/>
      <c r="DS604" s="58"/>
    </row>
    <row r="605" spans="1:123" x14ac:dyDescent="0.25">
      <c r="A605" s="30" t="s">
        <v>690</v>
      </c>
      <c r="B605" s="65">
        <v>2024008</v>
      </c>
      <c r="C605" s="66"/>
      <c r="D605" s="67" t="s">
        <v>1823</v>
      </c>
      <c r="E605" s="34" t="s">
        <v>548</v>
      </c>
      <c r="F605" s="34" t="s">
        <v>489</v>
      </c>
      <c r="G605" s="34" t="s">
        <v>597</v>
      </c>
      <c r="H605" s="34" t="s">
        <v>177</v>
      </c>
      <c r="I605" s="34" t="s">
        <v>734</v>
      </c>
      <c r="J605" s="34" t="s">
        <v>60</v>
      </c>
      <c r="K605" s="34" t="s">
        <v>695</v>
      </c>
      <c r="L605" s="34" t="s">
        <v>617</v>
      </c>
      <c r="M605" s="36">
        <v>1.04</v>
      </c>
      <c r="N605" s="69" t="s">
        <v>468</v>
      </c>
      <c r="O605" s="69" t="s">
        <v>58</v>
      </c>
      <c r="P605" s="37" t="s">
        <v>469</v>
      </c>
      <c r="Q605" s="38">
        <v>2024</v>
      </c>
      <c r="R605" s="39" t="s">
        <v>470</v>
      </c>
      <c r="S605" s="37" t="s">
        <v>471</v>
      </c>
      <c r="T605" s="39" t="s">
        <v>523</v>
      </c>
      <c r="U605" s="39" t="s">
        <v>524</v>
      </c>
      <c r="V605" s="39" t="s">
        <v>606</v>
      </c>
      <c r="W605" s="40" t="s">
        <v>882</v>
      </c>
      <c r="X605" s="40" t="s">
        <v>530</v>
      </c>
      <c r="Y605" s="41"/>
      <c r="Z605" s="274"/>
      <c r="AA605" s="42"/>
      <c r="AB605" s="35">
        <v>550000</v>
      </c>
      <c r="AC605" s="43"/>
      <c r="AD605" s="43"/>
      <c r="AE605" s="43"/>
      <c r="AF605" s="44"/>
      <c r="AG605" s="45">
        <f t="shared" si="451"/>
        <v>550000</v>
      </c>
      <c r="AH605" s="45">
        <f t="shared" si="452"/>
        <v>572000</v>
      </c>
      <c r="AI605" s="45">
        <f t="shared" si="455"/>
        <v>572000</v>
      </c>
      <c r="AJ605" s="46"/>
      <c r="AK605" s="138">
        <v>550000</v>
      </c>
      <c r="AL605" s="46">
        <f t="shared" si="425"/>
        <v>572000</v>
      </c>
      <c r="AM605" s="46"/>
      <c r="AN605" s="46"/>
      <c r="AO605" s="46"/>
      <c r="AP605" s="46">
        <f t="shared" si="426"/>
        <v>0</v>
      </c>
      <c r="AQ605" s="46"/>
      <c r="AR605" s="46">
        <f t="shared" si="427"/>
        <v>0</v>
      </c>
      <c r="AS605" s="46"/>
      <c r="AT605" s="46">
        <f t="shared" si="428"/>
        <v>0</v>
      </c>
      <c r="AU605" s="46"/>
      <c r="AV605" s="46">
        <f t="shared" si="429"/>
        <v>0</v>
      </c>
      <c r="AW605" s="46"/>
      <c r="AX605" s="46">
        <f t="shared" si="430"/>
        <v>0</v>
      </c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7"/>
      <c r="CB605" s="46"/>
      <c r="CC605" s="48"/>
      <c r="CD605" s="46"/>
      <c r="CE605" s="49">
        <v>12</v>
      </c>
      <c r="CF605" s="50">
        <f t="shared" si="454"/>
        <v>47666.666666666664</v>
      </c>
      <c r="CG605" s="71"/>
      <c r="CH605" s="52"/>
      <c r="CI605" s="52"/>
      <c r="CJ605" s="52"/>
      <c r="CK605" s="53">
        <f t="shared" ref="CK605:CZ616" si="461">$CF605</f>
        <v>47666.666666666664</v>
      </c>
      <c r="CL605" s="53">
        <f t="shared" si="461"/>
        <v>47666.666666666664</v>
      </c>
      <c r="CM605" s="53">
        <f t="shared" si="461"/>
        <v>47666.666666666664</v>
      </c>
      <c r="CN605" s="53">
        <f t="shared" si="461"/>
        <v>47666.666666666664</v>
      </c>
      <c r="CO605" s="53">
        <f t="shared" si="461"/>
        <v>47666.666666666664</v>
      </c>
      <c r="CP605" s="53">
        <f t="shared" si="461"/>
        <v>47666.666666666664</v>
      </c>
      <c r="CQ605" s="53">
        <f t="shared" si="461"/>
        <v>47666.666666666664</v>
      </c>
      <c r="CR605" s="53">
        <f t="shared" si="461"/>
        <v>47666.666666666664</v>
      </c>
      <c r="CS605" s="53">
        <f t="shared" si="461"/>
        <v>47666.666666666664</v>
      </c>
      <c r="CT605" s="53">
        <f t="shared" si="461"/>
        <v>47666.666666666664</v>
      </c>
      <c r="CU605" s="53">
        <f t="shared" si="461"/>
        <v>47666.666666666664</v>
      </c>
      <c r="CV605" s="53">
        <f t="shared" si="461"/>
        <v>47666.666666666664</v>
      </c>
      <c r="CW605" s="53"/>
      <c r="CX605" s="53"/>
      <c r="CY605" s="53"/>
      <c r="CZ605" s="52"/>
      <c r="DA605" s="52"/>
      <c r="DB605" s="52"/>
      <c r="DC605" s="52"/>
      <c r="DD605" s="52"/>
      <c r="DE605" s="52"/>
      <c r="DF605" s="52"/>
      <c r="DG605" s="54"/>
      <c r="DH605" s="55">
        <v>0</v>
      </c>
      <c r="DI605" s="56" t="s">
        <v>690</v>
      </c>
      <c r="DJ605" s="57"/>
      <c r="DK605" s="57"/>
      <c r="DL605" s="57"/>
      <c r="DM605" s="57"/>
      <c r="DN605" s="57"/>
      <c r="DO605" s="57"/>
      <c r="DP605" s="58"/>
      <c r="DQ605" s="58"/>
      <c r="DR605" s="58"/>
      <c r="DS605" s="58"/>
    </row>
    <row r="606" spans="1:123" x14ac:dyDescent="0.25">
      <c r="A606" s="30" t="s">
        <v>690</v>
      </c>
      <c r="B606" s="65">
        <v>2024009</v>
      </c>
      <c r="C606" s="66"/>
      <c r="D606" s="67" t="s">
        <v>1824</v>
      </c>
      <c r="E606" s="34" t="s">
        <v>548</v>
      </c>
      <c r="F606" s="34" t="s">
        <v>489</v>
      </c>
      <c r="G606" s="34" t="s">
        <v>597</v>
      </c>
      <c r="H606" s="34" t="s">
        <v>177</v>
      </c>
      <c r="I606" s="34" t="s">
        <v>734</v>
      </c>
      <c r="J606" s="34" t="s">
        <v>60</v>
      </c>
      <c r="K606" s="34" t="s">
        <v>695</v>
      </c>
      <c r="L606" s="34" t="s">
        <v>617</v>
      </c>
      <c r="M606" s="36">
        <v>1.04</v>
      </c>
      <c r="N606" s="69" t="s">
        <v>468</v>
      </c>
      <c r="O606" s="69" t="s">
        <v>58</v>
      </c>
      <c r="P606" s="37" t="s">
        <v>469</v>
      </c>
      <c r="Q606" s="38">
        <v>2024</v>
      </c>
      <c r="R606" s="39" t="s">
        <v>470</v>
      </c>
      <c r="S606" s="37" t="s">
        <v>471</v>
      </c>
      <c r="T606" s="39" t="s">
        <v>523</v>
      </c>
      <c r="U606" s="39" t="s">
        <v>524</v>
      </c>
      <c r="V606" s="39" t="s">
        <v>606</v>
      </c>
      <c r="W606" s="40" t="s">
        <v>882</v>
      </c>
      <c r="X606" s="40" t="s">
        <v>530</v>
      </c>
      <c r="Y606" s="41"/>
      <c r="Z606" s="274"/>
      <c r="AA606" s="42"/>
      <c r="AB606" s="35">
        <v>300000</v>
      </c>
      <c r="AC606" s="43"/>
      <c r="AD606" s="43"/>
      <c r="AE606" s="43"/>
      <c r="AF606" s="44"/>
      <c r="AG606" s="45">
        <f t="shared" si="451"/>
        <v>300000</v>
      </c>
      <c r="AH606" s="45">
        <f t="shared" si="452"/>
        <v>312000</v>
      </c>
      <c r="AI606" s="45">
        <f t="shared" si="455"/>
        <v>312000</v>
      </c>
      <c r="AJ606" s="46"/>
      <c r="AK606" s="138">
        <v>300000</v>
      </c>
      <c r="AL606" s="46">
        <f t="shared" si="425"/>
        <v>312000</v>
      </c>
      <c r="AM606" s="46"/>
      <c r="AN606" s="46"/>
      <c r="AO606" s="46"/>
      <c r="AP606" s="46">
        <f t="shared" si="426"/>
        <v>0</v>
      </c>
      <c r="AQ606" s="46"/>
      <c r="AR606" s="46">
        <f t="shared" si="427"/>
        <v>0</v>
      </c>
      <c r="AS606" s="46"/>
      <c r="AT606" s="46">
        <f t="shared" si="428"/>
        <v>0</v>
      </c>
      <c r="AU606" s="46"/>
      <c r="AV606" s="46">
        <f t="shared" si="429"/>
        <v>0</v>
      </c>
      <c r="AW606" s="46"/>
      <c r="AX606" s="46">
        <f t="shared" si="430"/>
        <v>0</v>
      </c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7"/>
      <c r="CB606" s="46"/>
      <c r="CC606" s="48"/>
      <c r="CD606" s="46"/>
      <c r="CE606" s="49">
        <v>45</v>
      </c>
      <c r="CF606" s="50">
        <f t="shared" si="454"/>
        <v>6933.333333333333</v>
      </c>
      <c r="CG606" s="71"/>
      <c r="CH606" s="52"/>
      <c r="CI606" s="52"/>
      <c r="CJ606" s="52"/>
      <c r="CK606" s="53">
        <f t="shared" si="461"/>
        <v>6933.333333333333</v>
      </c>
      <c r="CL606" s="53">
        <f t="shared" si="461"/>
        <v>6933.333333333333</v>
      </c>
      <c r="CM606" s="53">
        <f t="shared" si="461"/>
        <v>6933.333333333333</v>
      </c>
      <c r="CN606" s="53">
        <f t="shared" si="461"/>
        <v>6933.333333333333</v>
      </c>
      <c r="CO606" s="53">
        <f t="shared" si="461"/>
        <v>6933.333333333333</v>
      </c>
      <c r="CP606" s="53">
        <f t="shared" si="461"/>
        <v>6933.333333333333</v>
      </c>
      <c r="CQ606" s="53">
        <f t="shared" si="461"/>
        <v>6933.333333333333</v>
      </c>
      <c r="CR606" s="53">
        <f t="shared" si="461"/>
        <v>6933.333333333333</v>
      </c>
      <c r="CS606" s="53">
        <f t="shared" si="461"/>
        <v>6933.333333333333</v>
      </c>
      <c r="CT606" s="53">
        <f t="shared" si="461"/>
        <v>6933.333333333333</v>
      </c>
      <c r="CU606" s="53">
        <f t="shared" si="461"/>
        <v>6933.333333333333</v>
      </c>
      <c r="CV606" s="53">
        <f t="shared" si="461"/>
        <v>6933.333333333333</v>
      </c>
      <c r="CW606" s="53">
        <f t="shared" si="461"/>
        <v>6933.333333333333</v>
      </c>
      <c r="CX606" s="53">
        <f t="shared" si="461"/>
        <v>6933.333333333333</v>
      </c>
      <c r="CY606" s="53">
        <f t="shared" si="461"/>
        <v>6933.333333333333</v>
      </c>
      <c r="CZ606" s="53">
        <f t="shared" si="461"/>
        <v>6933.333333333333</v>
      </c>
      <c r="DA606" s="53">
        <f t="shared" ref="DA606:DG606" si="462">$CF606</f>
        <v>6933.333333333333</v>
      </c>
      <c r="DB606" s="53">
        <f t="shared" si="462"/>
        <v>6933.333333333333</v>
      </c>
      <c r="DC606" s="53">
        <f t="shared" si="462"/>
        <v>6933.333333333333</v>
      </c>
      <c r="DD606" s="53">
        <f t="shared" si="462"/>
        <v>6933.333333333333</v>
      </c>
      <c r="DE606" s="53">
        <f t="shared" si="462"/>
        <v>6933.333333333333</v>
      </c>
      <c r="DF606" s="53">
        <f t="shared" si="462"/>
        <v>6933.333333333333</v>
      </c>
      <c r="DG606" s="53">
        <f t="shared" si="462"/>
        <v>6933.333333333333</v>
      </c>
      <c r="DH606" s="55">
        <v>0</v>
      </c>
      <c r="DI606" s="56" t="s">
        <v>690</v>
      </c>
      <c r="DJ606" s="57"/>
      <c r="DK606" s="57"/>
      <c r="DL606" s="57"/>
      <c r="DM606" s="57"/>
      <c r="DN606" s="57"/>
      <c r="DO606" s="57"/>
      <c r="DP606" s="58"/>
      <c r="DQ606" s="58"/>
      <c r="DR606" s="58"/>
      <c r="DS606" s="58"/>
    </row>
    <row r="607" spans="1:123" x14ac:dyDescent="0.25">
      <c r="A607" s="30" t="s">
        <v>690</v>
      </c>
      <c r="B607" s="65">
        <v>2024011</v>
      </c>
      <c r="C607" s="66"/>
      <c r="D607" s="67" t="s">
        <v>1825</v>
      </c>
      <c r="E607" s="34" t="s">
        <v>616</v>
      </c>
      <c r="F607" s="34" t="s">
        <v>604</v>
      </c>
      <c r="G607" s="34" t="s">
        <v>463</v>
      </c>
      <c r="H607" s="34" t="s">
        <v>54</v>
      </c>
      <c r="I607" s="34" t="s">
        <v>490</v>
      </c>
      <c r="J607" s="34" t="s">
        <v>1826</v>
      </c>
      <c r="K607" s="34" t="s">
        <v>692</v>
      </c>
      <c r="L607" s="34" t="s">
        <v>1019</v>
      </c>
      <c r="M607" s="36">
        <v>1.04</v>
      </c>
      <c r="N607" s="69" t="s">
        <v>586</v>
      </c>
      <c r="O607" s="69" t="s">
        <v>30</v>
      </c>
      <c r="P607" s="37" t="s">
        <v>471</v>
      </c>
      <c r="Q607" s="38">
        <v>2024</v>
      </c>
      <c r="R607" s="39" t="s">
        <v>470</v>
      </c>
      <c r="S607" s="37" t="s">
        <v>493</v>
      </c>
      <c r="T607" s="39" t="s">
        <v>494</v>
      </c>
      <c r="U607" s="39" t="s">
        <v>495</v>
      </c>
      <c r="V607" s="39" t="s">
        <v>550</v>
      </c>
      <c r="W607" s="40"/>
      <c r="X607" s="40" t="s">
        <v>680</v>
      </c>
      <c r="Y607" s="41"/>
      <c r="Z607" s="274"/>
      <c r="AA607" s="42"/>
      <c r="AB607" s="43">
        <v>440000</v>
      </c>
      <c r="AC607" s="43"/>
      <c r="AD607" s="43"/>
      <c r="AE607" s="43"/>
      <c r="AF607" s="44"/>
      <c r="AG607" s="45">
        <f t="shared" si="451"/>
        <v>440000</v>
      </c>
      <c r="AH607" s="45">
        <f t="shared" si="452"/>
        <v>457600</v>
      </c>
      <c r="AI607" s="45">
        <f t="shared" si="455"/>
        <v>457600</v>
      </c>
      <c r="AJ607" s="46"/>
      <c r="AK607" s="138">
        <v>125000</v>
      </c>
      <c r="AL607" s="46">
        <f t="shared" si="425"/>
        <v>130000</v>
      </c>
      <c r="AM607" s="138">
        <v>270000</v>
      </c>
      <c r="AN607" s="46">
        <f t="shared" ref="AN607:AN670" si="463">$M607*AM607</f>
        <v>280800</v>
      </c>
      <c r="AO607" s="138">
        <v>45000</v>
      </c>
      <c r="AP607" s="46">
        <f t="shared" si="426"/>
        <v>46800</v>
      </c>
      <c r="AQ607" s="46"/>
      <c r="AR607" s="46">
        <f t="shared" si="427"/>
        <v>0</v>
      </c>
      <c r="AS607" s="46"/>
      <c r="AT607" s="46">
        <f t="shared" si="428"/>
        <v>0</v>
      </c>
      <c r="AU607" s="46"/>
      <c r="AV607" s="46">
        <f t="shared" si="429"/>
        <v>0</v>
      </c>
      <c r="AW607" s="46"/>
      <c r="AX607" s="46">
        <f t="shared" si="430"/>
        <v>0</v>
      </c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7"/>
      <c r="CB607" s="46"/>
      <c r="CC607" s="48"/>
      <c r="CD607" s="46"/>
      <c r="CE607" s="49">
        <v>12</v>
      </c>
      <c r="CF607" s="50">
        <f t="shared" si="454"/>
        <v>38133.333333333336</v>
      </c>
      <c r="CG607" s="51"/>
      <c r="CH607" s="52"/>
      <c r="CI607" s="52"/>
      <c r="CJ607" s="52"/>
      <c r="CK607" s="53"/>
      <c r="CL607" s="53"/>
      <c r="CM607" s="52">
        <f t="shared" si="461"/>
        <v>38133.333333333336</v>
      </c>
      <c r="CN607" s="52">
        <f t="shared" si="461"/>
        <v>38133.333333333336</v>
      </c>
      <c r="CO607" s="52">
        <f t="shared" si="461"/>
        <v>38133.333333333336</v>
      </c>
      <c r="CP607" s="52">
        <f t="shared" si="461"/>
        <v>38133.333333333336</v>
      </c>
      <c r="CQ607" s="52">
        <f t="shared" si="461"/>
        <v>38133.333333333336</v>
      </c>
      <c r="CR607" s="52">
        <f t="shared" si="461"/>
        <v>38133.333333333336</v>
      </c>
      <c r="CS607" s="52">
        <f t="shared" si="461"/>
        <v>38133.333333333336</v>
      </c>
      <c r="CT607" s="52">
        <f t="shared" si="461"/>
        <v>38133.333333333336</v>
      </c>
      <c r="CU607" s="52">
        <f t="shared" si="461"/>
        <v>38133.333333333336</v>
      </c>
      <c r="CV607" s="52">
        <f t="shared" si="461"/>
        <v>38133.333333333336</v>
      </c>
      <c r="CW607" s="52">
        <f t="shared" si="461"/>
        <v>38133.333333333336</v>
      </c>
      <c r="CX607" s="52">
        <f t="shared" si="461"/>
        <v>38133.333333333336</v>
      </c>
      <c r="CY607" s="53"/>
      <c r="CZ607" s="52"/>
      <c r="DA607" s="52"/>
      <c r="DB607" s="52"/>
      <c r="DC607" s="52"/>
      <c r="DD607" s="52"/>
      <c r="DE607" s="52"/>
      <c r="DF607" s="52"/>
      <c r="DG607" s="54"/>
      <c r="DH607" s="55">
        <v>0</v>
      </c>
      <c r="DI607" s="56" t="s">
        <v>690</v>
      </c>
      <c r="DJ607" s="57"/>
      <c r="DK607" s="57"/>
      <c r="DL607" s="57"/>
      <c r="DM607" s="57"/>
      <c r="DN607" s="57"/>
      <c r="DO607" s="57"/>
      <c r="DP607" s="58"/>
      <c r="DQ607" s="58"/>
      <c r="DR607" s="58"/>
      <c r="DS607" s="58"/>
    </row>
    <row r="608" spans="1:123" x14ac:dyDescent="0.25">
      <c r="A608" s="30" t="s">
        <v>690</v>
      </c>
      <c r="B608" s="65">
        <v>2024015</v>
      </c>
      <c r="C608" s="66"/>
      <c r="D608" s="67" t="s">
        <v>1827</v>
      </c>
      <c r="E608" s="34" t="s">
        <v>616</v>
      </c>
      <c r="F608" s="34" t="s">
        <v>604</v>
      </c>
      <c r="G608" s="34" t="s">
        <v>463</v>
      </c>
      <c r="H608" s="34" t="s">
        <v>54</v>
      </c>
      <c r="I608" s="34" t="s">
        <v>490</v>
      </c>
      <c r="J608" s="34" t="s">
        <v>114</v>
      </c>
      <c r="K608" s="34" t="s">
        <v>491</v>
      </c>
      <c r="L608" s="34" t="s">
        <v>649</v>
      </c>
      <c r="M608" s="36">
        <v>1.04</v>
      </c>
      <c r="N608" s="69" t="s">
        <v>544</v>
      </c>
      <c r="O608" s="69" t="s">
        <v>30</v>
      </c>
      <c r="P608" s="37" t="s">
        <v>493</v>
      </c>
      <c r="Q608" s="38">
        <v>2024</v>
      </c>
      <c r="R608" s="39" t="s">
        <v>470</v>
      </c>
      <c r="S608" s="37" t="s">
        <v>493</v>
      </c>
      <c r="T608" s="39" t="s">
        <v>523</v>
      </c>
      <c r="U608" s="39" t="s">
        <v>524</v>
      </c>
      <c r="V608" s="39" t="s">
        <v>606</v>
      </c>
      <c r="W608" s="40" t="s">
        <v>1118</v>
      </c>
      <c r="X608" s="40" t="s">
        <v>619</v>
      </c>
      <c r="Y608" s="41"/>
      <c r="Z608" s="274"/>
      <c r="AA608" s="42"/>
      <c r="AB608" s="43">
        <v>1242200</v>
      </c>
      <c r="AC608" s="43"/>
      <c r="AD608" s="43"/>
      <c r="AE608" s="43"/>
      <c r="AF608" s="44"/>
      <c r="AG608" s="45">
        <f t="shared" si="451"/>
        <v>1242200</v>
      </c>
      <c r="AH608" s="45">
        <f t="shared" si="452"/>
        <v>1291888</v>
      </c>
      <c r="AI608" s="45">
        <f t="shared" si="455"/>
        <v>1291888</v>
      </c>
      <c r="AJ608" s="138">
        <v>0</v>
      </c>
      <c r="AK608" s="46">
        <v>1242200</v>
      </c>
      <c r="AL608" s="46">
        <f t="shared" si="425"/>
        <v>1291888</v>
      </c>
      <c r="AM608" s="46">
        <v>0</v>
      </c>
      <c r="AN608" s="46">
        <f t="shared" si="463"/>
        <v>0</v>
      </c>
      <c r="AO608" s="46">
        <v>0</v>
      </c>
      <c r="AP608" s="46">
        <f t="shared" si="426"/>
        <v>0</v>
      </c>
      <c r="AQ608" s="46">
        <v>0</v>
      </c>
      <c r="AR608" s="46">
        <f t="shared" si="427"/>
        <v>0</v>
      </c>
      <c r="AS608" s="46">
        <v>0</v>
      </c>
      <c r="AT608" s="46">
        <f t="shared" si="428"/>
        <v>0</v>
      </c>
      <c r="AU608" s="46">
        <v>0</v>
      </c>
      <c r="AV608" s="46">
        <f t="shared" si="429"/>
        <v>0</v>
      </c>
      <c r="AW608" s="46">
        <v>0</v>
      </c>
      <c r="AX608" s="46">
        <f t="shared" si="430"/>
        <v>0</v>
      </c>
      <c r="AY608" s="46">
        <v>0</v>
      </c>
      <c r="AZ608" s="46">
        <f t="shared" ref="AZ608:AZ671" si="464">$M608*AY608</f>
        <v>0</v>
      </c>
      <c r="BA608" s="46">
        <v>0</v>
      </c>
      <c r="BB608" s="46">
        <f t="shared" ref="BB608:BB656" si="465">$M608*BA608</f>
        <v>0</v>
      </c>
      <c r="BC608" s="46">
        <v>0</v>
      </c>
      <c r="BD608" s="46">
        <f t="shared" ref="BD608:BD656" si="466">$M608*BC608</f>
        <v>0</v>
      </c>
      <c r="BE608" s="46">
        <v>0</v>
      </c>
      <c r="BF608" s="46">
        <f t="shared" ref="BF608:BF656" si="467">$M608*BE608</f>
        <v>0</v>
      </c>
      <c r="BG608" s="46">
        <v>0</v>
      </c>
      <c r="BH608" s="46">
        <f t="shared" ref="BH608:BH656" si="468">$M608*BG608</f>
        <v>0</v>
      </c>
      <c r="BI608" s="46">
        <v>0</v>
      </c>
      <c r="BJ608" s="46">
        <f t="shared" ref="BJ608:BJ656" si="469">$M608*BI608</f>
        <v>0</v>
      </c>
      <c r="BK608" s="46">
        <v>0</v>
      </c>
      <c r="BL608" s="46">
        <f t="shared" ref="BL608:BL656" si="470">$M608*BK608</f>
        <v>0</v>
      </c>
      <c r="BM608" s="46">
        <v>0</v>
      </c>
      <c r="BN608" s="46">
        <f t="shared" ref="BN608:BN656" si="471">$M608*BM608</f>
        <v>0</v>
      </c>
      <c r="BO608" s="46">
        <v>0</v>
      </c>
      <c r="BP608" s="46">
        <f t="shared" ref="BP608:BP656" si="472">$M608*BO608</f>
        <v>0</v>
      </c>
      <c r="BQ608" s="46">
        <v>0</v>
      </c>
      <c r="BR608" s="46">
        <f t="shared" ref="BR608:BR656" si="473">$M608*BQ608</f>
        <v>0</v>
      </c>
      <c r="BS608" s="46">
        <v>0</v>
      </c>
      <c r="BT608" s="46">
        <f t="shared" ref="BT608:BT656" si="474">$M608*BS608</f>
        <v>0</v>
      </c>
      <c r="BU608" s="46">
        <v>0</v>
      </c>
      <c r="BV608" s="46">
        <f t="shared" ref="BV608:BV656" si="475">$M608*BU608</f>
        <v>0</v>
      </c>
      <c r="BW608" s="46">
        <v>0</v>
      </c>
      <c r="BX608" s="46">
        <f t="shared" ref="BX608:BX656" si="476">$M608*BW608</f>
        <v>0</v>
      </c>
      <c r="BY608" s="46">
        <v>0</v>
      </c>
      <c r="BZ608" s="46">
        <f t="shared" ref="BZ608:BZ656" si="477">$M608*BY608</f>
        <v>0</v>
      </c>
      <c r="CA608" s="47">
        <v>0</v>
      </c>
      <c r="CB608" s="46">
        <f t="shared" ref="CB608:CB656" si="478">$M608*CA608</f>
        <v>0</v>
      </c>
      <c r="CC608" s="48">
        <v>0</v>
      </c>
      <c r="CD608" s="46">
        <f t="shared" ref="CD608:CD656" si="479">$M608*CC608</f>
        <v>0</v>
      </c>
      <c r="CE608" s="49">
        <v>40</v>
      </c>
      <c r="CF608" s="50">
        <f t="shared" si="454"/>
        <v>32297.200000000001</v>
      </c>
      <c r="CG608" s="51"/>
      <c r="CH608" s="52"/>
      <c r="CI608" s="52"/>
      <c r="CJ608" s="52"/>
      <c r="CK608" s="53">
        <f>$CF608</f>
        <v>32297.200000000001</v>
      </c>
      <c r="CL608" s="53">
        <f>$CF608</f>
        <v>32297.200000000001</v>
      </c>
      <c r="CM608" s="53">
        <f t="shared" si="461"/>
        <v>32297.200000000001</v>
      </c>
      <c r="CN608" s="53">
        <f t="shared" si="461"/>
        <v>32297.200000000001</v>
      </c>
      <c r="CO608" s="53">
        <f t="shared" si="461"/>
        <v>32297.200000000001</v>
      </c>
      <c r="CP608" s="53">
        <f t="shared" si="461"/>
        <v>32297.200000000001</v>
      </c>
      <c r="CQ608" s="53">
        <f t="shared" si="461"/>
        <v>32297.200000000001</v>
      </c>
      <c r="CR608" s="53">
        <f t="shared" si="461"/>
        <v>32297.200000000001</v>
      </c>
      <c r="CS608" s="53">
        <f t="shared" si="461"/>
        <v>32297.200000000001</v>
      </c>
      <c r="CT608" s="53">
        <f t="shared" si="461"/>
        <v>32297.200000000001</v>
      </c>
      <c r="CU608" s="53">
        <f t="shared" si="461"/>
        <v>32297.200000000001</v>
      </c>
      <c r="CV608" s="53">
        <f t="shared" si="461"/>
        <v>32297.200000000001</v>
      </c>
      <c r="CW608" s="53">
        <f t="shared" si="461"/>
        <v>32297.200000000001</v>
      </c>
      <c r="CX608" s="53">
        <f t="shared" si="461"/>
        <v>32297.200000000001</v>
      </c>
      <c r="CY608" s="53">
        <f t="shared" si="461"/>
        <v>32297.200000000001</v>
      </c>
      <c r="CZ608" s="53">
        <f t="shared" si="461"/>
        <v>32297.200000000001</v>
      </c>
      <c r="DA608" s="53">
        <f t="shared" ref="CY608:DF623" si="480">$CF608</f>
        <v>32297.200000000001</v>
      </c>
      <c r="DB608" s="53">
        <f t="shared" si="480"/>
        <v>32297.200000000001</v>
      </c>
      <c r="DC608" s="53">
        <f t="shared" si="480"/>
        <v>32297.200000000001</v>
      </c>
      <c r="DD608" s="53">
        <f t="shared" si="480"/>
        <v>32297.200000000001</v>
      </c>
      <c r="DE608" s="53">
        <f t="shared" si="480"/>
        <v>32297.200000000001</v>
      </c>
      <c r="DF608" s="53">
        <f t="shared" si="480"/>
        <v>32297.200000000001</v>
      </c>
      <c r="DG608" s="53"/>
      <c r="DH608" s="55">
        <v>0</v>
      </c>
      <c r="DI608" s="56" t="s">
        <v>690</v>
      </c>
      <c r="DJ608" s="57"/>
      <c r="DK608" s="57"/>
      <c r="DL608" s="57"/>
      <c r="DM608" s="57"/>
      <c r="DN608" s="57"/>
      <c r="DO608" s="57"/>
      <c r="DP608" s="58"/>
      <c r="DQ608" s="58"/>
      <c r="DR608" s="58"/>
      <c r="DS608" s="58"/>
    </row>
    <row r="609" spans="1:123" x14ac:dyDescent="0.25">
      <c r="A609" s="30" t="s">
        <v>690</v>
      </c>
      <c r="B609" s="65">
        <v>2024016</v>
      </c>
      <c r="C609" s="66"/>
      <c r="D609" s="67" t="s">
        <v>1828</v>
      </c>
      <c r="E609" s="34" t="s">
        <v>616</v>
      </c>
      <c r="F609" s="34" t="s">
        <v>604</v>
      </c>
      <c r="G609" s="34" t="s">
        <v>463</v>
      </c>
      <c r="H609" s="34" t="s">
        <v>54</v>
      </c>
      <c r="I609" s="34" t="s">
        <v>490</v>
      </c>
      <c r="J609" s="34" t="s">
        <v>114</v>
      </c>
      <c r="K609" s="34" t="s">
        <v>491</v>
      </c>
      <c r="L609" s="34" t="s">
        <v>649</v>
      </c>
      <c r="M609" s="36">
        <v>1.04</v>
      </c>
      <c r="N609" s="69" t="s">
        <v>544</v>
      </c>
      <c r="O609" s="69" t="s">
        <v>30</v>
      </c>
      <c r="P609" s="37" t="s">
        <v>493</v>
      </c>
      <c r="Q609" s="38">
        <v>2024</v>
      </c>
      <c r="R609" s="39" t="s">
        <v>470</v>
      </c>
      <c r="S609" s="37" t="s">
        <v>493</v>
      </c>
      <c r="T609" s="39" t="s">
        <v>523</v>
      </c>
      <c r="U609" s="39" t="s">
        <v>524</v>
      </c>
      <c r="V609" s="39" t="s">
        <v>606</v>
      </c>
      <c r="W609" s="40" t="s">
        <v>1118</v>
      </c>
      <c r="X609" s="40" t="s">
        <v>619</v>
      </c>
      <c r="Y609" s="41"/>
      <c r="Z609" s="274"/>
      <c r="AA609" s="42"/>
      <c r="AB609" s="43">
        <v>1242200</v>
      </c>
      <c r="AC609" s="43"/>
      <c r="AD609" s="43"/>
      <c r="AE609" s="43"/>
      <c r="AF609" s="44"/>
      <c r="AG609" s="45">
        <f t="shared" si="451"/>
        <v>1242200</v>
      </c>
      <c r="AH609" s="45">
        <f t="shared" si="452"/>
        <v>1291888</v>
      </c>
      <c r="AI609" s="45">
        <f t="shared" si="455"/>
        <v>1291888</v>
      </c>
      <c r="AJ609" s="138">
        <v>0</v>
      </c>
      <c r="AK609" s="46">
        <v>0</v>
      </c>
      <c r="AL609" s="46">
        <f t="shared" si="425"/>
        <v>0</v>
      </c>
      <c r="AM609" s="46">
        <v>1242200</v>
      </c>
      <c r="AN609" s="46">
        <f t="shared" si="463"/>
        <v>1291888</v>
      </c>
      <c r="AO609" s="46">
        <v>0</v>
      </c>
      <c r="AP609" s="46">
        <f t="shared" si="426"/>
        <v>0</v>
      </c>
      <c r="AQ609" s="46">
        <v>0</v>
      </c>
      <c r="AR609" s="46">
        <f t="shared" si="427"/>
        <v>0</v>
      </c>
      <c r="AS609" s="46">
        <v>0</v>
      </c>
      <c r="AT609" s="46">
        <f t="shared" si="428"/>
        <v>0</v>
      </c>
      <c r="AU609" s="46">
        <v>0</v>
      </c>
      <c r="AV609" s="46">
        <f t="shared" si="429"/>
        <v>0</v>
      </c>
      <c r="AW609" s="46">
        <v>0</v>
      </c>
      <c r="AX609" s="46">
        <f t="shared" si="430"/>
        <v>0</v>
      </c>
      <c r="AY609" s="46">
        <v>0</v>
      </c>
      <c r="AZ609" s="46">
        <f t="shared" si="464"/>
        <v>0</v>
      </c>
      <c r="BA609" s="46">
        <v>0</v>
      </c>
      <c r="BB609" s="46">
        <f t="shared" si="465"/>
        <v>0</v>
      </c>
      <c r="BC609" s="46">
        <v>0</v>
      </c>
      <c r="BD609" s="46">
        <f t="shared" si="466"/>
        <v>0</v>
      </c>
      <c r="BE609" s="46">
        <v>0</v>
      </c>
      <c r="BF609" s="46">
        <f t="shared" si="467"/>
        <v>0</v>
      </c>
      <c r="BG609" s="46">
        <v>0</v>
      </c>
      <c r="BH609" s="46">
        <f t="shared" si="468"/>
        <v>0</v>
      </c>
      <c r="BI609" s="46">
        <v>0</v>
      </c>
      <c r="BJ609" s="46">
        <f t="shared" si="469"/>
        <v>0</v>
      </c>
      <c r="BK609" s="46">
        <v>0</v>
      </c>
      <c r="BL609" s="46">
        <f t="shared" si="470"/>
        <v>0</v>
      </c>
      <c r="BM609" s="46">
        <v>0</v>
      </c>
      <c r="BN609" s="46">
        <f t="shared" si="471"/>
        <v>0</v>
      </c>
      <c r="BO609" s="46">
        <v>0</v>
      </c>
      <c r="BP609" s="46">
        <f t="shared" si="472"/>
        <v>0</v>
      </c>
      <c r="BQ609" s="46">
        <v>0</v>
      </c>
      <c r="BR609" s="46">
        <f t="shared" si="473"/>
        <v>0</v>
      </c>
      <c r="BS609" s="46">
        <v>0</v>
      </c>
      <c r="BT609" s="46">
        <f t="shared" si="474"/>
        <v>0</v>
      </c>
      <c r="BU609" s="46">
        <v>0</v>
      </c>
      <c r="BV609" s="46">
        <f t="shared" si="475"/>
        <v>0</v>
      </c>
      <c r="BW609" s="46">
        <v>0</v>
      </c>
      <c r="BX609" s="46">
        <f t="shared" si="476"/>
        <v>0</v>
      </c>
      <c r="BY609" s="46">
        <v>0</v>
      </c>
      <c r="BZ609" s="46">
        <f t="shared" si="477"/>
        <v>0</v>
      </c>
      <c r="CA609" s="47">
        <v>0</v>
      </c>
      <c r="CB609" s="46">
        <f t="shared" si="478"/>
        <v>0</v>
      </c>
      <c r="CC609" s="48">
        <v>0</v>
      </c>
      <c r="CD609" s="46">
        <f t="shared" si="479"/>
        <v>0</v>
      </c>
      <c r="CE609" s="49">
        <v>40</v>
      </c>
      <c r="CF609" s="50">
        <f t="shared" si="454"/>
        <v>32297.200000000001</v>
      </c>
      <c r="CG609" s="51"/>
      <c r="CH609" s="52"/>
      <c r="CI609" s="52"/>
      <c r="CJ609" s="52"/>
      <c r="CK609" s="53"/>
      <c r="CL609" s="53">
        <f>$CF609</f>
        <v>32297.200000000001</v>
      </c>
      <c r="CM609" s="53">
        <f t="shared" si="461"/>
        <v>32297.200000000001</v>
      </c>
      <c r="CN609" s="53">
        <f t="shared" si="461"/>
        <v>32297.200000000001</v>
      </c>
      <c r="CO609" s="53">
        <f t="shared" si="461"/>
        <v>32297.200000000001</v>
      </c>
      <c r="CP609" s="53">
        <f t="shared" si="461"/>
        <v>32297.200000000001</v>
      </c>
      <c r="CQ609" s="53">
        <f t="shared" si="461"/>
        <v>32297.200000000001</v>
      </c>
      <c r="CR609" s="53">
        <f t="shared" si="461"/>
        <v>32297.200000000001</v>
      </c>
      <c r="CS609" s="53">
        <f t="shared" si="461"/>
        <v>32297.200000000001</v>
      </c>
      <c r="CT609" s="53">
        <f t="shared" si="461"/>
        <v>32297.200000000001</v>
      </c>
      <c r="CU609" s="53">
        <f t="shared" si="461"/>
        <v>32297.200000000001</v>
      </c>
      <c r="CV609" s="53">
        <f t="shared" si="461"/>
        <v>32297.200000000001</v>
      </c>
      <c r="CW609" s="53">
        <f t="shared" si="461"/>
        <v>32297.200000000001</v>
      </c>
      <c r="CX609" s="53">
        <f t="shared" si="461"/>
        <v>32297.200000000001</v>
      </c>
      <c r="CY609" s="53">
        <f t="shared" si="480"/>
        <v>32297.200000000001</v>
      </c>
      <c r="CZ609" s="53">
        <f t="shared" si="480"/>
        <v>32297.200000000001</v>
      </c>
      <c r="DA609" s="53">
        <f t="shared" si="480"/>
        <v>32297.200000000001</v>
      </c>
      <c r="DB609" s="53">
        <f t="shared" si="480"/>
        <v>32297.200000000001</v>
      </c>
      <c r="DC609" s="53">
        <f t="shared" si="480"/>
        <v>32297.200000000001</v>
      </c>
      <c r="DD609" s="53">
        <f t="shared" si="480"/>
        <v>32297.200000000001</v>
      </c>
      <c r="DE609" s="53">
        <f t="shared" si="480"/>
        <v>32297.200000000001</v>
      </c>
      <c r="DF609" s="53">
        <f t="shared" si="480"/>
        <v>32297.200000000001</v>
      </c>
      <c r="DG609" s="53"/>
      <c r="DH609" s="55">
        <v>0</v>
      </c>
      <c r="DI609" s="56" t="s">
        <v>690</v>
      </c>
      <c r="DJ609" s="57"/>
      <c r="DK609" s="57"/>
      <c r="DL609" s="57"/>
      <c r="DM609" s="57"/>
      <c r="DN609" s="57"/>
      <c r="DO609" s="57"/>
      <c r="DP609" s="58"/>
      <c r="DQ609" s="58"/>
      <c r="DR609" s="58"/>
      <c r="DS609" s="58"/>
    </row>
    <row r="610" spans="1:123" x14ac:dyDescent="0.25">
      <c r="A610" s="30" t="s">
        <v>690</v>
      </c>
      <c r="B610" s="65">
        <v>2024017</v>
      </c>
      <c r="C610" s="66"/>
      <c r="D610" s="67" t="s">
        <v>1829</v>
      </c>
      <c r="E610" s="34" t="s">
        <v>616</v>
      </c>
      <c r="F610" s="34" t="s">
        <v>604</v>
      </c>
      <c r="G610" s="34" t="s">
        <v>463</v>
      </c>
      <c r="H610" s="34" t="s">
        <v>54</v>
      </c>
      <c r="I610" s="34" t="s">
        <v>490</v>
      </c>
      <c r="J610" s="34" t="s">
        <v>114</v>
      </c>
      <c r="K610" s="34" t="s">
        <v>491</v>
      </c>
      <c r="L610" s="34" t="s">
        <v>649</v>
      </c>
      <c r="M610" s="36">
        <v>1.04</v>
      </c>
      <c r="N610" s="69" t="s">
        <v>544</v>
      </c>
      <c r="O610" s="69" t="s">
        <v>30</v>
      </c>
      <c r="P610" s="37" t="s">
        <v>493</v>
      </c>
      <c r="Q610" s="38">
        <v>2024</v>
      </c>
      <c r="R610" s="39" t="s">
        <v>470</v>
      </c>
      <c r="S610" s="37" t="s">
        <v>493</v>
      </c>
      <c r="T610" s="39" t="s">
        <v>523</v>
      </c>
      <c r="U610" s="39" t="s">
        <v>524</v>
      </c>
      <c r="V610" s="39" t="s">
        <v>606</v>
      </c>
      <c r="W610" s="40" t="s">
        <v>1118</v>
      </c>
      <c r="X610" s="40" t="s">
        <v>619</v>
      </c>
      <c r="Y610" s="41"/>
      <c r="Z610" s="274"/>
      <c r="AA610" s="42"/>
      <c r="AB610" s="43">
        <v>1242200</v>
      </c>
      <c r="AC610" s="43"/>
      <c r="AD610" s="43"/>
      <c r="AE610" s="43"/>
      <c r="AF610" s="44"/>
      <c r="AG610" s="45">
        <f t="shared" si="451"/>
        <v>1242200</v>
      </c>
      <c r="AH610" s="45">
        <f t="shared" si="452"/>
        <v>1291888</v>
      </c>
      <c r="AI610" s="45">
        <f t="shared" si="455"/>
        <v>1291888</v>
      </c>
      <c r="AJ610" s="138">
        <v>0</v>
      </c>
      <c r="AK610" s="46">
        <v>0</v>
      </c>
      <c r="AL610" s="46">
        <f t="shared" ref="AL610:AL656" si="481">M610*AK610</f>
        <v>0</v>
      </c>
      <c r="AM610" s="46">
        <v>0</v>
      </c>
      <c r="AN610" s="46">
        <f t="shared" si="463"/>
        <v>0</v>
      </c>
      <c r="AO610" s="46">
        <v>1242200</v>
      </c>
      <c r="AP610" s="46">
        <f t="shared" ref="AP610:AP673" si="482">$M610*AO610</f>
        <v>1291888</v>
      </c>
      <c r="AQ610" s="46">
        <v>0</v>
      </c>
      <c r="AR610" s="46">
        <f t="shared" ref="AR610:AR673" si="483">$M610*AQ610</f>
        <v>0</v>
      </c>
      <c r="AS610" s="46">
        <v>0</v>
      </c>
      <c r="AT610" s="46">
        <f t="shared" ref="AT610:AT673" si="484">$M610*AS610</f>
        <v>0</v>
      </c>
      <c r="AU610" s="46">
        <v>0</v>
      </c>
      <c r="AV610" s="46">
        <f t="shared" ref="AV610:AV673" si="485">$M610*AU610</f>
        <v>0</v>
      </c>
      <c r="AW610" s="46">
        <v>0</v>
      </c>
      <c r="AX610" s="46">
        <f t="shared" ref="AX610:AX657" si="486">$M610*AW610</f>
        <v>0</v>
      </c>
      <c r="AY610" s="46">
        <v>0</v>
      </c>
      <c r="AZ610" s="46">
        <f t="shared" si="464"/>
        <v>0</v>
      </c>
      <c r="BA610" s="46">
        <v>0</v>
      </c>
      <c r="BB610" s="46">
        <f t="shared" si="465"/>
        <v>0</v>
      </c>
      <c r="BC610" s="46">
        <v>0</v>
      </c>
      <c r="BD610" s="46">
        <f t="shared" si="466"/>
        <v>0</v>
      </c>
      <c r="BE610" s="46">
        <v>0</v>
      </c>
      <c r="BF610" s="46">
        <f t="shared" si="467"/>
        <v>0</v>
      </c>
      <c r="BG610" s="46">
        <v>0</v>
      </c>
      <c r="BH610" s="46">
        <f t="shared" si="468"/>
        <v>0</v>
      </c>
      <c r="BI610" s="46">
        <v>0</v>
      </c>
      <c r="BJ610" s="46">
        <f t="shared" si="469"/>
        <v>0</v>
      </c>
      <c r="BK610" s="46">
        <v>0</v>
      </c>
      <c r="BL610" s="46">
        <f t="shared" si="470"/>
        <v>0</v>
      </c>
      <c r="BM610" s="46">
        <v>0</v>
      </c>
      <c r="BN610" s="46">
        <f t="shared" si="471"/>
        <v>0</v>
      </c>
      <c r="BO610" s="46">
        <v>0</v>
      </c>
      <c r="BP610" s="46">
        <f t="shared" si="472"/>
        <v>0</v>
      </c>
      <c r="BQ610" s="46">
        <v>0</v>
      </c>
      <c r="BR610" s="46">
        <f t="shared" si="473"/>
        <v>0</v>
      </c>
      <c r="BS610" s="46">
        <v>0</v>
      </c>
      <c r="BT610" s="46">
        <f t="shared" si="474"/>
        <v>0</v>
      </c>
      <c r="BU610" s="46">
        <v>0</v>
      </c>
      <c r="BV610" s="46">
        <f t="shared" si="475"/>
        <v>0</v>
      </c>
      <c r="BW610" s="46">
        <v>0</v>
      </c>
      <c r="BX610" s="46">
        <f t="shared" si="476"/>
        <v>0</v>
      </c>
      <c r="BY610" s="46">
        <v>0</v>
      </c>
      <c r="BZ610" s="46">
        <f t="shared" si="477"/>
        <v>0</v>
      </c>
      <c r="CA610" s="47">
        <v>0</v>
      </c>
      <c r="CB610" s="46">
        <f t="shared" si="478"/>
        <v>0</v>
      </c>
      <c r="CC610" s="48">
        <v>0</v>
      </c>
      <c r="CD610" s="46">
        <f t="shared" si="479"/>
        <v>0</v>
      </c>
      <c r="CE610" s="49">
        <v>40</v>
      </c>
      <c r="CF610" s="50">
        <f t="shared" si="454"/>
        <v>32297.200000000001</v>
      </c>
      <c r="CG610" s="51"/>
      <c r="CH610" s="52"/>
      <c r="CI610" s="52"/>
      <c r="CJ610" s="52"/>
      <c r="CK610" s="53"/>
      <c r="CL610" s="53"/>
      <c r="CM610" s="53">
        <f t="shared" si="461"/>
        <v>32297.200000000001</v>
      </c>
      <c r="CN610" s="53">
        <f t="shared" si="461"/>
        <v>32297.200000000001</v>
      </c>
      <c r="CO610" s="53">
        <f t="shared" si="461"/>
        <v>32297.200000000001</v>
      </c>
      <c r="CP610" s="53">
        <f t="shared" si="461"/>
        <v>32297.200000000001</v>
      </c>
      <c r="CQ610" s="53">
        <f t="shared" si="461"/>
        <v>32297.200000000001</v>
      </c>
      <c r="CR610" s="53">
        <f t="shared" si="461"/>
        <v>32297.200000000001</v>
      </c>
      <c r="CS610" s="53">
        <f t="shared" si="461"/>
        <v>32297.200000000001</v>
      </c>
      <c r="CT610" s="53">
        <f t="shared" si="461"/>
        <v>32297.200000000001</v>
      </c>
      <c r="CU610" s="53">
        <f t="shared" si="461"/>
        <v>32297.200000000001</v>
      </c>
      <c r="CV610" s="53">
        <f t="shared" si="461"/>
        <v>32297.200000000001</v>
      </c>
      <c r="CW610" s="53">
        <f t="shared" si="461"/>
        <v>32297.200000000001</v>
      </c>
      <c r="CX610" s="53">
        <f t="shared" si="461"/>
        <v>32297.200000000001</v>
      </c>
      <c r="CY610" s="53">
        <f t="shared" si="480"/>
        <v>32297.200000000001</v>
      </c>
      <c r="CZ610" s="53">
        <f t="shared" si="480"/>
        <v>32297.200000000001</v>
      </c>
      <c r="DA610" s="53">
        <f t="shared" si="480"/>
        <v>32297.200000000001</v>
      </c>
      <c r="DB610" s="53">
        <f t="shared" si="480"/>
        <v>32297.200000000001</v>
      </c>
      <c r="DC610" s="53">
        <f t="shared" si="480"/>
        <v>32297.200000000001</v>
      </c>
      <c r="DD610" s="53">
        <f t="shared" si="480"/>
        <v>32297.200000000001</v>
      </c>
      <c r="DE610" s="53">
        <f t="shared" si="480"/>
        <v>32297.200000000001</v>
      </c>
      <c r="DF610" s="53">
        <f t="shared" si="480"/>
        <v>32297.200000000001</v>
      </c>
      <c r="DG610" s="53"/>
      <c r="DH610" s="55">
        <v>0</v>
      </c>
      <c r="DI610" s="56" t="s">
        <v>690</v>
      </c>
      <c r="DJ610" s="57"/>
      <c r="DK610" s="57"/>
      <c r="DL610" s="57"/>
      <c r="DM610" s="57"/>
      <c r="DN610" s="57"/>
      <c r="DO610" s="57"/>
      <c r="DP610" s="58"/>
      <c r="DQ610" s="58"/>
      <c r="DR610" s="58"/>
      <c r="DS610" s="58"/>
    </row>
    <row r="611" spans="1:123" x14ac:dyDescent="0.25">
      <c r="A611" s="30" t="s">
        <v>690</v>
      </c>
      <c r="B611" s="65">
        <v>2024018</v>
      </c>
      <c r="C611" s="66"/>
      <c r="D611" s="67" t="s">
        <v>1830</v>
      </c>
      <c r="E611" s="34" t="s">
        <v>616</v>
      </c>
      <c r="F611" s="34" t="s">
        <v>604</v>
      </c>
      <c r="G611" s="34" t="s">
        <v>463</v>
      </c>
      <c r="H611" s="34" t="s">
        <v>54</v>
      </c>
      <c r="I611" s="34" t="s">
        <v>490</v>
      </c>
      <c r="J611" s="34" t="s">
        <v>114</v>
      </c>
      <c r="K611" s="34" t="s">
        <v>491</v>
      </c>
      <c r="L611" s="34" t="s">
        <v>649</v>
      </c>
      <c r="M611" s="36">
        <v>1.04</v>
      </c>
      <c r="N611" s="69" t="s">
        <v>544</v>
      </c>
      <c r="O611" s="69" t="s">
        <v>30</v>
      </c>
      <c r="P611" s="37" t="s">
        <v>493</v>
      </c>
      <c r="Q611" s="38">
        <v>2024</v>
      </c>
      <c r="R611" s="39" t="s">
        <v>470</v>
      </c>
      <c r="S611" s="37" t="s">
        <v>493</v>
      </c>
      <c r="T611" s="39" t="s">
        <v>523</v>
      </c>
      <c r="U611" s="39" t="s">
        <v>524</v>
      </c>
      <c r="V611" s="39" t="s">
        <v>606</v>
      </c>
      <c r="W611" s="40" t="s">
        <v>1118</v>
      </c>
      <c r="X611" s="40" t="s">
        <v>619</v>
      </c>
      <c r="Y611" s="41"/>
      <c r="Z611" s="274"/>
      <c r="AA611" s="42"/>
      <c r="AB611" s="43">
        <v>1242200</v>
      </c>
      <c r="AC611" s="43"/>
      <c r="AD611" s="43"/>
      <c r="AE611" s="43"/>
      <c r="AF611" s="44"/>
      <c r="AG611" s="45">
        <f t="shared" si="451"/>
        <v>1242200</v>
      </c>
      <c r="AH611" s="45">
        <f t="shared" si="452"/>
        <v>1291888</v>
      </c>
      <c r="AI611" s="45">
        <f t="shared" si="455"/>
        <v>1291888</v>
      </c>
      <c r="AJ611" s="138">
        <v>0</v>
      </c>
      <c r="AK611" s="46">
        <v>0</v>
      </c>
      <c r="AL611" s="46">
        <f t="shared" si="481"/>
        <v>0</v>
      </c>
      <c r="AM611" s="46">
        <v>0</v>
      </c>
      <c r="AN611" s="46">
        <f t="shared" si="463"/>
        <v>0</v>
      </c>
      <c r="AO611" s="46">
        <v>0</v>
      </c>
      <c r="AP611" s="46">
        <f t="shared" si="482"/>
        <v>0</v>
      </c>
      <c r="AQ611" s="46">
        <v>1242200</v>
      </c>
      <c r="AR611" s="46">
        <f t="shared" si="483"/>
        <v>1291888</v>
      </c>
      <c r="AS611" s="46">
        <v>0</v>
      </c>
      <c r="AT611" s="46">
        <f t="shared" si="484"/>
        <v>0</v>
      </c>
      <c r="AU611" s="46">
        <v>0</v>
      </c>
      <c r="AV611" s="46">
        <f t="shared" si="485"/>
        <v>0</v>
      </c>
      <c r="AW611" s="46">
        <v>0</v>
      </c>
      <c r="AX611" s="46">
        <f t="shared" si="486"/>
        <v>0</v>
      </c>
      <c r="AY611" s="46">
        <v>0</v>
      </c>
      <c r="AZ611" s="46">
        <f t="shared" si="464"/>
        <v>0</v>
      </c>
      <c r="BA611" s="46">
        <v>0</v>
      </c>
      <c r="BB611" s="46">
        <f t="shared" si="465"/>
        <v>0</v>
      </c>
      <c r="BC611" s="46">
        <v>0</v>
      </c>
      <c r="BD611" s="46">
        <f t="shared" si="466"/>
        <v>0</v>
      </c>
      <c r="BE611" s="46">
        <v>0</v>
      </c>
      <c r="BF611" s="46">
        <f t="shared" si="467"/>
        <v>0</v>
      </c>
      <c r="BG611" s="46">
        <v>0</v>
      </c>
      <c r="BH611" s="46">
        <f t="shared" si="468"/>
        <v>0</v>
      </c>
      <c r="BI611" s="46">
        <v>0</v>
      </c>
      <c r="BJ611" s="46">
        <f t="shared" si="469"/>
        <v>0</v>
      </c>
      <c r="BK611" s="46">
        <v>0</v>
      </c>
      <c r="BL611" s="46">
        <f t="shared" si="470"/>
        <v>0</v>
      </c>
      <c r="BM611" s="46">
        <v>0</v>
      </c>
      <c r="BN611" s="46">
        <f t="shared" si="471"/>
        <v>0</v>
      </c>
      <c r="BO611" s="46">
        <v>0</v>
      </c>
      <c r="BP611" s="46">
        <f t="shared" si="472"/>
        <v>0</v>
      </c>
      <c r="BQ611" s="46">
        <v>0</v>
      </c>
      <c r="BR611" s="46">
        <f t="shared" si="473"/>
        <v>0</v>
      </c>
      <c r="BS611" s="46">
        <v>0</v>
      </c>
      <c r="BT611" s="46">
        <f t="shared" si="474"/>
        <v>0</v>
      </c>
      <c r="BU611" s="46">
        <v>0</v>
      </c>
      <c r="BV611" s="46">
        <f t="shared" si="475"/>
        <v>0</v>
      </c>
      <c r="BW611" s="46">
        <v>0</v>
      </c>
      <c r="BX611" s="46">
        <f t="shared" si="476"/>
        <v>0</v>
      </c>
      <c r="BY611" s="46">
        <v>0</v>
      </c>
      <c r="BZ611" s="46">
        <f t="shared" si="477"/>
        <v>0</v>
      </c>
      <c r="CA611" s="47">
        <v>0</v>
      </c>
      <c r="CB611" s="46">
        <f t="shared" si="478"/>
        <v>0</v>
      </c>
      <c r="CC611" s="48">
        <v>0</v>
      </c>
      <c r="CD611" s="46">
        <f t="shared" si="479"/>
        <v>0</v>
      </c>
      <c r="CE611" s="49">
        <v>40</v>
      </c>
      <c r="CF611" s="50">
        <f t="shared" si="454"/>
        <v>32297.200000000001</v>
      </c>
      <c r="CG611" s="51"/>
      <c r="CH611" s="52"/>
      <c r="CI611" s="52"/>
      <c r="CJ611" s="52"/>
      <c r="CK611" s="53"/>
      <c r="CL611" s="53"/>
      <c r="CM611" s="53"/>
      <c r="CN611" s="53">
        <f t="shared" si="461"/>
        <v>32297.200000000001</v>
      </c>
      <c r="CO611" s="53">
        <f t="shared" si="461"/>
        <v>32297.200000000001</v>
      </c>
      <c r="CP611" s="53">
        <f t="shared" si="461"/>
        <v>32297.200000000001</v>
      </c>
      <c r="CQ611" s="53">
        <f t="shared" si="461"/>
        <v>32297.200000000001</v>
      </c>
      <c r="CR611" s="53">
        <f t="shared" si="461"/>
        <v>32297.200000000001</v>
      </c>
      <c r="CS611" s="53">
        <f t="shared" si="461"/>
        <v>32297.200000000001</v>
      </c>
      <c r="CT611" s="53">
        <f t="shared" si="461"/>
        <v>32297.200000000001</v>
      </c>
      <c r="CU611" s="53">
        <f t="shared" si="461"/>
        <v>32297.200000000001</v>
      </c>
      <c r="CV611" s="53">
        <f t="shared" si="461"/>
        <v>32297.200000000001</v>
      </c>
      <c r="CW611" s="53">
        <f t="shared" si="461"/>
        <v>32297.200000000001</v>
      </c>
      <c r="CX611" s="53">
        <f t="shared" si="461"/>
        <v>32297.200000000001</v>
      </c>
      <c r="CY611" s="53">
        <f t="shared" si="480"/>
        <v>32297.200000000001</v>
      </c>
      <c r="CZ611" s="53">
        <f t="shared" si="480"/>
        <v>32297.200000000001</v>
      </c>
      <c r="DA611" s="53">
        <f t="shared" si="480"/>
        <v>32297.200000000001</v>
      </c>
      <c r="DB611" s="53">
        <f t="shared" si="480"/>
        <v>32297.200000000001</v>
      </c>
      <c r="DC611" s="53">
        <f t="shared" si="480"/>
        <v>32297.200000000001</v>
      </c>
      <c r="DD611" s="53">
        <f t="shared" si="480"/>
        <v>32297.200000000001</v>
      </c>
      <c r="DE611" s="53">
        <f t="shared" si="480"/>
        <v>32297.200000000001</v>
      </c>
      <c r="DF611" s="53">
        <f t="shared" si="480"/>
        <v>32297.200000000001</v>
      </c>
      <c r="DG611" s="53"/>
      <c r="DH611" s="55">
        <v>0</v>
      </c>
      <c r="DI611" s="56" t="s">
        <v>690</v>
      </c>
      <c r="DJ611" s="57"/>
      <c r="DK611" s="57"/>
      <c r="DL611" s="57"/>
      <c r="DM611" s="57"/>
      <c r="DN611" s="57"/>
      <c r="DO611" s="57"/>
      <c r="DP611" s="58"/>
      <c r="DQ611" s="58"/>
      <c r="DR611" s="58"/>
      <c r="DS611" s="58"/>
    </row>
    <row r="612" spans="1:123" x14ac:dyDescent="0.25">
      <c r="A612" s="30" t="s">
        <v>690</v>
      </c>
      <c r="B612" s="65">
        <v>2024019</v>
      </c>
      <c r="C612" s="66"/>
      <c r="D612" s="67" t="s">
        <v>1831</v>
      </c>
      <c r="E612" s="34" t="s">
        <v>616</v>
      </c>
      <c r="F612" s="34" t="s">
        <v>604</v>
      </c>
      <c r="G612" s="34" t="s">
        <v>463</v>
      </c>
      <c r="H612" s="34" t="s">
        <v>54</v>
      </c>
      <c r="I612" s="34" t="s">
        <v>490</v>
      </c>
      <c r="J612" s="34" t="s">
        <v>114</v>
      </c>
      <c r="K612" s="34" t="s">
        <v>491</v>
      </c>
      <c r="L612" s="34" t="s">
        <v>649</v>
      </c>
      <c r="M612" s="36">
        <v>1.04</v>
      </c>
      <c r="N612" s="69" t="s">
        <v>544</v>
      </c>
      <c r="O612" s="69" t="s">
        <v>30</v>
      </c>
      <c r="P612" s="37" t="s">
        <v>493</v>
      </c>
      <c r="Q612" s="38">
        <v>2024</v>
      </c>
      <c r="R612" s="39" t="s">
        <v>470</v>
      </c>
      <c r="S612" s="37" t="s">
        <v>493</v>
      </c>
      <c r="T612" s="39" t="s">
        <v>523</v>
      </c>
      <c r="U612" s="39" t="s">
        <v>524</v>
      </c>
      <c r="V612" s="39" t="s">
        <v>606</v>
      </c>
      <c r="W612" s="40" t="s">
        <v>1118</v>
      </c>
      <c r="X612" s="40" t="s">
        <v>619</v>
      </c>
      <c r="Y612" s="41"/>
      <c r="Z612" s="274"/>
      <c r="AA612" s="42"/>
      <c r="AB612" s="43">
        <v>1242200</v>
      </c>
      <c r="AC612" s="43"/>
      <c r="AD612" s="43"/>
      <c r="AE612" s="43"/>
      <c r="AF612" s="44"/>
      <c r="AG612" s="45">
        <f t="shared" si="451"/>
        <v>1242200</v>
      </c>
      <c r="AH612" s="45">
        <f t="shared" si="452"/>
        <v>1291888</v>
      </c>
      <c r="AI612" s="45">
        <f t="shared" si="455"/>
        <v>1291888</v>
      </c>
      <c r="AJ612" s="138">
        <v>0</v>
      </c>
      <c r="AK612" s="46">
        <v>0</v>
      </c>
      <c r="AL612" s="46">
        <f t="shared" si="481"/>
        <v>0</v>
      </c>
      <c r="AM612" s="46">
        <v>0</v>
      </c>
      <c r="AN612" s="46">
        <f t="shared" si="463"/>
        <v>0</v>
      </c>
      <c r="AO612" s="46">
        <v>0</v>
      </c>
      <c r="AP612" s="46">
        <f t="shared" si="482"/>
        <v>0</v>
      </c>
      <c r="AQ612" s="46">
        <v>0</v>
      </c>
      <c r="AR612" s="46">
        <f t="shared" si="483"/>
        <v>0</v>
      </c>
      <c r="AS612" s="46">
        <v>1242200</v>
      </c>
      <c r="AT612" s="46">
        <f t="shared" si="484"/>
        <v>1291888</v>
      </c>
      <c r="AU612" s="46">
        <v>0</v>
      </c>
      <c r="AV612" s="46">
        <f t="shared" si="485"/>
        <v>0</v>
      </c>
      <c r="AW612" s="46">
        <v>0</v>
      </c>
      <c r="AX612" s="46">
        <f t="shared" si="486"/>
        <v>0</v>
      </c>
      <c r="AY612" s="46">
        <v>0</v>
      </c>
      <c r="AZ612" s="46">
        <f t="shared" si="464"/>
        <v>0</v>
      </c>
      <c r="BA612" s="46">
        <v>0</v>
      </c>
      <c r="BB612" s="46">
        <f t="shared" si="465"/>
        <v>0</v>
      </c>
      <c r="BC612" s="46">
        <v>0</v>
      </c>
      <c r="BD612" s="46">
        <f t="shared" si="466"/>
        <v>0</v>
      </c>
      <c r="BE612" s="46">
        <v>0</v>
      </c>
      <c r="BF612" s="46">
        <f t="shared" si="467"/>
        <v>0</v>
      </c>
      <c r="BG612" s="46">
        <v>0</v>
      </c>
      <c r="BH612" s="46">
        <f t="shared" si="468"/>
        <v>0</v>
      </c>
      <c r="BI612" s="46">
        <v>0</v>
      </c>
      <c r="BJ612" s="46">
        <f t="shared" si="469"/>
        <v>0</v>
      </c>
      <c r="BK612" s="46">
        <v>0</v>
      </c>
      <c r="BL612" s="46">
        <f t="shared" si="470"/>
        <v>0</v>
      </c>
      <c r="BM612" s="46">
        <v>0</v>
      </c>
      <c r="BN612" s="46">
        <f t="shared" si="471"/>
        <v>0</v>
      </c>
      <c r="BO612" s="46">
        <v>0</v>
      </c>
      <c r="BP612" s="46">
        <f t="shared" si="472"/>
        <v>0</v>
      </c>
      <c r="BQ612" s="46">
        <v>0</v>
      </c>
      <c r="BR612" s="46">
        <f t="shared" si="473"/>
        <v>0</v>
      </c>
      <c r="BS612" s="46">
        <v>0</v>
      </c>
      <c r="BT612" s="46">
        <f t="shared" si="474"/>
        <v>0</v>
      </c>
      <c r="BU612" s="46">
        <v>0</v>
      </c>
      <c r="BV612" s="46">
        <f t="shared" si="475"/>
        <v>0</v>
      </c>
      <c r="BW612" s="46">
        <v>0</v>
      </c>
      <c r="BX612" s="46">
        <f t="shared" si="476"/>
        <v>0</v>
      </c>
      <c r="BY612" s="46">
        <v>0</v>
      </c>
      <c r="BZ612" s="46">
        <f t="shared" si="477"/>
        <v>0</v>
      </c>
      <c r="CA612" s="47">
        <v>0</v>
      </c>
      <c r="CB612" s="46">
        <f t="shared" si="478"/>
        <v>0</v>
      </c>
      <c r="CC612" s="48">
        <v>0</v>
      </c>
      <c r="CD612" s="46">
        <f t="shared" si="479"/>
        <v>0</v>
      </c>
      <c r="CE612" s="49">
        <v>40</v>
      </c>
      <c r="CF612" s="50">
        <f t="shared" si="454"/>
        <v>32297.200000000001</v>
      </c>
      <c r="CG612" s="51"/>
      <c r="CH612" s="52"/>
      <c r="CI612" s="52"/>
      <c r="CJ612" s="52"/>
      <c r="CK612" s="53"/>
      <c r="CL612" s="53"/>
      <c r="CM612" s="53"/>
      <c r="CN612" s="53"/>
      <c r="CO612" s="53">
        <f t="shared" si="461"/>
        <v>32297.200000000001</v>
      </c>
      <c r="CP612" s="53">
        <f t="shared" si="461"/>
        <v>32297.200000000001</v>
      </c>
      <c r="CQ612" s="53">
        <f t="shared" si="461"/>
        <v>32297.200000000001</v>
      </c>
      <c r="CR612" s="53">
        <f t="shared" si="461"/>
        <v>32297.200000000001</v>
      </c>
      <c r="CS612" s="53">
        <f t="shared" si="461"/>
        <v>32297.200000000001</v>
      </c>
      <c r="CT612" s="53">
        <f t="shared" si="461"/>
        <v>32297.200000000001</v>
      </c>
      <c r="CU612" s="53">
        <f t="shared" si="461"/>
        <v>32297.200000000001</v>
      </c>
      <c r="CV612" s="53">
        <f t="shared" si="461"/>
        <v>32297.200000000001</v>
      </c>
      <c r="CW612" s="53">
        <f t="shared" si="461"/>
        <v>32297.200000000001</v>
      </c>
      <c r="CX612" s="53">
        <f t="shared" si="461"/>
        <v>32297.200000000001</v>
      </c>
      <c r="CY612" s="53">
        <f t="shared" si="480"/>
        <v>32297.200000000001</v>
      </c>
      <c r="CZ612" s="53">
        <f t="shared" si="480"/>
        <v>32297.200000000001</v>
      </c>
      <c r="DA612" s="53">
        <f t="shared" si="480"/>
        <v>32297.200000000001</v>
      </c>
      <c r="DB612" s="53">
        <f t="shared" si="480"/>
        <v>32297.200000000001</v>
      </c>
      <c r="DC612" s="53">
        <f t="shared" si="480"/>
        <v>32297.200000000001</v>
      </c>
      <c r="DD612" s="53">
        <f t="shared" si="480"/>
        <v>32297.200000000001</v>
      </c>
      <c r="DE612" s="53">
        <f t="shared" si="480"/>
        <v>32297.200000000001</v>
      </c>
      <c r="DF612" s="53">
        <f t="shared" si="480"/>
        <v>32297.200000000001</v>
      </c>
      <c r="DG612" s="53"/>
      <c r="DH612" s="55">
        <v>0</v>
      </c>
      <c r="DI612" s="56" t="s">
        <v>690</v>
      </c>
      <c r="DJ612" s="57"/>
      <c r="DK612" s="57"/>
      <c r="DL612" s="57"/>
      <c r="DM612" s="57"/>
      <c r="DN612" s="57"/>
      <c r="DO612" s="57"/>
      <c r="DP612" s="58"/>
      <c r="DQ612" s="58"/>
      <c r="DR612" s="58"/>
      <c r="DS612" s="58"/>
    </row>
    <row r="613" spans="1:123" x14ac:dyDescent="0.25">
      <c r="A613" s="30" t="s">
        <v>690</v>
      </c>
      <c r="B613" s="65">
        <v>2024020</v>
      </c>
      <c r="C613" s="66"/>
      <c r="D613" s="67" t="s">
        <v>1832</v>
      </c>
      <c r="E613" s="34" t="s">
        <v>616</v>
      </c>
      <c r="F613" s="34" t="s">
        <v>604</v>
      </c>
      <c r="G613" s="34" t="s">
        <v>463</v>
      </c>
      <c r="H613" s="34" t="s">
        <v>54</v>
      </c>
      <c r="I613" s="34" t="s">
        <v>490</v>
      </c>
      <c r="J613" s="34" t="s">
        <v>114</v>
      </c>
      <c r="K613" s="34" t="s">
        <v>491</v>
      </c>
      <c r="L613" s="34" t="s">
        <v>649</v>
      </c>
      <c r="M613" s="36">
        <v>1.04</v>
      </c>
      <c r="N613" s="69" t="s">
        <v>544</v>
      </c>
      <c r="O613" s="69" t="s">
        <v>30</v>
      </c>
      <c r="P613" s="37" t="s">
        <v>493</v>
      </c>
      <c r="Q613" s="38">
        <v>2024</v>
      </c>
      <c r="R613" s="39" t="s">
        <v>470</v>
      </c>
      <c r="S613" s="37" t="s">
        <v>493</v>
      </c>
      <c r="T613" s="39" t="s">
        <v>523</v>
      </c>
      <c r="U613" s="39" t="s">
        <v>524</v>
      </c>
      <c r="V613" s="39" t="s">
        <v>606</v>
      </c>
      <c r="W613" s="40" t="s">
        <v>1118</v>
      </c>
      <c r="X613" s="40" t="s">
        <v>619</v>
      </c>
      <c r="Y613" s="41"/>
      <c r="Z613" s="274"/>
      <c r="AA613" s="42"/>
      <c r="AB613" s="43">
        <v>1242200</v>
      </c>
      <c r="AC613" s="43"/>
      <c r="AD613" s="43"/>
      <c r="AE613" s="43"/>
      <c r="AF613" s="44"/>
      <c r="AG613" s="45">
        <f t="shared" si="451"/>
        <v>1242200</v>
      </c>
      <c r="AH613" s="45">
        <f t="shared" si="452"/>
        <v>1291888</v>
      </c>
      <c r="AI613" s="45">
        <f t="shared" si="455"/>
        <v>1291888</v>
      </c>
      <c r="AJ613" s="138">
        <v>0</v>
      </c>
      <c r="AK613" s="46">
        <v>0</v>
      </c>
      <c r="AL613" s="46">
        <f t="shared" si="481"/>
        <v>0</v>
      </c>
      <c r="AM613" s="46">
        <v>0</v>
      </c>
      <c r="AN613" s="46">
        <f t="shared" si="463"/>
        <v>0</v>
      </c>
      <c r="AO613" s="46">
        <v>0</v>
      </c>
      <c r="AP613" s="46">
        <f t="shared" si="482"/>
        <v>0</v>
      </c>
      <c r="AQ613" s="46">
        <v>0</v>
      </c>
      <c r="AR613" s="46">
        <f t="shared" si="483"/>
        <v>0</v>
      </c>
      <c r="AS613" s="46">
        <v>0</v>
      </c>
      <c r="AT613" s="46">
        <f t="shared" si="484"/>
        <v>0</v>
      </c>
      <c r="AU613" s="46">
        <v>1242200</v>
      </c>
      <c r="AV613" s="46">
        <f t="shared" si="485"/>
        <v>1291888</v>
      </c>
      <c r="AW613" s="46">
        <v>0</v>
      </c>
      <c r="AX613" s="46">
        <f t="shared" si="486"/>
        <v>0</v>
      </c>
      <c r="AY613" s="46">
        <v>0</v>
      </c>
      <c r="AZ613" s="46">
        <f t="shared" si="464"/>
        <v>0</v>
      </c>
      <c r="BA613" s="46">
        <v>0</v>
      </c>
      <c r="BB613" s="46">
        <f t="shared" si="465"/>
        <v>0</v>
      </c>
      <c r="BC613" s="46">
        <v>0</v>
      </c>
      <c r="BD613" s="46">
        <f t="shared" si="466"/>
        <v>0</v>
      </c>
      <c r="BE613" s="46">
        <v>0</v>
      </c>
      <c r="BF613" s="46">
        <f t="shared" si="467"/>
        <v>0</v>
      </c>
      <c r="BG613" s="46">
        <v>0</v>
      </c>
      <c r="BH613" s="46">
        <f t="shared" si="468"/>
        <v>0</v>
      </c>
      <c r="BI613" s="46">
        <v>0</v>
      </c>
      <c r="BJ613" s="46">
        <f t="shared" si="469"/>
        <v>0</v>
      </c>
      <c r="BK613" s="46">
        <v>0</v>
      </c>
      <c r="BL613" s="46">
        <f t="shared" si="470"/>
        <v>0</v>
      </c>
      <c r="BM613" s="46">
        <v>0</v>
      </c>
      <c r="BN613" s="46">
        <f t="shared" si="471"/>
        <v>0</v>
      </c>
      <c r="BO613" s="46">
        <v>0</v>
      </c>
      <c r="BP613" s="46">
        <f t="shared" si="472"/>
        <v>0</v>
      </c>
      <c r="BQ613" s="46">
        <v>0</v>
      </c>
      <c r="BR613" s="46">
        <f t="shared" si="473"/>
        <v>0</v>
      </c>
      <c r="BS613" s="46">
        <v>0</v>
      </c>
      <c r="BT613" s="46">
        <f t="shared" si="474"/>
        <v>0</v>
      </c>
      <c r="BU613" s="46">
        <v>0</v>
      </c>
      <c r="BV613" s="46">
        <f t="shared" si="475"/>
        <v>0</v>
      </c>
      <c r="BW613" s="46">
        <v>0</v>
      </c>
      <c r="BX613" s="46">
        <f t="shared" si="476"/>
        <v>0</v>
      </c>
      <c r="BY613" s="46">
        <v>0</v>
      </c>
      <c r="BZ613" s="46">
        <f t="shared" si="477"/>
        <v>0</v>
      </c>
      <c r="CA613" s="47">
        <v>0</v>
      </c>
      <c r="CB613" s="46">
        <f t="shared" si="478"/>
        <v>0</v>
      </c>
      <c r="CC613" s="48">
        <v>0</v>
      </c>
      <c r="CD613" s="46">
        <f t="shared" si="479"/>
        <v>0</v>
      </c>
      <c r="CE613" s="49">
        <v>40</v>
      </c>
      <c r="CF613" s="50">
        <f t="shared" si="454"/>
        <v>32297.200000000001</v>
      </c>
      <c r="CG613" s="51"/>
      <c r="CH613" s="52"/>
      <c r="CI613" s="52"/>
      <c r="CJ613" s="52"/>
      <c r="CK613" s="53"/>
      <c r="CL613" s="53"/>
      <c r="CM613" s="53"/>
      <c r="CN613" s="53"/>
      <c r="CO613" s="53"/>
      <c r="CP613" s="53">
        <f t="shared" si="461"/>
        <v>32297.200000000001</v>
      </c>
      <c r="CQ613" s="53">
        <f t="shared" si="461"/>
        <v>32297.200000000001</v>
      </c>
      <c r="CR613" s="53">
        <f t="shared" si="461"/>
        <v>32297.200000000001</v>
      </c>
      <c r="CS613" s="53">
        <f t="shared" si="461"/>
        <v>32297.200000000001</v>
      </c>
      <c r="CT613" s="53">
        <f t="shared" si="461"/>
        <v>32297.200000000001</v>
      </c>
      <c r="CU613" s="53">
        <f t="shared" si="461"/>
        <v>32297.200000000001</v>
      </c>
      <c r="CV613" s="53">
        <f t="shared" si="461"/>
        <v>32297.200000000001</v>
      </c>
      <c r="CW613" s="53">
        <f t="shared" si="461"/>
        <v>32297.200000000001</v>
      </c>
      <c r="CX613" s="53">
        <f t="shared" si="461"/>
        <v>32297.200000000001</v>
      </c>
      <c r="CY613" s="53">
        <f t="shared" si="480"/>
        <v>32297.200000000001</v>
      </c>
      <c r="CZ613" s="53">
        <f t="shared" si="480"/>
        <v>32297.200000000001</v>
      </c>
      <c r="DA613" s="53">
        <f t="shared" si="480"/>
        <v>32297.200000000001</v>
      </c>
      <c r="DB613" s="53">
        <f t="shared" si="480"/>
        <v>32297.200000000001</v>
      </c>
      <c r="DC613" s="53">
        <f t="shared" si="480"/>
        <v>32297.200000000001</v>
      </c>
      <c r="DD613" s="53">
        <f t="shared" si="480"/>
        <v>32297.200000000001</v>
      </c>
      <c r="DE613" s="53">
        <f t="shared" si="480"/>
        <v>32297.200000000001</v>
      </c>
      <c r="DF613" s="53">
        <f t="shared" si="480"/>
        <v>32297.200000000001</v>
      </c>
      <c r="DG613" s="54"/>
      <c r="DH613" s="55">
        <v>0</v>
      </c>
      <c r="DI613" s="56" t="s">
        <v>690</v>
      </c>
      <c r="DJ613" s="57"/>
      <c r="DK613" s="57"/>
      <c r="DL613" s="57"/>
      <c r="DM613" s="57"/>
      <c r="DN613" s="57"/>
      <c r="DO613" s="57"/>
      <c r="DP613" s="58"/>
      <c r="DQ613" s="58"/>
      <c r="DR613" s="58"/>
      <c r="DS613" s="58"/>
    </row>
    <row r="614" spans="1:123" x14ac:dyDescent="0.25">
      <c r="A614" s="30" t="s">
        <v>690</v>
      </c>
      <c r="B614" s="65">
        <v>2024021</v>
      </c>
      <c r="C614" s="66"/>
      <c r="D614" s="67" t="s">
        <v>1833</v>
      </c>
      <c r="E614" s="34" t="s">
        <v>616</v>
      </c>
      <c r="F614" s="34" t="s">
        <v>604</v>
      </c>
      <c r="G614" s="34" t="s">
        <v>463</v>
      </c>
      <c r="H614" s="34" t="s">
        <v>54</v>
      </c>
      <c r="I614" s="34" t="s">
        <v>490</v>
      </c>
      <c r="J614" s="34" t="s">
        <v>114</v>
      </c>
      <c r="K614" s="34" t="s">
        <v>491</v>
      </c>
      <c r="L614" s="34" t="s">
        <v>649</v>
      </c>
      <c r="M614" s="36">
        <v>1.04</v>
      </c>
      <c r="N614" s="69" t="s">
        <v>544</v>
      </c>
      <c r="O614" s="69" t="s">
        <v>30</v>
      </c>
      <c r="P614" s="37" t="s">
        <v>493</v>
      </c>
      <c r="Q614" s="38">
        <v>2024</v>
      </c>
      <c r="R614" s="39" t="s">
        <v>470</v>
      </c>
      <c r="S614" s="37" t="s">
        <v>493</v>
      </c>
      <c r="T614" s="39" t="s">
        <v>523</v>
      </c>
      <c r="U614" s="39" t="s">
        <v>524</v>
      </c>
      <c r="V614" s="39" t="s">
        <v>606</v>
      </c>
      <c r="W614" s="40" t="s">
        <v>1118</v>
      </c>
      <c r="X614" s="40" t="s">
        <v>619</v>
      </c>
      <c r="Y614" s="41"/>
      <c r="Z614" s="274"/>
      <c r="AA614" s="42"/>
      <c r="AB614" s="43">
        <v>1242200</v>
      </c>
      <c r="AC614" s="43"/>
      <c r="AD614" s="43"/>
      <c r="AE614" s="43"/>
      <c r="AF614" s="44"/>
      <c r="AG614" s="45">
        <f t="shared" si="451"/>
        <v>1242200</v>
      </c>
      <c r="AH614" s="45">
        <f t="shared" si="452"/>
        <v>1291888</v>
      </c>
      <c r="AI614" s="45">
        <f t="shared" si="455"/>
        <v>1291888</v>
      </c>
      <c r="AJ614" s="138">
        <v>0</v>
      </c>
      <c r="AK614" s="46">
        <v>0</v>
      </c>
      <c r="AL614" s="46">
        <f t="shared" si="481"/>
        <v>0</v>
      </c>
      <c r="AM614" s="46">
        <v>0</v>
      </c>
      <c r="AN614" s="46">
        <f t="shared" si="463"/>
        <v>0</v>
      </c>
      <c r="AO614" s="46">
        <v>0</v>
      </c>
      <c r="AP614" s="46">
        <f t="shared" si="482"/>
        <v>0</v>
      </c>
      <c r="AQ614" s="46">
        <v>0</v>
      </c>
      <c r="AR614" s="46">
        <f t="shared" si="483"/>
        <v>0</v>
      </c>
      <c r="AS614" s="46">
        <v>0</v>
      </c>
      <c r="AT614" s="46">
        <f t="shared" si="484"/>
        <v>0</v>
      </c>
      <c r="AU614" s="46">
        <v>0</v>
      </c>
      <c r="AV614" s="46">
        <f t="shared" si="485"/>
        <v>0</v>
      </c>
      <c r="AW614" s="46">
        <v>1242200</v>
      </c>
      <c r="AX614" s="46">
        <f t="shared" si="486"/>
        <v>1291888</v>
      </c>
      <c r="AY614" s="46">
        <v>0</v>
      </c>
      <c r="AZ614" s="46">
        <f t="shared" si="464"/>
        <v>0</v>
      </c>
      <c r="BA614" s="46">
        <v>0</v>
      </c>
      <c r="BB614" s="46">
        <f t="shared" si="465"/>
        <v>0</v>
      </c>
      <c r="BC614" s="46">
        <v>0</v>
      </c>
      <c r="BD614" s="46">
        <f t="shared" si="466"/>
        <v>0</v>
      </c>
      <c r="BE614" s="46">
        <v>0</v>
      </c>
      <c r="BF614" s="46">
        <f t="shared" si="467"/>
        <v>0</v>
      </c>
      <c r="BG614" s="46">
        <v>0</v>
      </c>
      <c r="BH614" s="46">
        <f t="shared" si="468"/>
        <v>0</v>
      </c>
      <c r="BI614" s="46">
        <v>0</v>
      </c>
      <c r="BJ614" s="46">
        <f t="shared" si="469"/>
        <v>0</v>
      </c>
      <c r="BK614" s="46">
        <v>0</v>
      </c>
      <c r="BL614" s="46">
        <f t="shared" si="470"/>
        <v>0</v>
      </c>
      <c r="BM614" s="46">
        <v>0</v>
      </c>
      <c r="BN614" s="46">
        <f t="shared" si="471"/>
        <v>0</v>
      </c>
      <c r="BO614" s="46">
        <v>0</v>
      </c>
      <c r="BP614" s="46">
        <f t="shared" si="472"/>
        <v>0</v>
      </c>
      <c r="BQ614" s="46">
        <v>0</v>
      </c>
      <c r="BR614" s="46">
        <f t="shared" si="473"/>
        <v>0</v>
      </c>
      <c r="BS614" s="46">
        <v>0</v>
      </c>
      <c r="BT614" s="46">
        <f t="shared" si="474"/>
        <v>0</v>
      </c>
      <c r="BU614" s="46">
        <v>0</v>
      </c>
      <c r="BV614" s="46">
        <f t="shared" si="475"/>
        <v>0</v>
      </c>
      <c r="BW614" s="46">
        <v>0</v>
      </c>
      <c r="BX614" s="46">
        <f t="shared" si="476"/>
        <v>0</v>
      </c>
      <c r="BY614" s="46">
        <v>0</v>
      </c>
      <c r="BZ614" s="46">
        <f t="shared" si="477"/>
        <v>0</v>
      </c>
      <c r="CA614" s="47">
        <v>0</v>
      </c>
      <c r="CB614" s="46">
        <f t="shared" si="478"/>
        <v>0</v>
      </c>
      <c r="CC614" s="48">
        <v>0</v>
      </c>
      <c r="CD614" s="46">
        <f t="shared" si="479"/>
        <v>0</v>
      </c>
      <c r="CE614" s="49">
        <v>40</v>
      </c>
      <c r="CF614" s="50">
        <f t="shared" si="454"/>
        <v>32297.200000000001</v>
      </c>
      <c r="CG614" s="51"/>
      <c r="CH614" s="52"/>
      <c r="CI614" s="52"/>
      <c r="CJ614" s="52"/>
      <c r="CK614" s="53"/>
      <c r="CL614" s="53"/>
      <c r="CM614" s="53"/>
      <c r="CN614" s="53"/>
      <c r="CO614" s="53"/>
      <c r="CP614" s="53"/>
      <c r="CQ614" s="53">
        <f t="shared" si="461"/>
        <v>32297.200000000001</v>
      </c>
      <c r="CR614" s="53">
        <f t="shared" si="461"/>
        <v>32297.200000000001</v>
      </c>
      <c r="CS614" s="53">
        <f t="shared" si="461"/>
        <v>32297.200000000001</v>
      </c>
      <c r="CT614" s="53">
        <f t="shared" si="461"/>
        <v>32297.200000000001</v>
      </c>
      <c r="CU614" s="53">
        <f t="shared" si="461"/>
        <v>32297.200000000001</v>
      </c>
      <c r="CV614" s="53">
        <f t="shared" si="461"/>
        <v>32297.200000000001</v>
      </c>
      <c r="CW614" s="53">
        <f t="shared" si="461"/>
        <v>32297.200000000001</v>
      </c>
      <c r="CX614" s="53">
        <f t="shared" si="461"/>
        <v>32297.200000000001</v>
      </c>
      <c r="CY614" s="53">
        <f t="shared" si="480"/>
        <v>32297.200000000001</v>
      </c>
      <c r="CZ614" s="53">
        <f t="shared" si="480"/>
        <v>32297.200000000001</v>
      </c>
      <c r="DA614" s="53">
        <f t="shared" si="480"/>
        <v>32297.200000000001</v>
      </c>
      <c r="DB614" s="53">
        <f t="shared" si="480"/>
        <v>32297.200000000001</v>
      </c>
      <c r="DC614" s="53">
        <f t="shared" si="480"/>
        <v>32297.200000000001</v>
      </c>
      <c r="DD614" s="53">
        <f t="shared" si="480"/>
        <v>32297.200000000001</v>
      </c>
      <c r="DE614" s="53">
        <f t="shared" si="480"/>
        <v>32297.200000000001</v>
      </c>
      <c r="DF614" s="53">
        <f t="shared" si="480"/>
        <v>32297.200000000001</v>
      </c>
      <c r="DG614" s="54"/>
      <c r="DH614" s="55">
        <v>0</v>
      </c>
      <c r="DI614" s="56" t="s">
        <v>690</v>
      </c>
      <c r="DJ614" s="57"/>
      <c r="DK614" s="57"/>
      <c r="DL614" s="57"/>
      <c r="DM614" s="57"/>
      <c r="DN614" s="57"/>
      <c r="DO614" s="57"/>
      <c r="DP614" s="58"/>
      <c r="DQ614" s="58"/>
      <c r="DR614" s="58"/>
      <c r="DS614" s="58"/>
    </row>
    <row r="615" spans="1:123" x14ac:dyDescent="0.25">
      <c r="A615" s="30" t="s">
        <v>690</v>
      </c>
      <c r="B615" s="65">
        <v>2024022</v>
      </c>
      <c r="C615" s="66"/>
      <c r="D615" s="67" t="s">
        <v>1834</v>
      </c>
      <c r="E615" s="34" t="s">
        <v>616</v>
      </c>
      <c r="F615" s="34" t="s">
        <v>604</v>
      </c>
      <c r="G615" s="34" t="s">
        <v>463</v>
      </c>
      <c r="H615" s="34" t="s">
        <v>54</v>
      </c>
      <c r="I615" s="34" t="s">
        <v>490</v>
      </c>
      <c r="J615" s="34" t="s">
        <v>114</v>
      </c>
      <c r="K615" s="34" t="s">
        <v>491</v>
      </c>
      <c r="L615" s="34" t="s">
        <v>649</v>
      </c>
      <c r="M615" s="36">
        <v>1.04</v>
      </c>
      <c r="N615" s="69" t="s">
        <v>544</v>
      </c>
      <c r="O615" s="69" t="s">
        <v>30</v>
      </c>
      <c r="P615" s="37" t="s">
        <v>493</v>
      </c>
      <c r="Q615" s="38">
        <v>2024</v>
      </c>
      <c r="R615" s="39" t="s">
        <v>470</v>
      </c>
      <c r="S615" s="37" t="s">
        <v>493</v>
      </c>
      <c r="T615" s="39" t="s">
        <v>523</v>
      </c>
      <c r="U615" s="39" t="s">
        <v>524</v>
      </c>
      <c r="V615" s="39" t="s">
        <v>606</v>
      </c>
      <c r="W615" s="40" t="s">
        <v>1118</v>
      </c>
      <c r="X615" s="40" t="s">
        <v>619</v>
      </c>
      <c r="Y615" s="41"/>
      <c r="Z615" s="274"/>
      <c r="AA615" s="42"/>
      <c r="AB615" s="43">
        <v>1242200</v>
      </c>
      <c r="AC615" s="43"/>
      <c r="AD615" s="43"/>
      <c r="AE615" s="43"/>
      <c r="AF615" s="44"/>
      <c r="AG615" s="45">
        <f t="shared" si="451"/>
        <v>1242200</v>
      </c>
      <c r="AH615" s="45">
        <f t="shared" si="452"/>
        <v>1291888</v>
      </c>
      <c r="AI615" s="45">
        <f t="shared" si="455"/>
        <v>1291888</v>
      </c>
      <c r="AJ615" s="138">
        <v>0</v>
      </c>
      <c r="AK615" s="46">
        <v>0</v>
      </c>
      <c r="AL615" s="46">
        <f t="shared" si="481"/>
        <v>0</v>
      </c>
      <c r="AM615" s="46">
        <v>0</v>
      </c>
      <c r="AN615" s="46">
        <f t="shared" si="463"/>
        <v>0</v>
      </c>
      <c r="AO615" s="46">
        <v>0</v>
      </c>
      <c r="AP615" s="46">
        <f t="shared" si="482"/>
        <v>0</v>
      </c>
      <c r="AQ615" s="46">
        <v>0</v>
      </c>
      <c r="AR615" s="46">
        <f t="shared" si="483"/>
        <v>0</v>
      </c>
      <c r="AS615" s="46">
        <v>0</v>
      </c>
      <c r="AT615" s="46">
        <f t="shared" si="484"/>
        <v>0</v>
      </c>
      <c r="AU615" s="46">
        <v>0</v>
      </c>
      <c r="AV615" s="46">
        <f t="shared" si="485"/>
        <v>0</v>
      </c>
      <c r="AW615" s="46">
        <v>0</v>
      </c>
      <c r="AX615" s="46">
        <f t="shared" si="486"/>
        <v>0</v>
      </c>
      <c r="AY615" s="46">
        <v>1242200</v>
      </c>
      <c r="AZ615" s="46">
        <f t="shared" si="464"/>
        <v>1291888</v>
      </c>
      <c r="BA615" s="46">
        <v>0</v>
      </c>
      <c r="BB615" s="46">
        <f t="shared" si="465"/>
        <v>0</v>
      </c>
      <c r="BC615" s="46">
        <v>0</v>
      </c>
      <c r="BD615" s="46">
        <f t="shared" si="466"/>
        <v>0</v>
      </c>
      <c r="BE615" s="46">
        <v>0</v>
      </c>
      <c r="BF615" s="46">
        <f t="shared" si="467"/>
        <v>0</v>
      </c>
      <c r="BG615" s="46">
        <v>0</v>
      </c>
      <c r="BH615" s="46">
        <f t="shared" si="468"/>
        <v>0</v>
      </c>
      <c r="BI615" s="46">
        <v>0</v>
      </c>
      <c r="BJ615" s="46">
        <f t="shared" si="469"/>
        <v>0</v>
      </c>
      <c r="BK615" s="46">
        <v>0</v>
      </c>
      <c r="BL615" s="46">
        <f t="shared" si="470"/>
        <v>0</v>
      </c>
      <c r="BM615" s="46">
        <v>0</v>
      </c>
      <c r="BN615" s="46">
        <f t="shared" si="471"/>
        <v>0</v>
      </c>
      <c r="BO615" s="46">
        <v>0</v>
      </c>
      <c r="BP615" s="46">
        <f t="shared" si="472"/>
        <v>0</v>
      </c>
      <c r="BQ615" s="46">
        <v>0</v>
      </c>
      <c r="BR615" s="46">
        <f t="shared" si="473"/>
        <v>0</v>
      </c>
      <c r="BS615" s="46">
        <v>0</v>
      </c>
      <c r="BT615" s="46">
        <f t="shared" si="474"/>
        <v>0</v>
      </c>
      <c r="BU615" s="46">
        <v>0</v>
      </c>
      <c r="BV615" s="46">
        <f t="shared" si="475"/>
        <v>0</v>
      </c>
      <c r="BW615" s="46">
        <v>0</v>
      </c>
      <c r="BX615" s="46">
        <f t="shared" si="476"/>
        <v>0</v>
      </c>
      <c r="BY615" s="46">
        <v>0</v>
      </c>
      <c r="BZ615" s="46">
        <f t="shared" si="477"/>
        <v>0</v>
      </c>
      <c r="CA615" s="47">
        <v>0</v>
      </c>
      <c r="CB615" s="46">
        <f t="shared" si="478"/>
        <v>0</v>
      </c>
      <c r="CC615" s="48">
        <v>0</v>
      </c>
      <c r="CD615" s="46">
        <f t="shared" si="479"/>
        <v>0</v>
      </c>
      <c r="CE615" s="49">
        <v>40</v>
      </c>
      <c r="CF615" s="50">
        <f t="shared" si="454"/>
        <v>32297.200000000001</v>
      </c>
      <c r="CG615" s="51"/>
      <c r="CH615" s="52"/>
      <c r="CI615" s="52"/>
      <c r="CJ615" s="52"/>
      <c r="CK615" s="53"/>
      <c r="CL615" s="53"/>
      <c r="CM615" s="53"/>
      <c r="CN615" s="53"/>
      <c r="CO615" s="53"/>
      <c r="CP615" s="53"/>
      <c r="CQ615" s="53"/>
      <c r="CR615" s="53">
        <f t="shared" si="461"/>
        <v>32297.200000000001</v>
      </c>
      <c r="CS615" s="53">
        <f t="shared" si="461"/>
        <v>32297.200000000001</v>
      </c>
      <c r="CT615" s="53">
        <f t="shared" si="461"/>
        <v>32297.200000000001</v>
      </c>
      <c r="CU615" s="53">
        <f t="shared" si="461"/>
        <v>32297.200000000001</v>
      </c>
      <c r="CV615" s="53">
        <f t="shared" si="461"/>
        <v>32297.200000000001</v>
      </c>
      <c r="CW615" s="53">
        <f t="shared" si="461"/>
        <v>32297.200000000001</v>
      </c>
      <c r="CX615" s="53">
        <f t="shared" si="461"/>
        <v>32297.200000000001</v>
      </c>
      <c r="CY615" s="53">
        <f t="shared" si="480"/>
        <v>32297.200000000001</v>
      </c>
      <c r="CZ615" s="53">
        <f t="shared" si="480"/>
        <v>32297.200000000001</v>
      </c>
      <c r="DA615" s="53">
        <f t="shared" si="480"/>
        <v>32297.200000000001</v>
      </c>
      <c r="DB615" s="53">
        <f t="shared" si="480"/>
        <v>32297.200000000001</v>
      </c>
      <c r="DC615" s="53">
        <f t="shared" si="480"/>
        <v>32297.200000000001</v>
      </c>
      <c r="DD615" s="53">
        <f t="shared" si="480"/>
        <v>32297.200000000001</v>
      </c>
      <c r="DE615" s="53">
        <f t="shared" si="480"/>
        <v>32297.200000000001</v>
      </c>
      <c r="DF615" s="53">
        <f t="shared" si="480"/>
        <v>32297.200000000001</v>
      </c>
      <c r="DG615" s="54"/>
      <c r="DH615" s="55">
        <v>0</v>
      </c>
      <c r="DI615" s="56" t="s">
        <v>690</v>
      </c>
      <c r="DJ615" s="57"/>
      <c r="DK615" s="57"/>
      <c r="DL615" s="57"/>
      <c r="DM615" s="57"/>
      <c r="DN615" s="57"/>
      <c r="DO615" s="57"/>
      <c r="DP615" s="58"/>
      <c r="DQ615" s="58"/>
      <c r="DR615" s="58"/>
      <c r="DS615" s="58"/>
    </row>
    <row r="616" spans="1:123" x14ac:dyDescent="0.25">
      <c r="A616" s="30" t="s">
        <v>690</v>
      </c>
      <c r="B616" s="65">
        <v>2024023</v>
      </c>
      <c r="C616" s="66"/>
      <c r="D616" s="67" t="s">
        <v>1835</v>
      </c>
      <c r="E616" s="34" t="s">
        <v>616</v>
      </c>
      <c r="F616" s="34" t="s">
        <v>604</v>
      </c>
      <c r="G616" s="34" t="s">
        <v>463</v>
      </c>
      <c r="H616" s="34" t="s">
        <v>54</v>
      </c>
      <c r="I616" s="34" t="s">
        <v>490</v>
      </c>
      <c r="J616" s="34" t="s">
        <v>114</v>
      </c>
      <c r="K616" s="34" t="s">
        <v>491</v>
      </c>
      <c r="L616" s="34" t="s">
        <v>649</v>
      </c>
      <c r="M616" s="36">
        <v>1.04</v>
      </c>
      <c r="N616" s="69" t="s">
        <v>544</v>
      </c>
      <c r="O616" s="69" t="s">
        <v>30</v>
      </c>
      <c r="P616" s="37" t="s">
        <v>493</v>
      </c>
      <c r="Q616" s="38">
        <v>2024</v>
      </c>
      <c r="R616" s="39" t="s">
        <v>470</v>
      </c>
      <c r="S616" s="37" t="s">
        <v>493</v>
      </c>
      <c r="T616" s="39" t="s">
        <v>523</v>
      </c>
      <c r="U616" s="39" t="s">
        <v>524</v>
      </c>
      <c r="V616" s="39" t="s">
        <v>606</v>
      </c>
      <c r="W616" s="40" t="s">
        <v>1118</v>
      </c>
      <c r="X616" s="40" t="s">
        <v>619</v>
      </c>
      <c r="Y616" s="41"/>
      <c r="Z616" s="274"/>
      <c r="AA616" s="42"/>
      <c r="AB616" s="43">
        <v>1242200</v>
      </c>
      <c r="AC616" s="43"/>
      <c r="AD616" s="43"/>
      <c r="AE616" s="43"/>
      <c r="AF616" s="44"/>
      <c r="AG616" s="45">
        <f t="shared" si="451"/>
        <v>1242200</v>
      </c>
      <c r="AH616" s="45">
        <f t="shared" si="452"/>
        <v>1291888</v>
      </c>
      <c r="AI616" s="45">
        <f t="shared" si="455"/>
        <v>1291888</v>
      </c>
      <c r="AJ616" s="138">
        <v>0</v>
      </c>
      <c r="AK616" s="46">
        <v>0</v>
      </c>
      <c r="AL616" s="46">
        <f t="shared" si="481"/>
        <v>0</v>
      </c>
      <c r="AM616" s="46">
        <v>0</v>
      </c>
      <c r="AN616" s="46">
        <f t="shared" si="463"/>
        <v>0</v>
      </c>
      <c r="AO616" s="46">
        <v>0</v>
      </c>
      <c r="AP616" s="46">
        <f t="shared" si="482"/>
        <v>0</v>
      </c>
      <c r="AQ616" s="46">
        <v>0</v>
      </c>
      <c r="AR616" s="46">
        <f t="shared" si="483"/>
        <v>0</v>
      </c>
      <c r="AS616" s="46">
        <v>0</v>
      </c>
      <c r="AT616" s="46">
        <f t="shared" si="484"/>
        <v>0</v>
      </c>
      <c r="AU616" s="46">
        <v>0</v>
      </c>
      <c r="AV616" s="46">
        <f t="shared" si="485"/>
        <v>0</v>
      </c>
      <c r="AW616" s="46">
        <v>0</v>
      </c>
      <c r="AX616" s="46">
        <f t="shared" si="486"/>
        <v>0</v>
      </c>
      <c r="AY616" s="46">
        <v>0</v>
      </c>
      <c r="AZ616" s="46">
        <f t="shared" si="464"/>
        <v>0</v>
      </c>
      <c r="BA616" s="46">
        <v>1242200</v>
      </c>
      <c r="BB616" s="46">
        <f t="shared" si="465"/>
        <v>1291888</v>
      </c>
      <c r="BC616" s="46">
        <v>0</v>
      </c>
      <c r="BD616" s="46">
        <f t="shared" si="466"/>
        <v>0</v>
      </c>
      <c r="BE616" s="46">
        <v>0</v>
      </c>
      <c r="BF616" s="46">
        <f t="shared" si="467"/>
        <v>0</v>
      </c>
      <c r="BG616" s="46">
        <v>0</v>
      </c>
      <c r="BH616" s="46">
        <f t="shared" si="468"/>
        <v>0</v>
      </c>
      <c r="BI616" s="46">
        <v>0</v>
      </c>
      <c r="BJ616" s="46">
        <f t="shared" si="469"/>
        <v>0</v>
      </c>
      <c r="BK616" s="46">
        <v>0</v>
      </c>
      <c r="BL616" s="46">
        <f t="shared" si="470"/>
        <v>0</v>
      </c>
      <c r="BM616" s="46">
        <v>0</v>
      </c>
      <c r="BN616" s="46">
        <f t="shared" si="471"/>
        <v>0</v>
      </c>
      <c r="BO616" s="46">
        <v>0</v>
      </c>
      <c r="BP616" s="46">
        <f t="shared" si="472"/>
        <v>0</v>
      </c>
      <c r="BQ616" s="46">
        <v>0</v>
      </c>
      <c r="BR616" s="46">
        <f t="shared" si="473"/>
        <v>0</v>
      </c>
      <c r="BS616" s="46">
        <v>0</v>
      </c>
      <c r="BT616" s="46">
        <f t="shared" si="474"/>
        <v>0</v>
      </c>
      <c r="BU616" s="46">
        <v>0</v>
      </c>
      <c r="BV616" s="46">
        <f t="shared" si="475"/>
        <v>0</v>
      </c>
      <c r="BW616" s="46">
        <v>0</v>
      </c>
      <c r="BX616" s="46">
        <f t="shared" si="476"/>
        <v>0</v>
      </c>
      <c r="BY616" s="46">
        <v>0</v>
      </c>
      <c r="BZ616" s="46">
        <f t="shared" si="477"/>
        <v>0</v>
      </c>
      <c r="CA616" s="47">
        <v>0</v>
      </c>
      <c r="CB616" s="46">
        <f t="shared" si="478"/>
        <v>0</v>
      </c>
      <c r="CC616" s="48">
        <v>0</v>
      </c>
      <c r="CD616" s="46">
        <f t="shared" si="479"/>
        <v>0</v>
      </c>
      <c r="CE616" s="49">
        <v>40</v>
      </c>
      <c r="CF616" s="50">
        <f t="shared" si="454"/>
        <v>32297.200000000001</v>
      </c>
      <c r="CG616" s="51"/>
      <c r="CH616" s="52"/>
      <c r="CI616" s="52"/>
      <c r="CJ616" s="52"/>
      <c r="CK616" s="53"/>
      <c r="CL616" s="53"/>
      <c r="CM616" s="53"/>
      <c r="CN616" s="53"/>
      <c r="CO616" s="53"/>
      <c r="CP616" s="53"/>
      <c r="CQ616" s="53"/>
      <c r="CR616" s="53"/>
      <c r="CS616" s="53">
        <f t="shared" si="461"/>
        <v>32297.200000000001</v>
      </c>
      <c r="CT616" s="53">
        <f t="shared" si="461"/>
        <v>32297.200000000001</v>
      </c>
      <c r="CU616" s="53">
        <f t="shared" si="461"/>
        <v>32297.200000000001</v>
      </c>
      <c r="CV616" s="53">
        <f t="shared" si="461"/>
        <v>32297.200000000001</v>
      </c>
      <c r="CW616" s="53">
        <f t="shared" si="461"/>
        <v>32297.200000000001</v>
      </c>
      <c r="CX616" s="53">
        <f t="shared" si="461"/>
        <v>32297.200000000001</v>
      </c>
      <c r="CY616" s="53">
        <f t="shared" si="480"/>
        <v>32297.200000000001</v>
      </c>
      <c r="CZ616" s="53">
        <f t="shared" si="480"/>
        <v>32297.200000000001</v>
      </c>
      <c r="DA616" s="53">
        <f t="shared" si="480"/>
        <v>32297.200000000001</v>
      </c>
      <c r="DB616" s="53">
        <f t="shared" si="480"/>
        <v>32297.200000000001</v>
      </c>
      <c r="DC616" s="53">
        <f t="shared" si="480"/>
        <v>32297.200000000001</v>
      </c>
      <c r="DD616" s="53">
        <f t="shared" si="480"/>
        <v>32297.200000000001</v>
      </c>
      <c r="DE616" s="53">
        <f t="shared" si="480"/>
        <v>32297.200000000001</v>
      </c>
      <c r="DF616" s="53">
        <f t="shared" si="480"/>
        <v>32297.200000000001</v>
      </c>
      <c r="DG616" s="54"/>
      <c r="DH616" s="55">
        <v>0</v>
      </c>
      <c r="DI616" s="56" t="s">
        <v>690</v>
      </c>
      <c r="DJ616" s="57"/>
      <c r="DK616" s="57"/>
      <c r="DL616" s="57"/>
      <c r="DM616" s="57"/>
      <c r="DN616" s="57"/>
      <c r="DO616" s="57"/>
      <c r="DP616" s="58"/>
      <c r="DQ616" s="58"/>
      <c r="DR616" s="58"/>
      <c r="DS616" s="58"/>
    </row>
    <row r="617" spans="1:123" x14ac:dyDescent="0.25">
      <c r="A617" s="30" t="s">
        <v>690</v>
      </c>
      <c r="B617" s="65">
        <v>2024024</v>
      </c>
      <c r="C617" s="66"/>
      <c r="D617" s="67" t="s">
        <v>1836</v>
      </c>
      <c r="E617" s="34" t="s">
        <v>616</v>
      </c>
      <c r="F617" s="34" t="s">
        <v>604</v>
      </c>
      <c r="G617" s="34" t="s">
        <v>463</v>
      </c>
      <c r="H617" s="34" t="s">
        <v>54</v>
      </c>
      <c r="I617" s="34" t="s">
        <v>490</v>
      </c>
      <c r="J617" s="34" t="s">
        <v>114</v>
      </c>
      <c r="K617" s="34" t="s">
        <v>491</v>
      </c>
      <c r="L617" s="34" t="s">
        <v>649</v>
      </c>
      <c r="M617" s="36">
        <v>1.04</v>
      </c>
      <c r="N617" s="69" t="s">
        <v>544</v>
      </c>
      <c r="O617" s="69" t="s">
        <v>30</v>
      </c>
      <c r="P617" s="37" t="s">
        <v>493</v>
      </c>
      <c r="Q617" s="38">
        <v>2024</v>
      </c>
      <c r="R617" s="39" t="s">
        <v>470</v>
      </c>
      <c r="S617" s="37" t="s">
        <v>493</v>
      </c>
      <c r="T617" s="39" t="s">
        <v>523</v>
      </c>
      <c r="U617" s="39" t="s">
        <v>524</v>
      </c>
      <c r="V617" s="39" t="s">
        <v>606</v>
      </c>
      <c r="W617" s="40" t="s">
        <v>1118</v>
      </c>
      <c r="X617" s="40" t="s">
        <v>619</v>
      </c>
      <c r="Y617" s="41"/>
      <c r="Z617" s="274"/>
      <c r="AA617" s="42"/>
      <c r="AB617" s="43">
        <v>1242200</v>
      </c>
      <c r="AC617" s="43"/>
      <c r="AD617" s="43"/>
      <c r="AE617" s="43"/>
      <c r="AF617" s="44"/>
      <c r="AG617" s="45">
        <f t="shared" si="451"/>
        <v>1242200</v>
      </c>
      <c r="AH617" s="45">
        <f t="shared" si="452"/>
        <v>1291888</v>
      </c>
      <c r="AI617" s="45">
        <f t="shared" si="455"/>
        <v>1291888</v>
      </c>
      <c r="AJ617" s="138">
        <v>0</v>
      </c>
      <c r="AK617" s="46">
        <v>0</v>
      </c>
      <c r="AL617" s="46">
        <f t="shared" si="481"/>
        <v>0</v>
      </c>
      <c r="AM617" s="46">
        <v>0</v>
      </c>
      <c r="AN617" s="46">
        <f t="shared" si="463"/>
        <v>0</v>
      </c>
      <c r="AO617" s="46">
        <v>0</v>
      </c>
      <c r="AP617" s="46">
        <f t="shared" si="482"/>
        <v>0</v>
      </c>
      <c r="AQ617" s="46">
        <v>0</v>
      </c>
      <c r="AR617" s="46">
        <f t="shared" si="483"/>
        <v>0</v>
      </c>
      <c r="AS617" s="46">
        <v>0</v>
      </c>
      <c r="AT617" s="46">
        <f t="shared" si="484"/>
        <v>0</v>
      </c>
      <c r="AU617" s="46">
        <v>0</v>
      </c>
      <c r="AV617" s="46">
        <f t="shared" si="485"/>
        <v>0</v>
      </c>
      <c r="AW617" s="46">
        <v>0</v>
      </c>
      <c r="AX617" s="46">
        <f t="shared" si="486"/>
        <v>0</v>
      </c>
      <c r="AY617" s="46">
        <v>0</v>
      </c>
      <c r="AZ617" s="46">
        <f t="shared" si="464"/>
        <v>0</v>
      </c>
      <c r="BA617" s="46">
        <v>0</v>
      </c>
      <c r="BB617" s="46">
        <f t="shared" si="465"/>
        <v>0</v>
      </c>
      <c r="BC617" s="46">
        <v>1242200</v>
      </c>
      <c r="BD617" s="46">
        <f t="shared" si="466"/>
        <v>1291888</v>
      </c>
      <c r="BE617" s="46">
        <v>0</v>
      </c>
      <c r="BF617" s="46">
        <f t="shared" si="467"/>
        <v>0</v>
      </c>
      <c r="BG617" s="46">
        <v>0</v>
      </c>
      <c r="BH617" s="46">
        <f t="shared" si="468"/>
        <v>0</v>
      </c>
      <c r="BI617" s="46">
        <v>0</v>
      </c>
      <c r="BJ617" s="46">
        <f t="shared" si="469"/>
        <v>0</v>
      </c>
      <c r="BK617" s="46">
        <v>0</v>
      </c>
      <c r="BL617" s="46">
        <f t="shared" si="470"/>
        <v>0</v>
      </c>
      <c r="BM617" s="46">
        <v>0</v>
      </c>
      <c r="BN617" s="46">
        <f t="shared" si="471"/>
        <v>0</v>
      </c>
      <c r="BO617" s="46">
        <v>0</v>
      </c>
      <c r="BP617" s="46">
        <f t="shared" si="472"/>
        <v>0</v>
      </c>
      <c r="BQ617" s="46">
        <v>0</v>
      </c>
      <c r="BR617" s="46">
        <f t="shared" si="473"/>
        <v>0</v>
      </c>
      <c r="BS617" s="46">
        <v>0</v>
      </c>
      <c r="BT617" s="46">
        <f t="shared" si="474"/>
        <v>0</v>
      </c>
      <c r="BU617" s="46">
        <v>0</v>
      </c>
      <c r="BV617" s="46">
        <f t="shared" si="475"/>
        <v>0</v>
      </c>
      <c r="BW617" s="46">
        <v>0</v>
      </c>
      <c r="BX617" s="46">
        <f t="shared" si="476"/>
        <v>0</v>
      </c>
      <c r="BY617" s="46">
        <v>0</v>
      </c>
      <c r="BZ617" s="46">
        <f t="shared" si="477"/>
        <v>0</v>
      </c>
      <c r="CA617" s="47">
        <v>0</v>
      </c>
      <c r="CB617" s="46">
        <f t="shared" si="478"/>
        <v>0</v>
      </c>
      <c r="CC617" s="48">
        <v>0</v>
      </c>
      <c r="CD617" s="46">
        <f t="shared" si="479"/>
        <v>0</v>
      </c>
      <c r="CE617" s="49">
        <v>40</v>
      </c>
      <c r="CF617" s="50">
        <f t="shared" si="454"/>
        <v>32297.200000000001</v>
      </c>
      <c r="CG617" s="51"/>
      <c r="CH617" s="52"/>
      <c r="CI617" s="52"/>
      <c r="CJ617" s="52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>
        <f>$CF617</f>
        <v>32297.200000000001</v>
      </c>
      <c r="CU617" s="53">
        <f>$CF617</f>
        <v>32297.200000000001</v>
      </c>
      <c r="CV617" s="53">
        <f>$CF617</f>
        <v>32297.200000000001</v>
      </c>
      <c r="CW617" s="53">
        <f>$CF617</f>
        <v>32297.200000000001</v>
      </c>
      <c r="CX617" s="53">
        <f>$CF617</f>
        <v>32297.200000000001</v>
      </c>
      <c r="CY617" s="53">
        <f t="shared" si="480"/>
        <v>32297.200000000001</v>
      </c>
      <c r="CZ617" s="53">
        <f t="shared" si="480"/>
        <v>32297.200000000001</v>
      </c>
      <c r="DA617" s="53">
        <f t="shared" si="480"/>
        <v>32297.200000000001</v>
      </c>
      <c r="DB617" s="53">
        <f t="shared" si="480"/>
        <v>32297.200000000001</v>
      </c>
      <c r="DC617" s="53">
        <f t="shared" si="480"/>
        <v>32297.200000000001</v>
      </c>
      <c r="DD617" s="53">
        <f t="shared" si="480"/>
        <v>32297.200000000001</v>
      </c>
      <c r="DE617" s="53">
        <f t="shared" si="480"/>
        <v>32297.200000000001</v>
      </c>
      <c r="DF617" s="53">
        <f t="shared" si="480"/>
        <v>32297.200000000001</v>
      </c>
      <c r="DG617" s="54"/>
      <c r="DH617" s="55">
        <v>0</v>
      </c>
      <c r="DI617" s="56" t="s">
        <v>690</v>
      </c>
      <c r="DJ617" s="57"/>
      <c r="DK617" s="57"/>
      <c r="DL617" s="57"/>
      <c r="DM617" s="57"/>
      <c r="DN617" s="57"/>
      <c r="DO617" s="57"/>
      <c r="DP617" s="58"/>
      <c r="DQ617" s="58"/>
      <c r="DR617" s="58"/>
      <c r="DS617" s="58"/>
    </row>
    <row r="618" spans="1:123" x14ac:dyDescent="0.25">
      <c r="A618" s="30" t="s">
        <v>690</v>
      </c>
      <c r="B618" s="65">
        <v>2024025</v>
      </c>
      <c r="C618" s="66"/>
      <c r="D618" s="67" t="s">
        <v>1837</v>
      </c>
      <c r="E618" s="34" t="s">
        <v>616</v>
      </c>
      <c r="F618" s="34" t="s">
        <v>604</v>
      </c>
      <c r="G618" s="34" t="s">
        <v>463</v>
      </c>
      <c r="H618" s="34" t="s">
        <v>54</v>
      </c>
      <c r="I618" s="34" t="s">
        <v>490</v>
      </c>
      <c r="J618" s="34" t="s">
        <v>114</v>
      </c>
      <c r="K618" s="34" t="s">
        <v>491</v>
      </c>
      <c r="L618" s="34" t="s">
        <v>649</v>
      </c>
      <c r="M618" s="36">
        <v>1.04</v>
      </c>
      <c r="N618" s="69" t="s">
        <v>544</v>
      </c>
      <c r="O618" s="69" t="s">
        <v>30</v>
      </c>
      <c r="P618" s="37" t="s">
        <v>493</v>
      </c>
      <c r="Q618" s="38">
        <v>2024</v>
      </c>
      <c r="R618" s="39" t="s">
        <v>470</v>
      </c>
      <c r="S618" s="37" t="s">
        <v>493</v>
      </c>
      <c r="T618" s="39" t="s">
        <v>523</v>
      </c>
      <c r="U618" s="39" t="s">
        <v>524</v>
      </c>
      <c r="V618" s="39" t="s">
        <v>606</v>
      </c>
      <c r="W618" s="40" t="s">
        <v>1118</v>
      </c>
      <c r="X618" s="40" t="s">
        <v>619</v>
      </c>
      <c r="Y618" s="41"/>
      <c r="Z618" s="274"/>
      <c r="AA618" s="42"/>
      <c r="AB618" s="43">
        <v>1242200</v>
      </c>
      <c r="AC618" s="43"/>
      <c r="AD618" s="43"/>
      <c r="AE618" s="43"/>
      <c r="AF618" s="44"/>
      <c r="AG618" s="45">
        <f t="shared" si="451"/>
        <v>1242200</v>
      </c>
      <c r="AH618" s="45">
        <f t="shared" si="452"/>
        <v>1291888</v>
      </c>
      <c r="AI618" s="45">
        <f t="shared" si="455"/>
        <v>1291888</v>
      </c>
      <c r="AJ618" s="138">
        <v>0</v>
      </c>
      <c r="AK618" s="46">
        <v>0</v>
      </c>
      <c r="AL618" s="46">
        <f t="shared" si="481"/>
        <v>0</v>
      </c>
      <c r="AM618" s="46">
        <v>0</v>
      </c>
      <c r="AN618" s="46">
        <f t="shared" si="463"/>
        <v>0</v>
      </c>
      <c r="AO618" s="46">
        <v>0</v>
      </c>
      <c r="AP618" s="46">
        <f t="shared" si="482"/>
        <v>0</v>
      </c>
      <c r="AQ618" s="46">
        <v>0</v>
      </c>
      <c r="AR618" s="46">
        <f t="shared" si="483"/>
        <v>0</v>
      </c>
      <c r="AS618" s="46">
        <v>0</v>
      </c>
      <c r="AT618" s="46">
        <f t="shared" si="484"/>
        <v>0</v>
      </c>
      <c r="AU618" s="46">
        <v>0</v>
      </c>
      <c r="AV618" s="46">
        <f t="shared" si="485"/>
        <v>0</v>
      </c>
      <c r="AW618" s="46">
        <v>0</v>
      </c>
      <c r="AX618" s="46">
        <f t="shared" si="486"/>
        <v>0</v>
      </c>
      <c r="AY618" s="46">
        <v>0</v>
      </c>
      <c r="AZ618" s="46">
        <f t="shared" si="464"/>
        <v>0</v>
      </c>
      <c r="BA618" s="46">
        <v>0</v>
      </c>
      <c r="BB618" s="46">
        <f t="shared" si="465"/>
        <v>0</v>
      </c>
      <c r="BC618" s="46">
        <v>0</v>
      </c>
      <c r="BD618" s="46">
        <f t="shared" si="466"/>
        <v>0</v>
      </c>
      <c r="BE618" s="46">
        <v>1242200</v>
      </c>
      <c r="BF618" s="46">
        <f t="shared" si="467"/>
        <v>1291888</v>
      </c>
      <c r="BG618" s="46">
        <v>0</v>
      </c>
      <c r="BH618" s="46">
        <f t="shared" si="468"/>
        <v>0</v>
      </c>
      <c r="BI618" s="46">
        <v>0</v>
      </c>
      <c r="BJ618" s="46">
        <f t="shared" si="469"/>
        <v>0</v>
      </c>
      <c r="BK618" s="46">
        <v>0</v>
      </c>
      <c r="BL618" s="46">
        <f t="shared" si="470"/>
        <v>0</v>
      </c>
      <c r="BM618" s="46">
        <v>0</v>
      </c>
      <c r="BN618" s="46">
        <f t="shared" si="471"/>
        <v>0</v>
      </c>
      <c r="BO618" s="46">
        <v>0</v>
      </c>
      <c r="BP618" s="46">
        <f t="shared" si="472"/>
        <v>0</v>
      </c>
      <c r="BQ618" s="46">
        <v>0</v>
      </c>
      <c r="BR618" s="46">
        <f t="shared" si="473"/>
        <v>0</v>
      </c>
      <c r="BS618" s="46">
        <v>0</v>
      </c>
      <c r="BT618" s="46">
        <f t="shared" si="474"/>
        <v>0</v>
      </c>
      <c r="BU618" s="46">
        <v>0</v>
      </c>
      <c r="BV618" s="46">
        <f t="shared" si="475"/>
        <v>0</v>
      </c>
      <c r="BW618" s="46">
        <v>0</v>
      </c>
      <c r="BX618" s="46">
        <f t="shared" si="476"/>
        <v>0</v>
      </c>
      <c r="BY618" s="46">
        <v>0</v>
      </c>
      <c r="BZ618" s="46">
        <f t="shared" si="477"/>
        <v>0</v>
      </c>
      <c r="CA618" s="47">
        <v>0</v>
      </c>
      <c r="CB618" s="46">
        <f t="shared" si="478"/>
        <v>0</v>
      </c>
      <c r="CC618" s="48">
        <v>0</v>
      </c>
      <c r="CD618" s="46">
        <f t="shared" si="479"/>
        <v>0</v>
      </c>
      <c r="CE618" s="49">
        <v>40</v>
      </c>
      <c r="CF618" s="50">
        <f t="shared" si="454"/>
        <v>32297.200000000001</v>
      </c>
      <c r="CG618" s="51"/>
      <c r="CH618" s="52"/>
      <c r="CI618" s="52"/>
      <c r="CJ618" s="52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>
        <f>$CF618</f>
        <v>32297.200000000001</v>
      </c>
      <c r="CV618" s="53">
        <f>$CF618</f>
        <v>32297.200000000001</v>
      </c>
      <c r="CW618" s="53">
        <f>$CF618</f>
        <v>32297.200000000001</v>
      </c>
      <c r="CX618" s="53">
        <f>$CF618</f>
        <v>32297.200000000001</v>
      </c>
      <c r="CY618" s="53">
        <f t="shared" si="480"/>
        <v>32297.200000000001</v>
      </c>
      <c r="CZ618" s="53">
        <f t="shared" si="480"/>
        <v>32297.200000000001</v>
      </c>
      <c r="DA618" s="53">
        <f t="shared" si="480"/>
        <v>32297.200000000001</v>
      </c>
      <c r="DB618" s="53">
        <f t="shared" si="480"/>
        <v>32297.200000000001</v>
      </c>
      <c r="DC618" s="53">
        <f t="shared" si="480"/>
        <v>32297.200000000001</v>
      </c>
      <c r="DD618" s="53">
        <f t="shared" si="480"/>
        <v>32297.200000000001</v>
      </c>
      <c r="DE618" s="53">
        <f t="shared" si="480"/>
        <v>32297.200000000001</v>
      </c>
      <c r="DF618" s="53">
        <f t="shared" si="480"/>
        <v>32297.200000000001</v>
      </c>
      <c r="DG618" s="54"/>
      <c r="DH618" s="55">
        <v>0</v>
      </c>
      <c r="DI618" s="56" t="s">
        <v>690</v>
      </c>
      <c r="DJ618" s="57"/>
      <c r="DK618" s="57"/>
      <c r="DL618" s="57"/>
      <c r="DM618" s="57"/>
      <c r="DN618" s="57"/>
      <c r="DO618" s="57"/>
      <c r="DP618" s="58"/>
      <c r="DQ618" s="58"/>
      <c r="DR618" s="58"/>
      <c r="DS618" s="58"/>
    </row>
    <row r="619" spans="1:123" x14ac:dyDescent="0.25">
      <c r="A619" s="30" t="s">
        <v>690</v>
      </c>
      <c r="B619" s="65">
        <v>2024026</v>
      </c>
      <c r="C619" s="66"/>
      <c r="D619" s="67" t="s">
        <v>1838</v>
      </c>
      <c r="E619" s="34" t="s">
        <v>616</v>
      </c>
      <c r="F619" s="34" t="s">
        <v>604</v>
      </c>
      <c r="G619" s="34" t="s">
        <v>463</v>
      </c>
      <c r="H619" s="34" t="s">
        <v>54</v>
      </c>
      <c r="I619" s="34" t="s">
        <v>490</v>
      </c>
      <c r="J619" s="34" t="s">
        <v>114</v>
      </c>
      <c r="K619" s="34" t="s">
        <v>491</v>
      </c>
      <c r="L619" s="34" t="s">
        <v>649</v>
      </c>
      <c r="M619" s="36">
        <v>1.04</v>
      </c>
      <c r="N619" s="69" t="s">
        <v>544</v>
      </c>
      <c r="O619" s="69" t="s">
        <v>30</v>
      </c>
      <c r="P619" s="37" t="s">
        <v>493</v>
      </c>
      <c r="Q619" s="38">
        <v>2024</v>
      </c>
      <c r="R619" s="39" t="s">
        <v>470</v>
      </c>
      <c r="S619" s="37" t="s">
        <v>493</v>
      </c>
      <c r="T619" s="39" t="s">
        <v>523</v>
      </c>
      <c r="U619" s="39" t="s">
        <v>524</v>
      </c>
      <c r="V619" s="39" t="s">
        <v>606</v>
      </c>
      <c r="W619" s="40" t="s">
        <v>1118</v>
      </c>
      <c r="X619" s="40" t="s">
        <v>619</v>
      </c>
      <c r="Y619" s="41"/>
      <c r="Z619" s="274"/>
      <c r="AA619" s="42"/>
      <c r="AB619" s="43">
        <v>1242200</v>
      </c>
      <c r="AC619" s="43"/>
      <c r="AD619" s="43"/>
      <c r="AE619" s="43"/>
      <c r="AF619" s="44"/>
      <c r="AG619" s="45">
        <f t="shared" si="451"/>
        <v>1242200</v>
      </c>
      <c r="AH619" s="45">
        <f t="shared" si="452"/>
        <v>1291888</v>
      </c>
      <c r="AI619" s="45">
        <f t="shared" si="455"/>
        <v>1291888</v>
      </c>
      <c r="AJ619" s="138">
        <v>0</v>
      </c>
      <c r="AK619" s="46">
        <v>0</v>
      </c>
      <c r="AL619" s="46">
        <f t="shared" si="481"/>
        <v>0</v>
      </c>
      <c r="AM619" s="46">
        <v>0</v>
      </c>
      <c r="AN619" s="46">
        <f t="shared" si="463"/>
        <v>0</v>
      </c>
      <c r="AO619" s="46">
        <v>0</v>
      </c>
      <c r="AP619" s="46">
        <f t="shared" si="482"/>
        <v>0</v>
      </c>
      <c r="AQ619" s="46">
        <v>0</v>
      </c>
      <c r="AR619" s="46">
        <f t="shared" si="483"/>
        <v>0</v>
      </c>
      <c r="AS619" s="46">
        <v>0</v>
      </c>
      <c r="AT619" s="46">
        <f t="shared" si="484"/>
        <v>0</v>
      </c>
      <c r="AU619" s="46">
        <v>0</v>
      </c>
      <c r="AV619" s="46">
        <f t="shared" si="485"/>
        <v>0</v>
      </c>
      <c r="AW619" s="46">
        <v>0</v>
      </c>
      <c r="AX619" s="46">
        <f t="shared" si="486"/>
        <v>0</v>
      </c>
      <c r="AY619" s="46">
        <v>0</v>
      </c>
      <c r="AZ619" s="46">
        <f t="shared" si="464"/>
        <v>0</v>
      </c>
      <c r="BA619" s="46">
        <v>0</v>
      </c>
      <c r="BB619" s="46">
        <f t="shared" si="465"/>
        <v>0</v>
      </c>
      <c r="BC619" s="46">
        <v>0</v>
      </c>
      <c r="BD619" s="46">
        <f t="shared" si="466"/>
        <v>0</v>
      </c>
      <c r="BE619" s="46">
        <v>0</v>
      </c>
      <c r="BF619" s="46">
        <f t="shared" si="467"/>
        <v>0</v>
      </c>
      <c r="BG619" s="46">
        <v>1242200</v>
      </c>
      <c r="BH619" s="46">
        <f t="shared" si="468"/>
        <v>1291888</v>
      </c>
      <c r="BI619" s="46">
        <v>0</v>
      </c>
      <c r="BJ619" s="46">
        <f t="shared" si="469"/>
        <v>0</v>
      </c>
      <c r="BK619" s="46">
        <v>0</v>
      </c>
      <c r="BL619" s="46">
        <f t="shared" si="470"/>
        <v>0</v>
      </c>
      <c r="BM619" s="46">
        <v>0</v>
      </c>
      <c r="BN619" s="46">
        <f t="shared" si="471"/>
        <v>0</v>
      </c>
      <c r="BO619" s="46">
        <v>0</v>
      </c>
      <c r="BP619" s="46">
        <f t="shared" si="472"/>
        <v>0</v>
      </c>
      <c r="BQ619" s="46">
        <v>0</v>
      </c>
      <c r="BR619" s="46">
        <f t="shared" si="473"/>
        <v>0</v>
      </c>
      <c r="BS619" s="46">
        <v>0</v>
      </c>
      <c r="BT619" s="46">
        <f t="shared" si="474"/>
        <v>0</v>
      </c>
      <c r="BU619" s="46">
        <v>0</v>
      </c>
      <c r="BV619" s="46">
        <f t="shared" si="475"/>
        <v>0</v>
      </c>
      <c r="BW619" s="46">
        <v>0</v>
      </c>
      <c r="BX619" s="46">
        <f t="shared" si="476"/>
        <v>0</v>
      </c>
      <c r="BY619" s="46">
        <v>0</v>
      </c>
      <c r="BZ619" s="46">
        <f t="shared" si="477"/>
        <v>0</v>
      </c>
      <c r="CA619" s="47">
        <v>0</v>
      </c>
      <c r="CB619" s="46">
        <f t="shared" si="478"/>
        <v>0</v>
      </c>
      <c r="CC619" s="48">
        <v>0</v>
      </c>
      <c r="CD619" s="46">
        <f t="shared" si="479"/>
        <v>0</v>
      </c>
      <c r="CE619" s="49">
        <v>40</v>
      </c>
      <c r="CF619" s="50">
        <f t="shared" si="454"/>
        <v>32297.200000000001</v>
      </c>
      <c r="CG619" s="51"/>
      <c r="CH619" s="52"/>
      <c r="CI619" s="52"/>
      <c r="CJ619" s="52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>
        <f>$CF619</f>
        <v>32297.200000000001</v>
      </c>
      <c r="CW619" s="53">
        <f>$CF619</f>
        <v>32297.200000000001</v>
      </c>
      <c r="CX619" s="53">
        <f>$CF619</f>
        <v>32297.200000000001</v>
      </c>
      <c r="CY619" s="53">
        <f t="shared" si="480"/>
        <v>32297.200000000001</v>
      </c>
      <c r="CZ619" s="53">
        <f t="shared" si="480"/>
        <v>32297.200000000001</v>
      </c>
      <c r="DA619" s="53">
        <f t="shared" si="480"/>
        <v>32297.200000000001</v>
      </c>
      <c r="DB619" s="53">
        <f t="shared" si="480"/>
        <v>32297.200000000001</v>
      </c>
      <c r="DC619" s="53">
        <f t="shared" si="480"/>
        <v>32297.200000000001</v>
      </c>
      <c r="DD619" s="53">
        <f t="shared" si="480"/>
        <v>32297.200000000001</v>
      </c>
      <c r="DE619" s="53">
        <f t="shared" si="480"/>
        <v>32297.200000000001</v>
      </c>
      <c r="DF619" s="53">
        <f t="shared" si="480"/>
        <v>32297.200000000001</v>
      </c>
      <c r="DG619" s="54"/>
      <c r="DH619" s="55">
        <v>0</v>
      </c>
      <c r="DI619" s="56" t="s">
        <v>690</v>
      </c>
      <c r="DJ619" s="57"/>
      <c r="DK619" s="57"/>
      <c r="DL619" s="57"/>
      <c r="DM619" s="57"/>
      <c r="DN619" s="57"/>
      <c r="DO619" s="57"/>
      <c r="DP619" s="58"/>
      <c r="DQ619" s="58"/>
      <c r="DR619" s="58"/>
      <c r="DS619" s="58"/>
    </row>
    <row r="620" spans="1:123" x14ac:dyDescent="0.25">
      <c r="A620" s="30" t="s">
        <v>690</v>
      </c>
      <c r="B620" s="65">
        <v>2024027</v>
      </c>
      <c r="C620" s="66"/>
      <c r="D620" s="67" t="s">
        <v>1839</v>
      </c>
      <c r="E620" s="34" t="s">
        <v>616</v>
      </c>
      <c r="F620" s="34" t="s">
        <v>604</v>
      </c>
      <c r="G620" s="34" t="s">
        <v>463</v>
      </c>
      <c r="H620" s="34" t="s">
        <v>54</v>
      </c>
      <c r="I620" s="34" t="s">
        <v>490</v>
      </c>
      <c r="J620" s="34" t="s">
        <v>114</v>
      </c>
      <c r="K620" s="34" t="s">
        <v>491</v>
      </c>
      <c r="L620" s="34" t="s">
        <v>649</v>
      </c>
      <c r="M620" s="36">
        <v>1.04</v>
      </c>
      <c r="N620" s="69" t="s">
        <v>544</v>
      </c>
      <c r="O620" s="69" t="s">
        <v>30</v>
      </c>
      <c r="P620" s="37" t="s">
        <v>493</v>
      </c>
      <c r="Q620" s="38">
        <v>2024</v>
      </c>
      <c r="R620" s="39" t="s">
        <v>470</v>
      </c>
      <c r="S620" s="37" t="s">
        <v>493</v>
      </c>
      <c r="T620" s="39" t="s">
        <v>523</v>
      </c>
      <c r="U620" s="39" t="s">
        <v>524</v>
      </c>
      <c r="V620" s="39" t="s">
        <v>606</v>
      </c>
      <c r="W620" s="40" t="s">
        <v>1118</v>
      </c>
      <c r="X620" s="40" t="s">
        <v>619</v>
      </c>
      <c r="Y620" s="41"/>
      <c r="Z620" s="274"/>
      <c r="AA620" s="42"/>
      <c r="AB620" s="43">
        <v>1242200</v>
      </c>
      <c r="AC620" s="43"/>
      <c r="AD620" s="43"/>
      <c r="AE620" s="43"/>
      <c r="AF620" s="44"/>
      <c r="AG620" s="45">
        <f t="shared" si="451"/>
        <v>1242200</v>
      </c>
      <c r="AH620" s="45">
        <f t="shared" si="452"/>
        <v>1291888</v>
      </c>
      <c r="AI620" s="45">
        <f t="shared" si="455"/>
        <v>1291888</v>
      </c>
      <c r="AJ620" s="138">
        <v>0</v>
      </c>
      <c r="AK620" s="46">
        <v>0</v>
      </c>
      <c r="AL620" s="46">
        <f t="shared" si="481"/>
        <v>0</v>
      </c>
      <c r="AM620" s="46">
        <v>0</v>
      </c>
      <c r="AN620" s="46">
        <f t="shared" si="463"/>
        <v>0</v>
      </c>
      <c r="AO620" s="46">
        <v>0</v>
      </c>
      <c r="AP620" s="46">
        <f t="shared" si="482"/>
        <v>0</v>
      </c>
      <c r="AQ620" s="46">
        <v>0</v>
      </c>
      <c r="AR620" s="46">
        <f t="shared" si="483"/>
        <v>0</v>
      </c>
      <c r="AS620" s="46">
        <v>0</v>
      </c>
      <c r="AT620" s="46">
        <f t="shared" si="484"/>
        <v>0</v>
      </c>
      <c r="AU620" s="46">
        <v>0</v>
      </c>
      <c r="AV620" s="46">
        <f t="shared" si="485"/>
        <v>0</v>
      </c>
      <c r="AW620" s="46">
        <v>0</v>
      </c>
      <c r="AX620" s="46">
        <f t="shared" si="486"/>
        <v>0</v>
      </c>
      <c r="AY620" s="46">
        <v>0</v>
      </c>
      <c r="AZ620" s="46">
        <f t="shared" si="464"/>
        <v>0</v>
      </c>
      <c r="BA620" s="46">
        <v>0</v>
      </c>
      <c r="BB620" s="46">
        <f t="shared" si="465"/>
        <v>0</v>
      </c>
      <c r="BC620" s="46">
        <v>0</v>
      </c>
      <c r="BD620" s="46">
        <f t="shared" si="466"/>
        <v>0</v>
      </c>
      <c r="BE620" s="46">
        <v>0</v>
      </c>
      <c r="BF620" s="46">
        <f t="shared" si="467"/>
        <v>0</v>
      </c>
      <c r="BG620" s="46">
        <v>0</v>
      </c>
      <c r="BH620" s="46">
        <f t="shared" si="468"/>
        <v>0</v>
      </c>
      <c r="BI620" s="46">
        <v>1242200</v>
      </c>
      <c r="BJ620" s="46">
        <f t="shared" si="469"/>
        <v>1291888</v>
      </c>
      <c r="BK620" s="46"/>
      <c r="BL620" s="46">
        <f t="shared" si="470"/>
        <v>0</v>
      </c>
      <c r="BM620" s="46">
        <v>0</v>
      </c>
      <c r="BN620" s="46">
        <f t="shared" si="471"/>
        <v>0</v>
      </c>
      <c r="BO620" s="46">
        <v>0</v>
      </c>
      <c r="BP620" s="46">
        <f t="shared" si="472"/>
        <v>0</v>
      </c>
      <c r="BQ620" s="46">
        <v>0</v>
      </c>
      <c r="BR620" s="46">
        <f t="shared" si="473"/>
        <v>0</v>
      </c>
      <c r="BS620" s="46">
        <v>0</v>
      </c>
      <c r="BT620" s="46">
        <f t="shared" si="474"/>
        <v>0</v>
      </c>
      <c r="BU620" s="46">
        <v>0</v>
      </c>
      <c r="BV620" s="46">
        <f t="shared" si="475"/>
        <v>0</v>
      </c>
      <c r="BW620" s="46">
        <v>0</v>
      </c>
      <c r="BX620" s="46">
        <f t="shared" si="476"/>
        <v>0</v>
      </c>
      <c r="BY620" s="46">
        <v>0</v>
      </c>
      <c r="BZ620" s="46">
        <f t="shared" si="477"/>
        <v>0</v>
      </c>
      <c r="CA620" s="47">
        <v>0</v>
      </c>
      <c r="CB620" s="46">
        <f t="shared" si="478"/>
        <v>0</v>
      </c>
      <c r="CC620" s="48">
        <v>0</v>
      </c>
      <c r="CD620" s="46">
        <f t="shared" si="479"/>
        <v>0</v>
      </c>
      <c r="CE620" s="49">
        <v>40</v>
      </c>
      <c r="CF620" s="50">
        <f t="shared" si="454"/>
        <v>32297.200000000001</v>
      </c>
      <c r="CG620" s="51"/>
      <c r="CH620" s="52"/>
      <c r="CI620" s="52"/>
      <c r="CJ620" s="52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>
        <f>$CF620</f>
        <v>32297.200000000001</v>
      </c>
      <c r="CX620" s="53">
        <f>$CF620</f>
        <v>32297.200000000001</v>
      </c>
      <c r="CY620" s="53">
        <f t="shared" si="480"/>
        <v>32297.200000000001</v>
      </c>
      <c r="CZ620" s="53">
        <f t="shared" si="480"/>
        <v>32297.200000000001</v>
      </c>
      <c r="DA620" s="53">
        <f t="shared" si="480"/>
        <v>32297.200000000001</v>
      </c>
      <c r="DB620" s="53">
        <f t="shared" si="480"/>
        <v>32297.200000000001</v>
      </c>
      <c r="DC620" s="53">
        <f t="shared" si="480"/>
        <v>32297.200000000001</v>
      </c>
      <c r="DD620" s="53">
        <f t="shared" si="480"/>
        <v>32297.200000000001</v>
      </c>
      <c r="DE620" s="53">
        <f t="shared" si="480"/>
        <v>32297.200000000001</v>
      </c>
      <c r="DF620" s="53">
        <f t="shared" si="480"/>
        <v>32297.200000000001</v>
      </c>
      <c r="DG620" s="54"/>
      <c r="DH620" s="55">
        <v>0</v>
      </c>
      <c r="DI620" s="56" t="s">
        <v>690</v>
      </c>
      <c r="DJ620" s="57"/>
      <c r="DK620" s="57"/>
      <c r="DL620" s="57"/>
      <c r="DM620" s="57"/>
      <c r="DN620" s="57"/>
      <c r="DO620" s="57"/>
      <c r="DP620" s="58"/>
      <c r="DQ620" s="58"/>
      <c r="DR620" s="58"/>
      <c r="DS620" s="58"/>
    </row>
    <row r="621" spans="1:123" x14ac:dyDescent="0.25">
      <c r="A621" s="30" t="s">
        <v>690</v>
      </c>
      <c r="B621" s="65">
        <v>2024028</v>
      </c>
      <c r="C621" s="66"/>
      <c r="D621" s="67" t="s">
        <v>1840</v>
      </c>
      <c r="E621" s="34" t="s">
        <v>616</v>
      </c>
      <c r="F621" s="34" t="s">
        <v>604</v>
      </c>
      <c r="G621" s="34" t="s">
        <v>463</v>
      </c>
      <c r="H621" s="34" t="s">
        <v>54</v>
      </c>
      <c r="I621" s="34" t="s">
        <v>490</v>
      </c>
      <c r="J621" s="34" t="s">
        <v>114</v>
      </c>
      <c r="K621" s="34" t="s">
        <v>491</v>
      </c>
      <c r="L621" s="34" t="s">
        <v>649</v>
      </c>
      <c r="M621" s="36">
        <v>1.04</v>
      </c>
      <c r="N621" s="69" t="s">
        <v>544</v>
      </c>
      <c r="O621" s="69" t="s">
        <v>30</v>
      </c>
      <c r="P621" s="37" t="s">
        <v>493</v>
      </c>
      <c r="Q621" s="38">
        <v>2024</v>
      </c>
      <c r="R621" s="39" t="s">
        <v>470</v>
      </c>
      <c r="S621" s="37" t="s">
        <v>493</v>
      </c>
      <c r="T621" s="39" t="s">
        <v>523</v>
      </c>
      <c r="U621" s="39" t="s">
        <v>524</v>
      </c>
      <c r="V621" s="39" t="s">
        <v>606</v>
      </c>
      <c r="W621" s="40" t="s">
        <v>1118</v>
      </c>
      <c r="X621" s="40" t="s">
        <v>619</v>
      </c>
      <c r="Y621" s="41"/>
      <c r="Z621" s="274"/>
      <c r="AA621" s="42"/>
      <c r="AB621" s="43">
        <v>1242200</v>
      </c>
      <c r="AC621" s="43"/>
      <c r="AD621" s="43"/>
      <c r="AE621" s="43"/>
      <c r="AF621" s="44"/>
      <c r="AG621" s="45">
        <f t="shared" si="451"/>
        <v>1242200</v>
      </c>
      <c r="AH621" s="45">
        <f t="shared" si="452"/>
        <v>1291888</v>
      </c>
      <c r="AI621" s="45">
        <f t="shared" si="455"/>
        <v>1291888</v>
      </c>
      <c r="AJ621" s="138">
        <v>0</v>
      </c>
      <c r="AK621" s="46">
        <v>0</v>
      </c>
      <c r="AL621" s="46">
        <f t="shared" si="481"/>
        <v>0</v>
      </c>
      <c r="AM621" s="46">
        <v>0</v>
      </c>
      <c r="AN621" s="46">
        <f t="shared" si="463"/>
        <v>0</v>
      </c>
      <c r="AO621" s="46">
        <v>0</v>
      </c>
      <c r="AP621" s="46">
        <f t="shared" si="482"/>
        <v>0</v>
      </c>
      <c r="AQ621" s="46">
        <v>0</v>
      </c>
      <c r="AR621" s="46">
        <f t="shared" si="483"/>
        <v>0</v>
      </c>
      <c r="AS621" s="46">
        <v>0</v>
      </c>
      <c r="AT621" s="46">
        <f t="shared" si="484"/>
        <v>0</v>
      </c>
      <c r="AU621" s="46">
        <v>0</v>
      </c>
      <c r="AV621" s="46">
        <f t="shared" si="485"/>
        <v>0</v>
      </c>
      <c r="AW621" s="46">
        <v>0</v>
      </c>
      <c r="AX621" s="46">
        <f t="shared" si="486"/>
        <v>0</v>
      </c>
      <c r="AY621" s="46">
        <v>0</v>
      </c>
      <c r="AZ621" s="46">
        <f t="shared" si="464"/>
        <v>0</v>
      </c>
      <c r="BA621" s="46">
        <v>0</v>
      </c>
      <c r="BB621" s="46">
        <f t="shared" si="465"/>
        <v>0</v>
      </c>
      <c r="BC621" s="46">
        <v>0</v>
      </c>
      <c r="BD621" s="46">
        <f t="shared" si="466"/>
        <v>0</v>
      </c>
      <c r="BE621" s="46">
        <v>0</v>
      </c>
      <c r="BF621" s="46">
        <f t="shared" si="467"/>
        <v>0</v>
      </c>
      <c r="BG621" s="46">
        <v>0</v>
      </c>
      <c r="BH621" s="46">
        <f t="shared" si="468"/>
        <v>0</v>
      </c>
      <c r="BI621" s="46">
        <v>0</v>
      </c>
      <c r="BJ621" s="46">
        <f t="shared" si="469"/>
        <v>0</v>
      </c>
      <c r="BK621" s="46">
        <v>1242200</v>
      </c>
      <c r="BL621" s="46">
        <f t="shared" si="470"/>
        <v>1291888</v>
      </c>
      <c r="BM621" s="46">
        <v>0</v>
      </c>
      <c r="BN621" s="46">
        <f t="shared" si="471"/>
        <v>0</v>
      </c>
      <c r="BO621" s="46">
        <v>0</v>
      </c>
      <c r="BP621" s="46">
        <f t="shared" si="472"/>
        <v>0</v>
      </c>
      <c r="BQ621" s="46">
        <v>0</v>
      </c>
      <c r="BR621" s="46">
        <f t="shared" si="473"/>
        <v>0</v>
      </c>
      <c r="BS621" s="46">
        <v>0</v>
      </c>
      <c r="BT621" s="46">
        <f t="shared" si="474"/>
        <v>0</v>
      </c>
      <c r="BU621" s="46">
        <v>0</v>
      </c>
      <c r="BV621" s="46">
        <f t="shared" si="475"/>
        <v>0</v>
      </c>
      <c r="BW621" s="46">
        <v>0</v>
      </c>
      <c r="BX621" s="46">
        <f t="shared" si="476"/>
        <v>0</v>
      </c>
      <c r="BY621" s="46">
        <v>0</v>
      </c>
      <c r="BZ621" s="46">
        <f t="shared" si="477"/>
        <v>0</v>
      </c>
      <c r="CA621" s="47">
        <v>0</v>
      </c>
      <c r="CB621" s="46">
        <f t="shared" si="478"/>
        <v>0</v>
      </c>
      <c r="CC621" s="48">
        <v>0</v>
      </c>
      <c r="CD621" s="46">
        <f t="shared" si="479"/>
        <v>0</v>
      </c>
      <c r="CE621" s="49">
        <v>40</v>
      </c>
      <c r="CF621" s="50">
        <f t="shared" si="454"/>
        <v>32297.200000000001</v>
      </c>
      <c r="CG621" s="51"/>
      <c r="CH621" s="52"/>
      <c r="CI621" s="52"/>
      <c r="CJ621" s="52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>
        <f>$CF621</f>
        <v>32297.200000000001</v>
      </c>
      <c r="CY621" s="53">
        <f t="shared" si="480"/>
        <v>32297.200000000001</v>
      </c>
      <c r="CZ621" s="53">
        <f t="shared" si="480"/>
        <v>32297.200000000001</v>
      </c>
      <c r="DA621" s="53">
        <f t="shared" si="480"/>
        <v>32297.200000000001</v>
      </c>
      <c r="DB621" s="53">
        <f t="shared" si="480"/>
        <v>32297.200000000001</v>
      </c>
      <c r="DC621" s="53">
        <f t="shared" si="480"/>
        <v>32297.200000000001</v>
      </c>
      <c r="DD621" s="53">
        <f t="shared" si="480"/>
        <v>32297.200000000001</v>
      </c>
      <c r="DE621" s="53">
        <f t="shared" si="480"/>
        <v>32297.200000000001</v>
      </c>
      <c r="DF621" s="53">
        <f t="shared" si="480"/>
        <v>32297.200000000001</v>
      </c>
      <c r="DG621" s="54"/>
      <c r="DH621" s="55">
        <v>0</v>
      </c>
      <c r="DI621" s="56" t="s">
        <v>690</v>
      </c>
      <c r="DJ621" s="57"/>
      <c r="DK621" s="57"/>
      <c r="DL621" s="57"/>
      <c r="DM621" s="57"/>
      <c r="DN621" s="57"/>
      <c r="DO621" s="57"/>
      <c r="DP621" s="58"/>
      <c r="DQ621" s="58"/>
      <c r="DR621" s="58"/>
      <c r="DS621" s="58"/>
    </row>
    <row r="622" spans="1:123" x14ac:dyDescent="0.25">
      <c r="A622" s="30" t="s">
        <v>690</v>
      </c>
      <c r="B622" s="65">
        <v>2024029</v>
      </c>
      <c r="C622" s="66"/>
      <c r="D622" s="67" t="s">
        <v>1841</v>
      </c>
      <c r="E622" s="34" t="s">
        <v>616</v>
      </c>
      <c r="F622" s="34" t="s">
        <v>604</v>
      </c>
      <c r="G622" s="34" t="s">
        <v>463</v>
      </c>
      <c r="H622" s="34" t="s">
        <v>54</v>
      </c>
      <c r="I622" s="34" t="s">
        <v>490</v>
      </c>
      <c r="J622" s="34" t="s">
        <v>114</v>
      </c>
      <c r="K622" s="34" t="s">
        <v>491</v>
      </c>
      <c r="L622" s="34" t="s">
        <v>649</v>
      </c>
      <c r="M622" s="36">
        <v>1.04</v>
      </c>
      <c r="N622" s="69" t="s">
        <v>544</v>
      </c>
      <c r="O622" s="69" t="s">
        <v>30</v>
      </c>
      <c r="P622" s="37" t="s">
        <v>493</v>
      </c>
      <c r="Q622" s="38">
        <v>2024</v>
      </c>
      <c r="R622" s="39" t="s">
        <v>470</v>
      </c>
      <c r="S622" s="37" t="s">
        <v>493</v>
      </c>
      <c r="T622" s="39" t="s">
        <v>523</v>
      </c>
      <c r="U622" s="39" t="s">
        <v>524</v>
      </c>
      <c r="V622" s="39" t="s">
        <v>606</v>
      </c>
      <c r="W622" s="40" t="s">
        <v>1118</v>
      </c>
      <c r="X622" s="40" t="s">
        <v>619</v>
      </c>
      <c r="Y622" s="41"/>
      <c r="Z622" s="274"/>
      <c r="AA622" s="42"/>
      <c r="AB622" s="43">
        <v>1242200</v>
      </c>
      <c r="AC622" s="43"/>
      <c r="AD622" s="43"/>
      <c r="AE622" s="43"/>
      <c r="AF622" s="44"/>
      <c r="AG622" s="45">
        <f t="shared" si="451"/>
        <v>1242200</v>
      </c>
      <c r="AH622" s="45">
        <f t="shared" si="452"/>
        <v>1291888</v>
      </c>
      <c r="AI622" s="45">
        <f t="shared" si="455"/>
        <v>1291888</v>
      </c>
      <c r="AJ622" s="138">
        <v>0</v>
      </c>
      <c r="AK622" s="46">
        <v>0</v>
      </c>
      <c r="AL622" s="46">
        <f t="shared" si="481"/>
        <v>0</v>
      </c>
      <c r="AM622" s="46">
        <v>0</v>
      </c>
      <c r="AN622" s="46">
        <f t="shared" si="463"/>
        <v>0</v>
      </c>
      <c r="AO622" s="46">
        <v>0</v>
      </c>
      <c r="AP622" s="46">
        <f t="shared" si="482"/>
        <v>0</v>
      </c>
      <c r="AQ622" s="46">
        <v>0</v>
      </c>
      <c r="AR622" s="46">
        <f t="shared" si="483"/>
        <v>0</v>
      </c>
      <c r="AS622" s="46">
        <v>0</v>
      </c>
      <c r="AT622" s="46">
        <f t="shared" si="484"/>
        <v>0</v>
      </c>
      <c r="AU622" s="46">
        <v>0</v>
      </c>
      <c r="AV622" s="46">
        <f t="shared" si="485"/>
        <v>0</v>
      </c>
      <c r="AW622" s="46">
        <v>0</v>
      </c>
      <c r="AX622" s="46">
        <f t="shared" si="486"/>
        <v>0</v>
      </c>
      <c r="AY622" s="46">
        <v>0</v>
      </c>
      <c r="AZ622" s="46">
        <f t="shared" si="464"/>
        <v>0</v>
      </c>
      <c r="BA622" s="46">
        <v>0</v>
      </c>
      <c r="BB622" s="46">
        <f t="shared" si="465"/>
        <v>0</v>
      </c>
      <c r="BC622" s="46">
        <v>0</v>
      </c>
      <c r="BD622" s="46">
        <f t="shared" si="466"/>
        <v>0</v>
      </c>
      <c r="BE622" s="46">
        <v>0</v>
      </c>
      <c r="BF622" s="46">
        <f t="shared" si="467"/>
        <v>0</v>
      </c>
      <c r="BG622" s="46">
        <v>0</v>
      </c>
      <c r="BH622" s="46">
        <f t="shared" si="468"/>
        <v>0</v>
      </c>
      <c r="BI622" s="46">
        <v>0</v>
      </c>
      <c r="BJ622" s="46">
        <f t="shared" si="469"/>
        <v>0</v>
      </c>
      <c r="BK622" s="46"/>
      <c r="BL622" s="46">
        <f t="shared" si="470"/>
        <v>0</v>
      </c>
      <c r="BM622" s="46">
        <v>1242200</v>
      </c>
      <c r="BN622" s="46">
        <f t="shared" si="471"/>
        <v>1291888</v>
      </c>
      <c r="BO622" s="46">
        <v>0</v>
      </c>
      <c r="BP622" s="46">
        <f t="shared" si="472"/>
        <v>0</v>
      </c>
      <c r="BQ622" s="46">
        <v>0</v>
      </c>
      <c r="BR622" s="46">
        <f t="shared" si="473"/>
        <v>0</v>
      </c>
      <c r="BS622" s="46">
        <v>0</v>
      </c>
      <c r="BT622" s="46">
        <f t="shared" si="474"/>
        <v>0</v>
      </c>
      <c r="BU622" s="46">
        <v>0</v>
      </c>
      <c r="BV622" s="46">
        <f t="shared" si="475"/>
        <v>0</v>
      </c>
      <c r="BW622" s="46">
        <v>0</v>
      </c>
      <c r="BX622" s="46">
        <f t="shared" si="476"/>
        <v>0</v>
      </c>
      <c r="BY622" s="46">
        <v>0</v>
      </c>
      <c r="BZ622" s="46">
        <f t="shared" si="477"/>
        <v>0</v>
      </c>
      <c r="CA622" s="47">
        <v>0</v>
      </c>
      <c r="CB622" s="46">
        <f t="shared" si="478"/>
        <v>0</v>
      </c>
      <c r="CC622" s="48">
        <v>0</v>
      </c>
      <c r="CD622" s="46">
        <f t="shared" si="479"/>
        <v>0</v>
      </c>
      <c r="CE622" s="49">
        <v>40</v>
      </c>
      <c r="CF622" s="50">
        <f t="shared" si="454"/>
        <v>32297.200000000001</v>
      </c>
      <c r="CG622" s="51"/>
      <c r="CH622" s="52"/>
      <c r="CI622" s="52"/>
      <c r="CJ622" s="52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2"/>
      <c r="CY622" s="53">
        <f t="shared" si="480"/>
        <v>32297.200000000001</v>
      </c>
      <c r="CZ622" s="53">
        <f t="shared" si="480"/>
        <v>32297.200000000001</v>
      </c>
      <c r="DA622" s="53">
        <f t="shared" si="480"/>
        <v>32297.200000000001</v>
      </c>
      <c r="DB622" s="53">
        <f t="shared" si="480"/>
        <v>32297.200000000001</v>
      </c>
      <c r="DC622" s="53">
        <f t="shared" si="480"/>
        <v>32297.200000000001</v>
      </c>
      <c r="DD622" s="53">
        <f t="shared" si="480"/>
        <v>32297.200000000001</v>
      </c>
      <c r="DE622" s="53">
        <f t="shared" si="480"/>
        <v>32297.200000000001</v>
      </c>
      <c r="DF622" s="53">
        <f t="shared" si="480"/>
        <v>32297.200000000001</v>
      </c>
      <c r="DG622" s="54"/>
      <c r="DH622" s="55">
        <v>0</v>
      </c>
      <c r="DI622" s="56" t="s">
        <v>690</v>
      </c>
      <c r="DJ622" s="57"/>
      <c r="DK622" s="57"/>
      <c r="DL622" s="57"/>
      <c r="DM622" s="57"/>
      <c r="DN622" s="57"/>
      <c r="DO622" s="57"/>
      <c r="DP622" s="58"/>
      <c r="DQ622" s="58"/>
      <c r="DR622" s="58"/>
      <c r="DS622" s="58"/>
    </row>
    <row r="623" spans="1:123" x14ac:dyDescent="0.25">
      <c r="A623" s="30" t="s">
        <v>690</v>
      </c>
      <c r="B623" s="65">
        <v>2024030</v>
      </c>
      <c r="C623" s="66"/>
      <c r="D623" s="67" t="s">
        <v>1842</v>
      </c>
      <c r="E623" s="34" t="s">
        <v>616</v>
      </c>
      <c r="F623" s="34" t="s">
        <v>604</v>
      </c>
      <c r="G623" s="34" t="s">
        <v>463</v>
      </c>
      <c r="H623" s="34" t="s">
        <v>54</v>
      </c>
      <c r="I623" s="34" t="s">
        <v>490</v>
      </c>
      <c r="J623" s="34" t="s">
        <v>114</v>
      </c>
      <c r="K623" s="34" t="s">
        <v>491</v>
      </c>
      <c r="L623" s="34" t="s">
        <v>649</v>
      </c>
      <c r="M623" s="36">
        <v>1.04</v>
      </c>
      <c r="N623" s="69" t="s">
        <v>544</v>
      </c>
      <c r="O623" s="69" t="s">
        <v>30</v>
      </c>
      <c r="P623" s="37" t="s">
        <v>493</v>
      </c>
      <c r="Q623" s="38">
        <v>2024</v>
      </c>
      <c r="R623" s="39" t="s">
        <v>470</v>
      </c>
      <c r="S623" s="37" t="s">
        <v>493</v>
      </c>
      <c r="T623" s="39" t="s">
        <v>523</v>
      </c>
      <c r="U623" s="39" t="s">
        <v>524</v>
      </c>
      <c r="V623" s="39" t="s">
        <v>606</v>
      </c>
      <c r="W623" s="40" t="s">
        <v>1118</v>
      </c>
      <c r="X623" s="40" t="s">
        <v>619</v>
      </c>
      <c r="Y623" s="41"/>
      <c r="Z623" s="274"/>
      <c r="AA623" s="42"/>
      <c r="AB623" s="43">
        <v>1242200</v>
      </c>
      <c r="AC623" s="43"/>
      <c r="AD623" s="43"/>
      <c r="AE623" s="43"/>
      <c r="AF623" s="44"/>
      <c r="AG623" s="45">
        <f t="shared" si="451"/>
        <v>1242200</v>
      </c>
      <c r="AH623" s="45">
        <f t="shared" si="452"/>
        <v>1291888</v>
      </c>
      <c r="AI623" s="45">
        <f t="shared" si="455"/>
        <v>1291888</v>
      </c>
      <c r="AJ623" s="138">
        <v>0</v>
      </c>
      <c r="AK623" s="46">
        <v>0</v>
      </c>
      <c r="AL623" s="46">
        <f t="shared" si="481"/>
        <v>0</v>
      </c>
      <c r="AM623" s="46">
        <v>0</v>
      </c>
      <c r="AN623" s="46">
        <f t="shared" si="463"/>
        <v>0</v>
      </c>
      <c r="AO623" s="46">
        <v>0</v>
      </c>
      <c r="AP623" s="46">
        <f t="shared" si="482"/>
        <v>0</v>
      </c>
      <c r="AQ623" s="46">
        <v>0</v>
      </c>
      <c r="AR623" s="46">
        <f t="shared" si="483"/>
        <v>0</v>
      </c>
      <c r="AS623" s="46">
        <v>0</v>
      </c>
      <c r="AT623" s="46">
        <f t="shared" si="484"/>
        <v>0</v>
      </c>
      <c r="AU623" s="46">
        <v>0</v>
      </c>
      <c r="AV623" s="46">
        <f t="shared" si="485"/>
        <v>0</v>
      </c>
      <c r="AW623" s="46">
        <v>0</v>
      </c>
      <c r="AX623" s="46">
        <f t="shared" si="486"/>
        <v>0</v>
      </c>
      <c r="AY623" s="46">
        <v>0</v>
      </c>
      <c r="AZ623" s="46">
        <f t="shared" si="464"/>
        <v>0</v>
      </c>
      <c r="BA623" s="46">
        <v>0</v>
      </c>
      <c r="BB623" s="46">
        <f t="shared" si="465"/>
        <v>0</v>
      </c>
      <c r="BC623" s="46">
        <v>0</v>
      </c>
      <c r="BD623" s="46">
        <f t="shared" si="466"/>
        <v>0</v>
      </c>
      <c r="BE623" s="46">
        <v>0</v>
      </c>
      <c r="BF623" s="46">
        <f t="shared" si="467"/>
        <v>0</v>
      </c>
      <c r="BG623" s="46">
        <v>0</v>
      </c>
      <c r="BH623" s="46">
        <f t="shared" si="468"/>
        <v>0</v>
      </c>
      <c r="BI623" s="46">
        <v>0</v>
      </c>
      <c r="BJ623" s="46">
        <f t="shared" si="469"/>
        <v>0</v>
      </c>
      <c r="BK623" s="46"/>
      <c r="BL623" s="46">
        <f t="shared" si="470"/>
        <v>0</v>
      </c>
      <c r="BM623" s="46">
        <v>0</v>
      </c>
      <c r="BN623" s="46">
        <f t="shared" si="471"/>
        <v>0</v>
      </c>
      <c r="BO623" s="46">
        <v>1242200</v>
      </c>
      <c r="BP623" s="46">
        <f t="shared" si="472"/>
        <v>1291888</v>
      </c>
      <c r="BQ623" s="46">
        <v>0</v>
      </c>
      <c r="BR623" s="46">
        <f t="shared" si="473"/>
        <v>0</v>
      </c>
      <c r="BS623" s="46">
        <v>0</v>
      </c>
      <c r="BT623" s="46">
        <f t="shared" si="474"/>
        <v>0</v>
      </c>
      <c r="BU623" s="46">
        <v>0</v>
      </c>
      <c r="BV623" s="46">
        <f t="shared" si="475"/>
        <v>0</v>
      </c>
      <c r="BW623" s="46">
        <v>0</v>
      </c>
      <c r="BX623" s="46">
        <f t="shared" si="476"/>
        <v>0</v>
      </c>
      <c r="BY623" s="46">
        <v>0</v>
      </c>
      <c r="BZ623" s="46">
        <f t="shared" si="477"/>
        <v>0</v>
      </c>
      <c r="CA623" s="47">
        <v>0</v>
      </c>
      <c r="CB623" s="46">
        <f t="shared" si="478"/>
        <v>0</v>
      </c>
      <c r="CC623" s="48">
        <v>0</v>
      </c>
      <c r="CD623" s="46">
        <f t="shared" si="479"/>
        <v>0</v>
      </c>
      <c r="CE623" s="49">
        <v>40</v>
      </c>
      <c r="CF623" s="50">
        <f t="shared" si="454"/>
        <v>32297.200000000001</v>
      </c>
      <c r="CG623" s="51"/>
      <c r="CH623" s="52"/>
      <c r="CI623" s="52"/>
      <c r="CJ623" s="52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2"/>
      <c r="CY623" s="52"/>
      <c r="CZ623" s="53">
        <f t="shared" si="480"/>
        <v>32297.200000000001</v>
      </c>
      <c r="DA623" s="53">
        <f t="shared" si="480"/>
        <v>32297.200000000001</v>
      </c>
      <c r="DB623" s="53">
        <f t="shared" si="480"/>
        <v>32297.200000000001</v>
      </c>
      <c r="DC623" s="53">
        <f t="shared" si="480"/>
        <v>32297.200000000001</v>
      </c>
      <c r="DD623" s="53">
        <f t="shared" si="480"/>
        <v>32297.200000000001</v>
      </c>
      <c r="DE623" s="53">
        <f t="shared" si="480"/>
        <v>32297.200000000001</v>
      </c>
      <c r="DF623" s="53">
        <f t="shared" si="480"/>
        <v>32297.200000000001</v>
      </c>
      <c r="DG623" s="54"/>
      <c r="DH623" s="55">
        <v>0</v>
      </c>
      <c r="DI623" s="56" t="s">
        <v>690</v>
      </c>
      <c r="DJ623" s="57"/>
      <c r="DK623" s="57"/>
      <c r="DL623" s="57"/>
      <c r="DM623" s="57"/>
      <c r="DN623" s="57"/>
      <c r="DO623" s="57"/>
      <c r="DP623" s="58"/>
      <c r="DQ623" s="58"/>
      <c r="DR623" s="58"/>
      <c r="DS623" s="58"/>
    </row>
    <row r="624" spans="1:123" x14ac:dyDescent="0.25">
      <c r="A624" s="30" t="s">
        <v>690</v>
      </c>
      <c r="B624" s="65">
        <v>2024031</v>
      </c>
      <c r="C624" s="66"/>
      <c r="D624" s="67" t="s">
        <v>1843</v>
      </c>
      <c r="E624" s="34" t="s">
        <v>616</v>
      </c>
      <c r="F624" s="34" t="s">
        <v>604</v>
      </c>
      <c r="G624" s="34" t="s">
        <v>463</v>
      </c>
      <c r="H624" s="34" t="s">
        <v>54</v>
      </c>
      <c r="I624" s="34" t="s">
        <v>490</v>
      </c>
      <c r="J624" s="34" t="s">
        <v>114</v>
      </c>
      <c r="K624" s="34" t="s">
        <v>491</v>
      </c>
      <c r="L624" s="34" t="s">
        <v>649</v>
      </c>
      <c r="M624" s="36">
        <v>1.04</v>
      </c>
      <c r="N624" s="69" t="s">
        <v>544</v>
      </c>
      <c r="O624" s="69" t="s">
        <v>30</v>
      </c>
      <c r="P624" s="37" t="s">
        <v>493</v>
      </c>
      <c r="Q624" s="38">
        <v>2024</v>
      </c>
      <c r="R624" s="39" t="s">
        <v>470</v>
      </c>
      <c r="S624" s="37" t="s">
        <v>493</v>
      </c>
      <c r="T624" s="39" t="s">
        <v>523</v>
      </c>
      <c r="U624" s="39" t="s">
        <v>524</v>
      </c>
      <c r="V624" s="39" t="s">
        <v>606</v>
      </c>
      <c r="W624" s="40" t="s">
        <v>1118</v>
      </c>
      <c r="X624" s="40" t="s">
        <v>619</v>
      </c>
      <c r="Y624" s="41"/>
      <c r="Z624" s="274"/>
      <c r="AA624" s="42"/>
      <c r="AB624" s="43">
        <v>1242200</v>
      </c>
      <c r="AC624" s="43"/>
      <c r="AD624" s="43"/>
      <c r="AE624" s="43"/>
      <c r="AF624" s="44"/>
      <c r="AG624" s="45">
        <f t="shared" si="451"/>
        <v>1242200</v>
      </c>
      <c r="AH624" s="45">
        <f t="shared" si="452"/>
        <v>1291888</v>
      </c>
      <c r="AI624" s="45">
        <f t="shared" si="455"/>
        <v>1291888</v>
      </c>
      <c r="AJ624" s="138">
        <v>0</v>
      </c>
      <c r="AK624" s="46">
        <v>0</v>
      </c>
      <c r="AL624" s="46">
        <f t="shared" si="481"/>
        <v>0</v>
      </c>
      <c r="AM624" s="46">
        <v>0</v>
      </c>
      <c r="AN624" s="46">
        <f t="shared" si="463"/>
        <v>0</v>
      </c>
      <c r="AO624" s="46">
        <v>0</v>
      </c>
      <c r="AP624" s="46">
        <f t="shared" si="482"/>
        <v>0</v>
      </c>
      <c r="AQ624" s="46">
        <v>0</v>
      </c>
      <c r="AR624" s="46">
        <f t="shared" si="483"/>
        <v>0</v>
      </c>
      <c r="AS624" s="46">
        <v>0</v>
      </c>
      <c r="AT624" s="46">
        <f t="shared" si="484"/>
        <v>0</v>
      </c>
      <c r="AU624" s="46">
        <v>0</v>
      </c>
      <c r="AV624" s="46">
        <f t="shared" si="485"/>
        <v>0</v>
      </c>
      <c r="AW624" s="46">
        <v>0</v>
      </c>
      <c r="AX624" s="46">
        <f t="shared" si="486"/>
        <v>0</v>
      </c>
      <c r="AY624" s="46">
        <v>0</v>
      </c>
      <c r="AZ624" s="46">
        <f t="shared" si="464"/>
        <v>0</v>
      </c>
      <c r="BA624" s="46">
        <v>0</v>
      </c>
      <c r="BB624" s="46">
        <f t="shared" si="465"/>
        <v>0</v>
      </c>
      <c r="BC624" s="46">
        <v>0</v>
      </c>
      <c r="BD624" s="46">
        <f t="shared" si="466"/>
        <v>0</v>
      </c>
      <c r="BE624" s="46">
        <v>0</v>
      </c>
      <c r="BF624" s="46">
        <f t="shared" si="467"/>
        <v>0</v>
      </c>
      <c r="BG624" s="46">
        <v>0</v>
      </c>
      <c r="BH624" s="46">
        <f t="shared" si="468"/>
        <v>0</v>
      </c>
      <c r="BI624" s="46">
        <v>0</v>
      </c>
      <c r="BJ624" s="46">
        <f t="shared" si="469"/>
        <v>0</v>
      </c>
      <c r="BK624" s="46"/>
      <c r="BL624" s="46">
        <f t="shared" si="470"/>
        <v>0</v>
      </c>
      <c r="BM624" s="46">
        <v>0</v>
      </c>
      <c r="BN624" s="46">
        <f t="shared" si="471"/>
        <v>0</v>
      </c>
      <c r="BO624" s="46">
        <v>0</v>
      </c>
      <c r="BP624" s="46">
        <f t="shared" si="472"/>
        <v>0</v>
      </c>
      <c r="BQ624" s="46">
        <v>1242200</v>
      </c>
      <c r="BR624" s="46">
        <f t="shared" si="473"/>
        <v>1291888</v>
      </c>
      <c r="BS624" s="46">
        <v>0</v>
      </c>
      <c r="BT624" s="46">
        <f t="shared" si="474"/>
        <v>0</v>
      </c>
      <c r="BU624" s="46">
        <v>0</v>
      </c>
      <c r="BV624" s="46">
        <f t="shared" si="475"/>
        <v>0</v>
      </c>
      <c r="BW624" s="46">
        <v>0</v>
      </c>
      <c r="BX624" s="46">
        <f t="shared" si="476"/>
        <v>0</v>
      </c>
      <c r="BY624" s="46">
        <v>0</v>
      </c>
      <c r="BZ624" s="46">
        <f t="shared" si="477"/>
        <v>0</v>
      </c>
      <c r="CA624" s="47">
        <v>0</v>
      </c>
      <c r="CB624" s="46">
        <f t="shared" si="478"/>
        <v>0</v>
      </c>
      <c r="CC624" s="48">
        <v>0</v>
      </c>
      <c r="CD624" s="46">
        <f t="shared" si="479"/>
        <v>0</v>
      </c>
      <c r="CE624" s="49">
        <v>40</v>
      </c>
      <c r="CF624" s="50">
        <f t="shared" si="454"/>
        <v>32297.200000000001</v>
      </c>
      <c r="CG624" s="51"/>
      <c r="CH624" s="52"/>
      <c r="CI624" s="52"/>
      <c r="CJ624" s="52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2"/>
      <c r="CY624" s="52"/>
      <c r="CZ624" s="52"/>
      <c r="DA624" s="53">
        <f t="shared" ref="DA624:DF624" si="487">$CF624</f>
        <v>32297.200000000001</v>
      </c>
      <c r="DB624" s="53">
        <f t="shared" si="487"/>
        <v>32297.200000000001</v>
      </c>
      <c r="DC624" s="53">
        <f t="shared" si="487"/>
        <v>32297.200000000001</v>
      </c>
      <c r="DD624" s="53">
        <f t="shared" si="487"/>
        <v>32297.200000000001</v>
      </c>
      <c r="DE624" s="53">
        <f t="shared" si="487"/>
        <v>32297.200000000001</v>
      </c>
      <c r="DF624" s="53">
        <f t="shared" si="487"/>
        <v>32297.200000000001</v>
      </c>
      <c r="DG624" s="54"/>
      <c r="DH624" s="55">
        <v>0</v>
      </c>
      <c r="DI624" s="56" t="s">
        <v>690</v>
      </c>
      <c r="DJ624" s="57"/>
      <c r="DK624" s="57"/>
      <c r="DL624" s="57"/>
      <c r="DM624" s="57"/>
      <c r="DN624" s="57"/>
      <c r="DO624" s="57"/>
      <c r="DP624" s="58"/>
      <c r="DQ624" s="58"/>
      <c r="DR624" s="58"/>
      <c r="DS624" s="58"/>
    </row>
    <row r="625" spans="1:123" x14ac:dyDescent="0.25">
      <c r="A625" s="30" t="s">
        <v>690</v>
      </c>
      <c r="B625" s="65">
        <v>2024032</v>
      </c>
      <c r="C625" s="66"/>
      <c r="D625" s="67" t="s">
        <v>1844</v>
      </c>
      <c r="E625" s="34" t="s">
        <v>616</v>
      </c>
      <c r="F625" s="34" t="s">
        <v>604</v>
      </c>
      <c r="G625" s="34" t="s">
        <v>463</v>
      </c>
      <c r="H625" s="34" t="s">
        <v>54</v>
      </c>
      <c r="I625" s="34" t="s">
        <v>490</v>
      </c>
      <c r="J625" s="34" t="s">
        <v>114</v>
      </c>
      <c r="K625" s="34" t="s">
        <v>491</v>
      </c>
      <c r="L625" s="34" t="s">
        <v>649</v>
      </c>
      <c r="M625" s="36">
        <v>1.04</v>
      </c>
      <c r="N625" s="69" t="s">
        <v>544</v>
      </c>
      <c r="O625" s="69" t="s">
        <v>30</v>
      </c>
      <c r="P625" s="37" t="s">
        <v>493</v>
      </c>
      <c r="Q625" s="38">
        <v>2024</v>
      </c>
      <c r="R625" s="39" t="s">
        <v>470</v>
      </c>
      <c r="S625" s="37" t="s">
        <v>493</v>
      </c>
      <c r="T625" s="39" t="s">
        <v>523</v>
      </c>
      <c r="U625" s="39" t="s">
        <v>524</v>
      </c>
      <c r="V625" s="39" t="s">
        <v>606</v>
      </c>
      <c r="W625" s="40" t="s">
        <v>1118</v>
      </c>
      <c r="X625" s="40" t="s">
        <v>619</v>
      </c>
      <c r="Y625" s="41"/>
      <c r="Z625" s="274"/>
      <c r="AA625" s="42"/>
      <c r="AB625" s="43">
        <v>1242200</v>
      </c>
      <c r="AC625" s="43"/>
      <c r="AD625" s="43"/>
      <c r="AE625" s="43"/>
      <c r="AF625" s="44"/>
      <c r="AG625" s="45">
        <f t="shared" si="451"/>
        <v>1242200</v>
      </c>
      <c r="AH625" s="45">
        <f t="shared" si="452"/>
        <v>1291888</v>
      </c>
      <c r="AI625" s="45">
        <f t="shared" si="455"/>
        <v>1291888</v>
      </c>
      <c r="AJ625" s="138">
        <v>0</v>
      </c>
      <c r="AK625" s="46">
        <v>0</v>
      </c>
      <c r="AL625" s="46">
        <f t="shared" si="481"/>
        <v>0</v>
      </c>
      <c r="AM625" s="46">
        <v>0</v>
      </c>
      <c r="AN625" s="46">
        <f t="shared" si="463"/>
        <v>0</v>
      </c>
      <c r="AO625" s="46">
        <v>0</v>
      </c>
      <c r="AP625" s="46">
        <f t="shared" si="482"/>
        <v>0</v>
      </c>
      <c r="AQ625" s="46">
        <v>0</v>
      </c>
      <c r="AR625" s="46">
        <f t="shared" si="483"/>
        <v>0</v>
      </c>
      <c r="AS625" s="46">
        <v>0</v>
      </c>
      <c r="AT625" s="46">
        <f t="shared" si="484"/>
        <v>0</v>
      </c>
      <c r="AU625" s="46">
        <v>0</v>
      </c>
      <c r="AV625" s="46">
        <f t="shared" si="485"/>
        <v>0</v>
      </c>
      <c r="AW625" s="46">
        <v>0</v>
      </c>
      <c r="AX625" s="46">
        <f t="shared" si="486"/>
        <v>0</v>
      </c>
      <c r="AY625" s="46">
        <v>0</v>
      </c>
      <c r="AZ625" s="46">
        <f t="shared" si="464"/>
        <v>0</v>
      </c>
      <c r="BA625" s="46">
        <v>0</v>
      </c>
      <c r="BB625" s="46">
        <f t="shared" si="465"/>
        <v>0</v>
      </c>
      <c r="BC625" s="46">
        <v>0</v>
      </c>
      <c r="BD625" s="46">
        <f t="shared" si="466"/>
        <v>0</v>
      </c>
      <c r="BE625" s="46">
        <v>0</v>
      </c>
      <c r="BF625" s="46">
        <f t="shared" si="467"/>
        <v>0</v>
      </c>
      <c r="BG625" s="46">
        <v>0</v>
      </c>
      <c r="BH625" s="46">
        <f t="shared" si="468"/>
        <v>0</v>
      </c>
      <c r="BI625" s="46">
        <v>0</v>
      </c>
      <c r="BJ625" s="46">
        <f t="shared" si="469"/>
        <v>0</v>
      </c>
      <c r="BK625" s="46"/>
      <c r="BL625" s="46">
        <f t="shared" si="470"/>
        <v>0</v>
      </c>
      <c r="BM625" s="46">
        <v>0</v>
      </c>
      <c r="BN625" s="46">
        <f t="shared" si="471"/>
        <v>0</v>
      </c>
      <c r="BO625" s="46">
        <v>0</v>
      </c>
      <c r="BP625" s="46">
        <f t="shared" si="472"/>
        <v>0</v>
      </c>
      <c r="BQ625" s="46">
        <v>0</v>
      </c>
      <c r="BR625" s="46">
        <f t="shared" si="473"/>
        <v>0</v>
      </c>
      <c r="BS625" s="46">
        <v>1242200</v>
      </c>
      <c r="BT625" s="46">
        <f t="shared" si="474"/>
        <v>1291888</v>
      </c>
      <c r="BU625" s="46">
        <v>0</v>
      </c>
      <c r="BV625" s="46">
        <f t="shared" si="475"/>
        <v>0</v>
      </c>
      <c r="BW625" s="46">
        <v>0</v>
      </c>
      <c r="BX625" s="46">
        <f t="shared" si="476"/>
        <v>0</v>
      </c>
      <c r="BY625" s="46">
        <v>0</v>
      </c>
      <c r="BZ625" s="46">
        <f t="shared" si="477"/>
        <v>0</v>
      </c>
      <c r="CA625" s="47">
        <v>0</v>
      </c>
      <c r="CB625" s="46">
        <f t="shared" si="478"/>
        <v>0</v>
      </c>
      <c r="CC625" s="48">
        <v>0</v>
      </c>
      <c r="CD625" s="46">
        <f t="shared" si="479"/>
        <v>0</v>
      </c>
      <c r="CE625" s="49">
        <v>40</v>
      </c>
      <c r="CF625" s="50">
        <f t="shared" si="454"/>
        <v>32297.200000000001</v>
      </c>
      <c r="CG625" s="51"/>
      <c r="CH625" s="52"/>
      <c r="CI625" s="52"/>
      <c r="CJ625" s="52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2"/>
      <c r="CY625" s="52"/>
      <c r="CZ625" s="52"/>
      <c r="DA625" s="52"/>
      <c r="DB625" s="53">
        <f>$CF625</f>
        <v>32297.200000000001</v>
      </c>
      <c r="DC625" s="53">
        <f>$CF625</f>
        <v>32297.200000000001</v>
      </c>
      <c r="DD625" s="53">
        <f>$CF625</f>
        <v>32297.200000000001</v>
      </c>
      <c r="DE625" s="53">
        <f>$CF625</f>
        <v>32297.200000000001</v>
      </c>
      <c r="DF625" s="53">
        <f>$CF625</f>
        <v>32297.200000000001</v>
      </c>
      <c r="DG625" s="54"/>
      <c r="DH625" s="55">
        <v>0</v>
      </c>
      <c r="DI625" s="56" t="s">
        <v>690</v>
      </c>
      <c r="DJ625" s="57"/>
      <c r="DK625" s="57"/>
      <c r="DL625" s="57"/>
      <c r="DM625" s="57"/>
      <c r="DN625" s="57"/>
      <c r="DO625" s="57"/>
      <c r="DP625" s="58"/>
      <c r="DQ625" s="58"/>
      <c r="DR625" s="58"/>
      <c r="DS625" s="58"/>
    </row>
    <row r="626" spans="1:123" x14ac:dyDescent="0.25">
      <c r="A626" s="30" t="s">
        <v>690</v>
      </c>
      <c r="B626" s="65">
        <v>2024033</v>
      </c>
      <c r="C626" s="66"/>
      <c r="D626" s="67" t="s">
        <v>1845</v>
      </c>
      <c r="E626" s="34" t="s">
        <v>616</v>
      </c>
      <c r="F626" s="34" t="s">
        <v>604</v>
      </c>
      <c r="G626" s="34" t="s">
        <v>463</v>
      </c>
      <c r="H626" s="34" t="s">
        <v>54</v>
      </c>
      <c r="I626" s="34" t="s">
        <v>490</v>
      </c>
      <c r="J626" s="34" t="s">
        <v>114</v>
      </c>
      <c r="K626" s="34" t="s">
        <v>491</v>
      </c>
      <c r="L626" s="34" t="s">
        <v>649</v>
      </c>
      <c r="M626" s="36">
        <v>1.04</v>
      </c>
      <c r="N626" s="69" t="s">
        <v>544</v>
      </c>
      <c r="O626" s="69" t="s">
        <v>30</v>
      </c>
      <c r="P626" s="37" t="s">
        <v>493</v>
      </c>
      <c r="Q626" s="38">
        <v>2024</v>
      </c>
      <c r="R626" s="39" t="s">
        <v>470</v>
      </c>
      <c r="S626" s="37" t="s">
        <v>493</v>
      </c>
      <c r="T626" s="39" t="s">
        <v>523</v>
      </c>
      <c r="U626" s="39" t="s">
        <v>524</v>
      </c>
      <c r="V626" s="39" t="s">
        <v>606</v>
      </c>
      <c r="W626" s="40" t="s">
        <v>1118</v>
      </c>
      <c r="X626" s="40" t="s">
        <v>619</v>
      </c>
      <c r="Y626" s="41"/>
      <c r="Z626" s="274"/>
      <c r="AA626" s="42"/>
      <c r="AB626" s="43">
        <v>1242200</v>
      </c>
      <c r="AC626" s="43"/>
      <c r="AD626" s="43"/>
      <c r="AE626" s="43"/>
      <c r="AF626" s="44"/>
      <c r="AG626" s="45">
        <f t="shared" ref="AG626:AG689" si="488">AJ626+AK626+AM626+AO626+AQ626+AS626+AU626+AW626+AY626+BA626+BC626+BI626+BE626+BG626+BK626+BM626+BO626+BQ626+BS626+BU626+BW626+BY626+CA626+CC626</f>
        <v>1242200</v>
      </c>
      <c r="AH626" s="45">
        <f t="shared" ref="AH626:AH689" si="489">AJ626+AL626+AN626+AP626+AR626+AT626+AV626+AX626+AZ626+BB626+BD626+BJ626+BF626+BH626+BL626+BN626+BP626+BR626+BT626+BV626+BX626+BZ626+CB626+CD626</f>
        <v>1291888</v>
      </c>
      <c r="AI626" s="45">
        <f t="shared" si="455"/>
        <v>1291888</v>
      </c>
      <c r="AJ626" s="138">
        <v>0</v>
      </c>
      <c r="AK626" s="46">
        <v>0</v>
      </c>
      <c r="AL626" s="46">
        <f t="shared" si="481"/>
        <v>0</v>
      </c>
      <c r="AM626" s="46">
        <v>0</v>
      </c>
      <c r="AN626" s="46">
        <f t="shared" si="463"/>
        <v>0</v>
      </c>
      <c r="AO626" s="46">
        <v>0</v>
      </c>
      <c r="AP626" s="46">
        <f t="shared" si="482"/>
        <v>0</v>
      </c>
      <c r="AQ626" s="46">
        <v>0</v>
      </c>
      <c r="AR626" s="46">
        <f t="shared" si="483"/>
        <v>0</v>
      </c>
      <c r="AS626" s="46">
        <v>0</v>
      </c>
      <c r="AT626" s="46">
        <f t="shared" si="484"/>
        <v>0</v>
      </c>
      <c r="AU626" s="46">
        <v>0</v>
      </c>
      <c r="AV626" s="46">
        <f t="shared" si="485"/>
        <v>0</v>
      </c>
      <c r="AW626" s="46">
        <v>0</v>
      </c>
      <c r="AX626" s="46">
        <f t="shared" si="486"/>
        <v>0</v>
      </c>
      <c r="AY626" s="46">
        <v>0</v>
      </c>
      <c r="AZ626" s="46">
        <f t="shared" si="464"/>
        <v>0</v>
      </c>
      <c r="BA626" s="46">
        <v>0</v>
      </c>
      <c r="BB626" s="46">
        <f t="shared" si="465"/>
        <v>0</v>
      </c>
      <c r="BC626" s="46">
        <v>0</v>
      </c>
      <c r="BD626" s="46">
        <f t="shared" si="466"/>
        <v>0</v>
      </c>
      <c r="BE626" s="46">
        <v>0</v>
      </c>
      <c r="BF626" s="46">
        <f t="shared" si="467"/>
        <v>0</v>
      </c>
      <c r="BG626" s="46">
        <v>0</v>
      </c>
      <c r="BH626" s="46">
        <f t="shared" si="468"/>
        <v>0</v>
      </c>
      <c r="BI626" s="46">
        <v>0</v>
      </c>
      <c r="BJ626" s="46">
        <f t="shared" si="469"/>
        <v>0</v>
      </c>
      <c r="BK626" s="46"/>
      <c r="BL626" s="46">
        <f t="shared" si="470"/>
        <v>0</v>
      </c>
      <c r="BM626" s="46">
        <v>0</v>
      </c>
      <c r="BN626" s="46">
        <f t="shared" si="471"/>
        <v>0</v>
      </c>
      <c r="BO626" s="46">
        <v>0</v>
      </c>
      <c r="BP626" s="46">
        <f t="shared" si="472"/>
        <v>0</v>
      </c>
      <c r="BQ626" s="46">
        <v>0</v>
      </c>
      <c r="BR626" s="46">
        <f t="shared" si="473"/>
        <v>0</v>
      </c>
      <c r="BS626" s="46">
        <v>0</v>
      </c>
      <c r="BT626" s="46">
        <f t="shared" si="474"/>
        <v>0</v>
      </c>
      <c r="BU626" s="46">
        <v>1242200</v>
      </c>
      <c r="BV626" s="46">
        <f t="shared" si="475"/>
        <v>1291888</v>
      </c>
      <c r="BW626" s="46">
        <v>0</v>
      </c>
      <c r="BX626" s="46">
        <f t="shared" si="476"/>
        <v>0</v>
      </c>
      <c r="BY626" s="46">
        <v>0</v>
      </c>
      <c r="BZ626" s="46">
        <f t="shared" si="477"/>
        <v>0</v>
      </c>
      <c r="CA626" s="47">
        <v>0</v>
      </c>
      <c r="CB626" s="46">
        <f t="shared" si="478"/>
        <v>0</v>
      </c>
      <c r="CC626" s="48">
        <v>0</v>
      </c>
      <c r="CD626" s="46">
        <f t="shared" si="479"/>
        <v>0</v>
      </c>
      <c r="CE626" s="49">
        <v>40</v>
      </c>
      <c r="CF626" s="50">
        <f t="shared" si="454"/>
        <v>32297.200000000001</v>
      </c>
      <c r="CG626" s="51"/>
      <c r="CH626" s="52"/>
      <c r="CI626" s="52"/>
      <c r="CJ626" s="52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2"/>
      <c r="CY626" s="52"/>
      <c r="CZ626" s="52"/>
      <c r="DA626" s="52"/>
      <c r="DB626" s="52"/>
      <c r="DC626" s="53">
        <f>$CF626</f>
        <v>32297.200000000001</v>
      </c>
      <c r="DD626" s="53">
        <f>$CF626</f>
        <v>32297.200000000001</v>
      </c>
      <c r="DE626" s="53">
        <f>$CF626</f>
        <v>32297.200000000001</v>
      </c>
      <c r="DF626" s="53">
        <f>$CF626</f>
        <v>32297.200000000001</v>
      </c>
      <c r="DG626" s="54"/>
      <c r="DH626" s="55">
        <v>0</v>
      </c>
      <c r="DI626" s="56" t="s">
        <v>690</v>
      </c>
      <c r="DJ626" s="57"/>
      <c r="DK626" s="57"/>
      <c r="DL626" s="57"/>
      <c r="DM626" s="57"/>
      <c r="DN626" s="57"/>
      <c r="DO626" s="57"/>
      <c r="DP626" s="58"/>
      <c r="DQ626" s="58"/>
      <c r="DR626" s="58"/>
      <c r="DS626" s="58"/>
    </row>
    <row r="627" spans="1:123" x14ac:dyDescent="0.25">
      <c r="A627" s="30" t="s">
        <v>690</v>
      </c>
      <c r="B627" s="65">
        <v>2024034</v>
      </c>
      <c r="C627" s="66"/>
      <c r="D627" s="67" t="s">
        <v>1846</v>
      </c>
      <c r="E627" s="34" t="s">
        <v>616</v>
      </c>
      <c r="F627" s="34" t="s">
        <v>604</v>
      </c>
      <c r="G627" s="34" t="s">
        <v>463</v>
      </c>
      <c r="H627" s="34" t="s">
        <v>54</v>
      </c>
      <c r="I627" s="34" t="s">
        <v>490</v>
      </c>
      <c r="J627" s="34" t="s">
        <v>114</v>
      </c>
      <c r="K627" s="34" t="s">
        <v>491</v>
      </c>
      <c r="L627" s="34" t="s">
        <v>649</v>
      </c>
      <c r="M627" s="36">
        <v>1.04</v>
      </c>
      <c r="N627" s="69" t="s">
        <v>544</v>
      </c>
      <c r="O627" s="69" t="s">
        <v>30</v>
      </c>
      <c r="P627" s="37" t="s">
        <v>493</v>
      </c>
      <c r="Q627" s="38">
        <v>2024</v>
      </c>
      <c r="R627" s="39" t="s">
        <v>470</v>
      </c>
      <c r="S627" s="37" t="s">
        <v>493</v>
      </c>
      <c r="T627" s="39" t="s">
        <v>523</v>
      </c>
      <c r="U627" s="39" t="s">
        <v>524</v>
      </c>
      <c r="V627" s="39" t="s">
        <v>606</v>
      </c>
      <c r="W627" s="40" t="s">
        <v>1118</v>
      </c>
      <c r="X627" s="40" t="s">
        <v>619</v>
      </c>
      <c r="Y627" s="41"/>
      <c r="Z627" s="274"/>
      <c r="AA627" s="42"/>
      <c r="AB627" s="43">
        <v>1242200</v>
      </c>
      <c r="AC627" s="43"/>
      <c r="AD627" s="43"/>
      <c r="AE627" s="43"/>
      <c r="AF627" s="44"/>
      <c r="AG627" s="45">
        <f t="shared" si="488"/>
        <v>1242200</v>
      </c>
      <c r="AH627" s="45">
        <f t="shared" si="489"/>
        <v>1291888</v>
      </c>
      <c r="AI627" s="45">
        <f t="shared" si="455"/>
        <v>1291888</v>
      </c>
      <c r="AJ627" s="138">
        <v>0</v>
      </c>
      <c r="AK627" s="46">
        <v>0</v>
      </c>
      <c r="AL627" s="46">
        <f t="shared" si="481"/>
        <v>0</v>
      </c>
      <c r="AM627" s="46">
        <v>0</v>
      </c>
      <c r="AN627" s="46">
        <f t="shared" si="463"/>
        <v>0</v>
      </c>
      <c r="AO627" s="46">
        <v>0</v>
      </c>
      <c r="AP627" s="46">
        <f t="shared" si="482"/>
        <v>0</v>
      </c>
      <c r="AQ627" s="46">
        <v>0</v>
      </c>
      <c r="AR627" s="46">
        <f t="shared" si="483"/>
        <v>0</v>
      </c>
      <c r="AS627" s="46">
        <v>0</v>
      </c>
      <c r="AT627" s="46">
        <f t="shared" si="484"/>
        <v>0</v>
      </c>
      <c r="AU627" s="46">
        <v>0</v>
      </c>
      <c r="AV627" s="46">
        <f t="shared" si="485"/>
        <v>0</v>
      </c>
      <c r="AW627" s="46">
        <v>0</v>
      </c>
      <c r="AX627" s="46">
        <f t="shared" si="486"/>
        <v>0</v>
      </c>
      <c r="AY627" s="46">
        <v>0</v>
      </c>
      <c r="AZ627" s="46">
        <f t="shared" si="464"/>
        <v>0</v>
      </c>
      <c r="BA627" s="46">
        <v>0</v>
      </c>
      <c r="BB627" s="46">
        <f t="shared" si="465"/>
        <v>0</v>
      </c>
      <c r="BC627" s="46">
        <v>0</v>
      </c>
      <c r="BD627" s="46">
        <f t="shared" si="466"/>
        <v>0</v>
      </c>
      <c r="BE627" s="46">
        <v>0</v>
      </c>
      <c r="BF627" s="46">
        <f t="shared" si="467"/>
        <v>0</v>
      </c>
      <c r="BG627" s="46">
        <v>0</v>
      </c>
      <c r="BH627" s="46">
        <f t="shared" si="468"/>
        <v>0</v>
      </c>
      <c r="BI627" s="46">
        <v>0</v>
      </c>
      <c r="BJ627" s="46">
        <f t="shared" si="469"/>
        <v>0</v>
      </c>
      <c r="BK627" s="46"/>
      <c r="BL627" s="46">
        <f t="shared" si="470"/>
        <v>0</v>
      </c>
      <c r="BM627" s="46">
        <v>0</v>
      </c>
      <c r="BN627" s="46">
        <f t="shared" si="471"/>
        <v>0</v>
      </c>
      <c r="BO627" s="46">
        <v>0</v>
      </c>
      <c r="BP627" s="46">
        <f t="shared" si="472"/>
        <v>0</v>
      </c>
      <c r="BQ627" s="46">
        <v>0</v>
      </c>
      <c r="BR627" s="46">
        <f t="shared" si="473"/>
        <v>0</v>
      </c>
      <c r="BS627" s="46">
        <v>0</v>
      </c>
      <c r="BT627" s="46">
        <f t="shared" si="474"/>
        <v>0</v>
      </c>
      <c r="BU627" s="46">
        <v>0</v>
      </c>
      <c r="BV627" s="46">
        <f t="shared" si="475"/>
        <v>0</v>
      </c>
      <c r="BW627" s="46">
        <v>1242200</v>
      </c>
      <c r="BX627" s="46">
        <f t="shared" si="476"/>
        <v>1291888</v>
      </c>
      <c r="BY627" s="46">
        <v>0</v>
      </c>
      <c r="BZ627" s="46">
        <f t="shared" si="477"/>
        <v>0</v>
      </c>
      <c r="CA627" s="47">
        <v>0</v>
      </c>
      <c r="CB627" s="46">
        <f t="shared" si="478"/>
        <v>0</v>
      </c>
      <c r="CC627" s="48">
        <v>0</v>
      </c>
      <c r="CD627" s="46">
        <f t="shared" si="479"/>
        <v>0</v>
      </c>
      <c r="CE627" s="49">
        <v>40</v>
      </c>
      <c r="CF627" s="50">
        <f t="shared" si="454"/>
        <v>32297.200000000001</v>
      </c>
      <c r="CG627" s="51"/>
      <c r="CH627" s="52"/>
      <c r="CI627" s="52"/>
      <c r="CJ627" s="52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2"/>
      <c r="CY627" s="52"/>
      <c r="CZ627" s="52"/>
      <c r="DA627" s="52"/>
      <c r="DB627" s="52"/>
      <c r="DC627" s="52"/>
      <c r="DD627" s="53">
        <f>$CF627</f>
        <v>32297.200000000001</v>
      </c>
      <c r="DE627" s="53">
        <f>$CF627</f>
        <v>32297.200000000001</v>
      </c>
      <c r="DF627" s="53">
        <f>$CF627</f>
        <v>32297.200000000001</v>
      </c>
      <c r="DG627" s="54"/>
      <c r="DH627" s="55">
        <v>0</v>
      </c>
      <c r="DI627" s="56" t="s">
        <v>690</v>
      </c>
      <c r="DJ627" s="57"/>
      <c r="DK627" s="57"/>
      <c r="DL627" s="57"/>
      <c r="DM627" s="57"/>
      <c r="DN627" s="57"/>
      <c r="DO627" s="57"/>
      <c r="DP627" s="58"/>
      <c r="DQ627" s="58"/>
      <c r="DR627" s="58"/>
      <c r="DS627" s="58"/>
    </row>
    <row r="628" spans="1:123" x14ac:dyDescent="0.25">
      <c r="A628" s="30" t="s">
        <v>690</v>
      </c>
      <c r="B628" s="65">
        <v>2024035</v>
      </c>
      <c r="C628" s="66"/>
      <c r="D628" s="67" t="s">
        <v>1847</v>
      </c>
      <c r="E628" s="34" t="s">
        <v>616</v>
      </c>
      <c r="F628" s="34" t="s">
        <v>604</v>
      </c>
      <c r="G628" s="34" t="s">
        <v>463</v>
      </c>
      <c r="H628" s="34" t="s">
        <v>54</v>
      </c>
      <c r="I628" s="34" t="s">
        <v>490</v>
      </c>
      <c r="J628" s="34" t="s">
        <v>114</v>
      </c>
      <c r="K628" s="34" t="s">
        <v>491</v>
      </c>
      <c r="L628" s="34" t="s">
        <v>649</v>
      </c>
      <c r="M628" s="36">
        <v>1.04</v>
      </c>
      <c r="N628" s="69" t="s">
        <v>544</v>
      </c>
      <c r="O628" s="69" t="s">
        <v>30</v>
      </c>
      <c r="P628" s="37" t="s">
        <v>493</v>
      </c>
      <c r="Q628" s="38">
        <v>2024</v>
      </c>
      <c r="R628" s="39" t="s">
        <v>470</v>
      </c>
      <c r="S628" s="37" t="s">
        <v>493</v>
      </c>
      <c r="T628" s="39" t="s">
        <v>523</v>
      </c>
      <c r="U628" s="39" t="s">
        <v>524</v>
      </c>
      <c r="V628" s="39" t="s">
        <v>606</v>
      </c>
      <c r="W628" s="40" t="s">
        <v>1118</v>
      </c>
      <c r="X628" s="40" t="s">
        <v>619</v>
      </c>
      <c r="Y628" s="41"/>
      <c r="Z628" s="274"/>
      <c r="AA628" s="42"/>
      <c r="AB628" s="43">
        <v>1242200</v>
      </c>
      <c r="AC628" s="43"/>
      <c r="AD628" s="43"/>
      <c r="AE628" s="43"/>
      <c r="AF628" s="44"/>
      <c r="AG628" s="45">
        <f t="shared" si="488"/>
        <v>1242200</v>
      </c>
      <c r="AH628" s="45">
        <f t="shared" si="489"/>
        <v>1291888</v>
      </c>
      <c r="AI628" s="45">
        <f t="shared" si="455"/>
        <v>1291888</v>
      </c>
      <c r="AJ628" s="138">
        <v>0</v>
      </c>
      <c r="AK628" s="46">
        <v>0</v>
      </c>
      <c r="AL628" s="46">
        <f t="shared" si="481"/>
        <v>0</v>
      </c>
      <c r="AM628" s="46">
        <v>0</v>
      </c>
      <c r="AN628" s="46">
        <f t="shared" si="463"/>
        <v>0</v>
      </c>
      <c r="AO628" s="46">
        <v>0</v>
      </c>
      <c r="AP628" s="46">
        <f t="shared" si="482"/>
        <v>0</v>
      </c>
      <c r="AQ628" s="46">
        <v>0</v>
      </c>
      <c r="AR628" s="46">
        <f t="shared" si="483"/>
        <v>0</v>
      </c>
      <c r="AS628" s="46">
        <v>0</v>
      </c>
      <c r="AT628" s="46">
        <f t="shared" si="484"/>
        <v>0</v>
      </c>
      <c r="AU628" s="46">
        <v>0</v>
      </c>
      <c r="AV628" s="46">
        <f t="shared" si="485"/>
        <v>0</v>
      </c>
      <c r="AW628" s="46">
        <v>0</v>
      </c>
      <c r="AX628" s="46">
        <f t="shared" si="486"/>
        <v>0</v>
      </c>
      <c r="AY628" s="46">
        <v>0</v>
      </c>
      <c r="AZ628" s="46">
        <f t="shared" si="464"/>
        <v>0</v>
      </c>
      <c r="BA628" s="46">
        <v>0</v>
      </c>
      <c r="BB628" s="46">
        <f t="shared" si="465"/>
        <v>0</v>
      </c>
      <c r="BC628" s="46">
        <v>0</v>
      </c>
      <c r="BD628" s="46">
        <f t="shared" si="466"/>
        <v>0</v>
      </c>
      <c r="BE628" s="46">
        <v>0</v>
      </c>
      <c r="BF628" s="46">
        <f t="shared" si="467"/>
        <v>0</v>
      </c>
      <c r="BG628" s="46">
        <v>0</v>
      </c>
      <c r="BH628" s="46">
        <f t="shared" si="468"/>
        <v>0</v>
      </c>
      <c r="BI628" s="46">
        <v>0</v>
      </c>
      <c r="BJ628" s="46">
        <f t="shared" si="469"/>
        <v>0</v>
      </c>
      <c r="BK628" s="46"/>
      <c r="BL628" s="46">
        <f t="shared" si="470"/>
        <v>0</v>
      </c>
      <c r="BM628" s="46">
        <v>0</v>
      </c>
      <c r="BN628" s="46">
        <f t="shared" si="471"/>
        <v>0</v>
      </c>
      <c r="BO628" s="46">
        <v>0</v>
      </c>
      <c r="BP628" s="46">
        <f t="shared" si="472"/>
        <v>0</v>
      </c>
      <c r="BQ628" s="46">
        <v>0</v>
      </c>
      <c r="BR628" s="46">
        <f t="shared" si="473"/>
        <v>0</v>
      </c>
      <c r="BS628" s="46">
        <v>0</v>
      </c>
      <c r="BT628" s="46">
        <f t="shared" si="474"/>
        <v>0</v>
      </c>
      <c r="BU628" s="46">
        <v>0</v>
      </c>
      <c r="BV628" s="46">
        <f t="shared" si="475"/>
        <v>0</v>
      </c>
      <c r="BW628" s="46">
        <v>0</v>
      </c>
      <c r="BX628" s="46">
        <f t="shared" si="476"/>
        <v>0</v>
      </c>
      <c r="BY628" s="46">
        <v>1242200</v>
      </c>
      <c r="BZ628" s="46">
        <f t="shared" si="477"/>
        <v>1291888</v>
      </c>
      <c r="CA628" s="47">
        <v>0</v>
      </c>
      <c r="CB628" s="46">
        <f t="shared" si="478"/>
        <v>0</v>
      </c>
      <c r="CC628" s="48">
        <v>0</v>
      </c>
      <c r="CD628" s="46">
        <f t="shared" si="479"/>
        <v>0</v>
      </c>
      <c r="CE628" s="49">
        <v>40</v>
      </c>
      <c r="CF628" s="50">
        <f t="shared" si="454"/>
        <v>32297.200000000001</v>
      </c>
      <c r="CG628" s="51"/>
      <c r="CH628" s="52"/>
      <c r="CI628" s="52"/>
      <c r="CJ628" s="52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2"/>
      <c r="CY628" s="52"/>
      <c r="CZ628" s="52"/>
      <c r="DA628" s="52"/>
      <c r="DB628" s="52"/>
      <c r="DC628" s="52"/>
      <c r="DD628" s="52"/>
      <c r="DE628" s="53">
        <f>$CF628</f>
        <v>32297.200000000001</v>
      </c>
      <c r="DF628" s="53">
        <f>$CF628</f>
        <v>32297.200000000001</v>
      </c>
      <c r="DG628" s="54"/>
      <c r="DH628" s="55">
        <v>0</v>
      </c>
      <c r="DI628" s="56" t="s">
        <v>690</v>
      </c>
      <c r="DJ628" s="57"/>
      <c r="DK628" s="57"/>
      <c r="DL628" s="57"/>
      <c r="DM628" s="57"/>
      <c r="DN628" s="57"/>
      <c r="DO628" s="57"/>
      <c r="DP628" s="58"/>
      <c r="DQ628" s="58"/>
      <c r="DR628" s="58"/>
      <c r="DS628" s="58"/>
    </row>
    <row r="629" spans="1:123" x14ac:dyDescent="0.25">
      <c r="A629" s="30" t="s">
        <v>690</v>
      </c>
      <c r="B629" s="65">
        <v>2024036</v>
      </c>
      <c r="C629" s="66"/>
      <c r="D629" s="67" t="s">
        <v>1848</v>
      </c>
      <c r="E629" s="34" t="s">
        <v>616</v>
      </c>
      <c r="F629" s="34" t="s">
        <v>604</v>
      </c>
      <c r="G629" s="34" t="s">
        <v>463</v>
      </c>
      <c r="H629" s="34" t="s">
        <v>54</v>
      </c>
      <c r="I629" s="34" t="s">
        <v>490</v>
      </c>
      <c r="J629" s="34" t="s">
        <v>114</v>
      </c>
      <c r="K629" s="34" t="s">
        <v>491</v>
      </c>
      <c r="L629" s="34" t="s">
        <v>649</v>
      </c>
      <c r="M629" s="36">
        <v>1.04</v>
      </c>
      <c r="N629" s="69" t="s">
        <v>544</v>
      </c>
      <c r="O629" s="69" t="s">
        <v>30</v>
      </c>
      <c r="P629" s="37" t="s">
        <v>493</v>
      </c>
      <c r="Q629" s="38">
        <v>2024</v>
      </c>
      <c r="R629" s="39" t="s">
        <v>470</v>
      </c>
      <c r="S629" s="37" t="s">
        <v>493</v>
      </c>
      <c r="T629" s="39" t="s">
        <v>523</v>
      </c>
      <c r="U629" s="39" t="s">
        <v>524</v>
      </c>
      <c r="V629" s="39" t="s">
        <v>606</v>
      </c>
      <c r="W629" s="40" t="s">
        <v>1118</v>
      </c>
      <c r="X629" s="40" t="s">
        <v>619</v>
      </c>
      <c r="Y629" s="41"/>
      <c r="Z629" s="274"/>
      <c r="AA629" s="42"/>
      <c r="AB629" s="43">
        <v>1242200</v>
      </c>
      <c r="AC629" s="43"/>
      <c r="AD629" s="43"/>
      <c r="AE629" s="43"/>
      <c r="AF629" s="44"/>
      <c r="AG629" s="45">
        <f t="shared" si="488"/>
        <v>1242200</v>
      </c>
      <c r="AH629" s="45">
        <f t="shared" si="489"/>
        <v>1291888</v>
      </c>
      <c r="AI629" s="45">
        <f t="shared" si="455"/>
        <v>1291888</v>
      </c>
      <c r="AJ629" s="138">
        <v>0</v>
      </c>
      <c r="AK629" s="46">
        <v>0</v>
      </c>
      <c r="AL629" s="46">
        <f t="shared" si="481"/>
        <v>0</v>
      </c>
      <c r="AM629" s="46">
        <v>0</v>
      </c>
      <c r="AN629" s="46">
        <f t="shared" si="463"/>
        <v>0</v>
      </c>
      <c r="AO629" s="46">
        <v>0</v>
      </c>
      <c r="AP629" s="46">
        <f t="shared" si="482"/>
        <v>0</v>
      </c>
      <c r="AQ629" s="46">
        <v>0</v>
      </c>
      <c r="AR629" s="46">
        <f t="shared" si="483"/>
        <v>0</v>
      </c>
      <c r="AS629" s="46">
        <v>0</v>
      </c>
      <c r="AT629" s="46">
        <f t="shared" si="484"/>
        <v>0</v>
      </c>
      <c r="AU629" s="46">
        <v>0</v>
      </c>
      <c r="AV629" s="46">
        <f t="shared" si="485"/>
        <v>0</v>
      </c>
      <c r="AW629" s="46">
        <v>0</v>
      </c>
      <c r="AX629" s="46">
        <f t="shared" si="486"/>
        <v>0</v>
      </c>
      <c r="AY629" s="46">
        <v>0</v>
      </c>
      <c r="AZ629" s="46">
        <f t="shared" si="464"/>
        <v>0</v>
      </c>
      <c r="BA629" s="46">
        <v>0</v>
      </c>
      <c r="BB629" s="46">
        <f t="shared" si="465"/>
        <v>0</v>
      </c>
      <c r="BC629" s="46">
        <v>0</v>
      </c>
      <c r="BD629" s="46">
        <f t="shared" si="466"/>
        <v>0</v>
      </c>
      <c r="BE629" s="46">
        <v>0</v>
      </c>
      <c r="BF629" s="46">
        <f t="shared" si="467"/>
        <v>0</v>
      </c>
      <c r="BG629" s="46">
        <v>0</v>
      </c>
      <c r="BH629" s="46">
        <f t="shared" si="468"/>
        <v>0</v>
      </c>
      <c r="BI629" s="46">
        <v>0</v>
      </c>
      <c r="BJ629" s="46">
        <f t="shared" si="469"/>
        <v>0</v>
      </c>
      <c r="BK629" s="46"/>
      <c r="BL629" s="46">
        <f t="shared" si="470"/>
        <v>0</v>
      </c>
      <c r="BM629" s="46">
        <v>0</v>
      </c>
      <c r="BN629" s="46">
        <f t="shared" si="471"/>
        <v>0</v>
      </c>
      <c r="BO629" s="46">
        <v>0</v>
      </c>
      <c r="BP629" s="46">
        <f t="shared" si="472"/>
        <v>0</v>
      </c>
      <c r="BQ629" s="46">
        <v>0</v>
      </c>
      <c r="BR629" s="46">
        <f t="shared" si="473"/>
        <v>0</v>
      </c>
      <c r="BS629" s="46">
        <v>0</v>
      </c>
      <c r="BT629" s="46">
        <f t="shared" si="474"/>
        <v>0</v>
      </c>
      <c r="BU629" s="46">
        <v>0</v>
      </c>
      <c r="BV629" s="46">
        <f t="shared" si="475"/>
        <v>0</v>
      </c>
      <c r="BW629" s="46">
        <v>0</v>
      </c>
      <c r="BX629" s="46">
        <f t="shared" si="476"/>
        <v>0</v>
      </c>
      <c r="BY629" s="46">
        <v>0</v>
      </c>
      <c r="BZ629" s="46">
        <f t="shared" si="477"/>
        <v>0</v>
      </c>
      <c r="CA629" s="47">
        <v>1242200</v>
      </c>
      <c r="CB629" s="46">
        <f t="shared" si="478"/>
        <v>1291888</v>
      </c>
      <c r="CC629" s="48">
        <v>0</v>
      </c>
      <c r="CD629" s="46">
        <f t="shared" si="479"/>
        <v>0</v>
      </c>
      <c r="CE629" s="49">
        <v>40</v>
      </c>
      <c r="CF629" s="50">
        <f t="shared" si="454"/>
        <v>32297.200000000001</v>
      </c>
      <c r="CG629" s="51"/>
      <c r="CH629" s="52"/>
      <c r="CI629" s="52"/>
      <c r="CJ629" s="52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2"/>
      <c r="CY629" s="52"/>
      <c r="CZ629" s="52"/>
      <c r="DA629" s="52"/>
      <c r="DB629" s="52"/>
      <c r="DC629" s="52"/>
      <c r="DD629" s="52"/>
      <c r="DE629" s="52"/>
      <c r="DF629" s="53">
        <f>$CF629</f>
        <v>32297.200000000001</v>
      </c>
      <c r="DG629" s="54"/>
      <c r="DH629" s="55">
        <v>0</v>
      </c>
      <c r="DI629" s="56" t="s">
        <v>690</v>
      </c>
      <c r="DJ629" s="57"/>
      <c r="DK629" s="57"/>
      <c r="DL629" s="57"/>
      <c r="DM629" s="57"/>
      <c r="DN629" s="57"/>
      <c r="DO629" s="57"/>
      <c r="DP629" s="58"/>
      <c r="DQ629" s="58"/>
      <c r="DR629" s="58"/>
      <c r="DS629" s="58"/>
    </row>
    <row r="630" spans="1:123" x14ac:dyDescent="0.25">
      <c r="A630" s="30" t="s">
        <v>690</v>
      </c>
      <c r="B630" s="65">
        <v>2024037</v>
      </c>
      <c r="C630" s="66"/>
      <c r="D630" s="67" t="s">
        <v>1849</v>
      </c>
      <c r="E630" s="34" t="s">
        <v>616</v>
      </c>
      <c r="F630" s="34" t="s">
        <v>604</v>
      </c>
      <c r="G630" s="34" t="s">
        <v>463</v>
      </c>
      <c r="H630" s="34" t="s">
        <v>54</v>
      </c>
      <c r="I630" s="34" t="s">
        <v>490</v>
      </c>
      <c r="J630" s="34" t="s">
        <v>114</v>
      </c>
      <c r="K630" s="34" t="s">
        <v>491</v>
      </c>
      <c r="L630" s="34" t="s">
        <v>649</v>
      </c>
      <c r="M630" s="36">
        <v>1.04</v>
      </c>
      <c r="N630" s="69" t="s">
        <v>544</v>
      </c>
      <c r="O630" s="69" t="s">
        <v>30</v>
      </c>
      <c r="P630" s="37" t="s">
        <v>493</v>
      </c>
      <c r="Q630" s="38">
        <v>2024</v>
      </c>
      <c r="R630" s="39" t="s">
        <v>470</v>
      </c>
      <c r="S630" s="37" t="s">
        <v>493</v>
      </c>
      <c r="T630" s="39" t="s">
        <v>523</v>
      </c>
      <c r="U630" s="39" t="s">
        <v>524</v>
      </c>
      <c r="V630" s="39" t="s">
        <v>606</v>
      </c>
      <c r="W630" s="40" t="s">
        <v>1118</v>
      </c>
      <c r="X630" s="40" t="s">
        <v>619</v>
      </c>
      <c r="Y630" s="41"/>
      <c r="Z630" s="274"/>
      <c r="AA630" s="42"/>
      <c r="AB630" s="43">
        <v>1242200</v>
      </c>
      <c r="AC630" s="43"/>
      <c r="AD630" s="43"/>
      <c r="AE630" s="43"/>
      <c r="AF630" s="44"/>
      <c r="AG630" s="45">
        <f t="shared" si="488"/>
        <v>1242200</v>
      </c>
      <c r="AH630" s="45">
        <f t="shared" si="489"/>
        <v>1291888</v>
      </c>
      <c r="AI630" s="45">
        <f t="shared" si="455"/>
        <v>1291888</v>
      </c>
      <c r="AJ630" s="138">
        <v>0</v>
      </c>
      <c r="AK630" s="46">
        <v>0</v>
      </c>
      <c r="AL630" s="46">
        <f t="shared" si="481"/>
        <v>0</v>
      </c>
      <c r="AM630" s="46">
        <v>0</v>
      </c>
      <c r="AN630" s="46">
        <f t="shared" si="463"/>
        <v>0</v>
      </c>
      <c r="AO630" s="46">
        <v>0</v>
      </c>
      <c r="AP630" s="46">
        <f t="shared" si="482"/>
        <v>0</v>
      </c>
      <c r="AQ630" s="46">
        <v>0</v>
      </c>
      <c r="AR630" s="46">
        <f t="shared" si="483"/>
        <v>0</v>
      </c>
      <c r="AS630" s="46">
        <v>0</v>
      </c>
      <c r="AT630" s="46">
        <f t="shared" si="484"/>
        <v>0</v>
      </c>
      <c r="AU630" s="46">
        <v>0</v>
      </c>
      <c r="AV630" s="46">
        <f t="shared" si="485"/>
        <v>0</v>
      </c>
      <c r="AW630" s="46">
        <v>0</v>
      </c>
      <c r="AX630" s="46">
        <f t="shared" si="486"/>
        <v>0</v>
      </c>
      <c r="AY630" s="46">
        <v>0</v>
      </c>
      <c r="AZ630" s="46">
        <f t="shared" si="464"/>
        <v>0</v>
      </c>
      <c r="BA630" s="46">
        <v>0</v>
      </c>
      <c r="BB630" s="46">
        <f t="shared" si="465"/>
        <v>0</v>
      </c>
      <c r="BC630" s="46">
        <v>0</v>
      </c>
      <c r="BD630" s="46">
        <f t="shared" si="466"/>
        <v>0</v>
      </c>
      <c r="BE630" s="46">
        <v>0</v>
      </c>
      <c r="BF630" s="46">
        <f t="shared" si="467"/>
        <v>0</v>
      </c>
      <c r="BG630" s="46">
        <v>0</v>
      </c>
      <c r="BH630" s="46">
        <f t="shared" si="468"/>
        <v>0</v>
      </c>
      <c r="BI630" s="46">
        <v>0</v>
      </c>
      <c r="BJ630" s="46">
        <f t="shared" si="469"/>
        <v>0</v>
      </c>
      <c r="BK630" s="46"/>
      <c r="BL630" s="46">
        <f t="shared" si="470"/>
        <v>0</v>
      </c>
      <c r="BM630" s="46">
        <v>0</v>
      </c>
      <c r="BN630" s="46">
        <f t="shared" si="471"/>
        <v>0</v>
      </c>
      <c r="BO630" s="46">
        <v>0</v>
      </c>
      <c r="BP630" s="46">
        <f t="shared" si="472"/>
        <v>0</v>
      </c>
      <c r="BQ630" s="46">
        <v>0</v>
      </c>
      <c r="BR630" s="46">
        <f t="shared" si="473"/>
        <v>0</v>
      </c>
      <c r="BS630" s="46">
        <v>0</v>
      </c>
      <c r="BT630" s="46">
        <f t="shared" si="474"/>
        <v>0</v>
      </c>
      <c r="BU630" s="46">
        <v>0</v>
      </c>
      <c r="BV630" s="46">
        <f t="shared" si="475"/>
        <v>0</v>
      </c>
      <c r="BW630" s="46">
        <v>0</v>
      </c>
      <c r="BX630" s="46">
        <f t="shared" si="476"/>
        <v>0</v>
      </c>
      <c r="BY630" s="46">
        <v>0</v>
      </c>
      <c r="BZ630" s="46">
        <f t="shared" si="477"/>
        <v>0</v>
      </c>
      <c r="CA630" s="47">
        <v>0</v>
      </c>
      <c r="CB630" s="46">
        <f t="shared" si="478"/>
        <v>0</v>
      </c>
      <c r="CC630" s="48">
        <v>1242200</v>
      </c>
      <c r="CD630" s="46">
        <f t="shared" si="479"/>
        <v>1291888</v>
      </c>
      <c r="CE630" s="49">
        <v>40</v>
      </c>
      <c r="CF630" s="50">
        <f t="shared" si="454"/>
        <v>32297.200000000001</v>
      </c>
      <c r="CG630" s="51"/>
      <c r="CH630" s="52"/>
      <c r="CI630" s="52"/>
      <c r="CJ630" s="52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2"/>
      <c r="CY630" s="52"/>
      <c r="CZ630" s="52"/>
      <c r="DA630" s="52"/>
      <c r="DB630" s="52"/>
      <c r="DC630" s="52"/>
      <c r="DD630" s="52"/>
      <c r="DE630" s="52"/>
      <c r="DF630" s="52"/>
      <c r="DG630" s="54"/>
      <c r="DH630" s="55">
        <v>0</v>
      </c>
      <c r="DI630" s="56" t="s">
        <v>690</v>
      </c>
      <c r="DJ630" s="57"/>
      <c r="DK630" s="57"/>
      <c r="DL630" s="57"/>
      <c r="DM630" s="57"/>
      <c r="DN630" s="57"/>
      <c r="DO630" s="57"/>
      <c r="DP630" s="58"/>
      <c r="DQ630" s="58"/>
      <c r="DR630" s="58"/>
      <c r="DS630" s="58"/>
    </row>
    <row r="631" spans="1:123" x14ac:dyDescent="0.25">
      <c r="A631" s="30" t="s">
        <v>690</v>
      </c>
      <c r="B631" s="65">
        <v>2024039</v>
      </c>
      <c r="C631" s="66"/>
      <c r="D631" s="67" t="s">
        <v>1119</v>
      </c>
      <c r="E631" s="34" t="s">
        <v>616</v>
      </c>
      <c r="F631" s="34" t="s">
        <v>604</v>
      </c>
      <c r="G631" s="34" t="s">
        <v>463</v>
      </c>
      <c r="H631" s="34" t="s">
        <v>54</v>
      </c>
      <c r="I631" s="34" t="s">
        <v>490</v>
      </c>
      <c r="J631" s="34" t="s">
        <v>114</v>
      </c>
      <c r="K631" s="34" t="s">
        <v>491</v>
      </c>
      <c r="L631" s="34" t="s">
        <v>649</v>
      </c>
      <c r="M631" s="36">
        <v>1.04</v>
      </c>
      <c r="N631" s="69" t="s">
        <v>468</v>
      </c>
      <c r="O631" s="69" t="s">
        <v>30</v>
      </c>
      <c r="P631" s="37" t="s">
        <v>493</v>
      </c>
      <c r="Q631" s="38">
        <v>2024</v>
      </c>
      <c r="R631" s="39" t="s">
        <v>470</v>
      </c>
      <c r="S631" s="37" t="s">
        <v>493</v>
      </c>
      <c r="T631" s="39" t="s">
        <v>523</v>
      </c>
      <c r="U631" s="39" t="s">
        <v>524</v>
      </c>
      <c r="V631" s="39" t="s">
        <v>606</v>
      </c>
      <c r="W631" s="40" t="s">
        <v>1118</v>
      </c>
      <c r="X631" s="40" t="s">
        <v>619</v>
      </c>
      <c r="Y631" s="41"/>
      <c r="Z631" s="274"/>
      <c r="AA631" s="42"/>
      <c r="AB631" s="43">
        <v>239200</v>
      </c>
      <c r="AC631" s="43"/>
      <c r="AD631" s="43"/>
      <c r="AE631" s="43"/>
      <c r="AF631" s="44"/>
      <c r="AG631" s="45">
        <f t="shared" si="488"/>
        <v>239200</v>
      </c>
      <c r="AH631" s="45">
        <f t="shared" si="489"/>
        <v>248768</v>
      </c>
      <c r="AI631" s="45">
        <f t="shared" si="455"/>
        <v>248768</v>
      </c>
      <c r="AJ631" s="138">
        <v>0</v>
      </c>
      <c r="AK631" s="46">
        <v>239200</v>
      </c>
      <c r="AL631" s="46">
        <f t="shared" si="481"/>
        <v>248768</v>
      </c>
      <c r="AM631" s="46">
        <v>0</v>
      </c>
      <c r="AN631" s="46">
        <f t="shared" si="463"/>
        <v>0</v>
      </c>
      <c r="AO631" s="46">
        <v>0</v>
      </c>
      <c r="AP631" s="46">
        <f t="shared" si="482"/>
        <v>0</v>
      </c>
      <c r="AQ631" s="46">
        <v>0</v>
      </c>
      <c r="AR631" s="46">
        <f t="shared" si="483"/>
        <v>0</v>
      </c>
      <c r="AS631" s="46">
        <v>0</v>
      </c>
      <c r="AT631" s="46">
        <f t="shared" si="484"/>
        <v>0</v>
      </c>
      <c r="AU631" s="46">
        <v>0</v>
      </c>
      <c r="AV631" s="46">
        <f t="shared" si="485"/>
        <v>0</v>
      </c>
      <c r="AW631" s="46">
        <v>0</v>
      </c>
      <c r="AX631" s="46">
        <f t="shared" si="486"/>
        <v>0</v>
      </c>
      <c r="AY631" s="46">
        <v>0</v>
      </c>
      <c r="AZ631" s="46">
        <f t="shared" si="464"/>
        <v>0</v>
      </c>
      <c r="BA631" s="46">
        <v>0</v>
      </c>
      <c r="BB631" s="46">
        <f t="shared" si="465"/>
        <v>0</v>
      </c>
      <c r="BC631" s="46">
        <v>0</v>
      </c>
      <c r="BD631" s="46">
        <f t="shared" si="466"/>
        <v>0</v>
      </c>
      <c r="BE631" s="46">
        <v>0</v>
      </c>
      <c r="BF631" s="46">
        <f t="shared" si="467"/>
        <v>0</v>
      </c>
      <c r="BG631" s="46">
        <v>0</v>
      </c>
      <c r="BH631" s="46">
        <f t="shared" si="468"/>
        <v>0</v>
      </c>
      <c r="BI631" s="46">
        <v>0</v>
      </c>
      <c r="BJ631" s="46">
        <f t="shared" si="469"/>
        <v>0</v>
      </c>
      <c r="BK631" s="46">
        <v>0</v>
      </c>
      <c r="BL631" s="46">
        <f t="shared" si="470"/>
        <v>0</v>
      </c>
      <c r="BM631" s="46">
        <v>0</v>
      </c>
      <c r="BN631" s="46">
        <f t="shared" si="471"/>
        <v>0</v>
      </c>
      <c r="BO631" s="46">
        <v>0</v>
      </c>
      <c r="BP631" s="46">
        <f t="shared" si="472"/>
        <v>0</v>
      </c>
      <c r="BQ631" s="46">
        <v>0</v>
      </c>
      <c r="BR631" s="46">
        <f t="shared" si="473"/>
        <v>0</v>
      </c>
      <c r="BS631" s="46">
        <v>0</v>
      </c>
      <c r="BT631" s="46">
        <f t="shared" si="474"/>
        <v>0</v>
      </c>
      <c r="BU631" s="46">
        <v>0</v>
      </c>
      <c r="BV631" s="46">
        <f t="shared" si="475"/>
        <v>0</v>
      </c>
      <c r="BW631" s="46">
        <v>0</v>
      </c>
      <c r="BX631" s="46">
        <f t="shared" si="476"/>
        <v>0</v>
      </c>
      <c r="BY631" s="46">
        <v>0</v>
      </c>
      <c r="BZ631" s="46">
        <f t="shared" si="477"/>
        <v>0</v>
      </c>
      <c r="CA631" s="47">
        <v>0</v>
      </c>
      <c r="CB631" s="46">
        <f t="shared" si="478"/>
        <v>0</v>
      </c>
      <c r="CC631" s="48">
        <v>0</v>
      </c>
      <c r="CD631" s="46">
        <f t="shared" si="479"/>
        <v>0</v>
      </c>
      <c r="CE631" s="49">
        <v>25</v>
      </c>
      <c r="CF631" s="50">
        <f t="shared" si="454"/>
        <v>9950.7199999999993</v>
      </c>
      <c r="CG631" s="51"/>
      <c r="CH631" s="52"/>
      <c r="CI631" s="52"/>
      <c r="CJ631" s="52"/>
      <c r="CK631" s="53">
        <f t="shared" ref="CK631:DF646" si="490">$CF631</f>
        <v>9950.7199999999993</v>
      </c>
      <c r="CL631" s="53">
        <f t="shared" si="490"/>
        <v>9950.7199999999993</v>
      </c>
      <c r="CM631" s="53">
        <f t="shared" si="490"/>
        <v>9950.7199999999993</v>
      </c>
      <c r="CN631" s="53">
        <f t="shared" si="490"/>
        <v>9950.7199999999993</v>
      </c>
      <c r="CO631" s="53">
        <f t="shared" si="490"/>
        <v>9950.7199999999993</v>
      </c>
      <c r="CP631" s="53">
        <f t="shared" si="490"/>
        <v>9950.7199999999993</v>
      </c>
      <c r="CQ631" s="53">
        <f t="shared" si="490"/>
        <v>9950.7199999999993</v>
      </c>
      <c r="CR631" s="53">
        <f t="shared" si="490"/>
        <v>9950.7199999999993</v>
      </c>
      <c r="CS631" s="53">
        <f t="shared" si="490"/>
        <v>9950.7199999999993</v>
      </c>
      <c r="CT631" s="53">
        <f t="shared" si="490"/>
        <v>9950.7199999999993</v>
      </c>
      <c r="CU631" s="53">
        <f t="shared" si="490"/>
        <v>9950.7199999999993</v>
      </c>
      <c r="CV631" s="53">
        <f t="shared" si="490"/>
        <v>9950.7199999999993</v>
      </c>
      <c r="CW631" s="53">
        <f t="shared" si="490"/>
        <v>9950.7199999999993</v>
      </c>
      <c r="CX631" s="53">
        <f t="shared" si="490"/>
        <v>9950.7199999999993</v>
      </c>
      <c r="CY631" s="53">
        <f t="shared" si="490"/>
        <v>9950.7199999999993</v>
      </c>
      <c r="CZ631" s="53">
        <f t="shared" si="490"/>
        <v>9950.7199999999993</v>
      </c>
      <c r="DA631" s="53">
        <f t="shared" si="490"/>
        <v>9950.7199999999993</v>
      </c>
      <c r="DB631" s="53">
        <f t="shared" si="490"/>
        <v>9950.7199999999993</v>
      </c>
      <c r="DC631" s="53">
        <f t="shared" si="490"/>
        <v>9950.7199999999993</v>
      </c>
      <c r="DD631" s="53">
        <f t="shared" si="490"/>
        <v>9950.7199999999993</v>
      </c>
      <c r="DE631" s="53">
        <f t="shared" si="490"/>
        <v>9950.7199999999993</v>
      </c>
      <c r="DF631" s="53">
        <f t="shared" si="490"/>
        <v>9950.7199999999993</v>
      </c>
      <c r="DG631" s="54"/>
      <c r="DH631" s="55">
        <v>0</v>
      </c>
      <c r="DI631" s="56" t="s">
        <v>690</v>
      </c>
      <c r="DJ631" s="57"/>
      <c r="DK631" s="57"/>
      <c r="DL631" s="57"/>
      <c r="DM631" s="57"/>
      <c r="DN631" s="57"/>
      <c r="DO631" s="57"/>
      <c r="DP631" s="58"/>
      <c r="DQ631" s="58"/>
      <c r="DR631" s="58"/>
      <c r="DS631" s="58"/>
    </row>
    <row r="632" spans="1:123" x14ac:dyDescent="0.25">
      <c r="A632" s="30" t="s">
        <v>690</v>
      </c>
      <c r="B632" s="65">
        <v>2024040</v>
      </c>
      <c r="C632" s="66"/>
      <c r="D632" s="67" t="s">
        <v>1119</v>
      </c>
      <c r="E632" s="34" t="s">
        <v>616</v>
      </c>
      <c r="F632" s="34" t="s">
        <v>604</v>
      </c>
      <c r="G632" s="34" t="s">
        <v>463</v>
      </c>
      <c r="H632" s="34" t="s">
        <v>54</v>
      </c>
      <c r="I632" s="34" t="s">
        <v>490</v>
      </c>
      <c r="J632" s="34" t="s">
        <v>114</v>
      </c>
      <c r="K632" s="34" t="s">
        <v>491</v>
      </c>
      <c r="L632" s="34" t="s">
        <v>649</v>
      </c>
      <c r="M632" s="36">
        <v>1.04</v>
      </c>
      <c r="N632" s="69" t="s">
        <v>468</v>
      </c>
      <c r="O632" s="69" t="s">
        <v>30</v>
      </c>
      <c r="P632" s="37" t="s">
        <v>493</v>
      </c>
      <c r="Q632" s="38">
        <v>2024</v>
      </c>
      <c r="R632" s="39" t="s">
        <v>470</v>
      </c>
      <c r="S632" s="37" t="s">
        <v>493</v>
      </c>
      <c r="T632" s="39" t="s">
        <v>523</v>
      </c>
      <c r="U632" s="39" t="s">
        <v>524</v>
      </c>
      <c r="V632" s="39" t="s">
        <v>606</v>
      </c>
      <c r="W632" s="40" t="s">
        <v>1118</v>
      </c>
      <c r="X632" s="40" t="s">
        <v>619</v>
      </c>
      <c r="Y632" s="41"/>
      <c r="Z632" s="274"/>
      <c r="AA632" s="42"/>
      <c r="AB632" s="43">
        <v>239200</v>
      </c>
      <c r="AC632" s="43"/>
      <c r="AD632" s="43"/>
      <c r="AE632" s="43"/>
      <c r="AF632" s="44"/>
      <c r="AG632" s="45">
        <f t="shared" si="488"/>
        <v>239200</v>
      </c>
      <c r="AH632" s="45">
        <f t="shared" si="489"/>
        <v>248768</v>
      </c>
      <c r="AI632" s="45">
        <f t="shared" si="455"/>
        <v>248768</v>
      </c>
      <c r="AJ632" s="138">
        <v>0</v>
      </c>
      <c r="AK632" s="46">
        <v>0</v>
      </c>
      <c r="AL632" s="46">
        <f t="shared" si="481"/>
        <v>0</v>
      </c>
      <c r="AM632" s="46">
        <v>239200</v>
      </c>
      <c r="AN632" s="46">
        <f t="shared" si="463"/>
        <v>248768</v>
      </c>
      <c r="AO632" s="46">
        <v>0</v>
      </c>
      <c r="AP632" s="46">
        <f t="shared" si="482"/>
        <v>0</v>
      </c>
      <c r="AQ632" s="46">
        <v>0</v>
      </c>
      <c r="AR632" s="46">
        <f t="shared" si="483"/>
        <v>0</v>
      </c>
      <c r="AS632" s="46">
        <v>0</v>
      </c>
      <c r="AT632" s="46">
        <f t="shared" si="484"/>
        <v>0</v>
      </c>
      <c r="AU632" s="46">
        <v>0</v>
      </c>
      <c r="AV632" s="46">
        <f t="shared" si="485"/>
        <v>0</v>
      </c>
      <c r="AW632" s="46">
        <v>0</v>
      </c>
      <c r="AX632" s="46">
        <f t="shared" si="486"/>
        <v>0</v>
      </c>
      <c r="AY632" s="46">
        <v>0</v>
      </c>
      <c r="AZ632" s="46">
        <f t="shared" si="464"/>
        <v>0</v>
      </c>
      <c r="BA632" s="46">
        <v>0</v>
      </c>
      <c r="BB632" s="46">
        <f t="shared" si="465"/>
        <v>0</v>
      </c>
      <c r="BC632" s="46">
        <v>0</v>
      </c>
      <c r="BD632" s="46">
        <f t="shared" si="466"/>
        <v>0</v>
      </c>
      <c r="BE632" s="46">
        <v>0</v>
      </c>
      <c r="BF632" s="46">
        <f t="shared" si="467"/>
        <v>0</v>
      </c>
      <c r="BG632" s="46">
        <v>0</v>
      </c>
      <c r="BH632" s="46">
        <f t="shared" si="468"/>
        <v>0</v>
      </c>
      <c r="BI632" s="46">
        <v>0</v>
      </c>
      <c r="BJ632" s="46">
        <f t="shared" si="469"/>
        <v>0</v>
      </c>
      <c r="BK632" s="46">
        <v>0</v>
      </c>
      <c r="BL632" s="46">
        <f t="shared" si="470"/>
        <v>0</v>
      </c>
      <c r="BM632" s="46">
        <v>0</v>
      </c>
      <c r="BN632" s="46">
        <f t="shared" si="471"/>
        <v>0</v>
      </c>
      <c r="BO632" s="46">
        <v>0</v>
      </c>
      <c r="BP632" s="46">
        <f t="shared" si="472"/>
        <v>0</v>
      </c>
      <c r="BQ632" s="46">
        <v>0</v>
      </c>
      <c r="BR632" s="46">
        <f t="shared" si="473"/>
        <v>0</v>
      </c>
      <c r="BS632" s="46">
        <v>0</v>
      </c>
      <c r="BT632" s="46">
        <f t="shared" si="474"/>
        <v>0</v>
      </c>
      <c r="BU632" s="46">
        <v>0</v>
      </c>
      <c r="BV632" s="46">
        <f t="shared" si="475"/>
        <v>0</v>
      </c>
      <c r="BW632" s="46">
        <v>0</v>
      </c>
      <c r="BX632" s="46">
        <f t="shared" si="476"/>
        <v>0</v>
      </c>
      <c r="BY632" s="46">
        <v>0</v>
      </c>
      <c r="BZ632" s="46">
        <f t="shared" si="477"/>
        <v>0</v>
      </c>
      <c r="CA632" s="47">
        <v>0</v>
      </c>
      <c r="CB632" s="46">
        <f t="shared" si="478"/>
        <v>0</v>
      </c>
      <c r="CC632" s="48">
        <v>0</v>
      </c>
      <c r="CD632" s="46">
        <f t="shared" si="479"/>
        <v>0</v>
      </c>
      <c r="CE632" s="49">
        <v>25</v>
      </c>
      <c r="CF632" s="50">
        <f t="shared" ref="CF632:CF695" si="491">(AI632-AC632)/CE632</f>
        <v>9950.7199999999993</v>
      </c>
      <c r="CG632" s="51"/>
      <c r="CH632" s="52"/>
      <c r="CI632" s="52"/>
      <c r="CJ632" s="52"/>
      <c r="CK632" s="53"/>
      <c r="CL632" s="53">
        <f t="shared" si="490"/>
        <v>9950.7199999999993</v>
      </c>
      <c r="CM632" s="53">
        <f t="shared" si="490"/>
        <v>9950.7199999999993</v>
      </c>
      <c r="CN632" s="53">
        <f t="shared" si="490"/>
        <v>9950.7199999999993</v>
      </c>
      <c r="CO632" s="53">
        <f t="shared" si="490"/>
        <v>9950.7199999999993</v>
      </c>
      <c r="CP632" s="53">
        <f t="shared" si="490"/>
        <v>9950.7199999999993</v>
      </c>
      <c r="CQ632" s="53">
        <f t="shared" si="490"/>
        <v>9950.7199999999993</v>
      </c>
      <c r="CR632" s="53">
        <f t="shared" si="490"/>
        <v>9950.7199999999993</v>
      </c>
      <c r="CS632" s="53">
        <f t="shared" si="490"/>
        <v>9950.7199999999993</v>
      </c>
      <c r="CT632" s="53">
        <f t="shared" si="490"/>
        <v>9950.7199999999993</v>
      </c>
      <c r="CU632" s="53">
        <f t="shared" si="490"/>
        <v>9950.7199999999993</v>
      </c>
      <c r="CV632" s="53">
        <f t="shared" si="490"/>
        <v>9950.7199999999993</v>
      </c>
      <c r="CW632" s="53">
        <f t="shared" si="490"/>
        <v>9950.7199999999993</v>
      </c>
      <c r="CX632" s="53">
        <f t="shared" si="490"/>
        <v>9950.7199999999993</v>
      </c>
      <c r="CY632" s="53">
        <f t="shared" si="490"/>
        <v>9950.7199999999993</v>
      </c>
      <c r="CZ632" s="53">
        <f t="shared" si="490"/>
        <v>9950.7199999999993</v>
      </c>
      <c r="DA632" s="53">
        <f t="shared" si="490"/>
        <v>9950.7199999999993</v>
      </c>
      <c r="DB632" s="53">
        <f t="shared" si="490"/>
        <v>9950.7199999999993</v>
      </c>
      <c r="DC632" s="53">
        <f t="shared" si="490"/>
        <v>9950.7199999999993</v>
      </c>
      <c r="DD632" s="53">
        <f t="shared" si="490"/>
        <v>9950.7199999999993</v>
      </c>
      <c r="DE632" s="53">
        <f t="shared" si="490"/>
        <v>9950.7199999999993</v>
      </c>
      <c r="DF632" s="53">
        <f t="shared" si="490"/>
        <v>9950.7199999999993</v>
      </c>
      <c r="DG632" s="54"/>
      <c r="DH632" s="55">
        <v>0</v>
      </c>
      <c r="DI632" s="56" t="s">
        <v>690</v>
      </c>
      <c r="DJ632" s="57"/>
      <c r="DK632" s="57"/>
      <c r="DL632" s="57"/>
      <c r="DM632" s="57"/>
      <c r="DN632" s="57"/>
      <c r="DO632" s="57"/>
      <c r="DP632" s="58"/>
      <c r="DQ632" s="58"/>
      <c r="DR632" s="58"/>
      <c r="DS632" s="58"/>
    </row>
    <row r="633" spans="1:123" x14ac:dyDescent="0.25">
      <c r="A633" s="30" t="s">
        <v>690</v>
      </c>
      <c r="B633" s="65">
        <v>2024041</v>
      </c>
      <c r="C633" s="66"/>
      <c r="D633" s="67" t="s">
        <v>1119</v>
      </c>
      <c r="E633" s="34" t="s">
        <v>616</v>
      </c>
      <c r="F633" s="34" t="s">
        <v>604</v>
      </c>
      <c r="G633" s="34" t="s">
        <v>463</v>
      </c>
      <c r="H633" s="34" t="s">
        <v>54</v>
      </c>
      <c r="I633" s="34" t="s">
        <v>490</v>
      </c>
      <c r="J633" s="34" t="s">
        <v>114</v>
      </c>
      <c r="K633" s="34" t="s">
        <v>491</v>
      </c>
      <c r="L633" s="34" t="s">
        <v>649</v>
      </c>
      <c r="M633" s="36">
        <v>1.04</v>
      </c>
      <c r="N633" s="69" t="s">
        <v>468</v>
      </c>
      <c r="O633" s="69" t="s">
        <v>30</v>
      </c>
      <c r="P633" s="37" t="s">
        <v>493</v>
      </c>
      <c r="Q633" s="38">
        <v>2024</v>
      </c>
      <c r="R633" s="39" t="s">
        <v>470</v>
      </c>
      <c r="S633" s="37" t="s">
        <v>493</v>
      </c>
      <c r="T633" s="39" t="s">
        <v>523</v>
      </c>
      <c r="U633" s="39" t="s">
        <v>524</v>
      </c>
      <c r="V633" s="39" t="s">
        <v>606</v>
      </c>
      <c r="W633" s="40" t="s">
        <v>1118</v>
      </c>
      <c r="X633" s="40" t="s">
        <v>619</v>
      </c>
      <c r="Y633" s="41"/>
      <c r="Z633" s="274"/>
      <c r="AA633" s="42"/>
      <c r="AB633" s="43">
        <v>239200</v>
      </c>
      <c r="AC633" s="43"/>
      <c r="AD633" s="43"/>
      <c r="AE633" s="43"/>
      <c r="AF633" s="44"/>
      <c r="AG633" s="45">
        <f t="shared" si="488"/>
        <v>239200</v>
      </c>
      <c r="AH633" s="45">
        <f t="shared" si="489"/>
        <v>248768</v>
      </c>
      <c r="AI633" s="45">
        <f t="shared" si="455"/>
        <v>248768</v>
      </c>
      <c r="AJ633" s="138">
        <v>0</v>
      </c>
      <c r="AK633" s="46">
        <v>0</v>
      </c>
      <c r="AL633" s="46">
        <f t="shared" si="481"/>
        <v>0</v>
      </c>
      <c r="AM633" s="46">
        <v>0</v>
      </c>
      <c r="AN633" s="46">
        <f t="shared" si="463"/>
        <v>0</v>
      </c>
      <c r="AO633" s="46">
        <v>239200</v>
      </c>
      <c r="AP633" s="46">
        <f t="shared" si="482"/>
        <v>248768</v>
      </c>
      <c r="AQ633" s="46">
        <v>0</v>
      </c>
      <c r="AR633" s="46">
        <f t="shared" si="483"/>
        <v>0</v>
      </c>
      <c r="AS633" s="46">
        <v>0</v>
      </c>
      <c r="AT633" s="46">
        <f t="shared" si="484"/>
        <v>0</v>
      </c>
      <c r="AU633" s="46">
        <v>0</v>
      </c>
      <c r="AV633" s="46">
        <f t="shared" si="485"/>
        <v>0</v>
      </c>
      <c r="AW633" s="46">
        <v>0</v>
      </c>
      <c r="AX633" s="46">
        <f t="shared" si="486"/>
        <v>0</v>
      </c>
      <c r="AY633" s="46">
        <v>0</v>
      </c>
      <c r="AZ633" s="46">
        <f t="shared" si="464"/>
        <v>0</v>
      </c>
      <c r="BA633" s="46">
        <v>0</v>
      </c>
      <c r="BB633" s="46">
        <f t="shared" si="465"/>
        <v>0</v>
      </c>
      <c r="BC633" s="46">
        <v>0</v>
      </c>
      <c r="BD633" s="46">
        <f t="shared" si="466"/>
        <v>0</v>
      </c>
      <c r="BE633" s="46">
        <v>0</v>
      </c>
      <c r="BF633" s="46">
        <f t="shared" si="467"/>
        <v>0</v>
      </c>
      <c r="BG633" s="46">
        <v>0</v>
      </c>
      <c r="BH633" s="46">
        <f t="shared" si="468"/>
        <v>0</v>
      </c>
      <c r="BI633" s="46">
        <v>0</v>
      </c>
      <c r="BJ633" s="46">
        <f t="shared" si="469"/>
        <v>0</v>
      </c>
      <c r="BK633" s="46">
        <v>0</v>
      </c>
      <c r="BL633" s="46">
        <f t="shared" si="470"/>
        <v>0</v>
      </c>
      <c r="BM633" s="46">
        <v>0</v>
      </c>
      <c r="BN633" s="46">
        <f t="shared" si="471"/>
        <v>0</v>
      </c>
      <c r="BO633" s="46">
        <v>0</v>
      </c>
      <c r="BP633" s="46">
        <f t="shared" si="472"/>
        <v>0</v>
      </c>
      <c r="BQ633" s="46">
        <v>0</v>
      </c>
      <c r="BR633" s="46">
        <f t="shared" si="473"/>
        <v>0</v>
      </c>
      <c r="BS633" s="46">
        <v>0</v>
      </c>
      <c r="BT633" s="46">
        <f t="shared" si="474"/>
        <v>0</v>
      </c>
      <c r="BU633" s="46">
        <v>0</v>
      </c>
      <c r="BV633" s="46">
        <f t="shared" si="475"/>
        <v>0</v>
      </c>
      <c r="BW633" s="46">
        <v>0</v>
      </c>
      <c r="BX633" s="46">
        <f t="shared" si="476"/>
        <v>0</v>
      </c>
      <c r="BY633" s="46">
        <v>0</v>
      </c>
      <c r="BZ633" s="46">
        <f t="shared" si="477"/>
        <v>0</v>
      </c>
      <c r="CA633" s="47">
        <v>0</v>
      </c>
      <c r="CB633" s="46">
        <f t="shared" si="478"/>
        <v>0</v>
      </c>
      <c r="CC633" s="48">
        <v>0</v>
      </c>
      <c r="CD633" s="46">
        <f t="shared" si="479"/>
        <v>0</v>
      </c>
      <c r="CE633" s="49">
        <v>25</v>
      </c>
      <c r="CF633" s="50">
        <f t="shared" si="491"/>
        <v>9950.7199999999993</v>
      </c>
      <c r="CG633" s="51"/>
      <c r="CH633" s="52"/>
      <c r="CI633" s="52"/>
      <c r="CJ633" s="52"/>
      <c r="CK633" s="53"/>
      <c r="CL633" s="53"/>
      <c r="CM633" s="53">
        <f t="shared" si="490"/>
        <v>9950.7199999999993</v>
      </c>
      <c r="CN633" s="53">
        <f t="shared" si="490"/>
        <v>9950.7199999999993</v>
      </c>
      <c r="CO633" s="53">
        <f t="shared" si="490"/>
        <v>9950.7199999999993</v>
      </c>
      <c r="CP633" s="53">
        <f t="shared" si="490"/>
        <v>9950.7199999999993</v>
      </c>
      <c r="CQ633" s="53">
        <f t="shared" si="490"/>
        <v>9950.7199999999993</v>
      </c>
      <c r="CR633" s="53">
        <f t="shared" si="490"/>
        <v>9950.7199999999993</v>
      </c>
      <c r="CS633" s="53">
        <f t="shared" si="490"/>
        <v>9950.7199999999993</v>
      </c>
      <c r="CT633" s="53">
        <f t="shared" si="490"/>
        <v>9950.7199999999993</v>
      </c>
      <c r="CU633" s="53">
        <f t="shared" si="490"/>
        <v>9950.7199999999993</v>
      </c>
      <c r="CV633" s="53">
        <f t="shared" si="490"/>
        <v>9950.7199999999993</v>
      </c>
      <c r="CW633" s="53">
        <f t="shared" si="490"/>
        <v>9950.7199999999993</v>
      </c>
      <c r="CX633" s="53">
        <f t="shared" si="490"/>
        <v>9950.7199999999993</v>
      </c>
      <c r="CY633" s="53">
        <f t="shared" si="490"/>
        <v>9950.7199999999993</v>
      </c>
      <c r="CZ633" s="53">
        <f t="shared" si="490"/>
        <v>9950.7199999999993</v>
      </c>
      <c r="DA633" s="53">
        <f t="shared" si="490"/>
        <v>9950.7199999999993</v>
      </c>
      <c r="DB633" s="53">
        <f t="shared" si="490"/>
        <v>9950.7199999999993</v>
      </c>
      <c r="DC633" s="53">
        <f t="shared" si="490"/>
        <v>9950.7199999999993</v>
      </c>
      <c r="DD633" s="53">
        <f t="shared" si="490"/>
        <v>9950.7199999999993</v>
      </c>
      <c r="DE633" s="53">
        <f t="shared" si="490"/>
        <v>9950.7199999999993</v>
      </c>
      <c r="DF633" s="53">
        <f t="shared" si="490"/>
        <v>9950.7199999999993</v>
      </c>
      <c r="DG633" s="54"/>
      <c r="DH633" s="55">
        <v>0</v>
      </c>
      <c r="DI633" s="56" t="s">
        <v>690</v>
      </c>
      <c r="DJ633" s="57"/>
      <c r="DK633" s="57"/>
      <c r="DL633" s="57"/>
      <c r="DM633" s="57"/>
      <c r="DN633" s="57"/>
      <c r="DO633" s="57"/>
      <c r="DP633" s="58"/>
      <c r="DQ633" s="58"/>
      <c r="DR633" s="58"/>
      <c r="DS633" s="58"/>
    </row>
    <row r="634" spans="1:123" x14ac:dyDescent="0.25">
      <c r="A634" s="30" t="s">
        <v>690</v>
      </c>
      <c r="B634" s="65">
        <v>2024042</v>
      </c>
      <c r="C634" s="66"/>
      <c r="D634" s="67" t="s">
        <v>1119</v>
      </c>
      <c r="E634" s="34" t="s">
        <v>616</v>
      </c>
      <c r="F634" s="34" t="s">
        <v>604</v>
      </c>
      <c r="G634" s="34" t="s">
        <v>463</v>
      </c>
      <c r="H634" s="34" t="s">
        <v>54</v>
      </c>
      <c r="I634" s="34" t="s">
        <v>490</v>
      </c>
      <c r="J634" s="34" t="s">
        <v>114</v>
      </c>
      <c r="K634" s="34" t="s">
        <v>491</v>
      </c>
      <c r="L634" s="34" t="s">
        <v>649</v>
      </c>
      <c r="M634" s="36">
        <v>1.04</v>
      </c>
      <c r="N634" s="69" t="s">
        <v>468</v>
      </c>
      <c r="O634" s="69" t="s">
        <v>30</v>
      </c>
      <c r="P634" s="37" t="s">
        <v>493</v>
      </c>
      <c r="Q634" s="38">
        <v>2024</v>
      </c>
      <c r="R634" s="39" t="s">
        <v>470</v>
      </c>
      <c r="S634" s="37" t="s">
        <v>493</v>
      </c>
      <c r="T634" s="39" t="s">
        <v>523</v>
      </c>
      <c r="U634" s="39" t="s">
        <v>524</v>
      </c>
      <c r="V634" s="39" t="s">
        <v>606</v>
      </c>
      <c r="W634" s="40" t="s">
        <v>1118</v>
      </c>
      <c r="X634" s="40" t="s">
        <v>619</v>
      </c>
      <c r="Y634" s="41"/>
      <c r="Z634" s="274"/>
      <c r="AA634" s="42"/>
      <c r="AB634" s="43">
        <v>239200</v>
      </c>
      <c r="AC634" s="43"/>
      <c r="AD634" s="43"/>
      <c r="AE634" s="43"/>
      <c r="AF634" s="44"/>
      <c r="AG634" s="45">
        <f t="shared" si="488"/>
        <v>239200</v>
      </c>
      <c r="AH634" s="45">
        <f t="shared" si="489"/>
        <v>248768</v>
      </c>
      <c r="AI634" s="45">
        <f t="shared" si="455"/>
        <v>248768</v>
      </c>
      <c r="AJ634" s="138">
        <v>0</v>
      </c>
      <c r="AK634" s="46">
        <v>0</v>
      </c>
      <c r="AL634" s="46">
        <f t="shared" si="481"/>
        <v>0</v>
      </c>
      <c r="AM634" s="46">
        <v>0</v>
      </c>
      <c r="AN634" s="46">
        <f t="shared" si="463"/>
        <v>0</v>
      </c>
      <c r="AO634" s="46">
        <v>0</v>
      </c>
      <c r="AP634" s="46">
        <f t="shared" si="482"/>
        <v>0</v>
      </c>
      <c r="AQ634" s="46">
        <v>239200</v>
      </c>
      <c r="AR634" s="46">
        <f t="shared" si="483"/>
        <v>248768</v>
      </c>
      <c r="AS634" s="46">
        <v>0</v>
      </c>
      <c r="AT634" s="46">
        <f t="shared" si="484"/>
        <v>0</v>
      </c>
      <c r="AU634" s="46">
        <v>0</v>
      </c>
      <c r="AV634" s="46">
        <f t="shared" si="485"/>
        <v>0</v>
      </c>
      <c r="AW634" s="46">
        <v>0</v>
      </c>
      <c r="AX634" s="46">
        <f t="shared" si="486"/>
        <v>0</v>
      </c>
      <c r="AY634" s="46">
        <v>0</v>
      </c>
      <c r="AZ634" s="46">
        <f t="shared" si="464"/>
        <v>0</v>
      </c>
      <c r="BA634" s="46">
        <v>0</v>
      </c>
      <c r="BB634" s="46">
        <f t="shared" si="465"/>
        <v>0</v>
      </c>
      <c r="BC634" s="46">
        <v>0</v>
      </c>
      <c r="BD634" s="46">
        <f t="shared" si="466"/>
        <v>0</v>
      </c>
      <c r="BE634" s="46">
        <v>0</v>
      </c>
      <c r="BF634" s="46">
        <f t="shared" si="467"/>
        <v>0</v>
      </c>
      <c r="BG634" s="46">
        <v>0</v>
      </c>
      <c r="BH634" s="46">
        <f t="shared" si="468"/>
        <v>0</v>
      </c>
      <c r="BI634" s="46">
        <v>0</v>
      </c>
      <c r="BJ634" s="46">
        <f t="shared" si="469"/>
        <v>0</v>
      </c>
      <c r="BK634" s="46">
        <v>0</v>
      </c>
      <c r="BL634" s="46">
        <f t="shared" si="470"/>
        <v>0</v>
      </c>
      <c r="BM634" s="46">
        <v>0</v>
      </c>
      <c r="BN634" s="46">
        <f t="shared" si="471"/>
        <v>0</v>
      </c>
      <c r="BO634" s="46">
        <v>0</v>
      </c>
      <c r="BP634" s="46">
        <f t="shared" si="472"/>
        <v>0</v>
      </c>
      <c r="BQ634" s="46">
        <v>0</v>
      </c>
      <c r="BR634" s="46">
        <f t="shared" si="473"/>
        <v>0</v>
      </c>
      <c r="BS634" s="46">
        <v>0</v>
      </c>
      <c r="BT634" s="46">
        <f t="shared" si="474"/>
        <v>0</v>
      </c>
      <c r="BU634" s="46">
        <v>0</v>
      </c>
      <c r="BV634" s="46">
        <f t="shared" si="475"/>
        <v>0</v>
      </c>
      <c r="BW634" s="46">
        <v>0</v>
      </c>
      <c r="BX634" s="46">
        <f t="shared" si="476"/>
        <v>0</v>
      </c>
      <c r="BY634" s="46">
        <v>0</v>
      </c>
      <c r="BZ634" s="46">
        <f t="shared" si="477"/>
        <v>0</v>
      </c>
      <c r="CA634" s="47">
        <v>0</v>
      </c>
      <c r="CB634" s="46">
        <f t="shared" si="478"/>
        <v>0</v>
      </c>
      <c r="CC634" s="48">
        <v>0</v>
      </c>
      <c r="CD634" s="46">
        <f t="shared" si="479"/>
        <v>0</v>
      </c>
      <c r="CE634" s="49">
        <v>25</v>
      </c>
      <c r="CF634" s="50">
        <f t="shared" si="491"/>
        <v>9950.7199999999993</v>
      </c>
      <c r="CG634" s="51"/>
      <c r="CH634" s="52"/>
      <c r="CI634" s="52"/>
      <c r="CJ634" s="52"/>
      <c r="CK634" s="53"/>
      <c r="CL634" s="53"/>
      <c r="CM634" s="53"/>
      <c r="CN634" s="53">
        <f t="shared" si="490"/>
        <v>9950.7199999999993</v>
      </c>
      <c r="CO634" s="53">
        <f t="shared" si="490"/>
        <v>9950.7199999999993</v>
      </c>
      <c r="CP634" s="53">
        <f t="shared" si="490"/>
        <v>9950.7199999999993</v>
      </c>
      <c r="CQ634" s="53">
        <f t="shared" si="490"/>
        <v>9950.7199999999993</v>
      </c>
      <c r="CR634" s="53">
        <f t="shared" si="490"/>
        <v>9950.7199999999993</v>
      </c>
      <c r="CS634" s="53">
        <f t="shared" si="490"/>
        <v>9950.7199999999993</v>
      </c>
      <c r="CT634" s="53">
        <f t="shared" si="490"/>
        <v>9950.7199999999993</v>
      </c>
      <c r="CU634" s="53">
        <f t="shared" si="490"/>
        <v>9950.7199999999993</v>
      </c>
      <c r="CV634" s="53">
        <f t="shared" si="490"/>
        <v>9950.7199999999993</v>
      </c>
      <c r="CW634" s="53">
        <f t="shared" si="490"/>
        <v>9950.7199999999993</v>
      </c>
      <c r="CX634" s="53">
        <f t="shared" si="490"/>
        <v>9950.7199999999993</v>
      </c>
      <c r="CY634" s="53">
        <f t="shared" si="490"/>
        <v>9950.7199999999993</v>
      </c>
      <c r="CZ634" s="53">
        <f t="shared" si="490"/>
        <v>9950.7199999999993</v>
      </c>
      <c r="DA634" s="53">
        <f t="shared" si="490"/>
        <v>9950.7199999999993</v>
      </c>
      <c r="DB634" s="53">
        <f t="shared" si="490"/>
        <v>9950.7199999999993</v>
      </c>
      <c r="DC634" s="53">
        <f t="shared" si="490"/>
        <v>9950.7199999999993</v>
      </c>
      <c r="DD634" s="53">
        <f t="shared" si="490"/>
        <v>9950.7199999999993</v>
      </c>
      <c r="DE634" s="53">
        <f t="shared" si="490"/>
        <v>9950.7199999999993</v>
      </c>
      <c r="DF634" s="53">
        <f t="shared" si="490"/>
        <v>9950.7199999999993</v>
      </c>
      <c r="DG634" s="54"/>
      <c r="DH634" s="55">
        <v>0</v>
      </c>
      <c r="DI634" s="56" t="s">
        <v>690</v>
      </c>
      <c r="DJ634" s="57"/>
      <c r="DK634" s="57"/>
      <c r="DL634" s="57"/>
      <c r="DM634" s="57"/>
      <c r="DN634" s="57"/>
      <c r="DO634" s="57"/>
      <c r="DP634" s="58"/>
      <c r="DQ634" s="58"/>
      <c r="DR634" s="58"/>
      <c r="DS634" s="58"/>
    </row>
    <row r="635" spans="1:123" x14ac:dyDescent="0.25">
      <c r="A635" s="30" t="s">
        <v>690</v>
      </c>
      <c r="B635" s="65">
        <v>2024043</v>
      </c>
      <c r="C635" s="66"/>
      <c r="D635" s="67" t="s">
        <v>1119</v>
      </c>
      <c r="E635" s="34" t="s">
        <v>616</v>
      </c>
      <c r="F635" s="34" t="s">
        <v>604</v>
      </c>
      <c r="G635" s="34" t="s">
        <v>463</v>
      </c>
      <c r="H635" s="34" t="s">
        <v>54</v>
      </c>
      <c r="I635" s="34" t="s">
        <v>490</v>
      </c>
      <c r="J635" s="34" t="s">
        <v>114</v>
      </c>
      <c r="K635" s="34" t="s">
        <v>491</v>
      </c>
      <c r="L635" s="34" t="s">
        <v>649</v>
      </c>
      <c r="M635" s="36">
        <v>1.04</v>
      </c>
      <c r="N635" s="69" t="s">
        <v>468</v>
      </c>
      <c r="O635" s="69" t="s">
        <v>30</v>
      </c>
      <c r="P635" s="37" t="s">
        <v>493</v>
      </c>
      <c r="Q635" s="38">
        <v>2024</v>
      </c>
      <c r="R635" s="39" t="s">
        <v>470</v>
      </c>
      <c r="S635" s="37" t="s">
        <v>493</v>
      </c>
      <c r="T635" s="39" t="s">
        <v>523</v>
      </c>
      <c r="U635" s="39" t="s">
        <v>524</v>
      </c>
      <c r="V635" s="39" t="s">
        <v>606</v>
      </c>
      <c r="W635" s="40" t="s">
        <v>1118</v>
      </c>
      <c r="X635" s="40" t="s">
        <v>619</v>
      </c>
      <c r="Y635" s="41"/>
      <c r="Z635" s="274"/>
      <c r="AA635" s="42"/>
      <c r="AB635" s="43">
        <v>239200</v>
      </c>
      <c r="AC635" s="43"/>
      <c r="AD635" s="43"/>
      <c r="AE635" s="43"/>
      <c r="AF635" s="44"/>
      <c r="AG635" s="45">
        <f t="shared" si="488"/>
        <v>239200</v>
      </c>
      <c r="AH635" s="45">
        <f t="shared" si="489"/>
        <v>248768</v>
      </c>
      <c r="AI635" s="45">
        <f t="shared" si="455"/>
        <v>248768</v>
      </c>
      <c r="AJ635" s="138">
        <v>0</v>
      </c>
      <c r="AK635" s="46">
        <v>0</v>
      </c>
      <c r="AL635" s="46">
        <f t="shared" si="481"/>
        <v>0</v>
      </c>
      <c r="AM635" s="46">
        <v>0</v>
      </c>
      <c r="AN635" s="46">
        <f t="shared" si="463"/>
        <v>0</v>
      </c>
      <c r="AO635" s="46">
        <v>0</v>
      </c>
      <c r="AP635" s="46">
        <f t="shared" si="482"/>
        <v>0</v>
      </c>
      <c r="AQ635" s="46">
        <v>0</v>
      </c>
      <c r="AR635" s="46">
        <f t="shared" si="483"/>
        <v>0</v>
      </c>
      <c r="AS635" s="46">
        <v>239200</v>
      </c>
      <c r="AT635" s="46">
        <f t="shared" si="484"/>
        <v>248768</v>
      </c>
      <c r="AU635" s="46">
        <v>0</v>
      </c>
      <c r="AV635" s="46">
        <f t="shared" si="485"/>
        <v>0</v>
      </c>
      <c r="AW635" s="46">
        <v>0</v>
      </c>
      <c r="AX635" s="46">
        <f t="shared" si="486"/>
        <v>0</v>
      </c>
      <c r="AY635" s="46">
        <v>0</v>
      </c>
      <c r="AZ635" s="46">
        <f t="shared" si="464"/>
        <v>0</v>
      </c>
      <c r="BA635" s="46">
        <v>0</v>
      </c>
      <c r="BB635" s="46">
        <f t="shared" si="465"/>
        <v>0</v>
      </c>
      <c r="BC635" s="46">
        <v>0</v>
      </c>
      <c r="BD635" s="46">
        <f t="shared" si="466"/>
        <v>0</v>
      </c>
      <c r="BE635" s="46">
        <v>0</v>
      </c>
      <c r="BF635" s="46">
        <f t="shared" si="467"/>
        <v>0</v>
      </c>
      <c r="BG635" s="46">
        <v>0</v>
      </c>
      <c r="BH635" s="46">
        <f t="shared" si="468"/>
        <v>0</v>
      </c>
      <c r="BI635" s="46">
        <v>0</v>
      </c>
      <c r="BJ635" s="46">
        <f t="shared" si="469"/>
        <v>0</v>
      </c>
      <c r="BK635" s="46">
        <v>0</v>
      </c>
      <c r="BL635" s="46">
        <f t="shared" si="470"/>
        <v>0</v>
      </c>
      <c r="BM635" s="46">
        <v>0</v>
      </c>
      <c r="BN635" s="46">
        <f t="shared" si="471"/>
        <v>0</v>
      </c>
      <c r="BO635" s="46">
        <v>0</v>
      </c>
      <c r="BP635" s="46">
        <f t="shared" si="472"/>
        <v>0</v>
      </c>
      <c r="BQ635" s="46">
        <v>0</v>
      </c>
      <c r="BR635" s="46">
        <f t="shared" si="473"/>
        <v>0</v>
      </c>
      <c r="BS635" s="46">
        <v>0</v>
      </c>
      <c r="BT635" s="46">
        <f t="shared" si="474"/>
        <v>0</v>
      </c>
      <c r="BU635" s="46">
        <v>0</v>
      </c>
      <c r="BV635" s="46">
        <f t="shared" si="475"/>
        <v>0</v>
      </c>
      <c r="BW635" s="46">
        <v>0</v>
      </c>
      <c r="BX635" s="46">
        <f t="shared" si="476"/>
        <v>0</v>
      </c>
      <c r="BY635" s="46">
        <v>0</v>
      </c>
      <c r="BZ635" s="46">
        <f t="shared" si="477"/>
        <v>0</v>
      </c>
      <c r="CA635" s="47">
        <v>0</v>
      </c>
      <c r="CB635" s="46">
        <f t="shared" si="478"/>
        <v>0</v>
      </c>
      <c r="CC635" s="48">
        <v>0</v>
      </c>
      <c r="CD635" s="46">
        <f t="shared" si="479"/>
        <v>0</v>
      </c>
      <c r="CE635" s="49">
        <v>25</v>
      </c>
      <c r="CF635" s="50">
        <f t="shared" si="491"/>
        <v>9950.7199999999993</v>
      </c>
      <c r="CG635" s="51"/>
      <c r="CH635" s="52"/>
      <c r="CI635" s="52"/>
      <c r="CJ635" s="52"/>
      <c r="CK635" s="53"/>
      <c r="CL635" s="53"/>
      <c r="CM635" s="53"/>
      <c r="CN635" s="53"/>
      <c r="CO635" s="53">
        <f t="shared" si="490"/>
        <v>9950.7199999999993</v>
      </c>
      <c r="CP635" s="53">
        <f t="shared" si="490"/>
        <v>9950.7199999999993</v>
      </c>
      <c r="CQ635" s="53">
        <f t="shared" si="490"/>
        <v>9950.7199999999993</v>
      </c>
      <c r="CR635" s="53">
        <f t="shared" si="490"/>
        <v>9950.7199999999993</v>
      </c>
      <c r="CS635" s="53">
        <f t="shared" si="490"/>
        <v>9950.7199999999993</v>
      </c>
      <c r="CT635" s="53">
        <f t="shared" si="490"/>
        <v>9950.7199999999993</v>
      </c>
      <c r="CU635" s="53">
        <f t="shared" si="490"/>
        <v>9950.7199999999993</v>
      </c>
      <c r="CV635" s="53">
        <f t="shared" si="490"/>
        <v>9950.7199999999993</v>
      </c>
      <c r="CW635" s="53">
        <f t="shared" si="490"/>
        <v>9950.7199999999993</v>
      </c>
      <c r="CX635" s="53">
        <f t="shared" si="490"/>
        <v>9950.7199999999993</v>
      </c>
      <c r="CY635" s="53">
        <f t="shared" si="490"/>
        <v>9950.7199999999993</v>
      </c>
      <c r="CZ635" s="53">
        <f t="shared" si="490"/>
        <v>9950.7199999999993</v>
      </c>
      <c r="DA635" s="53">
        <f t="shared" si="490"/>
        <v>9950.7199999999993</v>
      </c>
      <c r="DB635" s="53">
        <f t="shared" si="490"/>
        <v>9950.7199999999993</v>
      </c>
      <c r="DC635" s="53">
        <f t="shared" si="490"/>
        <v>9950.7199999999993</v>
      </c>
      <c r="DD635" s="53">
        <f t="shared" si="490"/>
        <v>9950.7199999999993</v>
      </c>
      <c r="DE635" s="53">
        <f t="shared" si="490"/>
        <v>9950.7199999999993</v>
      </c>
      <c r="DF635" s="53">
        <f t="shared" si="490"/>
        <v>9950.7199999999993</v>
      </c>
      <c r="DG635" s="54"/>
      <c r="DH635" s="55">
        <v>0</v>
      </c>
      <c r="DI635" s="56" t="s">
        <v>690</v>
      </c>
      <c r="DJ635" s="57"/>
      <c r="DK635" s="57"/>
      <c r="DL635" s="57"/>
      <c r="DM635" s="57"/>
      <c r="DN635" s="57"/>
      <c r="DO635" s="57"/>
      <c r="DP635" s="58"/>
      <c r="DQ635" s="58"/>
      <c r="DR635" s="58"/>
      <c r="DS635" s="58"/>
    </row>
    <row r="636" spans="1:123" x14ac:dyDescent="0.25">
      <c r="A636" s="30" t="s">
        <v>690</v>
      </c>
      <c r="B636" s="65">
        <v>2024044</v>
      </c>
      <c r="C636" s="66"/>
      <c r="D636" s="67" t="s">
        <v>1119</v>
      </c>
      <c r="E636" s="34" t="s">
        <v>616</v>
      </c>
      <c r="F636" s="34" t="s">
        <v>604</v>
      </c>
      <c r="G636" s="34" t="s">
        <v>463</v>
      </c>
      <c r="H636" s="34" t="s">
        <v>54</v>
      </c>
      <c r="I636" s="34" t="s">
        <v>490</v>
      </c>
      <c r="J636" s="34" t="s">
        <v>114</v>
      </c>
      <c r="K636" s="34" t="s">
        <v>491</v>
      </c>
      <c r="L636" s="34" t="s">
        <v>649</v>
      </c>
      <c r="M636" s="36">
        <v>1.04</v>
      </c>
      <c r="N636" s="69" t="s">
        <v>468</v>
      </c>
      <c r="O636" s="69" t="s">
        <v>30</v>
      </c>
      <c r="P636" s="37" t="s">
        <v>493</v>
      </c>
      <c r="Q636" s="38">
        <v>2024</v>
      </c>
      <c r="R636" s="39" t="s">
        <v>470</v>
      </c>
      <c r="S636" s="37" t="s">
        <v>493</v>
      </c>
      <c r="T636" s="39" t="s">
        <v>523</v>
      </c>
      <c r="U636" s="39" t="s">
        <v>524</v>
      </c>
      <c r="V636" s="39" t="s">
        <v>606</v>
      </c>
      <c r="W636" s="40" t="s">
        <v>1118</v>
      </c>
      <c r="X636" s="40" t="s">
        <v>619</v>
      </c>
      <c r="Y636" s="41"/>
      <c r="Z636" s="274"/>
      <c r="AA636" s="42"/>
      <c r="AB636" s="43">
        <v>239200</v>
      </c>
      <c r="AC636" s="43"/>
      <c r="AD636" s="43"/>
      <c r="AE636" s="43"/>
      <c r="AF636" s="44"/>
      <c r="AG636" s="45">
        <f t="shared" si="488"/>
        <v>239200</v>
      </c>
      <c r="AH636" s="45">
        <f t="shared" si="489"/>
        <v>248768</v>
      </c>
      <c r="AI636" s="45">
        <f t="shared" si="455"/>
        <v>248768</v>
      </c>
      <c r="AJ636" s="138">
        <v>0</v>
      </c>
      <c r="AK636" s="46">
        <v>0</v>
      </c>
      <c r="AL636" s="46">
        <f t="shared" si="481"/>
        <v>0</v>
      </c>
      <c r="AM636" s="46">
        <v>0</v>
      </c>
      <c r="AN636" s="46">
        <f t="shared" si="463"/>
        <v>0</v>
      </c>
      <c r="AO636" s="46">
        <v>0</v>
      </c>
      <c r="AP636" s="46">
        <f t="shared" si="482"/>
        <v>0</v>
      </c>
      <c r="AQ636" s="46">
        <v>0</v>
      </c>
      <c r="AR636" s="46">
        <f t="shared" si="483"/>
        <v>0</v>
      </c>
      <c r="AS636" s="46">
        <v>0</v>
      </c>
      <c r="AT636" s="46">
        <f t="shared" si="484"/>
        <v>0</v>
      </c>
      <c r="AU636" s="46">
        <v>239200</v>
      </c>
      <c r="AV636" s="46">
        <f t="shared" si="485"/>
        <v>248768</v>
      </c>
      <c r="AW636" s="46">
        <v>0</v>
      </c>
      <c r="AX636" s="46">
        <f t="shared" si="486"/>
        <v>0</v>
      </c>
      <c r="AY636" s="46">
        <v>0</v>
      </c>
      <c r="AZ636" s="46">
        <f t="shared" si="464"/>
        <v>0</v>
      </c>
      <c r="BA636" s="46">
        <v>0</v>
      </c>
      <c r="BB636" s="46">
        <f t="shared" si="465"/>
        <v>0</v>
      </c>
      <c r="BC636" s="46">
        <v>0</v>
      </c>
      <c r="BD636" s="46">
        <f t="shared" si="466"/>
        <v>0</v>
      </c>
      <c r="BE636" s="46">
        <v>0</v>
      </c>
      <c r="BF636" s="46">
        <f t="shared" si="467"/>
        <v>0</v>
      </c>
      <c r="BG636" s="46">
        <v>0</v>
      </c>
      <c r="BH636" s="46">
        <f t="shared" si="468"/>
        <v>0</v>
      </c>
      <c r="BI636" s="46">
        <v>0</v>
      </c>
      <c r="BJ636" s="46">
        <f t="shared" si="469"/>
        <v>0</v>
      </c>
      <c r="BK636" s="46">
        <v>0</v>
      </c>
      <c r="BL636" s="46">
        <f t="shared" si="470"/>
        <v>0</v>
      </c>
      <c r="BM636" s="46">
        <v>0</v>
      </c>
      <c r="BN636" s="46">
        <f t="shared" si="471"/>
        <v>0</v>
      </c>
      <c r="BO636" s="46">
        <v>0</v>
      </c>
      <c r="BP636" s="46">
        <f t="shared" si="472"/>
        <v>0</v>
      </c>
      <c r="BQ636" s="46">
        <v>0</v>
      </c>
      <c r="BR636" s="46">
        <f t="shared" si="473"/>
        <v>0</v>
      </c>
      <c r="BS636" s="46">
        <v>0</v>
      </c>
      <c r="BT636" s="46">
        <f t="shared" si="474"/>
        <v>0</v>
      </c>
      <c r="BU636" s="46">
        <v>0</v>
      </c>
      <c r="BV636" s="46">
        <f t="shared" si="475"/>
        <v>0</v>
      </c>
      <c r="BW636" s="46">
        <v>0</v>
      </c>
      <c r="BX636" s="46">
        <f t="shared" si="476"/>
        <v>0</v>
      </c>
      <c r="BY636" s="46">
        <v>0</v>
      </c>
      <c r="BZ636" s="46">
        <f t="shared" si="477"/>
        <v>0</v>
      </c>
      <c r="CA636" s="47">
        <v>0</v>
      </c>
      <c r="CB636" s="46">
        <f t="shared" si="478"/>
        <v>0</v>
      </c>
      <c r="CC636" s="48">
        <v>0</v>
      </c>
      <c r="CD636" s="46">
        <f t="shared" si="479"/>
        <v>0</v>
      </c>
      <c r="CE636" s="49">
        <v>25</v>
      </c>
      <c r="CF636" s="50">
        <f t="shared" si="491"/>
        <v>9950.7199999999993</v>
      </c>
      <c r="CG636" s="51"/>
      <c r="CH636" s="52"/>
      <c r="CI636" s="52"/>
      <c r="CJ636" s="52"/>
      <c r="CK636" s="53"/>
      <c r="CL636" s="53"/>
      <c r="CM636" s="53"/>
      <c r="CN636" s="53"/>
      <c r="CO636" s="53"/>
      <c r="CP636" s="53">
        <f t="shared" si="490"/>
        <v>9950.7199999999993</v>
      </c>
      <c r="CQ636" s="53">
        <f t="shared" si="490"/>
        <v>9950.7199999999993</v>
      </c>
      <c r="CR636" s="53">
        <f t="shared" si="490"/>
        <v>9950.7199999999993</v>
      </c>
      <c r="CS636" s="53">
        <f t="shared" si="490"/>
        <v>9950.7199999999993</v>
      </c>
      <c r="CT636" s="53">
        <f t="shared" si="490"/>
        <v>9950.7199999999993</v>
      </c>
      <c r="CU636" s="53">
        <f t="shared" si="490"/>
        <v>9950.7199999999993</v>
      </c>
      <c r="CV636" s="53">
        <f t="shared" si="490"/>
        <v>9950.7199999999993</v>
      </c>
      <c r="CW636" s="53">
        <f t="shared" si="490"/>
        <v>9950.7199999999993</v>
      </c>
      <c r="CX636" s="53">
        <f t="shared" si="490"/>
        <v>9950.7199999999993</v>
      </c>
      <c r="CY636" s="53">
        <f t="shared" si="490"/>
        <v>9950.7199999999993</v>
      </c>
      <c r="CZ636" s="53">
        <f t="shared" si="490"/>
        <v>9950.7199999999993</v>
      </c>
      <c r="DA636" s="53">
        <f t="shared" si="490"/>
        <v>9950.7199999999993</v>
      </c>
      <c r="DB636" s="53">
        <f t="shared" si="490"/>
        <v>9950.7199999999993</v>
      </c>
      <c r="DC636" s="53">
        <f t="shared" si="490"/>
        <v>9950.7199999999993</v>
      </c>
      <c r="DD636" s="53">
        <f t="shared" si="490"/>
        <v>9950.7199999999993</v>
      </c>
      <c r="DE636" s="53">
        <f t="shared" si="490"/>
        <v>9950.7199999999993</v>
      </c>
      <c r="DF636" s="53">
        <f t="shared" si="490"/>
        <v>9950.7199999999993</v>
      </c>
      <c r="DG636" s="54"/>
      <c r="DH636" s="55">
        <v>0</v>
      </c>
      <c r="DI636" s="56" t="s">
        <v>690</v>
      </c>
      <c r="DJ636" s="57"/>
      <c r="DK636" s="57"/>
      <c r="DL636" s="57"/>
      <c r="DM636" s="57"/>
      <c r="DN636" s="57"/>
      <c r="DO636" s="57"/>
      <c r="DP636" s="58"/>
      <c r="DQ636" s="58"/>
      <c r="DR636" s="58"/>
      <c r="DS636" s="58"/>
    </row>
    <row r="637" spans="1:123" x14ac:dyDescent="0.25">
      <c r="A637" s="30" t="s">
        <v>690</v>
      </c>
      <c r="B637" s="65">
        <v>2024045</v>
      </c>
      <c r="C637" s="66"/>
      <c r="D637" s="67" t="s">
        <v>1119</v>
      </c>
      <c r="E637" s="34" t="s">
        <v>616</v>
      </c>
      <c r="F637" s="34" t="s">
        <v>604</v>
      </c>
      <c r="G637" s="34" t="s">
        <v>463</v>
      </c>
      <c r="H637" s="34" t="s">
        <v>54</v>
      </c>
      <c r="I637" s="34" t="s">
        <v>490</v>
      </c>
      <c r="J637" s="34" t="s">
        <v>114</v>
      </c>
      <c r="K637" s="34" t="s">
        <v>491</v>
      </c>
      <c r="L637" s="34" t="s">
        <v>649</v>
      </c>
      <c r="M637" s="36">
        <v>1.04</v>
      </c>
      <c r="N637" s="69" t="s">
        <v>468</v>
      </c>
      <c r="O637" s="69" t="s">
        <v>30</v>
      </c>
      <c r="P637" s="37" t="s">
        <v>493</v>
      </c>
      <c r="Q637" s="38">
        <v>2024</v>
      </c>
      <c r="R637" s="39" t="s">
        <v>470</v>
      </c>
      <c r="S637" s="37" t="s">
        <v>493</v>
      </c>
      <c r="T637" s="39" t="s">
        <v>523</v>
      </c>
      <c r="U637" s="39" t="s">
        <v>524</v>
      </c>
      <c r="V637" s="39" t="s">
        <v>606</v>
      </c>
      <c r="W637" s="40" t="s">
        <v>1118</v>
      </c>
      <c r="X637" s="40" t="s">
        <v>619</v>
      </c>
      <c r="Y637" s="41"/>
      <c r="Z637" s="274"/>
      <c r="AA637" s="42"/>
      <c r="AB637" s="43">
        <v>239200</v>
      </c>
      <c r="AC637" s="43"/>
      <c r="AD637" s="43"/>
      <c r="AE637" s="43"/>
      <c r="AF637" s="44"/>
      <c r="AG637" s="45">
        <f t="shared" si="488"/>
        <v>239200</v>
      </c>
      <c r="AH637" s="45">
        <f t="shared" si="489"/>
        <v>248768</v>
      </c>
      <c r="AI637" s="45">
        <f t="shared" si="455"/>
        <v>248768</v>
      </c>
      <c r="AJ637" s="138">
        <v>0</v>
      </c>
      <c r="AK637" s="46">
        <v>0</v>
      </c>
      <c r="AL637" s="46">
        <f t="shared" si="481"/>
        <v>0</v>
      </c>
      <c r="AM637" s="46">
        <v>0</v>
      </c>
      <c r="AN637" s="46">
        <f t="shared" si="463"/>
        <v>0</v>
      </c>
      <c r="AO637" s="46">
        <v>0</v>
      </c>
      <c r="AP637" s="46">
        <f t="shared" si="482"/>
        <v>0</v>
      </c>
      <c r="AQ637" s="46">
        <v>0</v>
      </c>
      <c r="AR637" s="46">
        <f t="shared" si="483"/>
        <v>0</v>
      </c>
      <c r="AS637" s="46">
        <v>0</v>
      </c>
      <c r="AT637" s="46">
        <f t="shared" si="484"/>
        <v>0</v>
      </c>
      <c r="AU637" s="46">
        <v>0</v>
      </c>
      <c r="AV637" s="46">
        <f t="shared" si="485"/>
        <v>0</v>
      </c>
      <c r="AW637" s="46">
        <v>239200</v>
      </c>
      <c r="AX637" s="46">
        <f t="shared" si="486"/>
        <v>248768</v>
      </c>
      <c r="AY637" s="46">
        <v>0</v>
      </c>
      <c r="AZ637" s="46">
        <f t="shared" si="464"/>
        <v>0</v>
      </c>
      <c r="BA637" s="46">
        <v>0</v>
      </c>
      <c r="BB637" s="46">
        <f t="shared" si="465"/>
        <v>0</v>
      </c>
      <c r="BC637" s="46">
        <v>0</v>
      </c>
      <c r="BD637" s="46">
        <f t="shared" si="466"/>
        <v>0</v>
      </c>
      <c r="BE637" s="46">
        <v>0</v>
      </c>
      <c r="BF637" s="46">
        <f t="shared" si="467"/>
        <v>0</v>
      </c>
      <c r="BG637" s="46">
        <v>0</v>
      </c>
      <c r="BH637" s="46">
        <f t="shared" si="468"/>
        <v>0</v>
      </c>
      <c r="BI637" s="46">
        <v>0</v>
      </c>
      <c r="BJ637" s="46">
        <f t="shared" si="469"/>
        <v>0</v>
      </c>
      <c r="BK637" s="46">
        <v>0</v>
      </c>
      <c r="BL637" s="46">
        <f t="shared" si="470"/>
        <v>0</v>
      </c>
      <c r="BM637" s="46">
        <v>0</v>
      </c>
      <c r="BN637" s="46">
        <f t="shared" si="471"/>
        <v>0</v>
      </c>
      <c r="BO637" s="46">
        <v>0</v>
      </c>
      <c r="BP637" s="46">
        <f t="shared" si="472"/>
        <v>0</v>
      </c>
      <c r="BQ637" s="46">
        <v>0</v>
      </c>
      <c r="BR637" s="46">
        <f t="shared" si="473"/>
        <v>0</v>
      </c>
      <c r="BS637" s="46">
        <v>0</v>
      </c>
      <c r="BT637" s="46">
        <f t="shared" si="474"/>
        <v>0</v>
      </c>
      <c r="BU637" s="46">
        <v>0</v>
      </c>
      <c r="BV637" s="46">
        <f t="shared" si="475"/>
        <v>0</v>
      </c>
      <c r="BW637" s="46">
        <v>0</v>
      </c>
      <c r="BX637" s="46">
        <f t="shared" si="476"/>
        <v>0</v>
      </c>
      <c r="BY637" s="46">
        <v>0</v>
      </c>
      <c r="BZ637" s="46">
        <f t="shared" si="477"/>
        <v>0</v>
      </c>
      <c r="CA637" s="47">
        <v>0</v>
      </c>
      <c r="CB637" s="46">
        <f t="shared" si="478"/>
        <v>0</v>
      </c>
      <c r="CC637" s="48">
        <v>0</v>
      </c>
      <c r="CD637" s="46">
        <f t="shared" si="479"/>
        <v>0</v>
      </c>
      <c r="CE637" s="49">
        <v>25</v>
      </c>
      <c r="CF637" s="50">
        <f t="shared" si="491"/>
        <v>9950.7199999999993</v>
      </c>
      <c r="CG637" s="51"/>
      <c r="CH637" s="52"/>
      <c r="CI637" s="52"/>
      <c r="CJ637" s="52"/>
      <c r="CK637" s="53"/>
      <c r="CL637" s="53"/>
      <c r="CM637" s="53"/>
      <c r="CN637" s="53"/>
      <c r="CO637" s="53"/>
      <c r="CP637" s="53"/>
      <c r="CQ637" s="53">
        <f t="shared" si="490"/>
        <v>9950.7199999999993</v>
      </c>
      <c r="CR637" s="53">
        <f t="shared" si="490"/>
        <v>9950.7199999999993</v>
      </c>
      <c r="CS637" s="53">
        <f t="shared" si="490"/>
        <v>9950.7199999999993</v>
      </c>
      <c r="CT637" s="53">
        <f t="shared" si="490"/>
        <v>9950.7199999999993</v>
      </c>
      <c r="CU637" s="53">
        <f t="shared" si="490"/>
        <v>9950.7199999999993</v>
      </c>
      <c r="CV637" s="53">
        <f t="shared" si="490"/>
        <v>9950.7199999999993</v>
      </c>
      <c r="CW637" s="53">
        <f t="shared" si="490"/>
        <v>9950.7199999999993</v>
      </c>
      <c r="CX637" s="53">
        <f t="shared" si="490"/>
        <v>9950.7199999999993</v>
      </c>
      <c r="CY637" s="53">
        <f t="shared" si="490"/>
        <v>9950.7199999999993</v>
      </c>
      <c r="CZ637" s="53">
        <f t="shared" si="490"/>
        <v>9950.7199999999993</v>
      </c>
      <c r="DA637" s="53">
        <f t="shared" si="490"/>
        <v>9950.7199999999993</v>
      </c>
      <c r="DB637" s="53">
        <f t="shared" si="490"/>
        <v>9950.7199999999993</v>
      </c>
      <c r="DC637" s="53">
        <f t="shared" si="490"/>
        <v>9950.7199999999993</v>
      </c>
      <c r="DD637" s="53">
        <f t="shared" si="490"/>
        <v>9950.7199999999993</v>
      </c>
      <c r="DE637" s="53">
        <f t="shared" si="490"/>
        <v>9950.7199999999993</v>
      </c>
      <c r="DF637" s="53">
        <f t="shared" si="490"/>
        <v>9950.7199999999993</v>
      </c>
      <c r="DG637" s="54"/>
      <c r="DH637" s="55">
        <v>0</v>
      </c>
      <c r="DI637" s="56" t="s">
        <v>690</v>
      </c>
      <c r="DJ637" s="57"/>
      <c r="DK637" s="57"/>
      <c r="DL637" s="57"/>
      <c r="DM637" s="57"/>
      <c r="DN637" s="57"/>
      <c r="DO637" s="57"/>
      <c r="DP637" s="58"/>
      <c r="DQ637" s="58"/>
      <c r="DR637" s="58"/>
      <c r="DS637" s="58"/>
    </row>
    <row r="638" spans="1:123" x14ac:dyDescent="0.25">
      <c r="A638" s="30" t="s">
        <v>690</v>
      </c>
      <c r="B638" s="65">
        <v>2024046</v>
      </c>
      <c r="C638" s="66"/>
      <c r="D638" s="67" t="s">
        <v>1119</v>
      </c>
      <c r="E638" s="34" t="s">
        <v>616</v>
      </c>
      <c r="F638" s="34" t="s">
        <v>604</v>
      </c>
      <c r="G638" s="34" t="s">
        <v>463</v>
      </c>
      <c r="H638" s="34" t="s">
        <v>54</v>
      </c>
      <c r="I638" s="34" t="s">
        <v>490</v>
      </c>
      <c r="J638" s="34" t="s">
        <v>114</v>
      </c>
      <c r="K638" s="34" t="s">
        <v>491</v>
      </c>
      <c r="L638" s="34" t="s">
        <v>649</v>
      </c>
      <c r="M638" s="36">
        <v>1.04</v>
      </c>
      <c r="N638" s="69" t="s">
        <v>468</v>
      </c>
      <c r="O638" s="69" t="s">
        <v>30</v>
      </c>
      <c r="P638" s="37" t="s">
        <v>493</v>
      </c>
      <c r="Q638" s="38">
        <v>2024</v>
      </c>
      <c r="R638" s="39" t="s">
        <v>470</v>
      </c>
      <c r="S638" s="37" t="s">
        <v>493</v>
      </c>
      <c r="T638" s="39" t="s">
        <v>523</v>
      </c>
      <c r="U638" s="39" t="s">
        <v>524</v>
      </c>
      <c r="V638" s="39" t="s">
        <v>606</v>
      </c>
      <c r="W638" s="40" t="s">
        <v>1118</v>
      </c>
      <c r="X638" s="40" t="s">
        <v>619</v>
      </c>
      <c r="Y638" s="41"/>
      <c r="Z638" s="274"/>
      <c r="AA638" s="42"/>
      <c r="AB638" s="43">
        <v>239200</v>
      </c>
      <c r="AC638" s="43"/>
      <c r="AD638" s="43"/>
      <c r="AE638" s="43"/>
      <c r="AF638" s="44"/>
      <c r="AG638" s="45">
        <f t="shared" si="488"/>
        <v>239200</v>
      </c>
      <c r="AH638" s="45">
        <f t="shared" si="489"/>
        <v>248768</v>
      </c>
      <c r="AI638" s="45">
        <f t="shared" si="455"/>
        <v>248768</v>
      </c>
      <c r="AJ638" s="138">
        <v>0</v>
      </c>
      <c r="AK638" s="46">
        <v>0</v>
      </c>
      <c r="AL638" s="46">
        <f t="shared" si="481"/>
        <v>0</v>
      </c>
      <c r="AM638" s="46">
        <v>0</v>
      </c>
      <c r="AN638" s="46">
        <f t="shared" si="463"/>
        <v>0</v>
      </c>
      <c r="AO638" s="46">
        <v>0</v>
      </c>
      <c r="AP638" s="46">
        <f t="shared" si="482"/>
        <v>0</v>
      </c>
      <c r="AQ638" s="46">
        <v>0</v>
      </c>
      <c r="AR638" s="46">
        <f t="shared" si="483"/>
        <v>0</v>
      </c>
      <c r="AS638" s="46">
        <v>0</v>
      </c>
      <c r="AT638" s="46">
        <f t="shared" si="484"/>
        <v>0</v>
      </c>
      <c r="AU638" s="46">
        <v>0</v>
      </c>
      <c r="AV638" s="46">
        <f t="shared" si="485"/>
        <v>0</v>
      </c>
      <c r="AW638" s="46">
        <v>0</v>
      </c>
      <c r="AX638" s="46">
        <f t="shared" si="486"/>
        <v>0</v>
      </c>
      <c r="AY638" s="46">
        <v>239200</v>
      </c>
      <c r="AZ638" s="46">
        <f t="shared" si="464"/>
        <v>248768</v>
      </c>
      <c r="BA638" s="46">
        <v>0</v>
      </c>
      <c r="BB638" s="46">
        <f t="shared" si="465"/>
        <v>0</v>
      </c>
      <c r="BC638" s="46">
        <v>0</v>
      </c>
      <c r="BD638" s="46">
        <f t="shared" si="466"/>
        <v>0</v>
      </c>
      <c r="BE638" s="46">
        <v>0</v>
      </c>
      <c r="BF638" s="46">
        <f t="shared" si="467"/>
        <v>0</v>
      </c>
      <c r="BG638" s="46">
        <v>0</v>
      </c>
      <c r="BH638" s="46">
        <f t="shared" si="468"/>
        <v>0</v>
      </c>
      <c r="BI638" s="46">
        <v>0</v>
      </c>
      <c r="BJ638" s="46">
        <f t="shared" si="469"/>
        <v>0</v>
      </c>
      <c r="BK638" s="46">
        <v>0</v>
      </c>
      <c r="BL638" s="46">
        <f t="shared" si="470"/>
        <v>0</v>
      </c>
      <c r="BM638" s="46">
        <v>0</v>
      </c>
      <c r="BN638" s="46">
        <f t="shared" si="471"/>
        <v>0</v>
      </c>
      <c r="BO638" s="46">
        <v>0</v>
      </c>
      <c r="BP638" s="46">
        <f t="shared" si="472"/>
        <v>0</v>
      </c>
      <c r="BQ638" s="46">
        <v>0</v>
      </c>
      <c r="BR638" s="46">
        <f t="shared" si="473"/>
        <v>0</v>
      </c>
      <c r="BS638" s="46">
        <v>0</v>
      </c>
      <c r="BT638" s="46">
        <f t="shared" si="474"/>
        <v>0</v>
      </c>
      <c r="BU638" s="46">
        <v>0</v>
      </c>
      <c r="BV638" s="46">
        <f t="shared" si="475"/>
        <v>0</v>
      </c>
      <c r="BW638" s="46">
        <v>0</v>
      </c>
      <c r="BX638" s="46">
        <f t="shared" si="476"/>
        <v>0</v>
      </c>
      <c r="BY638" s="46">
        <v>0</v>
      </c>
      <c r="BZ638" s="46">
        <f t="shared" si="477"/>
        <v>0</v>
      </c>
      <c r="CA638" s="47">
        <v>0</v>
      </c>
      <c r="CB638" s="46">
        <f t="shared" si="478"/>
        <v>0</v>
      </c>
      <c r="CC638" s="48">
        <v>0</v>
      </c>
      <c r="CD638" s="46">
        <f t="shared" si="479"/>
        <v>0</v>
      </c>
      <c r="CE638" s="49">
        <v>25</v>
      </c>
      <c r="CF638" s="50">
        <f t="shared" si="491"/>
        <v>9950.7199999999993</v>
      </c>
      <c r="CG638" s="51"/>
      <c r="CH638" s="52"/>
      <c r="CI638" s="52"/>
      <c r="CJ638" s="52"/>
      <c r="CK638" s="53"/>
      <c r="CL638" s="53"/>
      <c r="CM638" s="53"/>
      <c r="CN638" s="53"/>
      <c r="CO638" s="53"/>
      <c r="CP638" s="53"/>
      <c r="CQ638" s="53"/>
      <c r="CR638" s="53">
        <f t="shared" si="490"/>
        <v>9950.7199999999993</v>
      </c>
      <c r="CS638" s="53">
        <f t="shared" si="490"/>
        <v>9950.7199999999993</v>
      </c>
      <c r="CT638" s="53">
        <f t="shared" si="490"/>
        <v>9950.7199999999993</v>
      </c>
      <c r="CU638" s="53">
        <f t="shared" si="490"/>
        <v>9950.7199999999993</v>
      </c>
      <c r="CV638" s="53">
        <f t="shared" si="490"/>
        <v>9950.7199999999993</v>
      </c>
      <c r="CW638" s="53">
        <f t="shared" si="490"/>
        <v>9950.7199999999993</v>
      </c>
      <c r="CX638" s="53">
        <f t="shared" si="490"/>
        <v>9950.7199999999993</v>
      </c>
      <c r="CY638" s="53">
        <f t="shared" si="490"/>
        <v>9950.7199999999993</v>
      </c>
      <c r="CZ638" s="53">
        <f t="shared" si="490"/>
        <v>9950.7199999999993</v>
      </c>
      <c r="DA638" s="53">
        <f t="shared" si="490"/>
        <v>9950.7199999999993</v>
      </c>
      <c r="DB638" s="53">
        <f t="shared" si="490"/>
        <v>9950.7199999999993</v>
      </c>
      <c r="DC638" s="53">
        <f t="shared" si="490"/>
        <v>9950.7199999999993</v>
      </c>
      <c r="DD638" s="53">
        <f t="shared" si="490"/>
        <v>9950.7199999999993</v>
      </c>
      <c r="DE638" s="53">
        <f t="shared" si="490"/>
        <v>9950.7199999999993</v>
      </c>
      <c r="DF638" s="53">
        <f t="shared" si="490"/>
        <v>9950.7199999999993</v>
      </c>
      <c r="DG638" s="54"/>
      <c r="DH638" s="55">
        <v>0</v>
      </c>
      <c r="DI638" s="56" t="s">
        <v>690</v>
      </c>
      <c r="DJ638" s="57"/>
      <c r="DK638" s="57"/>
      <c r="DL638" s="57"/>
      <c r="DM638" s="57"/>
      <c r="DN638" s="57"/>
      <c r="DO638" s="57"/>
      <c r="DP638" s="58"/>
      <c r="DQ638" s="58"/>
      <c r="DR638" s="58"/>
      <c r="DS638" s="58"/>
    </row>
    <row r="639" spans="1:123" x14ac:dyDescent="0.25">
      <c r="A639" s="30" t="s">
        <v>690</v>
      </c>
      <c r="B639" s="65">
        <v>2024047</v>
      </c>
      <c r="C639" s="66"/>
      <c r="D639" s="67" t="s">
        <v>1119</v>
      </c>
      <c r="E639" s="262" t="s">
        <v>616</v>
      </c>
      <c r="F639" s="262" t="s">
        <v>604</v>
      </c>
      <c r="G639" s="34" t="s">
        <v>463</v>
      </c>
      <c r="H639" s="262" t="s">
        <v>54</v>
      </c>
      <c r="I639" s="139" t="s">
        <v>490</v>
      </c>
      <c r="J639" s="262" t="s">
        <v>114</v>
      </c>
      <c r="K639" s="34" t="s">
        <v>491</v>
      </c>
      <c r="L639" s="34" t="s">
        <v>649</v>
      </c>
      <c r="M639" s="36">
        <v>1.04</v>
      </c>
      <c r="N639" s="69" t="s">
        <v>468</v>
      </c>
      <c r="O639" s="69" t="s">
        <v>30</v>
      </c>
      <c r="P639" s="37" t="s">
        <v>493</v>
      </c>
      <c r="Q639" s="38">
        <v>2024</v>
      </c>
      <c r="R639" s="39" t="s">
        <v>470</v>
      </c>
      <c r="S639" s="37" t="s">
        <v>493</v>
      </c>
      <c r="T639" s="39" t="s">
        <v>523</v>
      </c>
      <c r="U639" s="39" t="s">
        <v>524</v>
      </c>
      <c r="V639" s="39" t="s">
        <v>606</v>
      </c>
      <c r="W639" s="40" t="s">
        <v>1118</v>
      </c>
      <c r="X639" s="140" t="s">
        <v>619</v>
      </c>
      <c r="Y639" s="141"/>
      <c r="Z639" s="274"/>
      <c r="AA639" s="142"/>
      <c r="AB639" s="143">
        <v>239200</v>
      </c>
      <c r="AC639" s="43"/>
      <c r="AD639" s="43"/>
      <c r="AE639" s="43"/>
      <c r="AF639" s="44"/>
      <c r="AG639" s="45">
        <f t="shared" si="488"/>
        <v>239200</v>
      </c>
      <c r="AH639" s="45">
        <f t="shared" si="489"/>
        <v>248768</v>
      </c>
      <c r="AI639" s="45">
        <f t="shared" si="455"/>
        <v>248768</v>
      </c>
      <c r="AJ639" s="138">
        <v>0</v>
      </c>
      <c r="AK639" s="46">
        <v>0</v>
      </c>
      <c r="AL639" s="46">
        <f t="shared" si="481"/>
        <v>0</v>
      </c>
      <c r="AM639" s="46">
        <v>0</v>
      </c>
      <c r="AN639" s="46">
        <f t="shared" si="463"/>
        <v>0</v>
      </c>
      <c r="AO639" s="46">
        <v>0</v>
      </c>
      <c r="AP639" s="46">
        <f t="shared" si="482"/>
        <v>0</v>
      </c>
      <c r="AQ639" s="46">
        <v>0</v>
      </c>
      <c r="AR639" s="46">
        <f t="shared" si="483"/>
        <v>0</v>
      </c>
      <c r="AS639" s="46">
        <v>0</v>
      </c>
      <c r="AT639" s="46">
        <f t="shared" si="484"/>
        <v>0</v>
      </c>
      <c r="AU639" s="46">
        <v>0</v>
      </c>
      <c r="AV639" s="46">
        <f t="shared" si="485"/>
        <v>0</v>
      </c>
      <c r="AW639" s="46">
        <v>0</v>
      </c>
      <c r="AX639" s="46">
        <f t="shared" si="486"/>
        <v>0</v>
      </c>
      <c r="AY639" s="46">
        <v>0</v>
      </c>
      <c r="AZ639" s="46">
        <f t="shared" si="464"/>
        <v>0</v>
      </c>
      <c r="BA639" s="46">
        <v>239200</v>
      </c>
      <c r="BB639" s="46">
        <f t="shared" si="465"/>
        <v>248768</v>
      </c>
      <c r="BC639" s="46">
        <v>0</v>
      </c>
      <c r="BD639" s="46">
        <f t="shared" si="466"/>
        <v>0</v>
      </c>
      <c r="BE639" s="46">
        <v>0</v>
      </c>
      <c r="BF639" s="46">
        <f t="shared" si="467"/>
        <v>0</v>
      </c>
      <c r="BG639" s="46">
        <v>0</v>
      </c>
      <c r="BH639" s="46">
        <f t="shared" si="468"/>
        <v>0</v>
      </c>
      <c r="BI639" s="46">
        <v>0</v>
      </c>
      <c r="BJ639" s="46">
        <f t="shared" si="469"/>
        <v>0</v>
      </c>
      <c r="BK639" s="46">
        <v>0</v>
      </c>
      <c r="BL639" s="46">
        <f t="shared" si="470"/>
        <v>0</v>
      </c>
      <c r="BM639" s="46">
        <v>0</v>
      </c>
      <c r="BN639" s="46">
        <f t="shared" si="471"/>
        <v>0</v>
      </c>
      <c r="BO639" s="46">
        <v>0</v>
      </c>
      <c r="BP639" s="46">
        <f t="shared" si="472"/>
        <v>0</v>
      </c>
      <c r="BQ639" s="46">
        <v>0</v>
      </c>
      <c r="BR639" s="46">
        <f t="shared" si="473"/>
        <v>0</v>
      </c>
      <c r="BS639" s="46">
        <v>0</v>
      </c>
      <c r="BT639" s="46">
        <f t="shared" si="474"/>
        <v>0</v>
      </c>
      <c r="BU639" s="46">
        <v>0</v>
      </c>
      <c r="BV639" s="46">
        <f t="shared" si="475"/>
        <v>0</v>
      </c>
      <c r="BW639" s="46">
        <v>0</v>
      </c>
      <c r="BX639" s="46">
        <f t="shared" si="476"/>
        <v>0</v>
      </c>
      <c r="BY639" s="46">
        <v>0</v>
      </c>
      <c r="BZ639" s="46">
        <f t="shared" si="477"/>
        <v>0</v>
      </c>
      <c r="CA639" s="47">
        <v>0</v>
      </c>
      <c r="CB639" s="46">
        <f t="shared" si="478"/>
        <v>0</v>
      </c>
      <c r="CC639" s="48">
        <v>0</v>
      </c>
      <c r="CD639" s="46">
        <f t="shared" si="479"/>
        <v>0</v>
      </c>
      <c r="CE639" s="49">
        <v>25</v>
      </c>
      <c r="CF639" s="50">
        <f t="shared" si="491"/>
        <v>9950.7199999999993</v>
      </c>
      <c r="CG639" s="51"/>
      <c r="CH639" s="52"/>
      <c r="CI639" s="52"/>
      <c r="CJ639" s="52"/>
      <c r="CK639" s="53"/>
      <c r="CL639" s="53"/>
      <c r="CM639" s="53"/>
      <c r="CN639" s="53"/>
      <c r="CO639" s="53"/>
      <c r="CP639" s="53"/>
      <c r="CQ639" s="53"/>
      <c r="CR639" s="53"/>
      <c r="CS639" s="53">
        <f t="shared" si="490"/>
        <v>9950.7199999999993</v>
      </c>
      <c r="CT639" s="53">
        <f t="shared" si="490"/>
        <v>9950.7199999999993</v>
      </c>
      <c r="CU639" s="53">
        <f t="shared" si="490"/>
        <v>9950.7199999999993</v>
      </c>
      <c r="CV639" s="53">
        <f t="shared" si="490"/>
        <v>9950.7199999999993</v>
      </c>
      <c r="CW639" s="53">
        <f t="shared" si="490"/>
        <v>9950.7199999999993</v>
      </c>
      <c r="CX639" s="53">
        <f t="shared" si="490"/>
        <v>9950.7199999999993</v>
      </c>
      <c r="CY639" s="53">
        <f t="shared" si="490"/>
        <v>9950.7199999999993</v>
      </c>
      <c r="CZ639" s="53">
        <f t="shared" si="490"/>
        <v>9950.7199999999993</v>
      </c>
      <c r="DA639" s="53">
        <f t="shared" si="490"/>
        <v>9950.7199999999993</v>
      </c>
      <c r="DB639" s="53">
        <f t="shared" si="490"/>
        <v>9950.7199999999993</v>
      </c>
      <c r="DC639" s="53">
        <f t="shared" si="490"/>
        <v>9950.7199999999993</v>
      </c>
      <c r="DD639" s="53">
        <f t="shared" si="490"/>
        <v>9950.7199999999993</v>
      </c>
      <c r="DE639" s="53">
        <f t="shared" si="490"/>
        <v>9950.7199999999993</v>
      </c>
      <c r="DF639" s="53">
        <f t="shared" si="490"/>
        <v>9950.7199999999993</v>
      </c>
      <c r="DG639" s="54"/>
      <c r="DH639" s="55">
        <v>0</v>
      </c>
      <c r="DI639" s="56" t="s">
        <v>690</v>
      </c>
      <c r="DJ639" s="57"/>
      <c r="DK639" s="57"/>
      <c r="DL639" s="57"/>
      <c r="DM639" s="57"/>
      <c r="DN639" s="57"/>
      <c r="DO639" s="57"/>
      <c r="DP639" s="58"/>
      <c r="DQ639" s="58"/>
      <c r="DR639" s="58"/>
      <c r="DS639" s="58"/>
    </row>
    <row r="640" spans="1:123" x14ac:dyDescent="0.25">
      <c r="A640" s="30" t="s">
        <v>690</v>
      </c>
      <c r="B640" s="65">
        <v>2024048</v>
      </c>
      <c r="C640" s="66"/>
      <c r="D640" s="67" t="s">
        <v>1119</v>
      </c>
      <c r="E640" s="34" t="s">
        <v>616</v>
      </c>
      <c r="F640" s="34" t="s">
        <v>604</v>
      </c>
      <c r="G640" s="34" t="s">
        <v>463</v>
      </c>
      <c r="H640" s="34" t="s">
        <v>54</v>
      </c>
      <c r="I640" s="34" t="s">
        <v>490</v>
      </c>
      <c r="J640" s="34" t="s">
        <v>114</v>
      </c>
      <c r="K640" s="34" t="s">
        <v>491</v>
      </c>
      <c r="L640" s="34" t="s">
        <v>649</v>
      </c>
      <c r="M640" s="36">
        <v>1.04</v>
      </c>
      <c r="N640" s="69" t="s">
        <v>468</v>
      </c>
      <c r="O640" s="69" t="s">
        <v>30</v>
      </c>
      <c r="P640" s="37" t="s">
        <v>493</v>
      </c>
      <c r="Q640" s="38">
        <v>2024</v>
      </c>
      <c r="R640" s="39" t="s">
        <v>470</v>
      </c>
      <c r="S640" s="37" t="s">
        <v>493</v>
      </c>
      <c r="T640" s="39" t="s">
        <v>523</v>
      </c>
      <c r="U640" s="39" t="s">
        <v>524</v>
      </c>
      <c r="V640" s="39" t="s">
        <v>606</v>
      </c>
      <c r="W640" s="40" t="s">
        <v>1118</v>
      </c>
      <c r="X640" s="40" t="s">
        <v>619</v>
      </c>
      <c r="Y640" s="41"/>
      <c r="Z640" s="274"/>
      <c r="AA640" s="42"/>
      <c r="AB640" s="43">
        <v>239200</v>
      </c>
      <c r="AC640" s="43"/>
      <c r="AD640" s="43"/>
      <c r="AE640" s="43"/>
      <c r="AF640" s="44"/>
      <c r="AG640" s="45">
        <f t="shared" si="488"/>
        <v>239200</v>
      </c>
      <c r="AH640" s="45">
        <f t="shared" si="489"/>
        <v>248768</v>
      </c>
      <c r="AI640" s="45">
        <f t="shared" si="455"/>
        <v>248768</v>
      </c>
      <c r="AJ640" s="138">
        <v>0</v>
      </c>
      <c r="AK640" s="46">
        <v>0</v>
      </c>
      <c r="AL640" s="46">
        <f t="shared" si="481"/>
        <v>0</v>
      </c>
      <c r="AM640" s="46">
        <v>0</v>
      </c>
      <c r="AN640" s="46">
        <f t="shared" si="463"/>
        <v>0</v>
      </c>
      <c r="AO640" s="46">
        <v>0</v>
      </c>
      <c r="AP640" s="46">
        <f t="shared" si="482"/>
        <v>0</v>
      </c>
      <c r="AQ640" s="46">
        <v>0</v>
      </c>
      <c r="AR640" s="46">
        <f t="shared" si="483"/>
        <v>0</v>
      </c>
      <c r="AS640" s="46">
        <v>0</v>
      </c>
      <c r="AT640" s="46">
        <f t="shared" si="484"/>
        <v>0</v>
      </c>
      <c r="AU640" s="46">
        <v>0</v>
      </c>
      <c r="AV640" s="46">
        <f t="shared" si="485"/>
        <v>0</v>
      </c>
      <c r="AW640" s="46">
        <v>0</v>
      </c>
      <c r="AX640" s="46">
        <f t="shared" si="486"/>
        <v>0</v>
      </c>
      <c r="AY640" s="46">
        <v>0</v>
      </c>
      <c r="AZ640" s="46">
        <f t="shared" si="464"/>
        <v>0</v>
      </c>
      <c r="BA640" s="46">
        <v>0</v>
      </c>
      <c r="BB640" s="46">
        <f t="shared" si="465"/>
        <v>0</v>
      </c>
      <c r="BC640" s="46">
        <v>239200</v>
      </c>
      <c r="BD640" s="46">
        <f t="shared" si="466"/>
        <v>248768</v>
      </c>
      <c r="BE640" s="46">
        <v>0</v>
      </c>
      <c r="BF640" s="46">
        <f t="shared" si="467"/>
        <v>0</v>
      </c>
      <c r="BG640" s="46">
        <v>0</v>
      </c>
      <c r="BH640" s="46">
        <f t="shared" si="468"/>
        <v>0</v>
      </c>
      <c r="BI640" s="46">
        <v>0</v>
      </c>
      <c r="BJ640" s="46">
        <f t="shared" si="469"/>
        <v>0</v>
      </c>
      <c r="BK640" s="46">
        <v>0</v>
      </c>
      <c r="BL640" s="46">
        <f t="shared" si="470"/>
        <v>0</v>
      </c>
      <c r="BM640" s="46">
        <v>0</v>
      </c>
      <c r="BN640" s="46">
        <f t="shared" si="471"/>
        <v>0</v>
      </c>
      <c r="BO640" s="46">
        <v>0</v>
      </c>
      <c r="BP640" s="46">
        <f t="shared" si="472"/>
        <v>0</v>
      </c>
      <c r="BQ640" s="46">
        <v>0</v>
      </c>
      <c r="BR640" s="46">
        <f t="shared" si="473"/>
        <v>0</v>
      </c>
      <c r="BS640" s="46">
        <v>0</v>
      </c>
      <c r="BT640" s="46">
        <f t="shared" si="474"/>
        <v>0</v>
      </c>
      <c r="BU640" s="46">
        <v>0</v>
      </c>
      <c r="BV640" s="46">
        <f t="shared" si="475"/>
        <v>0</v>
      </c>
      <c r="BW640" s="46">
        <v>0</v>
      </c>
      <c r="BX640" s="46">
        <f t="shared" si="476"/>
        <v>0</v>
      </c>
      <c r="BY640" s="46">
        <v>0</v>
      </c>
      <c r="BZ640" s="46">
        <f t="shared" si="477"/>
        <v>0</v>
      </c>
      <c r="CA640" s="47">
        <v>0</v>
      </c>
      <c r="CB640" s="46">
        <f t="shared" si="478"/>
        <v>0</v>
      </c>
      <c r="CC640" s="48">
        <v>0</v>
      </c>
      <c r="CD640" s="46">
        <f t="shared" si="479"/>
        <v>0</v>
      </c>
      <c r="CE640" s="49">
        <v>25</v>
      </c>
      <c r="CF640" s="50">
        <f t="shared" si="491"/>
        <v>9950.7199999999993</v>
      </c>
      <c r="CG640" s="51"/>
      <c r="CH640" s="52"/>
      <c r="CI640" s="52"/>
      <c r="CJ640" s="52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>
        <f t="shared" si="490"/>
        <v>9950.7199999999993</v>
      </c>
      <c r="CU640" s="53">
        <f t="shared" si="490"/>
        <v>9950.7199999999993</v>
      </c>
      <c r="CV640" s="53">
        <f t="shared" si="490"/>
        <v>9950.7199999999993</v>
      </c>
      <c r="CW640" s="53">
        <f t="shared" si="490"/>
        <v>9950.7199999999993</v>
      </c>
      <c r="CX640" s="53">
        <f t="shared" si="490"/>
        <v>9950.7199999999993</v>
      </c>
      <c r="CY640" s="53">
        <f t="shared" si="490"/>
        <v>9950.7199999999993</v>
      </c>
      <c r="CZ640" s="53">
        <f t="shared" si="490"/>
        <v>9950.7199999999993</v>
      </c>
      <c r="DA640" s="53">
        <f t="shared" si="490"/>
        <v>9950.7199999999993</v>
      </c>
      <c r="DB640" s="53">
        <f t="shared" si="490"/>
        <v>9950.7199999999993</v>
      </c>
      <c r="DC640" s="53">
        <f t="shared" si="490"/>
        <v>9950.7199999999993</v>
      </c>
      <c r="DD640" s="53">
        <f t="shared" si="490"/>
        <v>9950.7199999999993</v>
      </c>
      <c r="DE640" s="53">
        <f t="shared" si="490"/>
        <v>9950.7199999999993</v>
      </c>
      <c r="DF640" s="53">
        <f t="shared" si="490"/>
        <v>9950.7199999999993</v>
      </c>
      <c r="DG640" s="54"/>
      <c r="DH640" s="55">
        <v>0</v>
      </c>
      <c r="DI640" s="56" t="s">
        <v>690</v>
      </c>
      <c r="DJ640" s="57"/>
      <c r="DK640" s="57"/>
      <c r="DL640" s="57"/>
      <c r="DM640" s="57"/>
      <c r="DN640" s="57"/>
      <c r="DO640" s="57"/>
      <c r="DP640" s="58"/>
      <c r="DQ640" s="58"/>
      <c r="DR640" s="58"/>
      <c r="DS640" s="58"/>
    </row>
    <row r="641" spans="1:123" x14ac:dyDescent="0.25">
      <c r="A641" s="30" t="s">
        <v>690</v>
      </c>
      <c r="B641" s="65">
        <v>2024049</v>
      </c>
      <c r="C641" s="66"/>
      <c r="D641" s="67" t="s">
        <v>1119</v>
      </c>
      <c r="E641" s="34" t="s">
        <v>616</v>
      </c>
      <c r="F641" s="34" t="s">
        <v>604</v>
      </c>
      <c r="G641" s="34" t="s">
        <v>463</v>
      </c>
      <c r="H641" s="34" t="s">
        <v>54</v>
      </c>
      <c r="I641" s="34" t="s">
        <v>490</v>
      </c>
      <c r="J641" s="34" t="s">
        <v>114</v>
      </c>
      <c r="K641" s="34" t="s">
        <v>491</v>
      </c>
      <c r="L641" s="34" t="s">
        <v>649</v>
      </c>
      <c r="M641" s="36">
        <v>1.04</v>
      </c>
      <c r="N641" s="69" t="s">
        <v>468</v>
      </c>
      <c r="O641" s="69" t="s">
        <v>30</v>
      </c>
      <c r="P641" s="37" t="s">
        <v>493</v>
      </c>
      <c r="Q641" s="38">
        <v>2024</v>
      </c>
      <c r="R641" s="39" t="s">
        <v>470</v>
      </c>
      <c r="S641" s="37" t="s">
        <v>493</v>
      </c>
      <c r="T641" s="39" t="s">
        <v>523</v>
      </c>
      <c r="U641" s="39" t="s">
        <v>524</v>
      </c>
      <c r="V641" s="39" t="s">
        <v>606</v>
      </c>
      <c r="W641" s="40" t="s">
        <v>1118</v>
      </c>
      <c r="X641" s="40" t="s">
        <v>619</v>
      </c>
      <c r="Y641" s="41"/>
      <c r="Z641" s="274"/>
      <c r="AA641" s="42"/>
      <c r="AB641" s="43">
        <v>239200</v>
      </c>
      <c r="AC641" s="43"/>
      <c r="AD641" s="43"/>
      <c r="AE641" s="43"/>
      <c r="AF641" s="44"/>
      <c r="AG641" s="45">
        <f t="shared" si="488"/>
        <v>239200</v>
      </c>
      <c r="AH641" s="45">
        <f t="shared" si="489"/>
        <v>248768</v>
      </c>
      <c r="AI641" s="45">
        <f t="shared" si="455"/>
        <v>248768</v>
      </c>
      <c r="AJ641" s="138">
        <v>0</v>
      </c>
      <c r="AK641" s="46">
        <v>0</v>
      </c>
      <c r="AL641" s="46">
        <f t="shared" si="481"/>
        <v>0</v>
      </c>
      <c r="AM641" s="46">
        <v>0</v>
      </c>
      <c r="AN641" s="46">
        <f t="shared" si="463"/>
        <v>0</v>
      </c>
      <c r="AO641" s="46">
        <v>0</v>
      </c>
      <c r="AP641" s="46">
        <f t="shared" si="482"/>
        <v>0</v>
      </c>
      <c r="AQ641" s="46">
        <v>0</v>
      </c>
      <c r="AR641" s="46">
        <f t="shared" si="483"/>
        <v>0</v>
      </c>
      <c r="AS641" s="46">
        <v>0</v>
      </c>
      <c r="AT641" s="46">
        <f t="shared" si="484"/>
        <v>0</v>
      </c>
      <c r="AU641" s="46">
        <v>0</v>
      </c>
      <c r="AV641" s="46">
        <f t="shared" si="485"/>
        <v>0</v>
      </c>
      <c r="AW641" s="46">
        <v>0</v>
      </c>
      <c r="AX641" s="46">
        <f t="shared" si="486"/>
        <v>0</v>
      </c>
      <c r="AY641" s="46">
        <v>0</v>
      </c>
      <c r="AZ641" s="46">
        <f t="shared" si="464"/>
        <v>0</v>
      </c>
      <c r="BA641" s="46">
        <v>0</v>
      </c>
      <c r="BB641" s="46">
        <f t="shared" si="465"/>
        <v>0</v>
      </c>
      <c r="BC641" s="46">
        <v>0</v>
      </c>
      <c r="BD641" s="46">
        <f t="shared" si="466"/>
        <v>0</v>
      </c>
      <c r="BE641" s="46">
        <v>239200</v>
      </c>
      <c r="BF641" s="46">
        <f t="shared" si="467"/>
        <v>248768</v>
      </c>
      <c r="BG641" s="46">
        <v>0</v>
      </c>
      <c r="BH641" s="46">
        <f t="shared" si="468"/>
        <v>0</v>
      </c>
      <c r="BI641" s="46">
        <v>0</v>
      </c>
      <c r="BJ641" s="46">
        <f t="shared" si="469"/>
        <v>0</v>
      </c>
      <c r="BK641" s="46">
        <v>0</v>
      </c>
      <c r="BL641" s="46">
        <f t="shared" si="470"/>
        <v>0</v>
      </c>
      <c r="BM641" s="46">
        <v>0</v>
      </c>
      <c r="BN641" s="46">
        <f t="shared" si="471"/>
        <v>0</v>
      </c>
      <c r="BO641" s="46">
        <v>0</v>
      </c>
      <c r="BP641" s="46">
        <f t="shared" si="472"/>
        <v>0</v>
      </c>
      <c r="BQ641" s="46">
        <v>0</v>
      </c>
      <c r="BR641" s="46">
        <f t="shared" si="473"/>
        <v>0</v>
      </c>
      <c r="BS641" s="46">
        <v>0</v>
      </c>
      <c r="BT641" s="46">
        <f t="shared" si="474"/>
        <v>0</v>
      </c>
      <c r="BU641" s="46">
        <v>0</v>
      </c>
      <c r="BV641" s="46">
        <f t="shared" si="475"/>
        <v>0</v>
      </c>
      <c r="BW641" s="46">
        <v>0</v>
      </c>
      <c r="BX641" s="46">
        <f t="shared" si="476"/>
        <v>0</v>
      </c>
      <c r="BY641" s="46">
        <v>0</v>
      </c>
      <c r="BZ641" s="46">
        <f t="shared" si="477"/>
        <v>0</v>
      </c>
      <c r="CA641" s="47">
        <v>0</v>
      </c>
      <c r="CB641" s="46">
        <f t="shared" si="478"/>
        <v>0</v>
      </c>
      <c r="CC641" s="48">
        <v>0</v>
      </c>
      <c r="CD641" s="46">
        <f t="shared" si="479"/>
        <v>0</v>
      </c>
      <c r="CE641" s="49">
        <v>25</v>
      </c>
      <c r="CF641" s="50">
        <f t="shared" si="491"/>
        <v>9950.7199999999993</v>
      </c>
      <c r="CG641" s="51"/>
      <c r="CH641" s="52"/>
      <c r="CI641" s="52"/>
      <c r="CJ641" s="52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>
        <f t="shared" si="490"/>
        <v>9950.7199999999993</v>
      </c>
      <c r="CV641" s="53">
        <f t="shared" si="490"/>
        <v>9950.7199999999993</v>
      </c>
      <c r="CW641" s="53">
        <f t="shared" si="490"/>
        <v>9950.7199999999993</v>
      </c>
      <c r="CX641" s="53">
        <f t="shared" si="490"/>
        <v>9950.7199999999993</v>
      </c>
      <c r="CY641" s="53">
        <f t="shared" si="490"/>
        <v>9950.7199999999993</v>
      </c>
      <c r="CZ641" s="53">
        <f t="shared" si="490"/>
        <v>9950.7199999999993</v>
      </c>
      <c r="DA641" s="53">
        <f t="shared" si="490"/>
        <v>9950.7199999999993</v>
      </c>
      <c r="DB641" s="53">
        <f t="shared" si="490"/>
        <v>9950.7199999999993</v>
      </c>
      <c r="DC641" s="53">
        <f t="shared" si="490"/>
        <v>9950.7199999999993</v>
      </c>
      <c r="DD641" s="53">
        <f t="shared" si="490"/>
        <v>9950.7199999999993</v>
      </c>
      <c r="DE641" s="53">
        <f t="shared" si="490"/>
        <v>9950.7199999999993</v>
      </c>
      <c r="DF641" s="53">
        <f t="shared" si="490"/>
        <v>9950.7199999999993</v>
      </c>
      <c r="DG641" s="54"/>
      <c r="DH641" s="55">
        <v>0</v>
      </c>
      <c r="DI641" s="56" t="s">
        <v>690</v>
      </c>
      <c r="DJ641" s="57"/>
      <c r="DK641" s="57"/>
      <c r="DL641" s="57"/>
      <c r="DM641" s="57"/>
      <c r="DN641" s="57"/>
      <c r="DO641" s="57"/>
      <c r="DP641" s="58"/>
      <c r="DQ641" s="58"/>
      <c r="DR641" s="58"/>
      <c r="DS641" s="58"/>
    </row>
    <row r="642" spans="1:123" x14ac:dyDescent="0.25">
      <c r="A642" s="30" t="s">
        <v>690</v>
      </c>
      <c r="B642" s="65">
        <v>2024050</v>
      </c>
      <c r="C642" s="66"/>
      <c r="D642" s="67" t="s">
        <v>1119</v>
      </c>
      <c r="E642" s="34" t="s">
        <v>616</v>
      </c>
      <c r="F642" s="34" t="s">
        <v>604</v>
      </c>
      <c r="G642" s="34" t="s">
        <v>463</v>
      </c>
      <c r="H642" s="34" t="s">
        <v>54</v>
      </c>
      <c r="I642" s="34" t="s">
        <v>490</v>
      </c>
      <c r="J642" s="34" t="s">
        <v>114</v>
      </c>
      <c r="K642" s="34" t="s">
        <v>491</v>
      </c>
      <c r="L642" s="34" t="s">
        <v>649</v>
      </c>
      <c r="M642" s="36">
        <v>1.04</v>
      </c>
      <c r="N642" s="69" t="s">
        <v>468</v>
      </c>
      <c r="O642" s="69" t="s">
        <v>30</v>
      </c>
      <c r="P642" s="37" t="s">
        <v>493</v>
      </c>
      <c r="Q642" s="38">
        <v>2024</v>
      </c>
      <c r="R642" s="39" t="s">
        <v>470</v>
      </c>
      <c r="S642" s="37" t="s">
        <v>493</v>
      </c>
      <c r="T642" s="39" t="s">
        <v>523</v>
      </c>
      <c r="U642" s="39" t="s">
        <v>524</v>
      </c>
      <c r="V642" s="39" t="s">
        <v>606</v>
      </c>
      <c r="W642" s="40" t="s">
        <v>1118</v>
      </c>
      <c r="X642" s="40" t="s">
        <v>619</v>
      </c>
      <c r="Y642" s="41"/>
      <c r="Z642" s="274"/>
      <c r="AA642" s="42"/>
      <c r="AB642" s="43">
        <v>239200</v>
      </c>
      <c r="AC642" s="43"/>
      <c r="AD642" s="43"/>
      <c r="AE642" s="43"/>
      <c r="AF642" s="44"/>
      <c r="AG642" s="45">
        <f t="shared" si="488"/>
        <v>239200</v>
      </c>
      <c r="AH642" s="45">
        <f t="shared" si="489"/>
        <v>248768</v>
      </c>
      <c r="AI642" s="45">
        <f t="shared" ref="AI642:AI705" si="492">AH642+Z642</f>
        <v>248768</v>
      </c>
      <c r="AJ642" s="138">
        <v>0</v>
      </c>
      <c r="AK642" s="46">
        <v>0</v>
      </c>
      <c r="AL642" s="46">
        <f t="shared" si="481"/>
        <v>0</v>
      </c>
      <c r="AM642" s="46">
        <v>0</v>
      </c>
      <c r="AN642" s="46">
        <f t="shared" si="463"/>
        <v>0</v>
      </c>
      <c r="AO642" s="46">
        <v>0</v>
      </c>
      <c r="AP642" s="46">
        <f t="shared" si="482"/>
        <v>0</v>
      </c>
      <c r="AQ642" s="46">
        <v>0</v>
      </c>
      <c r="AR642" s="46">
        <f t="shared" si="483"/>
        <v>0</v>
      </c>
      <c r="AS642" s="46">
        <v>0</v>
      </c>
      <c r="AT642" s="46">
        <f t="shared" si="484"/>
        <v>0</v>
      </c>
      <c r="AU642" s="46">
        <v>0</v>
      </c>
      <c r="AV642" s="46">
        <f t="shared" si="485"/>
        <v>0</v>
      </c>
      <c r="AW642" s="46">
        <v>0</v>
      </c>
      <c r="AX642" s="46">
        <f t="shared" si="486"/>
        <v>0</v>
      </c>
      <c r="AY642" s="46">
        <v>0</v>
      </c>
      <c r="AZ642" s="46">
        <f t="shared" si="464"/>
        <v>0</v>
      </c>
      <c r="BA642" s="46">
        <v>0</v>
      </c>
      <c r="BB642" s="46">
        <f t="shared" si="465"/>
        <v>0</v>
      </c>
      <c r="BC642" s="46">
        <v>0</v>
      </c>
      <c r="BD642" s="46">
        <f t="shared" si="466"/>
        <v>0</v>
      </c>
      <c r="BE642" s="46">
        <v>0</v>
      </c>
      <c r="BF642" s="46">
        <f t="shared" si="467"/>
        <v>0</v>
      </c>
      <c r="BG642" s="46">
        <v>239200</v>
      </c>
      <c r="BH642" s="46">
        <f t="shared" si="468"/>
        <v>248768</v>
      </c>
      <c r="BI642" s="46">
        <v>0</v>
      </c>
      <c r="BJ642" s="46">
        <f t="shared" si="469"/>
        <v>0</v>
      </c>
      <c r="BK642" s="46">
        <v>0</v>
      </c>
      <c r="BL642" s="46">
        <f t="shared" si="470"/>
        <v>0</v>
      </c>
      <c r="BM642" s="46">
        <v>0</v>
      </c>
      <c r="BN642" s="46">
        <f t="shared" si="471"/>
        <v>0</v>
      </c>
      <c r="BO642" s="46">
        <v>0</v>
      </c>
      <c r="BP642" s="46">
        <f t="shared" si="472"/>
        <v>0</v>
      </c>
      <c r="BQ642" s="46">
        <v>0</v>
      </c>
      <c r="BR642" s="46">
        <f t="shared" si="473"/>
        <v>0</v>
      </c>
      <c r="BS642" s="46">
        <v>0</v>
      </c>
      <c r="BT642" s="46">
        <f t="shared" si="474"/>
        <v>0</v>
      </c>
      <c r="BU642" s="46">
        <v>0</v>
      </c>
      <c r="BV642" s="46">
        <f t="shared" si="475"/>
        <v>0</v>
      </c>
      <c r="BW642" s="46">
        <v>0</v>
      </c>
      <c r="BX642" s="46">
        <f t="shared" si="476"/>
        <v>0</v>
      </c>
      <c r="BY642" s="46">
        <v>0</v>
      </c>
      <c r="BZ642" s="46">
        <f t="shared" si="477"/>
        <v>0</v>
      </c>
      <c r="CA642" s="47">
        <v>0</v>
      </c>
      <c r="CB642" s="46">
        <f t="shared" si="478"/>
        <v>0</v>
      </c>
      <c r="CC642" s="48">
        <v>0</v>
      </c>
      <c r="CD642" s="46">
        <f t="shared" si="479"/>
        <v>0</v>
      </c>
      <c r="CE642" s="49">
        <v>25</v>
      </c>
      <c r="CF642" s="50">
        <f t="shared" si="491"/>
        <v>9950.7199999999993</v>
      </c>
      <c r="CG642" s="51"/>
      <c r="CH642" s="52"/>
      <c r="CI642" s="52"/>
      <c r="CJ642" s="52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>
        <f t="shared" si="490"/>
        <v>9950.7199999999993</v>
      </c>
      <c r="CW642" s="53">
        <f t="shared" si="490"/>
        <v>9950.7199999999993</v>
      </c>
      <c r="CX642" s="53">
        <f t="shared" si="490"/>
        <v>9950.7199999999993</v>
      </c>
      <c r="CY642" s="53">
        <f t="shared" si="490"/>
        <v>9950.7199999999993</v>
      </c>
      <c r="CZ642" s="53">
        <f t="shared" si="490"/>
        <v>9950.7199999999993</v>
      </c>
      <c r="DA642" s="53">
        <f t="shared" si="490"/>
        <v>9950.7199999999993</v>
      </c>
      <c r="DB642" s="53">
        <f t="shared" si="490"/>
        <v>9950.7199999999993</v>
      </c>
      <c r="DC642" s="53">
        <f t="shared" si="490"/>
        <v>9950.7199999999993</v>
      </c>
      <c r="DD642" s="53">
        <f t="shared" si="490"/>
        <v>9950.7199999999993</v>
      </c>
      <c r="DE642" s="53">
        <f t="shared" si="490"/>
        <v>9950.7199999999993</v>
      </c>
      <c r="DF642" s="53">
        <f t="shared" si="490"/>
        <v>9950.7199999999993</v>
      </c>
      <c r="DG642" s="54"/>
      <c r="DH642" s="55">
        <v>0</v>
      </c>
      <c r="DI642" s="56" t="s">
        <v>690</v>
      </c>
      <c r="DJ642" s="57"/>
      <c r="DK642" s="57"/>
      <c r="DL642" s="57"/>
      <c r="DM642" s="57"/>
      <c r="DN642" s="57"/>
      <c r="DO642" s="57"/>
      <c r="DP642" s="58"/>
      <c r="DQ642" s="58"/>
      <c r="DR642" s="58"/>
      <c r="DS642" s="58"/>
    </row>
    <row r="643" spans="1:123" x14ac:dyDescent="0.25">
      <c r="A643" s="30" t="s">
        <v>690</v>
      </c>
      <c r="B643" s="65">
        <v>2024051</v>
      </c>
      <c r="C643" s="66"/>
      <c r="D643" s="67" t="s">
        <v>1119</v>
      </c>
      <c r="E643" s="34" t="s">
        <v>616</v>
      </c>
      <c r="F643" s="34" t="s">
        <v>604</v>
      </c>
      <c r="G643" s="34" t="s">
        <v>463</v>
      </c>
      <c r="H643" s="34" t="s">
        <v>54</v>
      </c>
      <c r="I643" s="34" t="s">
        <v>490</v>
      </c>
      <c r="J643" s="34" t="s">
        <v>114</v>
      </c>
      <c r="K643" s="34" t="s">
        <v>491</v>
      </c>
      <c r="L643" s="34" t="s">
        <v>649</v>
      </c>
      <c r="M643" s="36">
        <v>1.04</v>
      </c>
      <c r="N643" s="69" t="s">
        <v>468</v>
      </c>
      <c r="O643" s="69" t="s">
        <v>30</v>
      </c>
      <c r="P643" s="37" t="s">
        <v>493</v>
      </c>
      <c r="Q643" s="38">
        <v>2024</v>
      </c>
      <c r="R643" s="39" t="s">
        <v>470</v>
      </c>
      <c r="S643" s="37" t="s">
        <v>493</v>
      </c>
      <c r="T643" s="39" t="s">
        <v>523</v>
      </c>
      <c r="U643" s="39" t="s">
        <v>524</v>
      </c>
      <c r="V643" s="39" t="s">
        <v>606</v>
      </c>
      <c r="W643" s="40" t="s">
        <v>1118</v>
      </c>
      <c r="X643" s="40" t="s">
        <v>619</v>
      </c>
      <c r="Y643" s="41"/>
      <c r="Z643" s="274"/>
      <c r="AA643" s="42"/>
      <c r="AB643" s="43">
        <v>239200</v>
      </c>
      <c r="AC643" s="43"/>
      <c r="AD643" s="43"/>
      <c r="AE643" s="43"/>
      <c r="AF643" s="44"/>
      <c r="AG643" s="45">
        <f t="shared" si="488"/>
        <v>239200</v>
      </c>
      <c r="AH643" s="45">
        <f t="shared" si="489"/>
        <v>248768</v>
      </c>
      <c r="AI643" s="45">
        <f t="shared" si="492"/>
        <v>248768</v>
      </c>
      <c r="AJ643" s="138">
        <v>0</v>
      </c>
      <c r="AK643" s="46">
        <v>0</v>
      </c>
      <c r="AL643" s="46">
        <f t="shared" si="481"/>
        <v>0</v>
      </c>
      <c r="AM643" s="46">
        <v>0</v>
      </c>
      <c r="AN643" s="46">
        <f t="shared" si="463"/>
        <v>0</v>
      </c>
      <c r="AO643" s="46">
        <v>0</v>
      </c>
      <c r="AP643" s="46">
        <f t="shared" si="482"/>
        <v>0</v>
      </c>
      <c r="AQ643" s="46">
        <v>0</v>
      </c>
      <c r="AR643" s="46">
        <f t="shared" si="483"/>
        <v>0</v>
      </c>
      <c r="AS643" s="46">
        <v>0</v>
      </c>
      <c r="AT643" s="46">
        <f t="shared" si="484"/>
        <v>0</v>
      </c>
      <c r="AU643" s="46">
        <v>0</v>
      </c>
      <c r="AV643" s="46">
        <f t="shared" si="485"/>
        <v>0</v>
      </c>
      <c r="AW643" s="46">
        <v>0</v>
      </c>
      <c r="AX643" s="46">
        <f t="shared" si="486"/>
        <v>0</v>
      </c>
      <c r="AY643" s="46">
        <v>0</v>
      </c>
      <c r="AZ643" s="46">
        <f t="shared" si="464"/>
        <v>0</v>
      </c>
      <c r="BA643" s="46">
        <v>0</v>
      </c>
      <c r="BB643" s="46">
        <f t="shared" si="465"/>
        <v>0</v>
      </c>
      <c r="BC643" s="46">
        <v>0</v>
      </c>
      <c r="BD643" s="46">
        <f t="shared" si="466"/>
        <v>0</v>
      </c>
      <c r="BE643" s="46">
        <v>0</v>
      </c>
      <c r="BF643" s="46">
        <f t="shared" si="467"/>
        <v>0</v>
      </c>
      <c r="BG643" s="46">
        <v>0</v>
      </c>
      <c r="BH643" s="46">
        <f t="shared" si="468"/>
        <v>0</v>
      </c>
      <c r="BI643" s="46">
        <v>239200</v>
      </c>
      <c r="BJ643" s="46">
        <f t="shared" si="469"/>
        <v>248768</v>
      </c>
      <c r="BK643" s="46">
        <v>0</v>
      </c>
      <c r="BL643" s="46">
        <f t="shared" si="470"/>
        <v>0</v>
      </c>
      <c r="BM643" s="46">
        <v>0</v>
      </c>
      <c r="BN643" s="46">
        <f t="shared" si="471"/>
        <v>0</v>
      </c>
      <c r="BO643" s="46">
        <v>0</v>
      </c>
      <c r="BP643" s="46">
        <f t="shared" si="472"/>
        <v>0</v>
      </c>
      <c r="BQ643" s="46">
        <v>0</v>
      </c>
      <c r="BR643" s="46">
        <f t="shared" si="473"/>
        <v>0</v>
      </c>
      <c r="BS643" s="46">
        <v>0</v>
      </c>
      <c r="BT643" s="46">
        <f t="shared" si="474"/>
        <v>0</v>
      </c>
      <c r="BU643" s="46">
        <v>0</v>
      </c>
      <c r="BV643" s="46">
        <f t="shared" si="475"/>
        <v>0</v>
      </c>
      <c r="BW643" s="46">
        <v>0</v>
      </c>
      <c r="BX643" s="46">
        <f t="shared" si="476"/>
        <v>0</v>
      </c>
      <c r="BY643" s="46">
        <v>0</v>
      </c>
      <c r="BZ643" s="46">
        <f t="shared" si="477"/>
        <v>0</v>
      </c>
      <c r="CA643" s="47">
        <v>0</v>
      </c>
      <c r="CB643" s="46">
        <f t="shared" si="478"/>
        <v>0</v>
      </c>
      <c r="CC643" s="48">
        <v>0</v>
      </c>
      <c r="CD643" s="46">
        <f t="shared" si="479"/>
        <v>0</v>
      </c>
      <c r="CE643" s="49">
        <v>25</v>
      </c>
      <c r="CF643" s="50">
        <f t="shared" si="491"/>
        <v>9950.7199999999993</v>
      </c>
      <c r="CG643" s="51"/>
      <c r="CH643" s="52"/>
      <c r="CI643" s="52"/>
      <c r="CJ643" s="52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>
        <f t="shared" si="490"/>
        <v>9950.7199999999993</v>
      </c>
      <c r="CW643" s="53">
        <f t="shared" si="490"/>
        <v>9950.7199999999993</v>
      </c>
      <c r="CX643" s="53">
        <f t="shared" si="490"/>
        <v>9950.7199999999993</v>
      </c>
      <c r="CY643" s="53">
        <f t="shared" si="490"/>
        <v>9950.7199999999993</v>
      </c>
      <c r="CZ643" s="53">
        <f t="shared" si="490"/>
        <v>9950.7199999999993</v>
      </c>
      <c r="DA643" s="53">
        <f t="shared" si="490"/>
        <v>9950.7199999999993</v>
      </c>
      <c r="DB643" s="53">
        <f t="shared" si="490"/>
        <v>9950.7199999999993</v>
      </c>
      <c r="DC643" s="53">
        <f t="shared" si="490"/>
        <v>9950.7199999999993</v>
      </c>
      <c r="DD643" s="53">
        <f t="shared" si="490"/>
        <v>9950.7199999999993</v>
      </c>
      <c r="DE643" s="53">
        <f t="shared" si="490"/>
        <v>9950.7199999999993</v>
      </c>
      <c r="DF643" s="53">
        <f t="shared" si="490"/>
        <v>9950.7199999999993</v>
      </c>
      <c r="DG643" s="54"/>
      <c r="DH643" s="55">
        <v>0</v>
      </c>
      <c r="DI643" s="56" t="s">
        <v>690</v>
      </c>
      <c r="DJ643" s="57"/>
      <c r="DK643" s="57"/>
      <c r="DL643" s="57"/>
      <c r="DM643" s="57"/>
      <c r="DN643" s="57"/>
      <c r="DO643" s="57"/>
      <c r="DP643" s="58"/>
      <c r="DQ643" s="58"/>
      <c r="DR643" s="58"/>
      <c r="DS643" s="58"/>
    </row>
    <row r="644" spans="1:123" x14ac:dyDescent="0.25">
      <c r="A644" s="30" t="s">
        <v>690</v>
      </c>
      <c r="B644" s="65">
        <v>2024052</v>
      </c>
      <c r="C644" s="66"/>
      <c r="D644" s="67" t="s">
        <v>1119</v>
      </c>
      <c r="E644" s="34" t="s">
        <v>616</v>
      </c>
      <c r="F644" s="34" t="s">
        <v>604</v>
      </c>
      <c r="G644" s="34" t="s">
        <v>463</v>
      </c>
      <c r="H644" s="34" t="s">
        <v>54</v>
      </c>
      <c r="I644" s="34" t="s">
        <v>490</v>
      </c>
      <c r="J644" s="34" t="s">
        <v>114</v>
      </c>
      <c r="K644" s="34" t="s">
        <v>491</v>
      </c>
      <c r="L644" s="34" t="s">
        <v>649</v>
      </c>
      <c r="M644" s="36">
        <v>1.04</v>
      </c>
      <c r="N644" s="69" t="s">
        <v>468</v>
      </c>
      <c r="O644" s="69" t="s">
        <v>30</v>
      </c>
      <c r="P644" s="37" t="s">
        <v>493</v>
      </c>
      <c r="Q644" s="38">
        <v>2024</v>
      </c>
      <c r="R644" s="39" t="s">
        <v>470</v>
      </c>
      <c r="S644" s="37" t="s">
        <v>493</v>
      </c>
      <c r="T644" s="39" t="s">
        <v>523</v>
      </c>
      <c r="U644" s="39" t="s">
        <v>524</v>
      </c>
      <c r="V644" s="39" t="s">
        <v>606</v>
      </c>
      <c r="W644" s="40" t="s">
        <v>1118</v>
      </c>
      <c r="X644" s="40" t="s">
        <v>619</v>
      </c>
      <c r="Y644" s="41"/>
      <c r="Z644" s="274"/>
      <c r="AA644" s="42"/>
      <c r="AB644" s="43">
        <v>239200</v>
      </c>
      <c r="AC644" s="43"/>
      <c r="AD644" s="43"/>
      <c r="AE644" s="43"/>
      <c r="AF644" s="44"/>
      <c r="AG644" s="45">
        <f t="shared" si="488"/>
        <v>239200</v>
      </c>
      <c r="AH644" s="45">
        <f t="shared" si="489"/>
        <v>248768</v>
      </c>
      <c r="AI644" s="45">
        <f t="shared" si="492"/>
        <v>248768</v>
      </c>
      <c r="AJ644" s="138">
        <v>0</v>
      </c>
      <c r="AK644" s="46">
        <v>0</v>
      </c>
      <c r="AL644" s="46">
        <f t="shared" si="481"/>
        <v>0</v>
      </c>
      <c r="AM644" s="46">
        <v>0</v>
      </c>
      <c r="AN644" s="46">
        <f t="shared" si="463"/>
        <v>0</v>
      </c>
      <c r="AO644" s="46">
        <v>0</v>
      </c>
      <c r="AP644" s="46">
        <f t="shared" si="482"/>
        <v>0</v>
      </c>
      <c r="AQ644" s="46">
        <v>0</v>
      </c>
      <c r="AR644" s="46">
        <f t="shared" si="483"/>
        <v>0</v>
      </c>
      <c r="AS644" s="46">
        <v>0</v>
      </c>
      <c r="AT644" s="46">
        <f t="shared" si="484"/>
        <v>0</v>
      </c>
      <c r="AU644" s="46">
        <v>0</v>
      </c>
      <c r="AV644" s="46">
        <f t="shared" si="485"/>
        <v>0</v>
      </c>
      <c r="AW644" s="46">
        <v>0</v>
      </c>
      <c r="AX644" s="46">
        <f t="shared" si="486"/>
        <v>0</v>
      </c>
      <c r="AY644" s="46">
        <v>0</v>
      </c>
      <c r="AZ644" s="46">
        <f t="shared" si="464"/>
        <v>0</v>
      </c>
      <c r="BA644" s="46">
        <v>0</v>
      </c>
      <c r="BB644" s="46">
        <f t="shared" si="465"/>
        <v>0</v>
      </c>
      <c r="BC644" s="46">
        <v>0</v>
      </c>
      <c r="BD644" s="46">
        <f t="shared" si="466"/>
        <v>0</v>
      </c>
      <c r="BE644" s="46">
        <v>0</v>
      </c>
      <c r="BF644" s="46">
        <f t="shared" si="467"/>
        <v>0</v>
      </c>
      <c r="BG644" s="46">
        <v>0</v>
      </c>
      <c r="BH644" s="46">
        <f t="shared" si="468"/>
        <v>0</v>
      </c>
      <c r="BI644" s="46">
        <v>0</v>
      </c>
      <c r="BJ644" s="46">
        <f t="shared" si="469"/>
        <v>0</v>
      </c>
      <c r="BK644" s="46">
        <v>239200</v>
      </c>
      <c r="BL644" s="46">
        <f t="shared" si="470"/>
        <v>248768</v>
      </c>
      <c r="BM644" s="46">
        <v>0</v>
      </c>
      <c r="BN644" s="46">
        <f t="shared" si="471"/>
        <v>0</v>
      </c>
      <c r="BO644" s="46">
        <v>0</v>
      </c>
      <c r="BP644" s="46">
        <f t="shared" si="472"/>
        <v>0</v>
      </c>
      <c r="BQ644" s="46">
        <v>0</v>
      </c>
      <c r="BR644" s="46">
        <f t="shared" si="473"/>
        <v>0</v>
      </c>
      <c r="BS644" s="46">
        <v>0</v>
      </c>
      <c r="BT644" s="46">
        <f t="shared" si="474"/>
        <v>0</v>
      </c>
      <c r="BU644" s="46">
        <v>0</v>
      </c>
      <c r="BV644" s="46">
        <f t="shared" si="475"/>
        <v>0</v>
      </c>
      <c r="BW644" s="46">
        <v>0</v>
      </c>
      <c r="BX644" s="46">
        <f t="shared" si="476"/>
        <v>0</v>
      </c>
      <c r="BY644" s="46">
        <v>0</v>
      </c>
      <c r="BZ644" s="46">
        <f t="shared" si="477"/>
        <v>0</v>
      </c>
      <c r="CA644" s="47">
        <v>0</v>
      </c>
      <c r="CB644" s="46">
        <f t="shared" si="478"/>
        <v>0</v>
      </c>
      <c r="CC644" s="48">
        <v>0</v>
      </c>
      <c r="CD644" s="46">
        <f t="shared" si="479"/>
        <v>0</v>
      </c>
      <c r="CE644" s="49">
        <v>25</v>
      </c>
      <c r="CF644" s="50">
        <f t="shared" si="491"/>
        <v>9950.7199999999993</v>
      </c>
      <c r="CG644" s="51"/>
      <c r="CH644" s="52"/>
      <c r="CI644" s="52"/>
      <c r="CJ644" s="52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>
        <f t="shared" si="490"/>
        <v>9950.7199999999993</v>
      </c>
      <c r="CX644" s="53">
        <f t="shared" si="490"/>
        <v>9950.7199999999993</v>
      </c>
      <c r="CY644" s="53">
        <f t="shared" si="490"/>
        <v>9950.7199999999993</v>
      </c>
      <c r="CZ644" s="53">
        <f t="shared" si="490"/>
        <v>9950.7199999999993</v>
      </c>
      <c r="DA644" s="53">
        <f t="shared" si="490"/>
        <v>9950.7199999999993</v>
      </c>
      <c r="DB644" s="53">
        <f t="shared" si="490"/>
        <v>9950.7199999999993</v>
      </c>
      <c r="DC644" s="53">
        <f t="shared" si="490"/>
        <v>9950.7199999999993</v>
      </c>
      <c r="DD644" s="53">
        <f t="shared" si="490"/>
        <v>9950.7199999999993</v>
      </c>
      <c r="DE644" s="53">
        <f t="shared" si="490"/>
        <v>9950.7199999999993</v>
      </c>
      <c r="DF644" s="53">
        <f t="shared" si="490"/>
        <v>9950.7199999999993</v>
      </c>
      <c r="DG644" s="54"/>
      <c r="DH644" s="55">
        <v>0</v>
      </c>
      <c r="DI644" s="56" t="s">
        <v>690</v>
      </c>
      <c r="DJ644" s="57"/>
      <c r="DK644" s="57"/>
      <c r="DL644" s="57"/>
      <c r="DM644" s="57"/>
      <c r="DN644" s="57"/>
      <c r="DO644" s="57"/>
      <c r="DP644" s="58"/>
      <c r="DQ644" s="58"/>
      <c r="DR644" s="58"/>
      <c r="DS644" s="58"/>
    </row>
    <row r="645" spans="1:123" x14ac:dyDescent="0.25">
      <c r="A645" s="30" t="s">
        <v>690</v>
      </c>
      <c r="B645" s="65">
        <v>2024053</v>
      </c>
      <c r="C645" s="66"/>
      <c r="D645" s="67" t="s">
        <v>1119</v>
      </c>
      <c r="E645" s="34" t="s">
        <v>616</v>
      </c>
      <c r="F645" s="34" t="s">
        <v>604</v>
      </c>
      <c r="G645" s="34" t="s">
        <v>463</v>
      </c>
      <c r="H645" s="34" t="s">
        <v>54</v>
      </c>
      <c r="I645" s="34" t="s">
        <v>490</v>
      </c>
      <c r="J645" s="34" t="s">
        <v>114</v>
      </c>
      <c r="K645" s="34" t="s">
        <v>491</v>
      </c>
      <c r="L645" s="34" t="s">
        <v>649</v>
      </c>
      <c r="M645" s="36">
        <v>1.04</v>
      </c>
      <c r="N645" s="69" t="s">
        <v>468</v>
      </c>
      <c r="O645" s="69" t="s">
        <v>30</v>
      </c>
      <c r="P645" s="37" t="s">
        <v>493</v>
      </c>
      <c r="Q645" s="38">
        <v>2024</v>
      </c>
      <c r="R645" s="39" t="s">
        <v>470</v>
      </c>
      <c r="S645" s="37" t="s">
        <v>493</v>
      </c>
      <c r="T645" s="39" t="s">
        <v>523</v>
      </c>
      <c r="U645" s="39" t="s">
        <v>524</v>
      </c>
      <c r="V645" s="39" t="s">
        <v>606</v>
      </c>
      <c r="W645" s="40" t="s">
        <v>1118</v>
      </c>
      <c r="X645" s="40" t="s">
        <v>619</v>
      </c>
      <c r="Y645" s="41"/>
      <c r="Z645" s="274"/>
      <c r="AA645" s="42"/>
      <c r="AB645" s="43">
        <v>239200</v>
      </c>
      <c r="AC645" s="43"/>
      <c r="AD645" s="43"/>
      <c r="AE645" s="43"/>
      <c r="AF645" s="44"/>
      <c r="AG645" s="45">
        <f t="shared" si="488"/>
        <v>239200</v>
      </c>
      <c r="AH645" s="45">
        <f t="shared" si="489"/>
        <v>248768</v>
      </c>
      <c r="AI645" s="45">
        <f t="shared" si="492"/>
        <v>248768</v>
      </c>
      <c r="AJ645" s="138">
        <v>0</v>
      </c>
      <c r="AK645" s="46">
        <v>0</v>
      </c>
      <c r="AL645" s="46">
        <f t="shared" si="481"/>
        <v>0</v>
      </c>
      <c r="AM645" s="46">
        <v>0</v>
      </c>
      <c r="AN645" s="46">
        <f t="shared" si="463"/>
        <v>0</v>
      </c>
      <c r="AO645" s="46">
        <v>0</v>
      </c>
      <c r="AP645" s="46">
        <f t="shared" si="482"/>
        <v>0</v>
      </c>
      <c r="AQ645" s="46">
        <v>0</v>
      </c>
      <c r="AR645" s="46">
        <f t="shared" si="483"/>
        <v>0</v>
      </c>
      <c r="AS645" s="46">
        <v>0</v>
      </c>
      <c r="AT645" s="46">
        <f t="shared" si="484"/>
        <v>0</v>
      </c>
      <c r="AU645" s="46">
        <v>0</v>
      </c>
      <c r="AV645" s="46">
        <f t="shared" si="485"/>
        <v>0</v>
      </c>
      <c r="AW645" s="46">
        <v>0</v>
      </c>
      <c r="AX645" s="46">
        <f t="shared" si="486"/>
        <v>0</v>
      </c>
      <c r="AY645" s="46">
        <v>0</v>
      </c>
      <c r="AZ645" s="46">
        <f t="shared" si="464"/>
        <v>0</v>
      </c>
      <c r="BA645" s="46">
        <v>0</v>
      </c>
      <c r="BB645" s="46">
        <f t="shared" si="465"/>
        <v>0</v>
      </c>
      <c r="BC645" s="46">
        <v>0</v>
      </c>
      <c r="BD645" s="46">
        <f t="shared" si="466"/>
        <v>0</v>
      </c>
      <c r="BE645" s="46">
        <v>0</v>
      </c>
      <c r="BF645" s="46">
        <f t="shared" si="467"/>
        <v>0</v>
      </c>
      <c r="BG645" s="46">
        <v>0</v>
      </c>
      <c r="BH645" s="46">
        <f t="shared" si="468"/>
        <v>0</v>
      </c>
      <c r="BI645" s="46">
        <v>0</v>
      </c>
      <c r="BJ645" s="46">
        <f t="shared" si="469"/>
        <v>0</v>
      </c>
      <c r="BK645" s="46">
        <v>0</v>
      </c>
      <c r="BL645" s="46">
        <f t="shared" si="470"/>
        <v>0</v>
      </c>
      <c r="BM645" s="46">
        <v>239200</v>
      </c>
      <c r="BN645" s="46">
        <f t="shared" si="471"/>
        <v>248768</v>
      </c>
      <c r="BO645" s="46">
        <v>0</v>
      </c>
      <c r="BP645" s="46">
        <f t="shared" si="472"/>
        <v>0</v>
      </c>
      <c r="BQ645" s="46">
        <v>0</v>
      </c>
      <c r="BR645" s="46">
        <f t="shared" si="473"/>
        <v>0</v>
      </c>
      <c r="BS645" s="46">
        <v>0</v>
      </c>
      <c r="BT645" s="46">
        <f t="shared" si="474"/>
        <v>0</v>
      </c>
      <c r="BU645" s="46">
        <v>0</v>
      </c>
      <c r="BV645" s="46">
        <f t="shared" si="475"/>
        <v>0</v>
      </c>
      <c r="BW645" s="46">
        <v>0</v>
      </c>
      <c r="BX645" s="46">
        <f t="shared" si="476"/>
        <v>0</v>
      </c>
      <c r="BY645" s="46">
        <v>0</v>
      </c>
      <c r="BZ645" s="46">
        <f t="shared" si="477"/>
        <v>0</v>
      </c>
      <c r="CA645" s="47">
        <v>0</v>
      </c>
      <c r="CB645" s="46">
        <f t="shared" si="478"/>
        <v>0</v>
      </c>
      <c r="CC645" s="48">
        <v>0</v>
      </c>
      <c r="CD645" s="46">
        <f t="shared" si="479"/>
        <v>0</v>
      </c>
      <c r="CE645" s="49">
        <v>25</v>
      </c>
      <c r="CF645" s="50">
        <f t="shared" si="491"/>
        <v>9950.7199999999993</v>
      </c>
      <c r="CG645" s="51"/>
      <c r="CH645" s="52"/>
      <c r="CI645" s="52"/>
      <c r="CJ645" s="52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>
        <f t="shared" si="490"/>
        <v>9950.7199999999993</v>
      </c>
      <c r="CY645" s="53">
        <f t="shared" si="490"/>
        <v>9950.7199999999993</v>
      </c>
      <c r="CZ645" s="53">
        <f t="shared" si="490"/>
        <v>9950.7199999999993</v>
      </c>
      <c r="DA645" s="53">
        <f t="shared" si="490"/>
        <v>9950.7199999999993</v>
      </c>
      <c r="DB645" s="53">
        <f t="shared" si="490"/>
        <v>9950.7199999999993</v>
      </c>
      <c r="DC645" s="53">
        <f t="shared" si="490"/>
        <v>9950.7199999999993</v>
      </c>
      <c r="DD645" s="53">
        <f t="shared" si="490"/>
        <v>9950.7199999999993</v>
      </c>
      <c r="DE645" s="53">
        <f t="shared" si="490"/>
        <v>9950.7199999999993</v>
      </c>
      <c r="DF645" s="53">
        <f t="shared" si="490"/>
        <v>9950.7199999999993</v>
      </c>
      <c r="DG645" s="54"/>
      <c r="DH645" s="55">
        <v>0</v>
      </c>
      <c r="DI645" s="56" t="s">
        <v>690</v>
      </c>
      <c r="DJ645" s="57"/>
      <c r="DK645" s="57"/>
      <c r="DL645" s="57"/>
      <c r="DM645" s="57"/>
      <c r="DN645" s="57"/>
      <c r="DO645" s="57"/>
      <c r="DP645" s="58"/>
      <c r="DQ645" s="58"/>
      <c r="DR645" s="58"/>
      <c r="DS645" s="58"/>
    </row>
    <row r="646" spans="1:123" x14ac:dyDescent="0.25">
      <c r="A646" s="30" t="s">
        <v>690</v>
      </c>
      <c r="B646" s="65">
        <v>2024054</v>
      </c>
      <c r="C646" s="66"/>
      <c r="D646" s="67" t="s">
        <v>1119</v>
      </c>
      <c r="E646" s="34" t="s">
        <v>616</v>
      </c>
      <c r="F646" s="34" t="s">
        <v>604</v>
      </c>
      <c r="G646" s="34" t="s">
        <v>463</v>
      </c>
      <c r="H646" s="34" t="s">
        <v>54</v>
      </c>
      <c r="I646" s="34" t="s">
        <v>490</v>
      </c>
      <c r="J646" s="34" t="s">
        <v>114</v>
      </c>
      <c r="K646" s="34" t="s">
        <v>491</v>
      </c>
      <c r="L646" s="34" t="s">
        <v>649</v>
      </c>
      <c r="M646" s="36">
        <v>1.04</v>
      </c>
      <c r="N646" s="69" t="s">
        <v>468</v>
      </c>
      <c r="O646" s="69" t="s">
        <v>30</v>
      </c>
      <c r="P646" s="37" t="s">
        <v>493</v>
      </c>
      <c r="Q646" s="38">
        <v>2024</v>
      </c>
      <c r="R646" s="39" t="s">
        <v>470</v>
      </c>
      <c r="S646" s="37" t="s">
        <v>493</v>
      </c>
      <c r="T646" s="39" t="s">
        <v>523</v>
      </c>
      <c r="U646" s="39" t="s">
        <v>524</v>
      </c>
      <c r="V646" s="39" t="s">
        <v>606</v>
      </c>
      <c r="W646" s="40" t="s">
        <v>1118</v>
      </c>
      <c r="X646" s="40" t="s">
        <v>619</v>
      </c>
      <c r="Y646" s="41"/>
      <c r="Z646" s="274"/>
      <c r="AA646" s="42"/>
      <c r="AB646" s="43">
        <v>239200</v>
      </c>
      <c r="AC646" s="43"/>
      <c r="AD646" s="43"/>
      <c r="AE646" s="43"/>
      <c r="AF646" s="44"/>
      <c r="AG646" s="45">
        <f t="shared" si="488"/>
        <v>239200</v>
      </c>
      <c r="AH646" s="45">
        <f t="shared" si="489"/>
        <v>248768</v>
      </c>
      <c r="AI646" s="45">
        <f t="shared" si="492"/>
        <v>248768</v>
      </c>
      <c r="AJ646" s="138">
        <v>0</v>
      </c>
      <c r="AK646" s="46">
        <v>0</v>
      </c>
      <c r="AL646" s="46">
        <f t="shared" si="481"/>
        <v>0</v>
      </c>
      <c r="AM646" s="46">
        <v>0</v>
      </c>
      <c r="AN646" s="46">
        <f t="shared" si="463"/>
        <v>0</v>
      </c>
      <c r="AO646" s="46">
        <v>0</v>
      </c>
      <c r="AP646" s="46">
        <f t="shared" si="482"/>
        <v>0</v>
      </c>
      <c r="AQ646" s="46">
        <v>0</v>
      </c>
      <c r="AR646" s="46">
        <f t="shared" si="483"/>
        <v>0</v>
      </c>
      <c r="AS646" s="46">
        <v>0</v>
      </c>
      <c r="AT646" s="46">
        <f t="shared" si="484"/>
        <v>0</v>
      </c>
      <c r="AU646" s="46">
        <v>0</v>
      </c>
      <c r="AV646" s="46">
        <f t="shared" si="485"/>
        <v>0</v>
      </c>
      <c r="AW646" s="46">
        <v>0</v>
      </c>
      <c r="AX646" s="46">
        <f t="shared" si="486"/>
        <v>0</v>
      </c>
      <c r="AY646" s="46">
        <v>0</v>
      </c>
      <c r="AZ646" s="46">
        <f t="shared" si="464"/>
        <v>0</v>
      </c>
      <c r="BA646" s="46">
        <v>0</v>
      </c>
      <c r="BB646" s="46">
        <f t="shared" si="465"/>
        <v>0</v>
      </c>
      <c r="BC646" s="46">
        <v>0</v>
      </c>
      <c r="BD646" s="46">
        <f t="shared" si="466"/>
        <v>0</v>
      </c>
      <c r="BE646" s="46">
        <v>0</v>
      </c>
      <c r="BF646" s="46">
        <f t="shared" si="467"/>
        <v>0</v>
      </c>
      <c r="BG646" s="46">
        <v>0</v>
      </c>
      <c r="BH646" s="46">
        <f t="shared" si="468"/>
        <v>0</v>
      </c>
      <c r="BI646" s="46">
        <v>0</v>
      </c>
      <c r="BJ646" s="46">
        <f t="shared" si="469"/>
        <v>0</v>
      </c>
      <c r="BK646" s="46">
        <v>0</v>
      </c>
      <c r="BL646" s="46">
        <f t="shared" si="470"/>
        <v>0</v>
      </c>
      <c r="BM646" s="46">
        <v>0</v>
      </c>
      <c r="BN646" s="46">
        <f t="shared" si="471"/>
        <v>0</v>
      </c>
      <c r="BO646" s="46">
        <v>239200</v>
      </c>
      <c r="BP646" s="46">
        <f t="shared" si="472"/>
        <v>248768</v>
      </c>
      <c r="BQ646" s="46">
        <v>0</v>
      </c>
      <c r="BR646" s="46">
        <f t="shared" si="473"/>
        <v>0</v>
      </c>
      <c r="BS646" s="46">
        <v>0</v>
      </c>
      <c r="BT646" s="46">
        <f t="shared" si="474"/>
        <v>0</v>
      </c>
      <c r="BU646" s="46">
        <v>0</v>
      </c>
      <c r="BV646" s="46">
        <f t="shared" si="475"/>
        <v>0</v>
      </c>
      <c r="BW646" s="46">
        <v>0</v>
      </c>
      <c r="BX646" s="46">
        <f t="shared" si="476"/>
        <v>0</v>
      </c>
      <c r="BY646" s="46">
        <v>0</v>
      </c>
      <c r="BZ646" s="46">
        <f t="shared" si="477"/>
        <v>0</v>
      </c>
      <c r="CA646" s="47">
        <v>0</v>
      </c>
      <c r="CB646" s="46">
        <f t="shared" si="478"/>
        <v>0</v>
      </c>
      <c r="CC646" s="48">
        <v>0</v>
      </c>
      <c r="CD646" s="46">
        <f t="shared" si="479"/>
        <v>0</v>
      </c>
      <c r="CE646" s="49">
        <v>25</v>
      </c>
      <c r="CF646" s="50">
        <f t="shared" si="491"/>
        <v>9950.7199999999993</v>
      </c>
      <c r="CG646" s="51"/>
      <c r="CH646" s="52"/>
      <c r="CI646" s="52"/>
      <c r="CJ646" s="52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2"/>
      <c r="CY646" s="53">
        <f t="shared" si="490"/>
        <v>9950.7199999999993</v>
      </c>
      <c r="CZ646" s="53">
        <f t="shared" si="490"/>
        <v>9950.7199999999993</v>
      </c>
      <c r="DA646" s="53">
        <f t="shared" si="490"/>
        <v>9950.7199999999993</v>
      </c>
      <c r="DB646" s="53">
        <f t="shared" si="490"/>
        <v>9950.7199999999993</v>
      </c>
      <c r="DC646" s="53">
        <f t="shared" si="490"/>
        <v>9950.7199999999993</v>
      </c>
      <c r="DD646" s="53">
        <f t="shared" si="490"/>
        <v>9950.7199999999993</v>
      </c>
      <c r="DE646" s="53">
        <f t="shared" si="490"/>
        <v>9950.7199999999993</v>
      </c>
      <c r="DF646" s="53">
        <f t="shared" si="490"/>
        <v>9950.7199999999993</v>
      </c>
      <c r="DG646" s="144"/>
      <c r="DH646" s="55">
        <v>0</v>
      </c>
      <c r="DI646" s="56" t="s">
        <v>690</v>
      </c>
      <c r="DJ646" s="57"/>
      <c r="DK646" s="57"/>
      <c r="DL646" s="57"/>
      <c r="DM646" s="57"/>
      <c r="DN646" s="57"/>
      <c r="DO646" s="57"/>
      <c r="DP646" s="58"/>
      <c r="DQ646" s="58"/>
      <c r="DR646" s="58"/>
      <c r="DS646" s="58"/>
    </row>
    <row r="647" spans="1:123" x14ac:dyDescent="0.25">
      <c r="A647" s="30" t="s">
        <v>690</v>
      </c>
      <c r="B647" s="65">
        <v>2024055</v>
      </c>
      <c r="C647" s="66"/>
      <c r="D647" s="67" t="s">
        <v>1119</v>
      </c>
      <c r="E647" s="34" t="s">
        <v>616</v>
      </c>
      <c r="F647" s="34" t="s">
        <v>604</v>
      </c>
      <c r="G647" s="34" t="s">
        <v>463</v>
      </c>
      <c r="H647" s="34" t="s">
        <v>54</v>
      </c>
      <c r="I647" s="34" t="s">
        <v>490</v>
      </c>
      <c r="J647" s="34" t="s">
        <v>114</v>
      </c>
      <c r="K647" s="34" t="s">
        <v>491</v>
      </c>
      <c r="L647" s="34" t="s">
        <v>649</v>
      </c>
      <c r="M647" s="36">
        <v>1.04</v>
      </c>
      <c r="N647" s="69" t="s">
        <v>468</v>
      </c>
      <c r="O647" s="69" t="s">
        <v>30</v>
      </c>
      <c r="P647" s="37" t="s">
        <v>493</v>
      </c>
      <c r="Q647" s="38">
        <v>2024</v>
      </c>
      <c r="R647" s="39" t="s">
        <v>470</v>
      </c>
      <c r="S647" s="37" t="s">
        <v>493</v>
      </c>
      <c r="T647" s="39" t="s">
        <v>523</v>
      </c>
      <c r="U647" s="39" t="s">
        <v>524</v>
      </c>
      <c r="V647" s="39" t="s">
        <v>606</v>
      </c>
      <c r="W647" s="40" t="s">
        <v>1118</v>
      </c>
      <c r="X647" s="40" t="s">
        <v>619</v>
      </c>
      <c r="Y647" s="41"/>
      <c r="Z647" s="274"/>
      <c r="AA647" s="42"/>
      <c r="AB647" s="43">
        <v>239200</v>
      </c>
      <c r="AC647" s="43"/>
      <c r="AD647" s="43"/>
      <c r="AE647" s="43"/>
      <c r="AF647" s="44"/>
      <c r="AG647" s="45">
        <f t="shared" si="488"/>
        <v>239200</v>
      </c>
      <c r="AH647" s="45">
        <f t="shared" si="489"/>
        <v>248768</v>
      </c>
      <c r="AI647" s="45">
        <f t="shared" si="492"/>
        <v>248768</v>
      </c>
      <c r="AJ647" s="138">
        <v>0</v>
      </c>
      <c r="AK647" s="46">
        <v>0</v>
      </c>
      <c r="AL647" s="46">
        <f t="shared" si="481"/>
        <v>0</v>
      </c>
      <c r="AM647" s="46">
        <v>0</v>
      </c>
      <c r="AN647" s="46">
        <f t="shared" si="463"/>
        <v>0</v>
      </c>
      <c r="AO647" s="46">
        <v>0</v>
      </c>
      <c r="AP647" s="46">
        <f t="shared" si="482"/>
        <v>0</v>
      </c>
      <c r="AQ647" s="46">
        <v>0</v>
      </c>
      <c r="AR647" s="46">
        <f t="shared" si="483"/>
        <v>0</v>
      </c>
      <c r="AS647" s="46">
        <v>0</v>
      </c>
      <c r="AT647" s="46">
        <f t="shared" si="484"/>
        <v>0</v>
      </c>
      <c r="AU647" s="46">
        <v>0</v>
      </c>
      <c r="AV647" s="46">
        <f t="shared" si="485"/>
        <v>0</v>
      </c>
      <c r="AW647" s="46">
        <v>0</v>
      </c>
      <c r="AX647" s="46">
        <f t="shared" si="486"/>
        <v>0</v>
      </c>
      <c r="AY647" s="46">
        <v>0</v>
      </c>
      <c r="AZ647" s="46">
        <f t="shared" si="464"/>
        <v>0</v>
      </c>
      <c r="BA647" s="46">
        <v>0</v>
      </c>
      <c r="BB647" s="46">
        <f t="shared" si="465"/>
        <v>0</v>
      </c>
      <c r="BC647" s="46">
        <v>0</v>
      </c>
      <c r="BD647" s="46">
        <f t="shared" si="466"/>
        <v>0</v>
      </c>
      <c r="BE647" s="46">
        <v>0</v>
      </c>
      <c r="BF647" s="46">
        <f t="shared" si="467"/>
        <v>0</v>
      </c>
      <c r="BG647" s="46">
        <v>0</v>
      </c>
      <c r="BH647" s="46">
        <f t="shared" si="468"/>
        <v>0</v>
      </c>
      <c r="BI647" s="46">
        <v>0</v>
      </c>
      <c r="BJ647" s="46">
        <f t="shared" si="469"/>
        <v>0</v>
      </c>
      <c r="BK647" s="46">
        <v>0</v>
      </c>
      <c r="BL647" s="46">
        <f t="shared" si="470"/>
        <v>0</v>
      </c>
      <c r="BM647" s="46">
        <v>0</v>
      </c>
      <c r="BN647" s="46">
        <f t="shared" si="471"/>
        <v>0</v>
      </c>
      <c r="BO647" s="46">
        <v>0</v>
      </c>
      <c r="BP647" s="46">
        <f t="shared" si="472"/>
        <v>0</v>
      </c>
      <c r="BQ647" s="46">
        <v>239200</v>
      </c>
      <c r="BR647" s="46">
        <f t="shared" si="473"/>
        <v>248768</v>
      </c>
      <c r="BS647" s="46">
        <v>0</v>
      </c>
      <c r="BT647" s="46">
        <f t="shared" si="474"/>
        <v>0</v>
      </c>
      <c r="BU647" s="46">
        <v>0</v>
      </c>
      <c r="BV647" s="46">
        <f t="shared" si="475"/>
        <v>0</v>
      </c>
      <c r="BW647" s="46">
        <v>0</v>
      </c>
      <c r="BX647" s="46">
        <f t="shared" si="476"/>
        <v>0</v>
      </c>
      <c r="BY647" s="46">
        <v>0</v>
      </c>
      <c r="BZ647" s="46">
        <f t="shared" si="477"/>
        <v>0</v>
      </c>
      <c r="CA647" s="47">
        <v>0</v>
      </c>
      <c r="CB647" s="46">
        <f t="shared" si="478"/>
        <v>0</v>
      </c>
      <c r="CC647" s="48">
        <v>0</v>
      </c>
      <c r="CD647" s="46">
        <f t="shared" si="479"/>
        <v>0</v>
      </c>
      <c r="CE647" s="49">
        <v>25</v>
      </c>
      <c r="CF647" s="50">
        <f t="shared" si="491"/>
        <v>9950.7199999999993</v>
      </c>
      <c r="CG647" s="51"/>
      <c r="CH647" s="52"/>
      <c r="CI647" s="52"/>
      <c r="CJ647" s="52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2"/>
      <c r="CY647" s="52"/>
      <c r="CZ647" s="53">
        <f t="shared" ref="CZ647:DF648" si="493">$CF647</f>
        <v>9950.7199999999993</v>
      </c>
      <c r="DA647" s="53">
        <f t="shared" si="493"/>
        <v>9950.7199999999993</v>
      </c>
      <c r="DB647" s="53">
        <f t="shared" si="493"/>
        <v>9950.7199999999993</v>
      </c>
      <c r="DC647" s="53">
        <f t="shared" si="493"/>
        <v>9950.7199999999993</v>
      </c>
      <c r="DD647" s="53">
        <f t="shared" si="493"/>
        <v>9950.7199999999993</v>
      </c>
      <c r="DE647" s="53">
        <f t="shared" si="493"/>
        <v>9950.7199999999993</v>
      </c>
      <c r="DF647" s="53">
        <f t="shared" si="493"/>
        <v>9950.7199999999993</v>
      </c>
      <c r="DG647" s="144"/>
      <c r="DH647" s="55">
        <v>0</v>
      </c>
      <c r="DI647" s="56" t="s">
        <v>690</v>
      </c>
      <c r="DJ647" s="57"/>
      <c r="DK647" s="57"/>
      <c r="DL647" s="57"/>
      <c r="DM647" s="57"/>
      <c r="DN647" s="57"/>
      <c r="DO647" s="57"/>
      <c r="DP647" s="58"/>
      <c r="DQ647" s="58"/>
      <c r="DR647" s="58"/>
      <c r="DS647" s="58"/>
    </row>
    <row r="648" spans="1:123" x14ac:dyDescent="0.25">
      <c r="A648" s="30" t="s">
        <v>690</v>
      </c>
      <c r="B648" s="65">
        <v>2024056</v>
      </c>
      <c r="C648" s="66"/>
      <c r="D648" s="67" t="s">
        <v>1119</v>
      </c>
      <c r="E648" s="34" t="s">
        <v>616</v>
      </c>
      <c r="F648" s="34" t="s">
        <v>604</v>
      </c>
      <c r="G648" s="34" t="s">
        <v>463</v>
      </c>
      <c r="H648" s="34" t="s">
        <v>54</v>
      </c>
      <c r="I648" s="34" t="s">
        <v>490</v>
      </c>
      <c r="J648" s="34" t="s">
        <v>114</v>
      </c>
      <c r="K648" s="34" t="s">
        <v>491</v>
      </c>
      <c r="L648" s="34" t="s">
        <v>649</v>
      </c>
      <c r="M648" s="36">
        <v>1.04</v>
      </c>
      <c r="N648" s="69" t="s">
        <v>468</v>
      </c>
      <c r="O648" s="69" t="s">
        <v>30</v>
      </c>
      <c r="P648" s="37" t="s">
        <v>493</v>
      </c>
      <c r="Q648" s="38">
        <v>2024</v>
      </c>
      <c r="R648" s="39" t="s">
        <v>470</v>
      </c>
      <c r="S648" s="37" t="s">
        <v>493</v>
      </c>
      <c r="T648" s="39" t="s">
        <v>523</v>
      </c>
      <c r="U648" s="39" t="s">
        <v>524</v>
      </c>
      <c r="V648" s="39" t="s">
        <v>606</v>
      </c>
      <c r="W648" s="40" t="s">
        <v>1118</v>
      </c>
      <c r="X648" s="40" t="s">
        <v>619</v>
      </c>
      <c r="Y648" s="41"/>
      <c r="Z648" s="274"/>
      <c r="AA648" s="42"/>
      <c r="AB648" s="43">
        <v>239200</v>
      </c>
      <c r="AC648" s="43"/>
      <c r="AD648" s="43"/>
      <c r="AE648" s="43"/>
      <c r="AF648" s="44"/>
      <c r="AG648" s="45">
        <f t="shared" si="488"/>
        <v>239200</v>
      </c>
      <c r="AH648" s="45">
        <f t="shared" si="489"/>
        <v>248768</v>
      </c>
      <c r="AI648" s="45">
        <f t="shared" si="492"/>
        <v>248768</v>
      </c>
      <c r="AJ648" s="138">
        <v>0</v>
      </c>
      <c r="AK648" s="46">
        <v>0</v>
      </c>
      <c r="AL648" s="46">
        <f t="shared" si="481"/>
        <v>0</v>
      </c>
      <c r="AM648" s="46">
        <v>0</v>
      </c>
      <c r="AN648" s="46">
        <f t="shared" si="463"/>
        <v>0</v>
      </c>
      <c r="AO648" s="46">
        <v>0</v>
      </c>
      <c r="AP648" s="46">
        <f t="shared" si="482"/>
        <v>0</v>
      </c>
      <c r="AQ648" s="46">
        <v>0</v>
      </c>
      <c r="AR648" s="46">
        <f t="shared" si="483"/>
        <v>0</v>
      </c>
      <c r="AS648" s="46">
        <v>0</v>
      </c>
      <c r="AT648" s="46">
        <f t="shared" si="484"/>
        <v>0</v>
      </c>
      <c r="AU648" s="46">
        <v>0</v>
      </c>
      <c r="AV648" s="46">
        <f t="shared" si="485"/>
        <v>0</v>
      </c>
      <c r="AW648" s="46">
        <v>0</v>
      </c>
      <c r="AX648" s="46">
        <f t="shared" si="486"/>
        <v>0</v>
      </c>
      <c r="AY648" s="46">
        <v>0</v>
      </c>
      <c r="AZ648" s="46">
        <f t="shared" si="464"/>
        <v>0</v>
      </c>
      <c r="BA648" s="46">
        <v>0</v>
      </c>
      <c r="BB648" s="46">
        <f t="shared" si="465"/>
        <v>0</v>
      </c>
      <c r="BC648" s="46">
        <v>0</v>
      </c>
      <c r="BD648" s="46">
        <f t="shared" si="466"/>
        <v>0</v>
      </c>
      <c r="BE648" s="46">
        <v>0</v>
      </c>
      <c r="BF648" s="46">
        <f t="shared" si="467"/>
        <v>0</v>
      </c>
      <c r="BG648" s="46">
        <v>0</v>
      </c>
      <c r="BH648" s="46">
        <f t="shared" si="468"/>
        <v>0</v>
      </c>
      <c r="BI648" s="46">
        <v>0</v>
      </c>
      <c r="BJ648" s="46">
        <f t="shared" si="469"/>
        <v>0</v>
      </c>
      <c r="BK648" s="46">
        <v>0</v>
      </c>
      <c r="BL648" s="46">
        <f t="shared" si="470"/>
        <v>0</v>
      </c>
      <c r="BM648" s="46">
        <v>0</v>
      </c>
      <c r="BN648" s="46">
        <f t="shared" si="471"/>
        <v>0</v>
      </c>
      <c r="BO648" s="46">
        <v>0</v>
      </c>
      <c r="BP648" s="46">
        <f t="shared" si="472"/>
        <v>0</v>
      </c>
      <c r="BQ648" s="46">
        <v>0</v>
      </c>
      <c r="BR648" s="46">
        <f t="shared" si="473"/>
        <v>0</v>
      </c>
      <c r="BS648" s="46">
        <v>239200</v>
      </c>
      <c r="BT648" s="46">
        <f t="shared" si="474"/>
        <v>248768</v>
      </c>
      <c r="BU648" s="46">
        <v>0</v>
      </c>
      <c r="BV648" s="46">
        <f t="shared" si="475"/>
        <v>0</v>
      </c>
      <c r="BW648" s="46">
        <v>0</v>
      </c>
      <c r="BX648" s="46">
        <f t="shared" si="476"/>
        <v>0</v>
      </c>
      <c r="BY648" s="46">
        <v>0</v>
      </c>
      <c r="BZ648" s="46">
        <f t="shared" si="477"/>
        <v>0</v>
      </c>
      <c r="CA648" s="47">
        <v>0</v>
      </c>
      <c r="CB648" s="46">
        <f t="shared" si="478"/>
        <v>0</v>
      </c>
      <c r="CC648" s="48">
        <v>0</v>
      </c>
      <c r="CD648" s="46">
        <f t="shared" si="479"/>
        <v>0</v>
      </c>
      <c r="CE648" s="49">
        <v>25</v>
      </c>
      <c r="CF648" s="50">
        <f t="shared" si="491"/>
        <v>9950.7199999999993</v>
      </c>
      <c r="CG648" s="51"/>
      <c r="CH648" s="52"/>
      <c r="CI648" s="52"/>
      <c r="CJ648" s="52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2"/>
      <c r="CY648" s="52"/>
      <c r="CZ648" s="52"/>
      <c r="DA648" s="53">
        <f t="shared" si="493"/>
        <v>9950.7199999999993</v>
      </c>
      <c r="DB648" s="53">
        <f t="shared" si="493"/>
        <v>9950.7199999999993</v>
      </c>
      <c r="DC648" s="53">
        <f t="shared" si="493"/>
        <v>9950.7199999999993</v>
      </c>
      <c r="DD648" s="53">
        <f t="shared" si="493"/>
        <v>9950.7199999999993</v>
      </c>
      <c r="DE648" s="53">
        <f t="shared" si="493"/>
        <v>9950.7199999999993</v>
      </c>
      <c r="DF648" s="53">
        <f t="shared" si="493"/>
        <v>9950.7199999999993</v>
      </c>
      <c r="DG648" s="54"/>
      <c r="DH648" s="55">
        <v>0</v>
      </c>
      <c r="DI648" s="56" t="s">
        <v>690</v>
      </c>
      <c r="DJ648" s="57"/>
      <c r="DK648" s="57"/>
      <c r="DL648" s="57"/>
      <c r="DM648" s="57"/>
      <c r="DN648" s="57"/>
      <c r="DO648" s="57"/>
      <c r="DP648" s="58"/>
      <c r="DQ648" s="58"/>
      <c r="DR648" s="58"/>
      <c r="DS648" s="58"/>
    </row>
    <row r="649" spans="1:123" x14ac:dyDescent="0.25">
      <c r="A649" s="30" t="s">
        <v>690</v>
      </c>
      <c r="B649" s="65">
        <v>2024057</v>
      </c>
      <c r="C649" s="66"/>
      <c r="D649" s="67" t="s">
        <v>1119</v>
      </c>
      <c r="E649" s="34" t="s">
        <v>616</v>
      </c>
      <c r="F649" s="34" t="s">
        <v>604</v>
      </c>
      <c r="G649" s="34" t="s">
        <v>463</v>
      </c>
      <c r="H649" s="34" t="s">
        <v>54</v>
      </c>
      <c r="I649" s="34" t="s">
        <v>490</v>
      </c>
      <c r="J649" s="34" t="s">
        <v>114</v>
      </c>
      <c r="K649" s="34" t="s">
        <v>491</v>
      </c>
      <c r="L649" s="34" t="s">
        <v>649</v>
      </c>
      <c r="M649" s="36">
        <v>1.04</v>
      </c>
      <c r="N649" s="69" t="s">
        <v>468</v>
      </c>
      <c r="O649" s="69" t="s">
        <v>30</v>
      </c>
      <c r="P649" s="37" t="s">
        <v>493</v>
      </c>
      <c r="Q649" s="38">
        <v>2024</v>
      </c>
      <c r="R649" s="39" t="s">
        <v>470</v>
      </c>
      <c r="S649" s="37" t="s">
        <v>493</v>
      </c>
      <c r="T649" s="39" t="s">
        <v>523</v>
      </c>
      <c r="U649" s="39" t="s">
        <v>524</v>
      </c>
      <c r="V649" s="39" t="s">
        <v>606</v>
      </c>
      <c r="W649" s="40" t="s">
        <v>1118</v>
      </c>
      <c r="X649" s="40" t="s">
        <v>619</v>
      </c>
      <c r="Y649" s="41"/>
      <c r="Z649" s="274"/>
      <c r="AA649" s="42"/>
      <c r="AB649" s="43">
        <v>239200</v>
      </c>
      <c r="AC649" s="43"/>
      <c r="AD649" s="43"/>
      <c r="AE649" s="43"/>
      <c r="AF649" s="44"/>
      <c r="AG649" s="45">
        <f t="shared" si="488"/>
        <v>239200</v>
      </c>
      <c r="AH649" s="45">
        <f t="shared" si="489"/>
        <v>248768</v>
      </c>
      <c r="AI649" s="45">
        <f t="shared" si="492"/>
        <v>248768</v>
      </c>
      <c r="AJ649" s="138">
        <v>0</v>
      </c>
      <c r="AK649" s="46">
        <v>0</v>
      </c>
      <c r="AL649" s="46">
        <f t="shared" si="481"/>
        <v>0</v>
      </c>
      <c r="AM649" s="46">
        <v>0</v>
      </c>
      <c r="AN649" s="46">
        <f t="shared" si="463"/>
        <v>0</v>
      </c>
      <c r="AO649" s="46">
        <v>0</v>
      </c>
      <c r="AP649" s="46">
        <f t="shared" si="482"/>
        <v>0</v>
      </c>
      <c r="AQ649" s="46">
        <v>0</v>
      </c>
      <c r="AR649" s="46">
        <f t="shared" si="483"/>
        <v>0</v>
      </c>
      <c r="AS649" s="46">
        <v>0</v>
      </c>
      <c r="AT649" s="46">
        <f t="shared" si="484"/>
        <v>0</v>
      </c>
      <c r="AU649" s="46">
        <v>0</v>
      </c>
      <c r="AV649" s="46">
        <f t="shared" si="485"/>
        <v>0</v>
      </c>
      <c r="AW649" s="46">
        <v>0</v>
      </c>
      <c r="AX649" s="46">
        <f t="shared" si="486"/>
        <v>0</v>
      </c>
      <c r="AY649" s="46">
        <v>0</v>
      </c>
      <c r="AZ649" s="46">
        <f t="shared" si="464"/>
        <v>0</v>
      </c>
      <c r="BA649" s="46">
        <v>0</v>
      </c>
      <c r="BB649" s="46">
        <f t="shared" si="465"/>
        <v>0</v>
      </c>
      <c r="BC649" s="46">
        <v>0</v>
      </c>
      <c r="BD649" s="46">
        <f t="shared" si="466"/>
        <v>0</v>
      </c>
      <c r="BE649" s="46">
        <v>0</v>
      </c>
      <c r="BF649" s="46">
        <f t="shared" si="467"/>
        <v>0</v>
      </c>
      <c r="BG649" s="46">
        <v>0</v>
      </c>
      <c r="BH649" s="46">
        <f t="shared" si="468"/>
        <v>0</v>
      </c>
      <c r="BI649" s="46">
        <v>0</v>
      </c>
      <c r="BJ649" s="46">
        <f t="shared" si="469"/>
        <v>0</v>
      </c>
      <c r="BK649" s="46">
        <v>0</v>
      </c>
      <c r="BL649" s="46">
        <f t="shared" si="470"/>
        <v>0</v>
      </c>
      <c r="BM649" s="46">
        <v>0</v>
      </c>
      <c r="BN649" s="46">
        <f t="shared" si="471"/>
        <v>0</v>
      </c>
      <c r="BO649" s="46">
        <v>0</v>
      </c>
      <c r="BP649" s="46">
        <f t="shared" si="472"/>
        <v>0</v>
      </c>
      <c r="BQ649" s="46">
        <v>0</v>
      </c>
      <c r="BR649" s="46">
        <f t="shared" si="473"/>
        <v>0</v>
      </c>
      <c r="BS649" s="46">
        <v>0</v>
      </c>
      <c r="BT649" s="46">
        <f t="shared" si="474"/>
        <v>0</v>
      </c>
      <c r="BU649" s="46">
        <v>239200</v>
      </c>
      <c r="BV649" s="46">
        <f t="shared" si="475"/>
        <v>248768</v>
      </c>
      <c r="BW649" s="46">
        <v>0</v>
      </c>
      <c r="BX649" s="46">
        <f t="shared" si="476"/>
        <v>0</v>
      </c>
      <c r="BY649" s="46">
        <v>0</v>
      </c>
      <c r="BZ649" s="46">
        <f t="shared" si="477"/>
        <v>0</v>
      </c>
      <c r="CA649" s="47">
        <v>0</v>
      </c>
      <c r="CB649" s="46">
        <f t="shared" si="478"/>
        <v>0</v>
      </c>
      <c r="CC649" s="48">
        <v>0</v>
      </c>
      <c r="CD649" s="46">
        <f t="shared" si="479"/>
        <v>0</v>
      </c>
      <c r="CE649" s="49">
        <v>25</v>
      </c>
      <c r="CF649" s="50">
        <f t="shared" si="491"/>
        <v>9950.7199999999993</v>
      </c>
      <c r="CG649" s="51"/>
      <c r="CH649" s="52"/>
      <c r="CI649" s="52"/>
      <c r="CJ649" s="52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2"/>
      <c r="CY649" s="52"/>
      <c r="CZ649" s="52"/>
      <c r="DA649" s="52"/>
      <c r="DB649" s="53">
        <f>$CF649</f>
        <v>9950.7199999999993</v>
      </c>
      <c r="DC649" s="53">
        <f>$CF649</f>
        <v>9950.7199999999993</v>
      </c>
      <c r="DD649" s="53">
        <f>$CF649</f>
        <v>9950.7199999999993</v>
      </c>
      <c r="DE649" s="53">
        <f>$CF649</f>
        <v>9950.7199999999993</v>
      </c>
      <c r="DF649" s="53">
        <f>$CF649</f>
        <v>9950.7199999999993</v>
      </c>
      <c r="DG649" s="54"/>
      <c r="DH649" s="55">
        <v>0</v>
      </c>
      <c r="DI649" s="56" t="s">
        <v>690</v>
      </c>
      <c r="DJ649" s="57"/>
      <c r="DK649" s="57"/>
      <c r="DL649" s="57"/>
      <c r="DM649" s="57"/>
      <c r="DN649" s="57"/>
      <c r="DO649" s="57"/>
      <c r="DP649" s="58"/>
      <c r="DQ649" s="58"/>
      <c r="DR649" s="58"/>
      <c r="DS649" s="58"/>
    </row>
    <row r="650" spans="1:123" x14ac:dyDescent="0.25">
      <c r="A650" s="30" t="s">
        <v>690</v>
      </c>
      <c r="B650" s="65">
        <v>2024058</v>
      </c>
      <c r="C650" s="66"/>
      <c r="D650" s="67" t="s">
        <v>1119</v>
      </c>
      <c r="E650" s="34" t="s">
        <v>616</v>
      </c>
      <c r="F650" s="34" t="s">
        <v>604</v>
      </c>
      <c r="G650" s="34" t="s">
        <v>463</v>
      </c>
      <c r="H650" s="34" t="s">
        <v>54</v>
      </c>
      <c r="I650" s="34" t="s">
        <v>490</v>
      </c>
      <c r="J650" s="34" t="s">
        <v>114</v>
      </c>
      <c r="K650" s="34" t="s">
        <v>491</v>
      </c>
      <c r="L650" s="34" t="s">
        <v>649</v>
      </c>
      <c r="M650" s="36">
        <v>1.04</v>
      </c>
      <c r="N650" s="69" t="s">
        <v>468</v>
      </c>
      <c r="O650" s="69" t="s">
        <v>30</v>
      </c>
      <c r="P650" s="37" t="s">
        <v>493</v>
      </c>
      <c r="Q650" s="38">
        <v>2024</v>
      </c>
      <c r="R650" s="39" t="s">
        <v>470</v>
      </c>
      <c r="S650" s="37" t="s">
        <v>493</v>
      </c>
      <c r="T650" s="39" t="s">
        <v>523</v>
      </c>
      <c r="U650" s="39" t="s">
        <v>524</v>
      </c>
      <c r="V650" s="39" t="s">
        <v>606</v>
      </c>
      <c r="W650" s="40" t="s">
        <v>1118</v>
      </c>
      <c r="X650" s="40" t="s">
        <v>619</v>
      </c>
      <c r="Y650" s="41"/>
      <c r="Z650" s="274"/>
      <c r="AA650" s="42"/>
      <c r="AB650" s="43">
        <v>239200</v>
      </c>
      <c r="AC650" s="43"/>
      <c r="AD650" s="43"/>
      <c r="AE650" s="43"/>
      <c r="AF650" s="44"/>
      <c r="AG650" s="45">
        <f t="shared" si="488"/>
        <v>239200</v>
      </c>
      <c r="AH650" s="45">
        <f t="shared" si="489"/>
        <v>248768</v>
      </c>
      <c r="AI650" s="45">
        <f t="shared" si="492"/>
        <v>248768</v>
      </c>
      <c r="AJ650" s="138">
        <v>0</v>
      </c>
      <c r="AK650" s="46">
        <v>0</v>
      </c>
      <c r="AL650" s="46">
        <f t="shared" si="481"/>
        <v>0</v>
      </c>
      <c r="AM650" s="46">
        <v>0</v>
      </c>
      <c r="AN650" s="46">
        <f t="shared" si="463"/>
        <v>0</v>
      </c>
      <c r="AO650" s="46">
        <v>0</v>
      </c>
      <c r="AP650" s="46">
        <f t="shared" si="482"/>
        <v>0</v>
      </c>
      <c r="AQ650" s="46">
        <v>0</v>
      </c>
      <c r="AR650" s="46">
        <f t="shared" si="483"/>
        <v>0</v>
      </c>
      <c r="AS650" s="46">
        <v>0</v>
      </c>
      <c r="AT650" s="46">
        <f t="shared" si="484"/>
        <v>0</v>
      </c>
      <c r="AU650" s="46">
        <v>0</v>
      </c>
      <c r="AV650" s="46">
        <f t="shared" si="485"/>
        <v>0</v>
      </c>
      <c r="AW650" s="46">
        <v>0</v>
      </c>
      <c r="AX650" s="46">
        <f t="shared" si="486"/>
        <v>0</v>
      </c>
      <c r="AY650" s="46">
        <v>0</v>
      </c>
      <c r="AZ650" s="46">
        <f t="shared" si="464"/>
        <v>0</v>
      </c>
      <c r="BA650" s="46">
        <v>0</v>
      </c>
      <c r="BB650" s="46">
        <f t="shared" si="465"/>
        <v>0</v>
      </c>
      <c r="BC650" s="46">
        <v>0</v>
      </c>
      <c r="BD650" s="46">
        <f t="shared" si="466"/>
        <v>0</v>
      </c>
      <c r="BE650" s="46">
        <v>0</v>
      </c>
      <c r="BF650" s="46">
        <f t="shared" si="467"/>
        <v>0</v>
      </c>
      <c r="BG650" s="46">
        <v>0</v>
      </c>
      <c r="BH650" s="46">
        <f t="shared" si="468"/>
        <v>0</v>
      </c>
      <c r="BI650" s="46">
        <v>0</v>
      </c>
      <c r="BJ650" s="46">
        <f t="shared" si="469"/>
        <v>0</v>
      </c>
      <c r="BK650" s="46">
        <v>0</v>
      </c>
      <c r="BL650" s="46">
        <f t="shared" si="470"/>
        <v>0</v>
      </c>
      <c r="BM650" s="46">
        <v>0</v>
      </c>
      <c r="BN650" s="46">
        <f t="shared" si="471"/>
        <v>0</v>
      </c>
      <c r="BO650" s="46">
        <v>0</v>
      </c>
      <c r="BP650" s="46">
        <f t="shared" si="472"/>
        <v>0</v>
      </c>
      <c r="BQ650" s="46">
        <v>0</v>
      </c>
      <c r="BR650" s="46">
        <f t="shared" si="473"/>
        <v>0</v>
      </c>
      <c r="BS650" s="46">
        <v>0</v>
      </c>
      <c r="BT650" s="46">
        <f t="shared" si="474"/>
        <v>0</v>
      </c>
      <c r="BU650" s="46">
        <v>0</v>
      </c>
      <c r="BV650" s="46">
        <f t="shared" si="475"/>
        <v>0</v>
      </c>
      <c r="BW650" s="46">
        <v>239200</v>
      </c>
      <c r="BX650" s="46">
        <f t="shared" si="476"/>
        <v>248768</v>
      </c>
      <c r="BY650" s="46">
        <v>0</v>
      </c>
      <c r="BZ650" s="46">
        <f t="shared" si="477"/>
        <v>0</v>
      </c>
      <c r="CA650" s="47">
        <v>0</v>
      </c>
      <c r="CB650" s="46">
        <f t="shared" si="478"/>
        <v>0</v>
      </c>
      <c r="CC650" s="48">
        <v>0</v>
      </c>
      <c r="CD650" s="46">
        <f t="shared" si="479"/>
        <v>0</v>
      </c>
      <c r="CE650" s="49">
        <v>25</v>
      </c>
      <c r="CF650" s="50">
        <f t="shared" si="491"/>
        <v>9950.7199999999993</v>
      </c>
      <c r="CG650" s="266"/>
      <c r="CH650" s="52"/>
      <c r="CI650" s="52"/>
      <c r="CJ650" s="52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2"/>
      <c r="CY650" s="52"/>
      <c r="CZ650" s="52"/>
      <c r="DA650" s="52"/>
      <c r="DB650" s="52"/>
      <c r="DC650" s="53">
        <f>$CF650</f>
        <v>9950.7199999999993</v>
      </c>
      <c r="DD650" s="53">
        <f>$CF650</f>
        <v>9950.7199999999993</v>
      </c>
      <c r="DE650" s="53">
        <f>$CF650</f>
        <v>9950.7199999999993</v>
      </c>
      <c r="DF650" s="53">
        <f>$CF650</f>
        <v>9950.7199999999993</v>
      </c>
      <c r="DG650" s="144"/>
      <c r="DH650" s="55">
        <v>0</v>
      </c>
      <c r="DI650" s="56" t="s">
        <v>690</v>
      </c>
      <c r="DJ650" s="57"/>
      <c r="DK650" s="57"/>
      <c r="DL650" s="57"/>
      <c r="DM650" s="57"/>
      <c r="DN650" s="57"/>
      <c r="DO650" s="57"/>
      <c r="DP650" s="58"/>
      <c r="DQ650" s="58"/>
      <c r="DR650" s="58"/>
      <c r="DS650" s="58"/>
    </row>
    <row r="651" spans="1:123" x14ac:dyDescent="0.25">
      <c r="A651" s="30" t="s">
        <v>690</v>
      </c>
      <c r="B651" s="65">
        <v>2024059</v>
      </c>
      <c r="C651" s="66"/>
      <c r="D651" s="67" t="s">
        <v>1119</v>
      </c>
      <c r="E651" s="34" t="s">
        <v>616</v>
      </c>
      <c r="F651" s="34" t="s">
        <v>604</v>
      </c>
      <c r="G651" s="34" t="s">
        <v>463</v>
      </c>
      <c r="H651" s="34" t="s">
        <v>54</v>
      </c>
      <c r="I651" s="34" t="s">
        <v>490</v>
      </c>
      <c r="J651" s="34" t="s">
        <v>114</v>
      </c>
      <c r="K651" s="34" t="s">
        <v>491</v>
      </c>
      <c r="L651" s="34" t="s">
        <v>649</v>
      </c>
      <c r="M651" s="36">
        <v>1.04</v>
      </c>
      <c r="N651" s="69" t="s">
        <v>468</v>
      </c>
      <c r="O651" s="69" t="s">
        <v>30</v>
      </c>
      <c r="P651" s="37" t="s">
        <v>493</v>
      </c>
      <c r="Q651" s="38">
        <v>2024</v>
      </c>
      <c r="R651" s="39" t="s">
        <v>470</v>
      </c>
      <c r="S651" s="37" t="s">
        <v>493</v>
      </c>
      <c r="T651" s="39" t="s">
        <v>523</v>
      </c>
      <c r="U651" s="39" t="s">
        <v>524</v>
      </c>
      <c r="V651" s="39" t="s">
        <v>606</v>
      </c>
      <c r="W651" s="40" t="s">
        <v>1118</v>
      </c>
      <c r="X651" s="40" t="s">
        <v>619</v>
      </c>
      <c r="Y651" s="41"/>
      <c r="Z651" s="274"/>
      <c r="AA651" s="42"/>
      <c r="AB651" s="43">
        <v>239200</v>
      </c>
      <c r="AC651" s="43"/>
      <c r="AD651" s="43"/>
      <c r="AE651" s="43"/>
      <c r="AF651" s="44"/>
      <c r="AG651" s="45">
        <f t="shared" si="488"/>
        <v>239200</v>
      </c>
      <c r="AH651" s="45">
        <f t="shared" si="489"/>
        <v>248768</v>
      </c>
      <c r="AI651" s="45">
        <f t="shared" si="492"/>
        <v>248768</v>
      </c>
      <c r="AJ651" s="138">
        <v>0</v>
      </c>
      <c r="AK651" s="46">
        <v>0</v>
      </c>
      <c r="AL651" s="46">
        <f t="shared" si="481"/>
        <v>0</v>
      </c>
      <c r="AM651" s="46">
        <v>0</v>
      </c>
      <c r="AN651" s="46">
        <f t="shared" si="463"/>
        <v>0</v>
      </c>
      <c r="AO651" s="46">
        <v>0</v>
      </c>
      <c r="AP651" s="46">
        <f t="shared" si="482"/>
        <v>0</v>
      </c>
      <c r="AQ651" s="46">
        <v>0</v>
      </c>
      <c r="AR651" s="46">
        <f t="shared" si="483"/>
        <v>0</v>
      </c>
      <c r="AS651" s="46">
        <v>0</v>
      </c>
      <c r="AT651" s="46">
        <f t="shared" si="484"/>
        <v>0</v>
      </c>
      <c r="AU651" s="46">
        <v>0</v>
      </c>
      <c r="AV651" s="46">
        <f t="shared" si="485"/>
        <v>0</v>
      </c>
      <c r="AW651" s="46">
        <v>0</v>
      </c>
      <c r="AX651" s="46">
        <f t="shared" si="486"/>
        <v>0</v>
      </c>
      <c r="AY651" s="46">
        <v>0</v>
      </c>
      <c r="AZ651" s="46">
        <f t="shared" si="464"/>
        <v>0</v>
      </c>
      <c r="BA651" s="46">
        <v>0</v>
      </c>
      <c r="BB651" s="46">
        <f t="shared" si="465"/>
        <v>0</v>
      </c>
      <c r="BC651" s="46">
        <v>0</v>
      </c>
      <c r="BD651" s="46">
        <f t="shared" si="466"/>
        <v>0</v>
      </c>
      <c r="BE651" s="46">
        <v>0</v>
      </c>
      <c r="BF651" s="46">
        <f t="shared" si="467"/>
        <v>0</v>
      </c>
      <c r="BG651" s="46">
        <v>0</v>
      </c>
      <c r="BH651" s="46">
        <f t="shared" si="468"/>
        <v>0</v>
      </c>
      <c r="BI651" s="46">
        <v>0</v>
      </c>
      <c r="BJ651" s="46">
        <f t="shared" si="469"/>
        <v>0</v>
      </c>
      <c r="BK651" s="46">
        <v>0</v>
      </c>
      <c r="BL651" s="46">
        <f t="shared" si="470"/>
        <v>0</v>
      </c>
      <c r="BM651" s="46">
        <v>0</v>
      </c>
      <c r="BN651" s="46">
        <f t="shared" si="471"/>
        <v>0</v>
      </c>
      <c r="BO651" s="46">
        <v>0</v>
      </c>
      <c r="BP651" s="46">
        <f t="shared" si="472"/>
        <v>0</v>
      </c>
      <c r="BQ651" s="46">
        <v>0</v>
      </c>
      <c r="BR651" s="46">
        <f t="shared" si="473"/>
        <v>0</v>
      </c>
      <c r="BS651" s="46">
        <v>0</v>
      </c>
      <c r="BT651" s="46">
        <f t="shared" si="474"/>
        <v>0</v>
      </c>
      <c r="BU651" s="46">
        <v>0</v>
      </c>
      <c r="BV651" s="46">
        <f t="shared" si="475"/>
        <v>0</v>
      </c>
      <c r="BW651" s="46">
        <v>0</v>
      </c>
      <c r="BX651" s="46">
        <f t="shared" si="476"/>
        <v>0</v>
      </c>
      <c r="BY651" s="46">
        <v>239200</v>
      </c>
      <c r="BZ651" s="46">
        <f t="shared" si="477"/>
        <v>248768</v>
      </c>
      <c r="CA651" s="47">
        <v>0</v>
      </c>
      <c r="CB651" s="46">
        <f t="shared" si="478"/>
        <v>0</v>
      </c>
      <c r="CC651" s="48">
        <v>0</v>
      </c>
      <c r="CD651" s="46">
        <f t="shared" si="479"/>
        <v>0</v>
      </c>
      <c r="CE651" s="49">
        <v>25</v>
      </c>
      <c r="CF651" s="50">
        <f t="shared" si="491"/>
        <v>9950.7199999999993</v>
      </c>
      <c r="CG651" s="266"/>
      <c r="CH651" s="52"/>
      <c r="CI651" s="52"/>
      <c r="CJ651" s="52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2"/>
      <c r="CY651" s="52"/>
      <c r="CZ651" s="52"/>
      <c r="DA651" s="52"/>
      <c r="DB651" s="52"/>
      <c r="DC651" s="52"/>
      <c r="DD651" s="53">
        <f>$CF651</f>
        <v>9950.7199999999993</v>
      </c>
      <c r="DE651" s="53">
        <f>$CF651</f>
        <v>9950.7199999999993</v>
      </c>
      <c r="DF651" s="53">
        <f>$CF651</f>
        <v>9950.7199999999993</v>
      </c>
      <c r="DG651" s="144"/>
      <c r="DH651" s="55">
        <v>0</v>
      </c>
      <c r="DI651" s="56" t="s">
        <v>690</v>
      </c>
      <c r="DJ651" s="57"/>
      <c r="DK651" s="57"/>
      <c r="DL651" s="57"/>
      <c r="DM651" s="57"/>
      <c r="DN651" s="57"/>
      <c r="DO651" s="57"/>
      <c r="DP651" s="58"/>
      <c r="DQ651" s="58"/>
      <c r="DR651" s="58"/>
      <c r="DS651" s="58"/>
    </row>
    <row r="652" spans="1:123" x14ac:dyDescent="0.25">
      <c r="A652" s="30" t="s">
        <v>690</v>
      </c>
      <c r="B652" s="65">
        <v>2024060</v>
      </c>
      <c r="C652" s="66"/>
      <c r="D652" s="67" t="s">
        <v>1119</v>
      </c>
      <c r="E652" s="34" t="s">
        <v>616</v>
      </c>
      <c r="F652" s="34" t="s">
        <v>604</v>
      </c>
      <c r="G652" s="34" t="s">
        <v>463</v>
      </c>
      <c r="H652" s="34" t="s">
        <v>54</v>
      </c>
      <c r="I652" s="34" t="s">
        <v>490</v>
      </c>
      <c r="J652" s="34" t="s">
        <v>114</v>
      </c>
      <c r="K652" s="34" t="s">
        <v>491</v>
      </c>
      <c r="L652" s="34" t="s">
        <v>649</v>
      </c>
      <c r="M652" s="36">
        <v>1.04</v>
      </c>
      <c r="N652" s="69" t="s">
        <v>468</v>
      </c>
      <c r="O652" s="69" t="s">
        <v>30</v>
      </c>
      <c r="P652" s="37" t="s">
        <v>493</v>
      </c>
      <c r="Q652" s="38">
        <v>2024</v>
      </c>
      <c r="R652" s="39" t="s">
        <v>470</v>
      </c>
      <c r="S652" s="37" t="s">
        <v>493</v>
      </c>
      <c r="T652" s="39" t="s">
        <v>523</v>
      </c>
      <c r="U652" s="39" t="s">
        <v>524</v>
      </c>
      <c r="V652" s="39" t="s">
        <v>606</v>
      </c>
      <c r="W652" s="40" t="s">
        <v>1118</v>
      </c>
      <c r="X652" s="40" t="s">
        <v>619</v>
      </c>
      <c r="Y652" s="41"/>
      <c r="Z652" s="274"/>
      <c r="AA652" s="42"/>
      <c r="AB652" s="43">
        <v>239200</v>
      </c>
      <c r="AC652" s="43"/>
      <c r="AD652" s="43"/>
      <c r="AE652" s="43"/>
      <c r="AF652" s="44"/>
      <c r="AG652" s="45">
        <f t="shared" si="488"/>
        <v>239200</v>
      </c>
      <c r="AH652" s="45">
        <f t="shared" si="489"/>
        <v>248768</v>
      </c>
      <c r="AI652" s="45">
        <f t="shared" si="492"/>
        <v>248768</v>
      </c>
      <c r="AJ652" s="138">
        <v>0</v>
      </c>
      <c r="AK652" s="46">
        <v>0</v>
      </c>
      <c r="AL652" s="46">
        <f t="shared" si="481"/>
        <v>0</v>
      </c>
      <c r="AM652" s="46">
        <v>0</v>
      </c>
      <c r="AN652" s="46">
        <f t="shared" si="463"/>
        <v>0</v>
      </c>
      <c r="AO652" s="46">
        <v>0</v>
      </c>
      <c r="AP652" s="46">
        <f t="shared" si="482"/>
        <v>0</v>
      </c>
      <c r="AQ652" s="46">
        <v>0</v>
      </c>
      <c r="AR652" s="46">
        <f t="shared" si="483"/>
        <v>0</v>
      </c>
      <c r="AS652" s="46">
        <v>0</v>
      </c>
      <c r="AT652" s="46">
        <f t="shared" si="484"/>
        <v>0</v>
      </c>
      <c r="AU652" s="46">
        <v>0</v>
      </c>
      <c r="AV652" s="46">
        <f t="shared" si="485"/>
        <v>0</v>
      </c>
      <c r="AW652" s="46">
        <v>0</v>
      </c>
      <c r="AX652" s="46">
        <f t="shared" si="486"/>
        <v>0</v>
      </c>
      <c r="AY652" s="46">
        <v>0</v>
      </c>
      <c r="AZ652" s="46">
        <f t="shared" si="464"/>
        <v>0</v>
      </c>
      <c r="BA652" s="46">
        <v>0</v>
      </c>
      <c r="BB652" s="46">
        <f t="shared" si="465"/>
        <v>0</v>
      </c>
      <c r="BC652" s="46">
        <v>0</v>
      </c>
      <c r="BD652" s="46">
        <f t="shared" si="466"/>
        <v>0</v>
      </c>
      <c r="BE652" s="46">
        <v>0</v>
      </c>
      <c r="BF652" s="46">
        <f t="shared" si="467"/>
        <v>0</v>
      </c>
      <c r="BG652" s="46">
        <v>0</v>
      </c>
      <c r="BH652" s="46">
        <f t="shared" si="468"/>
        <v>0</v>
      </c>
      <c r="BI652" s="46">
        <v>0</v>
      </c>
      <c r="BJ652" s="46">
        <f t="shared" si="469"/>
        <v>0</v>
      </c>
      <c r="BK652" s="46">
        <v>0</v>
      </c>
      <c r="BL652" s="46">
        <f t="shared" si="470"/>
        <v>0</v>
      </c>
      <c r="BM652" s="46">
        <v>0</v>
      </c>
      <c r="BN652" s="46">
        <f t="shared" si="471"/>
        <v>0</v>
      </c>
      <c r="BO652" s="46">
        <v>0</v>
      </c>
      <c r="BP652" s="46">
        <f t="shared" si="472"/>
        <v>0</v>
      </c>
      <c r="BQ652" s="46">
        <v>0</v>
      </c>
      <c r="BR652" s="46">
        <f t="shared" si="473"/>
        <v>0</v>
      </c>
      <c r="BS652" s="46">
        <v>0</v>
      </c>
      <c r="BT652" s="46">
        <f t="shared" si="474"/>
        <v>0</v>
      </c>
      <c r="BU652" s="46">
        <v>0</v>
      </c>
      <c r="BV652" s="46">
        <f t="shared" si="475"/>
        <v>0</v>
      </c>
      <c r="BW652" s="46">
        <v>0</v>
      </c>
      <c r="BX652" s="46">
        <f t="shared" si="476"/>
        <v>0</v>
      </c>
      <c r="BY652" s="46">
        <v>0</v>
      </c>
      <c r="BZ652" s="46">
        <f t="shared" si="477"/>
        <v>0</v>
      </c>
      <c r="CA652" s="47">
        <v>239200</v>
      </c>
      <c r="CB652" s="46">
        <f t="shared" si="478"/>
        <v>248768</v>
      </c>
      <c r="CC652" s="48">
        <v>0</v>
      </c>
      <c r="CD652" s="46">
        <f t="shared" si="479"/>
        <v>0</v>
      </c>
      <c r="CE652" s="49">
        <v>25</v>
      </c>
      <c r="CF652" s="50">
        <f t="shared" si="491"/>
        <v>9950.7199999999993</v>
      </c>
      <c r="CG652" s="266"/>
      <c r="CH652" s="52"/>
      <c r="CI652" s="52"/>
      <c r="CJ652" s="52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2"/>
      <c r="CY652" s="52"/>
      <c r="CZ652" s="52"/>
      <c r="DA652" s="52"/>
      <c r="DB652" s="52"/>
      <c r="DC652" s="52"/>
      <c r="DD652" s="52"/>
      <c r="DE652" s="53">
        <f>$CF652</f>
        <v>9950.7199999999993</v>
      </c>
      <c r="DF652" s="53">
        <f>$CF652</f>
        <v>9950.7199999999993</v>
      </c>
      <c r="DG652" s="144"/>
      <c r="DH652" s="55">
        <v>0</v>
      </c>
      <c r="DI652" s="56" t="s">
        <v>690</v>
      </c>
      <c r="DJ652" s="57"/>
      <c r="DK652" s="57"/>
      <c r="DL652" s="57"/>
      <c r="DM652" s="57"/>
      <c r="DN652" s="57"/>
      <c r="DO652" s="57"/>
      <c r="DP652" s="58"/>
      <c r="DQ652" s="58"/>
      <c r="DR652" s="58"/>
      <c r="DS652" s="58"/>
    </row>
    <row r="653" spans="1:123" x14ac:dyDescent="0.25">
      <c r="A653" s="30" t="s">
        <v>690</v>
      </c>
      <c r="B653" s="65">
        <v>2024061</v>
      </c>
      <c r="C653" s="66"/>
      <c r="D653" s="67" t="s">
        <v>1119</v>
      </c>
      <c r="E653" s="34" t="s">
        <v>616</v>
      </c>
      <c r="F653" s="34" t="s">
        <v>604</v>
      </c>
      <c r="G653" s="34" t="s">
        <v>463</v>
      </c>
      <c r="H653" s="34" t="s">
        <v>54</v>
      </c>
      <c r="I653" s="34" t="s">
        <v>490</v>
      </c>
      <c r="J653" s="34" t="s">
        <v>114</v>
      </c>
      <c r="K653" s="34" t="s">
        <v>491</v>
      </c>
      <c r="L653" s="34" t="s">
        <v>649</v>
      </c>
      <c r="M653" s="36">
        <v>1.04</v>
      </c>
      <c r="N653" s="69" t="s">
        <v>468</v>
      </c>
      <c r="O653" s="69" t="s">
        <v>30</v>
      </c>
      <c r="P653" s="37" t="s">
        <v>493</v>
      </c>
      <c r="Q653" s="38">
        <v>2024</v>
      </c>
      <c r="R653" s="39" t="s">
        <v>470</v>
      </c>
      <c r="S653" s="37" t="s">
        <v>493</v>
      </c>
      <c r="T653" s="39" t="s">
        <v>523</v>
      </c>
      <c r="U653" s="39" t="s">
        <v>524</v>
      </c>
      <c r="V653" s="39" t="s">
        <v>606</v>
      </c>
      <c r="W653" s="40" t="s">
        <v>1118</v>
      </c>
      <c r="X653" s="40" t="s">
        <v>619</v>
      </c>
      <c r="Y653" s="41"/>
      <c r="Z653" s="274"/>
      <c r="AA653" s="42"/>
      <c r="AB653" s="43">
        <v>239200</v>
      </c>
      <c r="AC653" s="43"/>
      <c r="AD653" s="43"/>
      <c r="AE653" s="43"/>
      <c r="AF653" s="44"/>
      <c r="AG653" s="45">
        <f t="shared" si="488"/>
        <v>239200</v>
      </c>
      <c r="AH653" s="45">
        <f t="shared" si="489"/>
        <v>248768</v>
      </c>
      <c r="AI653" s="45">
        <f t="shared" si="492"/>
        <v>248768</v>
      </c>
      <c r="AJ653" s="138">
        <v>0</v>
      </c>
      <c r="AK653" s="46">
        <v>0</v>
      </c>
      <c r="AL653" s="46">
        <f t="shared" si="481"/>
        <v>0</v>
      </c>
      <c r="AM653" s="46">
        <v>0</v>
      </c>
      <c r="AN653" s="46">
        <f t="shared" si="463"/>
        <v>0</v>
      </c>
      <c r="AO653" s="46">
        <v>0</v>
      </c>
      <c r="AP653" s="46">
        <f t="shared" si="482"/>
        <v>0</v>
      </c>
      <c r="AQ653" s="46">
        <v>0</v>
      </c>
      <c r="AR653" s="46">
        <f t="shared" si="483"/>
        <v>0</v>
      </c>
      <c r="AS653" s="46">
        <v>0</v>
      </c>
      <c r="AT653" s="46">
        <f t="shared" si="484"/>
        <v>0</v>
      </c>
      <c r="AU653" s="46">
        <v>0</v>
      </c>
      <c r="AV653" s="46">
        <f t="shared" si="485"/>
        <v>0</v>
      </c>
      <c r="AW653" s="46">
        <v>0</v>
      </c>
      <c r="AX653" s="46">
        <f t="shared" si="486"/>
        <v>0</v>
      </c>
      <c r="AY653" s="46">
        <v>0</v>
      </c>
      <c r="AZ653" s="46">
        <f t="shared" si="464"/>
        <v>0</v>
      </c>
      <c r="BA653" s="46">
        <v>0</v>
      </c>
      <c r="BB653" s="46">
        <f t="shared" si="465"/>
        <v>0</v>
      </c>
      <c r="BC653" s="46">
        <v>0</v>
      </c>
      <c r="BD653" s="46">
        <f t="shared" si="466"/>
        <v>0</v>
      </c>
      <c r="BE653" s="46">
        <v>0</v>
      </c>
      <c r="BF653" s="46">
        <f t="shared" si="467"/>
        <v>0</v>
      </c>
      <c r="BG653" s="46">
        <v>0</v>
      </c>
      <c r="BH653" s="46">
        <f t="shared" si="468"/>
        <v>0</v>
      </c>
      <c r="BI653" s="46">
        <v>0</v>
      </c>
      <c r="BJ653" s="46">
        <f t="shared" si="469"/>
        <v>0</v>
      </c>
      <c r="BK653" s="46">
        <v>0</v>
      </c>
      <c r="BL653" s="46">
        <f t="shared" si="470"/>
        <v>0</v>
      </c>
      <c r="BM653" s="46">
        <v>0</v>
      </c>
      <c r="BN653" s="46">
        <f t="shared" si="471"/>
        <v>0</v>
      </c>
      <c r="BO653" s="46">
        <v>0</v>
      </c>
      <c r="BP653" s="46">
        <f t="shared" si="472"/>
        <v>0</v>
      </c>
      <c r="BQ653" s="46">
        <v>0</v>
      </c>
      <c r="BR653" s="46">
        <f t="shared" si="473"/>
        <v>0</v>
      </c>
      <c r="BS653" s="46">
        <v>0</v>
      </c>
      <c r="BT653" s="46">
        <f t="shared" si="474"/>
        <v>0</v>
      </c>
      <c r="BU653" s="46">
        <v>0</v>
      </c>
      <c r="BV653" s="46">
        <f t="shared" si="475"/>
        <v>0</v>
      </c>
      <c r="BW653" s="46">
        <v>0</v>
      </c>
      <c r="BX653" s="46">
        <f t="shared" si="476"/>
        <v>0</v>
      </c>
      <c r="BY653" s="46">
        <v>0</v>
      </c>
      <c r="BZ653" s="46">
        <f t="shared" si="477"/>
        <v>0</v>
      </c>
      <c r="CA653" s="47">
        <v>0</v>
      </c>
      <c r="CB653" s="46">
        <f t="shared" si="478"/>
        <v>0</v>
      </c>
      <c r="CC653" s="48">
        <v>239200</v>
      </c>
      <c r="CD653" s="46">
        <f t="shared" si="479"/>
        <v>248768</v>
      </c>
      <c r="CE653" s="49">
        <v>25</v>
      </c>
      <c r="CF653" s="50">
        <f t="shared" si="491"/>
        <v>9950.7199999999993</v>
      </c>
      <c r="CG653" s="266"/>
      <c r="CH653" s="52"/>
      <c r="CI653" s="52"/>
      <c r="CJ653" s="52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2"/>
      <c r="CY653" s="52"/>
      <c r="CZ653" s="52"/>
      <c r="DA653" s="52"/>
      <c r="DB653" s="52"/>
      <c r="DC653" s="52"/>
      <c r="DD653" s="52"/>
      <c r="DE653" s="52"/>
      <c r="DF653" s="53">
        <f t="shared" ref="DF653:DF658" si="494">$CF653</f>
        <v>9950.7199999999993</v>
      </c>
      <c r="DG653" s="144"/>
      <c r="DH653" s="55">
        <v>0</v>
      </c>
      <c r="DI653" s="56" t="s">
        <v>690</v>
      </c>
      <c r="DJ653" s="57"/>
      <c r="DK653" s="57"/>
      <c r="DL653" s="57"/>
      <c r="DM653" s="57"/>
      <c r="DN653" s="57"/>
      <c r="DO653" s="57"/>
      <c r="DP653" s="58"/>
      <c r="DQ653" s="58"/>
      <c r="DR653" s="58"/>
      <c r="DS653" s="58"/>
    </row>
    <row r="654" spans="1:123" x14ac:dyDescent="0.25">
      <c r="A654" s="30" t="s">
        <v>690</v>
      </c>
      <c r="B654" s="65">
        <v>2024063</v>
      </c>
      <c r="C654" s="66"/>
      <c r="D654" s="67" t="s">
        <v>1873</v>
      </c>
      <c r="E654" s="34" t="s">
        <v>616</v>
      </c>
      <c r="F654" s="34" t="s">
        <v>604</v>
      </c>
      <c r="G654" s="34" t="s">
        <v>463</v>
      </c>
      <c r="H654" s="34" t="s">
        <v>54</v>
      </c>
      <c r="I654" s="34" t="s">
        <v>490</v>
      </c>
      <c r="J654" s="34" t="s">
        <v>114</v>
      </c>
      <c r="K654" s="34" t="s">
        <v>491</v>
      </c>
      <c r="L654" s="34" t="s">
        <v>649</v>
      </c>
      <c r="M654" s="36">
        <v>1.04</v>
      </c>
      <c r="N654" s="69" t="s">
        <v>468</v>
      </c>
      <c r="O654" s="69" t="s">
        <v>30</v>
      </c>
      <c r="P654" s="37" t="s">
        <v>493</v>
      </c>
      <c r="Q654" s="38">
        <v>2024</v>
      </c>
      <c r="R654" s="39" t="s">
        <v>470</v>
      </c>
      <c r="S654" s="37" t="s">
        <v>493</v>
      </c>
      <c r="T654" s="39" t="s">
        <v>523</v>
      </c>
      <c r="U654" s="39" t="s">
        <v>524</v>
      </c>
      <c r="V654" s="39" t="s">
        <v>606</v>
      </c>
      <c r="W654" s="40" t="s">
        <v>1118</v>
      </c>
      <c r="X654" s="40" t="s">
        <v>619</v>
      </c>
      <c r="Y654" s="41"/>
      <c r="Z654" s="274"/>
      <c r="AA654" s="42"/>
      <c r="AB654" s="43">
        <v>703000</v>
      </c>
      <c r="AC654" s="43"/>
      <c r="AD654" s="43"/>
      <c r="AE654" s="43"/>
      <c r="AF654" s="44"/>
      <c r="AG654" s="45">
        <f t="shared" si="488"/>
        <v>703000</v>
      </c>
      <c r="AH654" s="45">
        <f t="shared" si="489"/>
        <v>731120</v>
      </c>
      <c r="AI654" s="45">
        <f t="shared" si="492"/>
        <v>731120</v>
      </c>
      <c r="AJ654" s="138">
        <v>0</v>
      </c>
      <c r="AK654" s="46">
        <v>703000</v>
      </c>
      <c r="AL654" s="46">
        <f t="shared" si="481"/>
        <v>731120</v>
      </c>
      <c r="AM654" s="46">
        <v>0</v>
      </c>
      <c r="AN654" s="46">
        <f t="shared" si="463"/>
        <v>0</v>
      </c>
      <c r="AO654" s="46">
        <v>0</v>
      </c>
      <c r="AP654" s="46">
        <f t="shared" si="482"/>
        <v>0</v>
      </c>
      <c r="AQ654" s="46">
        <v>0</v>
      </c>
      <c r="AR654" s="46">
        <f t="shared" si="483"/>
        <v>0</v>
      </c>
      <c r="AS654" s="46">
        <v>0</v>
      </c>
      <c r="AT654" s="46">
        <f t="shared" si="484"/>
        <v>0</v>
      </c>
      <c r="AU654" s="46">
        <v>0</v>
      </c>
      <c r="AV654" s="46">
        <f t="shared" si="485"/>
        <v>0</v>
      </c>
      <c r="AW654" s="46">
        <v>0</v>
      </c>
      <c r="AX654" s="46">
        <f t="shared" si="486"/>
        <v>0</v>
      </c>
      <c r="AY654" s="46">
        <v>0</v>
      </c>
      <c r="AZ654" s="46">
        <f t="shared" si="464"/>
        <v>0</v>
      </c>
      <c r="BA654" s="46">
        <v>0</v>
      </c>
      <c r="BB654" s="46">
        <f t="shared" si="465"/>
        <v>0</v>
      </c>
      <c r="BC654" s="46">
        <v>0</v>
      </c>
      <c r="BD654" s="46">
        <f t="shared" si="466"/>
        <v>0</v>
      </c>
      <c r="BE654" s="46">
        <v>0</v>
      </c>
      <c r="BF654" s="46">
        <f t="shared" si="467"/>
        <v>0</v>
      </c>
      <c r="BG654" s="46">
        <v>0</v>
      </c>
      <c r="BH654" s="46">
        <f t="shared" si="468"/>
        <v>0</v>
      </c>
      <c r="BI654" s="46">
        <v>0</v>
      </c>
      <c r="BJ654" s="46">
        <f t="shared" si="469"/>
        <v>0</v>
      </c>
      <c r="BK654" s="46"/>
      <c r="BL654" s="46">
        <f t="shared" si="470"/>
        <v>0</v>
      </c>
      <c r="BM654" s="46">
        <v>0</v>
      </c>
      <c r="BN654" s="46">
        <f t="shared" si="471"/>
        <v>0</v>
      </c>
      <c r="BO654" s="46">
        <v>0</v>
      </c>
      <c r="BP654" s="46">
        <f t="shared" si="472"/>
        <v>0</v>
      </c>
      <c r="BQ654" s="46">
        <v>0</v>
      </c>
      <c r="BR654" s="46">
        <f t="shared" si="473"/>
        <v>0</v>
      </c>
      <c r="BS654" s="46">
        <v>0</v>
      </c>
      <c r="BT654" s="46">
        <f t="shared" si="474"/>
        <v>0</v>
      </c>
      <c r="BU654" s="46">
        <v>0</v>
      </c>
      <c r="BV654" s="46">
        <f t="shared" si="475"/>
        <v>0</v>
      </c>
      <c r="BW654" s="46">
        <v>0</v>
      </c>
      <c r="BX654" s="46">
        <f t="shared" si="476"/>
        <v>0</v>
      </c>
      <c r="BY654" s="46">
        <v>0</v>
      </c>
      <c r="BZ654" s="46">
        <f t="shared" si="477"/>
        <v>0</v>
      </c>
      <c r="CA654" s="47">
        <v>0</v>
      </c>
      <c r="CB654" s="46">
        <f t="shared" si="478"/>
        <v>0</v>
      </c>
      <c r="CC654" s="48">
        <v>0</v>
      </c>
      <c r="CD654" s="46">
        <f t="shared" si="479"/>
        <v>0</v>
      </c>
      <c r="CE654" s="49">
        <v>25</v>
      </c>
      <c r="CF654" s="50">
        <f t="shared" si="491"/>
        <v>29244.799999999999</v>
      </c>
      <c r="CG654" s="266"/>
      <c r="CH654" s="52"/>
      <c r="CI654" s="52"/>
      <c r="CJ654" s="52"/>
      <c r="CK654" s="53">
        <f t="shared" ref="CK654:DE658" si="495">$CF654</f>
        <v>29244.799999999999</v>
      </c>
      <c r="CL654" s="53">
        <f t="shared" si="495"/>
        <v>29244.799999999999</v>
      </c>
      <c r="CM654" s="53">
        <f t="shared" si="495"/>
        <v>29244.799999999999</v>
      </c>
      <c r="CN654" s="53">
        <f t="shared" si="495"/>
        <v>29244.799999999999</v>
      </c>
      <c r="CO654" s="53">
        <f t="shared" si="495"/>
        <v>29244.799999999999</v>
      </c>
      <c r="CP654" s="53">
        <f t="shared" si="495"/>
        <v>29244.799999999999</v>
      </c>
      <c r="CQ654" s="53">
        <f t="shared" si="495"/>
        <v>29244.799999999999</v>
      </c>
      <c r="CR654" s="53">
        <f t="shared" si="495"/>
        <v>29244.799999999999</v>
      </c>
      <c r="CS654" s="53">
        <f t="shared" si="495"/>
        <v>29244.799999999999</v>
      </c>
      <c r="CT654" s="53">
        <f t="shared" si="495"/>
        <v>29244.799999999999</v>
      </c>
      <c r="CU654" s="53">
        <f t="shared" si="495"/>
        <v>29244.799999999999</v>
      </c>
      <c r="CV654" s="53">
        <f t="shared" si="495"/>
        <v>29244.799999999999</v>
      </c>
      <c r="CW654" s="53">
        <f t="shared" si="495"/>
        <v>29244.799999999999</v>
      </c>
      <c r="CX654" s="53">
        <f t="shared" si="495"/>
        <v>29244.799999999999</v>
      </c>
      <c r="CY654" s="53">
        <f t="shared" si="495"/>
        <v>29244.799999999999</v>
      </c>
      <c r="CZ654" s="53">
        <f t="shared" si="495"/>
        <v>29244.799999999999</v>
      </c>
      <c r="DA654" s="53">
        <f t="shared" si="495"/>
        <v>29244.799999999999</v>
      </c>
      <c r="DB654" s="53">
        <f t="shared" si="495"/>
        <v>29244.799999999999</v>
      </c>
      <c r="DC654" s="53">
        <f t="shared" si="495"/>
        <v>29244.799999999999</v>
      </c>
      <c r="DD654" s="53">
        <f t="shared" si="495"/>
        <v>29244.799999999999</v>
      </c>
      <c r="DE654" s="53">
        <f t="shared" si="495"/>
        <v>29244.799999999999</v>
      </c>
      <c r="DF654" s="53">
        <f t="shared" si="494"/>
        <v>29244.799999999999</v>
      </c>
      <c r="DG654" s="144"/>
      <c r="DH654" s="55">
        <v>0</v>
      </c>
      <c r="DI654" s="56" t="s">
        <v>690</v>
      </c>
      <c r="DJ654" s="57"/>
      <c r="DK654" s="57"/>
      <c r="DL654" s="57"/>
      <c r="DM654" s="57"/>
      <c r="DN654" s="57"/>
      <c r="DO654" s="57"/>
      <c r="DP654" s="58"/>
      <c r="DQ654" s="58"/>
      <c r="DR654" s="58"/>
      <c r="DS654" s="58"/>
    </row>
    <row r="655" spans="1:123" x14ac:dyDescent="0.25">
      <c r="A655" s="30" t="s">
        <v>690</v>
      </c>
      <c r="B655" s="65">
        <v>2024064</v>
      </c>
      <c r="C655" s="66"/>
      <c r="D655" s="67" t="s">
        <v>1874</v>
      </c>
      <c r="E655" s="34" t="s">
        <v>616</v>
      </c>
      <c r="F655" s="34" t="s">
        <v>604</v>
      </c>
      <c r="G655" s="34" t="s">
        <v>463</v>
      </c>
      <c r="H655" s="34" t="s">
        <v>54</v>
      </c>
      <c r="I655" s="34" t="s">
        <v>490</v>
      </c>
      <c r="J655" s="34" t="s">
        <v>114</v>
      </c>
      <c r="K655" s="34" t="s">
        <v>491</v>
      </c>
      <c r="L655" s="34" t="s">
        <v>649</v>
      </c>
      <c r="M655" s="36">
        <v>1.04</v>
      </c>
      <c r="N655" s="69" t="s">
        <v>468</v>
      </c>
      <c r="O655" s="69" t="s">
        <v>30</v>
      </c>
      <c r="P655" s="37" t="s">
        <v>493</v>
      </c>
      <c r="Q655" s="38">
        <v>2024</v>
      </c>
      <c r="R655" s="39" t="s">
        <v>470</v>
      </c>
      <c r="S655" s="37" t="s">
        <v>493</v>
      </c>
      <c r="T655" s="39" t="s">
        <v>523</v>
      </c>
      <c r="U655" s="39" t="s">
        <v>524</v>
      </c>
      <c r="V655" s="39" t="s">
        <v>606</v>
      </c>
      <c r="W655" s="40" t="s">
        <v>1118</v>
      </c>
      <c r="X655" s="40" t="s">
        <v>619</v>
      </c>
      <c r="Y655" s="41"/>
      <c r="Z655" s="274"/>
      <c r="AA655" s="42"/>
      <c r="AB655" s="43">
        <v>705000</v>
      </c>
      <c r="AC655" s="43"/>
      <c r="AD655" s="43"/>
      <c r="AE655" s="43"/>
      <c r="AF655" s="44"/>
      <c r="AG655" s="45">
        <f t="shared" si="488"/>
        <v>705000</v>
      </c>
      <c r="AH655" s="45">
        <f t="shared" si="489"/>
        <v>733200</v>
      </c>
      <c r="AI655" s="45">
        <f t="shared" si="492"/>
        <v>733200</v>
      </c>
      <c r="AJ655" s="138">
        <v>0</v>
      </c>
      <c r="AK655" s="46">
        <v>0</v>
      </c>
      <c r="AL655" s="46">
        <f t="shared" si="481"/>
        <v>0</v>
      </c>
      <c r="AM655" s="46">
        <v>705000</v>
      </c>
      <c r="AN655" s="46">
        <f t="shared" si="463"/>
        <v>733200</v>
      </c>
      <c r="AO655" s="46">
        <v>0</v>
      </c>
      <c r="AP655" s="46">
        <f t="shared" si="482"/>
        <v>0</v>
      </c>
      <c r="AQ655" s="46">
        <v>0</v>
      </c>
      <c r="AR655" s="46">
        <f t="shared" si="483"/>
        <v>0</v>
      </c>
      <c r="AS655" s="46">
        <v>0</v>
      </c>
      <c r="AT655" s="46">
        <f t="shared" si="484"/>
        <v>0</v>
      </c>
      <c r="AU655" s="46">
        <v>0</v>
      </c>
      <c r="AV655" s="46">
        <f t="shared" si="485"/>
        <v>0</v>
      </c>
      <c r="AW655" s="46">
        <v>0</v>
      </c>
      <c r="AX655" s="46">
        <f t="shared" si="486"/>
        <v>0</v>
      </c>
      <c r="AY655" s="46">
        <v>0</v>
      </c>
      <c r="AZ655" s="46">
        <f t="shared" si="464"/>
        <v>0</v>
      </c>
      <c r="BA655" s="46">
        <v>0</v>
      </c>
      <c r="BB655" s="46">
        <f t="shared" si="465"/>
        <v>0</v>
      </c>
      <c r="BC655" s="46">
        <v>0</v>
      </c>
      <c r="BD655" s="46">
        <f t="shared" si="466"/>
        <v>0</v>
      </c>
      <c r="BE655" s="46">
        <v>0</v>
      </c>
      <c r="BF655" s="46">
        <f t="shared" si="467"/>
        <v>0</v>
      </c>
      <c r="BG655" s="46">
        <v>0</v>
      </c>
      <c r="BH655" s="46">
        <f t="shared" si="468"/>
        <v>0</v>
      </c>
      <c r="BI655" s="46">
        <v>0</v>
      </c>
      <c r="BJ655" s="46">
        <f t="shared" si="469"/>
        <v>0</v>
      </c>
      <c r="BK655" s="46"/>
      <c r="BL655" s="46">
        <f t="shared" si="470"/>
        <v>0</v>
      </c>
      <c r="BM655" s="46">
        <v>0</v>
      </c>
      <c r="BN655" s="46">
        <f t="shared" si="471"/>
        <v>0</v>
      </c>
      <c r="BO655" s="46">
        <v>0</v>
      </c>
      <c r="BP655" s="46">
        <f t="shared" si="472"/>
        <v>0</v>
      </c>
      <c r="BQ655" s="46">
        <v>0</v>
      </c>
      <c r="BR655" s="46">
        <f t="shared" si="473"/>
        <v>0</v>
      </c>
      <c r="BS655" s="46">
        <v>0</v>
      </c>
      <c r="BT655" s="46">
        <f t="shared" si="474"/>
        <v>0</v>
      </c>
      <c r="BU655" s="46">
        <v>0</v>
      </c>
      <c r="BV655" s="46">
        <f t="shared" si="475"/>
        <v>0</v>
      </c>
      <c r="BW655" s="46">
        <v>0</v>
      </c>
      <c r="BX655" s="46">
        <f t="shared" si="476"/>
        <v>0</v>
      </c>
      <c r="BY655" s="46">
        <v>0</v>
      </c>
      <c r="BZ655" s="46">
        <f t="shared" si="477"/>
        <v>0</v>
      </c>
      <c r="CA655" s="47">
        <v>0</v>
      </c>
      <c r="CB655" s="46">
        <f t="shared" si="478"/>
        <v>0</v>
      </c>
      <c r="CC655" s="48">
        <v>0</v>
      </c>
      <c r="CD655" s="46">
        <f t="shared" si="479"/>
        <v>0</v>
      </c>
      <c r="CE655" s="49">
        <v>25</v>
      </c>
      <c r="CF655" s="50">
        <f t="shared" si="491"/>
        <v>29328</v>
      </c>
      <c r="CG655" s="266"/>
      <c r="CH655" s="52"/>
      <c r="CI655" s="52"/>
      <c r="CJ655" s="52"/>
      <c r="CK655" s="53"/>
      <c r="CL655" s="53">
        <f t="shared" si="495"/>
        <v>29328</v>
      </c>
      <c r="CM655" s="53">
        <f t="shared" si="495"/>
        <v>29328</v>
      </c>
      <c r="CN655" s="53">
        <f t="shared" si="495"/>
        <v>29328</v>
      </c>
      <c r="CO655" s="53">
        <f t="shared" si="495"/>
        <v>29328</v>
      </c>
      <c r="CP655" s="53">
        <f t="shared" si="495"/>
        <v>29328</v>
      </c>
      <c r="CQ655" s="53">
        <f t="shared" si="495"/>
        <v>29328</v>
      </c>
      <c r="CR655" s="53">
        <f t="shared" si="495"/>
        <v>29328</v>
      </c>
      <c r="CS655" s="53">
        <f t="shared" si="495"/>
        <v>29328</v>
      </c>
      <c r="CT655" s="53">
        <f t="shared" si="495"/>
        <v>29328</v>
      </c>
      <c r="CU655" s="53">
        <f t="shared" si="495"/>
        <v>29328</v>
      </c>
      <c r="CV655" s="53">
        <f t="shared" si="495"/>
        <v>29328</v>
      </c>
      <c r="CW655" s="53">
        <f t="shared" si="495"/>
        <v>29328</v>
      </c>
      <c r="CX655" s="53">
        <f t="shared" si="495"/>
        <v>29328</v>
      </c>
      <c r="CY655" s="53">
        <f t="shared" si="495"/>
        <v>29328</v>
      </c>
      <c r="CZ655" s="53">
        <f t="shared" si="495"/>
        <v>29328</v>
      </c>
      <c r="DA655" s="53">
        <f t="shared" si="495"/>
        <v>29328</v>
      </c>
      <c r="DB655" s="53">
        <f t="shared" si="495"/>
        <v>29328</v>
      </c>
      <c r="DC655" s="53">
        <f t="shared" si="495"/>
        <v>29328</v>
      </c>
      <c r="DD655" s="53">
        <f t="shared" si="495"/>
        <v>29328</v>
      </c>
      <c r="DE655" s="53">
        <f t="shared" si="495"/>
        <v>29328</v>
      </c>
      <c r="DF655" s="53">
        <f t="shared" si="494"/>
        <v>29328</v>
      </c>
      <c r="DG655" s="144"/>
      <c r="DH655" s="55">
        <v>0</v>
      </c>
      <c r="DI655" s="56" t="s">
        <v>690</v>
      </c>
      <c r="DJ655" s="57"/>
      <c r="DK655" s="57"/>
      <c r="DL655" s="57"/>
      <c r="DM655" s="57"/>
      <c r="DN655" s="57"/>
      <c r="DO655" s="57"/>
      <c r="DP655" s="58"/>
      <c r="DQ655" s="58"/>
      <c r="DR655" s="58"/>
      <c r="DS655" s="58"/>
    </row>
    <row r="656" spans="1:123" x14ac:dyDescent="0.25">
      <c r="A656" s="30" t="s">
        <v>690</v>
      </c>
      <c r="B656" s="65">
        <v>2024065</v>
      </c>
      <c r="C656" s="66"/>
      <c r="D656" s="67" t="s">
        <v>1875</v>
      </c>
      <c r="E656" s="34" t="s">
        <v>616</v>
      </c>
      <c r="F656" s="34" t="s">
        <v>604</v>
      </c>
      <c r="G656" s="34" t="s">
        <v>463</v>
      </c>
      <c r="H656" s="34" t="s">
        <v>54</v>
      </c>
      <c r="I656" s="34" t="s">
        <v>490</v>
      </c>
      <c r="J656" s="34" t="s">
        <v>114</v>
      </c>
      <c r="K656" s="34" t="s">
        <v>491</v>
      </c>
      <c r="L656" s="34" t="s">
        <v>649</v>
      </c>
      <c r="M656" s="36">
        <v>1.04</v>
      </c>
      <c r="N656" s="69" t="s">
        <v>468</v>
      </c>
      <c r="O656" s="69" t="s">
        <v>30</v>
      </c>
      <c r="P656" s="37" t="s">
        <v>493</v>
      </c>
      <c r="Q656" s="38">
        <v>2024</v>
      </c>
      <c r="R656" s="39" t="s">
        <v>470</v>
      </c>
      <c r="S656" s="37" t="s">
        <v>493</v>
      </c>
      <c r="T656" s="39" t="s">
        <v>523</v>
      </c>
      <c r="U656" s="39" t="s">
        <v>524</v>
      </c>
      <c r="V656" s="39" t="s">
        <v>606</v>
      </c>
      <c r="W656" s="40" t="s">
        <v>1118</v>
      </c>
      <c r="X656" s="40" t="s">
        <v>619</v>
      </c>
      <c r="Y656" s="41"/>
      <c r="Z656" s="274"/>
      <c r="AA656" s="42"/>
      <c r="AB656" s="43">
        <v>730000</v>
      </c>
      <c r="AC656" s="43"/>
      <c r="AD656" s="43"/>
      <c r="AE656" s="43"/>
      <c r="AF656" s="44"/>
      <c r="AG656" s="45">
        <f t="shared" si="488"/>
        <v>730000</v>
      </c>
      <c r="AH656" s="45">
        <f t="shared" si="489"/>
        <v>759200</v>
      </c>
      <c r="AI656" s="45">
        <f t="shared" si="492"/>
        <v>759200</v>
      </c>
      <c r="AJ656" s="138">
        <v>0</v>
      </c>
      <c r="AK656" s="46">
        <v>0</v>
      </c>
      <c r="AL656" s="46">
        <f t="shared" si="481"/>
        <v>0</v>
      </c>
      <c r="AM656" s="46">
        <v>0</v>
      </c>
      <c r="AN656" s="46">
        <f t="shared" si="463"/>
        <v>0</v>
      </c>
      <c r="AO656" s="46">
        <v>730000</v>
      </c>
      <c r="AP656" s="46">
        <f t="shared" si="482"/>
        <v>759200</v>
      </c>
      <c r="AQ656" s="46">
        <v>0</v>
      </c>
      <c r="AR656" s="46">
        <f t="shared" si="483"/>
        <v>0</v>
      </c>
      <c r="AS656" s="46">
        <v>0</v>
      </c>
      <c r="AT656" s="46">
        <f t="shared" si="484"/>
        <v>0</v>
      </c>
      <c r="AU656" s="46">
        <v>0</v>
      </c>
      <c r="AV656" s="46">
        <f t="shared" si="485"/>
        <v>0</v>
      </c>
      <c r="AW656" s="46">
        <v>0</v>
      </c>
      <c r="AX656" s="46">
        <f t="shared" si="486"/>
        <v>0</v>
      </c>
      <c r="AY656" s="46">
        <v>0</v>
      </c>
      <c r="AZ656" s="46">
        <f t="shared" si="464"/>
        <v>0</v>
      </c>
      <c r="BA656" s="46">
        <v>0</v>
      </c>
      <c r="BB656" s="46">
        <f t="shared" si="465"/>
        <v>0</v>
      </c>
      <c r="BC656" s="46">
        <v>0</v>
      </c>
      <c r="BD656" s="46">
        <f t="shared" si="466"/>
        <v>0</v>
      </c>
      <c r="BE656" s="46">
        <v>0</v>
      </c>
      <c r="BF656" s="46">
        <f t="shared" si="467"/>
        <v>0</v>
      </c>
      <c r="BG656" s="46">
        <v>0</v>
      </c>
      <c r="BH656" s="46">
        <f t="shared" si="468"/>
        <v>0</v>
      </c>
      <c r="BI656" s="46">
        <v>0</v>
      </c>
      <c r="BJ656" s="46">
        <f t="shared" si="469"/>
        <v>0</v>
      </c>
      <c r="BK656" s="46"/>
      <c r="BL656" s="46">
        <f t="shared" si="470"/>
        <v>0</v>
      </c>
      <c r="BM656" s="46">
        <v>0</v>
      </c>
      <c r="BN656" s="46">
        <f t="shared" si="471"/>
        <v>0</v>
      </c>
      <c r="BO656" s="46">
        <v>0</v>
      </c>
      <c r="BP656" s="46">
        <f t="shared" si="472"/>
        <v>0</v>
      </c>
      <c r="BQ656" s="46">
        <v>0</v>
      </c>
      <c r="BR656" s="46">
        <f t="shared" si="473"/>
        <v>0</v>
      </c>
      <c r="BS656" s="46">
        <v>0</v>
      </c>
      <c r="BT656" s="46">
        <f t="shared" si="474"/>
        <v>0</v>
      </c>
      <c r="BU656" s="46">
        <v>0</v>
      </c>
      <c r="BV656" s="46">
        <f t="shared" si="475"/>
        <v>0</v>
      </c>
      <c r="BW656" s="46">
        <v>0</v>
      </c>
      <c r="BX656" s="46">
        <f t="shared" si="476"/>
        <v>0</v>
      </c>
      <c r="BY656" s="46">
        <v>0</v>
      </c>
      <c r="BZ656" s="46">
        <f t="shared" si="477"/>
        <v>0</v>
      </c>
      <c r="CA656" s="47">
        <v>0</v>
      </c>
      <c r="CB656" s="46">
        <f t="shared" si="478"/>
        <v>0</v>
      </c>
      <c r="CC656" s="48">
        <v>0</v>
      </c>
      <c r="CD656" s="46">
        <f t="shared" si="479"/>
        <v>0</v>
      </c>
      <c r="CE656" s="49">
        <v>25</v>
      </c>
      <c r="CF656" s="50">
        <f t="shared" si="491"/>
        <v>30368</v>
      </c>
      <c r="CG656" s="266"/>
      <c r="CH656" s="52"/>
      <c r="CI656" s="52"/>
      <c r="CJ656" s="52"/>
      <c r="CK656" s="53"/>
      <c r="CL656" s="53"/>
      <c r="CM656" s="53">
        <f t="shared" si="495"/>
        <v>30368</v>
      </c>
      <c r="CN656" s="53">
        <f t="shared" si="495"/>
        <v>30368</v>
      </c>
      <c r="CO656" s="53">
        <f t="shared" si="495"/>
        <v>30368</v>
      </c>
      <c r="CP656" s="53">
        <f t="shared" si="495"/>
        <v>30368</v>
      </c>
      <c r="CQ656" s="53">
        <f t="shared" si="495"/>
        <v>30368</v>
      </c>
      <c r="CR656" s="53">
        <f t="shared" si="495"/>
        <v>30368</v>
      </c>
      <c r="CS656" s="53">
        <f t="shared" si="495"/>
        <v>30368</v>
      </c>
      <c r="CT656" s="53">
        <f t="shared" si="495"/>
        <v>30368</v>
      </c>
      <c r="CU656" s="53">
        <f t="shared" si="495"/>
        <v>30368</v>
      </c>
      <c r="CV656" s="53">
        <f t="shared" si="495"/>
        <v>30368</v>
      </c>
      <c r="CW656" s="53">
        <f t="shared" si="495"/>
        <v>30368</v>
      </c>
      <c r="CX656" s="53">
        <f t="shared" si="495"/>
        <v>30368</v>
      </c>
      <c r="CY656" s="53">
        <f t="shared" si="495"/>
        <v>30368</v>
      </c>
      <c r="CZ656" s="53">
        <f t="shared" si="495"/>
        <v>30368</v>
      </c>
      <c r="DA656" s="53">
        <f t="shared" si="495"/>
        <v>30368</v>
      </c>
      <c r="DB656" s="53">
        <f t="shared" si="495"/>
        <v>30368</v>
      </c>
      <c r="DC656" s="53">
        <f t="shared" si="495"/>
        <v>30368</v>
      </c>
      <c r="DD656" s="53">
        <f t="shared" si="495"/>
        <v>30368</v>
      </c>
      <c r="DE656" s="53">
        <f t="shared" si="495"/>
        <v>30368</v>
      </c>
      <c r="DF656" s="53">
        <f t="shared" si="494"/>
        <v>30368</v>
      </c>
      <c r="DG656" s="144"/>
      <c r="DH656" s="55">
        <v>0</v>
      </c>
      <c r="DI656" s="56" t="s">
        <v>690</v>
      </c>
      <c r="DJ656" s="57"/>
      <c r="DK656" s="57"/>
      <c r="DL656" s="57"/>
      <c r="DM656" s="57"/>
      <c r="DN656" s="57"/>
      <c r="DO656" s="57"/>
      <c r="DP656" s="58"/>
      <c r="DQ656" s="58"/>
      <c r="DR656" s="58"/>
      <c r="DS656" s="58"/>
    </row>
    <row r="657" spans="1:123" x14ac:dyDescent="0.25">
      <c r="A657" s="30" t="s">
        <v>690</v>
      </c>
      <c r="B657" s="65">
        <v>2024069</v>
      </c>
      <c r="C657" s="66"/>
      <c r="D657" s="67" t="s">
        <v>1876</v>
      </c>
      <c r="E657" s="34" t="s">
        <v>616</v>
      </c>
      <c r="F657" s="34" t="s">
        <v>489</v>
      </c>
      <c r="G657" s="34" t="s">
        <v>463</v>
      </c>
      <c r="H657" s="34" t="s">
        <v>54</v>
      </c>
      <c r="I657" s="34" t="s">
        <v>490</v>
      </c>
      <c r="J657" s="34" t="s">
        <v>2088</v>
      </c>
      <c r="K657" s="34" t="s">
        <v>692</v>
      </c>
      <c r="L657" s="34" t="s">
        <v>617</v>
      </c>
      <c r="M657" s="36">
        <v>1.04</v>
      </c>
      <c r="N657" s="69" t="s">
        <v>468</v>
      </c>
      <c r="O657" s="69" t="s">
        <v>30</v>
      </c>
      <c r="P657" s="37" t="s">
        <v>471</v>
      </c>
      <c r="Q657" s="38">
        <v>2024</v>
      </c>
      <c r="R657" s="39" t="s">
        <v>470</v>
      </c>
      <c r="S657" s="37" t="s">
        <v>493</v>
      </c>
      <c r="T657" s="39" t="s">
        <v>494</v>
      </c>
      <c r="U657" s="39" t="s">
        <v>524</v>
      </c>
      <c r="V657" s="39" t="s">
        <v>606</v>
      </c>
      <c r="W657" s="40"/>
      <c r="X657" s="40" t="s">
        <v>619</v>
      </c>
      <c r="Y657" s="41"/>
      <c r="Z657" s="274"/>
      <c r="AA657" s="42"/>
      <c r="AB657" s="43">
        <v>2277795</v>
      </c>
      <c r="AC657" s="43"/>
      <c r="AD657" s="43"/>
      <c r="AE657" s="43"/>
      <c r="AF657" s="44"/>
      <c r="AG657" s="45">
        <f t="shared" si="488"/>
        <v>2277795</v>
      </c>
      <c r="AH657" s="45">
        <f t="shared" si="489"/>
        <v>2368906.7999999998</v>
      </c>
      <c r="AI657" s="45">
        <f t="shared" si="492"/>
        <v>2368906.7999999998</v>
      </c>
      <c r="AJ657" s="138"/>
      <c r="AK657" s="46"/>
      <c r="AL657" s="46"/>
      <c r="AM657" s="46"/>
      <c r="AN657" s="46">
        <f t="shared" si="463"/>
        <v>0</v>
      </c>
      <c r="AO657" s="46">
        <v>500000</v>
      </c>
      <c r="AP657" s="46">
        <f t="shared" si="482"/>
        <v>520000</v>
      </c>
      <c r="AQ657" s="46">
        <v>500000</v>
      </c>
      <c r="AR657" s="46">
        <f t="shared" si="483"/>
        <v>520000</v>
      </c>
      <c r="AS657" s="46">
        <v>500000</v>
      </c>
      <c r="AT657" s="46">
        <f t="shared" si="484"/>
        <v>520000</v>
      </c>
      <c r="AU657" s="46">
        <v>500000</v>
      </c>
      <c r="AV657" s="46">
        <f t="shared" si="485"/>
        <v>520000</v>
      </c>
      <c r="AW657" s="46">
        <v>277795</v>
      </c>
      <c r="AX657" s="46">
        <f t="shared" si="486"/>
        <v>288906.8</v>
      </c>
      <c r="AY657" s="46"/>
      <c r="AZ657" s="46">
        <f t="shared" si="464"/>
        <v>0</v>
      </c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7"/>
      <c r="CB657" s="46"/>
      <c r="CC657" s="48"/>
      <c r="CD657" s="46"/>
      <c r="CE657" s="49">
        <v>60</v>
      </c>
      <c r="CF657" s="50">
        <f t="shared" si="491"/>
        <v>39481.78</v>
      </c>
      <c r="CG657" s="145"/>
      <c r="CH657" s="52"/>
      <c r="CI657" s="52"/>
      <c r="CJ657" s="53"/>
      <c r="CK657" s="53"/>
      <c r="CL657" s="53"/>
      <c r="CM657" s="53"/>
      <c r="CN657" s="53"/>
      <c r="CO657" s="53"/>
      <c r="CP657" s="53"/>
      <c r="CQ657" s="53">
        <f t="shared" si="495"/>
        <v>39481.78</v>
      </c>
      <c r="CR657" s="53">
        <f t="shared" si="495"/>
        <v>39481.78</v>
      </c>
      <c r="CS657" s="53">
        <f t="shared" si="495"/>
        <v>39481.78</v>
      </c>
      <c r="CT657" s="53">
        <f t="shared" si="495"/>
        <v>39481.78</v>
      </c>
      <c r="CU657" s="53">
        <f t="shared" si="495"/>
        <v>39481.78</v>
      </c>
      <c r="CV657" s="53">
        <f t="shared" si="495"/>
        <v>39481.78</v>
      </c>
      <c r="CW657" s="53">
        <f t="shared" si="495"/>
        <v>39481.78</v>
      </c>
      <c r="CX657" s="53">
        <f t="shared" si="495"/>
        <v>39481.78</v>
      </c>
      <c r="CY657" s="53">
        <f t="shared" si="495"/>
        <v>39481.78</v>
      </c>
      <c r="CZ657" s="53">
        <f t="shared" si="495"/>
        <v>39481.78</v>
      </c>
      <c r="DA657" s="53">
        <f t="shared" si="495"/>
        <v>39481.78</v>
      </c>
      <c r="DB657" s="53">
        <f t="shared" si="495"/>
        <v>39481.78</v>
      </c>
      <c r="DC657" s="53">
        <f t="shared" si="495"/>
        <v>39481.78</v>
      </c>
      <c r="DD657" s="53">
        <f t="shared" si="495"/>
        <v>39481.78</v>
      </c>
      <c r="DE657" s="53">
        <f t="shared" si="495"/>
        <v>39481.78</v>
      </c>
      <c r="DF657" s="53">
        <f t="shared" si="494"/>
        <v>39481.78</v>
      </c>
      <c r="DG657" s="272">
        <f>$CF657</f>
        <v>39481.78</v>
      </c>
      <c r="DH657" s="55"/>
      <c r="DI657" s="56"/>
      <c r="DJ657" s="57"/>
      <c r="DK657" s="57"/>
      <c r="DL657" s="57"/>
      <c r="DM657" s="57"/>
      <c r="DN657" s="57"/>
      <c r="DO657" s="57"/>
      <c r="DP657" s="58"/>
      <c r="DQ657" s="58"/>
      <c r="DR657" s="58"/>
      <c r="DS657" s="58"/>
    </row>
    <row r="658" spans="1:123" x14ac:dyDescent="0.25">
      <c r="A658" s="30" t="s">
        <v>690</v>
      </c>
      <c r="B658" s="65">
        <v>2024070</v>
      </c>
      <c r="C658" s="66"/>
      <c r="D658" s="67" t="s">
        <v>1877</v>
      </c>
      <c r="E658" s="34" t="s">
        <v>478</v>
      </c>
      <c r="F658" s="34" t="s">
        <v>1165</v>
      </c>
      <c r="G658" s="34" t="s">
        <v>463</v>
      </c>
      <c r="H658" s="34" t="s">
        <v>54</v>
      </c>
      <c r="I658" s="34" t="s">
        <v>490</v>
      </c>
      <c r="J658" s="34" t="s">
        <v>2088</v>
      </c>
      <c r="K658" s="34" t="s">
        <v>692</v>
      </c>
      <c r="L658" s="34" t="s">
        <v>617</v>
      </c>
      <c r="M658" s="36">
        <v>1.04</v>
      </c>
      <c r="N658" s="69" t="s">
        <v>468</v>
      </c>
      <c r="O658" s="69" t="s">
        <v>30</v>
      </c>
      <c r="P658" s="37" t="s">
        <v>471</v>
      </c>
      <c r="Q658" s="38">
        <v>2024</v>
      </c>
      <c r="R658" s="39" t="s">
        <v>1183</v>
      </c>
      <c r="S658" s="37" t="s">
        <v>471</v>
      </c>
      <c r="T658" s="39" t="s">
        <v>494</v>
      </c>
      <c r="U658" s="39" t="s">
        <v>524</v>
      </c>
      <c r="V658" s="39"/>
      <c r="W658" s="40"/>
      <c r="X658" s="40" t="s">
        <v>619</v>
      </c>
      <c r="Y658" s="41"/>
      <c r="Z658" s="274"/>
      <c r="AA658" s="42"/>
      <c r="AB658" s="43">
        <v>1034973</v>
      </c>
      <c r="AC658" s="43"/>
      <c r="AD658" s="43"/>
      <c r="AE658" s="43"/>
      <c r="AF658" s="44"/>
      <c r="AG658" s="45">
        <f t="shared" si="488"/>
        <v>1034973</v>
      </c>
      <c r="AH658" s="45">
        <f t="shared" si="489"/>
        <v>1076371.92</v>
      </c>
      <c r="AI658" s="45">
        <f t="shared" si="492"/>
        <v>1076371.92</v>
      </c>
      <c r="AJ658" s="138"/>
      <c r="AK658" s="46"/>
      <c r="AL658" s="46"/>
      <c r="AM658" s="46"/>
      <c r="AN658" s="46">
        <f t="shared" si="463"/>
        <v>0</v>
      </c>
      <c r="AO658" s="46">
        <v>300000</v>
      </c>
      <c r="AP658" s="46">
        <f t="shared" si="482"/>
        <v>312000</v>
      </c>
      <c r="AQ658" s="46">
        <v>300000</v>
      </c>
      <c r="AR658" s="46">
        <f t="shared" si="483"/>
        <v>312000</v>
      </c>
      <c r="AS658" s="46">
        <v>300000</v>
      </c>
      <c r="AT658" s="46">
        <f t="shared" si="484"/>
        <v>312000</v>
      </c>
      <c r="AU658" s="46">
        <v>134973</v>
      </c>
      <c r="AV658" s="46">
        <f t="shared" si="485"/>
        <v>140371.92000000001</v>
      </c>
      <c r="AW658" s="46"/>
      <c r="AX658" s="46"/>
      <c r="AY658" s="46"/>
      <c r="AZ658" s="46">
        <f t="shared" si="464"/>
        <v>0</v>
      </c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7"/>
      <c r="CB658" s="46"/>
      <c r="CC658" s="48"/>
      <c r="CD658" s="46"/>
      <c r="CE658" s="49">
        <v>60</v>
      </c>
      <c r="CF658" s="50">
        <f t="shared" si="491"/>
        <v>17939.531999999999</v>
      </c>
      <c r="CG658" s="145"/>
      <c r="CH658" s="52"/>
      <c r="CI658" s="52"/>
      <c r="CJ658" s="53"/>
      <c r="CK658" s="53"/>
      <c r="CL658" s="53"/>
      <c r="CM658" s="53"/>
      <c r="CN658" s="53"/>
      <c r="CO658" s="53"/>
      <c r="CP658" s="53">
        <f>$CF658</f>
        <v>17939.531999999999</v>
      </c>
      <c r="CQ658" s="53">
        <f t="shared" si="495"/>
        <v>17939.531999999999</v>
      </c>
      <c r="CR658" s="53">
        <f t="shared" si="495"/>
        <v>17939.531999999999</v>
      </c>
      <c r="CS658" s="53">
        <f t="shared" si="495"/>
        <v>17939.531999999999</v>
      </c>
      <c r="CT658" s="53">
        <f t="shared" si="495"/>
        <v>17939.531999999999</v>
      </c>
      <c r="CU658" s="53">
        <f t="shared" si="495"/>
        <v>17939.531999999999</v>
      </c>
      <c r="CV658" s="53">
        <f t="shared" si="495"/>
        <v>17939.531999999999</v>
      </c>
      <c r="CW658" s="53">
        <f t="shared" si="495"/>
        <v>17939.531999999999</v>
      </c>
      <c r="CX658" s="53">
        <f t="shared" si="495"/>
        <v>17939.531999999999</v>
      </c>
      <c r="CY658" s="53">
        <f t="shared" si="495"/>
        <v>17939.531999999999</v>
      </c>
      <c r="CZ658" s="53">
        <f t="shared" si="495"/>
        <v>17939.531999999999</v>
      </c>
      <c r="DA658" s="53">
        <f t="shared" si="495"/>
        <v>17939.531999999999</v>
      </c>
      <c r="DB658" s="53">
        <f t="shared" si="495"/>
        <v>17939.531999999999</v>
      </c>
      <c r="DC658" s="53">
        <f t="shared" si="495"/>
        <v>17939.531999999999</v>
      </c>
      <c r="DD658" s="53">
        <f t="shared" si="495"/>
        <v>17939.531999999999</v>
      </c>
      <c r="DE658" s="53">
        <f t="shared" si="495"/>
        <v>17939.531999999999</v>
      </c>
      <c r="DF658" s="53">
        <f t="shared" si="494"/>
        <v>17939.531999999999</v>
      </c>
      <c r="DG658" s="144"/>
      <c r="DH658" s="55"/>
      <c r="DI658" s="56"/>
      <c r="DJ658" s="57"/>
      <c r="DK658" s="57"/>
      <c r="DL658" s="57"/>
      <c r="DM658" s="57"/>
      <c r="DN658" s="57"/>
      <c r="DO658" s="57"/>
      <c r="DP658" s="58"/>
      <c r="DQ658" s="58"/>
      <c r="DR658" s="58"/>
      <c r="DS658" s="58"/>
    </row>
    <row r="659" spans="1:123" x14ac:dyDescent="0.25">
      <c r="A659" s="30" t="s">
        <v>690</v>
      </c>
      <c r="B659" s="65">
        <v>2024075</v>
      </c>
      <c r="C659" s="66"/>
      <c r="D659" s="67" t="s">
        <v>1878</v>
      </c>
      <c r="E659" s="34" t="s">
        <v>675</v>
      </c>
      <c r="F659" s="34" t="s">
        <v>489</v>
      </c>
      <c r="G659" s="34" t="s">
        <v>463</v>
      </c>
      <c r="H659" s="34" t="s">
        <v>54</v>
      </c>
      <c r="I659" s="34" t="s">
        <v>490</v>
      </c>
      <c r="J659" s="35" t="s">
        <v>173</v>
      </c>
      <c r="K659" s="34" t="s">
        <v>491</v>
      </c>
      <c r="L659" s="34" t="s">
        <v>492</v>
      </c>
      <c r="M659" s="36">
        <v>1.04</v>
      </c>
      <c r="N659" s="69" t="s">
        <v>586</v>
      </c>
      <c r="O659" s="69" t="s">
        <v>30</v>
      </c>
      <c r="P659" s="37" t="s">
        <v>493</v>
      </c>
      <c r="Q659" s="38">
        <v>2024</v>
      </c>
      <c r="R659" s="39" t="s">
        <v>913</v>
      </c>
      <c r="S659" s="37" t="s">
        <v>493</v>
      </c>
      <c r="T659" s="39" t="s">
        <v>494</v>
      </c>
      <c r="U659" s="39" t="s">
        <v>524</v>
      </c>
      <c r="V659" s="39" t="s">
        <v>550</v>
      </c>
      <c r="W659" s="40"/>
      <c r="X659" s="40" t="s">
        <v>619</v>
      </c>
      <c r="Y659" s="41"/>
      <c r="Z659" s="274"/>
      <c r="AA659" s="42"/>
      <c r="AB659" s="43">
        <v>95000</v>
      </c>
      <c r="AC659" s="43"/>
      <c r="AD659" s="43"/>
      <c r="AE659" s="43"/>
      <c r="AF659" s="44"/>
      <c r="AG659" s="45">
        <f t="shared" si="488"/>
        <v>95000</v>
      </c>
      <c r="AH659" s="45">
        <f t="shared" si="489"/>
        <v>98800</v>
      </c>
      <c r="AI659" s="45">
        <f t="shared" si="492"/>
        <v>98800</v>
      </c>
      <c r="AJ659" s="138"/>
      <c r="AK659" s="46">
        <v>0</v>
      </c>
      <c r="AL659" s="46">
        <f t="shared" ref="AL659:AL690" si="496">M659*AK659</f>
        <v>0</v>
      </c>
      <c r="AM659" s="46">
        <v>0</v>
      </c>
      <c r="AN659" s="46">
        <f t="shared" si="463"/>
        <v>0</v>
      </c>
      <c r="AO659" s="46">
        <v>0</v>
      </c>
      <c r="AP659" s="46">
        <f t="shared" si="482"/>
        <v>0</v>
      </c>
      <c r="AQ659" s="46">
        <v>95000</v>
      </c>
      <c r="AR659" s="46">
        <f t="shared" si="483"/>
        <v>98800</v>
      </c>
      <c r="AS659" s="46">
        <v>0</v>
      </c>
      <c r="AT659" s="46">
        <f t="shared" si="484"/>
        <v>0</v>
      </c>
      <c r="AU659" s="46">
        <v>0</v>
      </c>
      <c r="AV659" s="46">
        <f t="shared" si="485"/>
        <v>0</v>
      </c>
      <c r="AW659" s="46">
        <v>0</v>
      </c>
      <c r="AX659" s="46">
        <f t="shared" ref="AX659:AX722" si="497">$M659*AW659</f>
        <v>0</v>
      </c>
      <c r="AY659" s="46">
        <v>0</v>
      </c>
      <c r="AZ659" s="46">
        <f t="shared" si="464"/>
        <v>0</v>
      </c>
      <c r="BA659" s="46">
        <v>0</v>
      </c>
      <c r="BB659" s="46">
        <f t="shared" ref="BB659:BB703" si="498">$M659*BA659</f>
        <v>0</v>
      </c>
      <c r="BC659" s="46">
        <v>0</v>
      </c>
      <c r="BD659" s="46">
        <f t="shared" ref="BD659:BD703" si="499">$M659*BC659</f>
        <v>0</v>
      </c>
      <c r="BE659" s="46">
        <v>0</v>
      </c>
      <c r="BF659" s="46">
        <f t="shared" ref="BF659:BF703" si="500">$M659*BE659</f>
        <v>0</v>
      </c>
      <c r="BG659" s="46">
        <v>0</v>
      </c>
      <c r="BH659" s="46">
        <f t="shared" ref="BH659:BH703" si="501">$M659*BG659</f>
        <v>0</v>
      </c>
      <c r="BI659" s="46">
        <v>0</v>
      </c>
      <c r="BJ659" s="46">
        <f t="shared" ref="BJ659:BJ703" si="502">$M659*BI659</f>
        <v>0</v>
      </c>
      <c r="BK659" s="46">
        <v>0</v>
      </c>
      <c r="BL659" s="46">
        <f t="shared" ref="BL659:BL703" si="503">$M659*BK659</f>
        <v>0</v>
      </c>
      <c r="BM659" s="46">
        <v>0</v>
      </c>
      <c r="BN659" s="46">
        <f t="shared" ref="BN659:BN703" si="504">$M659*BM659</f>
        <v>0</v>
      </c>
      <c r="BO659" s="46">
        <v>0</v>
      </c>
      <c r="BP659" s="46">
        <f t="shared" ref="BP659:BP703" si="505">$M659*BO659</f>
        <v>0</v>
      </c>
      <c r="BQ659" s="46">
        <v>0</v>
      </c>
      <c r="BR659" s="46">
        <f t="shared" ref="BR659:BR703" si="506">$M659*BQ659</f>
        <v>0</v>
      </c>
      <c r="BS659" s="46">
        <v>0</v>
      </c>
      <c r="BT659" s="46">
        <f t="shared" ref="BT659:BT703" si="507">$M659*BS659</f>
        <v>0</v>
      </c>
      <c r="BU659" s="46">
        <v>0</v>
      </c>
      <c r="BV659" s="46">
        <f t="shared" ref="BV659:BV703" si="508">$M659*BU659</f>
        <v>0</v>
      </c>
      <c r="BW659" s="46">
        <v>0</v>
      </c>
      <c r="BX659" s="46">
        <f t="shared" ref="BX659:BX703" si="509">$M659*BW659</f>
        <v>0</v>
      </c>
      <c r="BY659" s="46">
        <v>0</v>
      </c>
      <c r="BZ659" s="46">
        <f t="shared" ref="BZ659:BZ703" si="510">$M659*BY659</f>
        <v>0</v>
      </c>
      <c r="CA659" s="47">
        <v>0</v>
      </c>
      <c r="CB659" s="46">
        <f t="shared" ref="CB659:CB703" si="511">$M659*CA659</f>
        <v>0</v>
      </c>
      <c r="CC659" s="48">
        <v>0</v>
      </c>
      <c r="CD659" s="46">
        <f t="shared" ref="CD659:CD703" si="512">$M659*CC659</f>
        <v>0</v>
      </c>
      <c r="CE659" s="264">
        <v>4</v>
      </c>
      <c r="CF659" s="50">
        <f t="shared" si="491"/>
        <v>24700</v>
      </c>
      <c r="CG659" s="149"/>
      <c r="CH659" s="267"/>
      <c r="CI659" s="267"/>
      <c r="CJ659" s="269"/>
      <c r="CK659" s="269"/>
      <c r="CL659" s="269"/>
      <c r="CM659" s="269"/>
      <c r="CN659" s="269">
        <f>$CF659</f>
        <v>24700</v>
      </c>
      <c r="CO659" s="269">
        <f>$CF659</f>
        <v>24700</v>
      </c>
      <c r="CP659" s="269">
        <f>$CF659</f>
        <v>24700</v>
      </c>
      <c r="CQ659" s="269">
        <f>$CF659</f>
        <v>24700</v>
      </c>
      <c r="CR659" s="269"/>
      <c r="CS659" s="269"/>
      <c r="CT659" s="269"/>
      <c r="CU659" s="269"/>
      <c r="CV659" s="269"/>
      <c r="CW659" s="269"/>
      <c r="CX659" s="269"/>
      <c r="CY659" s="269"/>
      <c r="CZ659" s="269"/>
      <c r="DA659" s="269"/>
      <c r="DB659" s="269"/>
      <c r="DC659" s="269"/>
      <c r="DD659" s="269"/>
      <c r="DE659" s="269"/>
      <c r="DF659" s="269"/>
      <c r="DG659" s="148"/>
      <c r="DH659" s="55"/>
      <c r="DI659" s="67"/>
      <c r="DJ659" s="57"/>
      <c r="DK659" s="57"/>
      <c r="DL659" s="57"/>
      <c r="DM659" s="57"/>
      <c r="DN659" s="57"/>
      <c r="DO659" s="57"/>
      <c r="DP659" s="58"/>
      <c r="DQ659" s="58"/>
      <c r="DR659" s="58"/>
      <c r="DS659" s="58"/>
    </row>
    <row r="660" spans="1:123" x14ac:dyDescent="0.25">
      <c r="A660" s="30" t="s">
        <v>1880</v>
      </c>
      <c r="B660" s="65">
        <v>9000225</v>
      </c>
      <c r="C660" s="66"/>
      <c r="D660" s="67" t="s">
        <v>1881</v>
      </c>
      <c r="E660" s="34" t="s">
        <v>675</v>
      </c>
      <c r="F660" s="34" t="s">
        <v>1247</v>
      </c>
      <c r="G660" s="34" t="s">
        <v>676</v>
      </c>
      <c r="H660" s="34" t="s">
        <v>677</v>
      </c>
      <c r="I660" s="34" t="s">
        <v>1156</v>
      </c>
      <c r="J660" s="34" t="s">
        <v>204</v>
      </c>
      <c r="K660" s="34" t="s">
        <v>529</v>
      </c>
      <c r="L660" s="34" t="s">
        <v>679</v>
      </c>
      <c r="M660" s="36">
        <v>1.04</v>
      </c>
      <c r="N660" s="69" t="s">
        <v>680</v>
      </c>
      <c r="O660" s="69" t="s">
        <v>30</v>
      </c>
      <c r="P660" s="37" t="s">
        <v>493</v>
      </c>
      <c r="Q660" s="38">
        <v>2019</v>
      </c>
      <c r="R660" s="39" t="s">
        <v>470</v>
      </c>
      <c r="S660" s="37" t="s">
        <v>469</v>
      </c>
      <c r="T660" s="39" t="s">
        <v>494</v>
      </c>
      <c r="U660" s="39" t="s">
        <v>495</v>
      </c>
      <c r="V660" s="39" t="s">
        <v>496</v>
      </c>
      <c r="W660" s="40" t="s">
        <v>1157</v>
      </c>
      <c r="X660" s="40" t="s">
        <v>680</v>
      </c>
      <c r="Y660" s="41"/>
      <c r="Z660" s="274">
        <v>0</v>
      </c>
      <c r="AA660" s="42"/>
      <c r="AB660" s="43">
        <v>25704</v>
      </c>
      <c r="AC660" s="43">
        <v>0</v>
      </c>
      <c r="AD660" s="43"/>
      <c r="AE660" s="43">
        <v>0</v>
      </c>
      <c r="AF660" s="44"/>
      <c r="AG660" s="45">
        <f t="shared" si="488"/>
        <v>25704</v>
      </c>
      <c r="AH660" s="45">
        <f t="shared" si="489"/>
        <v>25704</v>
      </c>
      <c r="AI660" s="45">
        <f t="shared" si="492"/>
        <v>25704</v>
      </c>
      <c r="AJ660" s="46">
        <v>25704</v>
      </c>
      <c r="AK660" s="46">
        <v>0</v>
      </c>
      <c r="AL660" s="46">
        <f t="shared" si="496"/>
        <v>0</v>
      </c>
      <c r="AM660" s="46">
        <v>0</v>
      </c>
      <c r="AN660" s="46">
        <f t="shared" si="463"/>
        <v>0</v>
      </c>
      <c r="AO660" s="46">
        <v>0</v>
      </c>
      <c r="AP660" s="46">
        <f t="shared" si="482"/>
        <v>0</v>
      </c>
      <c r="AQ660" s="46">
        <v>0</v>
      </c>
      <c r="AR660" s="46">
        <f t="shared" si="483"/>
        <v>0</v>
      </c>
      <c r="AS660" s="46">
        <v>0</v>
      </c>
      <c r="AT660" s="46">
        <f t="shared" si="484"/>
        <v>0</v>
      </c>
      <c r="AU660" s="46">
        <v>0</v>
      </c>
      <c r="AV660" s="46">
        <f t="shared" si="485"/>
        <v>0</v>
      </c>
      <c r="AW660" s="46">
        <v>0</v>
      </c>
      <c r="AX660" s="46">
        <f t="shared" si="497"/>
        <v>0</v>
      </c>
      <c r="AY660" s="46">
        <v>0</v>
      </c>
      <c r="AZ660" s="46">
        <f t="shared" si="464"/>
        <v>0</v>
      </c>
      <c r="BA660" s="46">
        <v>0</v>
      </c>
      <c r="BB660" s="46">
        <f t="shared" si="498"/>
        <v>0</v>
      </c>
      <c r="BC660" s="46">
        <v>0</v>
      </c>
      <c r="BD660" s="46">
        <f t="shared" si="499"/>
        <v>0</v>
      </c>
      <c r="BE660" s="46">
        <v>0</v>
      </c>
      <c r="BF660" s="46">
        <f t="shared" si="500"/>
        <v>0</v>
      </c>
      <c r="BG660" s="46">
        <v>0</v>
      </c>
      <c r="BH660" s="46">
        <f t="shared" si="501"/>
        <v>0</v>
      </c>
      <c r="BI660" s="46">
        <v>0</v>
      </c>
      <c r="BJ660" s="46">
        <f t="shared" si="502"/>
        <v>0</v>
      </c>
      <c r="BK660" s="46">
        <v>0</v>
      </c>
      <c r="BL660" s="46">
        <f t="shared" si="503"/>
        <v>0</v>
      </c>
      <c r="BM660" s="46">
        <v>0</v>
      </c>
      <c r="BN660" s="46">
        <f t="shared" si="504"/>
        <v>0</v>
      </c>
      <c r="BO660" s="46">
        <v>0</v>
      </c>
      <c r="BP660" s="46">
        <f t="shared" si="505"/>
        <v>0</v>
      </c>
      <c r="BQ660" s="46">
        <v>0</v>
      </c>
      <c r="BR660" s="46">
        <f t="shared" si="506"/>
        <v>0</v>
      </c>
      <c r="BS660" s="46">
        <v>0</v>
      </c>
      <c r="BT660" s="46">
        <f t="shared" si="507"/>
        <v>0</v>
      </c>
      <c r="BU660" s="46">
        <v>0</v>
      </c>
      <c r="BV660" s="46">
        <f t="shared" si="508"/>
        <v>0</v>
      </c>
      <c r="BW660" s="46">
        <v>0</v>
      </c>
      <c r="BX660" s="46">
        <f t="shared" si="509"/>
        <v>0</v>
      </c>
      <c r="BY660" s="46">
        <v>0</v>
      </c>
      <c r="BZ660" s="46">
        <f t="shared" si="510"/>
        <v>0</v>
      </c>
      <c r="CA660" s="47">
        <v>0</v>
      </c>
      <c r="CB660" s="46">
        <f t="shared" si="511"/>
        <v>0</v>
      </c>
      <c r="CC660" s="48">
        <v>0</v>
      </c>
      <c r="CD660" s="46">
        <f t="shared" si="512"/>
        <v>0</v>
      </c>
      <c r="CE660" s="264">
        <v>5</v>
      </c>
      <c r="CF660" s="146">
        <f t="shared" si="491"/>
        <v>5140.8</v>
      </c>
      <c r="CG660" s="147">
        <v>25704</v>
      </c>
      <c r="CH660" s="267"/>
      <c r="CI660" s="268"/>
      <c r="CJ660" s="269">
        <f t="shared" ref="CJ660:CN661" si="513">$CF660</f>
        <v>5140.8</v>
      </c>
      <c r="CK660" s="269">
        <f t="shared" si="513"/>
        <v>5140.8</v>
      </c>
      <c r="CL660" s="269">
        <f t="shared" si="513"/>
        <v>5140.8</v>
      </c>
      <c r="CM660" s="269">
        <f t="shared" si="513"/>
        <v>5140.8</v>
      </c>
      <c r="CN660" s="269">
        <f t="shared" si="513"/>
        <v>5140.8</v>
      </c>
      <c r="CO660" s="269"/>
      <c r="CP660" s="269"/>
      <c r="CQ660" s="269"/>
      <c r="CR660" s="269"/>
      <c r="CS660" s="269"/>
      <c r="CT660" s="269"/>
      <c r="CU660" s="269"/>
      <c r="CV660" s="269"/>
      <c r="CW660" s="269"/>
      <c r="CX660" s="269"/>
      <c r="CY660" s="269"/>
      <c r="CZ660" s="269"/>
      <c r="DA660" s="269"/>
      <c r="DB660" s="269"/>
      <c r="DC660" s="269"/>
      <c r="DD660" s="269"/>
      <c r="DE660" s="269"/>
      <c r="DF660" s="269"/>
      <c r="DG660" s="148">
        <v>0</v>
      </c>
      <c r="DH660" s="55">
        <v>5</v>
      </c>
      <c r="DI660" s="67" t="s">
        <v>1882</v>
      </c>
      <c r="DJ660" s="57">
        <v>25704</v>
      </c>
      <c r="DK660" s="57">
        <v>20563.2</v>
      </c>
      <c r="DL660" s="57">
        <v>15422.400000000001</v>
      </c>
      <c r="DM660" s="57">
        <v>10281.600000000002</v>
      </c>
      <c r="DN660" s="57">
        <v>5140.800000000002</v>
      </c>
      <c r="DO660" s="57">
        <v>308.44799999999998</v>
      </c>
      <c r="DP660" s="58">
        <v>267.32159999999999</v>
      </c>
      <c r="DQ660" s="58">
        <v>200.49120000000002</v>
      </c>
      <c r="DR660" s="58">
        <v>133.66080000000002</v>
      </c>
      <c r="DS660" s="58">
        <v>66.830400000000026</v>
      </c>
    </row>
    <row r="661" spans="1:123" x14ac:dyDescent="0.25">
      <c r="A661" s="30" t="s">
        <v>1883</v>
      </c>
      <c r="B661" s="65">
        <v>9000230</v>
      </c>
      <c r="C661" s="66"/>
      <c r="D661" s="67" t="s">
        <v>1884</v>
      </c>
      <c r="E661" s="34" t="s">
        <v>675</v>
      </c>
      <c r="F661" s="34" t="s">
        <v>1247</v>
      </c>
      <c r="G661" s="34" t="s">
        <v>676</v>
      </c>
      <c r="H661" s="34" t="s">
        <v>677</v>
      </c>
      <c r="I661" s="34" t="s">
        <v>1156</v>
      </c>
      <c r="J661" s="34" t="s">
        <v>204</v>
      </c>
      <c r="K661" s="34" t="s">
        <v>529</v>
      </c>
      <c r="L661" s="34" t="s">
        <v>679</v>
      </c>
      <c r="M661" s="36">
        <v>1.04</v>
      </c>
      <c r="N661" s="69" t="s">
        <v>680</v>
      </c>
      <c r="O661" s="69" t="s">
        <v>30</v>
      </c>
      <c r="P661" s="37" t="s">
        <v>471</v>
      </c>
      <c r="Q661" s="38">
        <v>2020</v>
      </c>
      <c r="R661" s="39" t="s">
        <v>470</v>
      </c>
      <c r="S661" s="37" t="s">
        <v>686</v>
      </c>
      <c r="T661" s="39" t="s">
        <v>494</v>
      </c>
      <c r="U661" s="39" t="s">
        <v>495</v>
      </c>
      <c r="V661" s="39" t="s">
        <v>687</v>
      </c>
      <c r="W661" s="40" t="s">
        <v>1157</v>
      </c>
      <c r="X661" s="40" t="s">
        <v>680</v>
      </c>
      <c r="Y661" s="86"/>
      <c r="Z661" s="274">
        <v>19250.43</v>
      </c>
      <c r="AA661" s="42"/>
      <c r="AB661" s="43">
        <v>80325</v>
      </c>
      <c r="AC661" s="43">
        <v>0</v>
      </c>
      <c r="AD661" s="43"/>
      <c r="AE661" s="43">
        <v>0</v>
      </c>
      <c r="AF661" s="44"/>
      <c r="AG661" s="45">
        <f t="shared" si="488"/>
        <v>61074</v>
      </c>
      <c r="AH661" s="45">
        <f t="shared" si="489"/>
        <v>61074</v>
      </c>
      <c r="AI661" s="45">
        <f t="shared" si="492"/>
        <v>80324.429999999993</v>
      </c>
      <c r="AJ661" s="46">
        <v>61074</v>
      </c>
      <c r="AK661" s="46">
        <v>0</v>
      </c>
      <c r="AL661" s="46">
        <f t="shared" si="496"/>
        <v>0</v>
      </c>
      <c r="AM661" s="46">
        <v>0</v>
      </c>
      <c r="AN661" s="46">
        <f t="shared" si="463"/>
        <v>0</v>
      </c>
      <c r="AO661" s="46">
        <v>0</v>
      </c>
      <c r="AP661" s="46">
        <f t="shared" si="482"/>
        <v>0</v>
      </c>
      <c r="AQ661" s="46">
        <v>0</v>
      </c>
      <c r="AR661" s="46">
        <f t="shared" si="483"/>
        <v>0</v>
      </c>
      <c r="AS661" s="46">
        <v>0</v>
      </c>
      <c r="AT661" s="46">
        <f t="shared" si="484"/>
        <v>0</v>
      </c>
      <c r="AU661" s="46">
        <v>0</v>
      </c>
      <c r="AV661" s="46">
        <f t="shared" si="485"/>
        <v>0</v>
      </c>
      <c r="AW661" s="46">
        <v>0</v>
      </c>
      <c r="AX661" s="46">
        <f t="shared" si="497"/>
        <v>0</v>
      </c>
      <c r="AY661" s="46">
        <v>0</v>
      </c>
      <c r="AZ661" s="46">
        <f t="shared" si="464"/>
        <v>0</v>
      </c>
      <c r="BA661" s="46">
        <v>0</v>
      </c>
      <c r="BB661" s="46">
        <f t="shared" si="498"/>
        <v>0</v>
      </c>
      <c r="BC661" s="46">
        <v>0</v>
      </c>
      <c r="BD661" s="46">
        <f t="shared" si="499"/>
        <v>0</v>
      </c>
      <c r="BE661" s="46">
        <v>0</v>
      </c>
      <c r="BF661" s="46">
        <f t="shared" si="500"/>
        <v>0</v>
      </c>
      <c r="BG661" s="46">
        <v>0</v>
      </c>
      <c r="BH661" s="46">
        <f t="shared" si="501"/>
        <v>0</v>
      </c>
      <c r="BI661" s="46">
        <v>0</v>
      </c>
      <c r="BJ661" s="46">
        <f t="shared" si="502"/>
        <v>0</v>
      </c>
      <c r="BK661" s="46">
        <v>0</v>
      </c>
      <c r="BL661" s="46">
        <f t="shared" si="503"/>
        <v>0</v>
      </c>
      <c r="BM661" s="46">
        <v>0</v>
      </c>
      <c r="BN661" s="46">
        <f t="shared" si="504"/>
        <v>0</v>
      </c>
      <c r="BO661" s="46">
        <v>0</v>
      </c>
      <c r="BP661" s="46">
        <f t="shared" si="505"/>
        <v>0</v>
      </c>
      <c r="BQ661" s="46">
        <v>0</v>
      </c>
      <c r="BR661" s="46">
        <f t="shared" si="506"/>
        <v>0</v>
      </c>
      <c r="BS661" s="46">
        <v>0</v>
      </c>
      <c r="BT661" s="46">
        <f t="shared" si="507"/>
        <v>0</v>
      </c>
      <c r="BU661" s="46">
        <v>0</v>
      </c>
      <c r="BV661" s="46">
        <f t="shared" si="508"/>
        <v>0</v>
      </c>
      <c r="BW661" s="46">
        <v>0</v>
      </c>
      <c r="BX661" s="46">
        <f t="shared" si="509"/>
        <v>0</v>
      </c>
      <c r="BY661" s="46">
        <v>0</v>
      </c>
      <c r="BZ661" s="46">
        <f t="shared" si="510"/>
        <v>0</v>
      </c>
      <c r="CA661" s="47">
        <v>0</v>
      </c>
      <c r="CB661" s="46">
        <f t="shared" si="511"/>
        <v>0</v>
      </c>
      <c r="CC661" s="48">
        <v>0</v>
      </c>
      <c r="CD661" s="46">
        <f t="shared" si="512"/>
        <v>0</v>
      </c>
      <c r="CE661" s="264">
        <v>10</v>
      </c>
      <c r="CF661" s="50">
        <f t="shared" si="491"/>
        <v>8032.4429999999993</v>
      </c>
      <c r="CG661" s="147">
        <v>80324.61</v>
      </c>
      <c r="CH661" s="267"/>
      <c r="CI661" s="268"/>
      <c r="CJ661" s="269">
        <f t="shared" si="513"/>
        <v>8032.4429999999993</v>
      </c>
      <c r="CK661" s="269">
        <f t="shared" si="513"/>
        <v>8032.4429999999993</v>
      </c>
      <c r="CL661" s="269">
        <f t="shared" si="513"/>
        <v>8032.4429999999993</v>
      </c>
      <c r="CM661" s="269">
        <f t="shared" si="513"/>
        <v>8032.4429999999993</v>
      </c>
      <c r="CN661" s="269">
        <f t="shared" si="513"/>
        <v>8032.4429999999993</v>
      </c>
      <c r="CO661" s="269">
        <f t="shared" ref="CO661:DC668" si="514">$CF661</f>
        <v>8032.4429999999993</v>
      </c>
      <c r="CP661" s="269">
        <f t="shared" si="514"/>
        <v>8032.4429999999993</v>
      </c>
      <c r="CQ661" s="269">
        <f t="shared" si="514"/>
        <v>8032.4429999999993</v>
      </c>
      <c r="CR661" s="269">
        <f t="shared" si="514"/>
        <v>8032.4429999999993</v>
      </c>
      <c r="CS661" s="269">
        <f t="shared" si="514"/>
        <v>8032.4429999999993</v>
      </c>
      <c r="CT661" s="269"/>
      <c r="CU661" s="269"/>
      <c r="CV661" s="269"/>
      <c r="CW661" s="269"/>
      <c r="CX661" s="269"/>
      <c r="CY661" s="269"/>
      <c r="CZ661" s="269"/>
      <c r="DA661" s="269"/>
      <c r="DB661" s="269"/>
      <c r="DC661" s="269"/>
      <c r="DD661" s="269"/>
      <c r="DE661" s="269"/>
      <c r="DF661" s="269"/>
      <c r="DG661" s="148">
        <v>0</v>
      </c>
      <c r="DH661" s="55">
        <v>10</v>
      </c>
      <c r="DI661" s="67" t="s">
        <v>531</v>
      </c>
      <c r="DJ661" s="57">
        <v>80324.61</v>
      </c>
      <c r="DK661" s="57">
        <v>72292.149000000005</v>
      </c>
      <c r="DL661" s="57">
        <v>64259.688000000002</v>
      </c>
      <c r="DM661" s="57">
        <v>56227.226999999999</v>
      </c>
      <c r="DN661" s="57">
        <v>48194.765999999996</v>
      </c>
      <c r="DO661" s="57">
        <v>963.89532000000008</v>
      </c>
      <c r="DP661" s="58">
        <v>939.79793700000005</v>
      </c>
      <c r="DQ661" s="58">
        <v>835.375944</v>
      </c>
      <c r="DR661" s="58">
        <v>730.95395099999996</v>
      </c>
      <c r="DS661" s="58">
        <v>626.53195799999992</v>
      </c>
    </row>
    <row r="662" spans="1:123" x14ac:dyDescent="0.25">
      <c r="A662" s="30" t="s">
        <v>1885</v>
      </c>
      <c r="B662" s="65">
        <v>9000233</v>
      </c>
      <c r="C662" s="66"/>
      <c r="D662" s="67" t="s">
        <v>1886</v>
      </c>
      <c r="E662" s="34" t="s">
        <v>675</v>
      </c>
      <c r="F662" s="34" t="s">
        <v>1247</v>
      </c>
      <c r="G662" s="34" t="s">
        <v>676</v>
      </c>
      <c r="H662" s="34" t="s">
        <v>677</v>
      </c>
      <c r="I662" s="34" t="s">
        <v>1156</v>
      </c>
      <c r="J662" s="34" t="s">
        <v>204</v>
      </c>
      <c r="K662" s="34" t="s">
        <v>529</v>
      </c>
      <c r="L662" s="34" t="s">
        <v>679</v>
      </c>
      <c r="M662" s="36">
        <v>1.04</v>
      </c>
      <c r="N662" s="69" t="s">
        <v>680</v>
      </c>
      <c r="O662" s="69" t="s">
        <v>30</v>
      </c>
      <c r="P662" s="37" t="s">
        <v>471</v>
      </c>
      <c r="Q662" s="38">
        <v>2018</v>
      </c>
      <c r="R662" s="39" t="s">
        <v>470</v>
      </c>
      <c r="S662" s="37" t="s">
        <v>686</v>
      </c>
      <c r="T662" s="39" t="s">
        <v>494</v>
      </c>
      <c r="U662" s="39" t="s">
        <v>495</v>
      </c>
      <c r="V662" s="39" t="s">
        <v>687</v>
      </c>
      <c r="W662" s="40" t="s">
        <v>1157</v>
      </c>
      <c r="X662" s="40" t="s">
        <v>680</v>
      </c>
      <c r="Y662" s="86"/>
      <c r="Z662" s="274">
        <v>260037.94</v>
      </c>
      <c r="AA662" s="42"/>
      <c r="AB662" s="43">
        <v>310590</v>
      </c>
      <c r="AC662" s="43">
        <v>0</v>
      </c>
      <c r="AD662" s="43"/>
      <c r="AE662" s="43">
        <v>0</v>
      </c>
      <c r="AF662" s="44"/>
      <c r="AG662" s="45">
        <f t="shared" si="488"/>
        <v>50552</v>
      </c>
      <c r="AH662" s="45">
        <f t="shared" si="489"/>
        <v>50552</v>
      </c>
      <c r="AI662" s="45">
        <f t="shared" si="492"/>
        <v>310589.94</v>
      </c>
      <c r="AJ662" s="46">
        <v>50552</v>
      </c>
      <c r="AK662" s="46">
        <v>0</v>
      </c>
      <c r="AL662" s="46">
        <f t="shared" si="496"/>
        <v>0</v>
      </c>
      <c r="AM662" s="46">
        <v>0</v>
      </c>
      <c r="AN662" s="46">
        <f t="shared" si="463"/>
        <v>0</v>
      </c>
      <c r="AO662" s="46">
        <v>0</v>
      </c>
      <c r="AP662" s="46">
        <f t="shared" si="482"/>
        <v>0</v>
      </c>
      <c r="AQ662" s="46">
        <v>0</v>
      </c>
      <c r="AR662" s="46">
        <f t="shared" si="483"/>
        <v>0</v>
      </c>
      <c r="AS662" s="46">
        <v>0</v>
      </c>
      <c r="AT662" s="46">
        <f t="shared" si="484"/>
        <v>0</v>
      </c>
      <c r="AU662" s="46">
        <v>0</v>
      </c>
      <c r="AV662" s="46">
        <f t="shared" si="485"/>
        <v>0</v>
      </c>
      <c r="AW662" s="46">
        <v>0</v>
      </c>
      <c r="AX662" s="46">
        <f t="shared" si="497"/>
        <v>0</v>
      </c>
      <c r="AY662" s="46">
        <v>0</v>
      </c>
      <c r="AZ662" s="46">
        <f t="shared" si="464"/>
        <v>0</v>
      </c>
      <c r="BA662" s="46">
        <v>0</v>
      </c>
      <c r="BB662" s="46">
        <f t="shared" si="498"/>
        <v>0</v>
      </c>
      <c r="BC662" s="46">
        <v>0</v>
      </c>
      <c r="BD662" s="46">
        <f t="shared" si="499"/>
        <v>0</v>
      </c>
      <c r="BE662" s="46">
        <v>0</v>
      </c>
      <c r="BF662" s="46">
        <f t="shared" si="500"/>
        <v>0</v>
      </c>
      <c r="BG662" s="46">
        <v>0</v>
      </c>
      <c r="BH662" s="46">
        <f t="shared" si="501"/>
        <v>0</v>
      </c>
      <c r="BI662" s="46">
        <v>0</v>
      </c>
      <c r="BJ662" s="46">
        <f t="shared" si="502"/>
        <v>0</v>
      </c>
      <c r="BK662" s="46">
        <v>0</v>
      </c>
      <c r="BL662" s="46">
        <f t="shared" si="503"/>
        <v>0</v>
      </c>
      <c r="BM662" s="46">
        <v>0</v>
      </c>
      <c r="BN662" s="46">
        <f t="shared" si="504"/>
        <v>0</v>
      </c>
      <c r="BO662" s="46">
        <v>0</v>
      </c>
      <c r="BP662" s="46">
        <f t="shared" si="505"/>
        <v>0</v>
      </c>
      <c r="BQ662" s="46">
        <v>0</v>
      </c>
      <c r="BR662" s="46">
        <f t="shared" si="506"/>
        <v>0</v>
      </c>
      <c r="BS662" s="46">
        <v>0</v>
      </c>
      <c r="BT662" s="46">
        <f t="shared" si="507"/>
        <v>0</v>
      </c>
      <c r="BU662" s="46">
        <v>0</v>
      </c>
      <c r="BV662" s="46">
        <f t="shared" si="508"/>
        <v>0</v>
      </c>
      <c r="BW662" s="46">
        <v>0</v>
      </c>
      <c r="BX662" s="46">
        <f t="shared" si="509"/>
        <v>0</v>
      </c>
      <c r="BY662" s="46">
        <v>0</v>
      </c>
      <c r="BZ662" s="46">
        <f t="shared" si="510"/>
        <v>0</v>
      </c>
      <c r="CA662" s="47">
        <v>0</v>
      </c>
      <c r="CB662" s="46">
        <f t="shared" si="511"/>
        <v>0</v>
      </c>
      <c r="CC662" s="48">
        <v>0</v>
      </c>
      <c r="CD662" s="46">
        <f t="shared" si="512"/>
        <v>0</v>
      </c>
      <c r="CE662" s="264">
        <v>10</v>
      </c>
      <c r="CF662" s="50">
        <f t="shared" si="491"/>
        <v>31058.993999999999</v>
      </c>
      <c r="CG662" s="147">
        <v>310589.94</v>
      </c>
      <c r="CH662" s="267"/>
      <c r="CI662" s="268"/>
      <c r="CJ662" s="269">
        <f t="shared" ref="CJ662:CL666" si="515">$CF662</f>
        <v>31058.993999999999</v>
      </c>
      <c r="CK662" s="269">
        <f t="shared" si="515"/>
        <v>31058.993999999999</v>
      </c>
      <c r="CL662" s="269">
        <f t="shared" si="515"/>
        <v>31058.993999999999</v>
      </c>
      <c r="CM662" s="269">
        <f t="shared" ref="CM662" si="516">$CF662</f>
        <v>31058.993999999999</v>
      </c>
      <c r="CN662" s="269">
        <f>$CF662</f>
        <v>31058.993999999999</v>
      </c>
      <c r="CO662" s="269">
        <f t="shared" si="514"/>
        <v>31058.993999999999</v>
      </c>
      <c r="CP662" s="269">
        <f t="shared" si="514"/>
        <v>31058.993999999999</v>
      </c>
      <c r="CQ662" s="269">
        <f t="shared" si="514"/>
        <v>31058.993999999999</v>
      </c>
      <c r="CR662" s="269">
        <f t="shared" si="514"/>
        <v>31058.993999999999</v>
      </c>
      <c r="CS662" s="269">
        <f t="shared" si="514"/>
        <v>31058.993999999999</v>
      </c>
      <c r="CT662" s="269"/>
      <c r="CU662" s="269"/>
      <c r="CV662" s="269"/>
      <c r="CW662" s="269"/>
      <c r="CX662" s="269"/>
      <c r="CY662" s="269"/>
      <c r="CZ662" s="269"/>
      <c r="DA662" s="269"/>
      <c r="DB662" s="269"/>
      <c r="DC662" s="269"/>
      <c r="DD662" s="269"/>
      <c r="DE662" s="269"/>
      <c r="DF662" s="269"/>
      <c r="DG662" s="148">
        <v>0</v>
      </c>
      <c r="DH662" s="55">
        <v>10</v>
      </c>
      <c r="DI662" s="67" t="s">
        <v>531</v>
      </c>
      <c r="DJ662" s="57">
        <v>310589.94</v>
      </c>
      <c r="DK662" s="57">
        <v>279530.946</v>
      </c>
      <c r="DL662" s="57">
        <v>248471.95199999999</v>
      </c>
      <c r="DM662" s="57">
        <v>217412.95799999998</v>
      </c>
      <c r="DN662" s="57">
        <v>186353.96399999998</v>
      </c>
      <c r="DO662" s="57">
        <v>3727.0792799999999</v>
      </c>
      <c r="DP662" s="58">
        <v>3633.902298</v>
      </c>
      <c r="DQ662" s="58">
        <v>3230.1353759999997</v>
      </c>
      <c r="DR662" s="58">
        <v>2826.3684539999995</v>
      </c>
      <c r="DS662" s="58">
        <v>2422.6015319999997</v>
      </c>
    </row>
    <row r="663" spans="1:123" x14ac:dyDescent="0.25">
      <c r="A663" s="30" t="s">
        <v>1887</v>
      </c>
      <c r="B663" s="65">
        <v>9000235</v>
      </c>
      <c r="C663" s="66"/>
      <c r="D663" s="67" t="s">
        <v>1888</v>
      </c>
      <c r="E663" s="34" t="s">
        <v>685</v>
      </c>
      <c r="F663" s="34">
        <v>0</v>
      </c>
      <c r="G663" s="34" t="s">
        <v>479</v>
      </c>
      <c r="H663" s="34" t="s">
        <v>54</v>
      </c>
      <c r="I663" s="34" t="s">
        <v>490</v>
      </c>
      <c r="J663" s="34" t="s">
        <v>86</v>
      </c>
      <c r="K663" s="34" t="s">
        <v>529</v>
      </c>
      <c r="L663" s="34" t="s">
        <v>467</v>
      </c>
      <c r="M663" s="36">
        <v>1.04</v>
      </c>
      <c r="N663" s="69" t="s">
        <v>586</v>
      </c>
      <c r="O663" s="69" t="s">
        <v>58</v>
      </c>
      <c r="P663" s="37" t="s">
        <v>493</v>
      </c>
      <c r="Q663" s="38">
        <v>2019</v>
      </c>
      <c r="R663" s="39" t="s">
        <v>470</v>
      </c>
      <c r="S663" s="37" t="s">
        <v>469</v>
      </c>
      <c r="T663" s="39" t="s">
        <v>494</v>
      </c>
      <c r="U663" s="39" t="s">
        <v>495</v>
      </c>
      <c r="V663" s="39" t="s">
        <v>496</v>
      </c>
      <c r="W663" s="40" t="s">
        <v>467</v>
      </c>
      <c r="X663" s="40" t="s">
        <v>504</v>
      </c>
      <c r="Y663" s="41"/>
      <c r="Z663" s="274">
        <v>0</v>
      </c>
      <c r="AA663" s="42"/>
      <c r="AB663" s="43">
        <v>120182.40000000001</v>
      </c>
      <c r="AC663" s="43">
        <v>0</v>
      </c>
      <c r="AD663" s="43"/>
      <c r="AE663" s="43">
        <v>0</v>
      </c>
      <c r="AF663" s="44"/>
      <c r="AG663" s="45">
        <f t="shared" si="488"/>
        <v>120182.40000000001</v>
      </c>
      <c r="AH663" s="45">
        <f t="shared" si="489"/>
        <v>120182.40000000001</v>
      </c>
      <c r="AI663" s="45">
        <f t="shared" si="492"/>
        <v>120182.40000000001</v>
      </c>
      <c r="AJ663" s="46">
        <v>120182.40000000001</v>
      </c>
      <c r="AK663" s="46">
        <v>0</v>
      </c>
      <c r="AL663" s="46">
        <f t="shared" si="496"/>
        <v>0</v>
      </c>
      <c r="AM663" s="46">
        <v>0</v>
      </c>
      <c r="AN663" s="46">
        <f t="shared" si="463"/>
        <v>0</v>
      </c>
      <c r="AO663" s="46">
        <v>0</v>
      </c>
      <c r="AP663" s="46">
        <f t="shared" si="482"/>
        <v>0</v>
      </c>
      <c r="AQ663" s="46">
        <v>0</v>
      </c>
      <c r="AR663" s="46">
        <f t="shared" si="483"/>
        <v>0</v>
      </c>
      <c r="AS663" s="46">
        <v>0</v>
      </c>
      <c r="AT663" s="46">
        <f t="shared" si="484"/>
        <v>0</v>
      </c>
      <c r="AU663" s="46">
        <v>0</v>
      </c>
      <c r="AV663" s="46">
        <f t="shared" si="485"/>
        <v>0</v>
      </c>
      <c r="AW663" s="46">
        <v>0</v>
      </c>
      <c r="AX663" s="46">
        <f t="shared" si="497"/>
        <v>0</v>
      </c>
      <c r="AY663" s="46">
        <v>0</v>
      </c>
      <c r="AZ663" s="46">
        <f t="shared" si="464"/>
        <v>0</v>
      </c>
      <c r="BA663" s="46">
        <v>0</v>
      </c>
      <c r="BB663" s="46">
        <f t="shared" si="498"/>
        <v>0</v>
      </c>
      <c r="BC663" s="46">
        <v>0</v>
      </c>
      <c r="BD663" s="46">
        <f t="shared" si="499"/>
        <v>0</v>
      </c>
      <c r="BE663" s="46">
        <v>0</v>
      </c>
      <c r="BF663" s="46">
        <f t="shared" si="500"/>
        <v>0</v>
      </c>
      <c r="BG663" s="46">
        <v>0</v>
      </c>
      <c r="BH663" s="46">
        <f t="shared" si="501"/>
        <v>0</v>
      </c>
      <c r="BI663" s="46">
        <v>0</v>
      </c>
      <c r="BJ663" s="46">
        <f t="shared" si="502"/>
        <v>0</v>
      </c>
      <c r="BK663" s="46">
        <v>0</v>
      </c>
      <c r="BL663" s="46">
        <f t="shared" si="503"/>
        <v>0</v>
      </c>
      <c r="BM663" s="46">
        <v>0</v>
      </c>
      <c r="BN663" s="46">
        <f t="shared" si="504"/>
        <v>0</v>
      </c>
      <c r="BO663" s="46">
        <v>0</v>
      </c>
      <c r="BP663" s="46">
        <f t="shared" si="505"/>
        <v>0</v>
      </c>
      <c r="BQ663" s="46">
        <v>0</v>
      </c>
      <c r="BR663" s="46">
        <f t="shared" si="506"/>
        <v>0</v>
      </c>
      <c r="BS663" s="46">
        <v>0</v>
      </c>
      <c r="BT663" s="46">
        <f t="shared" si="507"/>
        <v>0</v>
      </c>
      <c r="BU663" s="46">
        <v>0</v>
      </c>
      <c r="BV663" s="46">
        <f t="shared" si="508"/>
        <v>0</v>
      </c>
      <c r="BW663" s="46">
        <v>0</v>
      </c>
      <c r="BX663" s="46">
        <f t="shared" si="509"/>
        <v>0</v>
      </c>
      <c r="BY663" s="46">
        <v>0</v>
      </c>
      <c r="BZ663" s="46">
        <f t="shared" si="510"/>
        <v>0</v>
      </c>
      <c r="CA663" s="47">
        <v>0</v>
      </c>
      <c r="CB663" s="46">
        <f t="shared" si="511"/>
        <v>0</v>
      </c>
      <c r="CC663" s="48">
        <v>0</v>
      </c>
      <c r="CD663" s="46">
        <f t="shared" si="512"/>
        <v>0</v>
      </c>
      <c r="CE663" s="264">
        <v>20</v>
      </c>
      <c r="CF663" s="50">
        <f t="shared" si="491"/>
        <v>6009.1200000000008</v>
      </c>
      <c r="CG663" s="147">
        <v>120182.39999999998</v>
      </c>
      <c r="CH663" s="267"/>
      <c r="CI663" s="267"/>
      <c r="CJ663" s="267">
        <f t="shared" si="515"/>
        <v>6009.1200000000008</v>
      </c>
      <c r="CK663" s="267">
        <f t="shared" si="515"/>
        <v>6009.1200000000008</v>
      </c>
      <c r="CL663" s="267">
        <f t="shared" si="515"/>
        <v>6009.1200000000008</v>
      </c>
      <c r="CM663" s="267">
        <f>$CF663</f>
        <v>6009.1200000000008</v>
      </c>
      <c r="CN663" s="267">
        <f>$CF663</f>
        <v>6009.1200000000008</v>
      </c>
      <c r="CO663" s="267">
        <f t="shared" si="514"/>
        <v>6009.1200000000008</v>
      </c>
      <c r="CP663" s="267">
        <f t="shared" si="514"/>
        <v>6009.1200000000008</v>
      </c>
      <c r="CQ663" s="267">
        <f t="shared" si="514"/>
        <v>6009.1200000000008</v>
      </c>
      <c r="CR663" s="267">
        <f t="shared" si="514"/>
        <v>6009.1200000000008</v>
      </c>
      <c r="CS663" s="267">
        <f t="shared" si="514"/>
        <v>6009.1200000000008</v>
      </c>
      <c r="CT663" s="267">
        <f t="shared" si="514"/>
        <v>6009.1200000000008</v>
      </c>
      <c r="CU663" s="267">
        <f t="shared" si="514"/>
        <v>6009.1200000000008</v>
      </c>
      <c r="CV663" s="267">
        <f t="shared" si="514"/>
        <v>6009.1200000000008</v>
      </c>
      <c r="CW663" s="267">
        <f t="shared" si="514"/>
        <v>6009.1200000000008</v>
      </c>
      <c r="CX663" s="267">
        <f t="shared" si="514"/>
        <v>6009.1200000000008</v>
      </c>
      <c r="CY663" s="267">
        <f t="shared" si="514"/>
        <v>6009.1200000000008</v>
      </c>
      <c r="CZ663" s="267">
        <f t="shared" si="514"/>
        <v>6009.1200000000008</v>
      </c>
      <c r="DA663" s="267">
        <f t="shared" si="514"/>
        <v>6009.1200000000008</v>
      </c>
      <c r="DB663" s="267">
        <f t="shared" si="514"/>
        <v>6009.1200000000008</v>
      </c>
      <c r="DC663" s="267">
        <f t="shared" si="514"/>
        <v>6009.1200000000008</v>
      </c>
      <c r="DD663" s="269"/>
      <c r="DE663" s="269"/>
      <c r="DF663" s="269"/>
      <c r="DG663" s="148">
        <v>0</v>
      </c>
      <c r="DH663" s="55">
        <v>20</v>
      </c>
      <c r="DI663" s="67" t="s">
        <v>531</v>
      </c>
      <c r="DJ663" s="57">
        <v>0</v>
      </c>
      <c r="DK663" s="57">
        <v>120182.40000000001</v>
      </c>
      <c r="DL663" s="57">
        <v>114173.28000000001</v>
      </c>
      <c r="DM663" s="57">
        <v>108164.16000000002</v>
      </c>
      <c r="DN663" s="57">
        <v>102155.04000000002</v>
      </c>
      <c r="DO663" s="57">
        <v>0</v>
      </c>
      <c r="DP663" s="58">
        <v>1562.3712</v>
      </c>
      <c r="DQ663" s="58">
        <v>1484.2526400000002</v>
      </c>
      <c r="DR663" s="58">
        <v>1406.1340800000003</v>
      </c>
      <c r="DS663" s="58">
        <v>1328.0155200000002</v>
      </c>
    </row>
    <row r="664" spans="1:123" x14ac:dyDescent="0.25">
      <c r="A664" s="30" t="s">
        <v>1889</v>
      </c>
      <c r="B664" s="65">
        <v>9000236</v>
      </c>
      <c r="C664" s="66"/>
      <c r="D664" s="67" t="s">
        <v>1890</v>
      </c>
      <c r="E664" s="34" t="s">
        <v>675</v>
      </c>
      <c r="F664" s="34">
        <v>0</v>
      </c>
      <c r="G664" s="34" t="s">
        <v>479</v>
      </c>
      <c r="H664" s="34" t="s">
        <v>54</v>
      </c>
      <c r="I664" s="34" t="s">
        <v>490</v>
      </c>
      <c r="J664" s="34" t="s">
        <v>86</v>
      </c>
      <c r="K664" s="34" t="s">
        <v>529</v>
      </c>
      <c r="L664" s="34" t="s">
        <v>467</v>
      </c>
      <c r="M664" s="36">
        <v>1.04</v>
      </c>
      <c r="N664" s="69" t="s">
        <v>680</v>
      </c>
      <c r="O664" s="69" t="s">
        <v>58</v>
      </c>
      <c r="P664" s="37" t="s">
        <v>493</v>
      </c>
      <c r="Q664" s="38">
        <v>2020</v>
      </c>
      <c r="R664" s="39" t="s">
        <v>470</v>
      </c>
      <c r="S664" s="37" t="s">
        <v>686</v>
      </c>
      <c r="T664" s="39" t="s">
        <v>494</v>
      </c>
      <c r="U664" s="39" t="s">
        <v>495</v>
      </c>
      <c r="V664" s="39" t="s">
        <v>687</v>
      </c>
      <c r="W664" s="40" t="s">
        <v>467</v>
      </c>
      <c r="X664" s="40" t="s">
        <v>680</v>
      </c>
      <c r="Y664" s="86"/>
      <c r="Z664" s="274">
        <v>112924.39</v>
      </c>
      <c r="AA664" s="42"/>
      <c r="AB664" s="43">
        <v>100900</v>
      </c>
      <c r="AC664" s="43">
        <v>0</v>
      </c>
      <c r="AD664" s="43"/>
      <c r="AE664" s="43">
        <v>0</v>
      </c>
      <c r="AF664" s="44"/>
      <c r="AG664" s="45">
        <f t="shared" si="488"/>
        <v>-12025</v>
      </c>
      <c r="AH664" s="45">
        <f t="shared" si="489"/>
        <v>-12025</v>
      </c>
      <c r="AI664" s="45">
        <f t="shared" si="492"/>
        <v>100899.39</v>
      </c>
      <c r="AJ664" s="256">
        <v>-12025</v>
      </c>
      <c r="AK664" s="46">
        <v>0</v>
      </c>
      <c r="AL664" s="46">
        <f t="shared" si="496"/>
        <v>0</v>
      </c>
      <c r="AM664" s="46">
        <v>0</v>
      </c>
      <c r="AN664" s="46">
        <f t="shared" si="463"/>
        <v>0</v>
      </c>
      <c r="AO664" s="46">
        <v>0</v>
      </c>
      <c r="AP664" s="46">
        <f t="shared" si="482"/>
        <v>0</v>
      </c>
      <c r="AQ664" s="46">
        <v>0</v>
      </c>
      <c r="AR664" s="46">
        <f t="shared" si="483"/>
        <v>0</v>
      </c>
      <c r="AS664" s="46">
        <v>0</v>
      </c>
      <c r="AT664" s="46">
        <f t="shared" si="484"/>
        <v>0</v>
      </c>
      <c r="AU664" s="46">
        <v>0</v>
      </c>
      <c r="AV664" s="46">
        <f t="shared" si="485"/>
        <v>0</v>
      </c>
      <c r="AW664" s="46">
        <v>0</v>
      </c>
      <c r="AX664" s="46">
        <f t="shared" si="497"/>
        <v>0</v>
      </c>
      <c r="AY664" s="46">
        <v>0</v>
      </c>
      <c r="AZ664" s="46">
        <f t="shared" si="464"/>
        <v>0</v>
      </c>
      <c r="BA664" s="46">
        <v>0</v>
      </c>
      <c r="BB664" s="46">
        <f t="shared" si="498"/>
        <v>0</v>
      </c>
      <c r="BC664" s="46">
        <v>0</v>
      </c>
      <c r="BD664" s="46">
        <f t="shared" si="499"/>
        <v>0</v>
      </c>
      <c r="BE664" s="46">
        <v>0</v>
      </c>
      <c r="BF664" s="46">
        <f t="shared" si="500"/>
        <v>0</v>
      </c>
      <c r="BG664" s="46">
        <v>0</v>
      </c>
      <c r="BH664" s="46">
        <f t="shared" si="501"/>
        <v>0</v>
      </c>
      <c r="BI664" s="46">
        <v>0</v>
      </c>
      <c r="BJ664" s="46">
        <f t="shared" si="502"/>
        <v>0</v>
      </c>
      <c r="BK664" s="46">
        <v>0</v>
      </c>
      <c r="BL664" s="46">
        <f t="shared" si="503"/>
        <v>0</v>
      </c>
      <c r="BM664" s="46">
        <v>0</v>
      </c>
      <c r="BN664" s="46">
        <f t="shared" si="504"/>
        <v>0</v>
      </c>
      <c r="BO664" s="46">
        <v>0</v>
      </c>
      <c r="BP664" s="46">
        <f t="shared" si="505"/>
        <v>0</v>
      </c>
      <c r="BQ664" s="46">
        <v>0</v>
      </c>
      <c r="BR664" s="46">
        <f t="shared" si="506"/>
        <v>0</v>
      </c>
      <c r="BS664" s="46">
        <v>0</v>
      </c>
      <c r="BT664" s="46">
        <f t="shared" si="507"/>
        <v>0</v>
      </c>
      <c r="BU664" s="46">
        <v>0</v>
      </c>
      <c r="BV664" s="46">
        <f t="shared" si="508"/>
        <v>0</v>
      </c>
      <c r="BW664" s="46">
        <v>0</v>
      </c>
      <c r="BX664" s="46">
        <f t="shared" si="509"/>
        <v>0</v>
      </c>
      <c r="BY664" s="46">
        <v>0</v>
      </c>
      <c r="BZ664" s="46">
        <f t="shared" si="510"/>
        <v>0</v>
      </c>
      <c r="CA664" s="47">
        <v>0</v>
      </c>
      <c r="CB664" s="46">
        <f t="shared" si="511"/>
        <v>0</v>
      </c>
      <c r="CC664" s="48">
        <v>0</v>
      </c>
      <c r="CD664" s="46">
        <f t="shared" si="512"/>
        <v>0</v>
      </c>
      <c r="CE664" s="264">
        <v>25</v>
      </c>
      <c r="CF664" s="50">
        <f t="shared" si="491"/>
        <v>4035.9755999999998</v>
      </c>
      <c r="CG664" s="147">
        <v>96863.596800000028</v>
      </c>
      <c r="CH664" s="267"/>
      <c r="CI664" s="268"/>
      <c r="CJ664" s="269">
        <f t="shared" si="515"/>
        <v>4035.9755999999998</v>
      </c>
      <c r="CK664" s="269">
        <f t="shared" si="515"/>
        <v>4035.9755999999998</v>
      </c>
      <c r="CL664" s="269">
        <f t="shared" si="515"/>
        <v>4035.9755999999998</v>
      </c>
      <c r="CM664" s="269">
        <f>$CF664</f>
        <v>4035.9755999999998</v>
      </c>
      <c r="CN664" s="269">
        <f>$CF664</f>
        <v>4035.9755999999998</v>
      </c>
      <c r="CO664" s="269">
        <f t="shared" si="514"/>
        <v>4035.9755999999998</v>
      </c>
      <c r="CP664" s="269">
        <f t="shared" si="514"/>
        <v>4035.9755999999998</v>
      </c>
      <c r="CQ664" s="269">
        <f t="shared" si="514"/>
        <v>4035.9755999999998</v>
      </c>
      <c r="CR664" s="269">
        <f t="shared" si="514"/>
        <v>4035.9755999999998</v>
      </c>
      <c r="CS664" s="269">
        <f t="shared" si="514"/>
        <v>4035.9755999999998</v>
      </c>
      <c r="CT664" s="269">
        <f t="shared" si="514"/>
        <v>4035.9755999999998</v>
      </c>
      <c r="CU664" s="269">
        <f t="shared" si="514"/>
        <v>4035.9755999999998</v>
      </c>
      <c r="CV664" s="269">
        <f t="shared" si="514"/>
        <v>4035.9755999999998</v>
      </c>
      <c r="CW664" s="269">
        <f t="shared" si="514"/>
        <v>4035.9755999999998</v>
      </c>
      <c r="CX664" s="269">
        <f t="shared" si="514"/>
        <v>4035.9755999999998</v>
      </c>
      <c r="CY664" s="269">
        <f t="shared" si="514"/>
        <v>4035.9755999999998</v>
      </c>
      <c r="CZ664" s="269">
        <f t="shared" si="514"/>
        <v>4035.9755999999998</v>
      </c>
      <c r="DA664" s="269">
        <f t="shared" si="514"/>
        <v>4035.9755999999998</v>
      </c>
      <c r="DB664" s="269">
        <f t="shared" si="514"/>
        <v>4035.9755999999998</v>
      </c>
      <c r="DC664" s="269">
        <f t="shared" si="514"/>
        <v>4035.9755999999998</v>
      </c>
      <c r="DD664" s="269">
        <f>$CF664</f>
        <v>4035.9755999999998</v>
      </c>
      <c r="DE664" s="269">
        <f>$CF664</f>
        <v>4035.9755999999998</v>
      </c>
      <c r="DF664" s="269">
        <f>$CF664</f>
        <v>4035.9755999999998</v>
      </c>
      <c r="DG664" s="148">
        <v>4035.9831999999733</v>
      </c>
      <c r="DH664" s="55">
        <v>24</v>
      </c>
      <c r="DI664" s="67" t="s">
        <v>531</v>
      </c>
      <c r="DJ664" s="57">
        <v>100899.58</v>
      </c>
      <c r="DK664" s="57">
        <v>96863.596799999999</v>
      </c>
      <c r="DL664" s="57">
        <v>92827.613599999997</v>
      </c>
      <c r="DM664" s="57">
        <v>88791.630399999995</v>
      </c>
      <c r="DN664" s="57">
        <v>84755.647199999992</v>
      </c>
      <c r="DO664" s="57">
        <v>1210.7949599999999</v>
      </c>
      <c r="DP664" s="58">
        <v>1259.2267584000001</v>
      </c>
      <c r="DQ664" s="58">
        <v>1206.7589767999998</v>
      </c>
      <c r="DR664" s="58">
        <v>1154.2911951999999</v>
      </c>
      <c r="DS664" s="58">
        <v>1101.8234135999999</v>
      </c>
    </row>
    <row r="665" spans="1:123" x14ac:dyDescent="0.25">
      <c r="A665" s="30" t="s">
        <v>1891</v>
      </c>
      <c r="B665" s="65">
        <v>9000240</v>
      </c>
      <c r="C665" s="66"/>
      <c r="D665" s="67" t="s">
        <v>1892</v>
      </c>
      <c r="E665" s="34" t="s">
        <v>675</v>
      </c>
      <c r="F665" s="34" t="s">
        <v>1247</v>
      </c>
      <c r="G665" s="34" t="s">
        <v>1248</v>
      </c>
      <c r="H665" s="34" t="s">
        <v>677</v>
      </c>
      <c r="I665" s="34" t="s">
        <v>1156</v>
      </c>
      <c r="J665" s="34" t="s">
        <v>204</v>
      </c>
      <c r="K665" s="34" t="s">
        <v>529</v>
      </c>
      <c r="L665" s="34" t="s">
        <v>649</v>
      </c>
      <c r="M665" s="36">
        <v>1.04</v>
      </c>
      <c r="N665" s="69" t="s">
        <v>680</v>
      </c>
      <c r="O665" s="69" t="s">
        <v>30</v>
      </c>
      <c r="P665" s="37" t="s">
        <v>493</v>
      </c>
      <c r="Q665" s="38">
        <v>2021</v>
      </c>
      <c r="R665" s="39" t="s">
        <v>470</v>
      </c>
      <c r="S665" s="37" t="s">
        <v>469</v>
      </c>
      <c r="T665" s="39" t="s">
        <v>494</v>
      </c>
      <c r="U665" s="39" t="s">
        <v>495</v>
      </c>
      <c r="V665" s="39" t="s">
        <v>496</v>
      </c>
      <c r="W665" s="40" t="s">
        <v>1157</v>
      </c>
      <c r="X665" s="40" t="s">
        <v>680</v>
      </c>
      <c r="Y665" s="41"/>
      <c r="Z665" s="274">
        <v>22296.21</v>
      </c>
      <c r="AA665" s="42"/>
      <c r="AB665" s="43">
        <v>75757</v>
      </c>
      <c r="AC665" s="43">
        <v>0</v>
      </c>
      <c r="AD665" s="43"/>
      <c r="AE665" s="43">
        <v>0</v>
      </c>
      <c r="AF665" s="44"/>
      <c r="AG665" s="45">
        <f t="shared" si="488"/>
        <v>53461</v>
      </c>
      <c r="AH665" s="45">
        <f t="shared" si="489"/>
        <v>53461</v>
      </c>
      <c r="AI665" s="45">
        <f t="shared" si="492"/>
        <v>75757.209999999992</v>
      </c>
      <c r="AJ665" s="46">
        <v>53461</v>
      </c>
      <c r="AK665" s="46">
        <v>0</v>
      </c>
      <c r="AL665" s="46">
        <f t="shared" si="496"/>
        <v>0</v>
      </c>
      <c r="AM665" s="46">
        <v>0</v>
      </c>
      <c r="AN665" s="46">
        <f t="shared" si="463"/>
        <v>0</v>
      </c>
      <c r="AO665" s="46">
        <v>0</v>
      </c>
      <c r="AP665" s="46">
        <f t="shared" si="482"/>
        <v>0</v>
      </c>
      <c r="AQ665" s="46">
        <v>0</v>
      </c>
      <c r="AR665" s="46">
        <f t="shared" si="483"/>
        <v>0</v>
      </c>
      <c r="AS665" s="46">
        <v>0</v>
      </c>
      <c r="AT665" s="46">
        <f t="shared" si="484"/>
        <v>0</v>
      </c>
      <c r="AU665" s="46">
        <v>0</v>
      </c>
      <c r="AV665" s="46">
        <f t="shared" si="485"/>
        <v>0</v>
      </c>
      <c r="AW665" s="46">
        <v>0</v>
      </c>
      <c r="AX665" s="46">
        <f t="shared" si="497"/>
        <v>0</v>
      </c>
      <c r="AY665" s="46">
        <v>0</v>
      </c>
      <c r="AZ665" s="46">
        <f t="shared" si="464"/>
        <v>0</v>
      </c>
      <c r="BA665" s="46">
        <v>0</v>
      </c>
      <c r="BB665" s="46">
        <f t="shared" si="498"/>
        <v>0</v>
      </c>
      <c r="BC665" s="46">
        <v>0</v>
      </c>
      <c r="BD665" s="46">
        <f t="shared" si="499"/>
        <v>0</v>
      </c>
      <c r="BE665" s="46">
        <v>0</v>
      </c>
      <c r="BF665" s="46">
        <f t="shared" si="500"/>
        <v>0</v>
      </c>
      <c r="BG665" s="46">
        <v>0</v>
      </c>
      <c r="BH665" s="46">
        <f t="shared" si="501"/>
        <v>0</v>
      </c>
      <c r="BI665" s="46">
        <v>0</v>
      </c>
      <c r="BJ665" s="46">
        <f t="shared" si="502"/>
        <v>0</v>
      </c>
      <c r="BK665" s="46">
        <v>0</v>
      </c>
      <c r="BL665" s="46">
        <f t="shared" si="503"/>
        <v>0</v>
      </c>
      <c r="BM665" s="46">
        <v>0</v>
      </c>
      <c r="BN665" s="46">
        <f t="shared" si="504"/>
        <v>0</v>
      </c>
      <c r="BO665" s="46">
        <v>0</v>
      </c>
      <c r="BP665" s="46">
        <f t="shared" si="505"/>
        <v>0</v>
      </c>
      <c r="BQ665" s="46">
        <v>0</v>
      </c>
      <c r="BR665" s="46">
        <f t="shared" si="506"/>
        <v>0</v>
      </c>
      <c r="BS665" s="46">
        <v>0</v>
      </c>
      <c r="BT665" s="46">
        <f t="shared" si="507"/>
        <v>0</v>
      </c>
      <c r="BU665" s="46">
        <v>0</v>
      </c>
      <c r="BV665" s="46">
        <f t="shared" si="508"/>
        <v>0</v>
      </c>
      <c r="BW665" s="46">
        <v>0</v>
      </c>
      <c r="BX665" s="46">
        <f t="shared" si="509"/>
        <v>0</v>
      </c>
      <c r="BY665" s="46">
        <v>0</v>
      </c>
      <c r="BZ665" s="46">
        <f t="shared" si="510"/>
        <v>0</v>
      </c>
      <c r="CA665" s="47">
        <v>0</v>
      </c>
      <c r="CB665" s="46">
        <f t="shared" si="511"/>
        <v>0</v>
      </c>
      <c r="CC665" s="48">
        <v>0</v>
      </c>
      <c r="CD665" s="46">
        <f t="shared" si="512"/>
        <v>0</v>
      </c>
      <c r="CE665" s="264">
        <v>10</v>
      </c>
      <c r="CF665" s="50">
        <f t="shared" si="491"/>
        <v>7575.7209999999995</v>
      </c>
      <c r="CG665" s="147">
        <v>75756.999999999985</v>
      </c>
      <c r="CH665" s="267"/>
      <c r="CI665" s="268"/>
      <c r="CJ665" s="269">
        <f t="shared" si="515"/>
        <v>7575.7209999999995</v>
      </c>
      <c r="CK665" s="269">
        <f t="shared" si="515"/>
        <v>7575.7209999999995</v>
      </c>
      <c r="CL665" s="269">
        <f t="shared" si="515"/>
        <v>7575.7209999999995</v>
      </c>
      <c r="CM665" s="269">
        <f>$CF665</f>
        <v>7575.7209999999995</v>
      </c>
      <c r="CN665" s="269">
        <f>$CF665</f>
        <v>7575.7209999999995</v>
      </c>
      <c r="CO665" s="269">
        <f t="shared" si="514"/>
        <v>7575.7209999999995</v>
      </c>
      <c r="CP665" s="269">
        <f t="shared" si="514"/>
        <v>7575.7209999999995</v>
      </c>
      <c r="CQ665" s="269">
        <f t="shared" si="514"/>
        <v>7575.7209999999995</v>
      </c>
      <c r="CR665" s="269">
        <f t="shared" si="514"/>
        <v>7575.7209999999995</v>
      </c>
      <c r="CS665" s="269">
        <f t="shared" si="514"/>
        <v>7575.7209999999995</v>
      </c>
      <c r="CT665" s="269"/>
      <c r="CU665" s="269"/>
      <c r="CV665" s="269"/>
      <c r="CW665" s="269"/>
      <c r="CX665" s="269"/>
      <c r="CY665" s="269"/>
      <c r="CZ665" s="269"/>
      <c r="DA665" s="269"/>
      <c r="DB665" s="269"/>
      <c r="DC665" s="269"/>
      <c r="DD665" s="269"/>
      <c r="DE665" s="269"/>
      <c r="DF665" s="269"/>
      <c r="DG665" s="148">
        <v>0</v>
      </c>
      <c r="DH665" s="55">
        <v>10</v>
      </c>
      <c r="DI665" s="67" t="s">
        <v>531</v>
      </c>
      <c r="DJ665" s="57">
        <v>75757</v>
      </c>
      <c r="DK665" s="57">
        <v>68181.3</v>
      </c>
      <c r="DL665" s="57">
        <v>60605.600000000006</v>
      </c>
      <c r="DM665" s="57">
        <v>53029.900000000009</v>
      </c>
      <c r="DN665" s="57">
        <v>45454.200000000012</v>
      </c>
      <c r="DO665" s="57">
        <v>909.08400000000006</v>
      </c>
      <c r="DP665" s="58">
        <v>886.3569</v>
      </c>
      <c r="DQ665" s="58">
        <v>787.87279999999998</v>
      </c>
      <c r="DR665" s="58">
        <v>689.38870000000009</v>
      </c>
      <c r="DS665" s="58">
        <v>590.90460000000007</v>
      </c>
    </row>
    <row r="666" spans="1:123" x14ac:dyDescent="0.25">
      <c r="A666" s="30" t="s">
        <v>1893</v>
      </c>
      <c r="B666" s="65">
        <v>9000241</v>
      </c>
      <c r="C666" s="66"/>
      <c r="D666" s="67" t="s">
        <v>1894</v>
      </c>
      <c r="E666" s="34" t="s">
        <v>675</v>
      </c>
      <c r="F666" s="34" t="s">
        <v>1247</v>
      </c>
      <c r="G666" s="34" t="s">
        <v>1248</v>
      </c>
      <c r="H666" s="34" t="s">
        <v>677</v>
      </c>
      <c r="I666" s="34" t="s">
        <v>1156</v>
      </c>
      <c r="J666" s="34" t="s">
        <v>204</v>
      </c>
      <c r="K666" s="34" t="s">
        <v>529</v>
      </c>
      <c r="L666" s="34" t="s">
        <v>649</v>
      </c>
      <c r="M666" s="36">
        <v>1.04</v>
      </c>
      <c r="N666" s="69" t="s">
        <v>680</v>
      </c>
      <c r="O666" s="69" t="s">
        <v>30</v>
      </c>
      <c r="P666" s="37" t="s">
        <v>493</v>
      </c>
      <c r="Q666" s="38">
        <v>2021</v>
      </c>
      <c r="R666" s="39" t="s">
        <v>470</v>
      </c>
      <c r="S666" s="37" t="s">
        <v>686</v>
      </c>
      <c r="T666" s="39" t="s">
        <v>494</v>
      </c>
      <c r="U666" s="39" t="s">
        <v>495</v>
      </c>
      <c r="V666" s="39" t="s">
        <v>687</v>
      </c>
      <c r="W666" s="40" t="s">
        <v>1157</v>
      </c>
      <c r="X666" s="40" t="s">
        <v>680</v>
      </c>
      <c r="Y666" s="86"/>
      <c r="Z666" s="274">
        <v>800</v>
      </c>
      <c r="AA666" s="42"/>
      <c r="AB666" s="43">
        <v>51968</v>
      </c>
      <c r="AC666" s="43">
        <v>0</v>
      </c>
      <c r="AD666" s="43"/>
      <c r="AE666" s="43">
        <v>0</v>
      </c>
      <c r="AF666" s="44"/>
      <c r="AG666" s="45">
        <f t="shared" si="488"/>
        <v>51168</v>
      </c>
      <c r="AH666" s="45">
        <f t="shared" si="489"/>
        <v>51168</v>
      </c>
      <c r="AI666" s="45">
        <f t="shared" si="492"/>
        <v>51968</v>
      </c>
      <c r="AJ666" s="46">
        <v>51168</v>
      </c>
      <c r="AK666" s="46">
        <v>0</v>
      </c>
      <c r="AL666" s="46">
        <f t="shared" si="496"/>
        <v>0</v>
      </c>
      <c r="AM666" s="46">
        <v>0</v>
      </c>
      <c r="AN666" s="46">
        <f t="shared" si="463"/>
        <v>0</v>
      </c>
      <c r="AO666" s="46">
        <v>0</v>
      </c>
      <c r="AP666" s="46">
        <f t="shared" si="482"/>
        <v>0</v>
      </c>
      <c r="AQ666" s="46">
        <v>0</v>
      </c>
      <c r="AR666" s="46">
        <f t="shared" si="483"/>
        <v>0</v>
      </c>
      <c r="AS666" s="46">
        <v>0</v>
      </c>
      <c r="AT666" s="46">
        <f t="shared" si="484"/>
        <v>0</v>
      </c>
      <c r="AU666" s="46">
        <v>0</v>
      </c>
      <c r="AV666" s="46">
        <f t="shared" si="485"/>
        <v>0</v>
      </c>
      <c r="AW666" s="46">
        <v>0</v>
      </c>
      <c r="AX666" s="46">
        <f t="shared" si="497"/>
        <v>0</v>
      </c>
      <c r="AY666" s="46">
        <v>0</v>
      </c>
      <c r="AZ666" s="46">
        <f t="shared" si="464"/>
        <v>0</v>
      </c>
      <c r="BA666" s="46">
        <v>0</v>
      </c>
      <c r="BB666" s="46">
        <f t="shared" si="498"/>
        <v>0</v>
      </c>
      <c r="BC666" s="46">
        <v>0</v>
      </c>
      <c r="BD666" s="46">
        <f t="shared" si="499"/>
        <v>0</v>
      </c>
      <c r="BE666" s="46">
        <v>0</v>
      </c>
      <c r="BF666" s="46">
        <f t="shared" si="500"/>
        <v>0</v>
      </c>
      <c r="BG666" s="46">
        <v>0</v>
      </c>
      <c r="BH666" s="46">
        <f t="shared" si="501"/>
        <v>0</v>
      </c>
      <c r="BI666" s="46">
        <v>0</v>
      </c>
      <c r="BJ666" s="46">
        <f t="shared" si="502"/>
        <v>0</v>
      </c>
      <c r="BK666" s="46">
        <v>0</v>
      </c>
      <c r="BL666" s="46">
        <f t="shared" si="503"/>
        <v>0</v>
      </c>
      <c r="BM666" s="46">
        <v>0</v>
      </c>
      <c r="BN666" s="46">
        <f t="shared" si="504"/>
        <v>0</v>
      </c>
      <c r="BO666" s="46">
        <v>0</v>
      </c>
      <c r="BP666" s="46">
        <f t="shared" si="505"/>
        <v>0</v>
      </c>
      <c r="BQ666" s="46">
        <v>0</v>
      </c>
      <c r="BR666" s="46">
        <f t="shared" si="506"/>
        <v>0</v>
      </c>
      <c r="BS666" s="46">
        <v>0</v>
      </c>
      <c r="BT666" s="46">
        <f t="shared" si="507"/>
        <v>0</v>
      </c>
      <c r="BU666" s="46">
        <v>0</v>
      </c>
      <c r="BV666" s="46">
        <f t="shared" si="508"/>
        <v>0</v>
      </c>
      <c r="BW666" s="46">
        <v>0</v>
      </c>
      <c r="BX666" s="46">
        <f t="shared" si="509"/>
        <v>0</v>
      </c>
      <c r="BY666" s="46">
        <v>0</v>
      </c>
      <c r="BZ666" s="46">
        <f t="shared" si="510"/>
        <v>0</v>
      </c>
      <c r="CA666" s="47">
        <v>0</v>
      </c>
      <c r="CB666" s="46">
        <f t="shared" si="511"/>
        <v>0</v>
      </c>
      <c r="CC666" s="48">
        <v>0</v>
      </c>
      <c r="CD666" s="46">
        <f t="shared" si="512"/>
        <v>0</v>
      </c>
      <c r="CE666" s="264">
        <v>15</v>
      </c>
      <c r="CF666" s="50">
        <f t="shared" si="491"/>
        <v>3464.5333333333333</v>
      </c>
      <c r="CG666" s="147">
        <v>51968</v>
      </c>
      <c r="CH666" s="267"/>
      <c r="CI666" s="267"/>
      <c r="CJ666" s="267">
        <f t="shared" si="515"/>
        <v>3464.5333333333333</v>
      </c>
      <c r="CK666" s="267">
        <f t="shared" si="515"/>
        <v>3464.5333333333333</v>
      </c>
      <c r="CL666" s="267">
        <f t="shared" si="515"/>
        <v>3464.5333333333333</v>
      </c>
      <c r="CM666" s="267">
        <f>$CF666</f>
        <v>3464.5333333333333</v>
      </c>
      <c r="CN666" s="267">
        <f>$CF666</f>
        <v>3464.5333333333333</v>
      </c>
      <c r="CO666" s="267">
        <f t="shared" si="514"/>
        <v>3464.5333333333333</v>
      </c>
      <c r="CP666" s="267">
        <f t="shared" si="514"/>
        <v>3464.5333333333333</v>
      </c>
      <c r="CQ666" s="267">
        <f t="shared" si="514"/>
        <v>3464.5333333333333</v>
      </c>
      <c r="CR666" s="267">
        <f t="shared" si="514"/>
        <v>3464.5333333333333</v>
      </c>
      <c r="CS666" s="267">
        <f t="shared" si="514"/>
        <v>3464.5333333333333</v>
      </c>
      <c r="CT666" s="267">
        <f>$CF666</f>
        <v>3464.5333333333333</v>
      </c>
      <c r="CU666" s="267">
        <f>$CF666</f>
        <v>3464.5333333333333</v>
      </c>
      <c r="CV666" s="267">
        <f>$CF666</f>
        <v>3464.5333333333333</v>
      </c>
      <c r="CW666" s="267">
        <f>$CF666</f>
        <v>3464.5333333333333</v>
      </c>
      <c r="CX666" s="267">
        <f>$CF666</f>
        <v>3464.5333333333333</v>
      </c>
      <c r="CY666" s="269"/>
      <c r="CZ666" s="269"/>
      <c r="DA666" s="269"/>
      <c r="DB666" s="269"/>
      <c r="DC666" s="269"/>
      <c r="DD666" s="269"/>
      <c r="DE666" s="269"/>
      <c r="DF666" s="269"/>
      <c r="DG666" s="148">
        <v>0</v>
      </c>
      <c r="DH666" s="55">
        <v>15</v>
      </c>
      <c r="DI666" s="67" t="s">
        <v>531</v>
      </c>
      <c r="DJ666" s="57">
        <v>800</v>
      </c>
      <c r="DK666" s="57">
        <v>51968</v>
      </c>
      <c r="DL666" s="57">
        <v>48503.466666666667</v>
      </c>
      <c r="DM666" s="57">
        <v>45038.933333333334</v>
      </c>
      <c r="DN666" s="57">
        <v>41574.400000000001</v>
      </c>
      <c r="DO666" s="57">
        <v>9.6</v>
      </c>
      <c r="DP666" s="58">
        <v>675.58399999999995</v>
      </c>
      <c r="DQ666" s="58">
        <v>630.54506666666668</v>
      </c>
      <c r="DR666" s="58">
        <v>585.50613333333331</v>
      </c>
      <c r="DS666" s="58">
        <v>540.46720000000005</v>
      </c>
    </row>
    <row r="667" spans="1:123" x14ac:dyDescent="0.25">
      <c r="A667" s="30" t="s">
        <v>1895</v>
      </c>
      <c r="B667" s="65">
        <v>9000242</v>
      </c>
      <c r="C667" s="66"/>
      <c r="D667" s="67" t="s">
        <v>1896</v>
      </c>
      <c r="E667" s="34" t="s">
        <v>675</v>
      </c>
      <c r="F667" s="34" t="s">
        <v>1247</v>
      </c>
      <c r="G667" s="34" t="s">
        <v>479</v>
      </c>
      <c r="H667" s="34" t="s">
        <v>677</v>
      </c>
      <c r="I667" s="34" t="s">
        <v>1156</v>
      </c>
      <c r="J667" s="34" t="s">
        <v>204</v>
      </c>
      <c r="K667" s="34" t="s">
        <v>529</v>
      </c>
      <c r="L667" s="34" t="s">
        <v>649</v>
      </c>
      <c r="M667" s="36">
        <v>1.04</v>
      </c>
      <c r="N667" s="69" t="s">
        <v>680</v>
      </c>
      <c r="O667" s="69" t="s">
        <v>30</v>
      </c>
      <c r="P667" s="37" t="s">
        <v>493</v>
      </c>
      <c r="Q667" s="38">
        <v>2021</v>
      </c>
      <c r="R667" s="39" t="s">
        <v>470</v>
      </c>
      <c r="S667" s="37" t="s">
        <v>686</v>
      </c>
      <c r="T667" s="39" t="s">
        <v>494</v>
      </c>
      <c r="U667" s="39" t="s">
        <v>495</v>
      </c>
      <c r="V667" s="39" t="s">
        <v>687</v>
      </c>
      <c r="W667" s="40" t="s">
        <v>467</v>
      </c>
      <c r="X667" s="40" t="s">
        <v>680</v>
      </c>
      <c r="Y667" s="86"/>
      <c r="Z667" s="274">
        <v>15621.66</v>
      </c>
      <c r="AA667" s="42"/>
      <c r="AB667" s="43">
        <v>58825.979999999996</v>
      </c>
      <c r="AC667" s="43">
        <v>0</v>
      </c>
      <c r="AD667" s="43"/>
      <c r="AE667" s="43">
        <v>0</v>
      </c>
      <c r="AF667" s="44"/>
      <c r="AG667" s="45">
        <f t="shared" si="488"/>
        <v>45079</v>
      </c>
      <c r="AH667" s="45">
        <f t="shared" si="489"/>
        <v>46882.16</v>
      </c>
      <c r="AI667" s="45">
        <f t="shared" si="492"/>
        <v>62503.820000000007</v>
      </c>
      <c r="AJ667" s="73">
        <v>0</v>
      </c>
      <c r="AK667" s="73">
        <v>45079</v>
      </c>
      <c r="AL667" s="46">
        <f t="shared" si="496"/>
        <v>46882.16</v>
      </c>
      <c r="AM667" s="46">
        <v>0</v>
      </c>
      <c r="AN667" s="46">
        <f t="shared" si="463"/>
        <v>0</v>
      </c>
      <c r="AO667" s="46">
        <v>0</v>
      </c>
      <c r="AP667" s="46">
        <f t="shared" si="482"/>
        <v>0</v>
      </c>
      <c r="AQ667" s="46">
        <v>0</v>
      </c>
      <c r="AR667" s="46">
        <f t="shared" si="483"/>
        <v>0</v>
      </c>
      <c r="AS667" s="46">
        <v>0</v>
      </c>
      <c r="AT667" s="46">
        <f t="shared" si="484"/>
        <v>0</v>
      </c>
      <c r="AU667" s="46">
        <v>0</v>
      </c>
      <c r="AV667" s="46">
        <f t="shared" si="485"/>
        <v>0</v>
      </c>
      <c r="AW667" s="46">
        <v>0</v>
      </c>
      <c r="AX667" s="46">
        <f t="shared" si="497"/>
        <v>0</v>
      </c>
      <c r="AY667" s="46">
        <v>0</v>
      </c>
      <c r="AZ667" s="46">
        <f t="shared" si="464"/>
        <v>0</v>
      </c>
      <c r="BA667" s="46">
        <v>0</v>
      </c>
      <c r="BB667" s="46">
        <f t="shared" si="498"/>
        <v>0</v>
      </c>
      <c r="BC667" s="46">
        <v>0</v>
      </c>
      <c r="BD667" s="46">
        <f t="shared" si="499"/>
        <v>0</v>
      </c>
      <c r="BE667" s="46">
        <v>0</v>
      </c>
      <c r="BF667" s="46">
        <f t="shared" si="500"/>
        <v>0</v>
      </c>
      <c r="BG667" s="46">
        <v>0</v>
      </c>
      <c r="BH667" s="46">
        <f t="shared" si="501"/>
        <v>0</v>
      </c>
      <c r="BI667" s="46">
        <v>0</v>
      </c>
      <c r="BJ667" s="46">
        <f t="shared" si="502"/>
        <v>0</v>
      </c>
      <c r="BK667" s="46">
        <v>0</v>
      </c>
      <c r="BL667" s="46">
        <f t="shared" si="503"/>
        <v>0</v>
      </c>
      <c r="BM667" s="46">
        <v>0</v>
      </c>
      <c r="BN667" s="46">
        <f t="shared" si="504"/>
        <v>0</v>
      </c>
      <c r="BO667" s="46">
        <v>0</v>
      </c>
      <c r="BP667" s="46">
        <f t="shared" si="505"/>
        <v>0</v>
      </c>
      <c r="BQ667" s="46">
        <v>0</v>
      </c>
      <c r="BR667" s="46">
        <f t="shared" si="506"/>
        <v>0</v>
      </c>
      <c r="BS667" s="46">
        <v>0</v>
      </c>
      <c r="BT667" s="46">
        <f t="shared" si="507"/>
        <v>0</v>
      </c>
      <c r="BU667" s="46">
        <v>0</v>
      </c>
      <c r="BV667" s="46">
        <f t="shared" si="508"/>
        <v>0</v>
      </c>
      <c r="BW667" s="46">
        <v>0</v>
      </c>
      <c r="BX667" s="46">
        <f t="shared" si="509"/>
        <v>0</v>
      </c>
      <c r="BY667" s="46">
        <v>0</v>
      </c>
      <c r="BZ667" s="46">
        <f t="shared" si="510"/>
        <v>0</v>
      </c>
      <c r="CA667" s="47">
        <v>0</v>
      </c>
      <c r="CB667" s="46">
        <f t="shared" si="511"/>
        <v>0</v>
      </c>
      <c r="CC667" s="48">
        <v>0</v>
      </c>
      <c r="CD667" s="46">
        <f t="shared" si="512"/>
        <v>0</v>
      </c>
      <c r="CE667" s="264">
        <v>10</v>
      </c>
      <c r="CF667" s="50">
        <f t="shared" si="491"/>
        <v>6250.3820000000005</v>
      </c>
      <c r="CG667" s="149">
        <v>58825.979999999989</v>
      </c>
      <c r="CH667" s="267"/>
      <c r="CI667" s="267"/>
      <c r="CJ667" s="267"/>
      <c r="CK667" s="267">
        <f t="shared" ref="CK667:CU671" si="517">$CF667</f>
        <v>6250.3820000000005</v>
      </c>
      <c r="CL667" s="267">
        <f t="shared" si="517"/>
        <v>6250.3820000000005</v>
      </c>
      <c r="CM667" s="267">
        <f t="shared" si="517"/>
        <v>6250.3820000000005</v>
      </c>
      <c r="CN667" s="267">
        <f t="shared" si="517"/>
        <v>6250.3820000000005</v>
      </c>
      <c r="CO667" s="267">
        <f t="shared" si="514"/>
        <v>6250.3820000000005</v>
      </c>
      <c r="CP667" s="267">
        <f t="shared" si="514"/>
        <v>6250.3820000000005</v>
      </c>
      <c r="CQ667" s="267">
        <f t="shared" si="514"/>
        <v>6250.3820000000005</v>
      </c>
      <c r="CR667" s="267">
        <f t="shared" si="514"/>
        <v>6250.3820000000005</v>
      </c>
      <c r="CS667" s="267">
        <f t="shared" si="514"/>
        <v>6250.3820000000005</v>
      </c>
      <c r="CT667" s="267">
        <f>$CF667</f>
        <v>6250.3820000000005</v>
      </c>
      <c r="CU667" s="267"/>
      <c r="CV667" s="267"/>
      <c r="CW667" s="269"/>
      <c r="CX667" s="269"/>
      <c r="CY667" s="269"/>
      <c r="CZ667" s="269"/>
      <c r="DA667" s="269"/>
      <c r="DB667" s="269"/>
      <c r="DC667" s="269"/>
      <c r="DD667" s="269"/>
      <c r="DE667" s="269"/>
      <c r="DF667" s="269"/>
      <c r="DG667" s="148">
        <v>0</v>
      </c>
      <c r="DH667" s="55">
        <v>10</v>
      </c>
      <c r="DI667" s="67" t="s">
        <v>531</v>
      </c>
      <c r="DJ667" s="57">
        <v>58825.979999999996</v>
      </c>
      <c r="DK667" s="57">
        <v>52943.381999999998</v>
      </c>
      <c r="DL667" s="57">
        <v>47060.784</v>
      </c>
      <c r="DM667" s="57">
        <v>41178.186000000002</v>
      </c>
      <c r="DN667" s="57">
        <v>35295.588000000003</v>
      </c>
      <c r="DO667" s="57">
        <v>705.91175999999996</v>
      </c>
      <c r="DP667" s="58">
        <v>688.26396599999998</v>
      </c>
      <c r="DQ667" s="58">
        <v>611.79019199999993</v>
      </c>
      <c r="DR667" s="58">
        <v>535.316418</v>
      </c>
      <c r="DS667" s="58">
        <v>458.84264400000001</v>
      </c>
    </row>
    <row r="668" spans="1:123" x14ac:dyDescent="0.25">
      <c r="A668" s="30" t="s">
        <v>1897</v>
      </c>
      <c r="B668" s="65">
        <v>9000243</v>
      </c>
      <c r="C668" s="66"/>
      <c r="D668" s="67" t="s">
        <v>1898</v>
      </c>
      <c r="E668" s="34" t="s">
        <v>675</v>
      </c>
      <c r="F668" s="34" t="s">
        <v>1247</v>
      </c>
      <c r="G668" s="34" t="s">
        <v>1248</v>
      </c>
      <c r="H668" s="34" t="s">
        <v>677</v>
      </c>
      <c r="I668" s="34" t="s">
        <v>1156</v>
      </c>
      <c r="J668" s="34" t="s">
        <v>204</v>
      </c>
      <c r="K668" s="34" t="s">
        <v>529</v>
      </c>
      <c r="L668" s="34" t="s">
        <v>649</v>
      </c>
      <c r="M668" s="36">
        <v>1.04</v>
      </c>
      <c r="N668" s="69" t="s">
        <v>680</v>
      </c>
      <c r="O668" s="69" t="s">
        <v>30</v>
      </c>
      <c r="P668" s="37" t="s">
        <v>469</v>
      </c>
      <c r="Q668" s="38">
        <v>2021</v>
      </c>
      <c r="R668" s="39" t="s">
        <v>470</v>
      </c>
      <c r="S668" s="37" t="s">
        <v>469</v>
      </c>
      <c r="T668" s="39" t="s">
        <v>494</v>
      </c>
      <c r="U668" s="39" t="s">
        <v>495</v>
      </c>
      <c r="V668" s="39" t="s">
        <v>496</v>
      </c>
      <c r="W668" s="40" t="s">
        <v>1157</v>
      </c>
      <c r="X668" s="40" t="s">
        <v>680</v>
      </c>
      <c r="Y668" s="41"/>
      <c r="Z668" s="274">
        <v>0</v>
      </c>
      <c r="AA668" s="42"/>
      <c r="AB668" s="43">
        <v>360091.16000000003</v>
      </c>
      <c r="AC668" s="43">
        <v>0</v>
      </c>
      <c r="AD668" s="43"/>
      <c r="AE668" s="43">
        <v>0</v>
      </c>
      <c r="AF668" s="44"/>
      <c r="AG668" s="45">
        <f t="shared" si="488"/>
        <v>360091.16000000003</v>
      </c>
      <c r="AH668" s="45">
        <f t="shared" si="489"/>
        <v>374494.80640000006</v>
      </c>
      <c r="AI668" s="45">
        <f t="shared" si="492"/>
        <v>374494.80640000006</v>
      </c>
      <c r="AJ668" s="46">
        <v>0</v>
      </c>
      <c r="AK668" s="46">
        <v>360091.16000000003</v>
      </c>
      <c r="AL668" s="46">
        <f t="shared" si="496"/>
        <v>374494.80640000006</v>
      </c>
      <c r="AM668" s="46">
        <v>0</v>
      </c>
      <c r="AN668" s="46">
        <f t="shared" si="463"/>
        <v>0</v>
      </c>
      <c r="AO668" s="46">
        <v>0</v>
      </c>
      <c r="AP668" s="46">
        <f t="shared" si="482"/>
        <v>0</v>
      </c>
      <c r="AQ668" s="46">
        <v>0</v>
      </c>
      <c r="AR668" s="46">
        <f t="shared" si="483"/>
        <v>0</v>
      </c>
      <c r="AS668" s="46">
        <v>0</v>
      </c>
      <c r="AT668" s="46">
        <f t="shared" si="484"/>
        <v>0</v>
      </c>
      <c r="AU668" s="46">
        <v>0</v>
      </c>
      <c r="AV668" s="46">
        <f t="shared" si="485"/>
        <v>0</v>
      </c>
      <c r="AW668" s="46">
        <v>0</v>
      </c>
      <c r="AX668" s="46">
        <f t="shared" si="497"/>
        <v>0</v>
      </c>
      <c r="AY668" s="46">
        <v>0</v>
      </c>
      <c r="AZ668" s="46">
        <f t="shared" si="464"/>
        <v>0</v>
      </c>
      <c r="BA668" s="46">
        <v>0</v>
      </c>
      <c r="BB668" s="46">
        <f t="shared" si="498"/>
        <v>0</v>
      </c>
      <c r="BC668" s="46">
        <v>0</v>
      </c>
      <c r="BD668" s="46">
        <f t="shared" si="499"/>
        <v>0</v>
      </c>
      <c r="BE668" s="46">
        <v>0</v>
      </c>
      <c r="BF668" s="46">
        <f t="shared" si="500"/>
        <v>0</v>
      </c>
      <c r="BG668" s="46">
        <v>0</v>
      </c>
      <c r="BH668" s="46">
        <f t="shared" si="501"/>
        <v>0</v>
      </c>
      <c r="BI668" s="46">
        <v>0</v>
      </c>
      <c r="BJ668" s="46">
        <f t="shared" si="502"/>
        <v>0</v>
      </c>
      <c r="BK668" s="46">
        <v>0</v>
      </c>
      <c r="BL668" s="46">
        <f t="shared" si="503"/>
        <v>0</v>
      </c>
      <c r="BM668" s="46">
        <v>0</v>
      </c>
      <c r="BN668" s="46">
        <f t="shared" si="504"/>
        <v>0</v>
      </c>
      <c r="BO668" s="46">
        <v>0</v>
      </c>
      <c r="BP668" s="46">
        <f t="shared" si="505"/>
        <v>0</v>
      </c>
      <c r="BQ668" s="46">
        <v>0</v>
      </c>
      <c r="BR668" s="46">
        <f t="shared" si="506"/>
        <v>0</v>
      </c>
      <c r="BS668" s="46">
        <v>0</v>
      </c>
      <c r="BT668" s="46">
        <f t="shared" si="507"/>
        <v>0</v>
      </c>
      <c r="BU668" s="46">
        <v>0</v>
      </c>
      <c r="BV668" s="46">
        <f t="shared" si="508"/>
        <v>0</v>
      </c>
      <c r="BW668" s="46">
        <v>0</v>
      </c>
      <c r="BX668" s="46">
        <f t="shared" si="509"/>
        <v>0</v>
      </c>
      <c r="BY668" s="46">
        <v>0</v>
      </c>
      <c r="BZ668" s="46">
        <f t="shared" si="510"/>
        <v>0</v>
      </c>
      <c r="CA668" s="47">
        <v>0</v>
      </c>
      <c r="CB668" s="46">
        <f t="shared" si="511"/>
        <v>0</v>
      </c>
      <c r="CC668" s="48">
        <v>0</v>
      </c>
      <c r="CD668" s="46">
        <f t="shared" si="512"/>
        <v>0</v>
      </c>
      <c r="CE668" s="264">
        <v>20</v>
      </c>
      <c r="CF668" s="50">
        <f t="shared" si="491"/>
        <v>18724.740320000004</v>
      </c>
      <c r="CG668" s="147">
        <v>360091.16000000003</v>
      </c>
      <c r="CH668" s="267"/>
      <c r="CI668" s="267"/>
      <c r="CJ668" s="267"/>
      <c r="CK668" s="267">
        <f t="shared" si="517"/>
        <v>18724.740320000004</v>
      </c>
      <c r="CL668" s="267">
        <f t="shared" si="517"/>
        <v>18724.740320000004</v>
      </c>
      <c r="CM668" s="267">
        <f t="shared" si="517"/>
        <v>18724.740320000004</v>
      </c>
      <c r="CN668" s="267">
        <f t="shared" si="517"/>
        <v>18724.740320000004</v>
      </c>
      <c r="CO668" s="267">
        <f t="shared" si="514"/>
        <v>18724.740320000004</v>
      </c>
      <c r="CP668" s="267">
        <f t="shared" si="514"/>
        <v>18724.740320000004</v>
      </c>
      <c r="CQ668" s="267">
        <f t="shared" si="514"/>
        <v>18724.740320000004</v>
      </c>
      <c r="CR668" s="267">
        <f t="shared" si="514"/>
        <v>18724.740320000004</v>
      </c>
      <c r="CS668" s="267">
        <f t="shared" si="514"/>
        <v>18724.740320000004</v>
      </c>
      <c r="CT668" s="267">
        <f>$CF668</f>
        <v>18724.740320000004</v>
      </c>
      <c r="CU668" s="267">
        <f t="shared" ref="CU668:DD668" si="518">$CF668</f>
        <v>18724.740320000004</v>
      </c>
      <c r="CV668" s="267">
        <f t="shared" si="518"/>
        <v>18724.740320000004</v>
      </c>
      <c r="CW668" s="267">
        <f t="shared" si="518"/>
        <v>18724.740320000004</v>
      </c>
      <c r="CX668" s="267">
        <f t="shared" si="518"/>
        <v>18724.740320000004</v>
      </c>
      <c r="CY668" s="267">
        <f t="shared" si="518"/>
        <v>18724.740320000004</v>
      </c>
      <c r="CZ668" s="267">
        <f t="shared" si="518"/>
        <v>18724.740320000004</v>
      </c>
      <c r="DA668" s="267">
        <f t="shared" si="518"/>
        <v>18724.740320000004</v>
      </c>
      <c r="DB668" s="267">
        <f t="shared" si="518"/>
        <v>18724.740320000004</v>
      </c>
      <c r="DC668" s="267">
        <f t="shared" si="518"/>
        <v>18724.740320000004</v>
      </c>
      <c r="DD668" s="267">
        <f t="shared" si="518"/>
        <v>18724.740320000004</v>
      </c>
      <c r="DE668" s="267"/>
      <c r="DF668" s="267"/>
      <c r="DG668" s="148">
        <v>0</v>
      </c>
      <c r="DH668" s="55">
        <v>20</v>
      </c>
      <c r="DI668" s="67" t="s">
        <v>1899</v>
      </c>
      <c r="DJ668" s="57">
        <v>0</v>
      </c>
      <c r="DK668" s="57">
        <v>0</v>
      </c>
      <c r="DL668" s="57">
        <v>360091.16000000003</v>
      </c>
      <c r="DM668" s="57">
        <v>342086.60200000001</v>
      </c>
      <c r="DN668" s="57">
        <v>324082.04399999999</v>
      </c>
      <c r="DO668" s="57">
        <v>0</v>
      </c>
      <c r="DP668" s="58">
        <v>0</v>
      </c>
      <c r="DQ668" s="58">
        <v>4681.1850800000002</v>
      </c>
      <c r="DR668" s="58">
        <v>4447.1258260000004</v>
      </c>
      <c r="DS668" s="58">
        <v>4213.0665719999997</v>
      </c>
    </row>
    <row r="669" spans="1:123" x14ac:dyDescent="0.25">
      <c r="A669" s="30" t="s">
        <v>1900</v>
      </c>
      <c r="B669" s="65">
        <v>9000244</v>
      </c>
      <c r="C669" s="66"/>
      <c r="D669" s="67" t="s">
        <v>1901</v>
      </c>
      <c r="E669" s="34" t="s">
        <v>675</v>
      </c>
      <c r="F669" s="34" t="s">
        <v>1247</v>
      </c>
      <c r="G669" s="34" t="s">
        <v>1248</v>
      </c>
      <c r="H669" s="34" t="s">
        <v>677</v>
      </c>
      <c r="I669" s="34" t="s">
        <v>1156</v>
      </c>
      <c r="J669" s="34" t="s">
        <v>204</v>
      </c>
      <c r="K669" s="34" t="s">
        <v>529</v>
      </c>
      <c r="L669" s="34" t="s">
        <v>649</v>
      </c>
      <c r="M669" s="36">
        <v>1.04</v>
      </c>
      <c r="N669" s="69" t="s">
        <v>680</v>
      </c>
      <c r="O669" s="69" t="s">
        <v>30</v>
      </c>
      <c r="P669" s="37" t="s">
        <v>493</v>
      </c>
      <c r="Q669" s="38">
        <v>2021</v>
      </c>
      <c r="R669" s="39" t="s">
        <v>470</v>
      </c>
      <c r="S669" s="37" t="s">
        <v>469</v>
      </c>
      <c r="T669" s="39" t="s">
        <v>494</v>
      </c>
      <c r="U669" s="39" t="s">
        <v>495</v>
      </c>
      <c r="V669" s="39" t="s">
        <v>496</v>
      </c>
      <c r="W669" s="40" t="s">
        <v>1157</v>
      </c>
      <c r="X669" s="40" t="s">
        <v>680</v>
      </c>
      <c r="Y669" s="41"/>
      <c r="Z669" s="274">
        <v>0</v>
      </c>
      <c r="AA669" s="42"/>
      <c r="AB669" s="43">
        <v>27102</v>
      </c>
      <c r="AC669" s="43">
        <v>0</v>
      </c>
      <c r="AD669" s="43"/>
      <c r="AE669" s="43">
        <v>0</v>
      </c>
      <c r="AF669" s="44"/>
      <c r="AG669" s="45">
        <f t="shared" si="488"/>
        <v>27102</v>
      </c>
      <c r="AH669" s="45">
        <f t="shared" si="489"/>
        <v>28186.080000000002</v>
      </c>
      <c r="AI669" s="45">
        <f t="shared" si="492"/>
        <v>28186.080000000002</v>
      </c>
      <c r="AJ669" s="73">
        <v>0</v>
      </c>
      <c r="AK669" s="46">
        <v>0</v>
      </c>
      <c r="AL669" s="46">
        <f t="shared" si="496"/>
        <v>0</v>
      </c>
      <c r="AM669" s="73">
        <v>27102</v>
      </c>
      <c r="AN669" s="46">
        <f t="shared" si="463"/>
        <v>28186.080000000002</v>
      </c>
      <c r="AO669" s="46">
        <v>0</v>
      </c>
      <c r="AP669" s="46">
        <f t="shared" si="482"/>
        <v>0</v>
      </c>
      <c r="AQ669" s="46">
        <v>0</v>
      </c>
      <c r="AR669" s="46">
        <f t="shared" si="483"/>
        <v>0</v>
      </c>
      <c r="AS669" s="46">
        <v>0</v>
      </c>
      <c r="AT669" s="46">
        <f t="shared" si="484"/>
        <v>0</v>
      </c>
      <c r="AU669" s="46">
        <v>0</v>
      </c>
      <c r="AV669" s="46">
        <f t="shared" si="485"/>
        <v>0</v>
      </c>
      <c r="AW669" s="46">
        <v>0</v>
      </c>
      <c r="AX669" s="46">
        <f t="shared" si="497"/>
        <v>0</v>
      </c>
      <c r="AY669" s="46">
        <v>0</v>
      </c>
      <c r="AZ669" s="46">
        <f t="shared" si="464"/>
        <v>0</v>
      </c>
      <c r="BA669" s="46">
        <v>0</v>
      </c>
      <c r="BB669" s="46">
        <f t="shared" si="498"/>
        <v>0</v>
      </c>
      <c r="BC669" s="46">
        <v>0</v>
      </c>
      <c r="BD669" s="46">
        <f t="shared" si="499"/>
        <v>0</v>
      </c>
      <c r="BE669" s="46">
        <v>0</v>
      </c>
      <c r="BF669" s="46">
        <f t="shared" si="500"/>
        <v>0</v>
      </c>
      <c r="BG669" s="46">
        <v>0</v>
      </c>
      <c r="BH669" s="46">
        <f t="shared" si="501"/>
        <v>0</v>
      </c>
      <c r="BI669" s="46">
        <v>0</v>
      </c>
      <c r="BJ669" s="46">
        <f t="shared" si="502"/>
        <v>0</v>
      </c>
      <c r="BK669" s="46">
        <v>0</v>
      </c>
      <c r="BL669" s="46">
        <f t="shared" si="503"/>
        <v>0</v>
      </c>
      <c r="BM669" s="46">
        <v>0</v>
      </c>
      <c r="BN669" s="46">
        <f t="shared" si="504"/>
        <v>0</v>
      </c>
      <c r="BO669" s="46">
        <v>0</v>
      </c>
      <c r="BP669" s="46">
        <f t="shared" si="505"/>
        <v>0</v>
      </c>
      <c r="BQ669" s="46">
        <v>0</v>
      </c>
      <c r="BR669" s="46">
        <f t="shared" si="506"/>
        <v>0</v>
      </c>
      <c r="BS669" s="46">
        <v>0</v>
      </c>
      <c r="BT669" s="46">
        <f t="shared" si="507"/>
        <v>0</v>
      </c>
      <c r="BU669" s="46">
        <v>0</v>
      </c>
      <c r="BV669" s="46">
        <f t="shared" si="508"/>
        <v>0</v>
      </c>
      <c r="BW669" s="46">
        <v>0</v>
      </c>
      <c r="BX669" s="46">
        <f t="shared" si="509"/>
        <v>0</v>
      </c>
      <c r="BY669" s="46">
        <v>0</v>
      </c>
      <c r="BZ669" s="46">
        <f t="shared" si="510"/>
        <v>0</v>
      </c>
      <c r="CA669" s="47">
        <v>0</v>
      </c>
      <c r="CB669" s="46">
        <f t="shared" si="511"/>
        <v>0</v>
      </c>
      <c r="CC669" s="48">
        <v>0</v>
      </c>
      <c r="CD669" s="46">
        <f t="shared" si="512"/>
        <v>0</v>
      </c>
      <c r="CE669" s="264">
        <v>5</v>
      </c>
      <c r="CF669" s="50">
        <f t="shared" si="491"/>
        <v>5637.2160000000003</v>
      </c>
      <c r="CG669" s="149">
        <v>27101.8</v>
      </c>
      <c r="CH669" s="267"/>
      <c r="CI669" s="267"/>
      <c r="CJ669" s="267"/>
      <c r="CK669" s="267"/>
      <c r="CL669" s="267">
        <f t="shared" si="517"/>
        <v>5637.2160000000003</v>
      </c>
      <c r="CM669" s="267">
        <f t="shared" si="517"/>
        <v>5637.2160000000003</v>
      </c>
      <c r="CN669" s="267">
        <f t="shared" si="517"/>
        <v>5637.2160000000003</v>
      </c>
      <c r="CO669" s="267">
        <f t="shared" si="517"/>
        <v>5637.2160000000003</v>
      </c>
      <c r="CP669" s="267">
        <f t="shared" si="517"/>
        <v>5637.2160000000003</v>
      </c>
      <c r="CQ669" s="267"/>
      <c r="CR669" s="269"/>
      <c r="CS669" s="269"/>
      <c r="CT669" s="269"/>
      <c r="CU669" s="269"/>
      <c r="CV669" s="269"/>
      <c r="CW669" s="269"/>
      <c r="CX669" s="269"/>
      <c r="CY669" s="269"/>
      <c r="CZ669" s="269"/>
      <c r="DA669" s="269"/>
      <c r="DB669" s="269"/>
      <c r="DC669" s="269"/>
      <c r="DD669" s="269"/>
      <c r="DE669" s="269"/>
      <c r="DF669" s="269"/>
      <c r="DG669" s="148">
        <v>0</v>
      </c>
      <c r="DH669" s="55">
        <v>5</v>
      </c>
      <c r="DI669" s="67" t="s">
        <v>531</v>
      </c>
      <c r="DJ669" s="57">
        <v>27101.8</v>
      </c>
      <c r="DK669" s="57">
        <v>21681.439999999999</v>
      </c>
      <c r="DL669" s="57">
        <v>16261.079999999998</v>
      </c>
      <c r="DM669" s="57">
        <v>10840.719999999998</v>
      </c>
      <c r="DN669" s="57">
        <v>5420.3599999999979</v>
      </c>
      <c r="DO669" s="57">
        <v>325.22160000000002</v>
      </c>
      <c r="DP669" s="58">
        <v>281.85871999999995</v>
      </c>
      <c r="DQ669" s="58">
        <v>211.39403999999996</v>
      </c>
      <c r="DR669" s="58">
        <v>140.92935999999997</v>
      </c>
      <c r="DS669" s="58">
        <v>70.464679999999973</v>
      </c>
    </row>
    <row r="670" spans="1:123" x14ac:dyDescent="0.25">
      <c r="A670" s="30" t="s">
        <v>1902</v>
      </c>
      <c r="B670" s="65">
        <v>9000245</v>
      </c>
      <c r="C670" s="66"/>
      <c r="D670" s="67" t="s">
        <v>1903</v>
      </c>
      <c r="E670" s="34" t="s">
        <v>675</v>
      </c>
      <c r="F670" s="34" t="s">
        <v>1247</v>
      </c>
      <c r="G670" s="34" t="s">
        <v>1248</v>
      </c>
      <c r="H670" s="34" t="s">
        <v>677</v>
      </c>
      <c r="I670" s="34" t="s">
        <v>1156</v>
      </c>
      <c r="J670" s="34" t="s">
        <v>204</v>
      </c>
      <c r="K670" s="34" t="s">
        <v>529</v>
      </c>
      <c r="L670" s="34" t="s">
        <v>649</v>
      </c>
      <c r="M670" s="36">
        <v>1.04</v>
      </c>
      <c r="N670" s="69" t="s">
        <v>680</v>
      </c>
      <c r="O670" s="69" t="s">
        <v>30</v>
      </c>
      <c r="P670" s="37" t="s">
        <v>493</v>
      </c>
      <c r="Q670" s="38">
        <v>2021</v>
      </c>
      <c r="R670" s="39" t="s">
        <v>470</v>
      </c>
      <c r="S670" s="37" t="s">
        <v>469</v>
      </c>
      <c r="T670" s="39" t="s">
        <v>494</v>
      </c>
      <c r="U670" s="39" t="s">
        <v>495</v>
      </c>
      <c r="V670" s="39" t="s">
        <v>496</v>
      </c>
      <c r="W670" s="40" t="s">
        <v>1157</v>
      </c>
      <c r="X670" s="40" t="s">
        <v>680</v>
      </c>
      <c r="Y670" s="41"/>
      <c r="Z670" s="274">
        <v>0</v>
      </c>
      <c r="AA670" s="42"/>
      <c r="AB670" s="43">
        <v>28185.871999999999</v>
      </c>
      <c r="AC670" s="43">
        <v>0</v>
      </c>
      <c r="AD670" s="43"/>
      <c r="AE670" s="43">
        <v>0</v>
      </c>
      <c r="AF670" s="44"/>
      <c r="AG670" s="45">
        <f t="shared" si="488"/>
        <v>28186</v>
      </c>
      <c r="AH670" s="45">
        <f t="shared" si="489"/>
        <v>29313.440000000002</v>
      </c>
      <c r="AI670" s="45">
        <f t="shared" si="492"/>
        <v>29313.440000000002</v>
      </c>
      <c r="AJ670" s="73">
        <v>0</v>
      </c>
      <c r="AK670" s="46">
        <v>0</v>
      </c>
      <c r="AL670" s="46">
        <f t="shared" si="496"/>
        <v>0</v>
      </c>
      <c r="AM670" s="73">
        <v>28186</v>
      </c>
      <c r="AN670" s="46">
        <f t="shared" si="463"/>
        <v>29313.440000000002</v>
      </c>
      <c r="AO670" s="46">
        <v>0</v>
      </c>
      <c r="AP670" s="46">
        <f t="shared" si="482"/>
        <v>0</v>
      </c>
      <c r="AQ670" s="46">
        <v>0</v>
      </c>
      <c r="AR670" s="46">
        <f t="shared" si="483"/>
        <v>0</v>
      </c>
      <c r="AS670" s="46">
        <v>0</v>
      </c>
      <c r="AT670" s="46">
        <f t="shared" si="484"/>
        <v>0</v>
      </c>
      <c r="AU670" s="46">
        <v>0</v>
      </c>
      <c r="AV670" s="46">
        <f t="shared" si="485"/>
        <v>0</v>
      </c>
      <c r="AW670" s="46">
        <v>0</v>
      </c>
      <c r="AX670" s="46">
        <f t="shared" si="497"/>
        <v>0</v>
      </c>
      <c r="AY670" s="46">
        <v>0</v>
      </c>
      <c r="AZ670" s="46">
        <f t="shared" si="464"/>
        <v>0</v>
      </c>
      <c r="BA670" s="46">
        <v>0</v>
      </c>
      <c r="BB670" s="46">
        <f t="shared" si="498"/>
        <v>0</v>
      </c>
      <c r="BC670" s="46">
        <v>0</v>
      </c>
      <c r="BD670" s="46">
        <f t="shared" si="499"/>
        <v>0</v>
      </c>
      <c r="BE670" s="46">
        <v>0</v>
      </c>
      <c r="BF670" s="46">
        <f t="shared" si="500"/>
        <v>0</v>
      </c>
      <c r="BG670" s="46">
        <v>0</v>
      </c>
      <c r="BH670" s="46">
        <f t="shared" si="501"/>
        <v>0</v>
      </c>
      <c r="BI670" s="46">
        <v>0</v>
      </c>
      <c r="BJ670" s="46">
        <f t="shared" si="502"/>
        <v>0</v>
      </c>
      <c r="BK670" s="46">
        <v>0</v>
      </c>
      <c r="BL670" s="46">
        <f t="shared" si="503"/>
        <v>0</v>
      </c>
      <c r="BM670" s="46">
        <v>0</v>
      </c>
      <c r="BN670" s="46">
        <f t="shared" si="504"/>
        <v>0</v>
      </c>
      <c r="BO670" s="46">
        <v>0</v>
      </c>
      <c r="BP670" s="46">
        <f t="shared" si="505"/>
        <v>0</v>
      </c>
      <c r="BQ670" s="46">
        <v>0</v>
      </c>
      <c r="BR670" s="46">
        <f t="shared" si="506"/>
        <v>0</v>
      </c>
      <c r="BS670" s="46">
        <v>0</v>
      </c>
      <c r="BT670" s="46">
        <f t="shared" si="507"/>
        <v>0</v>
      </c>
      <c r="BU670" s="46">
        <v>0</v>
      </c>
      <c r="BV670" s="46">
        <f t="shared" si="508"/>
        <v>0</v>
      </c>
      <c r="BW670" s="46">
        <v>0</v>
      </c>
      <c r="BX670" s="46">
        <f t="shared" si="509"/>
        <v>0</v>
      </c>
      <c r="BY670" s="46">
        <v>0</v>
      </c>
      <c r="BZ670" s="46">
        <f t="shared" si="510"/>
        <v>0</v>
      </c>
      <c r="CA670" s="47">
        <v>0</v>
      </c>
      <c r="CB670" s="46">
        <f t="shared" si="511"/>
        <v>0</v>
      </c>
      <c r="CC670" s="48">
        <v>0</v>
      </c>
      <c r="CD670" s="46">
        <f t="shared" si="512"/>
        <v>0</v>
      </c>
      <c r="CE670" s="264">
        <v>10</v>
      </c>
      <c r="CF670" s="50">
        <f t="shared" si="491"/>
        <v>2931.3440000000001</v>
      </c>
      <c r="CG670" s="149">
        <v>28185.872000000003</v>
      </c>
      <c r="CH670" s="267"/>
      <c r="CI670" s="267"/>
      <c r="CJ670" s="267"/>
      <c r="CK670" s="267"/>
      <c r="CL670" s="267">
        <f t="shared" si="517"/>
        <v>2931.3440000000001</v>
      </c>
      <c r="CM670" s="267">
        <f t="shared" si="517"/>
        <v>2931.3440000000001</v>
      </c>
      <c r="CN670" s="267">
        <f t="shared" si="517"/>
        <v>2931.3440000000001</v>
      </c>
      <c r="CO670" s="267">
        <f t="shared" si="517"/>
        <v>2931.3440000000001</v>
      </c>
      <c r="CP670" s="267">
        <f t="shared" si="517"/>
        <v>2931.3440000000001</v>
      </c>
      <c r="CQ670" s="267">
        <f t="shared" si="517"/>
        <v>2931.3440000000001</v>
      </c>
      <c r="CR670" s="267">
        <f t="shared" si="517"/>
        <v>2931.3440000000001</v>
      </c>
      <c r="CS670" s="267">
        <f t="shared" si="517"/>
        <v>2931.3440000000001</v>
      </c>
      <c r="CT670" s="267">
        <f t="shared" si="517"/>
        <v>2931.3440000000001</v>
      </c>
      <c r="CU670" s="267">
        <f t="shared" si="517"/>
        <v>2931.3440000000001</v>
      </c>
      <c r="CV670" s="267"/>
      <c r="CW670" s="269"/>
      <c r="CX670" s="269"/>
      <c r="CY670" s="269"/>
      <c r="CZ670" s="269"/>
      <c r="DA670" s="269"/>
      <c r="DB670" s="269"/>
      <c r="DC670" s="269"/>
      <c r="DD670" s="269"/>
      <c r="DE670" s="269"/>
      <c r="DF670" s="269"/>
      <c r="DG670" s="148">
        <v>0</v>
      </c>
      <c r="DH670" s="55">
        <v>10</v>
      </c>
      <c r="DI670" s="67" t="s">
        <v>531</v>
      </c>
      <c r="DJ670" s="57">
        <v>0</v>
      </c>
      <c r="DK670" s="57">
        <v>28185.871999999999</v>
      </c>
      <c r="DL670" s="57">
        <v>25367.284800000001</v>
      </c>
      <c r="DM670" s="57">
        <v>22548.6976</v>
      </c>
      <c r="DN670" s="57">
        <v>19730.110399999998</v>
      </c>
      <c r="DO670" s="57">
        <v>0</v>
      </c>
      <c r="DP670" s="58">
        <v>366.416336</v>
      </c>
      <c r="DQ670" s="58">
        <v>329.77470240000002</v>
      </c>
      <c r="DR670" s="58">
        <v>293.13306879999999</v>
      </c>
      <c r="DS670" s="58">
        <v>256.49143519999996</v>
      </c>
    </row>
    <row r="671" spans="1:123" x14ac:dyDescent="0.25">
      <c r="A671" s="30" t="s">
        <v>1904</v>
      </c>
      <c r="B671" s="65">
        <v>9000248</v>
      </c>
      <c r="C671" s="66"/>
      <c r="D671" s="67" t="s">
        <v>1905</v>
      </c>
      <c r="E671" s="34" t="s">
        <v>675</v>
      </c>
      <c r="F671" s="34" t="s">
        <v>1247</v>
      </c>
      <c r="G671" s="34" t="s">
        <v>479</v>
      </c>
      <c r="H671" s="34" t="s">
        <v>1270</v>
      </c>
      <c r="I671" s="34" t="s">
        <v>1906</v>
      </c>
      <c r="J671" s="34" t="s">
        <v>204</v>
      </c>
      <c r="K671" s="34" t="s">
        <v>529</v>
      </c>
      <c r="L671" s="34" t="s">
        <v>467</v>
      </c>
      <c r="M671" s="36">
        <v>1.04</v>
      </c>
      <c r="N671" s="69" t="s">
        <v>586</v>
      </c>
      <c r="O671" s="69" t="s">
        <v>30</v>
      </c>
      <c r="P671" s="37" t="s">
        <v>493</v>
      </c>
      <c r="Q671" s="38">
        <v>2022</v>
      </c>
      <c r="R671" s="39" t="s">
        <v>470</v>
      </c>
      <c r="S671" s="37" t="s">
        <v>469</v>
      </c>
      <c r="T671" s="39" t="s">
        <v>494</v>
      </c>
      <c r="U671" s="39" t="s">
        <v>495</v>
      </c>
      <c r="V671" s="39" t="s">
        <v>496</v>
      </c>
      <c r="W671" s="40" t="s">
        <v>467</v>
      </c>
      <c r="X671" s="40" t="s">
        <v>530</v>
      </c>
      <c r="Y671" s="41"/>
      <c r="Z671" s="274">
        <v>0</v>
      </c>
      <c r="AA671" s="42"/>
      <c r="AB671" s="43">
        <v>50544</v>
      </c>
      <c r="AC671" s="43">
        <v>0</v>
      </c>
      <c r="AD671" s="43"/>
      <c r="AE671" s="43">
        <v>0</v>
      </c>
      <c r="AF671" s="44"/>
      <c r="AG671" s="45">
        <f t="shared" si="488"/>
        <v>50544</v>
      </c>
      <c r="AH671" s="45">
        <f t="shared" si="489"/>
        <v>52565.760000000002</v>
      </c>
      <c r="AI671" s="45">
        <f t="shared" si="492"/>
        <v>52565.760000000002</v>
      </c>
      <c r="AJ671" s="46">
        <v>0</v>
      </c>
      <c r="AK671" s="46">
        <v>0</v>
      </c>
      <c r="AL671" s="46">
        <f t="shared" si="496"/>
        <v>0</v>
      </c>
      <c r="AM671" s="46">
        <v>50544</v>
      </c>
      <c r="AN671" s="46">
        <f t="shared" ref="AN671:AN703" si="519">$M671*AM671</f>
        <v>52565.760000000002</v>
      </c>
      <c r="AO671" s="46">
        <v>0</v>
      </c>
      <c r="AP671" s="46">
        <f t="shared" si="482"/>
        <v>0</v>
      </c>
      <c r="AQ671" s="46">
        <v>0</v>
      </c>
      <c r="AR671" s="46">
        <f t="shared" si="483"/>
        <v>0</v>
      </c>
      <c r="AS671" s="46">
        <v>0</v>
      </c>
      <c r="AT671" s="46">
        <f t="shared" si="484"/>
        <v>0</v>
      </c>
      <c r="AU671" s="46">
        <v>0</v>
      </c>
      <c r="AV671" s="46">
        <f t="shared" si="485"/>
        <v>0</v>
      </c>
      <c r="AW671" s="46">
        <v>0</v>
      </c>
      <c r="AX671" s="46">
        <f t="shared" si="497"/>
        <v>0</v>
      </c>
      <c r="AY671" s="46">
        <v>0</v>
      </c>
      <c r="AZ671" s="46">
        <f t="shared" si="464"/>
        <v>0</v>
      </c>
      <c r="BA671" s="46">
        <v>0</v>
      </c>
      <c r="BB671" s="46">
        <f t="shared" si="498"/>
        <v>0</v>
      </c>
      <c r="BC671" s="46">
        <v>0</v>
      </c>
      <c r="BD671" s="46">
        <f t="shared" si="499"/>
        <v>0</v>
      </c>
      <c r="BE671" s="46">
        <v>0</v>
      </c>
      <c r="BF671" s="46">
        <f t="shared" si="500"/>
        <v>0</v>
      </c>
      <c r="BG671" s="46">
        <v>0</v>
      </c>
      <c r="BH671" s="46">
        <f t="shared" si="501"/>
        <v>0</v>
      </c>
      <c r="BI671" s="46">
        <v>0</v>
      </c>
      <c r="BJ671" s="46">
        <f t="shared" si="502"/>
        <v>0</v>
      </c>
      <c r="BK671" s="46">
        <v>0</v>
      </c>
      <c r="BL671" s="46">
        <f t="shared" si="503"/>
        <v>0</v>
      </c>
      <c r="BM671" s="46">
        <v>0</v>
      </c>
      <c r="BN671" s="46">
        <f t="shared" si="504"/>
        <v>0</v>
      </c>
      <c r="BO671" s="46">
        <v>0</v>
      </c>
      <c r="BP671" s="46">
        <f t="shared" si="505"/>
        <v>0</v>
      </c>
      <c r="BQ671" s="46">
        <v>0</v>
      </c>
      <c r="BR671" s="46">
        <f t="shared" si="506"/>
        <v>0</v>
      </c>
      <c r="BS671" s="46">
        <v>0</v>
      </c>
      <c r="BT671" s="46">
        <f t="shared" si="507"/>
        <v>0</v>
      </c>
      <c r="BU671" s="46">
        <v>0</v>
      </c>
      <c r="BV671" s="46">
        <f t="shared" si="508"/>
        <v>0</v>
      </c>
      <c r="BW671" s="46">
        <v>0</v>
      </c>
      <c r="BX671" s="46">
        <f t="shared" si="509"/>
        <v>0</v>
      </c>
      <c r="BY671" s="46">
        <v>0</v>
      </c>
      <c r="BZ671" s="46">
        <f t="shared" si="510"/>
        <v>0</v>
      </c>
      <c r="CA671" s="47">
        <v>0</v>
      </c>
      <c r="CB671" s="46">
        <f t="shared" si="511"/>
        <v>0</v>
      </c>
      <c r="CC671" s="48">
        <v>0</v>
      </c>
      <c r="CD671" s="46">
        <f t="shared" si="512"/>
        <v>0</v>
      </c>
      <c r="CE671" s="264">
        <v>15</v>
      </c>
      <c r="CF671" s="50">
        <f t="shared" si="491"/>
        <v>3504.384</v>
      </c>
      <c r="CG671" s="147">
        <v>50543.999999999985</v>
      </c>
      <c r="CH671" s="267"/>
      <c r="CI671" s="267"/>
      <c r="CJ671" s="267"/>
      <c r="CK671" s="269"/>
      <c r="CL671" s="267">
        <f t="shared" si="517"/>
        <v>3504.384</v>
      </c>
      <c r="CM671" s="267">
        <f t="shared" si="517"/>
        <v>3504.384</v>
      </c>
      <c r="CN671" s="267">
        <f t="shared" si="517"/>
        <v>3504.384</v>
      </c>
      <c r="CO671" s="267">
        <f t="shared" si="517"/>
        <v>3504.384</v>
      </c>
      <c r="CP671" s="267">
        <f t="shared" si="517"/>
        <v>3504.384</v>
      </c>
      <c r="CQ671" s="267">
        <f t="shared" si="517"/>
        <v>3504.384</v>
      </c>
      <c r="CR671" s="267">
        <f t="shared" si="517"/>
        <v>3504.384</v>
      </c>
      <c r="CS671" s="267">
        <f t="shared" si="517"/>
        <v>3504.384</v>
      </c>
      <c r="CT671" s="267">
        <f t="shared" si="517"/>
        <v>3504.384</v>
      </c>
      <c r="CU671" s="267">
        <f t="shared" si="517"/>
        <v>3504.384</v>
      </c>
      <c r="CV671" s="267">
        <f>$CF671</f>
        <v>3504.384</v>
      </c>
      <c r="CW671" s="267">
        <f>$CF671</f>
        <v>3504.384</v>
      </c>
      <c r="CX671" s="267">
        <f>$CF671</f>
        <v>3504.384</v>
      </c>
      <c r="CY671" s="267">
        <f>$CF671</f>
        <v>3504.384</v>
      </c>
      <c r="CZ671" s="267">
        <f>$CF671</f>
        <v>3504.384</v>
      </c>
      <c r="DA671" s="269"/>
      <c r="DB671" s="269"/>
      <c r="DC671" s="269"/>
      <c r="DD671" s="269"/>
      <c r="DE671" s="269"/>
      <c r="DF671" s="269"/>
      <c r="DG671" s="148">
        <v>0</v>
      </c>
      <c r="DH671" s="55">
        <v>15</v>
      </c>
      <c r="DI671" s="67" t="s">
        <v>531</v>
      </c>
      <c r="DJ671" s="57">
        <v>0</v>
      </c>
      <c r="DK671" s="57">
        <v>0</v>
      </c>
      <c r="DL671" s="57">
        <v>0</v>
      </c>
      <c r="DM671" s="57">
        <v>50544</v>
      </c>
      <c r="DN671" s="57">
        <v>47174.400000000001</v>
      </c>
      <c r="DO671" s="57">
        <v>0</v>
      </c>
      <c r="DP671" s="58">
        <v>0</v>
      </c>
      <c r="DQ671" s="58">
        <v>0</v>
      </c>
      <c r="DR671" s="58">
        <v>657.072</v>
      </c>
      <c r="DS671" s="58">
        <v>613.2672</v>
      </c>
    </row>
    <row r="672" spans="1:123" x14ac:dyDescent="0.25">
      <c r="A672" s="30" t="s">
        <v>1907</v>
      </c>
      <c r="B672" s="65">
        <v>9000250</v>
      </c>
      <c r="C672" s="66"/>
      <c r="D672" s="67" t="s">
        <v>1908</v>
      </c>
      <c r="E672" s="34" t="s">
        <v>863</v>
      </c>
      <c r="F672" s="34" t="s">
        <v>1247</v>
      </c>
      <c r="G672" s="34" t="s">
        <v>1248</v>
      </c>
      <c r="H672" s="34" t="s">
        <v>228</v>
      </c>
      <c r="I672" s="34" t="s">
        <v>678</v>
      </c>
      <c r="J672" s="34" t="s">
        <v>228</v>
      </c>
      <c r="K672" s="34" t="s">
        <v>529</v>
      </c>
      <c r="L672" s="34" t="s">
        <v>679</v>
      </c>
      <c r="M672" s="36">
        <v>1.04</v>
      </c>
      <c r="N672" s="69" t="s">
        <v>680</v>
      </c>
      <c r="O672" s="69" t="s">
        <v>30</v>
      </c>
      <c r="P672" s="37" t="s">
        <v>493</v>
      </c>
      <c r="Q672" s="38">
        <v>2023</v>
      </c>
      <c r="R672" s="39" t="s">
        <v>470</v>
      </c>
      <c r="S672" s="37" t="s">
        <v>469</v>
      </c>
      <c r="T672" s="39" t="s">
        <v>494</v>
      </c>
      <c r="U672" s="39" t="s">
        <v>495</v>
      </c>
      <c r="V672" s="39" t="s">
        <v>496</v>
      </c>
      <c r="W672" s="40" t="s">
        <v>681</v>
      </c>
      <c r="X672" s="40" t="s">
        <v>504</v>
      </c>
      <c r="Y672" s="41"/>
      <c r="Z672" s="274">
        <v>0</v>
      </c>
      <c r="AA672" s="42"/>
      <c r="AB672" s="43">
        <v>200000</v>
      </c>
      <c r="AC672" s="43">
        <v>0</v>
      </c>
      <c r="AD672" s="43"/>
      <c r="AE672" s="43">
        <v>0</v>
      </c>
      <c r="AF672" s="44"/>
      <c r="AG672" s="45">
        <f t="shared" si="488"/>
        <v>600000</v>
      </c>
      <c r="AH672" s="45">
        <f t="shared" si="489"/>
        <v>624000</v>
      </c>
      <c r="AI672" s="45">
        <f t="shared" si="492"/>
        <v>624000</v>
      </c>
      <c r="AJ672" s="73">
        <v>0</v>
      </c>
      <c r="AK672" s="73">
        <v>200000</v>
      </c>
      <c r="AL672" s="46">
        <f t="shared" si="496"/>
        <v>208000</v>
      </c>
      <c r="AM672" s="46">
        <v>0</v>
      </c>
      <c r="AN672" s="46">
        <f t="shared" si="519"/>
        <v>0</v>
      </c>
      <c r="AO672" s="46">
        <v>0</v>
      </c>
      <c r="AP672" s="46">
        <f t="shared" si="482"/>
        <v>0</v>
      </c>
      <c r="AQ672" s="46">
        <v>0</v>
      </c>
      <c r="AR672" s="46">
        <f t="shared" si="483"/>
        <v>0</v>
      </c>
      <c r="AS672" s="46">
        <v>0</v>
      </c>
      <c r="AT672" s="46">
        <f t="shared" si="484"/>
        <v>0</v>
      </c>
      <c r="AU672" s="46">
        <v>0</v>
      </c>
      <c r="AV672" s="46">
        <f t="shared" si="485"/>
        <v>0</v>
      </c>
      <c r="AW672" s="73">
        <v>200000</v>
      </c>
      <c r="AX672" s="46">
        <f t="shared" si="497"/>
        <v>208000</v>
      </c>
      <c r="AY672" s="46">
        <v>0</v>
      </c>
      <c r="AZ672" s="46">
        <f t="shared" ref="AZ672:AZ703" si="520">$M672*AY672</f>
        <v>0</v>
      </c>
      <c r="BA672" s="46">
        <v>0</v>
      </c>
      <c r="BB672" s="46">
        <f t="shared" si="498"/>
        <v>0</v>
      </c>
      <c r="BC672" s="46">
        <v>0</v>
      </c>
      <c r="BD672" s="46">
        <f t="shared" si="499"/>
        <v>0</v>
      </c>
      <c r="BE672" s="46">
        <v>0</v>
      </c>
      <c r="BF672" s="46">
        <f t="shared" si="500"/>
        <v>0</v>
      </c>
      <c r="BG672" s="46">
        <v>0</v>
      </c>
      <c r="BH672" s="46">
        <f t="shared" si="501"/>
        <v>0</v>
      </c>
      <c r="BI672" s="73">
        <v>200000</v>
      </c>
      <c r="BJ672" s="46">
        <f t="shared" si="502"/>
        <v>208000</v>
      </c>
      <c r="BK672" s="46">
        <v>0</v>
      </c>
      <c r="BL672" s="46">
        <f t="shared" si="503"/>
        <v>0</v>
      </c>
      <c r="BM672" s="46">
        <v>0</v>
      </c>
      <c r="BN672" s="46">
        <f t="shared" si="504"/>
        <v>0</v>
      </c>
      <c r="BO672" s="46">
        <v>0</v>
      </c>
      <c r="BP672" s="46">
        <f t="shared" si="505"/>
        <v>0</v>
      </c>
      <c r="BQ672" s="46">
        <v>0</v>
      </c>
      <c r="BR672" s="46">
        <f t="shared" si="506"/>
        <v>0</v>
      </c>
      <c r="BS672" s="46">
        <v>0</v>
      </c>
      <c r="BT672" s="46">
        <f t="shared" si="507"/>
        <v>0</v>
      </c>
      <c r="BU672" s="46">
        <v>0</v>
      </c>
      <c r="BV672" s="46">
        <f t="shared" si="508"/>
        <v>0</v>
      </c>
      <c r="BW672" s="46">
        <v>0</v>
      </c>
      <c r="BX672" s="46">
        <f t="shared" si="509"/>
        <v>0</v>
      </c>
      <c r="BY672" s="46">
        <v>0</v>
      </c>
      <c r="BZ672" s="46">
        <f t="shared" si="510"/>
        <v>0</v>
      </c>
      <c r="CA672" s="47">
        <v>0</v>
      </c>
      <c r="CB672" s="46">
        <f t="shared" si="511"/>
        <v>0</v>
      </c>
      <c r="CC672" s="48">
        <v>0</v>
      </c>
      <c r="CD672" s="46">
        <f t="shared" si="512"/>
        <v>0</v>
      </c>
      <c r="CE672" s="264">
        <v>4</v>
      </c>
      <c r="CF672" s="265">
        <f t="shared" si="491"/>
        <v>156000</v>
      </c>
      <c r="CG672" s="149">
        <v>200000</v>
      </c>
      <c r="CH672" s="267"/>
      <c r="CI672" s="267"/>
      <c r="CJ672" s="267"/>
      <c r="CK672" s="267">
        <f>$CF672/3</f>
        <v>52000</v>
      </c>
      <c r="CL672" s="267">
        <f>$CF672/3</f>
        <v>52000</v>
      </c>
      <c r="CM672" s="267">
        <f>$CF672/3</f>
        <v>52000</v>
      </c>
      <c r="CN672" s="267">
        <f>$CF672/3</f>
        <v>52000</v>
      </c>
      <c r="CO672" s="269"/>
      <c r="CP672" s="269"/>
      <c r="CQ672" s="267">
        <f>$CF672/3</f>
        <v>52000</v>
      </c>
      <c r="CR672" s="267">
        <f>$CF672/3</f>
        <v>52000</v>
      </c>
      <c r="CS672" s="267">
        <f>$CF672/3</f>
        <v>52000</v>
      </c>
      <c r="CT672" s="267">
        <f>$CF672/3</f>
        <v>52000</v>
      </c>
      <c r="CU672" s="269"/>
      <c r="CV672" s="269"/>
      <c r="CW672" s="267">
        <f>$CF672/3</f>
        <v>52000</v>
      </c>
      <c r="CX672" s="267">
        <f>$CF672/3</f>
        <v>52000</v>
      </c>
      <c r="CY672" s="267">
        <f>$CF672/3</f>
        <v>52000</v>
      </c>
      <c r="CZ672" s="267">
        <f>$CF672/3</f>
        <v>52000</v>
      </c>
      <c r="DA672" s="269"/>
      <c r="DB672" s="269"/>
      <c r="DC672" s="269"/>
      <c r="DD672" s="269"/>
      <c r="DE672" s="269"/>
      <c r="DF672" s="269"/>
      <c r="DG672" s="148">
        <v>0</v>
      </c>
      <c r="DH672" s="55">
        <v>4</v>
      </c>
      <c r="DI672" s="67" t="s">
        <v>1899</v>
      </c>
      <c r="DJ672" s="57">
        <v>200000</v>
      </c>
      <c r="DK672" s="57">
        <v>150000</v>
      </c>
      <c r="DL672" s="57">
        <v>100000</v>
      </c>
      <c r="DM672" s="57">
        <v>50000</v>
      </c>
      <c r="DN672" s="57">
        <v>0</v>
      </c>
      <c r="DO672" s="57">
        <v>2400</v>
      </c>
      <c r="DP672" s="58">
        <v>1950</v>
      </c>
      <c r="DQ672" s="58">
        <v>1300</v>
      </c>
      <c r="DR672" s="58">
        <v>650</v>
      </c>
      <c r="DS672" s="58">
        <v>0</v>
      </c>
    </row>
    <row r="673" spans="1:123" x14ac:dyDescent="0.25">
      <c r="A673" s="30" t="s">
        <v>1909</v>
      </c>
      <c r="B673" s="65">
        <v>9000514</v>
      </c>
      <c r="C673" s="66"/>
      <c r="D673" s="67" t="s">
        <v>1910</v>
      </c>
      <c r="E673" s="34" t="s">
        <v>675</v>
      </c>
      <c r="F673" s="34">
        <v>0</v>
      </c>
      <c r="G673" s="34" t="s">
        <v>676</v>
      </c>
      <c r="H673" s="34" t="s">
        <v>677</v>
      </c>
      <c r="I673" s="34" t="s">
        <v>678</v>
      </c>
      <c r="J673" s="34" t="s">
        <v>228</v>
      </c>
      <c r="K673" s="34" t="s">
        <v>529</v>
      </c>
      <c r="L673" s="34" t="s">
        <v>679</v>
      </c>
      <c r="M673" s="36">
        <v>1.04</v>
      </c>
      <c r="N673" s="69" t="s">
        <v>680</v>
      </c>
      <c r="O673" s="69" t="s">
        <v>30</v>
      </c>
      <c r="P673" s="37" t="s">
        <v>493</v>
      </c>
      <c r="Q673" s="38">
        <v>2020</v>
      </c>
      <c r="R673" s="39" t="s">
        <v>470</v>
      </c>
      <c r="S673" s="37" t="s">
        <v>469</v>
      </c>
      <c r="T673" s="39" t="s">
        <v>494</v>
      </c>
      <c r="U673" s="39" t="s">
        <v>495</v>
      </c>
      <c r="V673" s="39" t="s">
        <v>496</v>
      </c>
      <c r="W673" s="40" t="s">
        <v>1157</v>
      </c>
      <c r="X673" s="40" t="s">
        <v>680</v>
      </c>
      <c r="Y673" s="41"/>
      <c r="Z673" s="274">
        <v>0</v>
      </c>
      <c r="AA673" s="42"/>
      <c r="AB673" s="43">
        <v>28392</v>
      </c>
      <c r="AC673" s="43">
        <v>0</v>
      </c>
      <c r="AD673" s="43"/>
      <c r="AE673" s="43">
        <v>0</v>
      </c>
      <c r="AF673" s="44"/>
      <c r="AG673" s="45">
        <f t="shared" si="488"/>
        <v>45000</v>
      </c>
      <c r="AH673" s="45">
        <f t="shared" si="489"/>
        <v>46800</v>
      </c>
      <c r="AI673" s="45">
        <f t="shared" si="492"/>
        <v>46800</v>
      </c>
      <c r="AJ673" s="46">
        <v>0</v>
      </c>
      <c r="AK673" s="80">
        <v>0</v>
      </c>
      <c r="AL673" s="46">
        <f t="shared" si="496"/>
        <v>0</v>
      </c>
      <c r="AM673" s="73">
        <v>15000</v>
      </c>
      <c r="AN673" s="46">
        <f t="shared" si="519"/>
        <v>15600</v>
      </c>
      <c r="AO673" s="46">
        <v>0</v>
      </c>
      <c r="AP673" s="46">
        <f t="shared" si="482"/>
        <v>0</v>
      </c>
      <c r="AQ673" s="46">
        <v>0</v>
      </c>
      <c r="AR673" s="46">
        <f t="shared" si="483"/>
        <v>0</v>
      </c>
      <c r="AS673" s="46">
        <v>0</v>
      </c>
      <c r="AT673" s="46">
        <f t="shared" si="484"/>
        <v>0</v>
      </c>
      <c r="AU673" s="46">
        <v>0</v>
      </c>
      <c r="AV673" s="46">
        <f t="shared" si="485"/>
        <v>0</v>
      </c>
      <c r="AW673" s="46">
        <v>0</v>
      </c>
      <c r="AX673" s="46">
        <f t="shared" si="497"/>
        <v>0</v>
      </c>
      <c r="AY673" s="85">
        <v>15000</v>
      </c>
      <c r="AZ673" s="46">
        <f t="shared" si="520"/>
        <v>15600</v>
      </c>
      <c r="BA673" s="46">
        <v>0</v>
      </c>
      <c r="BB673" s="46">
        <f t="shared" si="498"/>
        <v>0</v>
      </c>
      <c r="BC673" s="46">
        <v>0</v>
      </c>
      <c r="BD673" s="46">
        <f t="shared" si="499"/>
        <v>0</v>
      </c>
      <c r="BE673" s="46">
        <v>0</v>
      </c>
      <c r="BF673" s="46">
        <f t="shared" si="500"/>
        <v>0</v>
      </c>
      <c r="BG673" s="46">
        <v>0</v>
      </c>
      <c r="BH673" s="46">
        <f t="shared" si="501"/>
        <v>0</v>
      </c>
      <c r="BI673" s="46">
        <v>0</v>
      </c>
      <c r="BJ673" s="46">
        <f t="shared" si="502"/>
        <v>0</v>
      </c>
      <c r="BK673" s="85">
        <v>15000</v>
      </c>
      <c r="BL673" s="46">
        <f t="shared" si="503"/>
        <v>15600</v>
      </c>
      <c r="BM673" s="46">
        <v>0</v>
      </c>
      <c r="BN673" s="46">
        <f t="shared" si="504"/>
        <v>0</v>
      </c>
      <c r="BO673" s="46">
        <v>0</v>
      </c>
      <c r="BP673" s="46">
        <f t="shared" si="505"/>
        <v>0</v>
      </c>
      <c r="BQ673" s="46">
        <v>0</v>
      </c>
      <c r="BR673" s="46">
        <f t="shared" si="506"/>
        <v>0</v>
      </c>
      <c r="BS673" s="46">
        <v>0</v>
      </c>
      <c r="BT673" s="46">
        <f t="shared" si="507"/>
        <v>0</v>
      </c>
      <c r="BU673" s="46">
        <v>0</v>
      </c>
      <c r="BV673" s="46">
        <f t="shared" si="508"/>
        <v>0</v>
      </c>
      <c r="BW673" s="46">
        <v>0</v>
      </c>
      <c r="BX673" s="46">
        <f t="shared" si="509"/>
        <v>0</v>
      </c>
      <c r="BY673" s="46">
        <v>0</v>
      </c>
      <c r="BZ673" s="46">
        <f t="shared" si="510"/>
        <v>0</v>
      </c>
      <c r="CA673" s="47">
        <v>0</v>
      </c>
      <c r="CB673" s="46">
        <f t="shared" si="511"/>
        <v>0</v>
      </c>
      <c r="CC673" s="48">
        <v>0</v>
      </c>
      <c r="CD673" s="46">
        <f t="shared" si="512"/>
        <v>0</v>
      </c>
      <c r="CE673" s="270">
        <v>4</v>
      </c>
      <c r="CF673" s="107">
        <f t="shared" si="491"/>
        <v>11700</v>
      </c>
      <c r="CG673" s="107">
        <v>28392</v>
      </c>
      <c r="CH673" s="52"/>
      <c r="CI673" s="52"/>
      <c r="CJ673" s="52"/>
      <c r="CK673" s="52"/>
      <c r="CL673" s="52">
        <f>$CF673/3</f>
        <v>3900</v>
      </c>
      <c r="CM673" s="52">
        <f>$CF673/3</f>
        <v>3900</v>
      </c>
      <c r="CN673" s="52">
        <f>$CF673/3</f>
        <v>3900</v>
      </c>
      <c r="CO673" s="52">
        <f>$CF673/3</f>
        <v>3900</v>
      </c>
      <c r="CP673" s="53"/>
      <c r="CQ673" s="53"/>
      <c r="CR673" s="52">
        <f>$CF673/3</f>
        <v>3900</v>
      </c>
      <c r="CS673" s="52">
        <f>$CF673/3</f>
        <v>3900</v>
      </c>
      <c r="CT673" s="52">
        <f>$CF673/3</f>
        <v>3900</v>
      </c>
      <c r="CU673" s="52">
        <f>$CF673/3</f>
        <v>3900</v>
      </c>
      <c r="CV673" s="53"/>
      <c r="CW673" s="53"/>
      <c r="CX673" s="52">
        <f>$CF673/3</f>
        <v>3900</v>
      </c>
      <c r="CY673" s="52">
        <f>$CF673/3</f>
        <v>3900</v>
      </c>
      <c r="CZ673" s="52">
        <f>$CF673/3</f>
        <v>3900</v>
      </c>
      <c r="DA673" s="52">
        <f>$CF673/3</f>
        <v>3900</v>
      </c>
      <c r="DB673" s="53"/>
      <c r="DC673" s="53"/>
      <c r="DD673" s="53"/>
      <c r="DE673" s="53"/>
      <c r="DF673" s="53"/>
      <c r="DG673" s="54">
        <v>0</v>
      </c>
      <c r="DH673" s="55">
        <v>4</v>
      </c>
      <c r="DI673" s="67" t="s">
        <v>1911</v>
      </c>
      <c r="DJ673" s="57">
        <v>0</v>
      </c>
      <c r="DK673" s="57">
        <v>0</v>
      </c>
      <c r="DL673" s="57">
        <v>28392</v>
      </c>
      <c r="DM673" s="57">
        <v>21294</v>
      </c>
      <c r="DN673" s="57">
        <v>14196</v>
      </c>
      <c r="DO673" s="57">
        <v>0</v>
      </c>
      <c r="DP673" s="58">
        <v>0</v>
      </c>
      <c r="DQ673" s="58">
        <v>369.096</v>
      </c>
      <c r="DR673" s="58">
        <v>276.822</v>
      </c>
      <c r="DS673" s="58">
        <v>184.548</v>
      </c>
    </row>
    <row r="674" spans="1:123" x14ac:dyDescent="0.25">
      <c r="A674" s="30" t="s">
        <v>1912</v>
      </c>
      <c r="B674" s="65">
        <v>9000520</v>
      </c>
      <c r="C674" s="66"/>
      <c r="D674" s="67" t="s">
        <v>1913</v>
      </c>
      <c r="E674" s="34" t="s">
        <v>675</v>
      </c>
      <c r="F674" s="34" t="s">
        <v>1247</v>
      </c>
      <c r="G674" s="34" t="s">
        <v>1248</v>
      </c>
      <c r="H674" s="34" t="s">
        <v>677</v>
      </c>
      <c r="I674" s="34" t="s">
        <v>678</v>
      </c>
      <c r="J674" s="34" t="s">
        <v>228</v>
      </c>
      <c r="K674" s="34" t="s">
        <v>529</v>
      </c>
      <c r="L674" s="34" t="s">
        <v>679</v>
      </c>
      <c r="M674" s="36">
        <v>1.04</v>
      </c>
      <c r="N674" s="69" t="s">
        <v>680</v>
      </c>
      <c r="O674" s="69" t="s">
        <v>30</v>
      </c>
      <c r="P674" s="37" t="s">
        <v>493</v>
      </c>
      <c r="Q674" s="38">
        <v>2018</v>
      </c>
      <c r="R674" s="39" t="s">
        <v>470</v>
      </c>
      <c r="S674" s="37" t="s">
        <v>686</v>
      </c>
      <c r="T674" s="39" t="s">
        <v>1914</v>
      </c>
      <c r="U674" s="39" t="s">
        <v>495</v>
      </c>
      <c r="V674" s="39" t="s">
        <v>687</v>
      </c>
      <c r="W674" s="79" t="s">
        <v>681</v>
      </c>
      <c r="X674" s="40" t="s">
        <v>680</v>
      </c>
      <c r="Y674" s="86"/>
      <c r="Z674" s="274">
        <v>49365.31</v>
      </c>
      <c r="AA674" s="42"/>
      <c r="AB674" s="43">
        <v>959690.31</v>
      </c>
      <c r="AC674" s="43">
        <v>0</v>
      </c>
      <c r="AD674" s="43"/>
      <c r="AE674" s="43">
        <v>0</v>
      </c>
      <c r="AF674" s="44"/>
      <c r="AG674" s="45">
        <f t="shared" si="488"/>
        <v>0</v>
      </c>
      <c r="AH674" s="45">
        <f t="shared" si="489"/>
        <v>0</v>
      </c>
      <c r="AI674" s="45">
        <f t="shared" si="492"/>
        <v>49365.31</v>
      </c>
      <c r="AJ674" s="80">
        <v>0</v>
      </c>
      <c r="AK674" s="46">
        <v>0</v>
      </c>
      <c r="AL674" s="46">
        <f t="shared" si="496"/>
        <v>0</v>
      </c>
      <c r="AM674" s="46">
        <v>0</v>
      </c>
      <c r="AN674" s="46">
        <f t="shared" si="519"/>
        <v>0</v>
      </c>
      <c r="AO674" s="46">
        <v>0</v>
      </c>
      <c r="AP674" s="46">
        <f t="shared" ref="AP674:AP742" si="521">$M674*AO674</f>
        <v>0</v>
      </c>
      <c r="AQ674" s="46">
        <v>0</v>
      </c>
      <c r="AR674" s="46">
        <f t="shared" ref="AR674:AR742" si="522">$M674*AQ674</f>
        <v>0</v>
      </c>
      <c r="AS674" s="46">
        <v>0</v>
      </c>
      <c r="AT674" s="46">
        <f t="shared" ref="AT674:AT742" si="523">$M674*AS674</f>
        <v>0</v>
      </c>
      <c r="AU674" s="46">
        <v>0</v>
      </c>
      <c r="AV674" s="46">
        <f t="shared" ref="AV674:AV742" si="524">$M674*AU674</f>
        <v>0</v>
      </c>
      <c r="AW674" s="46">
        <v>0</v>
      </c>
      <c r="AX674" s="46">
        <f t="shared" si="497"/>
        <v>0</v>
      </c>
      <c r="AY674" s="46">
        <v>0</v>
      </c>
      <c r="AZ674" s="46">
        <f t="shared" si="520"/>
        <v>0</v>
      </c>
      <c r="BA674" s="46">
        <v>0</v>
      </c>
      <c r="BB674" s="46">
        <f t="shared" si="498"/>
        <v>0</v>
      </c>
      <c r="BC674" s="46">
        <v>0</v>
      </c>
      <c r="BD674" s="46">
        <f t="shared" si="499"/>
        <v>0</v>
      </c>
      <c r="BE674" s="46">
        <v>0</v>
      </c>
      <c r="BF674" s="46">
        <f t="shared" si="500"/>
        <v>0</v>
      </c>
      <c r="BG674" s="46">
        <v>0</v>
      </c>
      <c r="BH674" s="46">
        <f t="shared" si="501"/>
        <v>0</v>
      </c>
      <c r="BI674" s="46">
        <v>0</v>
      </c>
      <c r="BJ674" s="46">
        <f t="shared" si="502"/>
        <v>0</v>
      </c>
      <c r="BK674" s="46">
        <v>0</v>
      </c>
      <c r="BL674" s="46">
        <f t="shared" si="503"/>
        <v>0</v>
      </c>
      <c r="BM674" s="46">
        <v>0</v>
      </c>
      <c r="BN674" s="46">
        <f t="shared" si="504"/>
        <v>0</v>
      </c>
      <c r="BO674" s="46">
        <v>0</v>
      </c>
      <c r="BP674" s="46">
        <f t="shared" si="505"/>
        <v>0</v>
      </c>
      <c r="BQ674" s="46">
        <v>0</v>
      </c>
      <c r="BR674" s="46">
        <f t="shared" si="506"/>
        <v>0</v>
      </c>
      <c r="BS674" s="46">
        <v>0</v>
      </c>
      <c r="BT674" s="46">
        <f t="shared" si="507"/>
        <v>0</v>
      </c>
      <c r="BU674" s="46">
        <v>0</v>
      </c>
      <c r="BV674" s="46">
        <f t="shared" si="508"/>
        <v>0</v>
      </c>
      <c r="BW674" s="46">
        <v>0</v>
      </c>
      <c r="BX674" s="46">
        <f t="shared" si="509"/>
        <v>0</v>
      </c>
      <c r="BY674" s="46">
        <v>0</v>
      </c>
      <c r="BZ674" s="46">
        <f t="shared" si="510"/>
        <v>0</v>
      </c>
      <c r="CA674" s="47">
        <v>0</v>
      </c>
      <c r="CB674" s="46">
        <f t="shared" si="511"/>
        <v>0</v>
      </c>
      <c r="CC674" s="48">
        <v>0</v>
      </c>
      <c r="CD674" s="46">
        <f t="shared" si="512"/>
        <v>0</v>
      </c>
      <c r="CE674" s="263">
        <v>4</v>
      </c>
      <c r="CF674" s="54">
        <f t="shared" si="491"/>
        <v>12341.327499999999</v>
      </c>
      <c r="CG674" s="82">
        <v>959690.31</v>
      </c>
      <c r="CH674" s="83"/>
      <c r="CI674" s="83"/>
      <c r="CJ674" s="83"/>
      <c r="CK674" s="83"/>
      <c r="CL674" s="83"/>
      <c r="CM674" s="84"/>
      <c r="CN674" s="84"/>
      <c r="CO674" s="84"/>
      <c r="CP674" s="8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82">
        <v>0</v>
      </c>
      <c r="DH674" s="55">
        <v>4</v>
      </c>
      <c r="DI674" s="67" t="s">
        <v>1915</v>
      </c>
      <c r="DJ674" s="57">
        <v>959690.31</v>
      </c>
      <c r="DK674" s="57">
        <v>719767.73250000004</v>
      </c>
      <c r="DL674" s="57">
        <v>479845.15500000003</v>
      </c>
      <c r="DM674" s="57">
        <v>239922.57750000001</v>
      </c>
      <c r="DN674" s="57">
        <v>0</v>
      </c>
      <c r="DO674" s="57">
        <v>11516.283720000001</v>
      </c>
      <c r="DP674" s="58">
        <v>9356.9805225</v>
      </c>
      <c r="DQ674" s="58">
        <v>6237.9870149999997</v>
      </c>
      <c r="DR674" s="58">
        <v>3118.9935074999999</v>
      </c>
      <c r="DS674" s="58">
        <v>0</v>
      </c>
    </row>
    <row r="675" spans="1:123" x14ac:dyDescent="0.25">
      <c r="A675" s="30" t="s">
        <v>1916</v>
      </c>
      <c r="B675" s="65">
        <v>9000607</v>
      </c>
      <c r="C675" s="66"/>
      <c r="D675" s="67" t="s">
        <v>1917</v>
      </c>
      <c r="E675" s="34" t="s">
        <v>675</v>
      </c>
      <c r="F675" s="34">
        <v>0</v>
      </c>
      <c r="G675" s="34" t="s">
        <v>1248</v>
      </c>
      <c r="H675" s="34" t="s">
        <v>677</v>
      </c>
      <c r="I675" s="34" t="s">
        <v>678</v>
      </c>
      <c r="J675" s="34" t="s">
        <v>228</v>
      </c>
      <c r="K675" s="34" t="s">
        <v>529</v>
      </c>
      <c r="L675" s="34" t="s">
        <v>679</v>
      </c>
      <c r="M675" s="36">
        <v>1.04</v>
      </c>
      <c r="N675" s="69" t="s">
        <v>680</v>
      </c>
      <c r="O675" s="69" t="s">
        <v>30</v>
      </c>
      <c r="P675" s="37" t="s">
        <v>493</v>
      </c>
      <c r="Q675" s="38">
        <v>2020</v>
      </c>
      <c r="R675" s="39" t="s">
        <v>470</v>
      </c>
      <c r="S675" s="37" t="s">
        <v>686</v>
      </c>
      <c r="T675" s="39" t="s">
        <v>1914</v>
      </c>
      <c r="U675" s="39" t="s">
        <v>495</v>
      </c>
      <c r="V675" s="39" t="s">
        <v>687</v>
      </c>
      <c r="W675" s="79" t="s">
        <v>681</v>
      </c>
      <c r="X675" s="40" t="s">
        <v>680</v>
      </c>
      <c r="Y675" s="86"/>
      <c r="Z675" s="274">
        <v>93525.92</v>
      </c>
      <c r="AA675" s="42"/>
      <c r="AB675" s="43">
        <v>133874.91999999998</v>
      </c>
      <c r="AC675" s="43">
        <v>0</v>
      </c>
      <c r="AD675" s="43"/>
      <c r="AE675" s="43">
        <v>0</v>
      </c>
      <c r="AF675" s="44"/>
      <c r="AG675" s="45">
        <f t="shared" si="488"/>
        <v>0</v>
      </c>
      <c r="AH675" s="45">
        <f t="shared" si="489"/>
        <v>0</v>
      </c>
      <c r="AI675" s="45">
        <f t="shared" si="492"/>
        <v>93525.92</v>
      </c>
      <c r="AJ675" s="80">
        <v>0</v>
      </c>
      <c r="AK675" s="46">
        <v>0</v>
      </c>
      <c r="AL675" s="46">
        <f t="shared" si="496"/>
        <v>0</v>
      </c>
      <c r="AM675" s="46">
        <v>0</v>
      </c>
      <c r="AN675" s="46">
        <f t="shared" si="519"/>
        <v>0</v>
      </c>
      <c r="AO675" s="46">
        <v>0</v>
      </c>
      <c r="AP675" s="46">
        <f t="shared" si="521"/>
        <v>0</v>
      </c>
      <c r="AQ675" s="46">
        <v>0</v>
      </c>
      <c r="AR675" s="46">
        <f t="shared" si="522"/>
        <v>0</v>
      </c>
      <c r="AS675" s="46">
        <v>0</v>
      </c>
      <c r="AT675" s="46">
        <f t="shared" si="523"/>
        <v>0</v>
      </c>
      <c r="AU675" s="46">
        <v>0</v>
      </c>
      <c r="AV675" s="46">
        <f t="shared" si="524"/>
        <v>0</v>
      </c>
      <c r="AW675" s="46">
        <v>0</v>
      </c>
      <c r="AX675" s="46">
        <f t="shared" si="497"/>
        <v>0</v>
      </c>
      <c r="AY675" s="46">
        <v>0</v>
      </c>
      <c r="AZ675" s="46">
        <f t="shared" si="520"/>
        <v>0</v>
      </c>
      <c r="BA675" s="46">
        <v>0</v>
      </c>
      <c r="BB675" s="46">
        <f t="shared" si="498"/>
        <v>0</v>
      </c>
      <c r="BC675" s="46">
        <v>0</v>
      </c>
      <c r="BD675" s="46">
        <f t="shared" si="499"/>
        <v>0</v>
      </c>
      <c r="BE675" s="46">
        <v>0</v>
      </c>
      <c r="BF675" s="46">
        <f t="shared" si="500"/>
        <v>0</v>
      </c>
      <c r="BG675" s="46">
        <v>0</v>
      </c>
      <c r="BH675" s="46">
        <f t="shared" si="501"/>
        <v>0</v>
      </c>
      <c r="BI675" s="46">
        <v>0</v>
      </c>
      <c r="BJ675" s="46">
        <f t="shared" si="502"/>
        <v>0</v>
      </c>
      <c r="BK675" s="46">
        <v>0</v>
      </c>
      <c r="BL675" s="46">
        <f t="shared" si="503"/>
        <v>0</v>
      </c>
      <c r="BM675" s="46">
        <v>0</v>
      </c>
      <c r="BN675" s="46">
        <f t="shared" si="504"/>
        <v>0</v>
      </c>
      <c r="BO675" s="46">
        <v>0</v>
      </c>
      <c r="BP675" s="46">
        <f t="shared" si="505"/>
        <v>0</v>
      </c>
      <c r="BQ675" s="46">
        <v>0</v>
      </c>
      <c r="BR675" s="46">
        <f t="shared" si="506"/>
        <v>0</v>
      </c>
      <c r="BS675" s="46">
        <v>0</v>
      </c>
      <c r="BT675" s="46">
        <f t="shared" si="507"/>
        <v>0</v>
      </c>
      <c r="BU675" s="46">
        <v>0</v>
      </c>
      <c r="BV675" s="46">
        <f t="shared" si="508"/>
        <v>0</v>
      </c>
      <c r="BW675" s="46">
        <v>0</v>
      </c>
      <c r="BX675" s="46">
        <f t="shared" si="509"/>
        <v>0</v>
      </c>
      <c r="BY675" s="46">
        <v>0</v>
      </c>
      <c r="BZ675" s="46">
        <f t="shared" si="510"/>
        <v>0</v>
      </c>
      <c r="CA675" s="47">
        <v>0</v>
      </c>
      <c r="CB675" s="46">
        <f t="shared" si="511"/>
        <v>0</v>
      </c>
      <c r="CC675" s="48">
        <v>0</v>
      </c>
      <c r="CD675" s="46">
        <f t="shared" si="512"/>
        <v>0</v>
      </c>
      <c r="CE675" s="81">
        <v>4</v>
      </c>
      <c r="CF675" s="150">
        <f t="shared" si="491"/>
        <v>23381.48</v>
      </c>
      <c r="CG675" s="151">
        <v>133874.91999999998</v>
      </c>
      <c r="CH675" s="152"/>
      <c r="CI675" s="152"/>
      <c r="CJ675" s="153"/>
      <c r="CK675" s="152"/>
      <c r="CL675" s="83"/>
      <c r="CM675" s="84"/>
      <c r="CN675" s="84"/>
      <c r="CO675" s="84"/>
      <c r="CP675" s="8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82">
        <v>0</v>
      </c>
      <c r="DH675" s="55">
        <v>4</v>
      </c>
      <c r="DI675" s="56" t="s">
        <v>1915</v>
      </c>
      <c r="DJ675" s="57">
        <v>133874.91999999998</v>
      </c>
      <c r="DK675" s="57">
        <v>100406.18999999999</v>
      </c>
      <c r="DL675" s="57">
        <v>66937.459999999992</v>
      </c>
      <c r="DM675" s="57">
        <v>33468.729999999996</v>
      </c>
      <c r="DN675" s="57">
        <v>0</v>
      </c>
      <c r="DO675" s="57">
        <v>1606.4990399999999</v>
      </c>
      <c r="DP675" s="58">
        <v>1305.2804699999997</v>
      </c>
      <c r="DQ675" s="58">
        <v>870.18697999999983</v>
      </c>
      <c r="DR675" s="58">
        <v>435.09348999999992</v>
      </c>
      <c r="DS675" s="58">
        <v>0</v>
      </c>
    </row>
    <row r="676" spans="1:123" x14ac:dyDescent="0.25">
      <c r="A676" s="30" t="s">
        <v>1918</v>
      </c>
      <c r="B676" s="65">
        <v>9000608</v>
      </c>
      <c r="C676" s="66"/>
      <c r="D676" s="67" t="s">
        <v>1919</v>
      </c>
      <c r="E676" s="34" t="s">
        <v>675</v>
      </c>
      <c r="F676" s="34">
        <v>0</v>
      </c>
      <c r="G676" s="34" t="s">
        <v>1248</v>
      </c>
      <c r="H676" s="34" t="s">
        <v>677</v>
      </c>
      <c r="I676" s="34" t="s">
        <v>678</v>
      </c>
      <c r="J676" s="34" t="s">
        <v>228</v>
      </c>
      <c r="K676" s="34" t="s">
        <v>529</v>
      </c>
      <c r="L676" s="34" t="s">
        <v>679</v>
      </c>
      <c r="M676" s="36">
        <v>1.04</v>
      </c>
      <c r="N676" s="69" t="s">
        <v>680</v>
      </c>
      <c r="O676" s="69" t="s">
        <v>30</v>
      </c>
      <c r="P676" s="37" t="s">
        <v>493</v>
      </c>
      <c r="Q676" s="38">
        <v>2019</v>
      </c>
      <c r="R676" s="39" t="s">
        <v>470</v>
      </c>
      <c r="S676" s="37" t="s">
        <v>686</v>
      </c>
      <c r="T676" s="39" t="s">
        <v>1914</v>
      </c>
      <c r="U676" s="39" t="s">
        <v>495</v>
      </c>
      <c r="V676" s="39" t="s">
        <v>687</v>
      </c>
      <c r="W676" s="79" t="s">
        <v>681</v>
      </c>
      <c r="X676" s="40" t="s">
        <v>680</v>
      </c>
      <c r="Y676" s="86"/>
      <c r="Z676" s="274">
        <v>21362.06</v>
      </c>
      <c r="AA676" s="42"/>
      <c r="AB676" s="43">
        <v>53962.06</v>
      </c>
      <c r="AC676" s="43">
        <v>0</v>
      </c>
      <c r="AD676" s="43"/>
      <c r="AE676" s="43">
        <v>0</v>
      </c>
      <c r="AF676" s="44"/>
      <c r="AG676" s="45">
        <f t="shared" si="488"/>
        <v>0</v>
      </c>
      <c r="AH676" s="45">
        <f t="shared" si="489"/>
        <v>0</v>
      </c>
      <c r="AI676" s="45">
        <f t="shared" si="492"/>
        <v>21362.06</v>
      </c>
      <c r="AJ676" s="80">
        <v>0</v>
      </c>
      <c r="AK676" s="46">
        <v>0</v>
      </c>
      <c r="AL676" s="46">
        <f t="shared" si="496"/>
        <v>0</v>
      </c>
      <c r="AM676" s="46">
        <v>0</v>
      </c>
      <c r="AN676" s="46">
        <f t="shared" si="519"/>
        <v>0</v>
      </c>
      <c r="AO676" s="46">
        <v>0</v>
      </c>
      <c r="AP676" s="46">
        <f t="shared" si="521"/>
        <v>0</v>
      </c>
      <c r="AQ676" s="46">
        <v>0</v>
      </c>
      <c r="AR676" s="46">
        <f t="shared" si="522"/>
        <v>0</v>
      </c>
      <c r="AS676" s="46">
        <v>0</v>
      </c>
      <c r="AT676" s="46">
        <f t="shared" si="523"/>
        <v>0</v>
      </c>
      <c r="AU676" s="46">
        <v>0</v>
      </c>
      <c r="AV676" s="46">
        <f t="shared" si="524"/>
        <v>0</v>
      </c>
      <c r="AW676" s="46">
        <v>0</v>
      </c>
      <c r="AX676" s="46">
        <f t="shared" si="497"/>
        <v>0</v>
      </c>
      <c r="AY676" s="46">
        <v>0</v>
      </c>
      <c r="AZ676" s="46">
        <f t="shared" si="520"/>
        <v>0</v>
      </c>
      <c r="BA676" s="46">
        <v>0</v>
      </c>
      <c r="BB676" s="46">
        <f t="shared" si="498"/>
        <v>0</v>
      </c>
      <c r="BC676" s="46">
        <v>0</v>
      </c>
      <c r="BD676" s="46">
        <f t="shared" si="499"/>
        <v>0</v>
      </c>
      <c r="BE676" s="46">
        <v>0</v>
      </c>
      <c r="BF676" s="46">
        <f t="shared" si="500"/>
        <v>0</v>
      </c>
      <c r="BG676" s="46">
        <v>0</v>
      </c>
      <c r="BH676" s="46">
        <f t="shared" si="501"/>
        <v>0</v>
      </c>
      <c r="BI676" s="46">
        <v>0</v>
      </c>
      <c r="BJ676" s="46">
        <f t="shared" si="502"/>
        <v>0</v>
      </c>
      <c r="BK676" s="46">
        <v>0</v>
      </c>
      <c r="BL676" s="46">
        <f t="shared" si="503"/>
        <v>0</v>
      </c>
      <c r="BM676" s="46">
        <v>0</v>
      </c>
      <c r="BN676" s="46">
        <f t="shared" si="504"/>
        <v>0</v>
      </c>
      <c r="BO676" s="46">
        <v>0</v>
      </c>
      <c r="BP676" s="46">
        <f t="shared" si="505"/>
        <v>0</v>
      </c>
      <c r="BQ676" s="46">
        <v>0</v>
      </c>
      <c r="BR676" s="46">
        <f t="shared" si="506"/>
        <v>0</v>
      </c>
      <c r="BS676" s="46">
        <v>0</v>
      </c>
      <c r="BT676" s="46">
        <f t="shared" si="507"/>
        <v>0</v>
      </c>
      <c r="BU676" s="46">
        <v>0</v>
      </c>
      <c r="BV676" s="46">
        <f t="shared" si="508"/>
        <v>0</v>
      </c>
      <c r="BW676" s="46">
        <v>0</v>
      </c>
      <c r="BX676" s="46">
        <f t="shared" si="509"/>
        <v>0</v>
      </c>
      <c r="BY676" s="46">
        <v>0</v>
      </c>
      <c r="BZ676" s="46">
        <f t="shared" si="510"/>
        <v>0</v>
      </c>
      <c r="CA676" s="47">
        <v>0</v>
      </c>
      <c r="CB676" s="46">
        <f t="shared" si="511"/>
        <v>0</v>
      </c>
      <c r="CC676" s="48">
        <v>0</v>
      </c>
      <c r="CD676" s="46">
        <f t="shared" si="512"/>
        <v>0</v>
      </c>
      <c r="CE676" s="81">
        <v>4</v>
      </c>
      <c r="CF676" s="50">
        <f t="shared" si="491"/>
        <v>5340.5150000000003</v>
      </c>
      <c r="CG676" s="82">
        <v>53962.06</v>
      </c>
      <c r="CH676" s="83"/>
      <c r="CI676" s="83"/>
      <c r="CJ676" s="157"/>
      <c r="CK676" s="83"/>
      <c r="CL676" s="83"/>
      <c r="CM676" s="84"/>
      <c r="CN676" s="84"/>
      <c r="CO676" s="84"/>
      <c r="CP676" s="8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158"/>
      <c r="DF676" s="84"/>
      <c r="DG676" s="82">
        <v>0</v>
      </c>
      <c r="DH676" s="55">
        <v>4</v>
      </c>
      <c r="DI676" s="56" t="s">
        <v>1915</v>
      </c>
      <c r="DJ676" s="57">
        <v>53962.06</v>
      </c>
      <c r="DK676" s="57">
        <v>40471.544999999998</v>
      </c>
      <c r="DL676" s="57">
        <v>26981.03</v>
      </c>
      <c r="DM676" s="57">
        <v>13490.514999999999</v>
      </c>
      <c r="DN676" s="57">
        <v>0</v>
      </c>
      <c r="DO676" s="57">
        <v>647.54471999999998</v>
      </c>
      <c r="DP676" s="58">
        <v>526.13008500000001</v>
      </c>
      <c r="DQ676" s="58">
        <v>350.75338999999997</v>
      </c>
      <c r="DR676" s="58">
        <v>175.37669499999998</v>
      </c>
      <c r="DS676" s="58">
        <v>0</v>
      </c>
    </row>
    <row r="677" spans="1:123" x14ac:dyDescent="0.25">
      <c r="A677" s="30" t="s">
        <v>1920</v>
      </c>
      <c r="B677" s="65">
        <v>9000611</v>
      </c>
      <c r="C677" s="66"/>
      <c r="D677" s="67" t="s">
        <v>1921</v>
      </c>
      <c r="E677" s="34" t="s">
        <v>675</v>
      </c>
      <c r="F677" s="34" t="s">
        <v>1247</v>
      </c>
      <c r="G677" s="34" t="s">
        <v>1248</v>
      </c>
      <c r="H677" s="34" t="s">
        <v>677</v>
      </c>
      <c r="I677" s="34" t="s">
        <v>678</v>
      </c>
      <c r="J677" s="34" t="s">
        <v>228</v>
      </c>
      <c r="K677" s="34" t="s">
        <v>529</v>
      </c>
      <c r="L677" s="34" t="s">
        <v>679</v>
      </c>
      <c r="M677" s="36">
        <v>1.04</v>
      </c>
      <c r="N677" s="69" t="s">
        <v>680</v>
      </c>
      <c r="O677" s="69" t="s">
        <v>30</v>
      </c>
      <c r="P677" s="37" t="s">
        <v>493</v>
      </c>
      <c r="Q677" s="38">
        <v>2018</v>
      </c>
      <c r="R677" s="39" t="s">
        <v>470</v>
      </c>
      <c r="S677" s="37" t="s">
        <v>469</v>
      </c>
      <c r="T677" s="39" t="s">
        <v>494</v>
      </c>
      <c r="U677" s="39" t="s">
        <v>495</v>
      </c>
      <c r="V677" s="39" t="s">
        <v>496</v>
      </c>
      <c r="W677" s="40" t="s">
        <v>681</v>
      </c>
      <c r="X677" s="40" t="s">
        <v>680</v>
      </c>
      <c r="Y677" s="41"/>
      <c r="Z677" s="274">
        <v>0</v>
      </c>
      <c r="AA677" s="42"/>
      <c r="AB677" s="43">
        <v>25500</v>
      </c>
      <c r="AC677" s="43">
        <v>0</v>
      </c>
      <c r="AD677" s="43"/>
      <c r="AE677" s="43">
        <v>0</v>
      </c>
      <c r="AF677" s="44"/>
      <c r="AG677" s="45">
        <f t="shared" si="488"/>
        <v>25500</v>
      </c>
      <c r="AH677" s="45">
        <f t="shared" si="489"/>
        <v>25500</v>
      </c>
      <c r="AI677" s="45">
        <f t="shared" si="492"/>
        <v>25500</v>
      </c>
      <c r="AJ677" s="46">
        <v>25500</v>
      </c>
      <c r="AK677" s="46">
        <v>0</v>
      </c>
      <c r="AL677" s="46">
        <f t="shared" si="496"/>
        <v>0</v>
      </c>
      <c r="AM677" s="46">
        <v>0</v>
      </c>
      <c r="AN677" s="46">
        <f t="shared" si="519"/>
        <v>0</v>
      </c>
      <c r="AO677" s="46">
        <v>0</v>
      </c>
      <c r="AP677" s="46">
        <f t="shared" si="521"/>
        <v>0</v>
      </c>
      <c r="AQ677" s="46">
        <v>0</v>
      </c>
      <c r="AR677" s="46">
        <f t="shared" si="522"/>
        <v>0</v>
      </c>
      <c r="AS677" s="46">
        <v>0</v>
      </c>
      <c r="AT677" s="46">
        <f t="shared" si="523"/>
        <v>0</v>
      </c>
      <c r="AU677" s="46">
        <v>0</v>
      </c>
      <c r="AV677" s="46">
        <f t="shared" si="524"/>
        <v>0</v>
      </c>
      <c r="AW677" s="46">
        <v>0</v>
      </c>
      <c r="AX677" s="46">
        <f t="shared" si="497"/>
        <v>0</v>
      </c>
      <c r="AY677" s="46">
        <v>0</v>
      </c>
      <c r="AZ677" s="46">
        <f t="shared" si="520"/>
        <v>0</v>
      </c>
      <c r="BA677" s="46">
        <v>0</v>
      </c>
      <c r="BB677" s="46">
        <f t="shared" si="498"/>
        <v>0</v>
      </c>
      <c r="BC677" s="46">
        <v>0</v>
      </c>
      <c r="BD677" s="46">
        <f t="shared" si="499"/>
        <v>0</v>
      </c>
      <c r="BE677" s="46">
        <v>0</v>
      </c>
      <c r="BF677" s="46">
        <f t="shared" si="500"/>
        <v>0</v>
      </c>
      <c r="BG677" s="46">
        <v>0</v>
      </c>
      <c r="BH677" s="46">
        <f t="shared" si="501"/>
        <v>0</v>
      </c>
      <c r="BI677" s="46">
        <v>0</v>
      </c>
      <c r="BJ677" s="46">
        <f t="shared" si="502"/>
        <v>0</v>
      </c>
      <c r="BK677" s="46">
        <v>0</v>
      </c>
      <c r="BL677" s="46">
        <f t="shared" si="503"/>
        <v>0</v>
      </c>
      <c r="BM677" s="46">
        <v>0</v>
      </c>
      <c r="BN677" s="46">
        <f t="shared" si="504"/>
        <v>0</v>
      </c>
      <c r="BO677" s="46">
        <v>0</v>
      </c>
      <c r="BP677" s="46">
        <f t="shared" si="505"/>
        <v>0</v>
      </c>
      <c r="BQ677" s="46">
        <v>0</v>
      </c>
      <c r="BR677" s="46">
        <f t="shared" si="506"/>
        <v>0</v>
      </c>
      <c r="BS677" s="46">
        <v>0</v>
      </c>
      <c r="BT677" s="46">
        <f t="shared" si="507"/>
        <v>0</v>
      </c>
      <c r="BU677" s="46">
        <v>0</v>
      </c>
      <c r="BV677" s="46">
        <f t="shared" si="508"/>
        <v>0</v>
      </c>
      <c r="BW677" s="46">
        <v>0</v>
      </c>
      <c r="BX677" s="46">
        <f t="shared" si="509"/>
        <v>0</v>
      </c>
      <c r="BY677" s="46">
        <v>0</v>
      </c>
      <c r="BZ677" s="46">
        <f t="shared" si="510"/>
        <v>0</v>
      </c>
      <c r="CA677" s="47">
        <v>0</v>
      </c>
      <c r="CB677" s="46">
        <f t="shared" si="511"/>
        <v>0</v>
      </c>
      <c r="CC677" s="48">
        <v>0</v>
      </c>
      <c r="CD677" s="46">
        <f t="shared" si="512"/>
        <v>0</v>
      </c>
      <c r="CE677" s="49">
        <v>4</v>
      </c>
      <c r="CF677" s="50">
        <f t="shared" si="491"/>
        <v>6375</v>
      </c>
      <c r="CG677" s="51">
        <v>25500</v>
      </c>
      <c r="CH677" s="52"/>
      <c r="CI677" s="90"/>
      <c r="CJ677" s="154">
        <f>$CF677</f>
        <v>6375</v>
      </c>
      <c r="CK677" s="53">
        <f>$CF677</f>
        <v>6375</v>
      </c>
      <c r="CL677" s="53">
        <f>$CF677</f>
        <v>6375</v>
      </c>
      <c r="CM677" s="53">
        <f>$CF677</f>
        <v>6375</v>
      </c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155"/>
      <c r="DF677" s="53"/>
      <c r="DG677" s="54">
        <v>0</v>
      </c>
      <c r="DH677" s="55">
        <v>4</v>
      </c>
      <c r="DI677" s="56" t="s">
        <v>1922</v>
      </c>
      <c r="DJ677" s="57">
        <v>25500</v>
      </c>
      <c r="DK677" s="57">
        <v>19125</v>
      </c>
      <c r="DL677" s="57">
        <v>12750</v>
      </c>
      <c r="DM677" s="57">
        <v>6375</v>
      </c>
      <c r="DN677" s="57">
        <v>0</v>
      </c>
      <c r="DO677" s="57">
        <v>306</v>
      </c>
      <c r="DP677" s="58">
        <v>248.625</v>
      </c>
      <c r="DQ677" s="58">
        <v>165.75</v>
      </c>
      <c r="DR677" s="58">
        <v>82.875</v>
      </c>
      <c r="DS677" s="58">
        <v>0</v>
      </c>
    </row>
    <row r="678" spans="1:123" x14ac:dyDescent="0.25">
      <c r="A678" s="30" t="s">
        <v>1923</v>
      </c>
      <c r="B678" s="65">
        <v>9000612</v>
      </c>
      <c r="C678" s="66"/>
      <c r="D678" s="67" t="s">
        <v>1924</v>
      </c>
      <c r="E678" s="34" t="s">
        <v>675</v>
      </c>
      <c r="F678" s="34">
        <v>0</v>
      </c>
      <c r="G678" s="34" t="s">
        <v>1248</v>
      </c>
      <c r="H678" s="34" t="s">
        <v>677</v>
      </c>
      <c r="I678" s="34" t="s">
        <v>678</v>
      </c>
      <c r="J678" s="34" t="s">
        <v>228</v>
      </c>
      <c r="K678" s="34" t="s">
        <v>529</v>
      </c>
      <c r="L678" s="34" t="s">
        <v>679</v>
      </c>
      <c r="M678" s="36">
        <v>1.04</v>
      </c>
      <c r="N678" s="69" t="s">
        <v>680</v>
      </c>
      <c r="O678" s="69" t="s">
        <v>30</v>
      </c>
      <c r="P678" s="37" t="s">
        <v>493</v>
      </c>
      <c r="Q678" s="38">
        <v>2018</v>
      </c>
      <c r="R678" s="39" t="s">
        <v>470</v>
      </c>
      <c r="S678" s="37" t="s">
        <v>469</v>
      </c>
      <c r="T678" s="39" t="s">
        <v>494</v>
      </c>
      <c r="U678" s="39" t="s">
        <v>495</v>
      </c>
      <c r="V678" s="39" t="s">
        <v>496</v>
      </c>
      <c r="W678" s="40" t="s">
        <v>681</v>
      </c>
      <c r="X678" s="40" t="s">
        <v>680</v>
      </c>
      <c r="Y678" s="41"/>
      <c r="Z678" s="274">
        <v>0</v>
      </c>
      <c r="AA678" s="42"/>
      <c r="AB678" s="43">
        <v>57370.455999999998</v>
      </c>
      <c r="AC678" s="43">
        <v>0</v>
      </c>
      <c r="AD678" s="43"/>
      <c r="AE678" s="43">
        <v>0</v>
      </c>
      <c r="AF678" s="44"/>
      <c r="AG678" s="45">
        <f t="shared" si="488"/>
        <v>172111.36799999999</v>
      </c>
      <c r="AH678" s="45">
        <f t="shared" si="489"/>
        <v>178995.82272</v>
      </c>
      <c r="AI678" s="45">
        <f t="shared" si="492"/>
        <v>178995.82272</v>
      </c>
      <c r="AJ678" s="73">
        <v>0</v>
      </c>
      <c r="AK678" s="73">
        <v>57370.455999999998</v>
      </c>
      <c r="AL678" s="46">
        <f t="shared" si="496"/>
        <v>59665.274239999999</v>
      </c>
      <c r="AM678" s="46">
        <v>0</v>
      </c>
      <c r="AN678" s="46">
        <f t="shared" si="519"/>
        <v>0</v>
      </c>
      <c r="AO678" s="46">
        <v>0</v>
      </c>
      <c r="AP678" s="46">
        <f t="shared" si="521"/>
        <v>0</v>
      </c>
      <c r="AQ678" s="46">
        <v>0</v>
      </c>
      <c r="AR678" s="46">
        <f t="shared" si="522"/>
        <v>0</v>
      </c>
      <c r="AS678" s="46">
        <v>0</v>
      </c>
      <c r="AT678" s="46">
        <f t="shared" si="523"/>
        <v>0</v>
      </c>
      <c r="AU678" s="46">
        <v>0</v>
      </c>
      <c r="AV678" s="46">
        <f t="shared" si="524"/>
        <v>0</v>
      </c>
      <c r="AW678" s="73">
        <v>57370.455999999998</v>
      </c>
      <c r="AX678" s="46">
        <f t="shared" si="497"/>
        <v>59665.274239999999</v>
      </c>
      <c r="AY678" s="46">
        <v>0</v>
      </c>
      <c r="AZ678" s="46">
        <f t="shared" si="520"/>
        <v>0</v>
      </c>
      <c r="BA678" s="46">
        <v>0</v>
      </c>
      <c r="BB678" s="46">
        <f t="shared" si="498"/>
        <v>0</v>
      </c>
      <c r="BC678" s="46">
        <v>0</v>
      </c>
      <c r="BD678" s="46">
        <f t="shared" si="499"/>
        <v>0</v>
      </c>
      <c r="BE678" s="46">
        <v>0</v>
      </c>
      <c r="BF678" s="46">
        <f t="shared" si="500"/>
        <v>0</v>
      </c>
      <c r="BG678" s="46">
        <v>0</v>
      </c>
      <c r="BH678" s="46">
        <f t="shared" si="501"/>
        <v>0</v>
      </c>
      <c r="BI678" s="73">
        <v>57370.455999999998</v>
      </c>
      <c r="BJ678" s="46">
        <f t="shared" si="502"/>
        <v>59665.274239999999</v>
      </c>
      <c r="BK678" s="46">
        <v>0</v>
      </c>
      <c r="BL678" s="46">
        <f t="shared" si="503"/>
        <v>0</v>
      </c>
      <c r="BM678" s="46">
        <v>0</v>
      </c>
      <c r="BN678" s="46">
        <f t="shared" si="504"/>
        <v>0</v>
      </c>
      <c r="BO678" s="46">
        <v>0</v>
      </c>
      <c r="BP678" s="46">
        <f t="shared" si="505"/>
        <v>0</v>
      </c>
      <c r="BQ678" s="46">
        <v>0</v>
      </c>
      <c r="BR678" s="46">
        <f t="shared" si="506"/>
        <v>0</v>
      </c>
      <c r="BS678" s="46">
        <v>0</v>
      </c>
      <c r="BT678" s="46">
        <f t="shared" si="507"/>
        <v>0</v>
      </c>
      <c r="BU678" s="46">
        <v>0</v>
      </c>
      <c r="BV678" s="46">
        <f t="shared" si="508"/>
        <v>0</v>
      </c>
      <c r="BW678" s="46">
        <v>0</v>
      </c>
      <c r="BX678" s="46">
        <f t="shared" si="509"/>
        <v>0</v>
      </c>
      <c r="BY678" s="46">
        <v>0</v>
      </c>
      <c r="BZ678" s="46">
        <f t="shared" si="510"/>
        <v>0</v>
      </c>
      <c r="CA678" s="47">
        <v>0</v>
      </c>
      <c r="CB678" s="46">
        <f t="shared" si="511"/>
        <v>0</v>
      </c>
      <c r="CC678" s="48">
        <v>0</v>
      </c>
      <c r="CD678" s="46">
        <f t="shared" si="512"/>
        <v>0</v>
      </c>
      <c r="CE678" s="49">
        <v>4</v>
      </c>
      <c r="CF678" s="50">
        <f t="shared" si="491"/>
        <v>44748.955679999999</v>
      </c>
      <c r="CG678" s="71">
        <v>57370.455999999998</v>
      </c>
      <c r="CH678" s="52"/>
      <c r="CI678" s="52"/>
      <c r="CJ678" s="156"/>
      <c r="CK678" s="52">
        <f t="shared" ref="CK678:CN679" si="525">$CF678/3</f>
        <v>14916.31856</v>
      </c>
      <c r="CL678" s="52">
        <f t="shared" si="525"/>
        <v>14916.31856</v>
      </c>
      <c r="CM678" s="52">
        <f t="shared" si="525"/>
        <v>14916.31856</v>
      </c>
      <c r="CN678" s="52">
        <f t="shared" si="525"/>
        <v>14916.31856</v>
      </c>
      <c r="CO678" s="53"/>
      <c r="CP678" s="53"/>
      <c r="CQ678" s="52">
        <f t="shared" ref="CQ678:CT679" si="526">$CF678/3</f>
        <v>14916.31856</v>
      </c>
      <c r="CR678" s="52">
        <f t="shared" si="526"/>
        <v>14916.31856</v>
      </c>
      <c r="CS678" s="52">
        <f t="shared" si="526"/>
        <v>14916.31856</v>
      </c>
      <c r="CT678" s="52">
        <f t="shared" si="526"/>
        <v>14916.31856</v>
      </c>
      <c r="CU678" s="53"/>
      <c r="CV678" s="53"/>
      <c r="CW678" s="52">
        <f t="shared" ref="CW678:CZ679" si="527">$CF678/3</f>
        <v>14916.31856</v>
      </c>
      <c r="CX678" s="52">
        <f t="shared" si="527"/>
        <v>14916.31856</v>
      </c>
      <c r="CY678" s="52">
        <f t="shared" si="527"/>
        <v>14916.31856</v>
      </c>
      <c r="CZ678" s="52">
        <f t="shared" si="527"/>
        <v>14916.31856</v>
      </c>
      <c r="DA678" s="53"/>
      <c r="DB678" s="53"/>
      <c r="DC678" s="53"/>
      <c r="DD678" s="53"/>
      <c r="DE678" s="155"/>
      <c r="DF678" s="53"/>
      <c r="DG678" s="54">
        <v>0</v>
      </c>
      <c r="DH678" s="55">
        <v>4</v>
      </c>
      <c r="DI678" s="56" t="s">
        <v>1915</v>
      </c>
      <c r="DJ678" s="57">
        <v>0</v>
      </c>
      <c r="DK678" s="57">
        <v>57370.455999999998</v>
      </c>
      <c r="DL678" s="57">
        <v>43027.841999999997</v>
      </c>
      <c r="DM678" s="57">
        <v>28685.227999999996</v>
      </c>
      <c r="DN678" s="57">
        <v>14342.613999999996</v>
      </c>
      <c r="DO678" s="57">
        <v>0</v>
      </c>
      <c r="DP678" s="58">
        <v>745.81592799999999</v>
      </c>
      <c r="DQ678" s="58">
        <v>559.36194599999999</v>
      </c>
      <c r="DR678" s="58">
        <v>372.90796399999994</v>
      </c>
      <c r="DS678" s="58">
        <v>186.45398199999994</v>
      </c>
    </row>
    <row r="679" spans="1:123" x14ac:dyDescent="0.25">
      <c r="A679" s="30" t="s">
        <v>1925</v>
      </c>
      <c r="B679" s="65">
        <v>9000613</v>
      </c>
      <c r="C679" s="66"/>
      <c r="D679" s="67" t="s">
        <v>1926</v>
      </c>
      <c r="E679" s="34" t="s">
        <v>675</v>
      </c>
      <c r="F679" s="34">
        <v>0</v>
      </c>
      <c r="G679" s="34" t="s">
        <v>1248</v>
      </c>
      <c r="H679" s="34" t="s">
        <v>677</v>
      </c>
      <c r="I679" s="34" t="s">
        <v>678</v>
      </c>
      <c r="J679" s="34" t="s">
        <v>228</v>
      </c>
      <c r="K679" s="34" t="s">
        <v>529</v>
      </c>
      <c r="L679" s="34" t="s">
        <v>679</v>
      </c>
      <c r="M679" s="36">
        <v>1.04</v>
      </c>
      <c r="N679" s="69" t="s">
        <v>680</v>
      </c>
      <c r="O679" s="69" t="s">
        <v>30</v>
      </c>
      <c r="P679" s="37" t="s">
        <v>493</v>
      </c>
      <c r="Q679" s="38">
        <v>2020</v>
      </c>
      <c r="R679" s="39" t="s">
        <v>470</v>
      </c>
      <c r="S679" s="37" t="s">
        <v>469</v>
      </c>
      <c r="T679" s="39" t="s">
        <v>494</v>
      </c>
      <c r="U679" s="39" t="s">
        <v>495</v>
      </c>
      <c r="V679" s="39" t="s">
        <v>496</v>
      </c>
      <c r="W679" s="40" t="s">
        <v>681</v>
      </c>
      <c r="X679" s="40" t="s">
        <v>680</v>
      </c>
      <c r="Y679" s="41"/>
      <c r="Z679" s="274">
        <v>0</v>
      </c>
      <c r="AA679" s="42"/>
      <c r="AB679" s="43">
        <v>57370.455999999998</v>
      </c>
      <c r="AC679" s="43">
        <v>0</v>
      </c>
      <c r="AD679" s="43"/>
      <c r="AE679" s="43">
        <v>0</v>
      </c>
      <c r="AF679" s="44"/>
      <c r="AG679" s="45">
        <f t="shared" si="488"/>
        <v>172111.36799999999</v>
      </c>
      <c r="AH679" s="45">
        <f t="shared" si="489"/>
        <v>178995.82272</v>
      </c>
      <c r="AI679" s="45">
        <f t="shared" si="492"/>
        <v>178995.82272</v>
      </c>
      <c r="AJ679" s="73">
        <v>0</v>
      </c>
      <c r="AK679" s="73">
        <v>57370.455999999998</v>
      </c>
      <c r="AL679" s="46">
        <f t="shared" si="496"/>
        <v>59665.274239999999</v>
      </c>
      <c r="AM679" s="46">
        <v>0</v>
      </c>
      <c r="AN679" s="46">
        <f t="shared" si="519"/>
        <v>0</v>
      </c>
      <c r="AO679" s="46">
        <v>0</v>
      </c>
      <c r="AP679" s="46">
        <f t="shared" si="521"/>
        <v>0</v>
      </c>
      <c r="AQ679" s="46">
        <v>0</v>
      </c>
      <c r="AR679" s="46">
        <f t="shared" si="522"/>
        <v>0</v>
      </c>
      <c r="AS679" s="46">
        <v>0</v>
      </c>
      <c r="AT679" s="46">
        <f t="shared" si="523"/>
        <v>0</v>
      </c>
      <c r="AU679" s="46">
        <v>0</v>
      </c>
      <c r="AV679" s="46">
        <f t="shared" si="524"/>
        <v>0</v>
      </c>
      <c r="AW679" s="73">
        <v>57370.455999999998</v>
      </c>
      <c r="AX679" s="46">
        <f t="shared" si="497"/>
        <v>59665.274239999999</v>
      </c>
      <c r="AY679" s="46">
        <v>0</v>
      </c>
      <c r="AZ679" s="46">
        <f t="shared" si="520"/>
        <v>0</v>
      </c>
      <c r="BA679" s="46">
        <v>0</v>
      </c>
      <c r="BB679" s="46">
        <f t="shared" si="498"/>
        <v>0</v>
      </c>
      <c r="BC679" s="46">
        <v>0</v>
      </c>
      <c r="BD679" s="46">
        <f t="shared" si="499"/>
        <v>0</v>
      </c>
      <c r="BE679" s="46">
        <v>0</v>
      </c>
      <c r="BF679" s="46">
        <f t="shared" si="500"/>
        <v>0</v>
      </c>
      <c r="BG679" s="46">
        <v>0</v>
      </c>
      <c r="BH679" s="46">
        <f t="shared" si="501"/>
        <v>0</v>
      </c>
      <c r="BI679" s="73">
        <v>57370.455999999998</v>
      </c>
      <c r="BJ679" s="46">
        <f t="shared" si="502"/>
        <v>59665.274239999999</v>
      </c>
      <c r="BK679" s="46">
        <v>0</v>
      </c>
      <c r="BL679" s="46">
        <f t="shared" si="503"/>
        <v>0</v>
      </c>
      <c r="BM679" s="46">
        <v>0</v>
      </c>
      <c r="BN679" s="46">
        <f t="shared" si="504"/>
        <v>0</v>
      </c>
      <c r="BO679" s="46">
        <v>0</v>
      </c>
      <c r="BP679" s="46">
        <f t="shared" si="505"/>
        <v>0</v>
      </c>
      <c r="BQ679" s="46">
        <v>0</v>
      </c>
      <c r="BR679" s="46">
        <f t="shared" si="506"/>
        <v>0</v>
      </c>
      <c r="BS679" s="46">
        <v>0</v>
      </c>
      <c r="BT679" s="46">
        <f t="shared" si="507"/>
        <v>0</v>
      </c>
      <c r="BU679" s="46">
        <v>0</v>
      </c>
      <c r="BV679" s="46">
        <f t="shared" si="508"/>
        <v>0</v>
      </c>
      <c r="BW679" s="46">
        <v>0</v>
      </c>
      <c r="BX679" s="46">
        <f t="shared" si="509"/>
        <v>0</v>
      </c>
      <c r="BY679" s="46">
        <v>0</v>
      </c>
      <c r="BZ679" s="46">
        <f t="shared" si="510"/>
        <v>0</v>
      </c>
      <c r="CA679" s="47">
        <v>0</v>
      </c>
      <c r="CB679" s="46">
        <f t="shared" si="511"/>
        <v>0</v>
      </c>
      <c r="CC679" s="48">
        <v>0</v>
      </c>
      <c r="CD679" s="46">
        <f t="shared" si="512"/>
        <v>0</v>
      </c>
      <c r="CE679" s="49">
        <v>4</v>
      </c>
      <c r="CF679" s="50">
        <f t="shared" si="491"/>
        <v>44748.955679999999</v>
      </c>
      <c r="CG679" s="71">
        <v>57370.455999999998</v>
      </c>
      <c r="CH679" s="52"/>
      <c r="CI679" s="52"/>
      <c r="CJ679" s="156"/>
      <c r="CK679" s="52">
        <f t="shared" si="525"/>
        <v>14916.31856</v>
      </c>
      <c r="CL679" s="52">
        <f t="shared" si="525"/>
        <v>14916.31856</v>
      </c>
      <c r="CM679" s="52">
        <f t="shared" si="525"/>
        <v>14916.31856</v>
      </c>
      <c r="CN679" s="52">
        <f t="shared" si="525"/>
        <v>14916.31856</v>
      </c>
      <c r="CO679" s="53"/>
      <c r="CP679" s="53"/>
      <c r="CQ679" s="52">
        <f t="shared" si="526"/>
        <v>14916.31856</v>
      </c>
      <c r="CR679" s="52">
        <f t="shared" si="526"/>
        <v>14916.31856</v>
      </c>
      <c r="CS679" s="52">
        <f t="shared" si="526"/>
        <v>14916.31856</v>
      </c>
      <c r="CT679" s="52">
        <f t="shared" si="526"/>
        <v>14916.31856</v>
      </c>
      <c r="CU679" s="53"/>
      <c r="CV679" s="53"/>
      <c r="CW679" s="52">
        <f t="shared" si="527"/>
        <v>14916.31856</v>
      </c>
      <c r="CX679" s="52">
        <f t="shared" si="527"/>
        <v>14916.31856</v>
      </c>
      <c r="CY679" s="52">
        <f t="shared" si="527"/>
        <v>14916.31856</v>
      </c>
      <c r="CZ679" s="52">
        <f t="shared" si="527"/>
        <v>14916.31856</v>
      </c>
      <c r="DA679" s="53"/>
      <c r="DB679" s="53"/>
      <c r="DC679" s="53"/>
      <c r="DD679" s="53"/>
      <c r="DE679" s="155"/>
      <c r="DF679" s="53"/>
      <c r="DG679" s="54">
        <v>0</v>
      </c>
      <c r="DH679" s="55">
        <v>4</v>
      </c>
      <c r="DI679" s="56" t="s">
        <v>1915</v>
      </c>
      <c r="DJ679" s="57">
        <v>0</v>
      </c>
      <c r="DK679" s="57">
        <v>57370.455999999998</v>
      </c>
      <c r="DL679" s="57">
        <v>43027.841999999997</v>
      </c>
      <c r="DM679" s="57">
        <v>28685.227999999996</v>
      </c>
      <c r="DN679" s="57">
        <v>14342.613999999996</v>
      </c>
      <c r="DO679" s="57">
        <v>0</v>
      </c>
      <c r="DP679" s="58">
        <v>745.81592799999999</v>
      </c>
      <c r="DQ679" s="58">
        <v>559.36194599999999</v>
      </c>
      <c r="DR679" s="58">
        <v>372.90796399999994</v>
      </c>
      <c r="DS679" s="58">
        <v>186.45398199999994</v>
      </c>
    </row>
    <row r="680" spans="1:123" x14ac:dyDescent="0.25">
      <c r="A680" s="30" t="s">
        <v>1927</v>
      </c>
      <c r="B680" s="65">
        <v>9000616</v>
      </c>
      <c r="C680" s="66"/>
      <c r="D680" s="67" t="s">
        <v>1928</v>
      </c>
      <c r="E680" s="34" t="s">
        <v>675</v>
      </c>
      <c r="F680" s="34">
        <v>0</v>
      </c>
      <c r="G680" s="34" t="s">
        <v>1248</v>
      </c>
      <c r="H680" s="34" t="s">
        <v>677</v>
      </c>
      <c r="I680" s="34" t="s">
        <v>678</v>
      </c>
      <c r="J680" s="34" t="s">
        <v>228</v>
      </c>
      <c r="K680" s="34" t="s">
        <v>529</v>
      </c>
      <c r="L680" s="34" t="s">
        <v>679</v>
      </c>
      <c r="M680" s="36">
        <v>1.04</v>
      </c>
      <c r="N680" s="69" t="s">
        <v>680</v>
      </c>
      <c r="O680" s="69" t="s">
        <v>30</v>
      </c>
      <c r="P680" s="37" t="s">
        <v>493</v>
      </c>
      <c r="Q680" s="38">
        <v>2019</v>
      </c>
      <c r="R680" s="39" t="s">
        <v>470</v>
      </c>
      <c r="S680" s="37" t="s">
        <v>469</v>
      </c>
      <c r="T680" s="39" t="s">
        <v>1914</v>
      </c>
      <c r="U680" s="39" t="s">
        <v>495</v>
      </c>
      <c r="V680" s="39" t="s">
        <v>496</v>
      </c>
      <c r="W680" s="79" t="s">
        <v>681</v>
      </c>
      <c r="X680" s="40" t="s">
        <v>680</v>
      </c>
      <c r="Y680" s="41"/>
      <c r="Z680" s="274">
        <v>40903.81</v>
      </c>
      <c r="AA680" s="42"/>
      <c r="AB680" s="43">
        <v>236387.04</v>
      </c>
      <c r="AC680" s="43">
        <v>0</v>
      </c>
      <c r="AD680" s="43"/>
      <c r="AE680" s="43">
        <v>0</v>
      </c>
      <c r="AF680" s="44"/>
      <c r="AG680" s="45">
        <f t="shared" si="488"/>
        <v>0</v>
      </c>
      <c r="AH680" s="45">
        <f t="shared" si="489"/>
        <v>0</v>
      </c>
      <c r="AI680" s="45">
        <f t="shared" si="492"/>
        <v>40903.81</v>
      </c>
      <c r="AJ680" s="80">
        <v>0</v>
      </c>
      <c r="AK680" s="46">
        <v>0</v>
      </c>
      <c r="AL680" s="46">
        <f t="shared" si="496"/>
        <v>0</v>
      </c>
      <c r="AM680" s="46">
        <v>0</v>
      </c>
      <c r="AN680" s="46">
        <f t="shared" si="519"/>
        <v>0</v>
      </c>
      <c r="AO680" s="46">
        <v>0</v>
      </c>
      <c r="AP680" s="46">
        <f t="shared" si="521"/>
        <v>0</v>
      </c>
      <c r="AQ680" s="46">
        <v>0</v>
      </c>
      <c r="AR680" s="46">
        <f t="shared" si="522"/>
        <v>0</v>
      </c>
      <c r="AS680" s="46">
        <v>0</v>
      </c>
      <c r="AT680" s="46">
        <f t="shared" si="523"/>
        <v>0</v>
      </c>
      <c r="AU680" s="46">
        <v>0</v>
      </c>
      <c r="AV680" s="46">
        <f t="shared" si="524"/>
        <v>0</v>
      </c>
      <c r="AW680" s="46">
        <v>0</v>
      </c>
      <c r="AX680" s="46">
        <f t="shared" si="497"/>
        <v>0</v>
      </c>
      <c r="AY680" s="46">
        <v>0</v>
      </c>
      <c r="AZ680" s="46">
        <f t="shared" si="520"/>
        <v>0</v>
      </c>
      <c r="BA680" s="46">
        <v>0</v>
      </c>
      <c r="BB680" s="46">
        <f t="shared" si="498"/>
        <v>0</v>
      </c>
      <c r="BC680" s="46">
        <v>0</v>
      </c>
      <c r="BD680" s="46">
        <f t="shared" si="499"/>
        <v>0</v>
      </c>
      <c r="BE680" s="46">
        <v>0</v>
      </c>
      <c r="BF680" s="46">
        <f t="shared" si="500"/>
        <v>0</v>
      </c>
      <c r="BG680" s="46">
        <v>0</v>
      </c>
      <c r="BH680" s="46">
        <f t="shared" si="501"/>
        <v>0</v>
      </c>
      <c r="BI680" s="46">
        <v>0</v>
      </c>
      <c r="BJ680" s="46">
        <f t="shared" si="502"/>
        <v>0</v>
      </c>
      <c r="BK680" s="46">
        <v>0</v>
      </c>
      <c r="BL680" s="46">
        <f t="shared" si="503"/>
        <v>0</v>
      </c>
      <c r="BM680" s="46">
        <v>0</v>
      </c>
      <c r="BN680" s="46">
        <f t="shared" si="504"/>
        <v>0</v>
      </c>
      <c r="BO680" s="46">
        <v>0</v>
      </c>
      <c r="BP680" s="46">
        <f t="shared" si="505"/>
        <v>0</v>
      </c>
      <c r="BQ680" s="46">
        <v>0</v>
      </c>
      <c r="BR680" s="46">
        <f t="shared" si="506"/>
        <v>0</v>
      </c>
      <c r="BS680" s="46">
        <v>0</v>
      </c>
      <c r="BT680" s="46">
        <f t="shared" si="507"/>
        <v>0</v>
      </c>
      <c r="BU680" s="46">
        <v>0</v>
      </c>
      <c r="BV680" s="46">
        <f t="shared" si="508"/>
        <v>0</v>
      </c>
      <c r="BW680" s="46">
        <v>0</v>
      </c>
      <c r="BX680" s="46">
        <f t="shared" si="509"/>
        <v>0</v>
      </c>
      <c r="BY680" s="46">
        <v>0</v>
      </c>
      <c r="BZ680" s="46">
        <f t="shared" si="510"/>
        <v>0</v>
      </c>
      <c r="CA680" s="47">
        <v>0</v>
      </c>
      <c r="CB680" s="46">
        <f t="shared" si="511"/>
        <v>0</v>
      </c>
      <c r="CC680" s="48">
        <v>0</v>
      </c>
      <c r="CD680" s="46">
        <f t="shared" si="512"/>
        <v>0</v>
      </c>
      <c r="CE680" s="81">
        <v>2</v>
      </c>
      <c r="CF680" s="50">
        <f t="shared" si="491"/>
        <v>20451.904999999999</v>
      </c>
      <c r="CG680" s="82">
        <v>236387.04</v>
      </c>
      <c r="CH680" s="83"/>
      <c r="CI680" s="83"/>
      <c r="CJ680" s="157"/>
      <c r="CK680" s="83"/>
      <c r="CL680" s="83"/>
      <c r="CM680" s="84"/>
      <c r="CN680" s="84"/>
      <c r="CO680" s="84"/>
      <c r="CP680" s="8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158"/>
      <c r="DF680" s="84"/>
      <c r="DG680" s="82">
        <v>0</v>
      </c>
      <c r="DH680" s="55">
        <v>2</v>
      </c>
      <c r="DI680" s="56" t="s">
        <v>1929</v>
      </c>
      <c r="DJ680" s="57">
        <v>115876</v>
      </c>
      <c r="DK680" s="57">
        <v>236387.04</v>
      </c>
      <c r="DL680" s="57">
        <v>118193.52</v>
      </c>
      <c r="DM680" s="57">
        <v>0</v>
      </c>
      <c r="DN680" s="57">
        <v>0</v>
      </c>
      <c r="DO680" s="57">
        <v>1390.5119999999999</v>
      </c>
      <c r="DP680" s="58">
        <v>3073.03152</v>
      </c>
      <c r="DQ680" s="58">
        <v>1536.51576</v>
      </c>
      <c r="DR680" s="58">
        <v>0</v>
      </c>
      <c r="DS680" s="58">
        <v>0</v>
      </c>
    </row>
    <row r="681" spans="1:123" x14ac:dyDescent="0.25">
      <c r="A681" s="30" t="s">
        <v>1930</v>
      </c>
      <c r="B681" s="65">
        <v>9000617</v>
      </c>
      <c r="C681" s="66"/>
      <c r="D681" s="67" t="s">
        <v>1931</v>
      </c>
      <c r="E681" s="34" t="s">
        <v>675</v>
      </c>
      <c r="F681" s="34">
        <v>0</v>
      </c>
      <c r="G681" s="34" t="s">
        <v>1248</v>
      </c>
      <c r="H681" s="34" t="s">
        <v>677</v>
      </c>
      <c r="I681" s="34" t="s">
        <v>678</v>
      </c>
      <c r="J681" s="34" t="s">
        <v>228</v>
      </c>
      <c r="K681" s="34" t="s">
        <v>529</v>
      </c>
      <c r="L681" s="34" t="s">
        <v>679</v>
      </c>
      <c r="M681" s="36">
        <v>1.04</v>
      </c>
      <c r="N681" s="69" t="s">
        <v>680</v>
      </c>
      <c r="O681" s="69" t="s">
        <v>30</v>
      </c>
      <c r="P681" s="37" t="s">
        <v>493</v>
      </c>
      <c r="Q681" s="38">
        <v>2020</v>
      </c>
      <c r="R681" s="39" t="s">
        <v>470</v>
      </c>
      <c r="S681" s="37" t="s">
        <v>686</v>
      </c>
      <c r="T681" s="39" t="s">
        <v>1914</v>
      </c>
      <c r="U681" s="39" t="s">
        <v>495</v>
      </c>
      <c r="V681" s="39" t="s">
        <v>687</v>
      </c>
      <c r="W681" s="40" t="s">
        <v>681</v>
      </c>
      <c r="X681" s="40" t="s">
        <v>680</v>
      </c>
      <c r="Y681" s="86"/>
      <c r="Z681" s="274">
        <v>609339.09</v>
      </c>
      <c r="AA681" s="42"/>
      <c r="AB681" s="43">
        <v>2258013.9499999997</v>
      </c>
      <c r="AC681" s="43">
        <v>0</v>
      </c>
      <c r="AD681" s="43"/>
      <c r="AE681" s="43">
        <v>0</v>
      </c>
      <c r="AF681" s="44"/>
      <c r="AG681" s="45">
        <f t="shared" si="488"/>
        <v>50000</v>
      </c>
      <c r="AH681" s="45">
        <f t="shared" si="489"/>
        <v>50000</v>
      </c>
      <c r="AI681" s="45">
        <f t="shared" si="492"/>
        <v>659339.09</v>
      </c>
      <c r="AJ681" s="91">
        <v>50000</v>
      </c>
      <c r="AK681" s="46">
        <v>0</v>
      </c>
      <c r="AL681" s="46">
        <f t="shared" si="496"/>
        <v>0</v>
      </c>
      <c r="AM681" s="46">
        <v>0</v>
      </c>
      <c r="AN681" s="46">
        <f t="shared" si="519"/>
        <v>0</v>
      </c>
      <c r="AO681" s="46">
        <v>0</v>
      </c>
      <c r="AP681" s="46">
        <f t="shared" si="521"/>
        <v>0</v>
      </c>
      <c r="AQ681" s="46">
        <v>0</v>
      </c>
      <c r="AR681" s="46">
        <f t="shared" si="522"/>
        <v>0</v>
      </c>
      <c r="AS681" s="46">
        <v>0</v>
      </c>
      <c r="AT681" s="46">
        <f t="shared" si="523"/>
        <v>0</v>
      </c>
      <c r="AU681" s="46">
        <v>0</v>
      </c>
      <c r="AV681" s="46">
        <f t="shared" si="524"/>
        <v>0</v>
      </c>
      <c r="AW681" s="46">
        <v>0</v>
      </c>
      <c r="AX681" s="46">
        <f t="shared" si="497"/>
        <v>0</v>
      </c>
      <c r="AY681" s="46">
        <v>0</v>
      </c>
      <c r="AZ681" s="46">
        <f t="shared" si="520"/>
        <v>0</v>
      </c>
      <c r="BA681" s="46">
        <v>0</v>
      </c>
      <c r="BB681" s="46">
        <f t="shared" si="498"/>
        <v>0</v>
      </c>
      <c r="BC681" s="46">
        <v>0</v>
      </c>
      <c r="BD681" s="46">
        <f t="shared" si="499"/>
        <v>0</v>
      </c>
      <c r="BE681" s="46">
        <v>0</v>
      </c>
      <c r="BF681" s="46">
        <f t="shared" si="500"/>
        <v>0</v>
      </c>
      <c r="BG681" s="46">
        <v>0</v>
      </c>
      <c r="BH681" s="46">
        <f t="shared" si="501"/>
        <v>0</v>
      </c>
      <c r="BI681" s="46">
        <v>0</v>
      </c>
      <c r="BJ681" s="46">
        <f t="shared" si="502"/>
        <v>0</v>
      </c>
      <c r="BK681" s="46">
        <v>0</v>
      </c>
      <c r="BL681" s="46">
        <f t="shared" si="503"/>
        <v>0</v>
      </c>
      <c r="BM681" s="46">
        <v>0</v>
      </c>
      <c r="BN681" s="46">
        <f t="shared" si="504"/>
        <v>0</v>
      </c>
      <c r="BO681" s="46">
        <v>0</v>
      </c>
      <c r="BP681" s="46">
        <f t="shared" si="505"/>
        <v>0</v>
      </c>
      <c r="BQ681" s="46">
        <v>0</v>
      </c>
      <c r="BR681" s="46">
        <f t="shared" si="506"/>
        <v>0</v>
      </c>
      <c r="BS681" s="46">
        <v>0</v>
      </c>
      <c r="BT681" s="46">
        <f t="shared" si="507"/>
        <v>0</v>
      </c>
      <c r="BU681" s="46">
        <v>0</v>
      </c>
      <c r="BV681" s="46">
        <f t="shared" si="508"/>
        <v>0</v>
      </c>
      <c r="BW681" s="46">
        <v>0</v>
      </c>
      <c r="BX681" s="46">
        <f t="shared" si="509"/>
        <v>0</v>
      </c>
      <c r="BY681" s="46">
        <v>0</v>
      </c>
      <c r="BZ681" s="46">
        <f t="shared" si="510"/>
        <v>0</v>
      </c>
      <c r="CA681" s="47">
        <v>0</v>
      </c>
      <c r="CB681" s="46">
        <f t="shared" si="511"/>
        <v>0</v>
      </c>
      <c r="CC681" s="48">
        <v>0</v>
      </c>
      <c r="CD681" s="46">
        <f t="shared" si="512"/>
        <v>0</v>
      </c>
      <c r="CE681" s="49">
        <v>4</v>
      </c>
      <c r="CF681" s="50">
        <f t="shared" si="491"/>
        <v>164834.77249999999</v>
      </c>
      <c r="CG681" s="71">
        <v>2258013.9499999997</v>
      </c>
      <c r="CH681" s="52"/>
      <c r="CI681" s="52"/>
      <c r="CJ681" s="156">
        <f>$CF681</f>
        <v>164834.77249999999</v>
      </c>
      <c r="CK681" s="52">
        <f>$CF681</f>
        <v>164834.77249999999</v>
      </c>
      <c r="CL681" s="52">
        <f>$CF681</f>
        <v>164834.77249999999</v>
      </c>
      <c r="CM681" s="52">
        <f>$CF681</f>
        <v>164834.77249999999</v>
      </c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155"/>
      <c r="DF681" s="53"/>
      <c r="DG681" s="54">
        <v>0</v>
      </c>
      <c r="DH681" s="55">
        <v>4</v>
      </c>
      <c r="DI681" s="56" t="s">
        <v>1915</v>
      </c>
      <c r="DJ681" s="57">
        <v>1499999.55</v>
      </c>
      <c r="DK681" s="57">
        <v>2258013.9500000002</v>
      </c>
      <c r="DL681" s="57">
        <v>1693510.4625000004</v>
      </c>
      <c r="DM681" s="57">
        <v>1129006.9750000006</v>
      </c>
      <c r="DN681" s="57">
        <v>564503.48750000063</v>
      </c>
      <c r="DO681" s="57">
        <v>17999.994600000002</v>
      </c>
      <c r="DP681" s="58">
        <v>29354.181350000003</v>
      </c>
      <c r="DQ681" s="58">
        <v>22015.636012500003</v>
      </c>
      <c r="DR681" s="58">
        <v>14677.090675000007</v>
      </c>
      <c r="DS681" s="58">
        <v>7338.5453375000079</v>
      </c>
    </row>
    <row r="682" spans="1:123" x14ac:dyDescent="0.25">
      <c r="A682" s="30" t="s">
        <v>1932</v>
      </c>
      <c r="B682" s="65">
        <v>9000619</v>
      </c>
      <c r="C682" s="66"/>
      <c r="D682" s="67" t="s">
        <v>1933</v>
      </c>
      <c r="E682" s="34" t="s">
        <v>675</v>
      </c>
      <c r="F682" s="34">
        <v>0</v>
      </c>
      <c r="G682" s="34" t="s">
        <v>1248</v>
      </c>
      <c r="H682" s="34" t="s">
        <v>677</v>
      </c>
      <c r="I682" s="34" t="s">
        <v>678</v>
      </c>
      <c r="J682" s="34" t="s">
        <v>228</v>
      </c>
      <c r="K682" s="34" t="s">
        <v>529</v>
      </c>
      <c r="L682" s="34" t="s">
        <v>679</v>
      </c>
      <c r="M682" s="36">
        <v>1.04</v>
      </c>
      <c r="N682" s="69" t="s">
        <v>680</v>
      </c>
      <c r="O682" s="69" t="s">
        <v>30</v>
      </c>
      <c r="P682" s="37" t="s">
        <v>493</v>
      </c>
      <c r="Q682" s="38">
        <v>2020</v>
      </c>
      <c r="R682" s="39" t="s">
        <v>470</v>
      </c>
      <c r="S682" s="37" t="s">
        <v>469</v>
      </c>
      <c r="T682" s="39" t="s">
        <v>494</v>
      </c>
      <c r="U682" s="39" t="s">
        <v>495</v>
      </c>
      <c r="V682" s="39" t="s">
        <v>496</v>
      </c>
      <c r="W682" s="79" t="s">
        <v>681</v>
      </c>
      <c r="X682" s="40" t="s">
        <v>680</v>
      </c>
      <c r="Y682" s="41"/>
      <c r="Z682" s="274">
        <v>9154.24</v>
      </c>
      <c r="AA682" s="42"/>
      <c r="AB682" s="43">
        <v>54300</v>
      </c>
      <c r="AC682" s="43">
        <v>0</v>
      </c>
      <c r="AD682" s="43"/>
      <c r="AE682" s="43">
        <v>0</v>
      </c>
      <c r="AF682" s="44"/>
      <c r="AG682" s="45">
        <f t="shared" si="488"/>
        <v>0</v>
      </c>
      <c r="AH682" s="45">
        <f t="shared" si="489"/>
        <v>0</v>
      </c>
      <c r="AI682" s="45">
        <f t="shared" si="492"/>
        <v>9154.24</v>
      </c>
      <c r="AJ682" s="80">
        <v>0</v>
      </c>
      <c r="AK682" s="46">
        <v>0</v>
      </c>
      <c r="AL682" s="46">
        <f t="shared" si="496"/>
        <v>0</v>
      </c>
      <c r="AM682" s="46">
        <v>0</v>
      </c>
      <c r="AN682" s="46">
        <f t="shared" si="519"/>
        <v>0</v>
      </c>
      <c r="AO682" s="46">
        <v>0</v>
      </c>
      <c r="AP682" s="46">
        <f t="shared" si="521"/>
        <v>0</v>
      </c>
      <c r="AQ682" s="46">
        <v>0</v>
      </c>
      <c r="AR682" s="46">
        <f t="shared" si="522"/>
        <v>0</v>
      </c>
      <c r="AS682" s="46">
        <v>0</v>
      </c>
      <c r="AT682" s="46">
        <f t="shared" si="523"/>
        <v>0</v>
      </c>
      <c r="AU682" s="46">
        <v>0</v>
      </c>
      <c r="AV682" s="46">
        <f t="shared" si="524"/>
        <v>0</v>
      </c>
      <c r="AW682" s="46">
        <v>0</v>
      </c>
      <c r="AX682" s="46">
        <f t="shared" si="497"/>
        <v>0</v>
      </c>
      <c r="AY682" s="46">
        <v>0</v>
      </c>
      <c r="AZ682" s="46">
        <f t="shared" si="520"/>
        <v>0</v>
      </c>
      <c r="BA682" s="46">
        <v>0</v>
      </c>
      <c r="BB682" s="46">
        <f t="shared" si="498"/>
        <v>0</v>
      </c>
      <c r="BC682" s="46">
        <v>0</v>
      </c>
      <c r="BD682" s="46">
        <f t="shared" si="499"/>
        <v>0</v>
      </c>
      <c r="BE682" s="46">
        <v>0</v>
      </c>
      <c r="BF682" s="46">
        <f t="shared" si="500"/>
        <v>0</v>
      </c>
      <c r="BG682" s="46">
        <v>0</v>
      </c>
      <c r="BH682" s="46">
        <f t="shared" si="501"/>
        <v>0</v>
      </c>
      <c r="BI682" s="46">
        <v>0</v>
      </c>
      <c r="BJ682" s="46">
        <f t="shared" si="502"/>
        <v>0</v>
      </c>
      <c r="BK682" s="46">
        <v>0</v>
      </c>
      <c r="BL682" s="46">
        <f t="shared" si="503"/>
        <v>0</v>
      </c>
      <c r="BM682" s="46">
        <v>0</v>
      </c>
      <c r="BN682" s="46">
        <f t="shared" si="504"/>
        <v>0</v>
      </c>
      <c r="BO682" s="46">
        <v>0</v>
      </c>
      <c r="BP682" s="46">
        <f t="shared" si="505"/>
        <v>0</v>
      </c>
      <c r="BQ682" s="46">
        <v>0</v>
      </c>
      <c r="BR682" s="46">
        <f t="shared" si="506"/>
        <v>0</v>
      </c>
      <c r="BS682" s="46">
        <v>0</v>
      </c>
      <c r="BT682" s="46">
        <f t="shared" si="507"/>
        <v>0</v>
      </c>
      <c r="BU682" s="46">
        <v>0</v>
      </c>
      <c r="BV682" s="46">
        <f t="shared" si="508"/>
        <v>0</v>
      </c>
      <c r="BW682" s="46">
        <v>0</v>
      </c>
      <c r="BX682" s="46">
        <f t="shared" si="509"/>
        <v>0</v>
      </c>
      <c r="BY682" s="46">
        <v>0</v>
      </c>
      <c r="BZ682" s="46">
        <f t="shared" si="510"/>
        <v>0</v>
      </c>
      <c r="CA682" s="47">
        <v>0</v>
      </c>
      <c r="CB682" s="46">
        <f t="shared" si="511"/>
        <v>0</v>
      </c>
      <c r="CC682" s="48">
        <v>0</v>
      </c>
      <c r="CD682" s="46">
        <f t="shared" si="512"/>
        <v>0</v>
      </c>
      <c r="CE682" s="81">
        <v>4</v>
      </c>
      <c r="CF682" s="50">
        <f t="shared" si="491"/>
        <v>2288.56</v>
      </c>
      <c r="CG682" s="82">
        <v>54300</v>
      </c>
      <c r="CH682" s="83"/>
      <c r="CI682" s="83"/>
      <c r="CJ682" s="157"/>
      <c r="CK682" s="83"/>
      <c r="CL682" s="83"/>
      <c r="CM682" s="84"/>
      <c r="CN682" s="84"/>
      <c r="CO682" s="84"/>
      <c r="CP682" s="8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158"/>
      <c r="DF682" s="84"/>
      <c r="DG682" s="82">
        <v>0</v>
      </c>
      <c r="DH682" s="55">
        <v>4</v>
      </c>
      <c r="DI682" s="56" t="s">
        <v>1929</v>
      </c>
      <c r="DJ682" s="57">
        <v>54300</v>
      </c>
      <c r="DK682" s="57">
        <v>40725</v>
      </c>
      <c r="DL682" s="57">
        <v>27150</v>
      </c>
      <c r="DM682" s="57">
        <v>13575</v>
      </c>
      <c r="DN682" s="57">
        <v>0</v>
      </c>
      <c r="DO682" s="57">
        <v>651.6</v>
      </c>
      <c r="DP682" s="58">
        <v>529.42499999999995</v>
      </c>
      <c r="DQ682" s="58">
        <v>352.95</v>
      </c>
      <c r="DR682" s="58">
        <v>176.47499999999999</v>
      </c>
      <c r="DS682" s="58">
        <v>0</v>
      </c>
    </row>
    <row r="683" spans="1:123" x14ac:dyDescent="0.25">
      <c r="A683" s="30" t="s">
        <v>1934</v>
      </c>
      <c r="B683" s="65">
        <v>9000621</v>
      </c>
      <c r="C683" s="66"/>
      <c r="D683" s="67" t="s">
        <v>1935</v>
      </c>
      <c r="E683" s="34" t="s">
        <v>675</v>
      </c>
      <c r="F683" s="34">
        <v>0</v>
      </c>
      <c r="G683" s="34" t="s">
        <v>1248</v>
      </c>
      <c r="H683" s="34" t="s">
        <v>677</v>
      </c>
      <c r="I683" s="34" t="s">
        <v>678</v>
      </c>
      <c r="J683" s="34" t="s">
        <v>228</v>
      </c>
      <c r="K683" s="34" t="s">
        <v>529</v>
      </c>
      <c r="L683" s="34" t="s">
        <v>679</v>
      </c>
      <c r="M683" s="36">
        <v>1.04</v>
      </c>
      <c r="N683" s="69" t="s">
        <v>680</v>
      </c>
      <c r="O683" s="69" t="s">
        <v>30</v>
      </c>
      <c r="P683" s="37" t="s">
        <v>469</v>
      </c>
      <c r="Q683" s="38">
        <v>2020</v>
      </c>
      <c r="R683" s="39" t="s">
        <v>470</v>
      </c>
      <c r="S683" s="37" t="s">
        <v>469</v>
      </c>
      <c r="T683" s="39" t="s">
        <v>1914</v>
      </c>
      <c r="U683" s="39" t="s">
        <v>495</v>
      </c>
      <c r="V683" s="39" t="s">
        <v>496</v>
      </c>
      <c r="W683" s="79" t="s">
        <v>681</v>
      </c>
      <c r="X683" s="40" t="s">
        <v>680</v>
      </c>
      <c r="Y683" s="41"/>
      <c r="Z683" s="274">
        <v>0</v>
      </c>
      <c r="AA683" s="42"/>
      <c r="AB683" s="43">
        <v>43350</v>
      </c>
      <c r="AC683" s="43">
        <v>0</v>
      </c>
      <c r="AD683" s="43"/>
      <c r="AE683" s="43">
        <v>0</v>
      </c>
      <c r="AF683" s="44"/>
      <c r="AG683" s="45">
        <f t="shared" si="488"/>
        <v>0</v>
      </c>
      <c r="AH683" s="45">
        <f t="shared" si="489"/>
        <v>0</v>
      </c>
      <c r="AI683" s="45">
        <f t="shared" si="492"/>
        <v>0</v>
      </c>
      <c r="AJ683" s="80">
        <v>0</v>
      </c>
      <c r="AK683" s="46">
        <v>0</v>
      </c>
      <c r="AL683" s="46">
        <f t="shared" si="496"/>
        <v>0</v>
      </c>
      <c r="AM683" s="46">
        <v>0</v>
      </c>
      <c r="AN683" s="46">
        <f t="shared" si="519"/>
        <v>0</v>
      </c>
      <c r="AO683" s="46">
        <v>0</v>
      </c>
      <c r="AP683" s="46">
        <f t="shared" si="521"/>
        <v>0</v>
      </c>
      <c r="AQ683" s="46">
        <v>0</v>
      </c>
      <c r="AR683" s="46">
        <f t="shared" si="522"/>
        <v>0</v>
      </c>
      <c r="AS683" s="46">
        <v>0</v>
      </c>
      <c r="AT683" s="46">
        <f t="shared" si="523"/>
        <v>0</v>
      </c>
      <c r="AU683" s="46">
        <v>0</v>
      </c>
      <c r="AV683" s="46">
        <f t="shared" si="524"/>
        <v>0</v>
      </c>
      <c r="AW683" s="46">
        <v>0</v>
      </c>
      <c r="AX683" s="46">
        <f t="shared" si="497"/>
        <v>0</v>
      </c>
      <c r="AY683" s="46">
        <v>0</v>
      </c>
      <c r="AZ683" s="46">
        <f t="shared" si="520"/>
        <v>0</v>
      </c>
      <c r="BA683" s="46">
        <v>0</v>
      </c>
      <c r="BB683" s="46">
        <f t="shared" si="498"/>
        <v>0</v>
      </c>
      <c r="BC683" s="46">
        <v>0</v>
      </c>
      <c r="BD683" s="46">
        <f t="shared" si="499"/>
        <v>0</v>
      </c>
      <c r="BE683" s="46">
        <v>0</v>
      </c>
      <c r="BF683" s="46">
        <f t="shared" si="500"/>
        <v>0</v>
      </c>
      <c r="BG683" s="46">
        <v>0</v>
      </c>
      <c r="BH683" s="46">
        <f t="shared" si="501"/>
        <v>0</v>
      </c>
      <c r="BI683" s="46">
        <v>0</v>
      </c>
      <c r="BJ683" s="46">
        <f t="shared" si="502"/>
        <v>0</v>
      </c>
      <c r="BK683" s="46">
        <v>0</v>
      </c>
      <c r="BL683" s="46">
        <f t="shared" si="503"/>
        <v>0</v>
      </c>
      <c r="BM683" s="46">
        <v>0</v>
      </c>
      <c r="BN683" s="46">
        <f t="shared" si="504"/>
        <v>0</v>
      </c>
      <c r="BO683" s="46">
        <v>0</v>
      </c>
      <c r="BP683" s="46">
        <f t="shared" si="505"/>
        <v>0</v>
      </c>
      <c r="BQ683" s="46">
        <v>0</v>
      </c>
      <c r="BR683" s="46">
        <f t="shared" si="506"/>
        <v>0</v>
      </c>
      <c r="BS683" s="46">
        <v>0</v>
      </c>
      <c r="BT683" s="46">
        <f t="shared" si="507"/>
        <v>0</v>
      </c>
      <c r="BU683" s="46">
        <v>0</v>
      </c>
      <c r="BV683" s="46">
        <f t="shared" si="508"/>
        <v>0</v>
      </c>
      <c r="BW683" s="46">
        <v>0</v>
      </c>
      <c r="BX683" s="46">
        <f t="shared" si="509"/>
        <v>0</v>
      </c>
      <c r="BY683" s="46">
        <v>0</v>
      </c>
      <c r="BZ683" s="46">
        <f t="shared" si="510"/>
        <v>0</v>
      </c>
      <c r="CA683" s="47">
        <v>0</v>
      </c>
      <c r="CB683" s="46">
        <f t="shared" si="511"/>
        <v>0</v>
      </c>
      <c r="CC683" s="48">
        <v>0</v>
      </c>
      <c r="CD683" s="46">
        <f t="shared" si="512"/>
        <v>0</v>
      </c>
      <c r="CE683" s="159"/>
      <c r="CF683" s="50" t="e">
        <f t="shared" si="491"/>
        <v>#DIV/0!</v>
      </c>
      <c r="CG683" s="160"/>
      <c r="CH683" s="160"/>
      <c r="CI683" s="160"/>
      <c r="CJ683" s="161"/>
      <c r="CK683" s="160"/>
      <c r="CL683" s="160"/>
      <c r="CM683" s="160"/>
      <c r="CN683" s="160"/>
      <c r="CO683" s="160"/>
      <c r="CP683" s="160"/>
      <c r="CQ683" s="160"/>
      <c r="CR683" s="160"/>
      <c r="CS683" s="160"/>
      <c r="CT683" s="160"/>
      <c r="CU683" s="160"/>
      <c r="CV683" s="160"/>
      <c r="CW683" s="160"/>
      <c r="CX683" s="160"/>
      <c r="CY683" s="160"/>
      <c r="CZ683" s="160"/>
      <c r="DA683" s="160"/>
      <c r="DB683" s="160"/>
      <c r="DC683" s="160"/>
      <c r="DD683" s="160"/>
      <c r="DE683" s="162"/>
      <c r="DF683" s="160"/>
      <c r="DG683" s="160"/>
      <c r="DI683" s="128"/>
    </row>
    <row r="684" spans="1:123" x14ac:dyDescent="0.25">
      <c r="A684" s="30" t="s">
        <v>1936</v>
      </c>
      <c r="B684" s="65">
        <v>9000622</v>
      </c>
      <c r="C684" s="66"/>
      <c r="D684" s="67" t="s">
        <v>1937</v>
      </c>
      <c r="E684" s="34" t="s">
        <v>675</v>
      </c>
      <c r="F684" s="34" t="s">
        <v>1247</v>
      </c>
      <c r="G684" s="34" t="s">
        <v>463</v>
      </c>
      <c r="H684" s="34" t="s">
        <v>1938</v>
      </c>
      <c r="I684" s="34" t="s">
        <v>678</v>
      </c>
      <c r="J684" s="34" t="s">
        <v>228</v>
      </c>
      <c r="K684" s="34" t="s">
        <v>529</v>
      </c>
      <c r="L684" s="34" t="s">
        <v>679</v>
      </c>
      <c r="M684" s="36">
        <v>1.04</v>
      </c>
      <c r="N684" s="69" t="s">
        <v>586</v>
      </c>
      <c r="O684" s="69" t="s">
        <v>30</v>
      </c>
      <c r="P684" s="37" t="s">
        <v>469</v>
      </c>
      <c r="Q684" s="38">
        <v>2023</v>
      </c>
      <c r="R684" s="39" t="s">
        <v>470</v>
      </c>
      <c r="S684" s="37" t="s">
        <v>469</v>
      </c>
      <c r="T684" s="39" t="s">
        <v>494</v>
      </c>
      <c r="U684" s="39" t="s">
        <v>495</v>
      </c>
      <c r="V684" s="39" t="s">
        <v>496</v>
      </c>
      <c r="W684" s="79" t="s">
        <v>681</v>
      </c>
      <c r="X684" s="40" t="s">
        <v>530</v>
      </c>
      <c r="Y684" s="41"/>
      <c r="Z684" s="274">
        <v>0</v>
      </c>
      <c r="AA684" s="42"/>
      <c r="AB684" s="43">
        <v>304000</v>
      </c>
      <c r="AC684" s="43">
        <v>0</v>
      </c>
      <c r="AD684" s="43"/>
      <c r="AE684" s="43">
        <v>0</v>
      </c>
      <c r="AF684" s="44"/>
      <c r="AG684" s="45">
        <f t="shared" si="488"/>
        <v>0</v>
      </c>
      <c r="AH684" s="45">
        <f t="shared" si="489"/>
        <v>0</v>
      </c>
      <c r="AI684" s="45">
        <f t="shared" si="492"/>
        <v>0</v>
      </c>
      <c r="AJ684" s="80">
        <v>0</v>
      </c>
      <c r="AK684" s="46">
        <v>0</v>
      </c>
      <c r="AL684" s="46">
        <f t="shared" si="496"/>
        <v>0</v>
      </c>
      <c r="AM684" s="46">
        <v>0</v>
      </c>
      <c r="AN684" s="46">
        <f t="shared" si="519"/>
        <v>0</v>
      </c>
      <c r="AO684" s="46">
        <v>0</v>
      </c>
      <c r="AP684" s="46">
        <f t="shared" si="521"/>
        <v>0</v>
      </c>
      <c r="AQ684" s="46">
        <v>0</v>
      </c>
      <c r="AR684" s="46">
        <f t="shared" si="522"/>
        <v>0</v>
      </c>
      <c r="AS684" s="46">
        <v>0</v>
      </c>
      <c r="AT684" s="46">
        <f t="shared" si="523"/>
        <v>0</v>
      </c>
      <c r="AU684" s="46">
        <v>0</v>
      </c>
      <c r="AV684" s="46">
        <f t="shared" si="524"/>
        <v>0</v>
      </c>
      <c r="AW684" s="46">
        <v>0</v>
      </c>
      <c r="AX684" s="46">
        <f t="shared" si="497"/>
        <v>0</v>
      </c>
      <c r="AY684" s="46">
        <v>0</v>
      </c>
      <c r="AZ684" s="46">
        <f t="shared" si="520"/>
        <v>0</v>
      </c>
      <c r="BA684" s="46">
        <v>0</v>
      </c>
      <c r="BB684" s="46">
        <f t="shared" si="498"/>
        <v>0</v>
      </c>
      <c r="BC684" s="46">
        <v>0</v>
      </c>
      <c r="BD684" s="46">
        <f t="shared" si="499"/>
        <v>0</v>
      </c>
      <c r="BE684" s="46">
        <v>0</v>
      </c>
      <c r="BF684" s="46">
        <f t="shared" si="500"/>
        <v>0</v>
      </c>
      <c r="BG684" s="46">
        <v>0</v>
      </c>
      <c r="BH684" s="46">
        <f t="shared" si="501"/>
        <v>0</v>
      </c>
      <c r="BI684" s="46">
        <v>0</v>
      </c>
      <c r="BJ684" s="46">
        <f t="shared" si="502"/>
        <v>0</v>
      </c>
      <c r="BK684" s="46">
        <v>0</v>
      </c>
      <c r="BL684" s="46">
        <f t="shared" si="503"/>
        <v>0</v>
      </c>
      <c r="BM684" s="46">
        <v>0</v>
      </c>
      <c r="BN684" s="46">
        <f t="shared" si="504"/>
        <v>0</v>
      </c>
      <c r="BO684" s="46">
        <v>0</v>
      </c>
      <c r="BP684" s="46">
        <f t="shared" si="505"/>
        <v>0</v>
      </c>
      <c r="BQ684" s="46">
        <v>0</v>
      </c>
      <c r="BR684" s="46">
        <f t="shared" si="506"/>
        <v>0</v>
      </c>
      <c r="BS684" s="46">
        <v>0</v>
      </c>
      <c r="BT684" s="46">
        <f t="shared" si="507"/>
        <v>0</v>
      </c>
      <c r="BU684" s="46">
        <v>0</v>
      </c>
      <c r="BV684" s="46">
        <f t="shared" si="508"/>
        <v>0</v>
      </c>
      <c r="BW684" s="46">
        <v>0</v>
      </c>
      <c r="BX684" s="46">
        <f t="shared" si="509"/>
        <v>0</v>
      </c>
      <c r="BY684" s="46">
        <v>0</v>
      </c>
      <c r="BZ684" s="46">
        <f t="shared" si="510"/>
        <v>0</v>
      </c>
      <c r="CA684" s="47">
        <v>0</v>
      </c>
      <c r="CB684" s="46">
        <f t="shared" si="511"/>
        <v>0</v>
      </c>
      <c r="CC684" s="48">
        <v>0</v>
      </c>
      <c r="CD684" s="46">
        <f t="shared" si="512"/>
        <v>0</v>
      </c>
      <c r="CE684" s="159"/>
      <c r="CF684" s="50" t="e">
        <f t="shared" si="491"/>
        <v>#DIV/0!</v>
      </c>
      <c r="CG684" s="160"/>
      <c r="CH684" s="160"/>
      <c r="CI684" s="160"/>
      <c r="CJ684" s="161"/>
      <c r="CK684" s="160"/>
      <c r="CL684" s="160"/>
      <c r="CM684" s="160"/>
      <c r="CN684" s="160"/>
      <c r="CO684" s="160"/>
      <c r="CP684" s="160"/>
      <c r="CQ684" s="160"/>
      <c r="CR684" s="160"/>
      <c r="CS684" s="160"/>
      <c r="CT684" s="160"/>
      <c r="CU684" s="160"/>
      <c r="CV684" s="160"/>
      <c r="CW684" s="160"/>
      <c r="CX684" s="160"/>
      <c r="CY684" s="160"/>
      <c r="CZ684" s="160"/>
      <c r="DA684" s="160"/>
      <c r="DB684" s="160"/>
      <c r="DC684" s="160"/>
      <c r="DD684" s="160"/>
      <c r="DE684" s="162"/>
      <c r="DF684" s="160"/>
      <c r="DG684" s="160"/>
      <c r="DI684" s="128"/>
    </row>
    <row r="685" spans="1:123" x14ac:dyDescent="0.25">
      <c r="A685" s="30" t="s">
        <v>1939</v>
      </c>
      <c r="B685" s="65">
        <v>9000623</v>
      </c>
      <c r="C685" s="66"/>
      <c r="D685" s="67" t="s">
        <v>1940</v>
      </c>
      <c r="E685" s="34" t="s">
        <v>675</v>
      </c>
      <c r="F685" s="34" t="s">
        <v>1247</v>
      </c>
      <c r="G685" s="34" t="s">
        <v>1248</v>
      </c>
      <c r="H685" s="34" t="s">
        <v>677</v>
      </c>
      <c r="I685" s="34" t="s">
        <v>678</v>
      </c>
      <c r="J685" s="34" t="s">
        <v>228</v>
      </c>
      <c r="K685" s="34" t="s">
        <v>529</v>
      </c>
      <c r="L685" s="34" t="s">
        <v>679</v>
      </c>
      <c r="M685" s="36">
        <v>1.04</v>
      </c>
      <c r="N685" s="69" t="s">
        <v>680</v>
      </c>
      <c r="O685" s="69" t="s">
        <v>30</v>
      </c>
      <c r="P685" s="37" t="s">
        <v>493</v>
      </c>
      <c r="Q685" s="38">
        <v>2021</v>
      </c>
      <c r="R685" s="39" t="s">
        <v>470</v>
      </c>
      <c r="S685" s="37" t="s">
        <v>469</v>
      </c>
      <c r="T685" s="39" t="s">
        <v>494</v>
      </c>
      <c r="U685" s="39" t="s">
        <v>495</v>
      </c>
      <c r="V685" s="39" t="s">
        <v>496</v>
      </c>
      <c r="W685" s="40" t="s">
        <v>681</v>
      </c>
      <c r="X685" s="40" t="s">
        <v>680</v>
      </c>
      <c r="Y685" s="41"/>
      <c r="Z685" s="274">
        <v>0</v>
      </c>
      <c r="AA685" s="42"/>
      <c r="AB685" s="43">
        <v>179990.09599999999</v>
      </c>
      <c r="AC685" s="43">
        <v>0</v>
      </c>
      <c r="AD685" s="43"/>
      <c r="AE685" s="43">
        <v>0</v>
      </c>
      <c r="AF685" s="44"/>
      <c r="AG685" s="45">
        <f t="shared" si="488"/>
        <v>359980</v>
      </c>
      <c r="AH685" s="45">
        <f t="shared" si="489"/>
        <v>374379.2</v>
      </c>
      <c r="AI685" s="45">
        <f t="shared" si="492"/>
        <v>374379.2</v>
      </c>
      <c r="AJ685" s="46">
        <v>0</v>
      </c>
      <c r="AK685" s="73">
        <v>0</v>
      </c>
      <c r="AL685" s="46">
        <f t="shared" si="496"/>
        <v>0</v>
      </c>
      <c r="AM685" s="46">
        <v>0</v>
      </c>
      <c r="AN685" s="46">
        <f t="shared" si="519"/>
        <v>0</v>
      </c>
      <c r="AO685" s="73">
        <v>179990</v>
      </c>
      <c r="AP685" s="46">
        <f t="shared" si="521"/>
        <v>187189.6</v>
      </c>
      <c r="AQ685" s="46">
        <v>0</v>
      </c>
      <c r="AR685" s="46">
        <f t="shared" si="522"/>
        <v>0</v>
      </c>
      <c r="AS685" s="46">
        <v>0</v>
      </c>
      <c r="AT685" s="46">
        <f t="shared" si="523"/>
        <v>0</v>
      </c>
      <c r="AU685" s="46">
        <v>0</v>
      </c>
      <c r="AV685" s="46">
        <f t="shared" si="524"/>
        <v>0</v>
      </c>
      <c r="AW685" s="73">
        <v>89995</v>
      </c>
      <c r="AX685" s="46">
        <f t="shared" si="497"/>
        <v>93594.8</v>
      </c>
      <c r="AY685" s="46">
        <v>0</v>
      </c>
      <c r="AZ685" s="46">
        <f t="shared" si="520"/>
        <v>0</v>
      </c>
      <c r="BA685" s="46">
        <v>0</v>
      </c>
      <c r="BB685" s="46">
        <f t="shared" si="498"/>
        <v>0</v>
      </c>
      <c r="BC685" s="46">
        <v>0</v>
      </c>
      <c r="BD685" s="46">
        <f t="shared" si="499"/>
        <v>0</v>
      </c>
      <c r="BE685" s="46">
        <v>0</v>
      </c>
      <c r="BF685" s="46">
        <f t="shared" si="500"/>
        <v>0</v>
      </c>
      <c r="BG685" s="46">
        <v>0</v>
      </c>
      <c r="BH685" s="46">
        <f t="shared" si="501"/>
        <v>0</v>
      </c>
      <c r="BI685" s="73">
        <v>89995</v>
      </c>
      <c r="BJ685" s="46">
        <f t="shared" si="502"/>
        <v>93594.8</v>
      </c>
      <c r="BK685" s="46">
        <v>0</v>
      </c>
      <c r="BL685" s="46">
        <f t="shared" si="503"/>
        <v>0</v>
      </c>
      <c r="BM685" s="46">
        <v>0</v>
      </c>
      <c r="BN685" s="46">
        <f t="shared" si="504"/>
        <v>0</v>
      </c>
      <c r="BO685" s="46">
        <v>0</v>
      </c>
      <c r="BP685" s="46">
        <f t="shared" si="505"/>
        <v>0</v>
      </c>
      <c r="BQ685" s="46">
        <v>0</v>
      </c>
      <c r="BR685" s="46">
        <f t="shared" si="506"/>
        <v>0</v>
      </c>
      <c r="BS685" s="46">
        <v>0</v>
      </c>
      <c r="BT685" s="46">
        <f t="shared" si="507"/>
        <v>0</v>
      </c>
      <c r="BU685" s="46">
        <v>0</v>
      </c>
      <c r="BV685" s="46">
        <f t="shared" si="508"/>
        <v>0</v>
      </c>
      <c r="BW685" s="46">
        <v>0</v>
      </c>
      <c r="BX685" s="46">
        <f t="shared" si="509"/>
        <v>0</v>
      </c>
      <c r="BY685" s="46">
        <v>0</v>
      </c>
      <c r="BZ685" s="46">
        <f t="shared" si="510"/>
        <v>0</v>
      </c>
      <c r="CA685" s="47">
        <v>0</v>
      </c>
      <c r="CB685" s="46">
        <f t="shared" si="511"/>
        <v>0</v>
      </c>
      <c r="CC685" s="48">
        <v>0</v>
      </c>
      <c r="CD685" s="46">
        <f t="shared" si="512"/>
        <v>0</v>
      </c>
      <c r="CE685" s="163"/>
      <c r="CF685" s="50" t="e">
        <f t="shared" si="491"/>
        <v>#DIV/0!</v>
      </c>
      <c r="CG685" s="117"/>
      <c r="CH685" s="117"/>
      <c r="CI685" s="117"/>
      <c r="CJ685" s="117"/>
      <c r="CK685" s="117"/>
      <c r="CL685" s="117"/>
      <c r="CM685" s="117"/>
      <c r="CN685" s="117"/>
      <c r="CO685" s="117"/>
      <c r="CP685" s="117"/>
      <c r="CQ685" s="117"/>
      <c r="CR685" s="117"/>
      <c r="CS685" s="117"/>
      <c r="CT685" s="117"/>
      <c r="CU685" s="117"/>
      <c r="CV685" s="117"/>
      <c r="CW685" s="117"/>
      <c r="CX685" s="117"/>
      <c r="CY685" s="117"/>
      <c r="CZ685" s="117"/>
      <c r="DA685" s="117"/>
      <c r="DB685" s="117"/>
      <c r="DC685" s="117"/>
      <c r="DD685" s="117"/>
      <c r="DE685" s="117"/>
      <c r="DF685" s="117"/>
      <c r="DG685" s="117"/>
      <c r="DI685" s="128"/>
    </row>
    <row r="686" spans="1:123" x14ac:dyDescent="0.25">
      <c r="A686" s="30" t="s">
        <v>1942</v>
      </c>
      <c r="B686" s="65">
        <v>9000624</v>
      </c>
      <c r="C686" s="66"/>
      <c r="D686" s="67" t="s">
        <v>1943</v>
      </c>
      <c r="E686" s="34" t="s">
        <v>675</v>
      </c>
      <c r="F686" s="34" t="s">
        <v>1247</v>
      </c>
      <c r="G686" s="34" t="s">
        <v>1248</v>
      </c>
      <c r="H686" s="34" t="s">
        <v>677</v>
      </c>
      <c r="I686" s="34" t="s">
        <v>678</v>
      </c>
      <c r="J686" s="34" t="s">
        <v>228</v>
      </c>
      <c r="K686" s="34" t="s">
        <v>529</v>
      </c>
      <c r="L686" s="34" t="s">
        <v>679</v>
      </c>
      <c r="M686" s="36">
        <v>1.04</v>
      </c>
      <c r="N686" s="69" t="s">
        <v>680</v>
      </c>
      <c r="O686" s="69" t="s">
        <v>30</v>
      </c>
      <c r="P686" s="37" t="s">
        <v>493</v>
      </c>
      <c r="Q686" s="38">
        <v>2021</v>
      </c>
      <c r="R686" s="39" t="s">
        <v>470</v>
      </c>
      <c r="S686" s="37" t="s">
        <v>469</v>
      </c>
      <c r="T686" s="39" t="s">
        <v>494</v>
      </c>
      <c r="U686" s="39" t="s">
        <v>495</v>
      </c>
      <c r="V686" s="39" t="s">
        <v>496</v>
      </c>
      <c r="W686" s="40" t="s">
        <v>681</v>
      </c>
      <c r="X686" s="40" t="s">
        <v>680</v>
      </c>
      <c r="Y686" s="41"/>
      <c r="Z686" s="274">
        <v>0</v>
      </c>
      <c r="AA686" s="42"/>
      <c r="AB686" s="43">
        <v>89995.047999999995</v>
      </c>
      <c r="AC686" s="43">
        <v>0</v>
      </c>
      <c r="AD686" s="43"/>
      <c r="AE686" s="43">
        <v>0</v>
      </c>
      <c r="AF686" s="44"/>
      <c r="AG686" s="45">
        <f t="shared" si="488"/>
        <v>89995.047999999995</v>
      </c>
      <c r="AH686" s="45">
        <f t="shared" si="489"/>
        <v>93594.849919999993</v>
      </c>
      <c r="AI686" s="45">
        <f t="shared" si="492"/>
        <v>93594.849919999993</v>
      </c>
      <c r="AJ686" s="46">
        <v>0</v>
      </c>
      <c r="AK686" s="46">
        <v>89995.047999999995</v>
      </c>
      <c r="AL686" s="46">
        <f t="shared" si="496"/>
        <v>93594.849919999993</v>
      </c>
      <c r="AM686" s="46">
        <v>0</v>
      </c>
      <c r="AN686" s="46">
        <f t="shared" si="519"/>
        <v>0</v>
      </c>
      <c r="AO686" s="46">
        <v>0</v>
      </c>
      <c r="AP686" s="46">
        <f t="shared" si="521"/>
        <v>0</v>
      </c>
      <c r="AQ686" s="46">
        <v>0</v>
      </c>
      <c r="AR686" s="46">
        <f t="shared" si="522"/>
        <v>0</v>
      </c>
      <c r="AS686" s="46">
        <v>0</v>
      </c>
      <c r="AT686" s="46">
        <f t="shared" si="523"/>
        <v>0</v>
      </c>
      <c r="AU686" s="46">
        <v>0</v>
      </c>
      <c r="AV686" s="46">
        <f t="shared" si="524"/>
        <v>0</v>
      </c>
      <c r="AW686" s="46">
        <v>0</v>
      </c>
      <c r="AX686" s="46">
        <f t="shared" si="497"/>
        <v>0</v>
      </c>
      <c r="AY686" s="46">
        <v>0</v>
      </c>
      <c r="AZ686" s="46">
        <f t="shared" si="520"/>
        <v>0</v>
      </c>
      <c r="BA686" s="46">
        <v>0</v>
      </c>
      <c r="BB686" s="46">
        <f t="shared" si="498"/>
        <v>0</v>
      </c>
      <c r="BC686" s="46">
        <v>0</v>
      </c>
      <c r="BD686" s="46">
        <f t="shared" si="499"/>
        <v>0</v>
      </c>
      <c r="BE686" s="46">
        <v>0</v>
      </c>
      <c r="BF686" s="46">
        <f t="shared" si="500"/>
        <v>0</v>
      </c>
      <c r="BG686" s="46">
        <v>0</v>
      </c>
      <c r="BH686" s="46">
        <f t="shared" si="501"/>
        <v>0</v>
      </c>
      <c r="BI686" s="46">
        <v>0</v>
      </c>
      <c r="BJ686" s="46">
        <f t="shared" si="502"/>
        <v>0</v>
      </c>
      <c r="BK686" s="46">
        <v>0</v>
      </c>
      <c r="BL686" s="46">
        <f t="shared" si="503"/>
        <v>0</v>
      </c>
      <c r="BM686" s="46">
        <v>0</v>
      </c>
      <c r="BN686" s="46">
        <f t="shared" si="504"/>
        <v>0</v>
      </c>
      <c r="BO686" s="46">
        <v>0</v>
      </c>
      <c r="BP686" s="46">
        <f t="shared" si="505"/>
        <v>0</v>
      </c>
      <c r="BQ686" s="46">
        <v>0</v>
      </c>
      <c r="BR686" s="46">
        <f t="shared" si="506"/>
        <v>0</v>
      </c>
      <c r="BS686" s="46">
        <v>0</v>
      </c>
      <c r="BT686" s="46">
        <f t="shared" si="507"/>
        <v>0</v>
      </c>
      <c r="BU686" s="46">
        <v>0</v>
      </c>
      <c r="BV686" s="46">
        <f t="shared" si="508"/>
        <v>0</v>
      </c>
      <c r="BW686" s="46">
        <v>0</v>
      </c>
      <c r="BX686" s="46">
        <f t="shared" si="509"/>
        <v>0</v>
      </c>
      <c r="BY686" s="46">
        <v>0</v>
      </c>
      <c r="BZ686" s="46">
        <f t="shared" si="510"/>
        <v>0</v>
      </c>
      <c r="CA686" s="47">
        <v>0</v>
      </c>
      <c r="CB686" s="46">
        <f t="shared" si="511"/>
        <v>0</v>
      </c>
      <c r="CC686" s="48">
        <v>0</v>
      </c>
      <c r="CD686" s="46">
        <f t="shared" si="512"/>
        <v>0</v>
      </c>
      <c r="CE686" s="163"/>
      <c r="CF686" s="50" t="e">
        <f t="shared" si="491"/>
        <v>#DIV/0!</v>
      </c>
      <c r="CG686" s="117"/>
      <c r="CH686" s="117"/>
      <c r="CI686" s="117"/>
      <c r="CJ686" s="117"/>
      <c r="CK686" s="117"/>
      <c r="CL686" s="117"/>
      <c r="CM686" s="117"/>
      <c r="CN686" s="117"/>
      <c r="CO686" s="117"/>
      <c r="CP686" s="117"/>
      <c r="CQ686" s="117"/>
      <c r="CR686" s="117"/>
      <c r="CS686" s="117"/>
      <c r="CT686" s="117"/>
      <c r="CU686" s="117"/>
      <c r="CV686" s="117"/>
      <c r="CW686" s="117"/>
      <c r="CX686" s="117"/>
      <c r="CY686" s="117"/>
      <c r="CZ686" s="117"/>
      <c r="DA686" s="117"/>
      <c r="DB686" s="117"/>
      <c r="DC686" s="117"/>
      <c r="DD686" s="117"/>
      <c r="DE686" s="117"/>
      <c r="DF686" s="117"/>
      <c r="DG686" s="117"/>
      <c r="DI686" s="128"/>
    </row>
    <row r="687" spans="1:123" x14ac:dyDescent="0.25">
      <c r="A687" s="30" t="s">
        <v>1944</v>
      </c>
      <c r="B687" s="65">
        <v>9000625</v>
      </c>
      <c r="C687" s="66"/>
      <c r="D687" s="67" t="s">
        <v>1945</v>
      </c>
      <c r="E687" s="34" t="s">
        <v>675</v>
      </c>
      <c r="F687" s="34" t="s">
        <v>1247</v>
      </c>
      <c r="G687" s="34" t="s">
        <v>1248</v>
      </c>
      <c r="H687" s="34" t="s">
        <v>677</v>
      </c>
      <c r="I687" s="34" t="s">
        <v>678</v>
      </c>
      <c r="J687" s="34" t="s">
        <v>228</v>
      </c>
      <c r="K687" s="34" t="s">
        <v>529</v>
      </c>
      <c r="L687" s="34" t="s">
        <v>679</v>
      </c>
      <c r="M687" s="36">
        <v>1.04</v>
      </c>
      <c r="N687" s="69" t="s">
        <v>680</v>
      </c>
      <c r="O687" s="69" t="s">
        <v>30</v>
      </c>
      <c r="P687" s="37" t="s">
        <v>493</v>
      </c>
      <c r="Q687" s="38">
        <v>2021</v>
      </c>
      <c r="R687" s="39" t="s">
        <v>470</v>
      </c>
      <c r="S687" s="37" t="s">
        <v>469</v>
      </c>
      <c r="T687" s="39" t="s">
        <v>494</v>
      </c>
      <c r="U687" s="39" t="s">
        <v>495</v>
      </c>
      <c r="V687" s="39" t="s">
        <v>496</v>
      </c>
      <c r="W687" s="79" t="s">
        <v>681</v>
      </c>
      <c r="X687" s="40" t="s">
        <v>680</v>
      </c>
      <c r="Y687" s="41"/>
      <c r="Z687" s="274">
        <v>0</v>
      </c>
      <c r="AA687" s="42"/>
      <c r="AB687" s="43">
        <v>146366.79199999999</v>
      </c>
      <c r="AC687" s="43">
        <v>0</v>
      </c>
      <c r="AD687" s="43"/>
      <c r="AE687" s="43">
        <v>0</v>
      </c>
      <c r="AF687" s="44"/>
      <c r="AG687" s="45">
        <f t="shared" si="488"/>
        <v>0</v>
      </c>
      <c r="AH687" s="45">
        <f t="shared" si="489"/>
        <v>0</v>
      </c>
      <c r="AI687" s="45">
        <f t="shared" si="492"/>
        <v>0</v>
      </c>
      <c r="AJ687" s="47">
        <v>0</v>
      </c>
      <c r="AK687" s="80">
        <v>0</v>
      </c>
      <c r="AL687" s="46">
        <f t="shared" si="496"/>
        <v>0</v>
      </c>
      <c r="AM687" s="46">
        <v>0</v>
      </c>
      <c r="AN687" s="46">
        <f t="shared" si="519"/>
        <v>0</v>
      </c>
      <c r="AO687" s="46">
        <v>0</v>
      </c>
      <c r="AP687" s="46">
        <f t="shared" si="521"/>
        <v>0</v>
      </c>
      <c r="AQ687" s="46">
        <v>0</v>
      </c>
      <c r="AR687" s="46">
        <f t="shared" si="522"/>
        <v>0</v>
      </c>
      <c r="AS687" s="46">
        <v>0</v>
      </c>
      <c r="AT687" s="46">
        <f t="shared" si="523"/>
        <v>0</v>
      </c>
      <c r="AU687" s="46">
        <v>0</v>
      </c>
      <c r="AV687" s="46">
        <f t="shared" si="524"/>
        <v>0</v>
      </c>
      <c r="AW687" s="46">
        <v>0</v>
      </c>
      <c r="AX687" s="46">
        <f t="shared" si="497"/>
        <v>0</v>
      </c>
      <c r="AY687" s="46">
        <v>0</v>
      </c>
      <c r="AZ687" s="46">
        <f t="shared" si="520"/>
        <v>0</v>
      </c>
      <c r="BA687" s="46">
        <v>0</v>
      </c>
      <c r="BB687" s="46">
        <f t="shared" si="498"/>
        <v>0</v>
      </c>
      <c r="BC687" s="46">
        <v>0</v>
      </c>
      <c r="BD687" s="46">
        <f t="shared" si="499"/>
        <v>0</v>
      </c>
      <c r="BE687" s="46">
        <v>0</v>
      </c>
      <c r="BF687" s="46">
        <f t="shared" si="500"/>
        <v>0</v>
      </c>
      <c r="BG687" s="46">
        <v>0</v>
      </c>
      <c r="BH687" s="46">
        <f t="shared" si="501"/>
        <v>0</v>
      </c>
      <c r="BI687" s="46">
        <v>0</v>
      </c>
      <c r="BJ687" s="46">
        <f t="shared" si="502"/>
        <v>0</v>
      </c>
      <c r="BK687" s="46">
        <v>0</v>
      </c>
      <c r="BL687" s="46">
        <f t="shared" si="503"/>
        <v>0</v>
      </c>
      <c r="BM687" s="46">
        <v>0</v>
      </c>
      <c r="BN687" s="46">
        <f t="shared" si="504"/>
        <v>0</v>
      </c>
      <c r="BO687" s="46">
        <v>0</v>
      </c>
      <c r="BP687" s="46">
        <f t="shared" si="505"/>
        <v>0</v>
      </c>
      <c r="BQ687" s="46">
        <v>0</v>
      </c>
      <c r="BR687" s="46">
        <f t="shared" si="506"/>
        <v>0</v>
      </c>
      <c r="BS687" s="46">
        <v>0</v>
      </c>
      <c r="BT687" s="46">
        <f t="shared" si="507"/>
        <v>0</v>
      </c>
      <c r="BU687" s="46">
        <v>0</v>
      </c>
      <c r="BV687" s="46">
        <f t="shared" si="508"/>
        <v>0</v>
      </c>
      <c r="BW687" s="46">
        <v>0</v>
      </c>
      <c r="BX687" s="46">
        <f t="shared" si="509"/>
        <v>0</v>
      </c>
      <c r="BY687" s="46">
        <v>0</v>
      </c>
      <c r="BZ687" s="46">
        <f t="shared" si="510"/>
        <v>0</v>
      </c>
      <c r="CA687" s="47">
        <v>0</v>
      </c>
      <c r="CB687" s="46">
        <f t="shared" si="511"/>
        <v>0</v>
      </c>
      <c r="CC687" s="48">
        <v>0</v>
      </c>
      <c r="CD687" s="46">
        <f t="shared" si="512"/>
        <v>0</v>
      </c>
      <c r="CE687" s="159"/>
      <c r="CF687" s="50" t="e">
        <f t="shared" si="491"/>
        <v>#DIV/0!</v>
      </c>
      <c r="CG687" s="160"/>
      <c r="CH687" s="160"/>
      <c r="CI687" s="160"/>
      <c r="CJ687" s="160"/>
      <c r="CK687" s="160"/>
      <c r="CL687" s="160"/>
      <c r="CM687" s="160"/>
      <c r="CN687" s="160"/>
      <c r="CO687" s="160"/>
      <c r="CP687" s="160"/>
      <c r="CQ687" s="160"/>
      <c r="CR687" s="160"/>
      <c r="CS687" s="160"/>
      <c r="CT687" s="160"/>
      <c r="CU687" s="160"/>
      <c r="CV687" s="160"/>
      <c r="CW687" s="160"/>
      <c r="CX687" s="160"/>
      <c r="CY687" s="160"/>
      <c r="CZ687" s="160"/>
      <c r="DA687" s="160"/>
      <c r="DB687" s="160"/>
      <c r="DC687" s="160"/>
      <c r="DD687" s="160"/>
      <c r="DE687" s="160"/>
      <c r="DF687" s="160"/>
      <c r="DG687" s="160"/>
      <c r="DI687" s="128"/>
    </row>
    <row r="688" spans="1:123" x14ac:dyDescent="0.25">
      <c r="A688" s="30" t="s">
        <v>1946</v>
      </c>
      <c r="B688" s="65">
        <v>9000626</v>
      </c>
      <c r="C688" s="66"/>
      <c r="D688" s="67" t="s">
        <v>1947</v>
      </c>
      <c r="E688" s="34" t="s">
        <v>675</v>
      </c>
      <c r="F688" s="34" t="s">
        <v>1247</v>
      </c>
      <c r="G688" s="34" t="s">
        <v>1248</v>
      </c>
      <c r="H688" s="34" t="s">
        <v>677</v>
      </c>
      <c r="I688" s="34" t="s">
        <v>678</v>
      </c>
      <c r="J688" s="34" t="s">
        <v>228</v>
      </c>
      <c r="K688" s="34" t="s">
        <v>529</v>
      </c>
      <c r="L688" s="34" t="s">
        <v>679</v>
      </c>
      <c r="M688" s="36">
        <v>1.04</v>
      </c>
      <c r="N688" s="69" t="s">
        <v>680</v>
      </c>
      <c r="O688" s="69" t="s">
        <v>30</v>
      </c>
      <c r="P688" s="37" t="s">
        <v>493</v>
      </c>
      <c r="Q688" s="38">
        <v>2021</v>
      </c>
      <c r="R688" s="39" t="s">
        <v>470</v>
      </c>
      <c r="S688" s="37" t="s">
        <v>469</v>
      </c>
      <c r="T688" s="39" t="s">
        <v>494</v>
      </c>
      <c r="U688" s="39" t="s">
        <v>495</v>
      </c>
      <c r="V688" s="39" t="s">
        <v>496</v>
      </c>
      <c r="W688" s="79" t="s">
        <v>681</v>
      </c>
      <c r="X688" s="40" t="s">
        <v>680</v>
      </c>
      <c r="Y688" s="41"/>
      <c r="Z688" s="274">
        <v>0</v>
      </c>
      <c r="AA688" s="42"/>
      <c r="AB688" s="43">
        <v>241022.49600000001</v>
      </c>
      <c r="AC688" s="43">
        <v>0</v>
      </c>
      <c r="AD688" s="43"/>
      <c r="AE688" s="43">
        <v>0</v>
      </c>
      <c r="AF688" s="44"/>
      <c r="AG688" s="45">
        <f t="shared" si="488"/>
        <v>0</v>
      </c>
      <c r="AH688" s="45">
        <f t="shared" si="489"/>
        <v>0</v>
      </c>
      <c r="AI688" s="45">
        <f t="shared" si="492"/>
        <v>0</v>
      </c>
      <c r="AJ688" s="46">
        <v>0</v>
      </c>
      <c r="AK688" s="80">
        <v>0</v>
      </c>
      <c r="AL688" s="46">
        <f t="shared" si="496"/>
        <v>0</v>
      </c>
      <c r="AM688" s="46">
        <v>0</v>
      </c>
      <c r="AN688" s="46">
        <f t="shared" si="519"/>
        <v>0</v>
      </c>
      <c r="AO688" s="46">
        <v>0</v>
      </c>
      <c r="AP688" s="46">
        <f t="shared" si="521"/>
        <v>0</v>
      </c>
      <c r="AQ688" s="46">
        <v>0</v>
      </c>
      <c r="AR688" s="46">
        <f t="shared" si="522"/>
        <v>0</v>
      </c>
      <c r="AS688" s="46">
        <v>0</v>
      </c>
      <c r="AT688" s="46">
        <f t="shared" si="523"/>
        <v>0</v>
      </c>
      <c r="AU688" s="46">
        <v>0</v>
      </c>
      <c r="AV688" s="46">
        <f t="shared" si="524"/>
        <v>0</v>
      </c>
      <c r="AW688" s="46">
        <v>0</v>
      </c>
      <c r="AX688" s="46">
        <f t="shared" si="497"/>
        <v>0</v>
      </c>
      <c r="AY688" s="46">
        <v>0</v>
      </c>
      <c r="AZ688" s="46">
        <f t="shared" si="520"/>
        <v>0</v>
      </c>
      <c r="BA688" s="46">
        <v>0</v>
      </c>
      <c r="BB688" s="46">
        <f t="shared" si="498"/>
        <v>0</v>
      </c>
      <c r="BC688" s="46">
        <v>0</v>
      </c>
      <c r="BD688" s="46">
        <f t="shared" si="499"/>
        <v>0</v>
      </c>
      <c r="BE688" s="46">
        <v>0</v>
      </c>
      <c r="BF688" s="46">
        <f t="shared" si="500"/>
        <v>0</v>
      </c>
      <c r="BG688" s="46">
        <v>0</v>
      </c>
      <c r="BH688" s="46">
        <f t="shared" si="501"/>
        <v>0</v>
      </c>
      <c r="BI688" s="46">
        <v>0</v>
      </c>
      <c r="BJ688" s="46">
        <f t="shared" si="502"/>
        <v>0</v>
      </c>
      <c r="BK688" s="46">
        <v>0</v>
      </c>
      <c r="BL688" s="46">
        <f t="shared" si="503"/>
        <v>0</v>
      </c>
      <c r="BM688" s="46">
        <v>0</v>
      </c>
      <c r="BN688" s="46">
        <f t="shared" si="504"/>
        <v>0</v>
      </c>
      <c r="BO688" s="46">
        <v>0</v>
      </c>
      <c r="BP688" s="46">
        <f t="shared" si="505"/>
        <v>0</v>
      </c>
      <c r="BQ688" s="46">
        <v>0</v>
      </c>
      <c r="BR688" s="46">
        <f t="shared" si="506"/>
        <v>0</v>
      </c>
      <c r="BS688" s="46">
        <v>0</v>
      </c>
      <c r="BT688" s="46">
        <f t="shared" si="507"/>
        <v>0</v>
      </c>
      <c r="BU688" s="46">
        <v>0</v>
      </c>
      <c r="BV688" s="46">
        <f t="shared" si="508"/>
        <v>0</v>
      </c>
      <c r="BW688" s="46">
        <v>0</v>
      </c>
      <c r="BX688" s="46">
        <f t="shared" si="509"/>
        <v>0</v>
      </c>
      <c r="BY688" s="46">
        <v>0</v>
      </c>
      <c r="BZ688" s="46">
        <f t="shared" si="510"/>
        <v>0</v>
      </c>
      <c r="CA688" s="47">
        <v>0</v>
      </c>
      <c r="CB688" s="46">
        <f t="shared" si="511"/>
        <v>0</v>
      </c>
      <c r="CC688" s="48">
        <v>0</v>
      </c>
      <c r="CD688" s="46">
        <f t="shared" si="512"/>
        <v>0</v>
      </c>
      <c r="CE688" s="159"/>
      <c r="CF688" s="50" t="e">
        <f t="shared" si="491"/>
        <v>#DIV/0!</v>
      </c>
      <c r="CG688" s="160"/>
      <c r="CH688" s="160"/>
      <c r="CI688" s="160"/>
      <c r="CJ688" s="160"/>
      <c r="CK688" s="160"/>
      <c r="CL688" s="160"/>
      <c r="CM688" s="160"/>
      <c r="CN688" s="160"/>
      <c r="CO688" s="160"/>
      <c r="CP688" s="160"/>
      <c r="CQ688" s="160"/>
      <c r="CR688" s="160"/>
      <c r="CS688" s="160"/>
      <c r="CT688" s="160"/>
      <c r="CU688" s="160"/>
      <c r="CV688" s="160"/>
      <c r="CW688" s="160"/>
      <c r="CX688" s="160"/>
      <c r="CY688" s="160"/>
      <c r="CZ688" s="160"/>
      <c r="DA688" s="160"/>
      <c r="DB688" s="160"/>
      <c r="DC688" s="160"/>
      <c r="DD688" s="160"/>
      <c r="DE688" s="160"/>
      <c r="DF688" s="160"/>
      <c r="DG688" s="160"/>
      <c r="DI688" s="128"/>
    </row>
    <row r="689" spans="1:123" x14ac:dyDescent="0.25">
      <c r="A689" s="30" t="s">
        <v>1948</v>
      </c>
      <c r="B689" s="65">
        <v>9000627</v>
      </c>
      <c r="C689" s="66"/>
      <c r="D689" s="67" t="s">
        <v>1949</v>
      </c>
      <c r="E689" s="34" t="s">
        <v>675</v>
      </c>
      <c r="F689" s="34" t="s">
        <v>1247</v>
      </c>
      <c r="G689" s="34" t="s">
        <v>1248</v>
      </c>
      <c r="H689" s="34" t="s">
        <v>677</v>
      </c>
      <c r="I689" s="34" t="s">
        <v>678</v>
      </c>
      <c r="J689" s="34" t="s">
        <v>228</v>
      </c>
      <c r="K689" s="34" t="s">
        <v>529</v>
      </c>
      <c r="L689" s="34" t="s">
        <v>679</v>
      </c>
      <c r="M689" s="36">
        <v>1.04</v>
      </c>
      <c r="N689" s="69" t="s">
        <v>680</v>
      </c>
      <c r="O689" s="69" t="s">
        <v>30</v>
      </c>
      <c r="P689" s="37" t="s">
        <v>493</v>
      </c>
      <c r="Q689" s="38">
        <v>2021</v>
      </c>
      <c r="R689" s="39" t="s">
        <v>470</v>
      </c>
      <c r="S689" s="37" t="s">
        <v>469</v>
      </c>
      <c r="T689" s="39" t="s">
        <v>494</v>
      </c>
      <c r="U689" s="39" t="s">
        <v>495</v>
      </c>
      <c r="V689" s="39" t="s">
        <v>496</v>
      </c>
      <c r="W689" s="40" t="s">
        <v>681</v>
      </c>
      <c r="X689" s="40" t="s">
        <v>680</v>
      </c>
      <c r="Y689" s="41"/>
      <c r="Z689" s="274">
        <v>0</v>
      </c>
      <c r="AA689" s="42"/>
      <c r="AB689" s="43">
        <v>84335.680000000008</v>
      </c>
      <c r="AC689" s="43">
        <v>0</v>
      </c>
      <c r="AD689" s="43"/>
      <c r="AE689" s="43">
        <v>0</v>
      </c>
      <c r="AF689" s="44"/>
      <c r="AG689" s="45">
        <f t="shared" si="488"/>
        <v>300000</v>
      </c>
      <c r="AH689" s="45">
        <f t="shared" si="489"/>
        <v>312000</v>
      </c>
      <c r="AI689" s="45">
        <f t="shared" si="492"/>
        <v>312000</v>
      </c>
      <c r="AJ689" s="46">
        <v>0</v>
      </c>
      <c r="AK689" s="73">
        <v>0</v>
      </c>
      <c r="AL689" s="46">
        <f t="shared" si="496"/>
        <v>0</v>
      </c>
      <c r="AM689" s="73">
        <v>100000</v>
      </c>
      <c r="AN689" s="46">
        <f t="shared" si="519"/>
        <v>104000</v>
      </c>
      <c r="AO689" s="46">
        <v>0</v>
      </c>
      <c r="AP689" s="46">
        <f t="shared" si="521"/>
        <v>0</v>
      </c>
      <c r="AQ689" s="46">
        <v>0</v>
      </c>
      <c r="AR689" s="46">
        <f t="shared" si="522"/>
        <v>0</v>
      </c>
      <c r="AS689" s="46">
        <v>0</v>
      </c>
      <c r="AT689" s="46">
        <f t="shared" si="523"/>
        <v>0</v>
      </c>
      <c r="AU689" s="46">
        <v>0</v>
      </c>
      <c r="AV689" s="46">
        <f t="shared" si="524"/>
        <v>0</v>
      </c>
      <c r="AW689" s="46">
        <v>0</v>
      </c>
      <c r="AX689" s="46">
        <f t="shared" si="497"/>
        <v>0</v>
      </c>
      <c r="AY689" s="73">
        <v>100000</v>
      </c>
      <c r="AZ689" s="46">
        <f t="shared" si="520"/>
        <v>104000</v>
      </c>
      <c r="BA689" s="46">
        <v>0</v>
      </c>
      <c r="BB689" s="46">
        <f t="shared" si="498"/>
        <v>0</v>
      </c>
      <c r="BC689" s="46">
        <v>0</v>
      </c>
      <c r="BD689" s="46">
        <f t="shared" si="499"/>
        <v>0</v>
      </c>
      <c r="BE689" s="46">
        <v>0</v>
      </c>
      <c r="BF689" s="46">
        <f t="shared" si="500"/>
        <v>0</v>
      </c>
      <c r="BG689" s="46">
        <v>0</v>
      </c>
      <c r="BH689" s="46">
        <f t="shared" si="501"/>
        <v>0</v>
      </c>
      <c r="BI689" s="46">
        <v>0</v>
      </c>
      <c r="BJ689" s="46">
        <f t="shared" si="502"/>
        <v>0</v>
      </c>
      <c r="BK689" s="73">
        <v>100000</v>
      </c>
      <c r="BL689" s="46">
        <f t="shared" si="503"/>
        <v>104000</v>
      </c>
      <c r="BM689" s="46">
        <v>0</v>
      </c>
      <c r="BN689" s="46">
        <f t="shared" si="504"/>
        <v>0</v>
      </c>
      <c r="BO689" s="46">
        <v>0</v>
      </c>
      <c r="BP689" s="46">
        <f t="shared" si="505"/>
        <v>0</v>
      </c>
      <c r="BQ689" s="46">
        <v>0</v>
      </c>
      <c r="BR689" s="46">
        <f t="shared" si="506"/>
        <v>0</v>
      </c>
      <c r="BS689" s="46">
        <v>0</v>
      </c>
      <c r="BT689" s="46">
        <f t="shared" si="507"/>
        <v>0</v>
      </c>
      <c r="BU689" s="46">
        <v>0</v>
      </c>
      <c r="BV689" s="46">
        <f t="shared" si="508"/>
        <v>0</v>
      </c>
      <c r="BW689" s="46">
        <v>0</v>
      </c>
      <c r="BX689" s="46">
        <f t="shared" si="509"/>
        <v>0</v>
      </c>
      <c r="BY689" s="46">
        <v>0</v>
      </c>
      <c r="BZ689" s="46">
        <f t="shared" si="510"/>
        <v>0</v>
      </c>
      <c r="CA689" s="47">
        <v>0</v>
      </c>
      <c r="CB689" s="46">
        <f t="shared" si="511"/>
        <v>0</v>
      </c>
      <c r="CC689" s="48">
        <v>0</v>
      </c>
      <c r="CD689" s="46">
        <f t="shared" si="512"/>
        <v>0</v>
      </c>
      <c r="CE689" s="163"/>
      <c r="CF689" s="50" t="e">
        <f t="shared" si="491"/>
        <v>#DIV/0!</v>
      </c>
      <c r="CG689" s="117"/>
      <c r="CH689" s="117"/>
      <c r="CI689" s="117"/>
      <c r="CJ689" s="117"/>
      <c r="CK689" s="117"/>
      <c r="CL689" s="117"/>
      <c r="CM689" s="117"/>
      <c r="CN689" s="117"/>
      <c r="CO689" s="117"/>
      <c r="CP689" s="117"/>
      <c r="CQ689" s="117"/>
      <c r="CR689" s="117"/>
      <c r="CS689" s="117"/>
      <c r="CT689" s="117"/>
      <c r="CU689" s="117"/>
      <c r="CV689" s="117"/>
      <c r="CW689" s="117"/>
      <c r="CX689" s="117"/>
      <c r="CY689" s="117"/>
      <c r="CZ689" s="117"/>
      <c r="DA689" s="117"/>
      <c r="DB689" s="117"/>
      <c r="DC689" s="117"/>
      <c r="DD689" s="117"/>
      <c r="DE689" s="117"/>
      <c r="DF689" s="117"/>
      <c r="DG689" s="117"/>
      <c r="DI689" s="128"/>
    </row>
    <row r="690" spans="1:123" x14ac:dyDescent="0.25">
      <c r="A690" s="30" t="s">
        <v>1950</v>
      </c>
      <c r="B690" s="65">
        <v>9000628</v>
      </c>
      <c r="C690" s="66"/>
      <c r="D690" s="67" t="s">
        <v>1919</v>
      </c>
      <c r="E690" s="34" t="s">
        <v>675</v>
      </c>
      <c r="F690" s="34" t="s">
        <v>1247</v>
      </c>
      <c r="G690" s="34" t="s">
        <v>1248</v>
      </c>
      <c r="H690" s="34" t="s">
        <v>677</v>
      </c>
      <c r="I690" s="34" t="s">
        <v>678</v>
      </c>
      <c r="J690" s="34" t="s">
        <v>228</v>
      </c>
      <c r="K690" s="34" t="s">
        <v>529</v>
      </c>
      <c r="L690" s="34" t="s">
        <v>679</v>
      </c>
      <c r="M690" s="36">
        <v>1.04</v>
      </c>
      <c r="N690" s="69" t="s">
        <v>680</v>
      </c>
      <c r="O690" s="69" t="s">
        <v>30</v>
      </c>
      <c r="P690" s="37" t="s">
        <v>493</v>
      </c>
      <c r="Q690" s="38">
        <v>2021</v>
      </c>
      <c r="R690" s="39" t="s">
        <v>470</v>
      </c>
      <c r="S690" s="37" t="s">
        <v>469</v>
      </c>
      <c r="T690" s="39" t="s">
        <v>494</v>
      </c>
      <c r="U690" s="39" t="s">
        <v>495</v>
      </c>
      <c r="V690" s="39" t="s">
        <v>496</v>
      </c>
      <c r="W690" s="79" t="s">
        <v>681</v>
      </c>
      <c r="X690" s="40" t="s">
        <v>680</v>
      </c>
      <c r="Y690" s="41"/>
      <c r="Z690" s="274">
        <v>0</v>
      </c>
      <c r="AA690" s="42"/>
      <c r="AB690" s="43">
        <v>56260.775999999998</v>
      </c>
      <c r="AC690" s="43">
        <v>0</v>
      </c>
      <c r="AD690" s="43"/>
      <c r="AE690" s="43">
        <v>0</v>
      </c>
      <c r="AF690" s="44"/>
      <c r="AG690" s="45">
        <f t="shared" ref="AG690:AG742" si="528">AJ690+AK690+AM690+AO690+AQ690+AS690+AU690+AW690+AY690+BA690+BC690+BI690+BE690+BG690+BK690+BM690+BO690+BQ690+BS690+BU690+BW690+BY690+CA690+CC690</f>
        <v>0</v>
      </c>
      <c r="AH690" s="45">
        <f t="shared" ref="AH690:AH742" si="529">AJ690+AL690+AN690+AP690+AR690+AT690+AV690+AX690+AZ690+BB690+BD690+BJ690+BF690+BH690+BL690+BN690+BP690+BR690+BT690+BV690+BX690+BZ690+CB690+CD690</f>
        <v>0</v>
      </c>
      <c r="AI690" s="45">
        <f t="shared" si="492"/>
        <v>0</v>
      </c>
      <c r="AJ690" s="46">
        <v>0</v>
      </c>
      <c r="AK690" s="80">
        <v>0</v>
      </c>
      <c r="AL690" s="46">
        <f t="shared" si="496"/>
        <v>0</v>
      </c>
      <c r="AM690" s="46">
        <v>0</v>
      </c>
      <c r="AN690" s="46">
        <f t="shared" si="519"/>
        <v>0</v>
      </c>
      <c r="AO690" s="46">
        <v>0</v>
      </c>
      <c r="AP690" s="46">
        <f t="shared" si="521"/>
        <v>0</v>
      </c>
      <c r="AQ690" s="46">
        <v>0</v>
      </c>
      <c r="AR690" s="46">
        <f t="shared" si="522"/>
        <v>0</v>
      </c>
      <c r="AS690" s="46">
        <v>0</v>
      </c>
      <c r="AT690" s="46">
        <f t="shared" si="523"/>
        <v>0</v>
      </c>
      <c r="AU690" s="46">
        <v>0</v>
      </c>
      <c r="AV690" s="46">
        <f t="shared" si="524"/>
        <v>0</v>
      </c>
      <c r="AW690" s="46">
        <v>0</v>
      </c>
      <c r="AX690" s="46">
        <f t="shared" si="497"/>
        <v>0</v>
      </c>
      <c r="AY690" s="46">
        <v>0</v>
      </c>
      <c r="AZ690" s="46">
        <f t="shared" si="520"/>
        <v>0</v>
      </c>
      <c r="BA690" s="46">
        <v>0</v>
      </c>
      <c r="BB690" s="46">
        <f t="shared" si="498"/>
        <v>0</v>
      </c>
      <c r="BC690" s="46">
        <v>0</v>
      </c>
      <c r="BD690" s="46">
        <f t="shared" si="499"/>
        <v>0</v>
      </c>
      <c r="BE690" s="46">
        <v>0</v>
      </c>
      <c r="BF690" s="46">
        <f t="shared" si="500"/>
        <v>0</v>
      </c>
      <c r="BG690" s="46">
        <v>0</v>
      </c>
      <c r="BH690" s="46">
        <f t="shared" si="501"/>
        <v>0</v>
      </c>
      <c r="BI690" s="46">
        <v>0</v>
      </c>
      <c r="BJ690" s="46">
        <f t="shared" si="502"/>
        <v>0</v>
      </c>
      <c r="BK690" s="46">
        <v>0</v>
      </c>
      <c r="BL690" s="46">
        <f t="shared" si="503"/>
        <v>0</v>
      </c>
      <c r="BM690" s="46">
        <v>0</v>
      </c>
      <c r="BN690" s="46">
        <f t="shared" si="504"/>
        <v>0</v>
      </c>
      <c r="BO690" s="46">
        <v>0</v>
      </c>
      <c r="BP690" s="46">
        <f t="shared" si="505"/>
        <v>0</v>
      </c>
      <c r="BQ690" s="46">
        <v>0</v>
      </c>
      <c r="BR690" s="46">
        <f t="shared" si="506"/>
        <v>0</v>
      </c>
      <c r="BS690" s="46">
        <v>0</v>
      </c>
      <c r="BT690" s="46">
        <f t="shared" si="507"/>
        <v>0</v>
      </c>
      <c r="BU690" s="46">
        <v>0</v>
      </c>
      <c r="BV690" s="46">
        <f t="shared" si="508"/>
        <v>0</v>
      </c>
      <c r="BW690" s="46">
        <v>0</v>
      </c>
      <c r="BX690" s="46">
        <f t="shared" si="509"/>
        <v>0</v>
      </c>
      <c r="BY690" s="46">
        <v>0</v>
      </c>
      <c r="BZ690" s="46">
        <f t="shared" si="510"/>
        <v>0</v>
      </c>
      <c r="CA690" s="47">
        <v>0</v>
      </c>
      <c r="CB690" s="46">
        <f t="shared" si="511"/>
        <v>0</v>
      </c>
      <c r="CC690" s="48">
        <v>0</v>
      </c>
      <c r="CD690" s="46">
        <f t="shared" si="512"/>
        <v>0</v>
      </c>
      <c r="CE690" s="159"/>
      <c r="CF690" s="50" t="e">
        <f t="shared" si="491"/>
        <v>#DIV/0!</v>
      </c>
      <c r="CG690" s="160"/>
      <c r="CH690" s="160"/>
      <c r="CI690" s="160"/>
      <c r="CJ690" s="160"/>
      <c r="CK690" s="160"/>
      <c r="CL690" s="160"/>
      <c r="CM690" s="160"/>
      <c r="CN690" s="160"/>
      <c r="CO690" s="160"/>
      <c r="CP690" s="160"/>
      <c r="CQ690" s="160"/>
      <c r="CR690" s="160"/>
      <c r="CS690" s="160"/>
      <c r="CT690" s="160"/>
      <c r="CU690" s="160"/>
      <c r="CV690" s="160"/>
      <c r="CW690" s="160"/>
      <c r="CX690" s="160"/>
      <c r="CY690" s="160"/>
      <c r="CZ690" s="160"/>
      <c r="DA690" s="160"/>
      <c r="DB690" s="160"/>
      <c r="DC690" s="160"/>
      <c r="DD690" s="160"/>
      <c r="DE690" s="160"/>
      <c r="DF690" s="160"/>
      <c r="DG690" s="160"/>
      <c r="DI690" s="128"/>
    </row>
    <row r="691" spans="1:123" x14ac:dyDescent="0.25">
      <c r="A691" s="30" t="s">
        <v>1951</v>
      </c>
      <c r="B691" s="65">
        <v>9000629</v>
      </c>
      <c r="C691" s="66"/>
      <c r="D691" s="67" t="s">
        <v>1952</v>
      </c>
      <c r="E691" s="34" t="s">
        <v>675</v>
      </c>
      <c r="F691" s="34" t="s">
        <v>1247</v>
      </c>
      <c r="G691" s="34" t="s">
        <v>1248</v>
      </c>
      <c r="H691" s="34" t="s">
        <v>677</v>
      </c>
      <c r="I691" s="34" t="s">
        <v>678</v>
      </c>
      <c r="J691" s="34" t="s">
        <v>228</v>
      </c>
      <c r="K691" s="34" t="s">
        <v>529</v>
      </c>
      <c r="L691" s="34" t="s">
        <v>679</v>
      </c>
      <c r="M691" s="36">
        <v>1.04</v>
      </c>
      <c r="N691" s="69" t="s">
        <v>680</v>
      </c>
      <c r="O691" s="69" t="s">
        <v>30</v>
      </c>
      <c r="P691" s="37" t="s">
        <v>493</v>
      </c>
      <c r="Q691" s="38">
        <v>2021</v>
      </c>
      <c r="R691" s="39" t="s">
        <v>470</v>
      </c>
      <c r="S691" s="37" t="s">
        <v>469</v>
      </c>
      <c r="T691" s="39" t="s">
        <v>494</v>
      </c>
      <c r="U691" s="39" t="s">
        <v>495</v>
      </c>
      <c r="V691" s="39" t="s">
        <v>496</v>
      </c>
      <c r="W691" s="40" t="s">
        <v>681</v>
      </c>
      <c r="X691" s="40" t="s">
        <v>680</v>
      </c>
      <c r="Y691" s="41"/>
      <c r="Z691" s="274">
        <v>0</v>
      </c>
      <c r="AA691" s="42"/>
      <c r="AB691" s="43">
        <v>67579.512000000002</v>
      </c>
      <c r="AC691" s="43">
        <v>0</v>
      </c>
      <c r="AD691" s="43"/>
      <c r="AE691" s="43">
        <v>0</v>
      </c>
      <c r="AF691" s="44"/>
      <c r="AG691" s="45">
        <f t="shared" si="528"/>
        <v>202740</v>
      </c>
      <c r="AH691" s="45">
        <f t="shared" si="529"/>
        <v>210849.59999999998</v>
      </c>
      <c r="AI691" s="45">
        <f t="shared" si="492"/>
        <v>210849.59999999998</v>
      </c>
      <c r="AJ691" s="46">
        <v>0</v>
      </c>
      <c r="AK691" s="73">
        <v>0</v>
      </c>
      <c r="AL691" s="46">
        <f t="shared" ref="AL691:AL722" si="530">M691*AK691</f>
        <v>0</v>
      </c>
      <c r="AM691" s="73">
        <v>67580</v>
      </c>
      <c r="AN691" s="46">
        <f t="shared" si="519"/>
        <v>70283.199999999997</v>
      </c>
      <c r="AO691" s="46">
        <v>0</v>
      </c>
      <c r="AP691" s="46">
        <f t="shared" si="521"/>
        <v>0</v>
      </c>
      <c r="AQ691" s="46">
        <v>0</v>
      </c>
      <c r="AR691" s="46">
        <f t="shared" si="522"/>
        <v>0</v>
      </c>
      <c r="AS691" s="46">
        <v>0</v>
      </c>
      <c r="AT691" s="46">
        <f t="shared" si="523"/>
        <v>0</v>
      </c>
      <c r="AU691" s="46">
        <v>0</v>
      </c>
      <c r="AV691" s="46">
        <f t="shared" si="524"/>
        <v>0</v>
      </c>
      <c r="AW691" s="46">
        <v>0</v>
      </c>
      <c r="AX691" s="46">
        <f t="shared" si="497"/>
        <v>0</v>
      </c>
      <c r="AY691" s="73">
        <v>67580</v>
      </c>
      <c r="AZ691" s="46">
        <f t="shared" si="520"/>
        <v>70283.199999999997</v>
      </c>
      <c r="BA691" s="46">
        <v>0</v>
      </c>
      <c r="BB691" s="46">
        <f t="shared" si="498"/>
        <v>0</v>
      </c>
      <c r="BC691" s="46">
        <v>0</v>
      </c>
      <c r="BD691" s="46">
        <f t="shared" si="499"/>
        <v>0</v>
      </c>
      <c r="BE691" s="46">
        <v>0</v>
      </c>
      <c r="BF691" s="46">
        <f t="shared" si="500"/>
        <v>0</v>
      </c>
      <c r="BG691" s="46">
        <v>0</v>
      </c>
      <c r="BH691" s="46">
        <f t="shared" si="501"/>
        <v>0</v>
      </c>
      <c r="BI691" s="46">
        <v>0</v>
      </c>
      <c r="BJ691" s="46">
        <f t="shared" si="502"/>
        <v>0</v>
      </c>
      <c r="BK691" s="73">
        <v>67580</v>
      </c>
      <c r="BL691" s="46">
        <f t="shared" si="503"/>
        <v>70283.199999999997</v>
      </c>
      <c r="BM691" s="46">
        <v>0</v>
      </c>
      <c r="BN691" s="46">
        <f t="shared" si="504"/>
        <v>0</v>
      </c>
      <c r="BO691" s="46">
        <v>0</v>
      </c>
      <c r="BP691" s="46">
        <f t="shared" si="505"/>
        <v>0</v>
      </c>
      <c r="BQ691" s="46">
        <v>0</v>
      </c>
      <c r="BR691" s="46">
        <f t="shared" si="506"/>
        <v>0</v>
      </c>
      <c r="BS691" s="46">
        <v>0</v>
      </c>
      <c r="BT691" s="46">
        <f t="shared" si="507"/>
        <v>0</v>
      </c>
      <c r="BU691" s="46">
        <v>0</v>
      </c>
      <c r="BV691" s="46">
        <f t="shared" si="508"/>
        <v>0</v>
      </c>
      <c r="BW691" s="46">
        <v>0</v>
      </c>
      <c r="BX691" s="46">
        <f t="shared" si="509"/>
        <v>0</v>
      </c>
      <c r="BY691" s="46">
        <v>0</v>
      </c>
      <c r="BZ691" s="46">
        <f t="shared" si="510"/>
        <v>0</v>
      </c>
      <c r="CA691" s="47">
        <v>0</v>
      </c>
      <c r="CB691" s="46">
        <f t="shared" si="511"/>
        <v>0</v>
      </c>
      <c r="CC691" s="48">
        <v>0</v>
      </c>
      <c r="CD691" s="46">
        <f t="shared" si="512"/>
        <v>0</v>
      </c>
      <c r="CE691" s="163"/>
      <c r="CF691" s="50" t="e">
        <f t="shared" si="491"/>
        <v>#DIV/0!</v>
      </c>
      <c r="CG691" s="117"/>
      <c r="CH691" s="117"/>
      <c r="CI691" s="117"/>
      <c r="CJ691" s="117"/>
      <c r="CK691" s="117"/>
      <c r="CL691" s="117"/>
      <c r="CM691" s="117"/>
      <c r="CN691" s="117"/>
      <c r="CO691" s="117"/>
      <c r="CP691" s="117"/>
      <c r="CQ691" s="117"/>
      <c r="CR691" s="117"/>
      <c r="CS691" s="117"/>
      <c r="CT691" s="117"/>
      <c r="CU691" s="117"/>
      <c r="CV691" s="117"/>
      <c r="CW691" s="117"/>
      <c r="CX691" s="117"/>
      <c r="CY691" s="117"/>
      <c r="CZ691" s="117"/>
      <c r="DA691" s="117"/>
      <c r="DB691" s="117"/>
      <c r="DC691" s="117"/>
      <c r="DD691" s="117"/>
      <c r="DE691" s="117"/>
      <c r="DF691" s="117"/>
      <c r="DG691" s="117"/>
      <c r="DI691" s="128"/>
    </row>
    <row r="692" spans="1:123" x14ac:dyDescent="0.25">
      <c r="A692" s="30" t="s">
        <v>1954</v>
      </c>
      <c r="B692" s="65">
        <v>9000630</v>
      </c>
      <c r="C692" s="66"/>
      <c r="D692" s="67" t="s">
        <v>1955</v>
      </c>
      <c r="E692" s="34" t="s">
        <v>675</v>
      </c>
      <c r="F692" s="34" t="s">
        <v>1247</v>
      </c>
      <c r="G692" s="34" t="s">
        <v>1248</v>
      </c>
      <c r="H692" s="34" t="s">
        <v>228</v>
      </c>
      <c r="I692" s="34" t="s">
        <v>678</v>
      </c>
      <c r="J692" s="34" t="s">
        <v>228</v>
      </c>
      <c r="K692" s="34" t="s">
        <v>529</v>
      </c>
      <c r="L692" s="34" t="s">
        <v>679</v>
      </c>
      <c r="M692" s="36">
        <v>1.04</v>
      </c>
      <c r="N692" s="69" t="s">
        <v>586</v>
      </c>
      <c r="O692" s="69" t="s">
        <v>30</v>
      </c>
      <c r="P692" s="37" t="s">
        <v>493</v>
      </c>
      <c r="Q692" s="38">
        <v>2022</v>
      </c>
      <c r="R692" s="39" t="s">
        <v>470</v>
      </c>
      <c r="S692" s="37" t="s">
        <v>469</v>
      </c>
      <c r="T692" s="39" t="s">
        <v>494</v>
      </c>
      <c r="U692" s="39" t="s">
        <v>495</v>
      </c>
      <c r="V692" s="39" t="s">
        <v>496</v>
      </c>
      <c r="W692" s="40" t="s">
        <v>681</v>
      </c>
      <c r="X692" s="40" t="s">
        <v>504</v>
      </c>
      <c r="Y692" s="41"/>
      <c r="Z692" s="274">
        <v>0</v>
      </c>
      <c r="AA692" s="42"/>
      <c r="AB692" s="43">
        <v>200000</v>
      </c>
      <c r="AC692" s="43">
        <v>0</v>
      </c>
      <c r="AD692" s="43"/>
      <c r="AE692" s="43">
        <v>0</v>
      </c>
      <c r="AF692" s="44"/>
      <c r="AG692" s="45">
        <f t="shared" si="528"/>
        <v>200000</v>
      </c>
      <c r="AH692" s="45">
        <f t="shared" si="529"/>
        <v>200000</v>
      </c>
      <c r="AI692" s="45">
        <f t="shared" si="492"/>
        <v>200000</v>
      </c>
      <c r="AJ692" s="256">
        <v>200000</v>
      </c>
      <c r="AK692" s="46">
        <v>0</v>
      </c>
      <c r="AL692" s="46">
        <f t="shared" si="530"/>
        <v>0</v>
      </c>
      <c r="AM692" s="46">
        <v>0</v>
      </c>
      <c r="AN692" s="46">
        <f t="shared" si="519"/>
        <v>0</v>
      </c>
      <c r="AO692" s="46">
        <v>0</v>
      </c>
      <c r="AP692" s="46">
        <f t="shared" si="521"/>
        <v>0</v>
      </c>
      <c r="AQ692" s="46">
        <v>0</v>
      </c>
      <c r="AR692" s="46">
        <f t="shared" si="522"/>
        <v>0</v>
      </c>
      <c r="AS692" s="46">
        <v>0</v>
      </c>
      <c r="AT692" s="46">
        <f t="shared" si="523"/>
        <v>0</v>
      </c>
      <c r="AU692" s="46">
        <v>0</v>
      </c>
      <c r="AV692" s="46">
        <f t="shared" si="524"/>
        <v>0</v>
      </c>
      <c r="AW692" s="46">
        <v>0</v>
      </c>
      <c r="AX692" s="46">
        <f t="shared" si="497"/>
        <v>0</v>
      </c>
      <c r="AY692" s="46">
        <v>0</v>
      </c>
      <c r="AZ692" s="46">
        <f t="shared" si="520"/>
        <v>0</v>
      </c>
      <c r="BA692" s="46">
        <v>0</v>
      </c>
      <c r="BB692" s="46">
        <f t="shared" si="498"/>
        <v>0</v>
      </c>
      <c r="BC692" s="46">
        <v>0</v>
      </c>
      <c r="BD692" s="46">
        <f t="shared" si="499"/>
        <v>0</v>
      </c>
      <c r="BE692" s="46">
        <v>0</v>
      </c>
      <c r="BF692" s="46">
        <f t="shared" si="500"/>
        <v>0</v>
      </c>
      <c r="BG692" s="46">
        <v>0</v>
      </c>
      <c r="BH692" s="46">
        <f t="shared" si="501"/>
        <v>0</v>
      </c>
      <c r="BI692" s="46">
        <v>0</v>
      </c>
      <c r="BJ692" s="46">
        <f t="shared" si="502"/>
        <v>0</v>
      </c>
      <c r="BK692" s="46">
        <v>0</v>
      </c>
      <c r="BL692" s="46">
        <f t="shared" si="503"/>
        <v>0</v>
      </c>
      <c r="BM692" s="46">
        <v>0</v>
      </c>
      <c r="BN692" s="46">
        <f t="shared" si="504"/>
        <v>0</v>
      </c>
      <c r="BO692" s="46">
        <v>0</v>
      </c>
      <c r="BP692" s="46">
        <f t="shared" si="505"/>
        <v>0</v>
      </c>
      <c r="BQ692" s="46">
        <v>0</v>
      </c>
      <c r="BR692" s="46">
        <f t="shared" si="506"/>
        <v>0</v>
      </c>
      <c r="BS692" s="46">
        <v>0</v>
      </c>
      <c r="BT692" s="46">
        <f t="shared" si="507"/>
        <v>0</v>
      </c>
      <c r="BU692" s="46">
        <v>0</v>
      </c>
      <c r="BV692" s="46">
        <f t="shared" si="508"/>
        <v>0</v>
      </c>
      <c r="BW692" s="46">
        <v>0</v>
      </c>
      <c r="BX692" s="46">
        <f t="shared" si="509"/>
        <v>0</v>
      </c>
      <c r="BY692" s="46">
        <v>0</v>
      </c>
      <c r="BZ692" s="46">
        <f t="shared" si="510"/>
        <v>0</v>
      </c>
      <c r="CA692" s="47">
        <v>0</v>
      </c>
      <c r="CB692" s="46">
        <f t="shared" si="511"/>
        <v>0</v>
      </c>
      <c r="CC692" s="48">
        <v>0</v>
      </c>
      <c r="CD692" s="46">
        <f t="shared" si="512"/>
        <v>0</v>
      </c>
      <c r="CE692" s="163"/>
      <c r="CF692" s="50" t="e">
        <f t="shared" si="491"/>
        <v>#DIV/0!</v>
      </c>
      <c r="CG692" s="117"/>
      <c r="CH692" s="117"/>
      <c r="CI692" s="117"/>
      <c r="CJ692" s="117"/>
      <c r="CK692" s="117"/>
      <c r="CL692" s="117"/>
      <c r="CM692" s="117"/>
      <c r="CN692" s="117"/>
      <c r="CO692" s="117"/>
      <c r="CP692" s="117"/>
      <c r="CQ692" s="117"/>
      <c r="CR692" s="117"/>
      <c r="CS692" s="117"/>
      <c r="CT692" s="117"/>
      <c r="CU692" s="117"/>
      <c r="CV692" s="117"/>
      <c r="CW692" s="117"/>
      <c r="CX692" s="117"/>
      <c r="CY692" s="117"/>
      <c r="CZ692" s="117"/>
      <c r="DA692" s="117"/>
      <c r="DB692" s="117"/>
      <c r="DC692" s="117"/>
      <c r="DD692" s="117"/>
      <c r="DE692" s="117"/>
      <c r="DF692" s="117"/>
      <c r="DG692" s="117"/>
      <c r="DI692" s="128"/>
    </row>
    <row r="693" spans="1:123" x14ac:dyDescent="0.25">
      <c r="A693" s="30" t="s">
        <v>1957</v>
      </c>
      <c r="B693" s="65">
        <v>9000631</v>
      </c>
      <c r="C693" s="66"/>
      <c r="D693" s="67" t="s">
        <v>1958</v>
      </c>
      <c r="E693" s="34" t="s">
        <v>478</v>
      </c>
      <c r="F693" s="34" t="s">
        <v>1959</v>
      </c>
      <c r="G693" s="34" t="s">
        <v>479</v>
      </c>
      <c r="H693" s="34" t="s">
        <v>54</v>
      </c>
      <c r="I693" s="34" t="s">
        <v>490</v>
      </c>
      <c r="J693" s="34" t="s">
        <v>1960</v>
      </c>
      <c r="K693" s="34" t="s">
        <v>491</v>
      </c>
      <c r="L693" s="34" t="s">
        <v>467</v>
      </c>
      <c r="M693" s="36">
        <v>1.04</v>
      </c>
      <c r="N693" s="69" t="s">
        <v>586</v>
      </c>
      <c r="O693" s="69" t="s">
        <v>58</v>
      </c>
      <c r="P693" s="37" t="s">
        <v>493</v>
      </c>
      <c r="Q693" s="38">
        <v>2022</v>
      </c>
      <c r="R693" s="39" t="s">
        <v>470</v>
      </c>
      <c r="S693" s="37" t="s">
        <v>493</v>
      </c>
      <c r="T693" s="39" t="s">
        <v>494</v>
      </c>
      <c r="U693" s="39" t="s">
        <v>495</v>
      </c>
      <c r="V693" s="39" t="s">
        <v>550</v>
      </c>
      <c r="W693" s="40" t="s">
        <v>467</v>
      </c>
      <c r="X693" s="40" t="s">
        <v>504</v>
      </c>
      <c r="Y693" s="41"/>
      <c r="Z693" s="274">
        <v>0</v>
      </c>
      <c r="AA693" s="42"/>
      <c r="AB693" s="43">
        <v>204085.44</v>
      </c>
      <c r="AC693" s="43">
        <v>0</v>
      </c>
      <c r="AD693" s="43"/>
      <c r="AE693" s="43">
        <v>0</v>
      </c>
      <c r="AF693" s="44"/>
      <c r="AG693" s="45">
        <f t="shared" si="528"/>
        <v>204085.44</v>
      </c>
      <c r="AH693" s="45">
        <f t="shared" si="529"/>
        <v>211416.85760000002</v>
      </c>
      <c r="AI693" s="45">
        <f t="shared" si="492"/>
        <v>211416.85760000002</v>
      </c>
      <c r="AJ693" s="46">
        <v>20800</v>
      </c>
      <c r="AK693" s="46">
        <v>183285.44</v>
      </c>
      <c r="AL693" s="46">
        <f t="shared" si="530"/>
        <v>190616.85760000002</v>
      </c>
      <c r="AM693" s="46">
        <v>0</v>
      </c>
      <c r="AN693" s="46">
        <f t="shared" si="519"/>
        <v>0</v>
      </c>
      <c r="AO693" s="46">
        <v>0</v>
      </c>
      <c r="AP693" s="46">
        <f t="shared" si="521"/>
        <v>0</v>
      </c>
      <c r="AQ693" s="46">
        <v>0</v>
      </c>
      <c r="AR693" s="46">
        <f t="shared" si="522"/>
        <v>0</v>
      </c>
      <c r="AS693" s="46">
        <v>0</v>
      </c>
      <c r="AT693" s="46">
        <f t="shared" si="523"/>
        <v>0</v>
      </c>
      <c r="AU693" s="46">
        <v>0</v>
      </c>
      <c r="AV693" s="46">
        <f t="shared" si="524"/>
        <v>0</v>
      </c>
      <c r="AW693" s="46">
        <v>0</v>
      </c>
      <c r="AX693" s="46">
        <f t="shared" si="497"/>
        <v>0</v>
      </c>
      <c r="AY693" s="46">
        <v>0</v>
      </c>
      <c r="AZ693" s="46">
        <f t="shared" si="520"/>
        <v>0</v>
      </c>
      <c r="BA693" s="46">
        <v>0</v>
      </c>
      <c r="BB693" s="46">
        <f t="shared" si="498"/>
        <v>0</v>
      </c>
      <c r="BC693" s="46">
        <v>0</v>
      </c>
      <c r="BD693" s="46">
        <f t="shared" si="499"/>
        <v>0</v>
      </c>
      <c r="BE693" s="46">
        <v>0</v>
      </c>
      <c r="BF693" s="46">
        <f t="shared" si="500"/>
        <v>0</v>
      </c>
      <c r="BG693" s="46">
        <v>0</v>
      </c>
      <c r="BH693" s="46">
        <f t="shared" si="501"/>
        <v>0</v>
      </c>
      <c r="BI693" s="46">
        <v>0</v>
      </c>
      <c r="BJ693" s="46">
        <f t="shared" si="502"/>
        <v>0</v>
      </c>
      <c r="BK693" s="46">
        <v>0</v>
      </c>
      <c r="BL693" s="46">
        <f t="shared" si="503"/>
        <v>0</v>
      </c>
      <c r="BM693" s="46">
        <v>0</v>
      </c>
      <c r="BN693" s="46">
        <f t="shared" si="504"/>
        <v>0</v>
      </c>
      <c r="BO693" s="46">
        <v>0</v>
      </c>
      <c r="BP693" s="46">
        <f t="shared" si="505"/>
        <v>0</v>
      </c>
      <c r="BQ693" s="46">
        <v>0</v>
      </c>
      <c r="BR693" s="46">
        <f t="shared" si="506"/>
        <v>0</v>
      </c>
      <c r="BS693" s="46">
        <v>0</v>
      </c>
      <c r="BT693" s="46">
        <f t="shared" si="507"/>
        <v>0</v>
      </c>
      <c r="BU693" s="46">
        <v>0</v>
      </c>
      <c r="BV693" s="46">
        <f t="shared" si="508"/>
        <v>0</v>
      </c>
      <c r="BW693" s="46">
        <v>0</v>
      </c>
      <c r="BX693" s="46">
        <f t="shared" si="509"/>
        <v>0</v>
      </c>
      <c r="BY693" s="46">
        <v>0</v>
      </c>
      <c r="BZ693" s="46">
        <f t="shared" si="510"/>
        <v>0</v>
      </c>
      <c r="CA693" s="47">
        <v>0</v>
      </c>
      <c r="CB693" s="46">
        <f t="shared" si="511"/>
        <v>0</v>
      </c>
      <c r="CC693" s="48">
        <v>0</v>
      </c>
      <c r="CD693" s="46">
        <f t="shared" si="512"/>
        <v>0</v>
      </c>
      <c r="CE693" s="127"/>
      <c r="CF693" s="50" t="e">
        <f t="shared" si="491"/>
        <v>#DIV/0!</v>
      </c>
      <c r="CG693" s="117"/>
      <c r="CH693" s="117"/>
      <c r="CI693" s="117"/>
      <c r="CJ693" s="117"/>
      <c r="CK693" s="117"/>
      <c r="CL693" s="117"/>
      <c r="CM693" s="117"/>
      <c r="CN693" s="117"/>
      <c r="CO693" s="117"/>
      <c r="CP693" s="117"/>
      <c r="CQ693" s="117"/>
      <c r="CR693" s="117"/>
      <c r="CS693" s="117"/>
      <c r="CT693" s="117"/>
      <c r="CU693" s="117"/>
      <c r="CV693" s="117"/>
      <c r="CW693" s="117"/>
      <c r="CX693" s="117"/>
      <c r="CY693" s="117"/>
      <c r="CZ693" s="117"/>
      <c r="DA693" s="117"/>
      <c r="DB693" s="117"/>
      <c r="DC693" s="117"/>
      <c r="DD693" s="117"/>
      <c r="DE693" s="117"/>
      <c r="DF693" s="117"/>
      <c r="DG693" s="117"/>
      <c r="DI693" s="128"/>
    </row>
    <row r="694" spans="1:123" x14ac:dyDescent="0.25">
      <c r="A694" s="30" t="s">
        <v>1962</v>
      </c>
      <c r="B694" s="65">
        <v>9000632</v>
      </c>
      <c r="C694" s="66"/>
      <c r="D694" s="67" t="s">
        <v>1963</v>
      </c>
      <c r="E694" s="34" t="s">
        <v>478</v>
      </c>
      <c r="F694" s="34" t="s">
        <v>1959</v>
      </c>
      <c r="G694" s="34" t="s">
        <v>479</v>
      </c>
      <c r="H694" s="34" t="s">
        <v>54</v>
      </c>
      <c r="I694" s="34" t="s">
        <v>490</v>
      </c>
      <c r="J694" s="34" t="s">
        <v>1960</v>
      </c>
      <c r="K694" s="34" t="s">
        <v>491</v>
      </c>
      <c r="L694" s="34" t="s">
        <v>744</v>
      </c>
      <c r="M694" s="36">
        <v>1.04</v>
      </c>
      <c r="N694" s="69" t="s">
        <v>586</v>
      </c>
      <c r="O694" s="69" t="s">
        <v>58</v>
      </c>
      <c r="P694" s="37" t="s">
        <v>493</v>
      </c>
      <c r="Q694" s="38">
        <v>2022</v>
      </c>
      <c r="R694" s="39" t="s">
        <v>470</v>
      </c>
      <c r="S694" s="37" t="s">
        <v>493</v>
      </c>
      <c r="T694" s="39" t="s">
        <v>523</v>
      </c>
      <c r="U694" s="39" t="s">
        <v>524</v>
      </c>
      <c r="V694" s="39" t="s">
        <v>729</v>
      </c>
      <c r="W694" s="40" t="s">
        <v>467</v>
      </c>
      <c r="X694" s="40" t="s">
        <v>474</v>
      </c>
      <c r="Y694" s="41"/>
      <c r="Z694" s="274">
        <v>0</v>
      </c>
      <c r="AA694" s="42"/>
      <c r="AB694" s="43">
        <v>1897552.8</v>
      </c>
      <c r="AC694" s="43">
        <v>0</v>
      </c>
      <c r="AD694" s="43"/>
      <c r="AE694" s="43">
        <v>0</v>
      </c>
      <c r="AF694" s="44"/>
      <c r="AG694" s="45">
        <f t="shared" si="528"/>
        <v>1897552.8</v>
      </c>
      <c r="AH694" s="45">
        <f t="shared" si="529"/>
        <v>1959952.8</v>
      </c>
      <c r="AI694" s="45">
        <f t="shared" si="492"/>
        <v>1959952.8</v>
      </c>
      <c r="AJ694" s="46">
        <v>337552.8</v>
      </c>
      <c r="AK694" s="46">
        <v>312000</v>
      </c>
      <c r="AL694" s="46">
        <f t="shared" si="530"/>
        <v>324480</v>
      </c>
      <c r="AM694" s="46">
        <v>416000</v>
      </c>
      <c r="AN694" s="46">
        <f t="shared" si="519"/>
        <v>432640</v>
      </c>
      <c r="AO694" s="46">
        <v>416000</v>
      </c>
      <c r="AP694" s="46">
        <f t="shared" si="521"/>
        <v>432640</v>
      </c>
      <c r="AQ694" s="46">
        <v>416000</v>
      </c>
      <c r="AR694" s="46">
        <f t="shared" si="522"/>
        <v>432640</v>
      </c>
      <c r="AS694" s="46">
        <v>0</v>
      </c>
      <c r="AT694" s="46">
        <f t="shared" si="523"/>
        <v>0</v>
      </c>
      <c r="AU694" s="46">
        <v>0</v>
      </c>
      <c r="AV694" s="46">
        <f t="shared" si="524"/>
        <v>0</v>
      </c>
      <c r="AW694" s="46">
        <v>0</v>
      </c>
      <c r="AX694" s="46">
        <f t="shared" si="497"/>
        <v>0</v>
      </c>
      <c r="AY694" s="46">
        <v>0</v>
      </c>
      <c r="AZ694" s="46">
        <f t="shared" si="520"/>
        <v>0</v>
      </c>
      <c r="BA694" s="46">
        <v>0</v>
      </c>
      <c r="BB694" s="46">
        <f t="shared" si="498"/>
        <v>0</v>
      </c>
      <c r="BC694" s="46">
        <v>0</v>
      </c>
      <c r="BD694" s="46">
        <f t="shared" si="499"/>
        <v>0</v>
      </c>
      <c r="BE694" s="46">
        <v>0</v>
      </c>
      <c r="BF694" s="46">
        <f t="shared" si="500"/>
        <v>0</v>
      </c>
      <c r="BG694" s="46">
        <v>0</v>
      </c>
      <c r="BH694" s="46">
        <f t="shared" si="501"/>
        <v>0</v>
      </c>
      <c r="BI694" s="46">
        <v>0</v>
      </c>
      <c r="BJ694" s="46">
        <f t="shared" si="502"/>
        <v>0</v>
      </c>
      <c r="BK694" s="46">
        <v>0</v>
      </c>
      <c r="BL694" s="46">
        <f t="shared" si="503"/>
        <v>0</v>
      </c>
      <c r="BM694" s="46">
        <v>0</v>
      </c>
      <c r="BN694" s="46">
        <f t="shared" si="504"/>
        <v>0</v>
      </c>
      <c r="BO694" s="46">
        <v>0</v>
      </c>
      <c r="BP694" s="46">
        <f t="shared" si="505"/>
        <v>0</v>
      </c>
      <c r="BQ694" s="46">
        <v>0</v>
      </c>
      <c r="BR694" s="46">
        <f t="shared" si="506"/>
        <v>0</v>
      </c>
      <c r="BS694" s="46">
        <v>0</v>
      </c>
      <c r="BT694" s="46">
        <f t="shared" si="507"/>
        <v>0</v>
      </c>
      <c r="BU694" s="46">
        <v>0</v>
      </c>
      <c r="BV694" s="46">
        <f t="shared" si="508"/>
        <v>0</v>
      </c>
      <c r="BW694" s="46">
        <v>0</v>
      </c>
      <c r="BX694" s="46">
        <f t="shared" si="509"/>
        <v>0</v>
      </c>
      <c r="BY694" s="46">
        <v>0</v>
      </c>
      <c r="BZ694" s="46">
        <f t="shared" si="510"/>
        <v>0</v>
      </c>
      <c r="CA694" s="47">
        <v>0</v>
      </c>
      <c r="CB694" s="46">
        <f t="shared" si="511"/>
        <v>0</v>
      </c>
      <c r="CC694" s="48">
        <v>0</v>
      </c>
      <c r="CD694" s="46">
        <f t="shared" si="512"/>
        <v>0</v>
      </c>
      <c r="CE694" s="165"/>
      <c r="CF694" s="148" t="e">
        <f t="shared" si="491"/>
        <v>#DIV/0!</v>
      </c>
    </row>
    <row r="695" spans="1:123" x14ac:dyDescent="0.25">
      <c r="A695" s="30" t="s">
        <v>1964</v>
      </c>
      <c r="B695" s="65">
        <v>9000633</v>
      </c>
      <c r="C695" s="66"/>
      <c r="D695" s="67" t="s">
        <v>1965</v>
      </c>
      <c r="E695" s="34" t="s">
        <v>863</v>
      </c>
      <c r="F695" s="34" t="s">
        <v>1247</v>
      </c>
      <c r="G695" s="34" t="s">
        <v>1248</v>
      </c>
      <c r="H695" s="34" t="s">
        <v>228</v>
      </c>
      <c r="I695" s="34" t="s">
        <v>678</v>
      </c>
      <c r="J695" s="34" t="s">
        <v>228</v>
      </c>
      <c r="K695" s="34" t="s">
        <v>529</v>
      </c>
      <c r="L695" s="34" t="s">
        <v>679</v>
      </c>
      <c r="M695" s="36">
        <v>1.04</v>
      </c>
      <c r="N695" s="69" t="s">
        <v>586</v>
      </c>
      <c r="O695" s="69" t="s">
        <v>30</v>
      </c>
      <c r="P695" s="37" t="s">
        <v>493</v>
      </c>
      <c r="Q695" s="38">
        <v>2023</v>
      </c>
      <c r="R695" s="39" t="s">
        <v>470</v>
      </c>
      <c r="S695" s="37" t="s">
        <v>469</v>
      </c>
      <c r="T695" s="39" t="s">
        <v>1914</v>
      </c>
      <c r="U695" s="39" t="s">
        <v>495</v>
      </c>
      <c r="V695" s="39" t="s">
        <v>496</v>
      </c>
      <c r="W695" s="79" t="s">
        <v>681</v>
      </c>
      <c r="X695" s="40" t="s">
        <v>504</v>
      </c>
      <c r="Y695" s="41"/>
      <c r="Z695" s="274">
        <v>94553.48</v>
      </c>
      <c r="AA695" s="42"/>
      <c r="AB695" s="43">
        <v>204000</v>
      </c>
      <c r="AC695" s="43">
        <v>0</v>
      </c>
      <c r="AD695" s="43"/>
      <c r="AE695" s="43">
        <v>0</v>
      </c>
      <c r="AF695" s="44"/>
      <c r="AG695" s="45">
        <f t="shared" si="528"/>
        <v>0</v>
      </c>
      <c r="AH695" s="45">
        <f t="shared" si="529"/>
        <v>0</v>
      </c>
      <c r="AI695" s="45">
        <f t="shared" si="492"/>
        <v>94553.48</v>
      </c>
      <c r="AJ695" s="80">
        <v>0</v>
      </c>
      <c r="AK695" s="46">
        <v>0</v>
      </c>
      <c r="AL695" s="46">
        <f t="shared" si="530"/>
        <v>0</v>
      </c>
      <c r="AM695" s="46">
        <v>0</v>
      </c>
      <c r="AN695" s="46">
        <f t="shared" si="519"/>
        <v>0</v>
      </c>
      <c r="AO695" s="46">
        <v>0</v>
      </c>
      <c r="AP695" s="46">
        <f t="shared" si="521"/>
        <v>0</v>
      </c>
      <c r="AQ695" s="46">
        <v>0</v>
      </c>
      <c r="AR695" s="46">
        <f t="shared" si="522"/>
        <v>0</v>
      </c>
      <c r="AS695" s="46">
        <v>0</v>
      </c>
      <c r="AT695" s="46">
        <f t="shared" si="523"/>
        <v>0</v>
      </c>
      <c r="AU695" s="46">
        <v>0</v>
      </c>
      <c r="AV695" s="46">
        <f t="shared" si="524"/>
        <v>0</v>
      </c>
      <c r="AW695" s="46">
        <v>0</v>
      </c>
      <c r="AX695" s="46">
        <f t="shared" si="497"/>
        <v>0</v>
      </c>
      <c r="AY695" s="46">
        <v>0</v>
      </c>
      <c r="AZ695" s="46">
        <f t="shared" si="520"/>
        <v>0</v>
      </c>
      <c r="BA695" s="46">
        <v>0</v>
      </c>
      <c r="BB695" s="46">
        <f t="shared" si="498"/>
        <v>0</v>
      </c>
      <c r="BC695" s="46">
        <v>0</v>
      </c>
      <c r="BD695" s="46">
        <f t="shared" si="499"/>
        <v>0</v>
      </c>
      <c r="BE695" s="46">
        <v>0</v>
      </c>
      <c r="BF695" s="46">
        <f t="shared" si="500"/>
        <v>0</v>
      </c>
      <c r="BG695" s="46">
        <v>0</v>
      </c>
      <c r="BH695" s="46">
        <f t="shared" si="501"/>
        <v>0</v>
      </c>
      <c r="BI695" s="46">
        <v>0</v>
      </c>
      <c r="BJ695" s="46">
        <f t="shared" si="502"/>
        <v>0</v>
      </c>
      <c r="BK695" s="46">
        <v>0</v>
      </c>
      <c r="BL695" s="46">
        <f t="shared" si="503"/>
        <v>0</v>
      </c>
      <c r="BM695" s="46">
        <v>0</v>
      </c>
      <c r="BN695" s="46">
        <f t="shared" si="504"/>
        <v>0</v>
      </c>
      <c r="BO695" s="46">
        <v>0</v>
      </c>
      <c r="BP695" s="46">
        <f t="shared" si="505"/>
        <v>0</v>
      </c>
      <c r="BQ695" s="46">
        <v>0</v>
      </c>
      <c r="BR695" s="46">
        <f t="shared" si="506"/>
        <v>0</v>
      </c>
      <c r="BS695" s="46">
        <v>0</v>
      </c>
      <c r="BT695" s="46">
        <f t="shared" si="507"/>
        <v>0</v>
      </c>
      <c r="BU695" s="46">
        <v>0</v>
      </c>
      <c r="BV695" s="46">
        <f t="shared" si="508"/>
        <v>0</v>
      </c>
      <c r="BW695" s="46">
        <v>0</v>
      </c>
      <c r="BX695" s="46">
        <f t="shared" si="509"/>
        <v>0</v>
      </c>
      <c r="BY695" s="46">
        <v>0</v>
      </c>
      <c r="BZ695" s="46">
        <f t="shared" si="510"/>
        <v>0</v>
      </c>
      <c r="CA695" s="47">
        <v>0</v>
      </c>
      <c r="CB695" s="46">
        <f t="shared" si="511"/>
        <v>0</v>
      </c>
      <c r="CC695" s="48">
        <v>0</v>
      </c>
      <c r="CD695" s="46">
        <f t="shared" si="512"/>
        <v>0</v>
      </c>
      <c r="CE695" s="164"/>
      <c r="CF695" s="148" t="e">
        <f t="shared" si="491"/>
        <v>#DIV/0!</v>
      </c>
      <c r="CG695" s="164"/>
      <c r="CH695" s="164"/>
      <c r="CI695" s="164"/>
      <c r="CJ695" s="164"/>
      <c r="CK695" s="164"/>
      <c r="CL695" s="164"/>
      <c r="CM695" s="164"/>
      <c r="CN695" s="164"/>
      <c r="CO695" s="164"/>
      <c r="CP695" s="164"/>
      <c r="CQ695" s="164"/>
      <c r="CR695" s="164"/>
      <c r="CS695" s="164"/>
      <c r="CT695" s="164"/>
      <c r="CU695" s="164"/>
      <c r="CV695" s="164"/>
      <c r="CW695" s="164"/>
      <c r="CX695" s="164"/>
      <c r="CY695" s="164"/>
      <c r="CZ695" s="164"/>
      <c r="DA695" s="164"/>
      <c r="DB695" s="164"/>
      <c r="DC695" s="164"/>
      <c r="DD695" s="164"/>
      <c r="DE695" s="164"/>
      <c r="DF695" s="164"/>
      <c r="DG695" s="164"/>
    </row>
    <row r="696" spans="1:123" x14ac:dyDescent="0.25">
      <c r="A696" s="30" t="s">
        <v>1966</v>
      </c>
      <c r="B696" s="65">
        <v>9000634</v>
      </c>
      <c r="C696" s="66"/>
      <c r="D696" s="67" t="s">
        <v>1967</v>
      </c>
      <c r="E696" s="34" t="s">
        <v>863</v>
      </c>
      <c r="F696" s="34" t="s">
        <v>1247</v>
      </c>
      <c r="G696" s="34" t="s">
        <v>1248</v>
      </c>
      <c r="H696" s="34" t="s">
        <v>228</v>
      </c>
      <c r="I696" s="34" t="s">
        <v>678</v>
      </c>
      <c r="J696" s="34" t="s">
        <v>228</v>
      </c>
      <c r="K696" s="34" t="s">
        <v>529</v>
      </c>
      <c r="L696" s="34" t="s">
        <v>679</v>
      </c>
      <c r="M696" s="36">
        <v>1.04</v>
      </c>
      <c r="N696" s="69" t="s">
        <v>586</v>
      </c>
      <c r="O696" s="69" t="s">
        <v>30</v>
      </c>
      <c r="P696" s="37" t="s">
        <v>493</v>
      </c>
      <c r="Q696" s="38">
        <v>2023</v>
      </c>
      <c r="R696" s="39" t="s">
        <v>470</v>
      </c>
      <c r="S696" s="37" t="s">
        <v>469</v>
      </c>
      <c r="T696" s="39" t="s">
        <v>494</v>
      </c>
      <c r="U696" s="39" t="s">
        <v>495</v>
      </c>
      <c r="V696" s="39" t="s">
        <v>496</v>
      </c>
      <c r="W696" s="79" t="s">
        <v>681</v>
      </c>
      <c r="X696" s="40" t="s">
        <v>504</v>
      </c>
      <c r="Y696" s="41"/>
      <c r="Z696" s="274">
        <v>0</v>
      </c>
      <c r="AA696" s="42"/>
      <c r="AB696" s="43">
        <v>250000</v>
      </c>
      <c r="AC696" s="43">
        <v>0</v>
      </c>
      <c r="AD696" s="43"/>
      <c r="AE696" s="43">
        <v>0</v>
      </c>
      <c r="AF696" s="44"/>
      <c r="AG696" s="45">
        <f t="shared" si="528"/>
        <v>0</v>
      </c>
      <c r="AH696" s="45">
        <f t="shared" si="529"/>
        <v>0</v>
      </c>
      <c r="AI696" s="45">
        <f t="shared" si="492"/>
        <v>0</v>
      </c>
      <c r="AJ696" s="80">
        <v>0</v>
      </c>
      <c r="AK696" s="46">
        <v>0</v>
      </c>
      <c r="AL696" s="46">
        <f t="shared" si="530"/>
        <v>0</v>
      </c>
      <c r="AM696" s="46">
        <v>0</v>
      </c>
      <c r="AN696" s="46">
        <f t="shared" si="519"/>
        <v>0</v>
      </c>
      <c r="AO696" s="46">
        <v>0</v>
      </c>
      <c r="AP696" s="46">
        <f t="shared" si="521"/>
        <v>0</v>
      </c>
      <c r="AQ696" s="46">
        <v>0</v>
      </c>
      <c r="AR696" s="46">
        <f t="shared" si="522"/>
        <v>0</v>
      </c>
      <c r="AS696" s="46">
        <v>0</v>
      </c>
      <c r="AT696" s="46">
        <f t="shared" si="523"/>
        <v>0</v>
      </c>
      <c r="AU696" s="46">
        <v>0</v>
      </c>
      <c r="AV696" s="46">
        <f t="shared" si="524"/>
        <v>0</v>
      </c>
      <c r="AW696" s="46">
        <v>0</v>
      </c>
      <c r="AX696" s="46">
        <f t="shared" si="497"/>
        <v>0</v>
      </c>
      <c r="AY696" s="46">
        <v>0</v>
      </c>
      <c r="AZ696" s="46">
        <f t="shared" si="520"/>
        <v>0</v>
      </c>
      <c r="BA696" s="46">
        <v>0</v>
      </c>
      <c r="BB696" s="46">
        <f t="shared" si="498"/>
        <v>0</v>
      </c>
      <c r="BC696" s="46">
        <v>0</v>
      </c>
      <c r="BD696" s="46">
        <f t="shared" si="499"/>
        <v>0</v>
      </c>
      <c r="BE696" s="46">
        <v>0</v>
      </c>
      <c r="BF696" s="46">
        <f t="shared" si="500"/>
        <v>0</v>
      </c>
      <c r="BG696" s="46">
        <v>0</v>
      </c>
      <c r="BH696" s="46">
        <f t="shared" si="501"/>
        <v>0</v>
      </c>
      <c r="BI696" s="46">
        <v>0</v>
      </c>
      <c r="BJ696" s="46">
        <f t="shared" si="502"/>
        <v>0</v>
      </c>
      <c r="BK696" s="46">
        <v>0</v>
      </c>
      <c r="BL696" s="46">
        <f t="shared" si="503"/>
        <v>0</v>
      </c>
      <c r="BM696" s="46">
        <v>0</v>
      </c>
      <c r="BN696" s="46">
        <f t="shared" si="504"/>
        <v>0</v>
      </c>
      <c r="BO696" s="46">
        <v>0</v>
      </c>
      <c r="BP696" s="46">
        <f t="shared" si="505"/>
        <v>0</v>
      </c>
      <c r="BQ696" s="46">
        <v>0</v>
      </c>
      <c r="BR696" s="46">
        <f t="shared" si="506"/>
        <v>0</v>
      </c>
      <c r="BS696" s="46">
        <v>0</v>
      </c>
      <c r="BT696" s="46">
        <f t="shared" si="507"/>
        <v>0</v>
      </c>
      <c r="BU696" s="46">
        <v>0</v>
      </c>
      <c r="BV696" s="46">
        <f t="shared" si="508"/>
        <v>0</v>
      </c>
      <c r="BW696" s="46">
        <v>0</v>
      </c>
      <c r="BX696" s="46">
        <f t="shared" si="509"/>
        <v>0</v>
      </c>
      <c r="BY696" s="46">
        <v>0</v>
      </c>
      <c r="BZ696" s="46">
        <f t="shared" si="510"/>
        <v>0</v>
      </c>
      <c r="CA696" s="47">
        <v>0</v>
      </c>
      <c r="CB696" s="46">
        <f t="shared" si="511"/>
        <v>0</v>
      </c>
      <c r="CC696" s="48">
        <v>0</v>
      </c>
      <c r="CD696" s="46">
        <f t="shared" si="512"/>
        <v>0</v>
      </c>
      <c r="CE696" s="164"/>
      <c r="CF696" s="148" t="e">
        <f t="shared" ref="CF696:CF706" si="531">(AI696-AC696)/CE696</f>
        <v>#DIV/0!</v>
      </c>
      <c r="CG696" s="164"/>
      <c r="CH696" s="164"/>
      <c r="CI696" s="164"/>
      <c r="CJ696" s="164"/>
      <c r="CK696" s="164"/>
      <c r="CL696" s="164"/>
      <c r="CM696" s="164"/>
      <c r="CN696" s="164"/>
      <c r="CO696" s="164"/>
      <c r="CP696" s="164"/>
      <c r="CQ696" s="164"/>
      <c r="CR696" s="164"/>
      <c r="CS696" s="164"/>
      <c r="CT696" s="164"/>
      <c r="CU696" s="164"/>
      <c r="CV696" s="164"/>
      <c r="CW696" s="164"/>
      <c r="CX696" s="164"/>
      <c r="CY696" s="164"/>
      <c r="CZ696" s="164"/>
      <c r="DA696" s="164"/>
      <c r="DB696" s="164"/>
      <c r="DC696" s="164"/>
      <c r="DD696" s="164"/>
      <c r="DE696" s="164"/>
      <c r="DF696" s="164"/>
      <c r="DG696" s="164"/>
    </row>
    <row r="697" spans="1:123" x14ac:dyDescent="0.25">
      <c r="A697" s="30" t="s">
        <v>1968</v>
      </c>
      <c r="B697" s="65">
        <v>9000636</v>
      </c>
      <c r="C697" s="66"/>
      <c r="D697" s="67" t="s">
        <v>1969</v>
      </c>
      <c r="E697" s="34" t="s">
        <v>863</v>
      </c>
      <c r="F697" s="34" t="s">
        <v>1247</v>
      </c>
      <c r="G697" s="34" t="s">
        <v>1248</v>
      </c>
      <c r="H697" s="34" t="s">
        <v>228</v>
      </c>
      <c r="I697" s="34" t="s">
        <v>678</v>
      </c>
      <c r="J697" s="34" t="s">
        <v>228</v>
      </c>
      <c r="K697" s="34" t="s">
        <v>529</v>
      </c>
      <c r="L697" s="34" t="s">
        <v>679</v>
      </c>
      <c r="M697" s="36">
        <v>1.04</v>
      </c>
      <c r="N697" s="69" t="s">
        <v>680</v>
      </c>
      <c r="O697" s="69" t="s">
        <v>30</v>
      </c>
      <c r="P697" s="37" t="s">
        <v>493</v>
      </c>
      <c r="Q697" s="38">
        <v>2023</v>
      </c>
      <c r="R697" s="39" t="s">
        <v>470</v>
      </c>
      <c r="S697" s="37" t="s">
        <v>469</v>
      </c>
      <c r="T697" s="39" t="s">
        <v>1914</v>
      </c>
      <c r="U697" s="39" t="s">
        <v>495</v>
      </c>
      <c r="V697" s="39" t="s">
        <v>496</v>
      </c>
      <c r="W697" s="79" t="s">
        <v>681</v>
      </c>
      <c r="X697" s="40" t="s">
        <v>504</v>
      </c>
      <c r="Y697" s="41"/>
      <c r="Z697" s="274">
        <v>0</v>
      </c>
      <c r="AA697" s="42"/>
      <c r="AB697" s="43">
        <v>110000</v>
      </c>
      <c r="AC697" s="43">
        <v>0</v>
      </c>
      <c r="AD697" s="43"/>
      <c r="AE697" s="43">
        <v>0</v>
      </c>
      <c r="AF697" s="44"/>
      <c r="AG697" s="45">
        <f t="shared" si="528"/>
        <v>0</v>
      </c>
      <c r="AH697" s="45">
        <f t="shared" si="529"/>
        <v>0</v>
      </c>
      <c r="AI697" s="45">
        <f t="shared" si="492"/>
        <v>0</v>
      </c>
      <c r="AJ697" s="80">
        <v>0</v>
      </c>
      <c r="AK697" s="46">
        <v>0</v>
      </c>
      <c r="AL697" s="46">
        <f t="shared" si="530"/>
        <v>0</v>
      </c>
      <c r="AM697" s="46">
        <v>0</v>
      </c>
      <c r="AN697" s="46">
        <f t="shared" si="519"/>
        <v>0</v>
      </c>
      <c r="AO697" s="46">
        <v>0</v>
      </c>
      <c r="AP697" s="46">
        <f t="shared" si="521"/>
        <v>0</v>
      </c>
      <c r="AQ697" s="46">
        <v>0</v>
      </c>
      <c r="AR697" s="46">
        <f t="shared" si="522"/>
        <v>0</v>
      </c>
      <c r="AS697" s="46">
        <v>0</v>
      </c>
      <c r="AT697" s="46">
        <f t="shared" si="523"/>
        <v>0</v>
      </c>
      <c r="AU697" s="46">
        <v>0</v>
      </c>
      <c r="AV697" s="46">
        <f t="shared" si="524"/>
        <v>0</v>
      </c>
      <c r="AW697" s="46">
        <v>0</v>
      </c>
      <c r="AX697" s="46">
        <f t="shared" si="497"/>
        <v>0</v>
      </c>
      <c r="AY697" s="46">
        <v>0</v>
      </c>
      <c r="AZ697" s="46">
        <f t="shared" si="520"/>
        <v>0</v>
      </c>
      <c r="BA697" s="46">
        <v>0</v>
      </c>
      <c r="BB697" s="46">
        <f t="shared" si="498"/>
        <v>0</v>
      </c>
      <c r="BC697" s="46">
        <v>0</v>
      </c>
      <c r="BD697" s="46">
        <f t="shared" si="499"/>
        <v>0</v>
      </c>
      <c r="BE697" s="46">
        <v>0</v>
      </c>
      <c r="BF697" s="46">
        <f t="shared" si="500"/>
        <v>0</v>
      </c>
      <c r="BG697" s="46">
        <v>0</v>
      </c>
      <c r="BH697" s="46">
        <f t="shared" si="501"/>
        <v>0</v>
      </c>
      <c r="BI697" s="46">
        <v>0</v>
      </c>
      <c r="BJ697" s="46">
        <f t="shared" si="502"/>
        <v>0</v>
      </c>
      <c r="BK697" s="46">
        <v>0</v>
      </c>
      <c r="BL697" s="46">
        <f t="shared" si="503"/>
        <v>0</v>
      </c>
      <c r="BM697" s="46">
        <v>0</v>
      </c>
      <c r="BN697" s="46">
        <f t="shared" si="504"/>
        <v>0</v>
      </c>
      <c r="BO697" s="46">
        <v>0</v>
      </c>
      <c r="BP697" s="46">
        <f t="shared" si="505"/>
        <v>0</v>
      </c>
      <c r="BQ697" s="46">
        <v>0</v>
      </c>
      <c r="BR697" s="46">
        <f t="shared" si="506"/>
        <v>0</v>
      </c>
      <c r="BS697" s="46">
        <v>0</v>
      </c>
      <c r="BT697" s="46">
        <f t="shared" si="507"/>
        <v>0</v>
      </c>
      <c r="BU697" s="46">
        <v>0</v>
      </c>
      <c r="BV697" s="46">
        <f t="shared" si="508"/>
        <v>0</v>
      </c>
      <c r="BW697" s="46">
        <v>0</v>
      </c>
      <c r="BX697" s="46">
        <f t="shared" si="509"/>
        <v>0</v>
      </c>
      <c r="BY697" s="46">
        <v>0</v>
      </c>
      <c r="BZ697" s="46">
        <f t="shared" si="510"/>
        <v>0</v>
      </c>
      <c r="CA697" s="47">
        <v>0</v>
      </c>
      <c r="CB697" s="46">
        <f t="shared" si="511"/>
        <v>0</v>
      </c>
      <c r="CC697" s="48">
        <v>0</v>
      </c>
      <c r="CD697" s="46">
        <f t="shared" si="512"/>
        <v>0</v>
      </c>
      <c r="CE697" s="164"/>
      <c r="CF697" s="148" t="e">
        <f t="shared" si="531"/>
        <v>#DIV/0!</v>
      </c>
      <c r="CG697" s="164"/>
      <c r="CH697" s="164"/>
      <c r="CI697" s="164"/>
      <c r="CJ697" s="164"/>
      <c r="CK697" s="164"/>
      <c r="CL697" s="164"/>
      <c r="CM697" s="164"/>
      <c r="CN697" s="164"/>
      <c r="CO697" s="164"/>
      <c r="CP697" s="164"/>
      <c r="CQ697" s="164"/>
      <c r="CR697" s="164"/>
      <c r="CS697" s="164"/>
      <c r="CT697" s="164"/>
      <c r="CU697" s="164"/>
      <c r="CV697" s="164"/>
      <c r="CW697" s="164"/>
      <c r="CX697" s="164"/>
      <c r="CY697" s="164"/>
      <c r="CZ697" s="164"/>
      <c r="DA697" s="164"/>
      <c r="DB697" s="164"/>
      <c r="DC697" s="164"/>
      <c r="DD697" s="164"/>
      <c r="DE697" s="164"/>
      <c r="DF697" s="164"/>
      <c r="DG697" s="164"/>
    </row>
    <row r="698" spans="1:123" x14ac:dyDescent="0.25">
      <c r="A698" s="30" t="s">
        <v>1970</v>
      </c>
      <c r="B698" s="65">
        <v>9000637</v>
      </c>
      <c r="C698" s="66"/>
      <c r="D698" s="67" t="s">
        <v>1971</v>
      </c>
      <c r="E698" s="34" t="s">
        <v>863</v>
      </c>
      <c r="F698" s="34" t="s">
        <v>1247</v>
      </c>
      <c r="G698" s="34" t="s">
        <v>534</v>
      </c>
      <c r="H698" s="34" t="s">
        <v>1270</v>
      </c>
      <c r="I698" s="34" t="s">
        <v>1906</v>
      </c>
      <c r="J698" s="34" t="s">
        <v>213</v>
      </c>
      <c r="K698" s="34" t="s">
        <v>529</v>
      </c>
      <c r="L698" s="34" t="s">
        <v>679</v>
      </c>
      <c r="M698" s="36">
        <v>1.04</v>
      </c>
      <c r="N698" s="69" t="s">
        <v>586</v>
      </c>
      <c r="O698" s="69" t="s">
        <v>58</v>
      </c>
      <c r="P698" s="37" t="s">
        <v>469</v>
      </c>
      <c r="Q698" s="38">
        <v>2023</v>
      </c>
      <c r="R698" s="39" t="s">
        <v>58</v>
      </c>
      <c r="S698" s="37" t="s">
        <v>469</v>
      </c>
      <c r="T698" s="39" t="s">
        <v>494</v>
      </c>
      <c r="U698" s="39" t="s">
        <v>495</v>
      </c>
      <c r="V698" s="39" t="s">
        <v>496</v>
      </c>
      <c r="W698" s="40" t="s">
        <v>1157</v>
      </c>
      <c r="X698" s="40" t="s">
        <v>530</v>
      </c>
      <c r="Y698" s="41"/>
      <c r="Z698" s="274">
        <v>0</v>
      </c>
      <c r="AA698" s="42"/>
      <c r="AB698" s="43">
        <v>51000</v>
      </c>
      <c r="AC698" s="43">
        <v>0</v>
      </c>
      <c r="AD698" s="43"/>
      <c r="AE698" s="43">
        <v>0</v>
      </c>
      <c r="AF698" s="44"/>
      <c r="AG698" s="45">
        <f t="shared" si="528"/>
        <v>51000</v>
      </c>
      <c r="AH698" s="45">
        <f t="shared" si="529"/>
        <v>51000</v>
      </c>
      <c r="AI698" s="45">
        <f t="shared" si="492"/>
        <v>51000</v>
      </c>
      <c r="AJ698" s="46">
        <v>51000</v>
      </c>
      <c r="AK698" s="46">
        <v>0</v>
      </c>
      <c r="AL698" s="46">
        <f t="shared" si="530"/>
        <v>0</v>
      </c>
      <c r="AM698" s="46">
        <v>0</v>
      </c>
      <c r="AN698" s="46">
        <f t="shared" si="519"/>
        <v>0</v>
      </c>
      <c r="AO698" s="46">
        <v>0</v>
      </c>
      <c r="AP698" s="46">
        <f t="shared" si="521"/>
        <v>0</v>
      </c>
      <c r="AQ698" s="46">
        <v>0</v>
      </c>
      <c r="AR698" s="46">
        <f t="shared" si="522"/>
        <v>0</v>
      </c>
      <c r="AS698" s="46">
        <v>0</v>
      </c>
      <c r="AT698" s="46">
        <f t="shared" si="523"/>
        <v>0</v>
      </c>
      <c r="AU698" s="46">
        <v>0</v>
      </c>
      <c r="AV698" s="46">
        <f t="shared" si="524"/>
        <v>0</v>
      </c>
      <c r="AW698" s="46">
        <v>0</v>
      </c>
      <c r="AX698" s="46">
        <f t="shared" si="497"/>
        <v>0</v>
      </c>
      <c r="AY698" s="46">
        <v>0</v>
      </c>
      <c r="AZ698" s="46">
        <f t="shared" si="520"/>
        <v>0</v>
      </c>
      <c r="BA698" s="46">
        <v>0</v>
      </c>
      <c r="BB698" s="46">
        <f t="shared" si="498"/>
        <v>0</v>
      </c>
      <c r="BC698" s="46">
        <v>0</v>
      </c>
      <c r="BD698" s="46">
        <f t="shared" si="499"/>
        <v>0</v>
      </c>
      <c r="BE698" s="46">
        <v>0</v>
      </c>
      <c r="BF698" s="46">
        <f t="shared" si="500"/>
        <v>0</v>
      </c>
      <c r="BG698" s="46">
        <v>0</v>
      </c>
      <c r="BH698" s="46">
        <f t="shared" si="501"/>
        <v>0</v>
      </c>
      <c r="BI698" s="46">
        <v>0</v>
      </c>
      <c r="BJ698" s="46">
        <f t="shared" si="502"/>
        <v>0</v>
      </c>
      <c r="BK698" s="46">
        <v>0</v>
      </c>
      <c r="BL698" s="46">
        <f t="shared" si="503"/>
        <v>0</v>
      </c>
      <c r="BM698" s="46">
        <v>0</v>
      </c>
      <c r="BN698" s="46">
        <f t="shared" si="504"/>
        <v>0</v>
      </c>
      <c r="BO698" s="46">
        <v>0</v>
      </c>
      <c r="BP698" s="46">
        <f t="shared" si="505"/>
        <v>0</v>
      </c>
      <c r="BQ698" s="46">
        <v>0</v>
      </c>
      <c r="BR698" s="46">
        <f t="shared" si="506"/>
        <v>0</v>
      </c>
      <c r="BS698" s="46">
        <v>0</v>
      </c>
      <c r="BT698" s="46">
        <f t="shared" si="507"/>
        <v>0</v>
      </c>
      <c r="BU698" s="46">
        <v>0</v>
      </c>
      <c r="BV698" s="46">
        <f t="shared" si="508"/>
        <v>0</v>
      </c>
      <c r="BW698" s="46">
        <v>0</v>
      </c>
      <c r="BX698" s="46">
        <f t="shared" si="509"/>
        <v>0</v>
      </c>
      <c r="BY698" s="46">
        <v>0</v>
      </c>
      <c r="BZ698" s="46">
        <f t="shared" si="510"/>
        <v>0</v>
      </c>
      <c r="CA698" s="47">
        <v>0</v>
      </c>
      <c r="CB698" s="46">
        <f t="shared" si="511"/>
        <v>0</v>
      </c>
      <c r="CC698" s="48">
        <v>0</v>
      </c>
      <c r="CD698" s="46">
        <f t="shared" si="512"/>
        <v>0</v>
      </c>
      <c r="CE698" s="165"/>
      <c r="CF698" s="148" t="e">
        <f t="shared" si="531"/>
        <v>#DIV/0!</v>
      </c>
    </row>
    <row r="699" spans="1:123" x14ac:dyDescent="0.25">
      <c r="A699" s="30" t="s">
        <v>1973</v>
      </c>
      <c r="B699" s="65">
        <v>9000638</v>
      </c>
      <c r="C699" s="66"/>
      <c r="D699" s="67" t="s">
        <v>1974</v>
      </c>
      <c r="E699" s="34" t="s">
        <v>675</v>
      </c>
      <c r="F699" s="34" t="s">
        <v>1247</v>
      </c>
      <c r="G699" s="34" t="s">
        <v>463</v>
      </c>
      <c r="H699" s="34" t="s">
        <v>1938</v>
      </c>
      <c r="I699" s="34" t="s">
        <v>678</v>
      </c>
      <c r="J699" s="34" t="s">
        <v>228</v>
      </c>
      <c r="K699" s="34" t="s">
        <v>529</v>
      </c>
      <c r="L699" s="34" t="s">
        <v>679</v>
      </c>
      <c r="M699" s="36">
        <v>1.04</v>
      </c>
      <c r="N699" s="69" t="s">
        <v>586</v>
      </c>
      <c r="O699" s="69" t="s">
        <v>58</v>
      </c>
      <c r="P699" s="37" t="s">
        <v>469</v>
      </c>
      <c r="Q699" s="38">
        <v>2023</v>
      </c>
      <c r="R699" s="39" t="s">
        <v>470</v>
      </c>
      <c r="S699" s="37" t="s">
        <v>469</v>
      </c>
      <c r="T699" s="39" t="s">
        <v>1914</v>
      </c>
      <c r="U699" s="39" t="s">
        <v>495</v>
      </c>
      <c r="V699" s="39" t="s">
        <v>496</v>
      </c>
      <c r="W699" s="79" t="s">
        <v>681</v>
      </c>
      <c r="X699" s="40" t="s">
        <v>530</v>
      </c>
      <c r="Y699" s="41"/>
      <c r="Z699" s="274">
        <v>0</v>
      </c>
      <c r="AA699" s="42"/>
      <c r="AB699" s="43">
        <v>152000</v>
      </c>
      <c r="AC699" s="43">
        <v>0</v>
      </c>
      <c r="AD699" s="43"/>
      <c r="AE699" s="43">
        <v>0</v>
      </c>
      <c r="AF699" s="44"/>
      <c r="AG699" s="45">
        <f t="shared" si="528"/>
        <v>0</v>
      </c>
      <c r="AH699" s="45">
        <f t="shared" si="529"/>
        <v>0</v>
      </c>
      <c r="AI699" s="45">
        <f t="shared" si="492"/>
        <v>0</v>
      </c>
      <c r="AJ699" s="80">
        <v>0</v>
      </c>
      <c r="AK699" s="46">
        <v>0</v>
      </c>
      <c r="AL699" s="46">
        <f t="shared" si="530"/>
        <v>0</v>
      </c>
      <c r="AM699" s="46">
        <v>0</v>
      </c>
      <c r="AN699" s="46">
        <f t="shared" si="519"/>
        <v>0</v>
      </c>
      <c r="AO699" s="46">
        <v>0</v>
      </c>
      <c r="AP699" s="46">
        <f t="shared" si="521"/>
        <v>0</v>
      </c>
      <c r="AQ699" s="46">
        <v>0</v>
      </c>
      <c r="AR699" s="46">
        <f t="shared" si="522"/>
        <v>0</v>
      </c>
      <c r="AS699" s="46">
        <v>0</v>
      </c>
      <c r="AT699" s="46">
        <f t="shared" si="523"/>
        <v>0</v>
      </c>
      <c r="AU699" s="46">
        <v>0</v>
      </c>
      <c r="AV699" s="46">
        <f t="shared" si="524"/>
        <v>0</v>
      </c>
      <c r="AW699" s="46">
        <v>0</v>
      </c>
      <c r="AX699" s="46">
        <f t="shared" si="497"/>
        <v>0</v>
      </c>
      <c r="AY699" s="46">
        <v>0</v>
      </c>
      <c r="AZ699" s="46">
        <f t="shared" si="520"/>
        <v>0</v>
      </c>
      <c r="BA699" s="46">
        <v>0</v>
      </c>
      <c r="BB699" s="46">
        <f t="shared" si="498"/>
        <v>0</v>
      </c>
      <c r="BC699" s="46">
        <v>0</v>
      </c>
      <c r="BD699" s="46">
        <f t="shared" si="499"/>
        <v>0</v>
      </c>
      <c r="BE699" s="46">
        <v>0</v>
      </c>
      <c r="BF699" s="46">
        <f t="shared" si="500"/>
        <v>0</v>
      </c>
      <c r="BG699" s="46">
        <v>0</v>
      </c>
      <c r="BH699" s="46">
        <f t="shared" si="501"/>
        <v>0</v>
      </c>
      <c r="BI699" s="46">
        <v>0</v>
      </c>
      <c r="BJ699" s="46">
        <f t="shared" si="502"/>
        <v>0</v>
      </c>
      <c r="BK699" s="46">
        <v>0</v>
      </c>
      <c r="BL699" s="46">
        <f t="shared" si="503"/>
        <v>0</v>
      </c>
      <c r="BM699" s="46">
        <v>0</v>
      </c>
      <c r="BN699" s="46">
        <f t="shared" si="504"/>
        <v>0</v>
      </c>
      <c r="BO699" s="46">
        <v>0</v>
      </c>
      <c r="BP699" s="46">
        <f t="shared" si="505"/>
        <v>0</v>
      </c>
      <c r="BQ699" s="46">
        <v>0</v>
      </c>
      <c r="BR699" s="46">
        <f t="shared" si="506"/>
        <v>0</v>
      </c>
      <c r="BS699" s="46">
        <v>0</v>
      </c>
      <c r="BT699" s="46">
        <f t="shared" si="507"/>
        <v>0</v>
      </c>
      <c r="BU699" s="46">
        <v>0</v>
      </c>
      <c r="BV699" s="46">
        <f t="shared" si="508"/>
        <v>0</v>
      </c>
      <c r="BW699" s="46">
        <v>0</v>
      </c>
      <c r="BX699" s="46">
        <f t="shared" si="509"/>
        <v>0</v>
      </c>
      <c r="BY699" s="46">
        <v>0</v>
      </c>
      <c r="BZ699" s="46">
        <f t="shared" si="510"/>
        <v>0</v>
      </c>
      <c r="CA699" s="47">
        <v>0</v>
      </c>
      <c r="CB699" s="46">
        <f t="shared" si="511"/>
        <v>0</v>
      </c>
      <c r="CC699" s="48">
        <v>0</v>
      </c>
      <c r="CD699" s="46">
        <f t="shared" si="512"/>
        <v>0</v>
      </c>
      <c r="CE699" s="164"/>
      <c r="CF699" s="148" t="e">
        <f t="shared" si="531"/>
        <v>#DIV/0!</v>
      </c>
      <c r="CG699" s="164"/>
      <c r="CH699" s="164"/>
      <c r="CI699" s="164"/>
      <c r="CJ699" s="164"/>
      <c r="CK699" s="164"/>
      <c r="CL699" s="164"/>
      <c r="CM699" s="164"/>
      <c r="CN699" s="164"/>
      <c r="CO699" s="164"/>
      <c r="CP699" s="164"/>
      <c r="CQ699" s="164"/>
      <c r="CR699" s="164"/>
      <c r="CS699" s="164"/>
      <c r="CT699" s="164"/>
      <c r="CU699" s="164"/>
      <c r="CV699" s="164"/>
      <c r="CW699" s="164"/>
      <c r="CX699" s="164"/>
      <c r="CY699" s="164"/>
      <c r="CZ699" s="164"/>
      <c r="DA699" s="164"/>
      <c r="DB699" s="164"/>
      <c r="DC699" s="164"/>
      <c r="DD699" s="164"/>
      <c r="DE699" s="164"/>
      <c r="DF699" s="164"/>
      <c r="DG699" s="164"/>
    </row>
    <row r="700" spans="1:123" x14ac:dyDescent="0.25">
      <c r="A700" s="30" t="s">
        <v>1975</v>
      </c>
      <c r="B700" s="65">
        <v>9000639</v>
      </c>
      <c r="C700" s="66"/>
      <c r="D700" s="67" t="s">
        <v>1976</v>
      </c>
      <c r="E700" s="34" t="s">
        <v>863</v>
      </c>
      <c r="F700" s="34" t="s">
        <v>1247</v>
      </c>
      <c r="G700" s="34" t="s">
        <v>1248</v>
      </c>
      <c r="H700" s="34" t="s">
        <v>228</v>
      </c>
      <c r="I700" s="34" t="s">
        <v>678</v>
      </c>
      <c r="J700" s="34" t="s">
        <v>228</v>
      </c>
      <c r="K700" s="34" t="s">
        <v>529</v>
      </c>
      <c r="L700" s="34" t="s">
        <v>679</v>
      </c>
      <c r="M700" s="36">
        <v>1.04</v>
      </c>
      <c r="N700" s="69" t="s">
        <v>586</v>
      </c>
      <c r="O700" s="69" t="s">
        <v>30</v>
      </c>
      <c r="P700" s="37" t="s">
        <v>493</v>
      </c>
      <c r="Q700" s="38">
        <v>2023</v>
      </c>
      <c r="R700" s="39" t="s">
        <v>470</v>
      </c>
      <c r="S700" s="37" t="s">
        <v>469</v>
      </c>
      <c r="T700" s="39" t="s">
        <v>494</v>
      </c>
      <c r="U700" s="39" t="s">
        <v>495</v>
      </c>
      <c r="V700" s="39" t="s">
        <v>496</v>
      </c>
      <c r="W700" s="79" t="s">
        <v>681</v>
      </c>
      <c r="X700" s="40" t="s">
        <v>504</v>
      </c>
      <c r="Y700" s="41"/>
      <c r="Z700" s="274">
        <v>0</v>
      </c>
      <c r="AA700" s="42"/>
      <c r="AB700" s="43">
        <v>1400000</v>
      </c>
      <c r="AC700" s="43">
        <v>0</v>
      </c>
      <c r="AD700" s="43"/>
      <c r="AE700" s="43">
        <v>0</v>
      </c>
      <c r="AF700" s="44"/>
      <c r="AG700" s="45">
        <f t="shared" si="528"/>
        <v>0</v>
      </c>
      <c r="AH700" s="45">
        <f t="shared" si="529"/>
        <v>0</v>
      </c>
      <c r="AI700" s="45">
        <f t="shared" si="492"/>
        <v>0</v>
      </c>
      <c r="AJ700" s="46">
        <v>0</v>
      </c>
      <c r="AK700" s="80">
        <v>0</v>
      </c>
      <c r="AL700" s="46">
        <f t="shared" si="530"/>
        <v>0</v>
      </c>
      <c r="AM700" s="46">
        <v>0</v>
      </c>
      <c r="AN700" s="46">
        <f t="shared" si="519"/>
        <v>0</v>
      </c>
      <c r="AO700" s="46">
        <v>0</v>
      </c>
      <c r="AP700" s="46">
        <f t="shared" si="521"/>
        <v>0</v>
      </c>
      <c r="AQ700" s="46">
        <v>0</v>
      </c>
      <c r="AR700" s="46">
        <f t="shared" si="522"/>
        <v>0</v>
      </c>
      <c r="AS700" s="46">
        <v>0</v>
      </c>
      <c r="AT700" s="46">
        <f t="shared" si="523"/>
        <v>0</v>
      </c>
      <c r="AU700" s="46">
        <v>0</v>
      </c>
      <c r="AV700" s="46">
        <f t="shared" si="524"/>
        <v>0</v>
      </c>
      <c r="AW700" s="46">
        <v>0</v>
      </c>
      <c r="AX700" s="46">
        <f t="shared" si="497"/>
        <v>0</v>
      </c>
      <c r="AY700" s="46">
        <v>0</v>
      </c>
      <c r="AZ700" s="46">
        <f t="shared" si="520"/>
        <v>0</v>
      </c>
      <c r="BA700" s="46">
        <v>0</v>
      </c>
      <c r="BB700" s="46">
        <f t="shared" si="498"/>
        <v>0</v>
      </c>
      <c r="BC700" s="46">
        <v>0</v>
      </c>
      <c r="BD700" s="46">
        <f t="shared" si="499"/>
        <v>0</v>
      </c>
      <c r="BE700" s="46">
        <v>0</v>
      </c>
      <c r="BF700" s="46">
        <f t="shared" si="500"/>
        <v>0</v>
      </c>
      <c r="BG700" s="46">
        <v>0</v>
      </c>
      <c r="BH700" s="46">
        <f t="shared" si="501"/>
        <v>0</v>
      </c>
      <c r="BI700" s="46">
        <v>0</v>
      </c>
      <c r="BJ700" s="46">
        <f t="shared" si="502"/>
        <v>0</v>
      </c>
      <c r="BK700" s="46">
        <v>0</v>
      </c>
      <c r="BL700" s="46">
        <f t="shared" si="503"/>
        <v>0</v>
      </c>
      <c r="BM700" s="46">
        <v>0</v>
      </c>
      <c r="BN700" s="46">
        <f t="shared" si="504"/>
        <v>0</v>
      </c>
      <c r="BO700" s="46">
        <v>0</v>
      </c>
      <c r="BP700" s="46">
        <f t="shared" si="505"/>
        <v>0</v>
      </c>
      <c r="BQ700" s="46">
        <v>0</v>
      </c>
      <c r="BR700" s="46">
        <f t="shared" si="506"/>
        <v>0</v>
      </c>
      <c r="BS700" s="46">
        <v>0</v>
      </c>
      <c r="BT700" s="46">
        <f t="shared" si="507"/>
        <v>0</v>
      </c>
      <c r="BU700" s="46">
        <v>0</v>
      </c>
      <c r="BV700" s="46">
        <f t="shared" si="508"/>
        <v>0</v>
      </c>
      <c r="BW700" s="46">
        <v>0</v>
      </c>
      <c r="BX700" s="46">
        <f t="shared" si="509"/>
        <v>0</v>
      </c>
      <c r="BY700" s="46">
        <v>0</v>
      </c>
      <c r="BZ700" s="46">
        <f t="shared" si="510"/>
        <v>0</v>
      </c>
      <c r="CA700" s="47">
        <v>0</v>
      </c>
      <c r="CB700" s="46">
        <f t="shared" si="511"/>
        <v>0</v>
      </c>
      <c r="CC700" s="48">
        <v>0</v>
      </c>
      <c r="CD700" s="46">
        <f t="shared" si="512"/>
        <v>0</v>
      </c>
      <c r="CE700" s="164"/>
      <c r="CF700" s="148" t="e">
        <f t="shared" si="531"/>
        <v>#DIV/0!</v>
      </c>
      <c r="CG700" s="164"/>
      <c r="CH700" s="164"/>
      <c r="CI700" s="164"/>
      <c r="CJ700" s="164"/>
      <c r="CK700" s="164"/>
      <c r="CL700" s="164"/>
      <c r="CM700" s="164"/>
      <c r="CN700" s="164"/>
      <c r="CO700" s="164"/>
      <c r="CP700" s="164"/>
      <c r="CQ700" s="164"/>
      <c r="CR700" s="164"/>
      <c r="CS700" s="164"/>
      <c r="CT700" s="164"/>
      <c r="CU700" s="164"/>
      <c r="CV700" s="164"/>
      <c r="CW700" s="164"/>
      <c r="CX700" s="164"/>
      <c r="CY700" s="164"/>
      <c r="CZ700" s="164"/>
      <c r="DA700" s="164"/>
      <c r="DB700" s="164"/>
      <c r="DC700" s="164"/>
      <c r="DD700" s="164"/>
      <c r="DE700" s="164"/>
      <c r="DF700" s="164"/>
      <c r="DG700" s="164"/>
    </row>
    <row r="701" spans="1:123" x14ac:dyDescent="0.25">
      <c r="A701" s="30" t="s">
        <v>1977</v>
      </c>
      <c r="B701" s="65">
        <v>9000640</v>
      </c>
      <c r="C701" s="66"/>
      <c r="D701" s="67" t="s">
        <v>1978</v>
      </c>
      <c r="E701" s="34" t="s">
        <v>863</v>
      </c>
      <c r="F701" s="34" t="s">
        <v>1247</v>
      </c>
      <c r="G701" s="34" t="s">
        <v>1248</v>
      </c>
      <c r="H701" s="34" t="s">
        <v>228</v>
      </c>
      <c r="I701" s="34" t="s">
        <v>678</v>
      </c>
      <c r="J701" s="34" t="s">
        <v>228</v>
      </c>
      <c r="K701" s="34" t="s">
        <v>529</v>
      </c>
      <c r="L701" s="34" t="s">
        <v>679</v>
      </c>
      <c r="M701" s="36">
        <v>1.04</v>
      </c>
      <c r="N701" s="69" t="s">
        <v>468</v>
      </c>
      <c r="O701" s="69" t="s">
        <v>30</v>
      </c>
      <c r="P701" s="37" t="s">
        <v>493</v>
      </c>
      <c r="Q701" s="38">
        <v>2023</v>
      </c>
      <c r="R701" s="39" t="s">
        <v>470</v>
      </c>
      <c r="S701" s="37" t="s">
        <v>469</v>
      </c>
      <c r="T701" s="39" t="s">
        <v>494</v>
      </c>
      <c r="U701" s="39" t="s">
        <v>495</v>
      </c>
      <c r="V701" s="39" t="s">
        <v>496</v>
      </c>
      <c r="W701" s="79" t="s">
        <v>681</v>
      </c>
      <c r="X701" s="40" t="s">
        <v>504</v>
      </c>
      <c r="Y701" s="41"/>
      <c r="Z701" s="274">
        <v>0</v>
      </c>
      <c r="AA701" s="42"/>
      <c r="AB701" s="43">
        <v>1900000</v>
      </c>
      <c r="AC701" s="43">
        <v>0</v>
      </c>
      <c r="AD701" s="43"/>
      <c r="AE701" s="43">
        <v>0</v>
      </c>
      <c r="AF701" s="44"/>
      <c r="AG701" s="45">
        <f t="shared" si="528"/>
        <v>0</v>
      </c>
      <c r="AH701" s="45">
        <f t="shared" si="529"/>
        <v>0</v>
      </c>
      <c r="AI701" s="45">
        <f t="shared" si="492"/>
        <v>0</v>
      </c>
      <c r="AJ701" s="46">
        <v>0</v>
      </c>
      <c r="AK701" s="46">
        <v>0</v>
      </c>
      <c r="AL701" s="46">
        <f t="shared" si="530"/>
        <v>0</v>
      </c>
      <c r="AM701" s="80">
        <v>0</v>
      </c>
      <c r="AN701" s="46">
        <f t="shared" si="519"/>
        <v>0</v>
      </c>
      <c r="AO701" s="46">
        <v>0</v>
      </c>
      <c r="AP701" s="46">
        <f t="shared" si="521"/>
        <v>0</v>
      </c>
      <c r="AQ701" s="46">
        <v>0</v>
      </c>
      <c r="AR701" s="46">
        <f t="shared" si="522"/>
        <v>0</v>
      </c>
      <c r="AS701" s="46">
        <v>0</v>
      </c>
      <c r="AT701" s="46">
        <f t="shared" si="523"/>
        <v>0</v>
      </c>
      <c r="AU701" s="46">
        <v>0</v>
      </c>
      <c r="AV701" s="46">
        <f t="shared" si="524"/>
        <v>0</v>
      </c>
      <c r="AW701" s="46">
        <v>0</v>
      </c>
      <c r="AX701" s="46">
        <f t="shared" si="497"/>
        <v>0</v>
      </c>
      <c r="AY701" s="46">
        <v>0</v>
      </c>
      <c r="AZ701" s="46">
        <f t="shared" si="520"/>
        <v>0</v>
      </c>
      <c r="BA701" s="46">
        <v>0</v>
      </c>
      <c r="BB701" s="46">
        <f t="shared" si="498"/>
        <v>0</v>
      </c>
      <c r="BC701" s="46">
        <v>0</v>
      </c>
      <c r="BD701" s="46">
        <f t="shared" si="499"/>
        <v>0</v>
      </c>
      <c r="BE701" s="46">
        <v>0</v>
      </c>
      <c r="BF701" s="46">
        <f t="shared" si="500"/>
        <v>0</v>
      </c>
      <c r="BG701" s="46">
        <v>0</v>
      </c>
      <c r="BH701" s="46">
        <f t="shared" si="501"/>
        <v>0</v>
      </c>
      <c r="BI701" s="46">
        <v>0</v>
      </c>
      <c r="BJ701" s="46">
        <f t="shared" si="502"/>
        <v>0</v>
      </c>
      <c r="BK701" s="46">
        <v>0</v>
      </c>
      <c r="BL701" s="46">
        <f t="shared" si="503"/>
        <v>0</v>
      </c>
      <c r="BM701" s="46">
        <v>0</v>
      </c>
      <c r="BN701" s="46">
        <f t="shared" si="504"/>
        <v>0</v>
      </c>
      <c r="BO701" s="46">
        <v>0</v>
      </c>
      <c r="BP701" s="46">
        <f t="shared" si="505"/>
        <v>0</v>
      </c>
      <c r="BQ701" s="46">
        <v>0</v>
      </c>
      <c r="BR701" s="46">
        <f t="shared" si="506"/>
        <v>0</v>
      </c>
      <c r="BS701" s="46">
        <v>0</v>
      </c>
      <c r="BT701" s="46">
        <f t="shared" si="507"/>
        <v>0</v>
      </c>
      <c r="BU701" s="46">
        <v>0</v>
      </c>
      <c r="BV701" s="46">
        <f t="shared" si="508"/>
        <v>0</v>
      </c>
      <c r="BW701" s="46">
        <v>0</v>
      </c>
      <c r="BX701" s="46">
        <f t="shared" si="509"/>
        <v>0</v>
      </c>
      <c r="BY701" s="46">
        <v>0</v>
      </c>
      <c r="BZ701" s="46">
        <f t="shared" si="510"/>
        <v>0</v>
      </c>
      <c r="CA701" s="47">
        <v>0</v>
      </c>
      <c r="CB701" s="46">
        <f t="shared" si="511"/>
        <v>0</v>
      </c>
      <c r="CC701" s="48">
        <v>0</v>
      </c>
      <c r="CD701" s="46">
        <f t="shared" si="512"/>
        <v>0</v>
      </c>
      <c r="CE701" s="164"/>
      <c r="CF701" s="148" t="e">
        <f t="shared" si="531"/>
        <v>#DIV/0!</v>
      </c>
      <c r="CG701" s="164"/>
      <c r="CH701" s="164"/>
      <c r="CI701" s="164"/>
      <c r="CJ701" s="164"/>
      <c r="CK701" s="164"/>
      <c r="CL701" s="164"/>
      <c r="CM701" s="164"/>
      <c r="CN701" s="164"/>
      <c r="CO701" s="164"/>
      <c r="CP701" s="164"/>
      <c r="CQ701" s="164"/>
      <c r="CR701" s="164"/>
      <c r="CS701" s="164"/>
      <c r="CT701" s="164"/>
      <c r="CU701" s="164"/>
      <c r="CV701" s="164"/>
      <c r="CW701" s="164"/>
      <c r="CX701" s="164"/>
      <c r="CY701" s="164"/>
      <c r="CZ701" s="164"/>
      <c r="DA701" s="164"/>
      <c r="DB701" s="164"/>
      <c r="DC701" s="164"/>
      <c r="DD701" s="164"/>
      <c r="DE701" s="164"/>
      <c r="DF701" s="164"/>
      <c r="DG701" s="164"/>
    </row>
    <row r="702" spans="1:123" x14ac:dyDescent="0.25">
      <c r="A702" s="30" t="s">
        <v>1979</v>
      </c>
      <c r="B702" s="65">
        <v>9000641</v>
      </c>
      <c r="C702" s="66"/>
      <c r="D702" s="67" t="s">
        <v>1980</v>
      </c>
      <c r="E702" s="34" t="s">
        <v>863</v>
      </c>
      <c r="F702" s="34" t="s">
        <v>1247</v>
      </c>
      <c r="G702" s="34" t="s">
        <v>1248</v>
      </c>
      <c r="H702" s="34" t="s">
        <v>228</v>
      </c>
      <c r="I702" s="34" t="s">
        <v>678</v>
      </c>
      <c r="J702" s="34" t="s">
        <v>228</v>
      </c>
      <c r="K702" s="34" t="s">
        <v>529</v>
      </c>
      <c r="L702" s="34" t="s">
        <v>679</v>
      </c>
      <c r="M702" s="36">
        <v>1.04</v>
      </c>
      <c r="N702" s="69" t="s">
        <v>680</v>
      </c>
      <c r="O702" s="69" t="s">
        <v>30</v>
      </c>
      <c r="P702" s="37" t="s">
        <v>493</v>
      </c>
      <c r="Q702" s="38">
        <v>2023</v>
      </c>
      <c r="R702" s="39" t="s">
        <v>470</v>
      </c>
      <c r="S702" s="37" t="s">
        <v>469</v>
      </c>
      <c r="T702" s="39" t="s">
        <v>494</v>
      </c>
      <c r="U702" s="39" t="s">
        <v>495</v>
      </c>
      <c r="V702" s="39" t="s">
        <v>496</v>
      </c>
      <c r="W702" s="79" t="s">
        <v>681</v>
      </c>
      <c r="X702" s="40" t="s">
        <v>504</v>
      </c>
      <c r="Y702" s="41"/>
      <c r="Z702" s="274">
        <v>0</v>
      </c>
      <c r="AA702" s="42"/>
      <c r="AB702" s="43">
        <v>100000</v>
      </c>
      <c r="AC702" s="43">
        <v>0</v>
      </c>
      <c r="AD702" s="43"/>
      <c r="AE702" s="43">
        <v>0</v>
      </c>
      <c r="AF702" s="44"/>
      <c r="AG702" s="45">
        <f t="shared" si="528"/>
        <v>0</v>
      </c>
      <c r="AH702" s="45">
        <f t="shared" si="529"/>
        <v>0</v>
      </c>
      <c r="AI702" s="45">
        <f t="shared" si="492"/>
        <v>0</v>
      </c>
      <c r="AJ702" s="46">
        <v>0</v>
      </c>
      <c r="AK702" s="46">
        <v>0</v>
      </c>
      <c r="AL702" s="46">
        <f t="shared" si="530"/>
        <v>0</v>
      </c>
      <c r="AM702" s="80">
        <v>0</v>
      </c>
      <c r="AN702" s="46">
        <f t="shared" si="519"/>
        <v>0</v>
      </c>
      <c r="AO702" s="80">
        <v>0</v>
      </c>
      <c r="AP702" s="46">
        <f t="shared" si="521"/>
        <v>0</v>
      </c>
      <c r="AQ702" s="46">
        <v>0</v>
      </c>
      <c r="AR702" s="46">
        <f t="shared" si="522"/>
        <v>0</v>
      </c>
      <c r="AS702" s="46">
        <v>0</v>
      </c>
      <c r="AT702" s="46">
        <f t="shared" si="523"/>
        <v>0</v>
      </c>
      <c r="AU702" s="46">
        <v>0</v>
      </c>
      <c r="AV702" s="46">
        <f t="shared" si="524"/>
        <v>0</v>
      </c>
      <c r="AW702" s="46">
        <v>0</v>
      </c>
      <c r="AX702" s="46">
        <f t="shared" si="497"/>
        <v>0</v>
      </c>
      <c r="AY702" s="46">
        <v>0</v>
      </c>
      <c r="AZ702" s="46">
        <f t="shared" si="520"/>
        <v>0</v>
      </c>
      <c r="BA702" s="46">
        <v>0</v>
      </c>
      <c r="BB702" s="46">
        <f t="shared" si="498"/>
        <v>0</v>
      </c>
      <c r="BC702" s="46">
        <v>0</v>
      </c>
      <c r="BD702" s="46">
        <f t="shared" si="499"/>
        <v>0</v>
      </c>
      <c r="BE702" s="46">
        <v>0</v>
      </c>
      <c r="BF702" s="46">
        <f t="shared" si="500"/>
        <v>0</v>
      </c>
      <c r="BG702" s="46">
        <v>0</v>
      </c>
      <c r="BH702" s="46">
        <f t="shared" si="501"/>
        <v>0</v>
      </c>
      <c r="BI702" s="46">
        <v>0</v>
      </c>
      <c r="BJ702" s="46">
        <f t="shared" si="502"/>
        <v>0</v>
      </c>
      <c r="BK702" s="46">
        <v>0</v>
      </c>
      <c r="BL702" s="46">
        <f t="shared" si="503"/>
        <v>0</v>
      </c>
      <c r="BM702" s="46">
        <v>0</v>
      </c>
      <c r="BN702" s="46">
        <f t="shared" si="504"/>
        <v>0</v>
      </c>
      <c r="BO702" s="46">
        <v>0</v>
      </c>
      <c r="BP702" s="46">
        <f t="shared" si="505"/>
        <v>0</v>
      </c>
      <c r="BQ702" s="46">
        <v>0</v>
      </c>
      <c r="BR702" s="46">
        <f t="shared" si="506"/>
        <v>0</v>
      </c>
      <c r="BS702" s="46">
        <v>0</v>
      </c>
      <c r="BT702" s="46">
        <f t="shared" si="507"/>
        <v>0</v>
      </c>
      <c r="BU702" s="46">
        <v>0</v>
      </c>
      <c r="BV702" s="46">
        <f t="shared" si="508"/>
        <v>0</v>
      </c>
      <c r="BW702" s="46">
        <v>0</v>
      </c>
      <c r="BX702" s="46">
        <f t="shared" si="509"/>
        <v>0</v>
      </c>
      <c r="BY702" s="46">
        <v>0</v>
      </c>
      <c r="BZ702" s="46">
        <f t="shared" si="510"/>
        <v>0</v>
      </c>
      <c r="CA702" s="47">
        <v>0</v>
      </c>
      <c r="CB702" s="46">
        <f t="shared" si="511"/>
        <v>0</v>
      </c>
      <c r="CC702" s="48">
        <v>0</v>
      </c>
      <c r="CD702" s="46">
        <f t="shared" si="512"/>
        <v>0</v>
      </c>
      <c r="CE702" s="164"/>
      <c r="CF702" s="148" t="e">
        <f t="shared" si="531"/>
        <v>#DIV/0!</v>
      </c>
      <c r="CG702" s="164"/>
      <c r="CH702" s="164"/>
      <c r="CI702" s="164"/>
      <c r="CJ702" s="164"/>
      <c r="CK702" s="164"/>
      <c r="CL702" s="164"/>
      <c r="CM702" s="164"/>
      <c r="CN702" s="164"/>
      <c r="CO702" s="164"/>
      <c r="CP702" s="164"/>
      <c r="CQ702" s="164"/>
      <c r="CR702" s="164"/>
      <c r="CS702" s="164"/>
      <c r="CT702" s="164"/>
      <c r="CU702" s="164"/>
      <c r="CV702" s="164"/>
      <c r="CW702" s="164"/>
      <c r="CX702" s="164"/>
      <c r="CY702" s="164"/>
      <c r="CZ702" s="164"/>
      <c r="DA702" s="164"/>
      <c r="DB702" s="164"/>
      <c r="DC702" s="164"/>
      <c r="DD702" s="164"/>
      <c r="DE702" s="164"/>
      <c r="DF702" s="164"/>
      <c r="DG702" s="164"/>
    </row>
    <row r="703" spans="1:123" x14ac:dyDescent="0.25">
      <c r="A703" s="30" t="s">
        <v>1981</v>
      </c>
      <c r="B703" s="65">
        <v>9000643</v>
      </c>
      <c r="C703" s="66"/>
      <c r="D703" s="67" t="s">
        <v>1982</v>
      </c>
      <c r="E703" s="34"/>
      <c r="F703" s="34" t="s">
        <v>1247</v>
      </c>
      <c r="G703" s="34" t="s">
        <v>1248</v>
      </c>
      <c r="H703" s="34" t="s">
        <v>54</v>
      </c>
      <c r="I703" s="34" t="s">
        <v>490</v>
      </c>
      <c r="J703" s="35" t="s">
        <v>54</v>
      </c>
      <c r="K703" s="34" t="s">
        <v>529</v>
      </c>
      <c r="L703" s="34" t="s">
        <v>679</v>
      </c>
      <c r="M703" s="36">
        <v>1.04</v>
      </c>
      <c r="N703" s="34"/>
      <c r="O703" s="34"/>
      <c r="P703" s="37" t="s">
        <v>493</v>
      </c>
      <c r="Q703" s="38">
        <v>2024</v>
      </c>
      <c r="R703" s="39"/>
      <c r="S703" s="38" t="s">
        <v>469</v>
      </c>
      <c r="T703" s="39" t="s">
        <v>494</v>
      </c>
      <c r="U703" s="39" t="s">
        <v>495</v>
      </c>
      <c r="V703" s="39" t="s">
        <v>496</v>
      </c>
      <c r="W703" s="40" t="s">
        <v>681</v>
      </c>
      <c r="X703" s="40" t="s">
        <v>485</v>
      </c>
      <c r="Y703" s="41"/>
      <c r="Z703" s="274">
        <v>7717.33</v>
      </c>
      <c r="AA703" s="42" t="s">
        <v>505</v>
      </c>
      <c r="AB703" s="43">
        <v>50000</v>
      </c>
      <c r="AC703" s="43">
        <v>0</v>
      </c>
      <c r="AD703" s="43"/>
      <c r="AE703" s="43">
        <v>0</v>
      </c>
      <c r="AF703" s="44"/>
      <c r="AG703" s="45">
        <f t="shared" si="528"/>
        <v>50000</v>
      </c>
      <c r="AH703" s="45">
        <f t="shared" si="529"/>
        <v>50000</v>
      </c>
      <c r="AI703" s="45">
        <f t="shared" si="492"/>
        <v>57717.33</v>
      </c>
      <c r="AJ703" s="46">
        <v>50000</v>
      </c>
      <c r="AK703" s="46">
        <v>0</v>
      </c>
      <c r="AL703" s="46">
        <f t="shared" si="530"/>
        <v>0</v>
      </c>
      <c r="AM703" s="46">
        <v>0</v>
      </c>
      <c r="AN703" s="46">
        <f t="shared" si="519"/>
        <v>0</v>
      </c>
      <c r="AO703" s="46">
        <v>0</v>
      </c>
      <c r="AP703" s="46">
        <f t="shared" si="521"/>
        <v>0</v>
      </c>
      <c r="AQ703" s="46">
        <v>0</v>
      </c>
      <c r="AR703" s="46">
        <f t="shared" si="522"/>
        <v>0</v>
      </c>
      <c r="AS703" s="46">
        <v>0</v>
      </c>
      <c r="AT703" s="46">
        <f t="shared" si="523"/>
        <v>0</v>
      </c>
      <c r="AU703" s="46">
        <v>0</v>
      </c>
      <c r="AV703" s="46">
        <f t="shared" si="524"/>
        <v>0</v>
      </c>
      <c r="AW703" s="46">
        <v>0</v>
      </c>
      <c r="AX703" s="46">
        <f t="shared" si="497"/>
        <v>0</v>
      </c>
      <c r="AY703" s="46">
        <v>0</v>
      </c>
      <c r="AZ703" s="46">
        <f t="shared" si="520"/>
        <v>0</v>
      </c>
      <c r="BA703" s="46">
        <v>0</v>
      </c>
      <c r="BB703" s="46">
        <f t="shared" si="498"/>
        <v>0</v>
      </c>
      <c r="BC703" s="46">
        <v>0</v>
      </c>
      <c r="BD703" s="46">
        <f t="shared" si="499"/>
        <v>0</v>
      </c>
      <c r="BE703" s="46">
        <v>0</v>
      </c>
      <c r="BF703" s="46">
        <f t="shared" si="500"/>
        <v>0</v>
      </c>
      <c r="BG703" s="46">
        <v>0</v>
      </c>
      <c r="BH703" s="46">
        <f t="shared" si="501"/>
        <v>0</v>
      </c>
      <c r="BI703" s="46">
        <v>0</v>
      </c>
      <c r="BJ703" s="46">
        <f t="shared" si="502"/>
        <v>0</v>
      </c>
      <c r="BK703" s="46">
        <v>0</v>
      </c>
      <c r="BL703" s="46">
        <f t="shared" si="503"/>
        <v>0</v>
      </c>
      <c r="BM703" s="46">
        <v>0</v>
      </c>
      <c r="BN703" s="46">
        <f t="shared" si="504"/>
        <v>0</v>
      </c>
      <c r="BO703" s="46">
        <v>0</v>
      </c>
      <c r="BP703" s="46">
        <f t="shared" si="505"/>
        <v>0</v>
      </c>
      <c r="BQ703" s="46">
        <v>0</v>
      </c>
      <c r="BR703" s="46">
        <f t="shared" si="506"/>
        <v>0</v>
      </c>
      <c r="BS703" s="46">
        <v>0</v>
      </c>
      <c r="BT703" s="46">
        <f t="shared" si="507"/>
        <v>0</v>
      </c>
      <c r="BU703" s="46">
        <v>0</v>
      </c>
      <c r="BV703" s="46">
        <f t="shared" si="508"/>
        <v>0</v>
      </c>
      <c r="BW703" s="46">
        <v>0</v>
      </c>
      <c r="BX703" s="46">
        <f t="shared" si="509"/>
        <v>0</v>
      </c>
      <c r="BY703" s="46">
        <v>0</v>
      </c>
      <c r="BZ703" s="46">
        <f t="shared" si="510"/>
        <v>0</v>
      </c>
      <c r="CA703" s="47">
        <v>0</v>
      </c>
      <c r="CB703" s="46">
        <f t="shared" si="511"/>
        <v>0</v>
      </c>
      <c r="CC703" s="48">
        <v>0</v>
      </c>
      <c r="CD703" s="46">
        <f t="shared" si="512"/>
        <v>0</v>
      </c>
      <c r="CE703" s="264">
        <v>4</v>
      </c>
      <c r="CF703" s="148">
        <f t="shared" si="531"/>
        <v>14429.3325</v>
      </c>
      <c r="CG703" s="147">
        <v>50000</v>
      </c>
      <c r="CH703" s="267"/>
      <c r="CI703" s="271"/>
      <c r="CJ703" s="269">
        <f t="shared" ref="CJ703:CM706" si="532">$CF703</f>
        <v>14429.3325</v>
      </c>
      <c r="CK703" s="269">
        <f t="shared" si="532"/>
        <v>14429.3325</v>
      </c>
      <c r="CL703" s="269">
        <f t="shared" si="532"/>
        <v>14429.3325</v>
      </c>
      <c r="CM703" s="269">
        <f t="shared" si="532"/>
        <v>14429.3325</v>
      </c>
      <c r="CN703" s="269"/>
      <c r="CO703" s="269"/>
      <c r="CP703" s="269"/>
      <c r="CQ703" s="269"/>
      <c r="CR703" s="269"/>
      <c r="CS703" s="269"/>
      <c r="CT703" s="269"/>
      <c r="CU703" s="269"/>
      <c r="CV703" s="269"/>
      <c r="CW703" s="269"/>
      <c r="CX703" s="269"/>
      <c r="CY703" s="269"/>
      <c r="CZ703" s="269"/>
      <c r="DA703" s="269"/>
      <c r="DB703" s="269"/>
      <c r="DC703" s="269"/>
      <c r="DD703" s="269"/>
      <c r="DE703" s="269"/>
      <c r="DF703" s="269"/>
      <c r="DG703" s="148">
        <v>0</v>
      </c>
      <c r="DH703" s="55">
        <v>4</v>
      </c>
      <c r="DI703" s="67" t="s">
        <v>1929</v>
      </c>
      <c r="DJ703" s="57">
        <v>50000</v>
      </c>
      <c r="DK703" s="57">
        <v>37500</v>
      </c>
      <c r="DL703" s="57">
        <v>25000</v>
      </c>
      <c r="DM703" s="57">
        <v>12500</v>
      </c>
      <c r="DN703" s="57">
        <v>0</v>
      </c>
      <c r="DO703" s="57">
        <v>600</v>
      </c>
      <c r="DP703" s="58">
        <v>487.5</v>
      </c>
      <c r="DQ703" s="58">
        <v>325</v>
      </c>
      <c r="DR703" s="58">
        <v>162.5</v>
      </c>
      <c r="DS703" s="58">
        <v>0</v>
      </c>
    </row>
    <row r="704" spans="1:123" x14ac:dyDescent="0.25">
      <c r="A704" s="30" t="s">
        <v>690</v>
      </c>
      <c r="B704" s="65">
        <v>9000644</v>
      </c>
      <c r="C704" s="66"/>
      <c r="D704" s="67" t="s">
        <v>1983</v>
      </c>
      <c r="E704" s="34" t="s">
        <v>675</v>
      </c>
      <c r="F704" s="34" t="s">
        <v>1247</v>
      </c>
      <c r="G704" s="34" t="s">
        <v>676</v>
      </c>
      <c r="H704" s="34" t="s">
        <v>677</v>
      </c>
      <c r="I704" s="34" t="s">
        <v>678</v>
      </c>
      <c r="J704" s="34" t="s">
        <v>228</v>
      </c>
      <c r="K704" s="34" t="s">
        <v>529</v>
      </c>
      <c r="L704" s="34" t="s">
        <v>679</v>
      </c>
      <c r="M704" s="36">
        <v>1.04</v>
      </c>
      <c r="N704" s="69" t="s">
        <v>680</v>
      </c>
      <c r="O704" s="69" t="s">
        <v>30</v>
      </c>
      <c r="P704" s="37" t="s">
        <v>493</v>
      </c>
      <c r="Q704" s="38">
        <v>2024</v>
      </c>
      <c r="R704" s="39" t="s">
        <v>470</v>
      </c>
      <c r="S704" s="37" t="s">
        <v>469</v>
      </c>
      <c r="T704" s="39" t="s">
        <v>494</v>
      </c>
      <c r="U704" s="39" t="s">
        <v>495</v>
      </c>
      <c r="V704" s="39" t="s">
        <v>496</v>
      </c>
      <c r="W704" s="40" t="s">
        <v>681</v>
      </c>
      <c r="X704" s="40" t="s">
        <v>680</v>
      </c>
      <c r="Y704" s="41"/>
      <c r="Z704" s="274"/>
      <c r="AA704" s="42"/>
      <c r="AB704" s="43">
        <v>25000</v>
      </c>
      <c r="AC704" s="43"/>
      <c r="AD704" s="43"/>
      <c r="AE704" s="43"/>
      <c r="AF704" s="44"/>
      <c r="AG704" s="45">
        <f t="shared" si="528"/>
        <v>25000</v>
      </c>
      <c r="AH704" s="45">
        <f t="shared" si="529"/>
        <v>25000</v>
      </c>
      <c r="AI704" s="45">
        <f t="shared" si="492"/>
        <v>25000</v>
      </c>
      <c r="AJ704" s="138">
        <v>25000</v>
      </c>
      <c r="AK704" s="46"/>
      <c r="AL704" s="46">
        <f t="shared" si="530"/>
        <v>0</v>
      </c>
      <c r="AM704" s="46"/>
      <c r="AN704" s="46"/>
      <c r="AO704" s="46"/>
      <c r="AP704" s="46">
        <f t="shared" si="521"/>
        <v>0</v>
      </c>
      <c r="AQ704" s="46"/>
      <c r="AR704" s="46">
        <f t="shared" si="522"/>
        <v>0</v>
      </c>
      <c r="AS704" s="46"/>
      <c r="AT704" s="46">
        <f t="shared" si="523"/>
        <v>0</v>
      </c>
      <c r="AU704" s="46"/>
      <c r="AV704" s="46">
        <f t="shared" si="524"/>
        <v>0</v>
      </c>
      <c r="AW704" s="46"/>
      <c r="AX704" s="46">
        <f t="shared" si="497"/>
        <v>0</v>
      </c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7"/>
      <c r="CB704" s="46"/>
      <c r="CC704" s="48"/>
      <c r="CD704" s="46"/>
      <c r="CE704" s="264">
        <v>4</v>
      </c>
      <c r="CF704" s="148">
        <f t="shared" si="531"/>
        <v>6250</v>
      </c>
      <c r="CG704" s="147">
        <v>25000</v>
      </c>
      <c r="CH704" s="267"/>
      <c r="CI704" s="268"/>
      <c r="CJ704" s="269">
        <f t="shared" si="532"/>
        <v>6250</v>
      </c>
      <c r="CK704" s="269">
        <f t="shared" si="532"/>
        <v>6250</v>
      </c>
      <c r="CL704" s="269">
        <f t="shared" si="532"/>
        <v>6250</v>
      </c>
      <c r="CM704" s="269">
        <f t="shared" si="532"/>
        <v>6250</v>
      </c>
      <c r="CN704" s="269"/>
      <c r="CO704" s="269"/>
      <c r="CP704" s="269"/>
      <c r="CQ704" s="269"/>
      <c r="CR704" s="269"/>
      <c r="CS704" s="269"/>
      <c r="CT704" s="269"/>
      <c r="CU704" s="269"/>
      <c r="CV704" s="269"/>
      <c r="CW704" s="269"/>
      <c r="CX704" s="269"/>
      <c r="CY704" s="269"/>
      <c r="CZ704" s="269"/>
      <c r="DA704" s="269"/>
      <c r="DB704" s="269"/>
      <c r="DC704" s="269"/>
      <c r="DD704" s="269"/>
      <c r="DE704" s="269"/>
      <c r="DF704" s="269"/>
      <c r="DG704" s="148"/>
      <c r="DH704" s="55"/>
      <c r="DI704" s="67"/>
      <c r="DJ704" s="57"/>
      <c r="DK704" s="57"/>
      <c r="DL704" s="57"/>
      <c r="DM704" s="57"/>
      <c r="DN704" s="57"/>
      <c r="DO704" s="57"/>
      <c r="DP704" s="58"/>
      <c r="DQ704" s="58"/>
      <c r="DR704" s="58"/>
      <c r="DS704" s="58"/>
    </row>
    <row r="705" spans="1:123" x14ac:dyDescent="0.25">
      <c r="A705" s="30" t="s">
        <v>690</v>
      </c>
      <c r="B705" s="65">
        <v>9000646</v>
      </c>
      <c r="C705" s="66"/>
      <c r="D705" s="67" t="s">
        <v>1984</v>
      </c>
      <c r="E705" s="34" t="s">
        <v>675</v>
      </c>
      <c r="F705" s="34" t="s">
        <v>1247</v>
      </c>
      <c r="G705" s="34" t="s">
        <v>1248</v>
      </c>
      <c r="H705" s="34" t="s">
        <v>677</v>
      </c>
      <c r="I705" s="34" t="s">
        <v>1156</v>
      </c>
      <c r="J705" s="34" t="s">
        <v>204</v>
      </c>
      <c r="K705" s="34" t="s">
        <v>529</v>
      </c>
      <c r="L705" s="34" t="s">
        <v>649</v>
      </c>
      <c r="M705" s="36">
        <v>1.04</v>
      </c>
      <c r="N705" s="69" t="s">
        <v>680</v>
      </c>
      <c r="O705" s="69" t="s">
        <v>30</v>
      </c>
      <c r="P705" s="37" t="s">
        <v>493</v>
      </c>
      <c r="Q705" s="38">
        <v>2024</v>
      </c>
      <c r="R705" s="39" t="s">
        <v>470</v>
      </c>
      <c r="S705" s="37" t="s">
        <v>469</v>
      </c>
      <c r="T705" s="39" t="s">
        <v>494</v>
      </c>
      <c r="U705" s="39" t="s">
        <v>495</v>
      </c>
      <c r="V705" s="39" t="s">
        <v>496</v>
      </c>
      <c r="W705" s="40" t="s">
        <v>1157</v>
      </c>
      <c r="X705" s="40" t="s">
        <v>680</v>
      </c>
      <c r="Y705" s="41"/>
      <c r="Z705" s="274">
        <v>0</v>
      </c>
      <c r="AA705" s="42"/>
      <c r="AB705" s="43">
        <v>75000</v>
      </c>
      <c r="AC705" s="43">
        <v>0</v>
      </c>
      <c r="AD705" s="43"/>
      <c r="AE705" s="43">
        <v>0</v>
      </c>
      <c r="AF705" s="44"/>
      <c r="AG705" s="45">
        <f t="shared" si="528"/>
        <v>75000</v>
      </c>
      <c r="AH705" s="45">
        <f t="shared" si="529"/>
        <v>75000</v>
      </c>
      <c r="AI705" s="45">
        <f t="shared" si="492"/>
        <v>75000</v>
      </c>
      <c r="AJ705" s="138">
        <v>75000</v>
      </c>
      <c r="AK705" s="46">
        <v>0</v>
      </c>
      <c r="AL705" s="46">
        <f t="shared" si="530"/>
        <v>0</v>
      </c>
      <c r="AM705" s="46">
        <v>0</v>
      </c>
      <c r="AN705" s="46">
        <f>$M705*AM705</f>
        <v>0</v>
      </c>
      <c r="AO705" s="46">
        <v>0</v>
      </c>
      <c r="AP705" s="46">
        <f t="shared" si="521"/>
        <v>0</v>
      </c>
      <c r="AQ705" s="46">
        <v>0</v>
      </c>
      <c r="AR705" s="46">
        <f t="shared" si="522"/>
        <v>0</v>
      </c>
      <c r="AS705" s="46">
        <v>0</v>
      </c>
      <c r="AT705" s="46">
        <f t="shared" si="523"/>
        <v>0</v>
      </c>
      <c r="AU705" s="46">
        <v>0</v>
      </c>
      <c r="AV705" s="46">
        <f t="shared" si="524"/>
        <v>0</v>
      </c>
      <c r="AW705" s="46">
        <v>0</v>
      </c>
      <c r="AX705" s="46">
        <f t="shared" si="497"/>
        <v>0</v>
      </c>
      <c r="AY705" s="46">
        <v>0</v>
      </c>
      <c r="AZ705" s="46">
        <f>$M705*AY705</f>
        <v>0</v>
      </c>
      <c r="BA705" s="46">
        <v>0</v>
      </c>
      <c r="BB705" s="46">
        <f>$M705*BA705</f>
        <v>0</v>
      </c>
      <c r="BC705" s="46">
        <v>0</v>
      </c>
      <c r="BD705" s="46">
        <f>$M705*BC705</f>
        <v>0</v>
      </c>
      <c r="BE705" s="46">
        <v>0</v>
      </c>
      <c r="BF705" s="46">
        <f>$M705*BE705</f>
        <v>0</v>
      </c>
      <c r="BG705" s="46">
        <v>0</v>
      </c>
      <c r="BH705" s="46">
        <f>$M705*BG705</f>
        <v>0</v>
      </c>
      <c r="BI705" s="46">
        <v>0</v>
      </c>
      <c r="BJ705" s="46">
        <f>$M705*BI705</f>
        <v>0</v>
      </c>
      <c r="BK705" s="46">
        <v>0</v>
      </c>
      <c r="BL705" s="46">
        <f>$M705*BK705</f>
        <v>0</v>
      </c>
      <c r="BM705" s="46">
        <v>0</v>
      </c>
      <c r="BN705" s="46">
        <f>$M705*BM705</f>
        <v>0</v>
      </c>
      <c r="BO705" s="46">
        <v>0</v>
      </c>
      <c r="BP705" s="46">
        <f>$M705*BO705</f>
        <v>0</v>
      </c>
      <c r="BQ705" s="46">
        <v>0</v>
      </c>
      <c r="BR705" s="46">
        <f>$M705*BQ705</f>
        <v>0</v>
      </c>
      <c r="BS705" s="46">
        <v>0</v>
      </c>
      <c r="BT705" s="46">
        <f>$M705*BS705</f>
        <v>0</v>
      </c>
      <c r="BU705" s="46">
        <v>0</v>
      </c>
      <c r="BV705" s="46">
        <f>$M705*BU705</f>
        <v>0</v>
      </c>
      <c r="BW705" s="46">
        <v>0</v>
      </c>
      <c r="BX705" s="46">
        <f>$M705*BW705</f>
        <v>0</v>
      </c>
      <c r="BY705" s="46">
        <v>0</v>
      </c>
      <c r="BZ705" s="46">
        <f>$M705*BY705</f>
        <v>0</v>
      </c>
      <c r="CA705" s="47">
        <v>0</v>
      </c>
      <c r="CB705" s="46">
        <f>$M705*CA705</f>
        <v>0</v>
      </c>
      <c r="CC705" s="48">
        <v>0</v>
      </c>
      <c r="CD705" s="46">
        <v>0</v>
      </c>
      <c r="CE705" s="49">
        <v>4</v>
      </c>
      <c r="CF705" s="50">
        <f t="shared" si="531"/>
        <v>18750</v>
      </c>
      <c r="CG705" s="51">
        <v>75756.999999999985</v>
      </c>
      <c r="CH705" s="267"/>
      <c r="CI705" s="268"/>
      <c r="CJ705" s="53">
        <f t="shared" si="532"/>
        <v>18750</v>
      </c>
      <c r="CK705" s="53">
        <f t="shared" si="532"/>
        <v>18750</v>
      </c>
      <c r="CL705" s="53">
        <f t="shared" si="532"/>
        <v>18750</v>
      </c>
      <c r="CM705" s="53">
        <f t="shared" si="532"/>
        <v>18750</v>
      </c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4">
        <v>0</v>
      </c>
      <c r="DH705" s="55"/>
      <c r="DI705" s="67"/>
      <c r="DJ705" s="57"/>
      <c r="DK705" s="57"/>
      <c r="DL705" s="57"/>
      <c r="DM705" s="57"/>
      <c r="DN705" s="57"/>
      <c r="DO705" s="57"/>
      <c r="DP705" s="58"/>
      <c r="DQ705" s="58"/>
      <c r="DR705" s="58"/>
      <c r="DS705" s="58"/>
    </row>
    <row r="706" spans="1:123" x14ac:dyDescent="0.25">
      <c r="A706" s="30" t="s">
        <v>690</v>
      </c>
      <c r="B706" s="65">
        <v>9000647</v>
      </c>
      <c r="C706" s="66"/>
      <c r="D706" s="67" t="s">
        <v>1878</v>
      </c>
      <c r="E706" s="34" t="s">
        <v>675</v>
      </c>
      <c r="F706" s="34" t="s">
        <v>489</v>
      </c>
      <c r="G706" s="34" t="s">
        <v>463</v>
      </c>
      <c r="H706" s="34" t="s">
        <v>54</v>
      </c>
      <c r="I706" s="34" t="s">
        <v>490</v>
      </c>
      <c r="J706" s="35" t="s">
        <v>173</v>
      </c>
      <c r="K706" s="34" t="s">
        <v>491</v>
      </c>
      <c r="L706" s="34" t="s">
        <v>492</v>
      </c>
      <c r="M706" s="36">
        <v>1.04</v>
      </c>
      <c r="N706" s="69" t="s">
        <v>586</v>
      </c>
      <c r="O706" s="69" t="s">
        <v>30</v>
      </c>
      <c r="P706" s="37" t="s">
        <v>493</v>
      </c>
      <c r="Q706" s="38">
        <v>2024</v>
      </c>
      <c r="R706" s="39" t="s">
        <v>913</v>
      </c>
      <c r="S706" s="37" t="s">
        <v>493</v>
      </c>
      <c r="T706" s="39" t="s">
        <v>494</v>
      </c>
      <c r="U706" s="39" t="s">
        <v>524</v>
      </c>
      <c r="V706" s="39" t="s">
        <v>550</v>
      </c>
      <c r="W706" s="40"/>
      <c r="X706" s="40" t="s">
        <v>619</v>
      </c>
      <c r="Y706" s="41"/>
      <c r="Z706" s="274"/>
      <c r="AA706" s="42"/>
      <c r="AB706" s="43">
        <v>95000</v>
      </c>
      <c r="AC706" s="43"/>
      <c r="AD706" s="43"/>
      <c r="AE706" s="43"/>
      <c r="AF706" s="44"/>
      <c r="AG706" s="45">
        <f t="shared" si="528"/>
        <v>95000</v>
      </c>
      <c r="AH706" s="45">
        <f t="shared" si="529"/>
        <v>95000</v>
      </c>
      <c r="AI706" s="45">
        <f t="shared" ref="AI706:AI742" si="533">AH706+Z706</f>
        <v>95000</v>
      </c>
      <c r="AJ706" s="138">
        <v>95000</v>
      </c>
      <c r="AK706" s="46">
        <v>0</v>
      </c>
      <c r="AL706" s="46">
        <f t="shared" si="530"/>
        <v>0</v>
      </c>
      <c r="AM706" s="46">
        <v>0</v>
      </c>
      <c r="AN706" s="46">
        <f>$M706*AM706</f>
        <v>0</v>
      </c>
      <c r="AO706" s="46">
        <v>0</v>
      </c>
      <c r="AP706" s="46">
        <f t="shared" si="521"/>
        <v>0</v>
      </c>
      <c r="AQ706" s="46">
        <v>0</v>
      </c>
      <c r="AR706" s="46">
        <f t="shared" si="522"/>
        <v>0</v>
      </c>
      <c r="AS706" s="46">
        <v>0</v>
      </c>
      <c r="AT706" s="46">
        <f t="shared" si="523"/>
        <v>0</v>
      </c>
      <c r="AU706" s="46">
        <v>0</v>
      </c>
      <c r="AV706" s="46">
        <f t="shared" si="524"/>
        <v>0</v>
      </c>
      <c r="AW706" s="46">
        <v>0</v>
      </c>
      <c r="AX706" s="46">
        <f t="shared" si="497"/>
        <v>0</v>
      </c>
      <c r="AY706" s="46">
        <v>0</v>
      </c>
      <c r="AZ706" s="46">
        <f>$M706*AY706</f>
        <v>0</v>
      </c>
      <c r="BA706" s="46">
        <v>0</v>
      </c>
      <c r="BB706" s="46">
        <f>$M706*BA706</f>
        <v>0</v>
      </c>
      <c r="BC706" s="46">
        <v>0</v>
      </c>
      <c r="BD706" s="46">
        <f>$M706*BC706</f>
        <v>0</v>
      </c>
      <c r="BE706" s="46">
        <v>0</v>
      </c>
      <c r="BF706" s="46">
        <f>$M706*BE706</f>
        <v>0</v>
      </c>
      <c r="BG706" s="46">
        <v>0</v>
      </c>
      <c r="BH706" s="46">
        <f>$M706*BG706</f>
        <v>0</v>
      </c>
      <c r="BI706" s="46">
        <v>0</v>
      </c>
      <c r="BJ706" s="46">
        <f>$M706*BI706</f>
        <v>0</v>
      </c>
      <c r="BK706" s="46">
        <v>0</v>
      </c>
      <c r="BL706" s="46">
        <f>$M706*BK706</f>
        <v>0</v>
      </c>
      <c r="BM706" s="46">
        <v>0</v>
      </c>
      <c r="BN706" s="46">
        <f>$M706*BM706</f>
        <v>0</v>
      </c>
      <c r="BO706" s="46">
        <v>0</v>
      </c>
      <c r="BP706" s="46">
        <f>$M706*BO706</f>
        <v>0</v>
      </c>
      <c r="BQ706" s="46">
        <v>0</v>
      </c>
      <c r="BR706" s="46">
        <f>$M706*BQ706</f>
        <v>0</v>
      </c>
      <c r="BS706" s="46">
        <v>0</v>
      </c>
      <c r="BT706" s="46">
        <f>$M706*BS706</f>
        <v>0</v>
      </c>
      <c r="BU706" s="46">
        <v>0</v>
      </c>
      <c r="BV706" s="46">
        <f>$M706*BU706</f>
        <v>0</v>
      </c>
      <c r="BW706" s="46">
        <v>0</v>
      </c>
      <c r="BX706" s="46">
        <f>$M706*BW706</f>
        <v>0</v>
      </c>
      <c r="BY706" s="46">
        <v>0</v>
      </c>
      <c r="BZ706" s="46">
        <f>$M706*BY706</f>
        <v>0</v>
      </c>
      <c r="CA706" s="47">
        <v>0</v>
      </c>
      <c r="CB706" s="46">
        <f>$M706*CA706</f>
        <v>0</v>
      </c>
      <c r="CC706" s="48">
        <v>0</v>
      </c>
      <c r="CD706" s="46">
        <f>$M706*CC706</f>
        <v>0</v>
      </c>
      <c r="CE706" s="264">
        <v>4</v>
      </c>
      <c r="CF706" s="148">
        <f t="shared" si="531"/>
        <v>23750</v>
      </c>
      <c r="CG706" s="149"/>
      <c r="CH706" s="267"/>
      <c r="CI706" s="267"/>
      <c r="CJ706" s="269">
        <f t="shared" si="532"/>
        <v>23750</v>
      </c>
      <c r="CK706" s="269">
        <f t="shared" si="532"/>
        <v>23750</v>
      </c>
      <c r="CL706" s="269">
        <f t="shared" si="532"/>
        <v>23750</v>
      </c>
      <c r="CM706" s="269">
        <f t="shared" si="532"/>
        <v>23750</v>
      </c>
      <c r="CN706" s="269"/>
      <c r="CO706" s="269"/>
      <c r="CP706" s="269"/>
      <c r="CQ706" s="269"/>
      <c r="CR706" s="269"/>
      <c r="CS706" s="269"/>
      <c r="CT706" s="269"/>
      <c r="CU706" s="269"/>
      <c r="CV706" s="269"/>
      <c r="CW706" s="269"/>
      <c r="CX706" s="269"/>
      <c r="CY706" s="269"/>
      <c r="CZ706" s="269"/>
      <c r="DA706" s="269"/>
      <c r="DB706" s="269"/>
      <c r="DC706" s="269"/>
      <c r="DD706" s="269"/>
      <c r="DE706" s="269"/>
      <c r="DF706" s="269"/>
      <c r="DG706" s="148"/>
      <c r="DH706" s="55"/>
      <c r="DI706" s="67"/>
      <c r="DJ706" s="57"/>
      <c r="DK706" s="57"/>
      <c r="DL706" s="57"/>
      <c r="DM706" s="57"/>
      <c r="DN706" s="57"/>
      <c r="DO706" s="57"/>
      <c r="DP706" s="58"/>
      <c r="DQ706" s="58"/>
      <c r="DR706" s="58"/>
      <c r="DS706" s="58"/>
    </row>
    <row r="707" spans="1:123" x14ac:dyDescent="0.25">
      <c r="B707" s="78">
        <v>0</v>
      </c>
      <c r="D707" s="261" t="s">
        <v>1985</v>
      </c>
      <c r="E707" s="34" t="s">
        <v>462</v>
      </c>
      <c r="F707" s="34" t="s">
        <v>461</v>
      </c>
      <c r="G707" s="34" t="s">
        <v>463</v>
      </c>
      <c r="H707" s="34" t="s">
        <v>464</v>
      </c>
      <c r="I707" s="34" t="s">
        <v>465</v>
      </c>
      <c r="J707" s="34" t="s">
        <v>44</v>
      </c>
      <c r="K707" s="34" t="s">
        <v>466</v>
      </c>
      <c r="L707" s="34" t="s">
        <v>467</v>
      </c>
      <c r="M707" s="36">
        <v>1.0415000000000001</v>
      </c>
      <c r="N707" s="69" t="s">
        <v>544</v>
      </c>
      <c r="O707" s="69" t="s">
        <v>58</v>
      </c>
      <c r="P707" s="37" t="s">
        <v>469</v>
      </c>
      <c r="Q707" s="38">
        <v>2021</v>
      </c>
      <c r="R707" s="39" t="s">
        <v>470</v>
      </c>
      <c r="S707" s="37" t="s">
        <v>471</v>
      </c>
      <c r="T707" s="39" t="s">
        <v>1263</v>
      </c>
      <c r="U707" s="39" t="s">
        <v>1263</v>
      </c>
      <c r="V707" s="39" t="s">
        <v>1263</v>
      </c>
      <c r="W707" s="40" t="s">
        <v>484</v>
      </c>
      <c r="X707" s="40" t="s">
        <v>1986</v>
      </c>
      <c r="AB707" s="43">
        <v>600136.25</v>
      </c>
      <c r="AC707" s="43">
        <v>0</v>
      </c>
      <c r="AG707" s="45">
        <f t="shared" si="528"/>
        <v>600136.25</v>
      </c>
      <c r="AH707" s="45">
        <f t="shared" si="529"/>
        <v>625041.90437500004</v>
      </c>
      <c r="AI707" s="45">
        <f t="shared" si="533"/>
        <v>625041.90437500004</v>
      </c>
      <c r="AJ707" s="46">
        <v>0</v>
      </c>
      <c r="AK707" s="46">
        <v>0</v>
      </c>
      <c r="AL707" s="46">
        <f t="shared" si="530"/>
        <v>0</v>
      </c>
      <c r="AM707" s="46">
        <v>0</v>
      </c>
      <c r="AN707" s="46">
        <f t="shared" ref="AN707:AN742" si="534">$M707*AM707</f>
        <v>0</v>
      </c>
      <c r="AO707" s="46">
        <v>0</v>
      </c>
      <c r="AP707" s="46">
        <f t="shared" si="521"/>
        <v>0</v>
      </c>
      <c r="AQ707" s="46">
        <v>0</v>
      </c>
      <c r="AR707" s="46">
        <f t="shared" si="522"/>
        <v>0</v>
      </c>
      <c r="AS707" s="46">
        <v>0</v>
      </c>
      <c r="AT707" s="46">
        <f t="shared" si="523"/>
        <v>0</v>
      </c>
      <c r="AU707" s="46">
        <v>30006.8125</v>
      </c>
      <c r="AV707" s="46">
        <f t="shared" si="524"/>
        <v>31252.095218750004</v>
      </c>
      <c r="AW707" s="46">
        <v>30006.8125</v>
      </c>
      <c r="AX707" s="46">
        <f t="shared" si="497"/>
        <v>31252.095218750004</v>
      </c>
      <c r="AY707" s="46">
        <v>240054.5</v>
      </c>
      <c r="AZ707" s="46">
        <f t="shared" ref="AZ707:AZ742" si="535">$M707*AY707</f>
        <v>250016.76175000003</v>
      </c>
      <c r="BA707" s="46">
        <v>240054.5</v>
      </c>
      <c r="BB707" s="46">
        <f t="shared" ref="BB707:BB742" si="536">$M707*BA707</f>
        <v>250016.76175000003</v>
      </c>
      <c r="BC707" s="46">
        <v>60013.625</v>
      </c>
      <c r="BD707" s="46">
        <f t="shared" ref="BD707:BD742" si="537">$M707*BC707</f>
        <v>62504.190437500009</v>
      </c>
      <c r="BE707" s="46">
        <v>0</v>
      </c>
      <c r="BF707" s="46">
        <f t="shared" ref="BF707:BF742" si="538">$M707*BE707</f>
        <v>0</v>
      </c>
      <c r="BG707" s="46">
        <v>0</v>
      </c>
      <c r="BH707" s="46">
        <f t="shared" ref="BH707:BH742" si="539">$M707*BG707</f>
        <v>0</v>
      </c>
      <c r="BI707" s="46">
        <v>0</v>
      </c>
      <c r="BJ707" s="46">
        <f t="shared" ref="BJ707:BJ742" si="540">$M707*BI707</f>
        <v>0</v>
      </c>
      <c r="BK707" s="46">
        <v>0</v>
      </c>
      <c r="BL707" s="46">
        <f t="shared" ref="BL707:BL742" si="541">$M707*BK707</f>
        <v>0</v>
      </c>
      <c r="BM707" s="46">
        <v>0</v>
      </c>
      <c r="BN707" s="46">
        <f t="shared" ref="BN707:BN742" si="542">$M707*BM707</f>
        <v>0</v>
      </c>
      <c r="BO707" s="46">
        <v>0</v>
      </c>
      <c r="BP707" s="46">
        <f t="shared" ref="BP707:BP742" si="543">$M707*BO707</f>
        <v>0</v>
      </c>
      <c r="BQ707" s="46">
        <v>0</v>
      </c>
      <c r="BR707" s="46">
        <f t="shared" ref="BR707:BR742" si="544">$M707*BQ707</f>
        <v>0</v>
      </c>
      <c r="BS707" s="46">
        <v>0</v>
      </c>
      <c r="BT707" s="46">
        <f t="shared" ref="BT707:BT742" si="545">$M707*BS707</f>
        <v>0</v>
      </c>
      <c r="BU707" s="46">
        <v>0</v>
      </c>
      <c r="BV707" s="46">
        <f t="shared" ref="BV707:BV742" si="546">$M707*BU707</f>
        <v>0</v>
      </c>
      <c r="BW707" s="46">
        <v>0</v>
      </c>
      <c r="BX707" s="46">
        <f t="shared" ref="BX707:BX742" si="547">$M707*BW707</f>
        <v>0</v>
      </c>
      <c r="BY707" s="46">
        <v>0</v>
      </c>
      <c r="BZ707" s="46">
        <f t="shared" ref="BZ707:BZ742" si="548">$M707*BY707</f>
        <v>0</v>
      </c>
      <c r="CA707" s="47">
        <v>0</v>
      </c>
      <c r="CB707" s="46">
        <f t="shared" ref="CB707:CB742" si="549">$M707*CA707</f>
        <v>0</v>
      </c>
      <c r="CC707" s="48">
        <v>0</v>
      </c>
      <c r="CD707" s="46">
        <f t="shared" ref="CD707:CD742" si="550">$M707*CC707</f>
        <v>0</v>
      </c>
    </row>
    <row r="708" spans="1:123" x14ac:dyDescent="0.25">
      <c r="B708" s="66">
        <v>1210622</v>
      </c>
      <c r="D708" s="67" t="s">
        <v>1987</v>
      </c>
      <c r="E708" s="34" t="s">
        <v>616</v>
      </c>
      <c r="F708" s="34" t="s">
        <v>489</v>
      </c>
      <c r="G708" s="34" t="s">
        <v>597</v>
      </c>
      <c r="H708" s="34" t="s">
        <v>177</v>
      </c>
      <c r="I708" s="34" t="s">
        <v>734</v>
      </c>
      <c r="J708" s="34" t="s">
        <v>60</v>
      </c>
      <c r="K708" s="34" t="s">
        <v>491</v>
      </c>
      <c r="L708" s="34" t="s">
        <v>617</v>
      </c>
      <c r="M708" s="36">
        <v>1.04</v>
      </c>
      <c r="N708" s="69" t="s">
        <v>1988</v>
      </c>
      <c r="O708" s="69" t="s">
        <v>58</v>
      </c>
      <c r="P708" s="37" t="s">
        <v>469</v>
      </c>
      <c r="Q708" s="38">
        <v>2023</v>
      </c>
      <c r="R708" s="39" t="s">
        <v>470</v>
      </c>
      <c r="S708" s="37" t="s">
        <v>471</v>
      </c>
      <c r="T708" s="39" t="s">
        <v>1263</v>
      </c>
      <c r="U708" s="39" t="s">
        <v>1263</v>
      </c>
      <c r="V708" s="39" t="s">
        <v>1263</v>
      </c>
      <c r="W708" s="40" t="s">
        <v>816</v>
      </c>
      <c r="X708" s="40" t="s">
        <v>1989</v>
      </c>
      <c r="AB708" s="43">
        <v>1830400</v>
      </c>
      <c r="AC708" s="43">
        <v>0</v>
      </c>
      <c r="AG708" s="45">
        <f t="shared" si="528"/>
        <v>1830400</v>
      </c>
      <c r="AH708" s="45">
        <f t="shared" si="529"/>
        <v>1901952</v>
      </c>
      <c r="AI708" s="45">
        <f t="shared" si="533"/>
        <v>1901952</v>
      </c>
      <c r="AJ708" s="46">
        <v>41600</v>
      </c>
      <c r="AK708" s="46">
        <v>83200</v>
      </c>
      <c r="AL708" s="46">
        <f t="shared" si="530"/>
        <v>86528</v>
      </c>
      <c r="AM708" s="46">
        <v>93600</v>
      </c>
      <c r="AN708" s="46">
        <f t="shared" si="534"/>
        <v>97344</v>
      </c>
      <c r="AO708" s="46">
        <v>806000</v>
      </c>
      <c r="AP708" s="46">
        <f t="shared" si="521"/>
        <v>838240</v>
      </c>
      <c r="AQ708" s="46">
        <v>403000</v>
      </c>
      <c r="AR708" s="46">
        <f t="shared" si="522"/>
        <v>419120</v>
      </c>
      <c r="AS708" s="46">
        <v>403000</v>
      </c>
      <c r="AT708" s="46">
        <f t="shared" si="523"/>
        <v>419120</v>
      </c>
      <c r="AU708" s="46">
        <v>0</v>
      </c>
      <c r="AV708" s="46">
        <f t="shared" si="524"/>
        <v>0</v>
      </c>
      <c r="AW708" s="46">
        <v>0</v>
      </c>
      <c r="AX708" s="46">
        <f t="shared" si="497"/>
        <v>0</v>
      </c>
      <c r="AY708" s="46">
        <v>0</v>
      </c>
      <c r="AZ708" s="46">
        <f t="shared" si="535"/>
        <v>0</v>
      </c>
      <c r="BA708" s="46">
        <v>0</v>
      </c>
      <c r="BB708" s="46">
        <f t="shared" si="536"/>
        <v>0</v>
      </c>
      <c r="BC708" s="46">
        <v>0</v>
      </c>
      <c r="BD708" s="46">
        <f t="shared" si="537"/>
        <v>0</v>
      </c>
      <c r="BE708" s="46">
        <v>0</v>
      </c>
      <c r="BF708" s="46">
        <f t="shared" si="538"/>
        <v>0</v>
      </c>
      <c r="BG708" s="46">
        <v>0</v>
      </c>
      <c r="BH708" s="46">
        <f t="shared" si="539"/>
        <v>0</v>
      </c>
      <c r="BI708" s="46">
        <v>0</v>
      </c>
      <c r="BJ708" s="46">
        <f t="shared" si="540"/>
        <v>0</v>
      </c>
      <c r="BK708" s="46">
        <v>0</v>
      </c>
      <c r="BL708" s="46">
        <f t="shared" si="541"/>
        <v>0</v>
      </c>
      <c r="BM708" s="46">
        <v>0</v>
      </c>
      <c r="BN708" s="46">
        <f t="shared" si="542"/>
        <v>0</v>
      </c>
      <c r="BO708" s="46">
        <v>0</v>
      </c>
      <c r="BP708" s="46">
        <f t="shared" si="543"/>
        <v>0</v>
      </c>
      <c r="BQ708" s="46">
        <v>0</v>
      </c>
      <c r="BR708" s="46">
        <f t="shared" si="544"/>
        <v>0</v>
      </c>
      <c r="BS708" s="46">
        <v>0</v>
      </c>
      <c r="BT708" s="46">
        <f t="shared" si="545"/>
        <v>0</v>
      </c>
      <c r="BU708" s="46">
        <v>0</v>
      </c>
      <c r="BV708" s="46">
        <f t="shared" si="546"/>
        <v>0</v>
      </c>
      <c r="BW708" s="46">
        <v>0</v>
      </c>
      <c r="BX708" s="46">
        <f t="shared" si="547"/>
        <v>0</v>
      </c>
      <c r="BY708" s="46">
        <v>0</v>
      </c>
      <c r="BZ708" s="46">
        <f t="shared" si="548"/>
        <v>0</v>
      </c>
      <c r="CA708" s="47">
        <v>0</v>
      </c>
      <c r="CB708" s="46">
        <f t="shared" si="549"/>
        <v>0</v>
      </c>
      <c r="CC708" s="48">
        <v>0</v>
      </c>
      <c r="CD708" s="46">
        <f t="shared" si="550"/>
        <v>0</v>
      </c>
    </row>
    <row r="709" spans="1:123" x14ac:dyDescent="0.25">
      <c r="B709" s="66">
        <v>1210624</v>
      </c>
      <c r="D709" s="67" t="s">
        <v>1990</v>
      </c>
      <c r="E709" s="34" t="s">
        <v>616</v>
      </c>
      <c r="F709" s="34" t="s">
        <v>489</v>
      </c>
      <c r="G709" s="34" t="s">
        <v>597</v>
      </c>
      <c r="H709" s="34" t="s">
        <v>177</v>
      </c>
      <c r="I709" s="34" t="s">
        <v>734</v>
      </c>
      <c r="J709" s="34" t="s">
        <v>60</v>
      </c>
      <c r="K709" s="34" t="s">
        <v>491</v>
      </c>
      <c r="L709" s="34" t="s">
        <v>617</v>
      </c>
      <c r="M709" s="36">
        <v>1.04</v>
      </c>
      <c r="N709" s="69" t="s">
        <v>1991</v>
      </c>
      <c r="O709" s="69" t="s">
        <v>58</v>
      </c>
      <c r="P709" s="37" t="s">
        <v>469</v>
      </c>
      <c r="Q709" s="38">
        <v>2023</v>
      </c>
      <c r="R709" s="39" t="s">
        <v>470</v>
      </c>
      <c r="S709" s="37" t="s">
        <v>471</v>
      </c>
      <c r="T709" s="39" t="s">
        <v>1263</v>
      </c>
      <c r="U709" s="39" t="s">
        <v>1263</v>
      </c>
      <c r="V709" s="39" t="s">
        <v>1263</v>
      </c>
      <c r="W709" s="40" t="s">
        <v>816</v>
      </c>
      <c r="X709" s="40" t="s">
        <v>1989</v>
      </c>
      <c r="AB709" s="43">
        <v>8697520.0975000001</v>
      </c>
      <c r="AC709" s="43">
        <v>5940000</v>
      </c>
      <c r="AG709" s="45">
        <f t="shared" si="528"/>
        <v>8697520.0975000001</v>
      </c>
      <c r="AH709" s="45">
        <f t="shared" si="529"/>
        <v>9044172.9013999999</v>
      </c>
      <c r="AI709" s="45">
        <f t="shared" si="533"/>
        <v>9044172.9013999999</v>
      </c>
      <c r="AJ709" s="46">
        <v>31200</v>
      </c>
      <c r="AK709" s="46">
        <v>46800</v>
      </c>
      <c r="AL709" s="46">
        <f t="shared" si="530"/>
        <v>48672</v>
      </c>
      <c r="AM709" s="46">
        <v>75400</v>
      </c>
      <c r="AN709" s="46">
        <f t="shared" si="534"/>
        <v>78416</v>
      </c>
      <c r="AO709" s="46">
        <v>141700</v>
      </c>
      <c r="AP709" s="46">
        <f t="shared" si="521"/>
        <v>147368</v>
      </c>
      <c r="AQ709" s="46">
        <v>278850</v>
      </c>
      <c r="AR709" s="46">
        <f t="shared" si="522"/>
        <v>290004</v>
      </c>
      <c r="AS709" s="46">
        <v>451425</v>
      </c>
      <c r="AT709" s="46">
        <f t="shared" si="523"/>
        <v>469482</v>
      </c>
      <c r="AU709" s="46">
        <v>641712.5</v>
      </c>
      <c r="AV709" s="46">
        <f t="shared" si="524"/>
        <v>667381</v>
      </c>
      <c r="AW709" s="46">
        <v>3515216.25</v>
      </c>
      <c r="AX709" s="46">
        <f t="shared" si="497"/>
        <v>3655824.9</v>
      </c>
      <c r="AY709" s="46">
        <v>1757608.125</v>
      </c>
      <c r="AZ709" s="46">
        <f t="shared" si="535"/>
        <v>1827912.45</v>
      </c>
      <c r="BA709" s="46">
        <v>878804.0625</v>
      </c>
      <c r="BB709" s="46">
        <f t="shared" si="536"/>
        <v>913956.22499999998</v>
      </c>
      <c r="BC709" s="46">
        <v>878804.16</v>
      </c>
      <c r="BD709" s="46">
        <f t="shared" si="537"/>
        <v>913956.32640000002</v>
      </c>
      <c r="BE709" s="46">
        <v>0</v>
      </c>
      <c r="BF709" s="46">
        <f t="shared" si="538"/>
        <v>0</v>
      </c>
      <c r="BG709" s="46">
        <v>0</v>
      </c>
      <c r="BH709" s="46">
        <f t="shared" si="539"/>
        <v>0</v>
      </c>
      <c r="BI709" s="46">
        <v>0</v>
      </c>
      <c r="BJ709" s="46">
        <f t="shared" si="540"/>
        <v>0</v>
      </c>
      <c r="BK709" s="46">
        <v>0</v>
      </c>
      <c r="BL709" s="46">
        <f t="shared" si="541"/>
        <v>0</v>
      </c>
      <c r="BM709" s="46">
        <v>0</v>
      </c>
      <c r="BN709" s="46">
        <f t="shared" si="542"/>
        <v>0</v>
      </c>
      <c r="BO709" s="46">
        <v>0</v>
      </c>
      <c r="BP709" s="46">
        <f t="shared" si="543"/>
        <v>0</v>
      </c>
      <c r="BQ709" s="46">
        <v>0</v>
      </c>
      <c r="BR709" s="46">
        <f t="shared" si="544"/>
        <v>0</v>
      </c>
      <c r="BS709" s="46">
        <v>0</v>
      </c>
      <c r="BT709" s="46">
        <f t="shared" si="545"/>
        <v>0</v>
      </c>
      <c r="BU709" s="46">
        <v>0</v>
      </c>
      <c r="BV709" s="46">
        <f t="shared" si="546"/>
        <v>0</v>
      </c>
      <c r="BW709" s="46">
        <v>0</v>
      </c>
      <c r="BX709" s="46">
        <f t="shared" si="547"/>
        <v>0</v>
      </c>
      <c r="BY709" s="46">
        <v>0</v>
      </c>
      <c r="BZ709" s="46">
        <f t="shared" si="548"/>
        <v>0</v>
      </c>
      <c r="CA709" s="47">
        <v>0</v>
      </c>
      <c r="CB709" s="46">
        <f t="shared" si="549"/>
        <v>0</v>
      </c>
      <c r="CC709" s="48">
        <v>0</v>
      </c>
      <c r="CD709" s="46">
        <f t="shared" si="550"/>
        <v>0</v>
      </c>
    </row>
    <row r="710" spans="1:123" x14ac:dyDescent="0.25">
      <c r="B710" s="66">
        <v>1210626</v>
      </c>
      <c r="D710" s="67" t="s">
        <v>1992</v>
      </c>
      <c r="E710" s="34" t="s">
        <v>616</v>
      </c>
      <c r="F710" s="34" t="s">
        <v>489</v>
      </c>
      <c r="G710" s="34" t="s">
        <v>597</v>
      </c>
      <c r="H710" s="34" t="s">
        <v>177</v>
      </c>
      <c r="I710" s="34" t="s">
        <v>734</v>
      </c>
      <c r="J710" s="34" t="s">
        <v>60</v>
      </c>
      <c r="K710" s="34" t="s">
        <v>491</v>
      </c>
      <c r="L710" s="34" t="s">
        <v>617</v>
      </c>
      <c r="M710" s="36">
        <v>1.04</v>
      </c>
      <c r="N710" s="69" t="s">
        <v>1988</v>
      </c>
      <c r="O710" s="69" t="s">
        <v>58</v>
      </c>
      <c r="P710" s="37" t="s">
        <v>469</v>
      </c>
      <c r="Q710" s="38">
        <v>2023</v>
      </c>
      <c r="R710" s="39" t="s">
        <v>470</v>
      </c>
      <c r="S710" s="37" t="s">
        <v>471</v>
      </c>
      <c r="T710" s="39" t="s">
        <v>1263</v>
      </c>
      <c r="U710" s="39" t="s">
        <v>1263</v>
      </c>
      <c r="V710" s="39" t="s">
        <v>1263</v>
      </c>
      <c r="W710" s="40" t="s">
        <v>816</v>
      </c>
      <c r="X710" s="40" t="s">
        <v>1989</v>
      </c>
      <c r="AB710" s="43">
        <v>12838800.52</v>
      </c>
      <c r="AC710" s="43">
        <v>8148000</v>
      </c>
      <c r="AG710" s="45">
        <f t="shared" si="528"/>
        <v>12838800.52</v>
      </c>
      <c r="AH710" s="45">
        <f t="shared" si="529"/>
        <v>13344032.5408</v>
      </c>
      <c r="AI710" s="45">
        <f t="shared" si="533"/>
        <v>13344032.5408</v>
      </c>
      <c r="AJ710" s="46">
        <v>208000</v>
      </c>
      <c r="AK710" s="46">
        <v>312000</v>
      </c>
      <c r="AL710" s="46">
        <f t="shared" si="530"/>
        <v>324480</v>
      </c>
      <c r="AM710" s="46">
        <v>572000</v>
      </c>
      <c r="AN710" s="46">
        <f t="shared" si="534"/>
        <v>594880</v>
      </c>
      <c r="AO710" s="46">
        <v>5873400</v>
      </c>
      <c r="AP710" s="46">
        <f t="shared" si="521"/>
        <v>6108336</v>
      </c>
      <c r="AQ710" s="46">
        <v>2936700</v>
      </c>
      <c r="AR710" s="46">
        <f t="shared" si="522"/>
        <v>3054168</v>
      </c>
      <c r="AS710" s="46">
        <v>1468350</v>
      </c>
      <c r="AT710" s="46">
        <f t="shared" si="523"/>
        <v>1527084</v>
      </c>
      <c r="AU710" s="46">
        <v>734175</v>
      </c>
      <c r="AV710" s="46">
        <f t="shared" si="524"/>
        <v>763542</v>
      </c>
      <c r="AW710" s="46">
        <v>734175.52</v>
      </c>
      <c r="AX710" s="46">
        <f t="shared" si="497"/>
        <v>763542.54080000008</v>
      </c>
      <c r="AY710" s="46">
        <v>0</v>
      </c>
      <c r="AZ710" s="46">
        <f t="shared" si="535"/>
        <v>0</v>
      </c>
      <c r="BA710" s="46">
        <v>0</v>
      </c>
      <c r="BB710" s="46">
        <f t="shared" si="536"/>
        <v>0</v>
      </c>
      <c r="BC710" s="46">
        <v>0</v>
      </c>
      <c r="BD710" s="46">
        <f t="shared" si="537"/>
        <v>0</v>
      </c>
      <c r="BE710" s="46">
        <v>0</v>
      </c>
      <c r="BF710" s="46">
        <f t="shared" si="538"/>
        <v>0</v>
      </c>
      <c r="BG710" s="46">
        <v>0</v>
      </c>
      <c r="BH710" s="46">
        <f t="shared" si="539"/>
        <v>0</v>
      </c>
      <c r="BI710" s="46">
        <v>0</v>
      </c>
      <c r="BJ710" s="46">
        <f t="shared" si="540"/>
        <v>0</v>
      </c>
      <c r="BK710" s="46">
        <v>0</v>
      </c>
      <c r="BL710" s="46">
        <f t="shared" si="541"/>
        <v>0</v>
      </c>
      <c r="BM710" s="46">
        <v>0</v>
      </c>
      <c r="BN710" s="46">
        <f t="shared" si="542"/>
        <v>0</v>
      </c>
      <c r="BO710" s="46">
        <v>0</v>
      </c>
      <c r="BP710" s="46">
        <f t="shared" si="543"/>
        <v>0</v>
      </c>
      <c r="BQ710" s="46">
        <v>0</v>
      </c>
      <c r="BR710" s="46">
        <f t="shared" si="544"/>
        <v>0</v>
      </c>
      <c r="BS710" s="46">
        <v>0</v>
      </c>
      <c r="BT710" s="46">
        <f t="shared" si="545"/>
        <v>0</v>
      </c>
      <c r="BU710" s="46">
        <v>0</v>
      </c>
      <c r="BV710" s="46">
        <f t="shared" si="546"/>
        <v>0</v>
      </c>
      <c r="BW710" s="46">
        <v>0</v>
      </c>
      <c r="BX710" s="46">
        <f t="shared" si="547"/>
        <v>0</v>
      </c>
      <c r="BY710" s="46">
        <v>0</v>
      </c>
      <c r="BZ710" s="46">
        <f t="shared" si="548"/>
        <v>0</v>
      </c>
      <c r="CA710" s="47">
        <v>0</v>
      </c>
      <c r="CB710" s="46">
        <f t="shared" si="549"/>
        <v>0</v>
      </c>
      <c r="CC710" s="48">
        <v>0</v>
      </c>
      <c r="CD710" s="46">
        <f t="shared" si="550"/>
        <v>0</v>
      </c>
    </row>
    <row r="711" spans="1:123" x14ac:dyDescent="0.25">
      <c r="B711" s="66">
        <v>1210628</v>
      </c>
      <c r="D711" s="67" t="s">
        <v>1993</v>
      </c>
      <c r="E711" s="34" t="s">
        <v>616</v>
      </c>
      <c r="F711" s="34" t="s">
        <v>489</v>
      </c>
      <c r="G711" s="34" t="s">
        <v>597</v>
      </c>
      <c r="H711" s="34" t="s">
        <v>177</v>
      </c>
      <c r="I711" s="34" t="s">
        <v>734</v>
      </c>
      <c r="J711" s="34" t="s">
        <v>60</v>
      </c>
      <c r="K711" s="34" t="s">
        <v>491</v>
      </c>
      <c r="L711" s="34" t="s">
        <v>617</v>
      </c>
      <c r="M711" s="36">
        <v>1.04</v>
      </c>
      <c r="N711" s="69" t="s">
        <v>1988</v>
      </c>
      <c r="O711" s="69" t="s">
        <v>58</v>
      </c>
      <c r="P711" s="37" t="s">
        <v>469</v>
      </c>
      <c r="Q711" s="38">
        <v>2023</v>
      </c>
      <c r="R711" s="39" t="s">
        <v>470</v>
      </c>
      <c r="S711" s="37" t="s">
        <v>471</v>
      </c>
      <c r="T711" s="39" t="s">
        <v>1263</v>
      </c>
      <c r="U711" s="39" t="s">
        <v>1263</v>
      </c>
      <c r="V711" s="39" t="s">
        <v>1263</v>
      </c>
      <c r="W711" s="40" t="s">
        <v>816</v>
      </c>
      <c r="X711" s="40" t="s">
        <v>1989</v>
      </c>
      <c r="AB711" s="43">
        <v>2662400</v>
      </c>
      <c r="AC711" s="43">
        <v>1660000</v>
      </c>
      <c r="AG711" s="45">
        <f t="shared" si="528"/>
        <v>2662400</v>
      </c>
      <c r="AH711" s="45">
        <f t="shared" si="529"/>
        <v>2764736</v>
      </c>
      <c r="AI711" s="45">
        <f t="shared" si="533"/>
        <v>2764736</v>
      </c>
      <c r="AJ711" s="46">
        <v>104000</v>
      </c>
      <c r="AK711" s="46">
        <v>364000</v>
      </c>
      <c r="AL711" s="46">
        <f t="shared" si="530"/>
        <v>378560</v>
      </c>
      <c r="AM711" s="46">
        <v>598000</v>
      </c>
      <c r="AN711" s="46">
        <f t="shared" si="534"/>
        <v>621920</v>
      </c>
      <c r="AO711" s="46">
        <v>798200</v>
      </c>
      <c r="AP711" s="46">
        <f t="shared" si="521"/>
        <v>830128</v>
      </c>
      <c r="AQ711" s="46">
        <v>399100</v>
      </c>
      <c r="AR711" s="46">
        <f t="shared" si="522"/>
        <v>415064</v>
      </c>
      <c r="AS711" s="46">
        <v>399100</v>
      </c>
      <c r="AT711" s="46">
        <f t="shared" si="523"/>
        <v>415064</v>
      </c>
      <c r="AU711" s="46">
        <v>0</v>
      </c>
      <c r="AV711" s="46">
        <f t="shared" si="524"/>
        <v>0</v>
      </c>
      <c r="AW711" s="46">
        <v>0</v>
      </c>
      <c r="AX711" s="46">
        <f t="shared" si="497"/>
        <v>0</v>
      </c>
      <c r="AY711" s="46">
        <v>0</v>
      </c>
      <c r="AZ711" s="46">
        <f t="shared" si="535"/>
        <v>0</v>
      </c>
      <c r="BA711" s="46">
        <v>0</v>
      </c>
      <c r="BB711" s="46">
        <f t="shared" si="536"/>
        <v>0</v>
      </c>
      <c r="BC711" s="46">
        <v>0</v>
      </c>
      <c r="BD711" s="46">
        <f t="shared" si="537"/>
        <v>0</v>
      </c>
      <c r="BE711" s="46">
        <v>0</v>
      </c>
      <c r="BF711" s="46">
        <f t="shared" si="538"/>
        <v>0</v>
      </c>
      <c r="BG711" s="46">
        <v>0</v>
      </c>
      <c r="BH711" s="46">
        <f t="shared" si="539"/>
        <v>0</v>
      </c>
      <c r="BI711" s="46">
        <v>0</v>
      </c>
      <c r="BJ711" s="46">
        <f t="shared" si="540"/>
        <v>0</v>
      </c>
      <c r="BK711" s="46">
        <v>0</v>
      </c>
      <c r="BL711" s="46">
        <f t="shared" si="541"/>
        <v>0</v>
      </c>
      <c r="BM711" s="46">
        <v>0</v>
      </c>
      <c r="BN711" s="46">
        <f t="shared" si="542"/>
        <v>0</v>
      </c>
      <c r="BO711" s="46">
        <v>0</v>
      </c>
      <c r="BP711" s="46">
        <f t="shared" si="543"/>
        <v>0</v>
      </c>
      <c r="BQ711" s="46">
        <v>0</v>
      </c>
      <c r="BR711" s="46">
        <f t="shared" si="544"/>
        <v>0</v>
      </c>
      <c r="BS711" s="46">
        <v>0</v>
      </c>
      <c r="BT711" s="46">
        <f t="shared" si="545"/>
        <v>0</v>
      </c>
      <c r="BU711" s="46">
        <v>0</v>
      </c>
      <c r="BV711" s="46">
        <f t="shared" si="546"/>
        <v>0</v>
      </c>
      <c r="BW711" s="46">
        <v>0</v>
      </c>
      <c r="BX711" s="46">
        <f t="shared" si="547"/>
        <v>0</v>
      </c>
      <c r="BY711" s="46">
        <v>0</v>
      </c>
      <c r="BZ711" s="46">
        <f t="shared" si="548"/>
        <v>0</v>
      </c>
      <c r="CA711" s="47">
        <v>0</v>
      </c>
      <c r="CB711" s="46">
        <f t="shared" si="549"/>
        <v>0</v>
      </c>
      <c r="CC711" s="48">
        <v>0</v>
      </c>
      <c r="CD711" s="46">
        <f t="shared" si="550"/>
        <v>0</v>
      </c>
    </row>
    <row r="712" spans="1:123" x14ac:dyDescent="0.25">
      <c r="B712" s="66">
        <v>1320002</v>
      </c>
      <c r="D712" s="67" t="s">
        <v>1994</v>
      </c>
      <c r="E712" s="34" t="s">
        <v>901</v>
      </c>
      <c r="F712" s="34" t="s">
        <v>944</v>
      </c>
      <c r="G712" s="34" t="s">
        <v>463</v>
      </c>
      <c r="H712" s="34" t="s">
        <v>177</v>
      </c>
      <c r="I712" s="34" t="s">
        <v>734</v>
      </c>
      <c r="J712" s="34" t="s">
        <v>1995</v>
      </c>
      <c r="K712" s="34" t="s">
        <v>692</v>
      </c>
      <c r="L712" s="34" t="s">
        <v>617</v>
      </c>
      <c r="M712" s="36">
        <v>1.04</v>
      </c>
      <c r="N712" s="69" t="s">
        <v>586</v>
      </c>
      <c r="O712" s="69" t="s">
        <v>58</v>
      </c>
      <c r="P712" s="37" t="s">
        <v>469</v>
      </c>
      <c r="Q712" s="38">
        <v>2023</v>
      </c>
      <c r="R712" s="39" t="s">
        <v>470</v>
      </c>
      <c r="S712" s="37" t="s">
        <v>471</v>
      </c>
      <c r="T712" s="39" t="s">
        <v>1263</v>
      </c>
      <c r="U712" s="39" t="s">
        <v>1263</v>
      </c>
      <c r="V712" s="39" t="s">
        <v>1263</v>
      </c>
      <c r="W712" s="40" t="s">
        <v>946</v>
      </c>
      <c r="X712" s="40" t="s">
        <v>1989</v>
      </c>
      <c r="AB712" s="43">
        <v>3328000</v>
      </c>
      <c r="AC712" s="43">
        <v>0</v>
      </c>
      <c r="AG712" s="45">
        <f t="shared" si="528"/>
        <v>3328000</v>
      </c>
      <c r="AH712" s="45">
        <f t="shared" si="529"/>
        <v>3459040</v>
      </c>
      <c r="AI712" s="45">
        <f t="shared" si="533"/>
        <v>3459040</v>
      </c>
      <c r="AJ712" s="46">
        <v>52000</v>
      </c>
      <c r="AK712" s="46">
        <v>130000</v>
      </c>
      <c r="AL712" s="46">
        <f t="shared" si="530"/>
        <v>135200</v>
      </c>
      <c r="AM712" s="46">
        <v>156000</v>
      </c>
      <c r="AN712" s="46">
        <f t="shared" si="534"/>
        <v>162240</v>
      </c>
      <c r="AO712" s="46">
        <v>780000</v>
      </c>
      <c r="AP712" s="46">
        <f t="shared" si="521"/>
        <v>811200</v>
      </c>
      <c r="AQ712" s="46">
        <v>1040000</v>
      </c>
      <c r="AR712" s="46">
        <f t="shared" si="522"/>
        <v>1081600</v>
      </c>
      <c r="AS712" s="46">
        <v>585000</v>
      </c>
      <c r="AT712" s="46">
        <f t="shared" si="523"/>
        <v>608400</v>
      </c>
      <c r="AU712" s="46">
        <v>585000</v>
      </c>
      <c r="AV712" s="46">
        <f t="shared" si="524"/>
        <v>608400</v>
      </c>
      <c r="AW712" s="46">
        <v>0</v>
      </c>
      <c r="AX712" s="46">
        <f t="shared" si="497"/>
        <v>0</v>
      </c>
      <c r="AY712" s="46">
        <v>0</v>
      </c>
      <c r="AZ712" s="46">
        <f t="shared" si="535"/>
        <v>0</v>
      </c>
      <c r="BA712" s="46">
        <v>0</v>
      </c>
      <c r="BB712" s="46">
        <f t="shared" si="536"/>
        <v>0</v>
      </c>
      <c r="BC712" s="46">
        <v>0</v>
      </c>
      <c r="BD712" s="46">
        <f t="shared" si="537"/>
        <v>0</v>
      </c>
      <c r="BE712" s="46">
        <v>0</v>
      </c>
      <c r="BF712" s="46">
        <f t="shared" si="538"/>
        <v>0</v>
      </c>
      <c r="BG712" s="46">
        <v>0</v>
      </c>
      <c r="BH712" s="46">
        <f t="shared" si="539"/>
        <v>0</v>
      </c>
      <c r="BI712" s="46">
        <v>0</v>
      </c>
      <c r="BJ712" s="46">
        <f t="shared" si="540"/>
        <v>0</v>
      </c>
      <c r="BK712" s="46">
        <v>0</v>
      </c>
      <c r="BL712" s="46">
        <f t="shared" si="541"/>
        <v>0</v>
      </c>
      <c r="BM712" s="46">
        <v>0</v>
      </c>
      <c r="BN712" s="46">
        <f t="shared" si="542"/>
        <v>0</v>
      </c>
      <c r="BO712" s="46">
        <v>0</v>
      </c>
      <c r="BP712" s="46">
        <f t="shared" si="543"/>
        <v>0</v>
      </c>
      <c r="BQ712" s="46">
        <v>0</v>
      </c>
      <c r="BR712" s="46">
        <f t="shared" si="544"/>
        <v>0</v>
      </c>
      <c r="BS712" s="46">
        <v>0</v>
      </c>
      <c r="BT712" s="46">
        <f t="shared" si="545"/>
        <v>0</v>
      </c>
      <c r="BU712" s="46">
        <v>0</v>
      </c>
      <c r="BV712" s="46">
        <f t="shared" si="546"/>
        <v>0</v>
      </c>
      <c r="BW712" s="46">
        <v>0</v>
      </c>
      <c r="BX712" s="46">
        <f t="shared" si="547"/>
        <v>0</v>
      </c>
      <c r="BY712" s="46">
        <v>0</v>
      </c>
      <c r="BZ712" s="46">
        <f t="shared" si="548"/>
        <v>0</v>
      </c>
      <c r="CA712" s="47">
        <v>0</v>
      </c>
      <c r="CB712" s="46">
        <f t="shared" si="549"/>
        <v>0</v>
      </c>
      <c r="CC712" s="48">
        <v>0</v>
      </c>
      <c r="CD712" s="46">
        <f t="shared" si="550"/>
        <v>0</v>
      </c>
    </row>
    <row r="713" spans="1:123" x14ac:dyDescent="0.25">
      <c r="B713" s="66">
        <v>1320004</v>
      </c>
      <c r="D713" s="67" t="s">
        <v>1997</v>
      </c>
      <c r="E713" s="34" t="s">
        <v>901</v>
      </c>
      <c r="F713" s="34" t="s">
        <v>944</v>
      </c>
      <c r="G713" s="34" t="s">
        <v>463</v>
      </c>
      <c r="H713" s="34" t="s">
        <v>177</v>
      </c>
      <c r="I713" s="34" t="s">
        <v>734</v>
      </c>
      <c r="J713" s="34" t="s">
        <v>90</v>
      </c>
      <c r="K713" s="34" t="s">
        <v>695</v>
      </c>
      <c r="L713" s="34" t="s">
        <v>617</v>
      </c>
      <c r="M713" s="36">
        <v>1.04</v>
      </c>
      <c r="N713" s="69" t="s">
        <v>468</v>
      </c>
      <c r="O713" s="69" t="s">
        <v>58</v>
      </c>
      <c r="P713" s="37" t="s">
        <v>469</v>
      </c>
      <c r="Q713" s="38">
        <v>2023</v>
      </c>
      <c r="R713" s="39" t="s">
        <v>470</v>
      </c>
      <c r="S713" s="37" t="s">
        <v>471</v>
      </c>
      <c r="T713" s="39" t="s">
        <v>1263</v>
      </c>
      <c r="U713" s="39" t="s">
        <v>1263</v>
      </c>
      <c r="V713" s="39" t="s">
        <v>1263</v>
      </c>
      <c r="W713" s="40" t="s">
        <v>946</v>
      </c>
      <c r="X713" s="40" t="s">
        <v>1989</v>
      </c>
      <c r="AB713" s="43">
        <v>15600000.036562501</v>
      </c>
      <c r="AC713" s="43">
        <v>0</v>
      </c>
      <c r="AG713" s="45">
        <f t="shared" si="528"/>
        <v>15600000.036562501</v>
      </c>
      <c r="AH713" s="45">
        <f t="shared" si="529"/>
        <v>16224000.038024999</v>
      </c>
      <c r="AI713" s="45">
        <f t="shared" si="533"/>
        <v>16224000.038024999</v>
      </c>
      <c r="AJ713" s="46">
        <v>0</v>
      </c>
      <c r="AK713" s="46">
        <v>0</v>
      </c>
      <c r="AL713" s="46">
        <f t="shared" si="530"/>
        <v>0</v>
      </c>
      <c r="AM713" s="46">
        <v>520000</v>
      </c>
      <c r="AN713" s="46">
        <f t="shared" si="534"/>
        <v>540800</v>
      </c>
      <c r="AO713" s="46">
        <v>780000</v>
      </c>
      <c r="AP713" s="46">
        <f t="shared" si="521"/>
        <v>811200</v>
      </c>
      <c r="AQ713" s="46">
        <v>910000</v>
      </c>
      <c r="AR713" s="46">
        <f t="shared" si="522"/>
        <v>946400</v>
      </c>
      <c r="AS713" s="46">
        <v>975000</v>
      </c>
      <c r="AT713" s="46">
        <f t="shared" si="523"/>
        <v>1014000</v>
      </c>
      <c r="AU713" s="46">
        <v>1007500</v>
      </c>
      <c r="AV713" s="46">
        <f t="shared" si="524"/>
        <v>1047800</v>
      </c>
      <c r="AW713" s="46">
        <v>1023750</v>
      </c>
      <c r="AX713" s="46">
        <f t="shared" si="497"/>
        <v>1064700</v>
      </c>
      <c r="AY713" s="46">
        <v>1031875</v>
      </c>
      <c r="AZ713" s="46">
        <f t="shared" si="535"/>
        <v>1073150</v>
      </c>
      <c r="BA713" s="46">
        <v>1035937.5</v>
      </c>
      <c r="BB713" s="46">
        <f t="shared" si="536"/>
        <v>1077375</v>
      </c>
      <c r="BC713" s="46">
        <v>1037968.75</v>
      </c>
      <c r="BD713" s="46">
        <f t="shared" si="537"/>
        <v>1079487.5</v>
      </c>
      <c r="BE713" s="46">
        <v>1038984.375</v>
      </c>
      <c r="BF713" s="46">
        <f t="shared" si="538"/>
        <v>1080543.75</v>
      </c>
      <c r="BG713" s="46">
        <v>1039492.1875</v>
      </c>
      <c r="BH713" s="46">
        <f t="shared" si="539"/>
        <v>1081071.875</v>
      </c>
      <c r="BI713" s="46">
        <v>1559746.09375</v>
      </c>
      <c r="BJ713" s="46">
        <f t="shared" si="540"/>
        <v>1622135.9375</v>
      </c>
      <c r="BK713" s="46">
        <v>1819873.046875</v>
      </c>
      <c r="BL713" s="46">
        <f t="shared" si="541"/>
        <v>1892667.96875</v>
      </c>
      <c r="BM713" s="46">
        <v>909936.5234375</v>
      </c>
      <c r="BN713" s="46">
        <f t="shared" si="542"/>
        <v>946333.984375</v>
      </c>
      <c r="BO713" s="46">
        <v>909936.56</v>
      </c>
      <c r="BP713" s="46">
        <f t="shared" si="543"/>
        <v>946334.02240000013</v>
      </c>
      <c r="BQ713" s="46">
        <v>0</v>
      </c>
      <c r="BR713" s="46">
        <f t="shared" si="544"/>
        <v>0</v>
      </c>
      <c r="BS713" s="46">
        <v>0</v>
      </c>
      <c r="BT713" s="46">
        <f t="shared" si="545"/>
        <v>0</v>
      </c>
      <c r="BU713" s="46">
        <v>0</v>
      </c>
      <c r="BV713" s="46">
        <f t="shared" si="546"/>
        <v>0</v>
      </c>
      <c r="BW713" s="46">
        <v>0</v>
      </c>
      <c r="BX713" s="46">
        <f t="shared" si="547"/>
        <v>0</v>
      </c>
      <c r="BY713" s="46">
        <v>0</v>
      </c>
      <c r="BZ713" s="46">
        <f t="shared" si="548"/>
        <v>0</v>
      </c>
      <c r="CA713" s="47">
        <v>0</v>
      </c>
      <c r="CB713" s="46">
        <f t="shared" si="549"/>
        <v>0</v>
      </c>
      <c r="CC713" s="48">
        <v>0</v>
      </c>
      <c r="CD713" s="46">
        <f t="shared" si="550"/>
        <v>0</v>
      </c>
    </row>
    <row r="714" spans="1:123" x14ac:dyDescent="0.25">
      <c r="B714" s="66">
        <v>1520031</v>
      </c>
      <c r="D714" s="67" t="s">
        <v>1999</v>
      </c>
      <c r="E714" s="34" t="s">
        <v>583</v>
      </c>
      <c r="F714" s="34" t="s">
        <v>604</v>
      </c>
      <c r="G714" s="34" t="s">
        <v>479</v>
      </c>
      <c r="H714" s="34" t="s">
        <v>2000</v>
      </c>
      <c r="I714" s="34" t="s">
        <v>806</v>
      </c>
      <c r="J714" s="34" t="s">
        <v>2000</v>
      </c>
      <c r="K714" s="34" t="s">
        <v>466</v>
      </c>
      <c r="L714" s="34" t="s">
        <v>467</v>
      </c>
      <c r="M714" s="36">
        <v>1.04</v>
      </c>
      <c r="N714" s="69" t="s">
        <v>468</v>
      </c>
      <c r="O714" s="69" t="s">
        <v>58</v>
      </c>
      <c r="P714" s="37" t="s">
        <v>469</v>
      </c>
      <c r="Q714" s="38">
        <v>2023</v>
      </c>
      <c r="R714" s="39" t="s">
        <v>470</v>
      </c>
      <c r="S714" s="37" t="s">
        <v>471</v>
      </c>
      <c r="T714" s="39" t="s">
        <v>1263</v>
      </c>
      <c r="U714" s="39" t="s">
        <v>1263</v>
      </c>
      <c r="V714" s="39" t="s">
        <v>1263</v>
      </c>
      <c r="W714" s="40" t="s">
        <v>1116</v>
      </c>
      <c r="X714" s="40" t="s">
        <v>1989</v>
      </c>
      <c r="AB714" s="43">
        <v>8320000</v>
      </c>
      <c r="AC714" s="43">
        <v>0</v>
      </c>
      <c r="AG714" s="45">
        <f t="shared" si="528"/>
        <v>8320000</v>
      </c>
      <c r="AH714" s="45">
        <f t="shared" si="529"/>
        <v>8652800</v>
      </c>
      <c r="AI714" s="45">
        <f t="shared" si="533"/>
        <v>8652800</v>
      </c>
      <c r="AJ714" s="46">
        <v>0</v>
      </c>
      <c r="AK714" s="46">
        <v>0</v>
      </c>
      <c r="AL714" s="46">
        <f t="shared" si="530"/>
        <v>0</v>
      </c>
      <c r="AM714" s="46">
        <v>0</v>
      </c>
      <c r="AN714" s="46">
        <f t="shared" si="534"/>
        <v>0</v>
      </c>
      <c r="AO714" s="46">
        <v>0</v>
      </c>
      <c r="AP714" s="46">
        <f t="shared" si="521"/>
        <v>0</v>
      </c>
      <c r="AQ714" s="46">
        <v>520000</v>
      </c>
      <c r="AR714" s="46">
        <f t="shared" si="522"/>
        <v>540800</v>
      </c>
      <c r="AS714" s="46">
        <v>520000</v>
      </c>
      <c r="AT714" s="46">
        <f t="shared" si="523"/>
        <v>540800</v>
      </c>
      <c r="AU714" s="46">
        <v>2600000</v>
      </c>
      <c r="AV714" s="46">
        <f t="shared" si="524"/>
        <v>2704000</v>
      </c>
      <c r="AW714" s="46">
        <v>2600000</v>
      </c>
      <c r="AX714" s="46">
        <f t="shared" si="497"/>
        <v>2704000</v>
      </c>
      <c r="AY714" s="46">
        <v>2080000</v>
      </c>
      <c r="AZ714" s="46">
        <f t="shared" si="535"/>
        <v>2163200</v>
      </c>
      <c r="BA714" s="46">
        <v>0</v>
      </c>
      <c r="BB714" s="46">
        <f t="shared" si="536"/>
        <v>0</v>
      </c>
      <c r="BC714" s="46">
        <v>0</v>
      </c>
      <c r="BD714" s="46">
        <f t="shared" si="537"/>
        <v>0</v>
      </c>
      <c r="BE714" s="46">
        <v>0</v>
      </c>
      <c r="BF714" s="46">
        <f t="shared" si="538"/>
        <v>0</v>
      </c>
      <c r="BG714" s="46">
        <v>0</v>
      </c>
      <c r="BH714" s="46">
        <f t="shared" si="539"/>
        <v>0</v>
      </c>
      <c r="BI714" s="46">
        <v>0</v>
      </c>
      <c r="BJ714" s="46">
        <f t="shared" si="540"/>
        <v>0</v>
      </c>
      <c r="BK714" s="46">
        <v>0</v>
      </c>
      <c r="BL714" s="46">
        <f t="shared" si="541"/>
        <v>0</v>
      </c>
      <c r="BM714" s="46">
        <v>0</v>
      </c>
      <c r="BN714" s="46">
        <f t="shared" si="542"/>
        <v>0</v>
      </c>
      <c r="BO714" s="46">
        <v>0</v>
      </c>
      <c r="BP714" s="46">
        <f t="shared" si="543"/>
        <v>0</v>
      </c>
      <c r="BQ714" s="46">
        <v>0</v>
      </c>
      <c r="BR714" s="46">
        <f t="shared" si="544"/>
        <v>0</v>
      </c>
      <c r="BS714" s="46">
        <v>0</v>
      </c>
      <c r="BT714" s="46">
        <f t="shared" si="545"/>
        <v>0</v>
      </c>
      <c r="BU714" s="46">
        <v>0</v>
      </c>
      <c r="BV714" s="46">
        <f t="shared" si="546"/>
        <v>0</v>
      </c>
      <c r="BW714" s="46">
        <v>0</v>
      </c>
      <c r="BX714" s="46">
        <f t="shared" si="547"/>
        <v>0</v>
      </c>
      <c r="BY714" s="46">
        <v>0</v>
      </c>
      <c r="BZ714" s="46">
        <f t="shared" si="548"/>
        <v>0</v>
      </c>
      <c r="CA714" s="47">
        <v>0</v>
      </c>
      <c r="CB714" s="46">
        <f t="shared" si="549"/>
        <v>0</v>
      </c>
      <c r="CC714" s="48">
        <v>0</v>
      </c>
      <c r="CD714" s="46">
        <f t="shared" si="550"/>
        <v>0</v>
      </c>
    </row>
    <row r="715" spans="1:123" x14ac:dyDescent="0.25">
      <c r="B715" s="66">
        <v>1570015</v>
      </c>
      <c r="D715" s="67" t="s">
        <v>2001</v>
      </c>
      <c r="E715" s="34" t="s">
        <v>863</v>
      </c>
      <c r="F715" s="34" t="s">
        <v>604</v>
      </c>
      <c r="G715" s="34" t="s">
        <v>463</v>
      </c>
      <c r="H715" s="34" t="s">
        <v>2002</v>
      </c>
      <c r="I715" s="34" t="s">
        <v>806</v>
      </c>
      <c r="J715" s="34" t="s">
        <v>2002</v>
      </c>
      <c r="K715" s="34" t="s">
        <v>466</v>
      </c>
      <c r="L715" s="34" t="s">
        <v>492</v>
      </c>
      <c r="M715" s="36">
        <v>1.04</v>
      </c>
      <c r="N715" s="69" t="s">
        <v>468</v>
      </c>
      <c r="O715" s="69" t="s">
        <v>58</v>
      </c>
      <c r="P715" s="37" t="s">
        <v>469</v>
      </c>
      <c r="Q715" s="38">
        <v>2023</v>
      </c>
      <c r="R715" s="39" t="s">
        <v>470</v>
      </c>
      <c r="S715" s="37" t="s">
        <v>471</v>
      </c>
      <c r="T715" s="39" t="s">
        <v>1263</v>
      </c>
      <c r="U715" s="39" t="s">
        <v>1263</v>
      </c>
      <c r="V715" s="39" t="s">
        <v>1263</v>
      </c>
      <c r="W715" s="40" t="s">
        <v>1116</v>
      </c>
      <c r="X715" s="40" t="s">
        <v>1989</v>
      </c>
      <c r="AB715" s="43">
        <v>2700000</v>
      </c>
      <c r="AC715" s="43">
        <v>0</v>
      </c>
      <c r="AG715" s="45">
        <f t="shared" si="528"/>
        <v>2700000</v>
      </c>
      <c r="AH715" s="45">
        <f t="shared" si="529"/>
        <v>2808000</v>
      </c>
      <c r="AI715" s="45">
        <f t="shared" si="533"/>
        <v>2808000</v>
      </c>
      <c r="AJ715" s="46">
        <v>0</v>
      </c>
      <c r="AK715" s="46">
        <v>0</v>
      </c>
      <c r="AL715" s="46">
        <f t="shared" si="530"/>
        <v>0</v>
      </c>
      <c r="AM715" s="46">
        <v>900000</v>
      </c>
      <c r="AN715" s="46">
        <f t="shared" si="534"/>
        <v>936000</v>
      </c>
      <c r="AO715" s="46">
        <v>1800000</v>
      </c>
      <c r="AP715" s="46">
        <f t="shared" si="521"/>
        <v>1872000</v>
      </c>
      <c r="AQ715" s="46">
        <v>0</v>
      </c>
      <c r="AR715" s="46">
        <f t="shared" si="522"/>
        <v>0</v>
      </c>
      <c r="AS715" s="46">
        <v>0</v>
      </c>
      <c r="AT715" s="46">
        <f t="shared" si="523"/>
        <v>0</v>
      </c>
      <c r="AU715" s="46">
        <v>0</v>
      </c>
      <c r="AV715" s="46">
        <f t="shared" si="524"/>
        <v>0</v>
      </c>
      <c r="AW715" s="46">
        <v>0</v>
      </c>
      <c r="AX715" s="46">
        <f t="shared" si="497"/>
        <v>0</v>
      </c>
      <c r="AY715" s="46">
        <v>0</v>
      </c>
      <c r="AZ715" s="46">
        <f t="shared" si="535"/>
        <v>0</v>
      </c>
      <c r="BA715" s="46">
        <v>0</v>
      </c>
      <c r="BB715" s="46">
        <f t="shared" si="536"/>
        <v>0</v>
      </c>
      <c r="BC715" s="46">
        <v>0</v>
      </c>
      <c r="BD715" s="46">
        <f t="shared" si="537"/>
        <v>0</v>
      </c>
      <c r="BE715" s="46">
        <v>0</v>
      </c>
      <c r="BF715" s="46">
        <f t="shared" si="538"/>
        <v>0</v>
      </c>
      <c r="BG715" s="46">
        <v>0</v>
      </c>
      <c r="BH715" s="46">
        <f t="shared" si="539"/>
        <v>0</v>
      </c>
      <c r="BI715" s="46">
        <v>0</v>
      </c>
      <c r="BJ715" s="46">
        <f t="shared" si="540"/>
        <v>0</v>
      </c>
      <c r="BK715" s="46">
        <v>0</v>
      </c>
      <c r="BL715" s="46">
        <f t="shared" si="541"/>
        <v>0</v>
      </c>
      <c r="BM715" s="46">
        <v>0</v>
      </c>
      <c r="BN715" s="46">
        <f t="shared" si="542"/>
        <v>0</v>
      </c>
      <c r="BO715" s="46">
        <v>0</v>
      </c>
      <c r="BP715" s="46">
        <f t="shared" si="543"/>
        <v>0</v>
      </c>
      <c r="BQ715" s="46">
        <v>0</v>
      </c>
      <c r="BR715" s="46">
        <f t="shared" si="544"/>
        <v>0</v>
      </c>
      <c r="BS715" s="46">
        <v>0</v>
      </c>
      <c r="BT715" s="46">
        <f t="shared" si="545"/>
        <v>0</v>
      </c>
      <c r="BU715" s="46">
        <v>0</v>
      </c>
      <c r="BV715" s="46">
        <f t="shared" si="546"/>
        <v>0</v>
      </c>
      <c r="BW715" s="46">
        <v>0</v>
      </c>
      <c r="BX715" s="46">
        <f t="shared" si="547"/>
        <v>0</v>
      </c>
      <c r="BY715" s="46">
        <v>0</v>
      </c>
      <c r="BZ715" s="46">
        <f t="shared" si="548"/>
        <v>0</v>
      </c>
      <c r="CA715" s="47">
        <v>0</v>
      </c>
      <c r="CB715" s="46">
        <f t="shared" si="549"/>
        <v>0</v>
      </c>
      <c r="CC715" s="48">
        <v>0</v>
      </c>
      <c r="CD715" s="46">
        <f t="shared" si="550"/>
        <v>0</v>
      </c>
    </row>
    <row r="716" spans="1:123" x14ac:dyDescent="0.25">
      <c r="B716" s="66">
        <v>1570021</v>
      </c>
      <c r="D716" s="67" t="s">
        <v>2003</v>
      </c>
      <c r="E716" s="34" t="s">
        <v>616</v>
      </c>
      <c r="F716" s="34" t="s">
        <v>1165</v>
      </c>
      <c r="G716" s="34" t="s">
        <v>463</v>
      </c>
      <c r="H716" s="34" t="s">
        <v>177</v>
      </c>
      <c r="I716" s="34" t="s">
        <v>734</v>
      </c>
      <c r="J716" s="34" t="s">
        <v>2004</v>
      </c>
      <c r="K716" s="34" t="s">
        <v>491</v>
      </c>
      <c r="L716" s="34" t="s">
        <v>617</v>
      </c>
      <c r="M716" s="36">
        <v>1.04</v>
      </c>
      <c r="N716" s="69" t="s">
        <v>468</v>
      </c>
      <c r="O716" s="69" t="s">
        <v>58</v>
      </c>
      <c r="P716" s="37" t="s">
        <v>469</v>
      </c>
      <c r="Q716" s="38">
        <v>2023</v>
      </c>
      <c r="R716" s="39" t="s">
        <v>58</v>
      </c>
      <c r="S716" s="37" t="s">
        <v>471</v>
      </c>
      <c r="T716" s="39" t="s">
        <v>1263</v>
      </c>
      <c r="U716" s="39" t="s">
        <v>1263</v>
      </c>
      <c r="V716" s="39" t="s">
        <v>1263</v>
      </c>
      <c r="W716" s="40" t="s">
        <v>2003</v>
      </c>
      <c r="X716" s="40" t="s">
        <v>2005</v>
      </c>
      <c r="AB716" s="43">
        <v>2600000</v>
      </c>
      <c r="AC716" s="43">
        <v>0</v>
      </c>
      <c r="AG716" s="45">
        <f t="shared" si="528"/>
        <v>2600000</v>
      </c>
      <c r="AH716" s="45">
        <f t="shared" si="529"/>
        <v>2704000</v>
      </c>
      <c r="AI716" s="45">
        <f t="shared" si="533"/>
        <v>2704000</v>
      </c>
      <c r="AJ716" s="46">
        <v>0</v>
      </c>
      <c r="AK716" s="46">
        <v>0</v>
      </c>
      <c r="AL716" s="46">
        <f t="shared" si="530"/>
        <v>0</v>
      </c>
      <c r="AM716" s="46">
        <v>0</v>
      </c>
      <c r="AN716" s="46">
        <f t="shared" si="534"/>
        <v>0</v>
      </c>
      <c r="AO716" s="46">
        <v>260000</v>
      </c>
      <c r="AP716" s="46">
        <f t="shared" si="521"/>
        <v>270400</v>
      </c>
      <c r="AQ716" s="46">
        <v>754000</v>
      </c>
      <c r="AR716" s="46">
        <f t="shared" si="522"/>
        <v>784160</v>
      </c>
      <c r="AS716" s="46">
        <v>793000</v>
      </c>
      <c r="AT716" s="46">
        <f t="shared" si="523"/>
        <v>824720</v>
      </c>
      <c r="AU716" s="46">
        <v>396500</v>
      </c>
      <c r="AV716" s="46">
        <f t="shared" si="524"/>
        <v>412360</v>
      </c>
      <c r="AW716" s="46">
        <v>396500</v>
      </c>
      <c r="AX716" s="46">
        <f t="shared" si="497"/>
        <v>412360</v>
      </c>
      <c r="AY716" s="46">
        <v>0</v>
      </c>
      <c r="AZ716" s="46">
        <f t="shared" si="535"/>
        <v>0</v>
      </c>
      <c r="BA716" s="46">
        <v>0</v>
      </c>
      <c r="BB716" s="46">
        <f t="shared" si="536"/>
        <v>0</v>
      </c>
      <c r="BC716" s="46">
        <v>0</v>
      </c>
      <c r="BD716" s="46">
        <f t="shared" si="537"/>
        <v>0</v>
      </c>
      <c r="BE716" s="46">
        <v>0</v>
      </c>
      <c r="BF716" s="46">
        <f t="shared" si="538"/>
        <v>0</v>
      </c>
      <c r="BG716" s="46">
        <v>0</v>
      </c>
      <c r="BH716" s="46">
        <f t="shared" si="539"/>
        <v>0</v>
      </c>
      <c r="BI716" s="46">
        <v>0</v>
      </c>
      <c r="BJ716" s="46">
        <f t="shared" si="540"/>
        <v>0</v>
      </c>
      <c r="BK716" s="46">
        <v>0</v>
      </c>
      <c r="BL716" s="46">
        <f t="shared" si="541"/>
        <v>0</v>
      </c>
      <c r="BM716" s="46">
        <v>0</v>
      </c>
      <c r="BN716" s="46">
        <f t="shared" si="542"/>
        <v>0</v>
      </c>
      <c r="BO716" s="46">
        <v>0</v>
      </c>
      <c r="BP716" s="46">
        <f t="shared" si="543"/>
        <v>0</v>
      </c>
      <c r="BQ716" s="46">
        <v>0</v>
      </c>
      <c r="BR716" s="46">
        <f t="shared" si="544"/>
        <v>0</v>
      </c>
      <c r="BS716" s="46">
        <v>0</v>
      </c>
      <c r="BT716" s="46">
        <f t="shared" si="545"/>
        <v>0</v>
      </c>
      <c r="BU716" s="46">
        <v>0</v>
      </c>
      <c r="BV716" s="46">
        <f t="shared" si="546"/>
        <v>0</v>
      </c>
      <c r="BW716" s="46">
        <v>0</v>
      </c>
      <c r="BX716" s="46">
        <f t="shared" si="547"/>
        <v>0</v>
      </c>
      <c r="BY716" s="46">
        <v>0</v>
      </c>
      <c r="BZ716" s="46">
        <f t="shared" si="548"/>
        <v>0</v>
      </c>
      <c r="CA716" s="47">
        <v>0</v>
      </c>
      <c r="CB716" s="46">
        <f t="shared" si="549"/>
        <v>0</v>
      </c>
      <c r="CC716" s="48">
        <v>0</v>
      </c>
      <c r="CD716" s="46">
        <f t="shared" si="550"/>
        <v>0</v>
      </c>
    </row>
    <row r="717" spans="1:123" x14ac:dyDescent="0.25">
      <c r="B717" s="66">
        <v>1610100</v>
      </c>
      <c r="D717" s="67" t="s">
        <v>2006</v>
      </c>
      <c r="E717" s="34" t="s">
        <v>462</v>
      </c>
      <c r="F717" s="34" t="s">
        <v>461</v>
      </c>
      <c r="G717" s="34" t="s">
        <v>463</v>
      </c>
      <c r="H717" s="34" t="s">
        <v>464</v>
      </c>
      <c r="I717" s="34" t="s">
        <v>465</v>
      </c>
      <c r="J717" s="34" t="s">
        <v>44</v>
      </c>
      <c r="K717" s="34" t="s">
        <v>728</v>
      </c>
      <c r="L717" s="34" t="s">
        <v>467</v>
      </c>
      <c r="M717" s="36">
        <v>1.04</v>
      </c>
      <c r="N717" s="69" t="s">
        <v>586</v>
      </c>
      <c r="O717" s="69" t="s">
        <v>58</v>
      </c>
      <c r="P717" s="37" t="s">
        <v>469</v>
      </c>
      <c r="Q717" s="38">
        <v>2021</v>
      </c>
      <c r="R717" s="39" t="s">
        <v>470</v>
      </c>
      <c r="S717" s="37" t="s">
        <v>471</v>
      </c>
      <c r="T717" s="39" t="s">
        <v>1263</v>
      </c>
      <c r="U717" s="39" t="s">
        <v>1263</v>
      </c>
      <c r="V717" s="39" t="s">
        <v>1263</v>
      </c>
      <c r="W717" s="40" t="s">
        <v>847</v>
      </c>
      <c r="X717" s="40" t="s">
        <v>2005</v>
      </c>
      <c r="AB717" s="43">
        <v>682660</v>
      </c>
      <c r="AC717" s="43">
        <v>0</v>
      </c>
      <c r="AG717" s="45">
        <f t="shared" si="528"/>
        <v>682660</v>
      </c>
      <c r="AH717" s="45">
        <f t="shared" si="529"/>
        <v>709966.4</v>
      </c>
      <c r="AI717" s="45">
        <f t="shared" si="533"/>
        <v>709966.4</v>
      </c>
      <c r="AJ717" s="46">
        <v>0</v>
      </c>
      <c r="AK717" s="46">
        <v>0</v>
      </c>
      <c r="AL717" s="46">
        <f t="shared" si="530"/>
        <v>0</v>
      </c>
      <c r="AM717" s="46">
        <v>68266</v>
      </c>
      <c r="AN717" s="46">
        <f t="shared" si="534"/>
        <v>70996.639999999999</v>
      </c>
      <c r="AO717" s="46">
        <v>273064</v>
      </c>
      <c r="AP717" s="46">
        <f t="shared" si="521"/>
        <v>283986.56</v>
      </c>
      <c r="AQ717" s="46">
        <v>273064</v>
      </c>
      <c r="AR717" s="46">
        <f t="shared" si="522"/>
        <v>283986.56</v>
      </c>
      <c r="AS717" s="46">
        <v>68266</v>
      </c>
      <c r="AT717" s="46">
        <f t="shared" si="523"/>
        <v>70996.639999999999</v>
      </c>
      <c r="AU717" s="46">
        <v>0</v>
      </c>
      <c r="AV717" s="46">
        <f t="shared" si="524"/>
        <v>0</v>
      </c>
      <c r="AW717" s="46">
        <v>0</v>
      </c>
      <c r="AX717" s="46">
        <f t="shared" si="497"/>
        <v>0</v>
      </c>
      <c r="AY717" s="46">
        <v>0</v>
      </c>
      <c r="AZ717" s="46">
        <f t="shared" si="535"/>
        <v>0</v>
      </c>
      <c r="BA717" s="46">
        <v>0</v>
      </c>
      <c r="BB717" s="46">
        <f t="shared" si="536"/>
        <v>0</v>
      </c>
      <c r="BC717" s="46">
        <v>0</v>
      </c>
      <c r="BD717" s="46">
        <f t="shared" si="537"/>
        <v>0</v>
      </c>
      <c r="BE717" s="46">
        <v>0</v>
      </c>
      <c r="BF717" s="46">
        <f t="shared" si="538"/>
        <v>0</v>
      </c>
      <c r="BG717" s="46">
        <v>0</v>
      </c>
      <c r="BH717" s="46">
        <f t="shared" si="539"/>
        <v>0</v>
      </c>
      <c r="BI717" s="46">
        <v>0</v>
      </c>
      <c r="BJ717" s="46">
        <f t="shared" si="540"/>
        <v>0</v>
      </c>
      <c r="BK717" s="46">
        <v>0</v>
      </c>
      <c r="BL717" s="46">
        <f t="shared" si="541"/>
        <v>0</v>
      </c>
      <c r="BM717" s="46">
        <v>0</v>
      </c>
      <c r="BN717" s="46">
        <f t="shared" si="542"/>
        <v>0</v>
      </c>
      <c r="BO717" s="46">
        <v>0</v>
      </c>
      <c r="BP717" s="46">
        <f t="shared" si="543"/>
        <v>0</v>
      </c>
      <c r="BQ717" s="46">
        <v>0</v>
      </c>
      <c r="BR717" s="46">
        <f t="shared" si="544"/>
        <v>0</v>
      </c>
      <c r="BS717" s="46">
        <v>0</v>
      </c>
      <c r="BT717" s="46">
        <f t="shared" si="545"/>
        <v>0</v>
      </c>
      <c r="BU717" s="46">
        <v>0</v>
      </c>
      <c r="BV717" s="46">
        <f t="shared" si="546"/>
        <v>0</v>
      </c>
      <c r="BW717" s="46">
        <v>0</v>
      </c>
      <c r="BX717" s="46">
        <f t="shared" si="547"/>
        <v>0</v>
      </c>
      <c r="BY717" s="46">
        <v>0</v>
      </c>
      <c r="BZ717" s="46">
        <f t="shared" si="548"/>
        <v>0</v>
      </c>
      <c r="CA717" s="47">
        <v>0</v>
      </c>
      <c r="CB717" s="46">
        <f t="shared" si="549"/>
        <v>0</v>
      </c>
      <c r="CC717" s="48">
        <v>0</v>
      </c>
      <c r="CD717" s="46">
        <f t="shared" si="550"/>
        <v>0</v>
      </c>
    </row>
    <row r="718" spans="1:123" x14ac:dyDescent="0.25">
      <c r="B718" s="276">
        <v>1610101</v>
      </c>
      <c r="D718" s="277" t="s">
        <v>1146</v>
      </c>
      <c r="E718" s="111" t="s">
        <v>462</v>
      </c>
      <c r="F718" s="111" t="s">
        <v>461</v>
      </c>
      <c r="G718" s="111" t="s">
        <v>463</v>
      </c>
      <c r="H718" s="111" t="s">
        <v>464</v>
      </c>
      <c r="I718" s="111" t="s">
        <v>740</v>
      </c>
      <c r="J718" s="111" t="s">
        <v>48</v>
      </c>
      <c r="K718" s="111" t="s">
        <v>714</v>
      </c>
      <c r="L718" s="111" t="s">
        <v>467</v>
      </c>
      <c r="M718" s="36">
        <v>1.04</v>
      </c>
      <c r="N718" s="112" t="s">
        <v>586</v>
      </c>
      <c r="O718" s="112" t="s">
        <v>58</v>
      </c>
      <c r="P718" s="113" t="s">
        <v>469</v>
      </c>
      <c r="Q718" s="114">
        <v>2021</v>
      </c>
      <c r="R718" s="111" t="s">
        <v>470</v>
      </c>
      <c r="S718" s="113" t="s">
        <v>471</v>
      </c>
      <c r="T718" s="111" t="s">
        <v>1263</v>
      </c>
      <c r="U718" s="111" t="s">
        <v>1263</v>
      </c>
      <c r="V718" s="111" t="s">
        <v>1263</v>
      </c>
      <c r="W718" s="112" t="s">
        <v>847</v>
      </c>
      <c r="X718" s="112" t="s">
        <v>2005</v>
      </c>
      <c r="AB718" s="43">
        <v>682660</v>
      </c>
      <c r="AC718" s="43">
        <v>0</v>
      </c>
      <c r="AG718" s="45">
        <f t="shared" si="528"/>
        <v>682660</v>
      </c>
      <c r="AH718" s="45">
        <f t="shared" si="529"/>
        <v>707235.76</v>
      </c>
      <c r="AI718" s="45">
        <f t="shared" si="533"/>
        <v>707235.76</v>
      </c>
      <c r="AJ718" s="46">
        <v>68266</v>
      </c>
      <c r="AK718" s="46">
        <v>273064</v>
      </c>
      <c r="AL718" s="46">
        <f t="shared" si="530"/>
        <v>283986.56</v>
      </c>
      <c r="AM718" s="46">
        <v>273064</v>
      </c>
      <c r="AN718" s="46">
        <f t="shared" si="534"/>
        <v>283986.56</v>
      </c>
      <c r="AO718" s="46">
        <v>68266</v>
      </c>
      <c r="AP718" s="46">
        <f t="shared" si="521"/>
        <v>70996.639999999999</v>
      </c>
      <c r="AQ718" s="46">
        <v>0</v>
      </c>
      <c r="AR718" s="46">
        <f t="shared" si="522"/>
        <v>0</v>
      </c>
      <c r="AS718" s="46">
        <v>0</v>
      </c>
      <c r="AT718" s="46">
        <f t="shared" si="523"/>
        <v>0</v>
      </c>
      <c r="AU718" s="46">
        <v>0</v>
      </c>
      <c r="AV718" s="46">
        <f t="shared" si="524"/>
        <v>0</v>
      </c>
      <c r="AW718" s="46">
        <v>0</v>
      </c>
      <c r="AX718" s="46">
        <f t="shared" si="497"/>
        <v>0</v>
      </c>
      <c r="AY718" s="46">
        <v>0</v>
      </c>
      <c r="AZ718" s="46">
        <f t="shared" si="535"/>
        <v>0</v>
      </c>
      <c r="BA718" s="46">
        <v>0</v>
      </c>
      <c r="BB718" s="46">
        <f t="shared" si="536"/>
        <v>0</v>
      </c>
      <c r="BC718" s="46">
        <v>0</v>
      </c>
      <c r="BD718" s="46">
        <f t="shared" si="537"/>
        <v>0</v>
      </c>
      <c r="BE718" s="46">
        <v>0</v>
      </c>
      <c r="BF718" s="46">
        <f t="shared" si="538"/>
        <v>0</v>
      </c>
      <c r="BG718" s="46">
        <v>0</v>
      </c>
      <c r="BH718" s="46">
        <f t="shared" si="539"/>
        <v>0</v>
      </c>
      <c r="BI718" s="46">
        <v>0</v>
      </c>
      <c r="BJ718" s="46">
        <f t="shared" si="540"/>
        <v>0</v>
      </c>
      <c r="BK718" s="46">
        <v>0</v>
      </c>
      <c r="BL718" s="46">
        <f t="shared" si="541"/>
        <v>0</v>
      </c>
      <c r="BM718" s="46">
        <v>0</v>
      </c>
      <c r="BN718" s="46">
        <f t="shared" si="542"/>
        <v>0</v>
      </c>
      <c r="BO718" s="46">
        <v>0</v>
      </c>
      <c r="BP718" s="46">
        <f t="shared" si="543"/>
        <v>0</v>
      </c>
      <c r="BQ718" s="46">
        <v>0</v>
      </c>
      <c r="BR718" s="46">
        <f t="shared" si="544"/>
        <v>0</v>
      </c>
      <c r="BS718" s="46">
        <v>0</v>
      </c>
      <c r="BT718" s="46">
        <f t="shared" si="545"/>
        <v>0</v>
      </c>
      <c r="BU718" s="46">
        <v>0</v>
      </c>
      <c r="BV718" s="46">
        <f t="shared" si="546"/>
        <v>0</v>
      </c>
      <c r="BW718" s="46">
        <v>0</v>
      </c>
      <c r="BX718" s="46">
        <f t="shared" si="547"/>
        <v>0</v>
      </c>
      <c r="BY718" s="46">
        <v>0</v>
      </c>
      <c r="BZ718" s="46">
        <f t="shared" si="548"/>
        <v>0</v>
      </c>
      <c r="CA718" s="47">
        <v>0</v>
      </c>
      <c r="CB718" s="46">
        <f t="shared" si="549"/>
        <v>0</v>
      </c>
      <c r="CC718" s="48">
        <v>0</v>
      </c>
      <c r="CD718" s="46">
        <f t="shared" si="550"/>
        <v>0</v>
      </c>
    </row>
    <row r="719" spans="1:123" x14ac:dyDescent="0.25">
      <c r="B719" s="66">
        <v>1610102</v>
      </c>
      <c r="D719" s="67" t="s">
        <v>2007</v>
      </c>
      <c r="E719" s="34" t="s">
        <v>462</v>
      </c>
      <c r="F719" s="34" t="s">
        <v>461</v>
      </c>
      <c r="G719" s="34" t="s">
        <v>463</v>
      </c>
      <c r="H719" s="34" t="s">
        <v>464</v>
      </c>
      <c r="I719" s="34" t="s">
        <v>465</v>
      </c>
      <c r="J719" s="34" t="s">
        <v>44</v>
      </c>
      <c r="K719" s="34" t="s">
        <v>709</v>
      </c>
      <c r="L719" s="34" t="s">
        <v>467</v>
      </c>
      <c r="M719" s="36">
        <v>1.0415000000000001</v>
      </c>
      <c r="N719" s="69" t="s">
        <v>586</v>
      </c>
      <c r="O719" s="69" t="s">
        <v>58</v>
      </c>
      <c r="P719" s="37" t="s">
        <v>469</v>
      </c>
      <c r="Q719" s="38">
        <v>2021</v>
      </c>
      <c r="R719" s="39" t="s">
        <v>470</v>
      </c>
      <c r="S719" s="37" t="s">
        <v>471</v>
      </c>
      <c r="T719" s="39" t="s">
        <v>1263</v>
      </c>
      <c r="U719" s="39" t="s">
        <v>1263</v>
      </c>
      <c r="V719" s="39" t="s">
        <v>1263</v>
      </c>
      <c r="W719" s="40" t="s">
        <v>847</v>
      </c>
      <c r="X719" s="40" t="s">
        <v>2005</v>
      </c>
      <c r="AB719" s="43">
        <v>682660</v>
      </c>
      <c r="AC719" s="43">
        <v>0</v>
      </c>
      <c r="AG719" s="45">
        <f t="shared" si="528"/>
        <v>682660</v>
      </c>
      <c r="AH719" s="45">
        <f t="shared" si="529"/>
        <v>710990.39</v>
      </c>
      <c r="AI719" s="45">
        <f t="shared" si="533"/>
        <v>710990.39</v>
      </c>
      <c r="AJ719" s="46">
        <v>0</v>
      </c>
      <c r="AK719" s="46">
        <v>68266</v>
      </c>
      <c r="AL719" s="46">
        <f t="shared" si="530"/>
        <v>71099.039000000004</v>
      </c>
      <c r="AM719" s="46">
        <v>273064</v>
      </c>
      <c r="AN719" s="46">
        <f t="shared" si="534"/>
        <v>284396.15600000002</v>
      </c>
      <c r="AO719" s="46">
        <v>273064</v>
      </c>
      <c r="AP719" s="46">
        <f t="shared" si="521"/>
        <v>284396.15600000002</v>
      </c>
      <c r="AQ719" s="46">
        <v>68266</v>
      </c>
      <c r="AR719" s="46">
        <f t="shared" si="522"/>
        <v>71099.039000000004</v>
      </c>
      <c r="AS719" s="46">
        <v>0</v>
      </c>
      <c r="AT719" s="46">
        <f t="shared" si="523"/>
        <v>0</v>
      </c>
      <c r="AU719" s="46">
        <v>0</v>
      </c>
      <c r="AV719" s="46">
        <f t="shared" si="524"/>
        <v>0</v>
      </c>
      <c r="AW719" s="46">
        <v>0</v>
      </c>
      <c r="AX719" s="46">
        <f t="shared" si="497"/>
        <v>0</v>
      </c>
      <c r="AY719" s="46">
        <v>0</v>
      </c>
      <c r="AZ719" s="46">
        <f t="shared" si="535"/>
        <v>0</v>
      </c>
      <c r="BA719" s="46">
        <v>0</v>
      </c>
      <c r="BB719" s="46">
        <f t="shared" si="536"/>
        <v>0</v>
      </c>
      <c r="BC719" s="46">
        <v>0</v>
      </c>
      <c r="BD719" s="46">
        <f t="shared" si="537"/>
        <v>0</v>
      </c>
      <c r="BE719" s="46">
        <v>0</v>
      </c>
      <c r="BF719" s="46">
        <f t="shared" si="538"/>
        <v>0</v>
      </c>
      <c r="BG719" s="46">
        <v>0</v>
      </c>
      <c r="BH719" s="46">
        <f t="shared" si="539"/>
        <v>0</v>
      </c>
      <c r="BI719" s="46">
        <v>0</v>
      </c>
      <c r="BJ719" s="46">
        <f t="shared" si="540"/>
        <v>0</v>
      </c>
      <c r="BK719" s="46">
        <v>0</v>
      </c>
      <c r="BL719" s="46">
        <f t="shared" si="541"/>
        <v>0</v>
      </c>
      <c r="BM719" s="46">
        <v>0</v>
      </c>
      <c r="BN719" s="46">
        <f t="shared" si="542"/>
        <v>0</v>
      </c>
      <c r="BO719" s="46">
        <v>0</v>
      </c>
      <c r="BP719" s="46">
        <f t="shared" si="543"/>
        <v>0</v>
      </c>
      <c r="BQ719" s="46">
        <v>0</v>
      </c>
      <c r="BR719" s="46">
        <f t="shared" si="544"/>
        <v>0</v>
      </c>
      <c r="BS719" s="46">
        <v>0</v>
      </c>
      <c r="BT719" s="46">
        <f t="shared" si="545"/>
        <v>0</v>
      </c>
      <c r="BU719" s="46">
        <v>0</v>
      </c>
      <c r="BV719" s="46">
        <f t="shared" si="546"/>
        <v>0</v>
      </c>
      <c r="BW719" s="46">
        <v>0</v>
      </c>
      <c r="BX719" s="46">
        <f t="shared" si="547"/>
        <v>0</v>
      </c>
      <c r="BY719" s="46">
        <v>0</v>
      </c>
      <c r="BZ719" s="46">
        <f t="shared" si="548"/>
        <v>0</v>
      </c>
      <c r="CA719" s="47">
        <v>0</v>
      </c>
      <c r="CB719" s="46">
        <f t="shared" si="549"/>
        <v>0</v>
      </c>
      <c r="CC719" s="48">
        <v>0</v>
      </c>
      <c r="CD719" s="46">
        <f t="shared" si="550"/>
        <v>0</v>
      </c>
    </row>
    <row r="720" spans="1:123" x14ac:dyDescent="0.25">
      <c r="B720" s="66">
        <v>1610103</v>
      </c>
      <c r="D720" s="67" t="s">
        <v>2008</v>
      </c>
      <c r="E720" s="34" t="s">
        <v>462</v>
      </c>
      <c r="F720" s="34" t="s">
        <v>461</v>
      </c>
      <c r="G720" s="34" t="s">
        <v>463</v>
      </c>
      <c r="H720" s="34" t="s">
        <v>464</v>
      </c>
      <c r="I720" s="34" t="s">
        <v>740</v>
      </c>
      <c r="J720" s="34" t="s">
        <v>1079</v>
      </c>
      <c r="K720" s="34" t="s">
        <v>466</v>
      </c>
      <c r="L720" s="34" t="s">
        <v>467</v>
      </c>
      <c r="M720" s="36">
        <v>1.04</v>
      </c>
      <c r="N720" s="69" t="s">
        <v>468</v>
      </c>
      <c r="O720" s="69" t="s">
        <v>58</v>
      </c>
      <c r="P720" s="37" t="s">
        <v>469</v>
      </c>
      <c r="Q720" s="38">
        <v>2021</v>
      </c>
      <c r="R720" s="39" t="s">
        <v>470</v>
      </c>
      <c r="S720" s="37" t="s">
        <v>471</v>
      </c>
      <c r="T720" s="39" t="s">
        <v>1263</v>
      </c>
      <c r="U720" s="39" t="s">
        <v>1263</v>
      </c>
      <c r="V720" s="39" t="s">
        <v>1263</v>
      </c>
      <c r="W720" s="40" t="s">
        <v>473</v>
      </c>
      <c r="X720" s="40" t="s">
        <v>1986</v>
      </c>
      <c r="AB720" s="43">
        <v>1200272.5</v>
      </c>
      <c r="AC720" s="43">
        <v>0</v>
      </c>
      <c r="AG720" s="45">
        <f t="shared" si="528"/>
        <v>1200272.5</v>
      </c>
      <c r="AH720" s="45">
        <f t="shared" si="529"/>
        <v>1245882.8550000002</v>
      </c>
      <c r="AI720" s="45">
        <f t="shared" si="533"/>
        <v>1245882.8550000002</v>
      </c>
      <c r="AJ720" s="46">
        <v>60013.625</v>
      </c>
      <c r="AK720" s="46">
        <v>60013.625</v>
      </c>
      <c r="AL720" s="46">
        <f t="shared" si="530"/>
        <v>62414.170000000006</v>
      </c>
      <c r="AM720" s="46">
        <v>480109</v>
      </c>
      <c r="AN720" s="46">
        <f t="shared" si="534"/>
        <v>499313.36000000004</v>
      </c>
      <c r="AO720" s="46">
        <v>480109</v>
      </c>
      <c r="AP720" s="46">
        <f t="shared" si="521"/>
        <v>499313.36000000004</v>
      </c>
      <c r="AQ720" s="46">
        <v>120027.25</v>
      </c>
      <c r="AR720" s="46">
        <f t="shared" si="522"/>
        <v>124828.34000000001</v>
      </c>
      <c r="AS720" s="46">
        <v>0</v>
      </c>
      <c r="AT720" s="46">
        <f t="shared" si="523"/>
        <v>0</v>
      </c>
      <c r="AU720" s="46">
        <v>0</v>
      </c>
      <c r="AV720" s="46">
        <f t="shared" si="524"/>
        <v>0</v>
      </c>
      <c r="AW720" s="46">
        <v>0</v>
      </c>
      <c r="AX720" s="46">
        <f t="shared" si="497"/>
        <v>0</v>
      </c>
      <c r="AY720" s="46">
        <v>0</v>
      </c>
      <c r="AZ720" s="46">
        <f t="shared" si="535"/>
        <v>0</v>
      </c>
      <c r="BA720" s="46">
        <v>0</v>
      </c>
      <c r="BB720" s="46">
        <f t="shared" si="536"/>
        <v>0</v>
      </c>
      <c r="BC720" s="46">
        <v>0</v>
      </c>
      <c r="BD720" s="46">
        <f t="shared" si="537"/>
        <v>0</v>
      </c>
      <c r="BE720" s="46">
        <v>0</v>
      </c>
      <c r="BF720" s="46">
        <f t="shared" si="538"/>
        <v>0</v>
      </c>
      <c r="BG720" s="46">
        <v>0</v>
      </c>
      <c r="BH720" s="46">
        <f t="shared" si="539"/>
        <v>0</v>
      </c>
      <c r="BI720" s="46">
        <v>0</v>
      </c>
      <c r="BJ720" s="46">
        <f t="shared" si="540"/>
        <v>0</v>
      </c>
      <c r="BK720" s="46">
        <v>0</v>
      </c>
      <c r="BL720" s="46">
        <f t="shared" si="541"/>
        <v>0</v>
      </c>
      <c r="BM720" s="46">
        <v>0</v>
      </c>
      <c r="BN720" s="46">
        <f t="shared" si="542"/>
        <v>0</v>
      </c>
      <c r="BO720" s="46">
        <v>0</v>
      </c>
      <c r="BP720" s="46">
        <f t="shared" si="543"/>
        <v>0</v>
      </c>
      <c r="BQ720" s="46">
        <v>0</v>
      </c>
      <c r="BR720" s="46">
        <f t="shared" si="544"/>
        <v>0</v>
      </c>
      <c r="BS720" s="46">
        <v>0</v>
      </c>
      <c r="BT720" s="46">
        <f t="shared" si="545"/>
        <v>0</v>
      </c>
      <c r="BU720" s="46">
        <v>0</v>
      </c>
      <c r="BV720" s="46">
        <f t="shared" si="546"/>
        <v>0</v>
      </c>
      <c r="BW720" s="46">
        <v>0</v>
      </c>
      <c r="BX720" s="46">
        <f t="shared" si="547"/>
        <v>0</v>
      </c>
      <c r="BY720" s="46">
        <v>0</v>
      </c>
      <c r="BZ720" s="46">
        <f t="shared" si="548"/>
        <v>0</v>
      </c>
      <c r="CA720" s="47">
        <v>0</v>
      </c>
      <c r="CB720" s="46">
        <f t="shared" si="549"/>
        <v>0</v>
      </c>
      <c r="CC720" s="48">
        <v>0</v>
      </c>
      <c r="CD720" s="46">
        <f t="shared" si="550"/>
        <v>0</v>
      </c>
    </row>
    <row r="721" spans="2:82" x14ac:dyDescent="0.25">
      <c r="B721" s="276">
        <v>1610104</v>
      </c>
      <c r="D721" s="277" t="s">
        <v>2009</v>
      </c>
      <c r="E721" s="111" t="s">
        <v>462</v>
      </c>
      <c r="F721" s="111" t="s">
        <v>461</v>
      </c>
      <c r="G721" s="111" t="s">
        <v>463</v>
      </c>
      <c r="H721" s="111" t="s">
        <v>464</v>
      </c>
      <c r="I721" s="111" t="s">
        <v>740</v>
      </c>
      <c r="J721" s="111" t="s">
        <v>48</v>
      </c>
      <c r="K721" s="111" t="s">
        <v>692</v>
      </c>
      <c r="L721" s="111" t="s">
        <v>467</v>
      </c>
      <c r="M721" s="36">
        <v>1.04</v>
      </c>
      <c r="N721" s="112" t="s">
        <v>586</v>
      </c>
      <c r="O721" s="112" t="s">
        <v>58</v>
      </c>
      <c r="P721" s="113" t="s">
        <v>469</v>
      </c>
      <c r="Q721" s="114">
        <v>2021</v>
      </c>
      <c r="R721" s="111" t="s">
        <v>470</v>
      </c>
      <c r="S721" s="113" t="s">
        <v>471</v>
      </c>
      <c r="T721" s="111" t="s">
        <v>1263</v>
      </c>
      <c r="U721" s="111" t="s">
        <v>1263</v>
      </c>
      <c r="V721" s="111" t="s">
        <v>1263</v>
      </c>
      <c r="W721" s="112" t="s">
        <v>847</v>
      </c>
      <c r="X721" s="112" t="s">
        <v>2005</v>
      </c>
      <c r="AB721" s="43">
        <v>678194</v>
      </c>
      <c r="AC721" s="43">
        <v>0</v>
      </c>
      <c r="AG721" s="45">
        <f t="shared" si="528"/>
        <v>614394</v>
      </c>
      <c r="AH721" s="45">
        <f t="shared" si="529"/>
        <v>628047.20000000007</v>
      </c>
      <c r="AI721" s="45">
        <f t="shared" si="533"/>
        <v>628047.20000000007</v>
      </c>
      <c r="AJ721" s="46">
        <v>273064</v>
      </c>
      <c r="AK721" s="46">
        <v>273064</v>
      </c>
      <c r="AL721" s="46">
        <f t="shared" si="530"/>
        <v>283986.56</v>
      </c>
      <c r="AM721" s="46">
        <v>68266</v>
      </c>
      <c r="AN721" s="46">
        <f t="shared" si="534"/>
        <v>70996.639999999999</v>
      </c>
      <c r="AO721" s="46">
        <v>0</v>
      </c>
      <c r="AP721" s="46">
        <f t="shared" si="521"/>
        <v>0</v>
      </c>
      <c r="AQ721" s="46">
        <v>0</v>
      </c>
      <c r="AR721" s="46">
        <f t="shared" si="522"/>
        <v>0</v>
      </c>
      <c r="AS721" s="46">
        <v>0</v>
      </c>
      <c r="AT721" s="46">
        <f t="shared" si="523"/>
        <v>0</v>
      </c>
      <c r="AU721" s="46">
        <v>0</v>
      </c>
      <c r="AV721" s="46">
        <f t="shared" si="524"/>
        <v>0</v>
      </c>
      <c r="AW721" s="46">
        <v>0</v>
      </c>
      <c r="AX721" s="46">
        <f t="shared" si="497"/>
        <v>0</v>
      </c>
      <c r="AY721" s="46">
        <v>0</v>
      </c>
      <c r="AZ721" s="46">
        <f t="shared" si="535"/>
        <v>0</v>
      </c>
      <c r="BA721" s="46">
        <v>0</v>
      </c>
      <c r="BB721" s="46">
        <f t="shared" si="536"/>
        <v>0</v>
      </c>
      <c r="BC721" s="46">
        <v>0</v>
      </c>
      <c r="BD721" s="46">
        <f t="shared" si="537"/>
        <v>0</v>
      </c>
      <c r="BE721" s="46">
        <v>0</v>
      </c>
      <c r="BF721" s="46">
        <f t="shared" si="538"/>
        <v>0</v>
      </c>
      <c r="BG721" s="46">
        <v>0</v>
      </c>
      <c r="BH721" s="46">
        <f t="shared" si="539"/>
        <v>0</v>
      </c>
      <c r="BI721" s="46">
        <v>0</v>
      </c>
      <c r="BJ721" s="46">
        <f t="shared" si="540"/>
        <v>0</v>
      </c>
      <c r="BK721" s="46">
        <v>0</v>
      </c>
      <c r="BL721" s="46">
        <f t="shared" si="541"/>
        <v>0</v>
      </c>
      <c r="BM721" s="46">
        <v>0</v>
      </c>
      <c r="BN721" s="46">
        <f t="shared" si="542"/>
        <v>0</v>
      </c>
      <c r="BO721" s="46">
        <v>0</v>
      </c>
      <c r="BP721" s="46">
        <f t="shared" si="543"/>
        <v>0</v>
      </c>
      <c r="BQ721" s="46">
        <v>0</v>
      </c>
      <c r="BR721" s="46">
        <f t="shared" si="544"/>
        <v>0</v>
      </c>
      <c r="BS721" s="46">
        <v>0</v>
      </c>
      <c r="BT721" s="46">
        <f t="shared" si="545"/>
        <v>0</v>
      </c>
      <c r="BU721" s="46">
        <v>0</v>
      </c>
      <c r="BV721" s="46">
        <f t="shared" si="546"/>
        <v>0</v>
      </c>
      <c r="BW721" s="46">
        <v>0</v>
      </c>
      <c r="BX721" s="46">
        <f t="shared" si="547"/>
        <v>0</v>
      </c>
      <c r="BY721" s="46">
        <v>0</v>
      </c>
      <c r="BZ721" s="46">
        <f t="shared" si="548"/>
        <v>0</v>
      </c>
      <c r="CA721" s="47">
        <v>0</v>
      </c>
      <c r="CB721" s="46">
        <f t="shared" si="549"/>
        <v>0</v>
      </c>
      <c r="CC721" s="48">
        <v>0</v>
      </c>
      <c r="CD721" s="46">
        <f t="shared" si="550"/>
        <v>0</v>
      </c>
    </row>
    <row r="722" spans="2:82" x14ac:dyDescent="0.25">
      <c r="B722" s="66">
        <v>2023406</v>
      </c>
      <c r="D722" s="67" t="s">
        <v>2010</v>
      </c>
      <c r="E722" s="34" t="s">
        <v>462</v>
      </c>
      <c r="F722" s="34" t="s">
        <v>461</v>
      </c>
      <c r="G722" s="34" t="s">
        <v>463</v>
      </c>
      <c r="H722" s="34" t="s">
        <v>480</v>
      </c>
      <c r="I722" s="34" t="s">
        <v>806</v>
      </c>
      <c r="J722" s="34" t="s">
        <v>480</v>
      </c>
      <c r="K722" s="34" t="s">
        <v>466</v>
      </c>
      <c r="L722" s="34" t="s">
        <v>467</v>
      </c>
      <c r="M722" s="36">
        <v>1.04</v>
      </c>
      <c r="N722" s="69" t="s">
        <v>468</v>
      </c>
      <c r="O722" s="69" t="s">
        <v>58</v>
      </c>
      <c r="P722" s="37" t="s">
        <v>469</v>
      </c>
      <c r="Q722" s="38">
        <v>2023</v>
      </c>
      <c r="R722" s="39" t="s">
        <v>470</v>
      </c>
      <c r="S722" s="37" t="s">
        <v>471</v>
      </c>
      <c r="T722" s="39" t="s">
        <v>472</v>
      </c>
      <c r="U722" s="39" t="s">
        <v>1263</v>
      </c>
      <c r="V722" s="39" t="s">
        <v>1263</v>
      </c>
      <c r="W722" s="40" t="s">
        <v>1116</v>
      </c>
      <c r="X722" s="40" t="s">
        <v>1989</v>
      </c>
      <c r="AB722" s="43">
        <v>2600000</v>
      </c>
      <c r="AC722" s="43">
        <v>0</v>
      </c>
      <c r="AG722" s="45">
        <f t="shared" si="528"/>
        <v>2600000</v>
      </c>
      <c r="AH722" s="45">
        <f t="shared" si="529"/>
        <v>2704000</v>
      </c>
      <c r="AI722" s="45">
        <f t="shared" si="533"/>
        <v>2704000</v>
      </c>
      <c r="AJ722" s="46">
        <v>0</v>
      </c>
      <c r="AK722" s="46">
        <v>0</v>
      </c>
      <c r="AL722" s="46">
        <f t="shared" si="530"/>
        <v>0</v>
      </c>
      <c r="AM722" s="46">
        <v>0</v>
      </c>
      <c r="AN722" s="46">
        <f t="shared" si="534"/>
        <v>0</v>
      </c>
      <c r="AO722" s="46">
        <v>2600000</v>
      </c>
      <c r="AP722" s="46">
        <f t="shared" si="521"/>
        <v>2704000</v>
      </c>
      <c r="AQ722" s="46">
        <v>0</v>
      </c>
      <c r="AR722" s="46">
        <f t="shared" si="522"/>
        <v>0</v>
      </c>
      <c r="AS722" s="46">
        <v>0</v>
      </c>
      <c r="AT722" s="46">
        <f t="shared" si="523"/>
        <v>0</v>
      </c>
      <c r="AU722" s="46">
        <v>0</v>
      </c>
      <c r="AV722" s="46">
        <f t="shared" si="524"/>
        <v>0</v>
      </c>
      <c r="AW722" s="46">
        <v>0</v>
      </c>
      <c r="AX722" s="46">
        <f t="shared" si="497"/>
        <v>0</v>
      </c>
      <c r="AY722" s="46">
        <v>0</v>
      </c>
      <c r="AZ722" s="46">
        <f t="shared" si="535"/>
        <v>0</v>
      </c>
      <c r="BA722" s="46">
        <v>0</v>
      </c>
      <c r="BB722" s="46">
        <f t="shared" si="536"/>
        <v>0</v>
      </c>
      <c r="BC722" s="46">
        <v>0</v>
      </c>
      <c r="BD722" s="46">
        <f t="shared" si="537"/>
        <v>0</v>
      </c>
      <c r="BE722" s="46">
        <v>0</v>
      </c>
      <c r="BF722" s="46">
        <f t="shared" si="538"/>
        <v>0</v>
      </c>
      <c r="BG722" s="46">
        <v>0</v>
      </c>
      <c r="BH722" s="46">
        <f t="shared" si="539"/>
        <v>0</v>
      </c>
      <c r="BI722" s="46">
        <v>0</v>
      </c>
      <c r="BJ722" s="46">
        <f t="shared" si="540"/>
        <v>0</v>
      </c>
      <c r="BK722" s="46">
        <v>0</v>
      </c>
      <c r="BL722" s="46">
        <f t="shared" si="541"/>
        <v>0</v>
      </c>
      <c r="BM722" s="46">
        <v>0</v>
      </c>
      <c r="BN722" s="46">
        <f t="shared" si="542"/>
        <v>0</v>
      </c>
      <c r="BO722" s="46">
        <v>0</v>
      </c>
      <c r="BP722" s="46">
        <f t="shared" si="543"/>
        <v>0</v>
      </c>
      <c r="BQ722" s="46">
        <v>0</v>
      </c>
      <c r="BR722" s="46">
        <f t="shared" si="544"/>
        <v>0</v>
      </c>
      <c r="BS722" s="46">
        <v>0</v>
      </c>
      <c r="BT722" s="46">
        <f t="shared" si="545"/>
        <v>0</v>
      </c>
      <c r="BU722" s="46">
        <v>0</v>
      </c>
      <c r="BV722" s="46">
        <f t="shared" si="546"/>
        <v>0</v>
      </c>
      <c r="BW722" s="46">
        <v>0</v>
      </c>
      <c r="BX722" s="46">
        <f t="shared" si="547"/>
        <v>0</v>
      </c>
      <c r="BY722" s="46">
        <v>0</v>
      </c>
      <c r="BZ722" s="46">
        <f t="shared" si="548"/>
        <v>0</v>
      </c>
      <c r="CA722" s="47">
        <v>0</v>
      </c>
      <c r="CB722" s="46">
        <f t="shared" si="549"/>
        <v>0</v>
      </c>
      <c r="CC722" s="48">
        <v>0</v>
      </c>
      <c r="CD722" s="46">
        <f t="shared" si="550"/>
        <v>0</v>
      </c>
    </row>
    <row r="723" spans="2:82" x14ac:dyDescent="0.25">
      <c r="B723" s="66">
        <v>202314</v>
      </c>
      <c r="D723" s="67" t="s">
        <v>2012</v>
      </c>
      <c r="E723" s="34" t="s">
        <v>616</v>
      </c>
      <c r="F723" s="34" t="s">
        <v>489</v>
      </c>
      <c r="G723" s="34" t="s">
        <v>597</v>
      </c>
      <c r="H723" s="34" t="s">
        <v>177</v>
      </c>
      <c r="I723" s="34" t="s">
        <v>734</v>
      </c>
      <c r="J723" s="34" t="s">
        <v>60</v>
      </c>
      <c r="K723" s="34" t="s">
        <v>491</v>
      </c>
      <c r="L723" s="34" t="s">
        <v>617</v>
      </c>
      <c r="M723" s="36">
        <v>1.04</v>
      </c>
      <c r="N723" s="69" t="s">
        <v>2013</v>
      </c>
      <c r="O723" s="69" t="s">
        <v>58</v>
      </c>
      <c r="P723" s="37" t="s">
        <v>469</v>
      </c>
      <c r="Q723" s="38">
        <v>2023</v>
      </c>
      <c r="R723" s="39" t="s">
        <v>470</v>
      </c>
      <c r="S723" s="37" t="s">
        <v>471</v>
      </c>
      <c r="T723" s="39" t="s">
        <v>1263</v>
      </c>
      <c r="U723" s="39" t="s">
        <v>1263</v>
      </c>
      <c r="V723" s="39" t="s">
        <v>1263</v>
      </c>
      <c r="W723" s="40" t="s">
        <v>816</v>
      </c>
      <c r="X723" s="40" t="s">
        <v>1989</v>
      </c>
      <c r="AB723" s="43">
        <v>13520000</v>
      </c>
      <c r="AC723" s="43">
        <v>8580000</v>
      </c>
      <c r="AG723" s="45">
        <f t="shared" si="528"/>
        <v>13520000</v>
      </c>
      <c r="AH723" s="45">
        <f t="shared" si="529"/>
        <v>14060800</v>
      </c>
      <c r="AI723" s="45">
        <f t="shared" si="533"/>
        <v>14060800</v>
      </c>
      <c r="AJ723" s="46">
        <v>0</v>
      </c>
      <c r="AK723" s="46">
        <v>0</v>
      </c>
      <c r="AL723" s="46">
        <f t="shared" ref="AL723:AL742" si="551">M723*AK723</f>
        <v>0</v>
      </c>
      <c r="AM723" s="46">
        <v>0</v>
      </c>
      <c r="AN723" s="46">
        <f t="shared" si="534"/>
        <v>0</v>
      </c>
      <c r="AO723" s="46">
        <v>0</v>
      </c>
      <c r="AP723" s="46">
        <f t="shared" si="521"/>
        <v>0</v>
      </c>
      <c r="AQ723" s="46">
        <v>0</v>
      </c>
      <c r="AR723" s="46">
        <f t="shared" si="522"/>
        <v>0</v>
      </c>
      <c r="AS723" s="46">
        <v>0</v>
      </c>
      <c r="AT723" s="46">
        <f t="shared" si="523"/>
        <v>0</v>
      </c>
      <c r="AU723" s="46">
        <v>0</v>
      </c>
      <c r="AV723" s="46">
        <f t="shared" si="524"/>
        <v>0</v>
      </c>
      <c r="AW723" s="46">
        <v>104000</v>
      </c>
      <c r="AX723" s="46">
        <f t="shared" ref="AX723:AX742" si="552">$M723*AW723</f>
        <v>108160</v>
      </c>
      <c r="AY723" s="46">
        <v>260000</v>
      </c>
      <c r="AZ723" s="46">
        <f t="shared" si="535"/>
        <v>270400</v>
      </c>
      <c r="BA723" s="46">
        <v>442000</v>
      </c>
      <c r="BB723" s="46">
        <f t="shared" si="536"/>
        <v>459680</v>
      </c>
      <c r="BC723" s="46">
        <v>6357000</v>
      </c>
      <c r="BD723" s="46">
        <f t="shared" si="537"/>
        <v>6611280</v>
      </c>
      <c r="BE723" s="46">
        <v>3178500</v>
      </c>
      <c r="BF723" s="46">
        <f t="shared" si="538"/>
        <v>3305640</v>
      </c>
      <c r="BG723" s="46">
        <v>1589250</v>
      </c>
      <c r="BH723" s="46">
        <f t="shared" si="539"/>
        <v>1652820</v>
      </c>
      <c r="BI723" s="46">
        <v>1589250</v>
      </c>
      <c r="BJ723" s="46">
        <f t="shared" si="540"/>
        <v>1652820</v>
      </c>
      <c r="BK723" s="46">
        <v>0</v>
      </c>
      <c r="BL723" s="46">
        <f t="shared" si="541"/>
        <v>0</v>
      </c>
      <c r="BM723" s="46">
        <v>0</v>
      </c>
      <c r="BN723" s="46">
        <f t="shared" si="542"/>
        <v>0</v>
      </c>
      <c r="BO723" s="46">
        <v>0</v>
      </c>
      <c r="BP723" s="46">
        <f t="shared" si="543"/>
        <v>0</v>
      </c>
      <c r="BQ723" s="46">
        <v>0</v>
      </c>
      <c r="BR723" s="46">
        <f t="shared" si="544"/>
        <v>0</v>
      </c>
      <c r="BS723" s="46">
        <v>0</v>
      </c>
      <c r="BT723" s="46">
        <f t="shared" si="545"/>
        <v>0</v>
      </c>
      <c r="BU723" s="46">
        <v>0</v>
      </c>
      <c r="BV723" s="46">
        <f t="shared" si="546"/>
        <v>0</v>
      </c>
      <c r="BW723" s="46">
        <v>0</v>
      </c>
      <c r="BX723" s="46">
        <f t="shared" si="547"/>
        <v>0</v>
      </c>
      <c r="BY723" s="46">
        <v>0</v>
      </c>
      <c r="BZ723" s="46">
        <f t="shared" si="548"/>
        <v>0</v>
      </c>
      <c r="CA723" s="47">
        <v>0</v>
      </c>
      <c r="CB723" s="46">
        <f t="shared" si="549"/>
        <v>0</v>
      </c>
      <c r="CC723" s="48">
        <v>0</v>
      </c>
      <c r="CD723" s="46">
        <f t="shared" si="550"/>
        <v>0</v>
      </c>
    </row>
    <row r="724" spans="2:82" x14ac:dyDescent="0.25">
      <c r="B724" s="66">
        <v>202329</v>
      </c>
      <c r="D724" s="67" t="s">
        <v>2014</v>
      </c>
      <c r="E724" s="34" t="s">
        <v>462</v>
      </c>
      <c r="F724" s="34" t="s">
        <v>461</v>
      </c>
      <c r="G724" s="34" t="s">
        <v>463</v>
      </c>
      <c r="H724" s="34" t="s">
        <v>464</v>
      </c>
      <c r="I724" s="34" t="s">
        <v>465</v>
      </c>
      <c r="J724" s="34" t="s">
        <v>44</v>
      </c>
      <c r="K724" s="34" t="s">
        <v>466</v>
      </c>
      <c r="L724" s="34" t="s">
        <v>467</v>
      </c>
      <c r="M724" s="36">
        <v>1.0415000000000001</v>
      </c>
      <c r="N724" s="69" t="s">
        <v>468</v>
      </c>
      <c r="O724" s="69" t="s">
        <v>58</v>
      </c>
      <c r="P724" s="37" t="s">
        <v>469</v>
      </c>
      <c r="Q724" s="38">
        <v>2021</v>
      </c>
      <c r="R724" s="39" t="s">
        <v>470</v>
      </c>
      <c r="S724" s="37" t="s">
        <v>471</v>
      </c>
      <c r="T724" s="39" t="s">
        <v>1263</v>
      </c>
      <c r="U724" s="39" t="s">
        <v>1263</v>
      </c>
      <c r="V724" s="39" t="s">
        <v>1263</v>
      </c>
      <c r="W724" s="40" t="s">
        <v>484</v>
      </c>
      <c r="X724" s="40" t="s">
        <v>1986</v>
      </c>
      <c r="AB724" s="43">
        <v>600136.25</v>
      </c>
      <c r="AC724" s="43">
        <v>0</v>
      </c>
      <c r="AG724" s="45">
        <f t="shared" si="528"/>
        <v>600136.25</v>
      </c>
      <c r="AH724" s="45">
        <f t="shared" si="529"/>
        <v>625041.90437500004</v>
      </c>
      <c r="AI724" s="45">
        <f t="shared" si="533"/>
        <v>625041.90437500004</v>
      </c>
      <c r="AJ724" s="46">
        <v>0</v>
      </c>
      <c r="AK724" s="46">
        <v>0</v>
      </c>
      <c r="AL724" s="46">
        <f t="shared" si="551"/>
        <v>0</v>
      </c>
      <c r="AM724" s="46">
        <v>0</v>
      </c>
      <c r="AN724" s="46">
        <f t="shared" si="534"/>
        <v>0</v>
      </c>
      <c r="AO724" s="46">
        <v>0</v>
      </c>
      <c r="AP724" s="46">
        <f t="shared" si="521"/>
        <v>0</v>
      </c>
      <c r="AQ724" s="46">
        <v>0</v>
      </c>
      <c r="AR724" s="46">
        <f t="shared" si="522"/>
        <v>0</v>
      </c>
      <c r="AS724" s="46">
        <v>30006.8125</v>
      </c>
      <c r="AT724" s="46">
        <f t="shared" si="523"/>
        <v>31252.095218750004</v>
      </c>
      <c r="AU724" s="46">
        <v>30006.8125</v>
      </c>
      <c r="AV724" s="46">
        <f t="shared" si="524"/>
        <v>31252.095218750004</v>
      </c>
      <c r="AW724" s="46">
        <v>240054.5</v>
      </c>
      <c r="AX724" s="46">
        <f t="shared" si="552"/>
        <v>250016.76175000003</v>
      </c>
      <c r="AY724" s="46">
        <v>240054.5</v>
      </c>
      <c r="AZ724" s="46">
        <f t="shared" si="535"/>
        <v>250016.76175000003</v>
      </c>
      <c r="BA724" s="46">
        <v>60013.625</v>
      </c>
      <c r="BB724" s="46">
        <f t="shared" si="536"/>
        <v>62504.190437500009</v>
      </c>
      <c r="BC724" s="46">
        <v>0</v>
      </c>
      <c r="BD724" s="46">
        <f t="shared" si="537"/>
        <v>0</v>
      </c>
      <c r="BE724" s="46">
        <v>0</v>
      </c>
      <c r="BF724" s="46">
        <f t="shared" si="538"/>
        <v>0</v>
      </c>
      <c r="BG724" s="46">
        <v>0</v>
      </c>
      <c r="BH724" s="46">
        <f t="shared" si="539"/>
        <v>0</v>
      </c>
      <c r="BI724" s="46">
        <v>0</v>
      </c>
      <c r="BJ724" s="46">
        <f t="shared" si="540"/>
        <v>0</v>
      </c>
      <c r="BK724" s="46">
        <v>0</v>
      </c>
      <c r="BL724" s="46">
        <f t="shared" si="541"/>
        <v>0</v>
      </c>
      <c r="BM724" s="46">
        <v>0</v>
      </c>
      <c r="BN724" s="46">
        <f t="shared" si="542"/>
        <v>0</v>
      </c>
      <c r="BO724" s="46">
        <v>0</v>
      </c>
      <c r="BP724" s="46">
        <f t="shared" si="543"/>
        <v>0</v>
      </c>
      <c r="BQ724" s="46">
        <v>0</v>
      </c>
      <c r="BR724" s="46">
        <f t="shared" si="544"/>
        <v>0</v>
      </c>
      <c r="BS724" s="46">
        <v>0</v>
      </c>
      <c r="BT724" s="46">
        <f t="shared" si="545"/>
        <v>0</v>
      </c>
      <c r="BU724" s="46">
        <v>0</v>
      </c>
      <c r="BV724" s="46">
        <f t="shared" si="546"/>
        <v>0</v>
      </c>
      <c r="BW724" s="46">
        <v>0</v>
      </c>
      <c r="BX724" s="46">
        <f t="shared" si="547"/>
        <v>0</v>
      </c>
      <c r="BY724" s="46">
        <v>0</v>
      </c>
      <c r="BZ724" s="46">
        <f t="shared" si="548"/>
        <v>0</v>
      </c>
      <c r="CA724" s="47">
        <v>0</v>
      </c>
      <c r="CB724" s="46">
        <f t="shared" si="549"/>
        <v>0</v>
      </c>
      <c r="CC724" s="48">
        <v>0</v>
      </c>
      <c r="CD724" s="46">
        <f t="shared" si="550"/>
        <v>0</v>
      </c>
    </row>
    <row r="725" spans="2:82" x14ac:dyDescent="0.25">
      <c r="B725" s="66">
        <v>202346</v>
      </c>
      <c r="D725" s="67" t="s">
        <v>2015</v>
      </c>
      <c r="E725" s="34" t="s">
        <v>863</v>
      </c>
      <c r="F725" s="34" t="s">
        <v>604</v>
      </c>
      <c r="G725" s="34" t="s">
        <v>597</v>
      </c>
      <c r="H725" s="34" t="s">
        <v>2000</v>
      </c>
      <c r="I725" s="34" t="s">
        <v>806</v>
      </c>
      <c r="J725" s="34" t="s">
        <v>2000</v>
      </c>
      <c r="K725" s="34" t="s">
        <v>466</v>
      </c>
      <c r="L725" s="34" t="s">
        <v>1019</v>
      </c>
      <c r="M725" s="36">
        <v>1.04</v>
      </c>
      <c r="N725" s="69" t="s">
        <v>586</v>
      </c>
      <c r="O725" s="69" t="s">
        <v>58</v>
      </c>
      <c r="P725" s="37" t="s">
        <v>469</v>
      </c>
      <c r="Q725" s="38">
        <v>2023</v>
      </c>
      <c r="R725" s="39" t="s">
        <v>470</v>
      </c>
      <c r="S725" s="37" t="s">
        <v>471</v>
      </c>
      <c r="T725" s="39" t="s">
        <v>1263</v>
      </c>
      <c r="U725" s="39" t="s">
        <v>1263</v>
      </c>
      <c r="V725" s="39" t="s">
        <v>1263</v>
      </c>
      <c r="W725" s="40" t="s">
        <v>1116</v>
      </c>
      <c r="X725" s="40" t="s">
        <v>1989</v>
      </c>
      <c r="AB725" s="43">
        <v>11960000</v>
      </c>
      <c r="AC725" s="43">
        <v>5500000</v>
      </c>
      <c r="AG725" s="45">
        <f t="shared" si="528"/>
        <v>11960000</v>
      </c>
      <c r="AH725" s="45">
        <f t="shared" si="529"/>
        <v>12438400</v>
      </c>
      <c r="AI725" s="45">
        <f t="shared" si="533"/>
        <v>12438400</v>
      </c>
      <c r="AJ725" s="46">
        <v>0</v>
      </c>
      <c r="AK725" s="46">
        <v>0</v>
      </c>
      <c r="AL725" s="46">
        <f t="shared" si="551"/>
        <v>0</v>
      </c>
      <c r="AM725" s="46">
        <v>858000</v>
      </c>
      <c r="AN725" s="46">
        <f t="shared" si="534"/>
        <v>892320</v>
      </c>
      <c r="AO725" s="46">
        <v>858000</v>
      </c>
      <c r="AP725" s="46">
        <f t="shared" si="521"/>
        <v>892320</v>
      </c>
      <c r="AQ725" s="46">
        <v>858000</v>
      </c>
      <c r="AR725" s="46">
        <f t="shared" si="522"/>
        <v>892320</v>
      </c>
      <c r="AS725" s="46">
        <v>858000</v>
      </c>
      <c r="AT725" s="46">
        <f t="shared" si="523"/>
        <v>892320</v>
      </c>
      <c r="AU725" s="46">
        <v>858000</v>
      </c>
      <c r="AV725" s="46">
        <f t="shared" si="524"/>
        <v>892320</v>
      </c>
      <c r="AW725" s="46">
        <v>858000</v>
      </c>
      <c r="AX725" s="46">
        <f t="shared" si="552"/>
        <v>892320</v>
      </c>
      <c r="AY725" s="46">
        <v>858000</v>
      </c>
      <c r="AZ725" s="46">
        <f t="shared" si="535"/>
        <v>892320</v>
      </c>
      <c r="BA725" s="46">
        <v>858000</v>
      </c>
      <c r="BB725" s="46">
        <f t="shared" si="536"/>
        <v>892320</v>
      </c>
      <c r="BC725" s="46">
        <v>858000</v>
      </c>
      <c r="BD725" s="46">
        <f t="shared" si="537"/>
        <v>892320</v>
      </c>
      <c r="BE725" s="46">
        <v>858000</v>
      </c>
      <c r="BF725" s="46">
        <f t="shared" si="538"/>
        <v>892320</v>
      </c>
      <c r="BG725" s="46">
        <v>858000</v>
      </c>
      <c r="BH725" s="46">
        <f t="shared" si="539"/>
        <v>892320</v>
      </c>
      <c r="BI725" s="46">
        <v>858000</v>
      </c>
      <c r="BJ725" s="46">
        <f t="shared" si="540"/>
        <v>892320</v>
      </c>
      <c r="BK725" s="46">
        <v>858000</v>
      </c>
      <c r="BL725" s="46">
        <f t="shared" si="541"/>
        <v>892320</v>
      </c>
      <c r="BM725" s="46">
        <v>806000</v>
      </c>
      <c r="BN725" s="46">
        <f t="shared" si="542"/>
        <v>838240</v>
      </c>
      <c r="BO725" s="46">
        <v>0</v>
      </c>
      <c r="BP725" s="46">
        <f t="shared" si="543"/>
        <v>0</v>
      </c>
      <c r="BQ725" s="46">
        <v>0</v>
      </c>
      <c r="BR725" s="46">
        <f t="shared" si="544"/>
        <v>0</v>
      </c>
      <c r="BS725" s="46">
        <v>0</v>
      </c>
      <c r="BT725" s="46">
        <f t="shared" si="545"/>
        <v>0</v>
      </c>
      <c r="BU725" s="46">
        <v>0</v>
      </c>
      <c r="BV725" s="46">
        <f t="shared" si="546"/>
        <v>0</v>
      </c>
      <c r="BW725" s="46">
        <v>0</v>
      </c>
      <c r="BX725" s="46">
        <f t="shared" si="547"/>
        <v>0</v>
      </c>
      <c r="BY725" s="46">
        <v>0</v>
      </c>
      <c r="BZ725" s="46">
        <f t="shared" si="548"/>
        <v>0</v>
      </c>
      <c r="CA725" s="47">
        <v>0</v>
      </c>
      <c r="CB725" s="46">
        <f t="shared" si="549"/>
        <v>0</v>
      </c>
      <c r="CC725" s="48">
        <v>0</v>
      </c>
      <c r="CD725" s="46">
        <f t="shared" si="550"/>
        <v>0</v>
      </c>
    </row>
    <row r="726" spans="2:82" x14ac:dyDescent="0.25">
      <c r="B726" s="66">
        <v>2023503</v>
      </c>
      <c r="D726" s="67" t="s">
        <v>2016</v>
      </c>
      <c r="E726" s="34" t="s">
        <v>462</v>
      </c>
      <c r="F726" s="34" t="s">
        <v>461</v>
      </c>
      <c r="G726" s="34" t="s">
        <v>463</v>
      </c>
      <c r="H726" s="34" t="s">
        <v>464</v>
      </c>
      <c r="I726" s="34" t="s">
        <v>465</v>
      </c>
      <c r="J726" s="34" t="s">
        <v>44</v>
      </c>
      <c r="K726" s="34" t="s">
        <v>491</v>
      </c>
      <c r="L726" s="34" t="s">
        <v>467</v>
      </c>
      <c r="M726" s="36">
        <v>1.0415000000000001</v>
      </c>
      <c r="N726" s="69" t="s">
        <v>468</v>
      </c>
      <c r="O726" s="69" t="s">
        <v>58</v>
      </c>
      <c r="P726" s="37" t="s">
        <v>469</v>
      </c>
      <c r="Q726" s="38">
        <v>2021</v>
      </c>
      <c r="R726" s="39" t="s">
        <v>470</v>
      </c>
      <c r="S726" s="37" t="s">
        <v>471</v>
      </c>
      <c r="T726" s="39" t="s">
        <v>1263</v>
      </c>
      <c r="U726" s="39" t="s">
        <v>1263</v>
      </c>
      <c r="V726" s="39" t="s">
        <v>1263</v>
      </c>
      <c r="W726" s="40" t="s">
        <v>1147</v>
      </c>
      <c r="X726" s="40" t="s">
        <v>2005</v>
      </c>
      <c r="AB726" s="43">
        <v>682660</v>
      </c>
      <c r="AC726" s="43">
        <v>0</v>
      </c>
      <c r="AG726" s="45">
        <f t="shared" si="528"/>
        <v>682660</v>
      </c>
      <c r="AH726" s="45">
        <f t="shared" si="529"/>
        <v>710990.39</v>
      </c>
      <c r="AI726" s="45">
        <f t="shared" si="533"/>
        <v>710990.39</v>
      </c>
      <c r="AJ726" s="46">
        <v>0</v>
      </c>
      <c r="AK726" s="46">
        <v>0</v>
      </c>
      <c r="AL726" s="46">
        <f t="shared" si="551"/>
        <v>0</v>
      </c>
      <c r="AM726" s="46">
        <v>0</v>
      </c>
      <c r="AN726" s="46">
        <f t="shared" si="534"/>
        <v>0</v>
      </c>
      <c r="AO726" s="46">
        <v>0</v>
      </c>
      <c r="AP726" s="46">
        <f t="shared" si="521"/>
        <v>0</v>
      </c>
      <c r="AQ726" s="46">
        <v>0</v>
      </c>
      <c r="AR726" s="46">
        <f t="shared" si="522"/>
        <v>0</v>
      </c>
      <c r="AS726" s="46">
        <v>0</v>
      </c>
      <c r="AT726" s="46">
        <f t="shared" si="523"/>
        <v>0</v>
      </c>
      <c r="AU726" s="46">
        <v>34133</v>
      </c>
      <c r="AV726" s="46">
        <f t="shared" si="524"/>
        <v>35549.519500000002</v>
      </c>
      <c r="AW726" s="46">
        <v>34133</v>
      </c>
      <c r="AX726" s="46">
        <f t="shared" si="552"/>
        <v>35549.519500000002</v>
      </c>
      <c r="AY726" s="46">
        <v>273064</v>
      </c>
      <c r="AZ726" s="46">
        <f t="shared" si="535"/>
        <v>284396.15600000002</v>
      </c>
      <c r="BA726" s="46">
        <v>273064</v>
      </c>
      <c r="BB726" s="46">
        <f t="shared" si="536"/>
        <v>284396.15600000002</v>
      </c>
      <c r="BC726" s="46">
        <v>68266</v>
      </c>
      <c r="BD726" s="46">
        <f t="shared" si="537"/>
        <v>71099.039000000004</v>
      </c>
      <c r="BE726" s="46">
        <v>0</v>
      </c>
      <c r="BF726" s="46">
        <f t="shared" si="538"/>
        <v>0</v>
      </c>
      <c r="BG726" s="46">
        <v>0</v>
      </c>
      <c r="BH726" s="46">
        <f t="shared" si="539"/>
        <v>0</v>
      </c>
      <c r="BI726" s="46">
        <v>0</v>
      </c>
      <c r="BJ726" s="46">
        <f t="shared" si="540"/>
        <v>0</v>
      </c>
      <c r="BK726" s="46">
        <v>0</v>
      </c>
      <c r="BL726" s="46">
        <f t="shared" si="541"/>
        <v>0</v>
      </c>
      <c r="BM726" s="46">
        <v>0</v>
      </c>
      <c r="BN726" s="46">
        <f t="shared" si="542"/>
        <v>0</v>
      </c>
      <c r="BO726" s="46">
        <v>0</v>
      </c>
      <c r="BP726" s="46">
        <f t="shared" si="543"/>
        <v>0</v>
      </c>
      <c r="BQ726" s="46">
        <v>0</v>
      </c>
      <c r="BR726" s="46">
        <f t="shared" si="544"/>
        <v>0</v>
      </c>
      <c r="BS726" s="46">
        <v>0</v>
      </c>
      <c r="BT726" s="46">
        <f t="shared" si="545"/>
        <v>0</v>
      </c>
      <c r="BU726" s="46">
        <v>0</v>
      </c>
      <c r="BV726" s="46">
        <f t="shared" si="546"/>
        <v>0</v>
      </c>
      <c r="BW726" s="46">
        <v>0</v>
      </c>
      <c r="BX726" s="46">
        <f t="shared" si="547"/>
        <v>0</v>
      </c>
      <c r="BY726" s="46">
        <v>0</v>
      </c>
      <c r="BZ726" s="46">
        <f t="shared" si="548"/>
        <v>0</v>
      </c>
      <c r="CA726" s="47">
        <v>0</v>
      </c>
      <c r="CB726" s="46">
        <f t="shared" si="549"/>
        <v>0</v>
      </c>
      <c r="CC726" s="48">
        <v>0</v>
      </c>
      <c r="CD726" s="46">
        <f t="shared" si="550"/>
        <v>0</v>
      </c>
    </row>
    <row r="727" spans="2:82" x14ac:dyDescent="0.25">
      <c r="B727" s="66">
        <v>2023504</v>
      </c>
      <c r="D727" s="67" t="s">
        <v>2017</v>
      </c>
      <c r="E727" s="34" t="s">
        <v>462</v>
      </c>
      <c r="F727" s="34" t="s">
        <v>461</v>
      </c>
      <c r="G727" s="34" t="s">
        <v>463</v>
      </c>
      <c r="H727" s="34" t="s">
        <v>464</v>
      </c>
      <c r="I727" s="34" t="s">
        <v>465</v>
      </c>
      <c r="J727" s="34" t="s">
        <v>44</v>
      </c>
      <c r="K727" s="34" t="s">
        <v>491</v>
      </c>
      <c r="L727" s="34" t="s">
        <v>467</v>
      </c>
      <c r="M727" s="36">
        <v>1.0415000000000001</v>
      </c>
      <c r="N727" s="69" t="s">
        <v>468</v>
      </c>
      <c r="O727" s="69" t="s">
        <v>58</v>
      </c>
      <c r="P727" s="37" t="s">
        <v>469</v>
      </c>
      <c r="Q727" s="38">
        <v>2022</v>
      </c>
      <c r="R727" s="39" t="s">
        <v>470</v>
      </c>
      <c r="S727" s="37" t="s">
        <v>471</v>
      </c>
      <c r="T727" s="39" t="s">
        <v>1263</v>
      </c>
      <c r="U727" s="39" t="s">
        <v>1263</v>
      </c>
      <c r="V727" s="39" t="s">
        <v>1263</v>
      </c>
      <c r="W727" s="40" t="s">
        <v>1147</v>
      </c>
      <c r="X727" s="40" t="s">
        <v>2005</v>
      </c>
      <c r="AB727" s="43">
        <v>682660</v>
      </c>
      <c r="AC727" s="43">
        <v>0</v>
      </c>
      <c r="AG727" s="45">
        <f t="shared" si="528"/>
        <v>682660</v>
      </c>
      <c r="AH727" s="45">
        <f t="shared" si="529"/>
        <v>710990.39</v>
      </c>
      <c r="AI727" s="45">
        <f t="shared" si="533"/>
        <v>710990.39</v>
      </c>
      <c r="AJ727" s="46">
        <v>0</v>
      </c>
      <c r="AK727" s="46">
        <v>0</v>
      </c>
      <c r="AL727" s="46">
        <f t="shared" si="551"/>
        <v>0</v>
      </c>
      <c r="AM727" s="46">
        <v>0</v>
      </c>
      <c r="AN727" s="46">
        <f t="shared" si="534"/>
        <v>0</v>
      </c>
      <c r="AO727" s="46">
        <v>0</v>
      </c>
      <c r="AP727" s="46">
        <f t="shared" si="521"/>
        <v>0</v>
      </c>
      <c r="AQ727" s="46">
        <v>0</v>
      </c>
      <c r="AR727" s="46">
        <f t="shared" si="522"/>
        <v>0</v>
      </c>
      <c r="AS727" s="46">
        <v>0</v>
      </c>
      <c r="AT727" s="46">
        <f t="shared" si="523"/>
        <v>0</v>
      </c>
      <c r="AU727" s="46">
        <v>34133</v>
      </c>
      <c r="AV727" s="46">
        <f t="shared" si="524"/>
        <v>35549.519500000002</v>
      </c>
      <c r="AW727" s="46">
        <v>34133</v>
      </c>
      <c r="AX727" s="46">
        <f t="shared" si="552"/>
        <v>35549.519500000002</v>
      </c>
      <c r="AY727" s="46">
        <v>273064</v>
      </c>
      <c r="AZ727" s="46">
        <f t="shared" si="535"/>
        <v>284396.15600000002</v>
      </c>
      <c r="BA727" s="46">
        <v>273064</v>
      </c>
      <c r="BB727" s="46">
        <f t="shared" si="536"/>
        <v>284396.15600000002</v>
      </c>
      <c r="BC727" s="46">
        <v>68266</v>
      </c>
      <c r="BD727" s="46">
        <f t="shared" si="537"/>
        <v>71099.039000000004</v>
      </c>
      <c r="BE727" s="46">
        <v>0</v>
      </c>
      <c r="BF727" s="46">
        <f t="shared" si="538"/>
        <v>0</v>
      </c>
      <c r="BG727" s="46">
        <v>0</v>
      </c>
      <c r="BH727" s="46">
        <f t="shared" si="539"/>
        <v>0</v>
      </c>
      <c r="BI727" s="46">
        <v>0</v>
      </c>
      <c r="BJ727" s="46">
        <f t="shared" si="540"/>
        <v>0</v>
      </c>
      <c r="BK727" s="46">
        <v>0</v>
      </c>
      <c r="BL727" s="46">
        <f t="shared" si="541"/>
        <v>0</v>
      </c>
      <c r="BM727" s="46">
        <v>0</v>
      </c>
      <c r="BN727" s="46">
        <f t="shared" si="542"/>
        <v>0</v>
      </c>
      <c r="BO727" s="46">
        <v>0</v>
      </c>
      <c r="BP727" s="46">
        <f t="shared" si="543"/>
        <v>0</v>
      </c>
      <c r="BQ727" s="46">
        <v>0</v>
      </c>
      <c r="BR727" s="46">
        <f t="shared" si="544"/>
        <v>0</v>
      </c>
      <c r="BS727" s="46">
        <v>0</v>
      </c>
      <c r="BT727" s="46">
        <f t="shared" si="545"/>
        <v>0</v>
      </c>
      <c r="BU727" s="46">
        <v>0</v>
      </c>
      <c r="BV727" s="46">
        <f t="shared" si="546"/>
        <v>0</v>
      </c>
      <c r="BW727" s="46">
        <v>0</v>
      </c>
      <c r="BX727" s="46">
        <f t="shared" si="547"/>
        <v>0</v>
      </c>
      <c r="BY727" s="46">
        <v>0</v>
      </c>
      <c r="BZ727" s="46">
        <f t="shared" si="548"/>
        <v>0</v>
      </c>
      <c r="CA727" s="47">
        <v>0</v>
      </c>
      <c r="CB727" s="46">
        <f t="shared" si="549"/>
        <v>0</v>
      </c>
      <c r="CC727" s="48">
        <v>0</v>
      </c>
      <c r="CD727" s="46">
        <f t="shared" si="550"/>
        <v>0</v>
      </c>
    </row>
    <row r="728" spans="2:82" x14ac:dyDescent="0.25">
      <c r="B728" s="66">
        <v>2023505</v>
      </c>
      <c r="D728" s="67" t="s">
        <v>2018</v>
      </c>
      <c r="E728" s="34" t="s">
        <v>462</v>
      </c>
      <c r="F728" s="34" t="s">
        <v>461</v>
      </c>
      <c r="G728" s="34" t="s">
        <v>463</v>
      </c>
      <c r="H728" s="34" t="s">
        <v>464</v>
      </c>
      <c r="I728" s="34" t="s">
        <v>465</v>
      </c>
      <c r="J728" s="34" t="s">
        <v>44</v>
      </c>
      <c r="K728" s="34" t="s">
        <v>491</v>
      </c>
      <c r="L728" s="34" t="s">
        <v>467</v>
      </c>
      <c r="M728" s="36">
        <v>1.0415000000000001</v>
      </c>
      <c r="N728" s="69" t="s">
        <v>468</v>
      </c>
      <c r="O728" s="69" t="s">
        <v>58</v>
      </c>
      <c r="P728" s="37" t="s">
        <v>469</v>
      </c>
      <c r="Q728" s="38">
        <v>2023</v>
      </c>
      <c r="R728" s="39" t="s">
        <v>470</v>
      </c>
      <c r="S728" s="37" t="s">
        <v>471</v>
      </c>
      <c r="T728" s="39" t="s">
        <v>1263</v>
      </c>
      <c r="U728" s="39" t="s">
        <v>1263</v>
      </c>
      <c r="V728" s="39" t="s">
        <v>1263</v>
      </c>
      <c r="W728" s="40" t="s">
        <v>1147</v>
      </c>
      <c r="X728" s="40" t="s">
        <v>2005</v>
      </c>
      <c r="AB728" s="43">
        <v>682660</v>
      </c>
      <c r="AC728" s="43">
        <v>0</v>
      </c>
      <c r="AG728" s="45">
        <f t="shared" si="528"/>
        <v>682660</v>
      </c>
      <c r="AH728" s="45">
        <f t="shared" si="529"/>
        <v>710990.39</v>
      </c>
      <c r="AI728" s="45">
        <f t="shared" si="533"/>
        <v>710990.39</v>
      </c>
      <c r="AJ728" s="46">
        <v>0</v>
      </c>
      <c r="AK728" s="46">
        <v>0</v>
      </c>
      <c r="AL728" s="46">
        <f t="shared" si="551"/>
        <v>0</v>
      </c>
      <c r="AM728" s="46">
        <v>0</v>
      </c>
      <c r="AN728" s="46">
        <f t="shared" si="534"/>
        <v>0</v>
      </c>
      <c r="AO728" s="46">
        <v>0</v>
      </c>
      <c r="AP728" s="46">
        <f t="shared" si="521"/>
        <v>0</v>
      </c>
      <c r="AQ728" s="46">
        <v>0</v>
      </c>
      <c r="AR728" s="46">
        <f t="shared" si="522"/>
        <v>0</v>
      </c>
      <c r="AS728" s="46">
        <v>0</v>
      </c>
      <c r="AT728" s="46">
        <f t="shared" si="523"/>
        <v>0</v>
      </c>
      <c r="AU728" s="46">
        <v>0</v>
      </c>
      <c r="AV728" s="46">
        <f t="shared" si="524"/>
        <v>0</v>
      </c>
      <c r="AW728" s="46">
        <v>34133</v>
      </c>
      <c r="AX728" s="46">
        <f t="shared" si="552"/>
        <v>35549.519500000002</v>
      </c>
      <c r="AY728" s="46">
        <v>34133</v>
      </c>
      <c r="AZ728" s="46">
        <f t="shared" si="535"/>
        <v>35549.519500000002</v>
      </c>
      <c r="BA728" s="46">
        <v>273064</v>
      </c>
      <c r="BB728" s="46">
        <f t="shared" si="536"/>
        <v>284396.15600000002</v>
      </c>
      <c r="BC728" s="46">
        <v>273064</v>
      </c>
      <c r="BD728" s="46">
        <f t="shared" si="537"/>
        <v>284396.15600000002</v>
      </c>
      <c r="BE728" s="46">
        <v>68266</v>
      </c>
      <c r="BF728" s="46">
        <f t="shared" si="538"/>
        <v>71099.039000000004</v>
      </c>
      <c r="BG728" s="46">
        <v>0</v>
      </c>
      <c r="BH728" s="46">
        <f t="shared" si="539"/>
        <v>0</v>
      </c>
      <c r="BI728" s="46">
        <v>0</v>
      </c>
      <c r="BJ728" s="46">
        <f t="shared" si="540"/>
        <v>0</v>
      </c>
      <c r="BK728" s="46">
        <v>0</v>
      </c>
      <c r="BL728" s="46">
        <f t="shared" si="541"/>
        <v>0</v>
      </c>
      <c r="BM728" s="46">
        <v>0</v>
      </c>
      <c r="BN728" s="46">
        <f t="shared" si="542"/>
        <v>0</v>
      </c>
      <c r="BO728" s="46">
        <v>0</v>
      </c>
      <c r="BP728" s="46">
        <f t="shared" si="543"/>
        <v>0</v>
      </c>
      <c r="BQ728" s="46">
        <v>0</v>
      </c>
      <c r="BR728" s="46">
        <f t="shared" si="544"/>
        <v>0</v>
      </c>
      <c r="BS728" s="46">
        <v>0</v>
      </c>
      <c r="BT728" s="46">
        <f t="shared" si="545"/>
        <v>0</v>
      </c>
      <c r="BU728" s="46">
        <v>0</v>
      </c>
      <c r="BV728" s="46">
        <f t="shared" si="546"/>
        <v>0</v>
      </c>
      <c r="BW728" s="46">
        <v>0</v>
      </c>
      <c r="BX728" s="46">
        <f t="shared" si="547"/>
        <v>0</v>
      </c>
      <c r="BY728" s="46">
        <v>0</v>
      </c>
      <c r="BZ728" s="46">
        <f t="shared" si="548"/>
        <v>0</v>
      </c>
      <c r="CA728" s="47">
        <v>0</v>
      </c>
      <c r="CB728" s="46">
        <f t="shared" si="549"/>
        <v>0</v>
      </c>
      <c r="CC728" s="48">
        <v>0</v>
      </c>
      <c r="CD728" s="46">
        <f t="shared" si="550"/>
        <v>0</v>
      </c>
    </row>
    <row r="729" spans="2:82" x14ac:dyDescent="0.25">
      <c r="B729" s="66">
        <v>2023506</v>
      </c>
      <c r="D729" s="67" t="s">
        <v>2019</v>
      </c>
      <c r="E729" s="34" t="s">
        <v>462</v>
      </c>
      <c r="F729" s="34" t="s">
        <v>461</v>
      </c>
      <c r="G729" s="34" t="s">
        <v>463</v>
      </c>
      <c r="H729" s="34" t="s">
        <v>464</v>
      </c>
      <c r="I729" s="34" t="s">
        <v>465</v>
      </c>
      <c r="J729" s="34" t="s">
        <v>44</v>
      </c>
      <c r="K729" s="34" t="s">
        <v>491</v>
      </c>
      <c r="L729" s="34" t="s">
        <v>467</v>
      </c>
      <c r="M729" s="36">
        <v>1.0415000000000001</v>
      </c>
      <c r="N729" s="69" t="s">
        <v>468</v>
      </c>
      <c r="O729" s="69" t="s">
        <v>58</v>
      </c>
      <c r="P729" s="37" t="s">
        <v>469</v>
      </c>
      <c r="Q729" s="38">
        <v>2023</v>
      </c>
      <c r="R729" s="39" t="s">
        <v>470</v>
      </c>
      <c r="S729" s="37" t="s">
        <v>471</v>
      </c>
      <c r="T729" s="39" t="s">
        <v>1263</v>
      </c>
      <c r="U729" s="39" t="s">
        <v>1263</v>
      </c>
      <c r="V729" s="39" t="s">
        <v>1263</v>
      </c>
      <c r="W729" s="40" t="s">
        <v>1147</v>
      </c>
      <c r="X729" s="40" t="s">
        <v>2005</v>
      </c>
      <c r="AB729" s="43">
        <v>682660</v>
      </c>
      <c r="AC729" s="43">
        <v>0</v>
      </c>
      <c r="AG729" s="45">
        <f t="shared" si="528"/>
        <v>682660</v>
      </c>
      <c r="AH729" s="45">
        <f t="shared" si="529"/>
        <v>710990.39</v>
      </c>
      <c r="AI729" s="45">
        <f t="shared" si="533"/>
        <v>710990.39</v>
      </c>
      <c r="AJ729" s="46">
        <v>0</v>
      </c>
      <c r="AK729" s="46">
        <v>0</v>
      </c>
      <c r="AL729" s="46">
        <f t="shared" si="551"/>
        <v>0</v>
      </c>
      <c r="AM729" s="46">
        <v>0</v>
      </c>
      <c r="AN729" s="46">
        <f t="shared" si="534"/>
        <v>0</v>
      </c>
      <c r="AO729" s="46">
        <v>0</v>
      </c>
      <c r="AP729" s="46">
        <f t="shared" si="521"/>
        <v>0</v>
      </c>
      <c r="AQ729" s="46">
        <v>0</v>
      </c>
      <c r="AR729" s="46">
        <f t="shared" si="522"/>
        <v>0</v>
      </c>
      <c r="AS729" s="46">
        <v>0</v>
      </c>
      <c r="AT729" s="46">
        <f t="shared" si="523"/>
        <v>0</v>
      </c>
      <c r="AU729" s="46">
        <v>0</v>
      </c>
      <c r="AV729" s="46">
        <f t="shared" si="524"/>
        <v>0</v>
      </c>
      <c r="AW729" s="46">
        <v>0</v>
      </c>
      <c r="AX729" s="46">
        <f t="shared" si="552"/>
        <v>0</v>
      </c>
      <c r="AY729" s="46">
        <v>34133</v>
      </c>
      <c r="AZ729" s="46">
        <f t="shared" si="535"/>
        <v>35549.519500000002</v>
      </c>
      <c r="BA729" s="46">
        <v>34133</v>
      </c>
      <c r="BB729" s="46">
        <f t="shared" si="536"/>
        <v>35549.519500000002</v>
      </c>
      <c r="BC729" s="46">
        <v>273064</v>
      </c>
      <c r="BD729" s="46">
        <f t="shared" si="537"/>
        <v>284396.15600000002</v>
      </c>
      <c r="BE729" s="46">
        <v>273064</v>
      </c>
      <c r="BF729" s="46">
        <f t="shared" si="538"/>
        <v>284396.15600000002</v>
      </c>
      <c r="BG729" s="46">
        <v>68266</v>
      </c>
      <c r="BH729" s="46">
        <f t="shared" si="539"/>
        <v>71099.039000000004</v>
      </c>
      <c r="BI729" s="46">
        <v>0</v>
      </c>
      <c r="BJ729" s="46">
        <f t="shared" si="540"/>
        <v>0</v>
      </c>
      <c r="BK729" s="46">
        <v>0</v>
      </c>
      <c r="BL729" s="46">
        <f t="shared" si="541"/>
        <v>0</v>
      </c>
      <c r="BM729" s="46">
        <v>0</v>
      </c>
      <c r="BN729" s="46">
        <f t="shared" si="542"/>
        <v>0</v>
      </c>
      <c r="BO729" s="46">
        <v>0</v>
      </c>
      <c r="BP729" s="46">
        <f t="shared" si="543"/>
        <v>0</v>
      </c>
      <c r="BQ729" s="46">
        <v>0</v>
      </c>
      <c r="BR729" s="46">
        <f t="shared" si="544"/>
        <v>0</v>
      </c>
      <c r="BS729" s="46">
        <v>0</v>
      </c>
      <c r="BT729" s="46">
        <f t="shared" si="545"/>
        <v>0</v>
      </c>
      <c r="BU729" s="46">
        <v>0</v>
      </c>
      <c r="BV729" s="46">
        <f t="shared" si="546"/>
        <v>0</v>
      </c>
      <c r="BW729" s="46">
        <v>0</v>
      </c>
      <c r="BX729" s="46">
        <f t="shared" si="547"/>
        <v>0</v>
      </c>
      <c r="BY729" s="46">
        <v>0</v>
      </c>
      <c r="BZ729" s="46">
        <f t="shared" si="548"/>
        <v>0</v>
      </c>
      <c r="CA729" s="47">
        <v>0</v>
      </c>
      <c r="CB729" s="46">
        <f t="shared" si="549"/>
        <v>0</v>
      </c>
      <c r="CC729" s="48">
        <v>0</v>
      </c>
      <c r="CD729" s="46">
        <f t="shared" si="550"/>
        <v>0</v>
      </c>
    </row>
    <row r="730" spans="2:82" x14ac:dyDescent="0.25">
      <c r="B730" s="66">
        <v>2023507</v>
      </c>
      <c r="D730" s="67" t="s">
        <v>2020</v>
      </c>
      <c r="E730" s="34" t="s">
        <v>462</v>
      </c>
      <c r="F730" s="34" t="s">
        <v>461</v>
      </c>
      <c r="G730" s="34" t="s">
        <v>463</v>
      </c>
      <c r="H730" s="34" t="s">
        <v>464</v>
      </c>
      <c r="I730" s="34" t="s">
        <v>465</v>
      </c>
      <c r="J730" s="34" t="s">
        <v>44</v>
      </c>
      <c r="K730" s="34" t="s">
        <v>491</v>
      </c>
      <c r="L730" s="34" t="s">
        <v>467</v>
      </c>
      <c r="M730" s="36">
        <v>1.0415000000000001</v>
      </c>
      <c r="N730" s="69" t="s">
        <v>468</v>
      </c>
      <c r="O730" s="69" t="s">
        <v>58</v>
      </c>
      <c r="P730" s="37" t="s">
        <v>469</v>
      </c>
      <c r="Q730" s="38">
        <v>2023</v>
      </c>
      <c r="R730" s="39" t="s">
        <v>470</v>
      </c>
      <c r="S730" s="37" t="s">
        <v>471</v>
      </c>
      <c r="T730" s="39" t="s">
        <v>1263</v>
      </c>
      <c r="U730" s="39" t="s">
        <v>1263</v>
      </c>
      <c r="V730" s="39" t="s">
        <v>1263</v>
      </c>
      <c r="W730" s="40" t="s">
        <v>1147</v>
      </c>
      <c r="X730" s="40" t="s">
        <v>2005</v>
      </c>
      <c r="AB730" s="43">
        <v>682660</v>
      </c>
      <c r="AC730" s="43">
        <v>0</v>
      </c>
      <c r="AG730" s="45">
        <f t="shared" si="528"/>
        <v>682660</v>
      </c>
      <c r="AH730" s="45">
        <f t="shared" si="529"/>
        <v>710990.39000000013</v>
      </c>
      <c r="AI730" s="45">
        <f t="shared" si="533"/>
        <v>710990.39000000013</v>
      </c>
      <c r="AJ730" s="46">
        <v>0</v>
      </c>
      <c r="AK730" s="46">
        <v>0</v>
      </c>
      <c r="AL730" s="46">
        <f t="shared" si="551"/>
        <v>0</v>
      </c>
      <c r="AM730" s="46">
        <v>0</v>
      </c>
      <c r="AN730" s="46">
        <f t="shared" si="534"/>
        <v>0</v>
      </c>
      <c r="AO730" s="46">
        <v>0</v>
      </c>
      <c r="AP730" s="46">
        <f t="shared" si="521"/>
        <v>0</v>
      </c>
      <c r="AQ730" s="46">
        <v>0</v>
      </c>
      <c r="AR730" s="46">
        <f t="shared" si="522"/>
        <v>0</v>
      </c>
      <c r="AS730" s="46">
        <v>0</v>
      </c>
      <c r="AT730" s="46">
        <f t="shared" si="523"/>
        <v>0</v>
      </c>
      <c r="AU730" s="46">
        <v>0</v>
      </c>
      <c r="AV730" s="46">
        <f t="shared" si="524"/>
        <v>0</v>
      </c>
      <c r="AW730" s="46">
        <v>0</v>
      </c>
      <c r="AX730" s="46">
        <f t="shared" si="552"/>
        <v>0</v>
      </c>
      <c r="AY730" s="46">
        <v>0</v>
      </c>
      <c r="AZ730" s="46">
        <f t="shared" si="535"/>
        <v>0</v>
      </c>
      <c r="BA730" s="46">
        <v>34133</v>
      </c>
      <c r="BB730" s="46">
        <f t="shared" si="536"/>
        <v>35549.519500000002</v>
      </c>
      <c r="BC730" s="46">
        <v>34133</v>
      </c>
      <c r="BD730" s="46">
        <f t="shared" si="537"/>
        <v>35549.519500000002</v>
      </c>
      <c r="BE730" s="46">
        <v>273064</v>
      </c>
      <c r="BF730" s="46">
        <f t="shared" si="538"/>
        <v>284396.15600000002</v>
      </c>
      <c r="BG730" s="46">
        <v>273064</v>
      </c>
      <c r="BH730" s="46">
        <f t="shared" si="539"/>
        <v>284396.15600000002</v>
      </c>
      <c r="BI730" s="46">
        <v>68266</v>
      </c>
      <c r="BJ730" s="46">
        <f t="shared" si="540"/>
        <v>71099.039000000004</v>
      </c>
      <c r="BK730" s="46">
        <v>0</v>
      </c>
      <c r="BL730" s="46">
        <f t="shared" si="541"/>
        <v>0</v>
      </c>
      <c r="BM730" s="46">
        <v>0</v>
      </c>
      <c r="BN730" s="46">
        <f t="shared" si="542"/>
        <v>0</v>
      </c>
      <c r="BO730" s="46">
        <v>0</v>
      </c>
      <c r="BP730" s="46">
        <f t="shared" si="543"/>
        <v>0</v>
      </c>
      <c r="BQ730" s="46">
        <v>0</v>
      </c>
      <c r="BR730" s="46">
        <f t="shared" si="544"/>
        <v>0</v>
      </c>
      <c r="BS730" s="46">
        <v>0</v>
      </c>
      <c r="BT730" s="46">
        <f t="shared" si="545"/>
        <v>0</v>
      </c>
      <c r="BU730" s="46">
        <v>0</v>
      </c>
      <c r="BV730" s="46">
        <f t="shared" si="546"/>
        <v>0</v>
      </c>
      <c r="BW730" s="46">
        <v>0</v>
      </c>
      <c r="BX730" s="46">
        <f t="shared" si="547"/>
        <v>0</v>
      </c>
      <c r="BY730" s="46">
        <v>0</v>
      </c>
      <c r="BZ730" s="46">
        <f t="shared" si="548"/>
        <v>0</v>
      </c>
      <c r="CA730" s="47">
        <v>0</v>
      </c>
      <c r="CB730" s="46">
        <f t="shared" si="549"/>
        <v>0</v>
      </c>
      <c r="CC730" s="48">
        <v>0</v>
      </c>
      <c r="CD730" s="46">
        <f t="shared" si="550"/>
        <v>0</v>
      </c>
    </row>
    <row r="731" spans="2:82" x14ac:dyDescent="0.25">
      <c r="B731" s="66">
        <v>2023508</v>
      </c>
      <c r="D731" s="67" t="s">
        <v>2021</v>
      </c>
      <c r="E731" s="34" t="s">
        <v>462</v>
      </c>
      <c r="F731" s="34" t="s">
        <v>461</v>
      </c>
      <c r="G731" s="34" t="s">
        <v>463</v>
      </c>
      <c r="H731" s="34" t="s">
        <v>464</v>
      </c>
      <c r="I731" s="34" t="s">
        <v>465</v>
      </c>
      <c r="J731" s="34" t="s">
        <v>44</v>
      </c>
      <c r="K731" s="34" t="s">
        <v>491</v>
      </c>
      <c r="L731" s="34" t="s">
        <v>467</v>
      </c>
      <c r="M731" s="36">
        <v>1.0415000000000001</v>
      </c>
      <c r="N731" s="69" t="s">
        <v>468</v>
      </c>
      <c r="O731" s="69" t="s">
        <v>58</v>
      </c>
      <c r="P731" s="37" t="s">
        <v>469</v>
      </c>
      <c r="Q731" s="38">
        <v>2023</v>
      </c>
      <c r="R731" s="39" t="s">
        <v>470</v>
      </c>
      <c r="S731" s="37" t="s">
        <v>471</v>
      </c>
      <c r="T731" s="39" t="s">
        <v>1263</v>
      </c>
      <c r="U731" s="39" t="s">
        <v>1263</v>
      </c>
      <c r="V731" s="39" t="s">
        <v>1263</v>
      </c>
      <c r="W731" s="40" t="s">
        <v>1147</v>
      </c>
      <c r="X731" s="40" t="s">
        <v>2005</v>
      </c>
      <c r="AB731" s="43">
        <v>682660</v>
      </c>
      <c r="AC731" s="43">
        <v>0</v>
      </c>
      <c r="AG731" s="45">
        <f t="shared" si="528"/>
        <v>682660</v>
      </c>
      <c r="AH731" s="45">
        <f t="shared" si="529"/>
        <v>710990.39</v>
      </c>
      <c r="AI731" s="45">
        <f t="shared" si="533"/>
        <v>710990.39</v>
      </c>
      <c r="AJ731" s="46">
        <v>0</v>
      </c>
      <c r="AK731" s="46">
        <v>0</v>
      </c>
      <c r="AL731" s="46">
        <f t="shared" si="551"/>
        <v>0</v>
      </c>
      <c r="AM731" s="46">
        <v>0</v>
      </c>
      <c r="AN731" s="46">
        <f t="shared" si="534"/>
        <v>0</v>
      </c>
      <c r="AO731" s="46">
        <v>0</v>
      </c>
      <c r="AP731" s="46">
        <f t="shared" si="521"/>
        <v>0</v>
      </c>
      <c r="AQ731" s="46">
        <v>0</v>
      </c>
      <c r="AR731" s="46">
        <f t="shared" si="522"/>
        <v>0</v>
      </c>
      <c r="AS731" s="46">
        <v>0</v>
      </c>
      <c r="AT731" s="46">
        <f t="shared" si="523"/>
        <v>0</v>
      </c>
      <c r="AU731" s="46">
        <v>0</v>
      </c>
      <c r="AV731" s="46">
        <f t="shared" si="524"/>
        <v>0</v>
      </c>
      <c r="AW731" s="46">
        <v>0</v>
      </c>
      <c r="AX731" s="46">
        <f t="shared" si="552"/>
        <v>0</v>
      </c>
      <c r="AY731" s="46">
        <v>0</v>
      </c>
      <c r="AZ731" s="46">
        <f t="shared" si="535"/>
        <v>0</v>
      </c>
      <c r="BA731" s="46">
        <v>0</v>
      </c>
      <c r="BB731" s="46">
        <f t="shared" si="536"/>
        <v>0</v>
      </c>
      <c r="BC731" s="46">
        <v>0</v>
      </c>
      <c r="BD731" s="46">
        <f t="shared" si="537"/>
        <v>0</v>
      </c>
      <c r="BE731" s="46">
        <v>34133</v>
      </c>
      <c r="BF731" s="46">
        <f t="shared" si="538"/>
        <v>35549.519500000002</v>
      </c>
      <c r="BG731" s="46">
        <v>34133</v>
      </c>
      <c r="BH731" s="46">
        <f t="shared" si="539"/>
        <v>35549.519500000002</v>
      </c>
      <c r="BI731" s="46">
        <v>273064</v>
      </c>
      <c r="BJ731" s="46">
        <f t="shared" si="540"/>
        <v>284396.15600000002</v>
      </c>
      <c r="BK731" s="46">
        <v>273064</v>
      </c>
      <c r="BL731" s="46">
        <f t="shared" si="541"/>
        <v>284396.15600000002</v>
      </c>
      <c r="BM731" s="46">
        <v>68266</v>
      </c>
      <c r="BN731" s="46">
        <f t="shared" si="542"/>
        <v>71099.039000000004</v>
      </c>
      <c r="BO731" s="46">
        <v>0</v>
      </c>
      <c r="BP731" s="46">
        <f t="shared" si="543"/>
        <v>0</v>
      </c>
      <c r="BQ731" s="46">
        <v>0</v>
      </c>
      <c r="BR731" s="46">
        <f t="shared" si="544"/>
        <v>0</v>
      </c>
      <c r="BS731" s="46">
        <v>0</v>
      </c>
      <c r="BT731" s="46">
        <f t="shared" si="545"/>
        <v>0</v>
      </c>
      <c r="BU731" s="46">
        <v>0</v>
      </c>
      <c r="BV731" s="46">
        <f t="shared" si="546"/>
        <v>0</v>
      </c>
      <c r="BW731" s="46">
        <v>0</v>
      </c>
      <c r="BX731" s="46">
        <f t="shared" si="547"/>
        <v>0</v>
      </c>
      <c r="BY731" s="46">
        <v>0</v>
      </c>
      <c r="BZ731" s="46">
        <f t="shared" si="548"/>
        <v>0</v>
      </c>
      <c r="CA731" s="47">
        <v>0</v>
      </c>
      <c r="CB731" s="46">
        <f t="shared" si="549"/>
        <v>0</v>
      </c>
      <c r="CC731" s="48">
        <v>0</v>
      </c>
      <c r="CD731" s="46">
        <f t="shared" si="550"/>
        <v>0</v>
      </c>
    </row>
    <row r="732" spans="2:82" x14ac:dyDescent="0.25">
      <c r="B732" s="66">
        <v>2023509</v>
      </c>
      <c r="D732" s="67" t="s">
        <v>2022</v>
      </c>
      <c r="E732" s="34" t="s">
        <v>462</v>
      </c>
      <c r="F732" s="34" t="s">
        <v>461</v>
      </c>
      <c r="G732" s="34" t="s">
        <v>463</v>
      </c>
      <c r="H732" s="34" t="s">
        <v>464</v>
      </c>
      <c r="I732" s="34" t="s">
        <v>465</v>
      </c>
      <c r="J732" s="34" t="s">
        <v>44</v>
      </c>
      <c r="K732" s="34" t="s">
        <v>491</v>
      </c>
      <c r="L732" s="34" t="s">
        <v>467</v>
      </c>
      <c r="M732" s="36">
        <v>1.0415000000000001</v>
      </c>
      <c r="N732" s="69" t="s">
        <v>468</v>
      </c>
      <c r="O732" s="69" t="s">
        <v>58</v>
      </c>
      <c r="P732" s="37" t="s">
        <v>469</v>
      </c>
      <c r="Q732" s="38">
        <v>2023</v>
      </c>
      <c r="R732" s="39" t="s">
        <v>470</v>
      </c>
      <c r="S732" s="37" t="s">
        <v>471</v>
      </c>
      <c r="T732" s="39" t="s">
        <v>1263</v>
      </c>
      <c r="U732" s="39" t="s">
        <v>1263</v>
      </c>
      <c r="V732" s="39" t="s">
        <v>1263</v>
      </c>
      <c r="W732" s="40" t="s">
        <v>1147</v>
      </c>
      <c r="X732" s="40" t="s">
        <v>2005</v>
      </c>
      <c r="AB732" s="43">
        <v>682660</v>
      </c>
      <c r="AC732" s="43">
        <v>0</v>
      </c>
      <c r="AG732" s="45">
        <f t="shared" si="528"/>
        <v>682660</v>
      </c>
      <c r="AH732" s="45">
        <f t="shared" si="529"/>
        <v>710990.39</v>
      </c>
      <c r="AI732" s="45">
        <f t="shared" si="533"/>
        <v>710990.39</v>
      </c>
      <c r="AJ732" s="46">
        <v>0</v>
      </c>
      <c r="AK732" s="46">
        <v>0</v>
      </c>
      <c r="AL732" s="46">
        <f t="shared" si="551"/>
        <v>0</v>
      </c>
      <c r="AM732" s="46">
        <v>0</v>
      </c>
      <c r="AN732" s="46">
        <f t="shared" si="534"/>
        <v>0</v>
      </c>
      <c r="AO732" s="46">
        <v>0</v>
      </c>
      <c r="AP732" s="46">
        <f t="shared" si="521"/>
        <v>0</v>
      </c>
      <c r="AQ732" s="46">
        <v>0</v>
      </c>
      <c r="AR732" s="46">
        <f t="shared" si="522"/>
        <v>0</v>
      </c>
      <c r="AS732" s="46">
        <v>0</v>
      </c>
      <c r="AT732" s="46">
        <f t="shared" si="523"/>
        <v>0</v>
      </c>
      <c r="AU732" s="46">
        <v>0</v>
      </c>
      <c r="AV732" s="46">
        <f t="shared" si="524"/>
        <v>0</v>
      </c>
      <c r="AW732" s="46">
        <v>0</v>
      </c>
      <c r="AX732" s="46">
        <f t="shared" si="552"/>
        <v>0</v>
      </c>
      <c r="AY732" s="46">
        <v>0</v>
      </c>
      <c r="AZ732" s="46">
        <f t="shared" si="535"/>
        <v>0</v>
      </c>
      <c r="BA732" s="46">
        <v>0</v>
      </c>
      <c r="BB732" s="46">
        <f t="shared" si="536"/>
        <v>0</v>
      </c>
      <c r="BC732" s="46">
        <v>0</v>
      </c>
      <c r="BD732" s="46">
        <f t="shared" si="537"/>
        <v>0</v>
      </c>
      <c r="BE732" s="46">
        <v>0</v>
      </c>
      <c r="BF732" s="46">
        <f t="shared" si="538"/>
        <v>0</v>
      </c>
      <c r="BG732" s="46">
        <v>0</v>
      </c>
      <c r="BH732" s="46">
        <f t="shared" si="539"/>
        <v>0</v>
      </c>
      <c r="BI732" s="46">
        <v>34133</v>
      </c>
      <c r="BJ732" s="46">
        <f t="shared" si="540"/>
        <v>35549.519500000002</v>
      </c>
      <c r="BK732" s="46">
        <v>34133</v>
      </c>
      <c r="BL732" s="46">
        <f t="shared" si="541"/>
        <v>35549.519500000002</v>
      </c>
      <c r="BM732" s="46">
        <v>273064</v>
      </c>
      <c r="BN732" s="46">
        <f t="shared" si="542"/>
        <v>284396.15600000002</v>
      </c>
      <c r="BO732" s="46">
        <v>273064</v>
      </c>
      <c r="BP732" s="46">
        <f t="shared" si="543"/>
        <v>284396.15600000002</v>
      </c>
      <c r="BQ732" s="46">
        <v>68266</v>
      </c>
      <c r="BR732" s="46">
        <f t="shared" si="544"/>
        <v>71099.039000000004</v>
      </c>
      <c r="BS732" s="46">
        <v>0</v>
      </c>
      <c r="BT732" s="46">
        <f t="shared" si="545"/>
        <v>0</v>
      </c>
      <c r="BU732" s="46">
        <v>0</v>
      </c>
      <c r="BV732" s="46">
        <f t="shared" si="546"/>
        <v>0</v>
      </c>
      <c r="BW732" s="46">
        <v>0</v>
      </c>
      <c r="BX732" s="46">
        <f t="shared" si="547"/>
        <v>0</v>
      </c>
      <c r="BY732" s="46">
        <v>0</v>
      </c>
      <c r="BZ732" s="46">
        <f t="shared" si="548"/>
        <v>0</v>
      </c>
      <c r="CA732" s="47">
        <v>0</v>
      </c>
      <c r="CB732" s="46">
        <f t="shared" si="549"/>
        <v>0</v>
      </c>
      <c r="CC732" s="48">
        <v>0</v>
      </c>
      <c r="CD732" s="46">
        <f t="shared" si="550"/>
        <v>0</v>
      </c>
    </row>
    <row r="733" spans="2:82" x14ac:dyDescent="0.25">
      <c r="B733" s="66">
        <v>2023510</v>
      </c>
      <c r="D733" s="67" t="s">
        <v>2023</v>
      </c>
      <c r="E733" s="34" t="s">
        <v>462</v>
      </c>
      <c r="F733" s="34" t="s">
        <v>461</v>
      </c>
      <c r="G733" s="34" t="s">
        <v>463</v>
      </c>
      <c r="H733" s="34" t="s">
        <v>464</v>
      </c>
      <c r="I733" s="34" t="s">
        <v>465</v>
      </c>
      <c r="J733" s="34" t="s">
        <v>44</v>
      </c>
      <c r="K733" s="34" t="s">
        <v>491</v>
      </c>
      <c r="L733" s="34" t="s">
        <v>467</v>
      </c>
      <c r="M733" s="36">
        <v>1.0415000000000001</v>
      </c>
      <c r="N733" s="69" t="s">
        <v>468</v>
      </c>
      <c r="O733" s="69" t="s">
        <v>58</v>
      </c>
      <c r="P733" s="37" t="s">
        <v>469</v>
      </c>
      <c r="Q733" s="38">
        <v>2023</v>
      </c>
      <c r="R733" s="39" t="s">
        <v>470</v>
      </c>
      <c r="S733" s="37" t="s">
        <v>471</v>
      </c>
      <c r="T733" s="39" t="s">
        <v>1263</v>
      </c>
      <c r="U733" s="39" t="s">
        <v>1263</v>
      </c>
      <c r="V733" s="39" t="s">
        <v>1263</v>
      </c>
      <c r="W733" s="40" t="s">
        <v>1147</v>
      </c>
      <c r="X733" s="40" t="s">
        <v>2005</v>
      </c>
      <c r="AB733" s="43">
        <v>682660</v>
      </c>
      <c r="AC733" s="43">
        <v>0</v>
      </c>
      <c r="AG733" s="45">
        <f t="shared" si="528"/>
        <v>682660</v>
      </c>
      <c r="AH733" s="45">
        <f t="shared" si="529"/>
        <v>710990.39</v>
      </c>
      <c r="AI733" s="45">
        <f t="shared" si="533"/>
        <v>710990.39</v>
      </c>
      <c r="AJ733" s="46">
        <v>0</v>
      </c>
      <c r="AK733" s="46">
        <v>0</v>
      </c>
      <c r="AL733" s="46">
        <f t="shared" si="551"/>
        <v>0</v>
      </c>
      <c r="AM733" s="46">
        <v>0</v>
      </c>
      <c r="AN733" s="46">
        <f t="shared" si="534"/>
        <v>0</v>
      </c>
      <c r="AO733" s="46">
        <v>0</v>
      </c>
      <c r="AP733" s="46">
        <f t="shared" si="521"/>
        <v>0</v>
      </c>
      <c r="AQ733" s="46">
        <v>0</v>
      </c>
      <c r="AR733" s="46">
        <f t="shared" si="522"/>
        <v>0</v>
      </c>
      <c r="AS733" s="46">
        <v>0</v>
      </c>
      <c r="AT733" s="46">
        <f t="shared" si="523"/>
        <v>0</v>
      </c>
      <c r="AU733" s="46">
        <v>0</v>
      </c>
      <c r="AV733" s="46">
        <f t="shared" si="524"/>
        <v>0</v>
      </c>
      <c r="AW733" s="46">
        <v>0</v>
      </c>
      <c r="AX733" s="46">
        <f t="shared" si="552"/>
        <v>0</v>
      </c>
      <c r="AY733" s="46">
        <v>0</v>
      </c>
      <c r="AZ733" s="46">
        <f t="shared" si="535"/>
        <v>0</v>
      </c>
      <c r="BA733" s="46">
        <v>0</v>
      </c>
      <c r="BB733" s="46">
        <f t="shared" si="536"/>
        <v>0</v>
      </c>
      <c r="BC733" s="46">
        <v>0</v>
      </c>
      <c r="BD733" s="46">
        <f t="shared" si="537"/>
        <v>0</v>
      </c>
      <c r="BE733" s="46">
        <v>0</v>
      </c>
      <c r="BF733" s="46">
        <f t="shared" si="538"/>
        <v>0</v>
      </c>
      <c r="BG733" s="46">
        <v>0</v>
      </c>
      <c r="BH733" s="46">
        <f t="shared" si="539"/>
        <v>0</v>
      </c>
      <c r="BI733" s="46">
        <v>0</v>
      </c>
      <c r="BJ733" s="46">
        <f t="shared" si="540"/>
        <v>0</v>
      </c>
      <c r="BK733" s="46">
        <v>34133</v>
      </c>
      <c r="BL733" s="46">
        <f t="shared" si="541"/>
        <v>35549.519500000002</v>
      </c>
      <c r="BM733" s="46">
        <v>34133</v>
      </c>
      <c r="BN733" s="46">
        <f t="shared" si="542"/>
        <v>35549.519500000002</v>
      </c>
      <c r="BO733" s="46">
        <v>273064</v>
      </c>
      <c r="BP733" s="46">
        <f t="shared" si="543"/>
        <v>284396.15600000002</v>
      </c>
      <c r="BQ733" s="46">
        <v>273064</v>
      </c>
      <c r="BR733" s="46">
        <f t="shared" si="544"/>
        <v>284396.15600000002</v>
      </c>
      <c r="BS733" s="46">
        <v>68266</v>
      </c>
      <c r="BT733" s="46">
        <f t="shared" si="545"/>
        <v>71099.039000000004</v>
      </c>
      <c r="BU733" s="46">
        <v>0</v>
      </c>
      <c r="BV733" s="46">
        <f t="shared" si="546"/>
        <v>0</v>
      </c>
      <c r="BW733" s="46">
        <v>0</v>
      </c>
      <c r="BX733" s="46">
        <f t="shared" si="547"/>
        <v>0</v>
      </c>
      <c r="BY733" s="46">
        <v>0</v>
      </c>
      <c r="BZ733" s="46">
        <f t="shared" si="548"/>
        <v>0</v>
      </c>
      <c r="CA733" s="47">
        <v>0</v>
      </c>
      <c r="CB733" s="46">
        <f t="shared" si="549"/>
        <v>0</v>
      </c>
      <c r="CC733" s="48">
        <v>0</v>
      </c>
      <c r="CD733" s="46">
        <f t="shared" si="550"/>
        <v>0</v>
      </c>
    </row>
    <row r="734" spans="2:82" x14ac:dyDescent="0.25">
      <c r="B734" s="66">
        <v>2023511</v>
      </c>
      <c r="D734" s="67" t="s">
        <v>2024</v>
      </c>
      <c r="E734" s="34" t="s">
        <v>462</v>
      </c>
      <c r="F734" s="34" t="s">
        <v>461</v>
      </c>
      <c r="G734" s="34" t="s">
        <v>463</v>
      </c>
      <c r="H734" s="34" t="s">
        <v>464</v>
      </c>
      <c r="I734" s="34" t="s">
        <v>465</v>
      </c>
      <c r="J734" s="34" t="s">
        <v>44</v>
      </c>
      <c r="K734" s="34" t="s">
        <v>491</v>
      </c>
      <c r="L734" s="34" t="s">
        <v>467</v>
      </c>
      <c r="M734" s="36">
        <v>1.0415000000000001</v>
      </c>
      <c r="N734" s="69" t="s">
        <v>468</v>
      </c>
      <c r="O734" s="69" t="s">
        <v>58</v>
      </c>
      <c r="P734" s="37" t="s">
        <v>469</v>
      </c>
      <c r="Q734" s="38">
        <v>2023</v>
      </c>
      <c r="R734" s="39" t="s">
        <v>470</v>
      </c>
      <c r="S734" s="37" t="s">
        <v>471</v>
      </c>
      <c r="T734" s="39" t="s">
        <v>1263</v>
      </c>
      <c r="U734" s="39" t="s">
        <v>1263</v>
      </c>
      <c r="V734" s="39" t="s">
        <v>1263</v>
      </c>
      <c r="W734" s="40" t="s">
        <v>1147</v>
      </c>
      <c r="X734" s="40" t="s">
        <v>2005</v>
      </c>
      <c r="AB734" s="43">
        <v>682660</v>
      </c>
      <c r="AC734" s="43">
        <v>0</v>
      </c>
      <c r="AG734" s="45">
        <f t="shared" si="528"/>
        <v>682660</v>
      </c>
      <c r="AH734" s="45">
        <f t="shared" si="529"/>
        <v>710990.39</v>
      </c>
      <c r="AI734" s="45">
        <f t="shared" si="533"/>
        <v>710990.39</v>
      </c>
      <c r="AJ734" s="46">
        <v>0</v>
      </c>
      <c r="AK734" s="46">
        <v>0</v>
      </c>
      <c r="AL734" s="46">
        <f t="shared" si="551"/>
        <v>0</v>
      </c>
      <c r="AM734" s="46">
        <v>0</v>
      </c>
      <c r="AN734" s="46">
        <f t="shared" si="534"/>
        <v>0</v>
      </c>
      <c r="AO734" s="46">
        <v>0</v>
      </c>
      <c r="AP734" s="46">
        <f t="shared" si="521"/>
        <v>0</v>
      </c>
      <c r="AQ734" s="46">
        <v>0</v>
      </c>
      <c r="AR734" s="46">
        <f t="shared" si="522"/>
        <v>0</v>
      </c>
      <c r="AS734" s="46">
        <v>0</v>
      </c>
      <c r="AT734" s="46">
        <f t="shared" si="523"/>
        <v>0</v>
      </c>
      <c r="AU734" s="46">
        <v>0</v>
      </c>
      <c r="AV734" s="46">
        <f t="shared" si="524"/>
        <v>0</v>
      </c>
      <c r="AW734" s="46">
        <v>0</v>
      </c>
      <c r="AX734" s="46">
        <f t="shared" si="552"/>
        <v>0</v>
      </c>
      <c r="AY734" s="46">
        <v>0</v>
      </c>
      <c r="AZ734" s="46">
        <f t="shared" si="535"/>
        <v>0</v>
      </c>
      <c r="BA734" s="46">
        <v>0</v>
      </c>
      <c r="BB734" s="46">
        <f t="shared" si="536"/>
        <v>0</v>
      </c>
      <c r="BC734" s="46">
        <v>0</v>
      </c>
      <c r="BD734" s="46">
        <f t="shared" si="537"/>
        <v>0</v>
      </c>
      <c r="BE734" s="46">
        <v>0</v>
      </c>
      <c r="BF734" s="46">
        <f t="shared" si="538"/>
        <v>0</v>
      </c>
      <c r="BG734" s="46">
        <v>0</v>
      </c>
      <c r="BH734" s="46">
        <f t="shared" si="539"/>
        <v>0</v>
      </c>
      <c r="BI734" s="46">
        <v>0</v>
      </c>
      <c r="BJ734" s="46">
        <f t="shared" si="540"/>
        <v>0</v>
      </c>
      <c r="BK734" s="46">
        <v>0</v>
      </c>
      <c r="BL734" s="46">
        <f t="shared" si="541"/>
        <v>0</v>
      </c>
      <c r="BM734" s="46">
        <v>34133</v>
      </c>
      <c r="BN734" s="46">
        <f t="shared" si="542"/>
        <v>35549.519500000002</v>
      </c>
      <c r="BO734" s="46">
        <v>34133</v>
      </c>
      <c r="BP734" s="46">
        <f t="shared" si="543"/>
        <v>35549.519500000002</v>
      </c>
      <c r="BQ734" s="46">
        <v>273064</v>
      </c>
      <c r="BR734" s="46">
        <f t="shared" si="544"/>
        <v>284396.15600000002</v>
      </c>
      <c r="BS734" s="46">
        <v>273064</v>
      </c>
      <c r="BT734" s="46">
        <f t="shared" si="545"/>
        <v>284396.15600000002</v>
      </c>
      <c r="BU734" s="46">
        <v>68266</v>
      </c>
      <c r="BV734" s="46">
        <f t="shared" si="546"/>
        <v>71099.039000000004</v>
      </c>
      <c r="BW734" s="46">
        <v>0</v>
      </c>
      <c r="BX734" s="46">
        <f t="shared" si="547"/>
        <v>0</v>
      </c>
      <c r="BY734" s="46">
        <v>0</v>
      </c>
      <c r="BZ734" s="46">
        <f t="shared" si="548"/>
        <v>0</v>
      </c>
      <c r="CA734" s="47">
        <v>0</v>
      </c>
      <c r="CB734" s="46">
        <f t="shared" si="549"/>
        <v>0</v>
      </c>
      <c r="CC734" s="48">
        <v>0</v>
      </c>
      <c r="CD734" s="46">
        <f t="shared" si="550"/>
        <v>0</v>
      </c>
    </row>
    <row r="735" spans="2:82" x14ac:dyDescent="0.25">
      <c r="B735" s="66">
        <v>2023512</v>
      </c>
      <c r="D735" s="67" t="s">
        <v>2025</v>
      </c>
      <c r="E735" s="34" t="s">
        <v>462</v>
      </c>
      <c r="F735" s="34" t="s">
        <v>461</v>
      </c>
      <c r="G735" s="34" t="s">
        <v>463</v>
      </c>
      <c r="H735" s="34" t="s">
        <v>464</v>
      </c>
      <c r="I735" s="34" t="s">
        <v>465</v>
      </c>
      <c r="J735" s="34" t="s">
        <v>44</v>
      </c>
      <c r="K735" s="34" t="s">
        <v>491</v>
      </c>
      <c r="L735" s="34" t="s">
        <v>467</v>
      </c>
      <c r="M735" s="36">
        <v>1.0415000000000001</v>
      </c>
      <c r="N735" s="69" t="s">
        <v>1456</v>
      </c>
      <c r="O735" s="69" t="s">
        <v>58</v>
      </c>
      <c r="P735" s="37" t="s">
        <v>469</v>
      </c>
      <c r="Q735" s="38">
        <v>2023</v>
      </c>
      <c r="R735" s="39" t="s">
        <v>470</v>
      </c>
      <c r="S735" s="37" t="s">
        <v>471</v>
      </c>
      <c r="T735" s="39" t="s">
        <v>1263</v>
      </c>
      <c r="U735" s="39" t="s">
        <v>1263</v>
      </c>
      <c r="V735" s="39" t="s">
        <v>1263</v>
      </c>
      <c r="W735" s="40" t="s">
        <v>2026</v>
      </c>
      <c r="X735" s="40" t="s">
        <v>2005</v>
      </c>
      <c r="AB735" s="43">
        <v>8020432.2579588806</v>
      </c>
      <c r="AC735" s="43">
        <v>0</v>
      </c>
      <c r="AG735" s="45">
        <f t="shared" si="528"/>
        <v>8020432.2579588806</v>
      </c>
      <c r="AH735" s="45">
        <f t="shared" si="529"/>
        <v>8353280.1966641741</v>
      </c>
      <c r="AI735" s="45">
        <f t="shared" si="533"/>
        <v>8353280.1966641741</v>
      </c>
      <c r="AJ735" s="46">
        <v>0</v>
      </c>
      <c r="AK735" s="46">
        <v>0</v>
      </c>
      <c r="AL735" s="46">
        <f t="shared" si="551"/>
        <v>0</v>
      </c>
      <c r="AM735" s="46">
        <v>0</v>
      </c>
      <c r="AN735" s="46">
        <f t="shared" si="534"/>
        <v>0</v>
      </c>
      <c r="AO735" s="46">
        <v>0</v>
      </c>
      <c r="AP735" s="46">
        <f t="shared" si="521"/>
        <v>0</v>
      </c>
      <c r="AQ735" s="46">
        <v>0</v>
      </c>
      <c r="AR735" s="46">
        <f t="shared" si="522"/>
        <v>0</v>
      </c>
      <c r="AS735" s="46">
        <v>0</v>
      </c>
      <c r="AT735" s="46">
        <f t="shared" si="523"/>
        <v>0</v>
      </c>
      <c r="AU735" s="46">
        <v>0</v>
      </c>
      <c r="AV735" s="46">
        <f t="shared" si="524"/>
        <v>0</v>
      </c>
      <c r="AW735" s="46">
        <v>0</v>
      </c>
      <c r="AX735" s="46">
        <f t="shared" si="552"/>
        <v>0</v>
      </c>
      <c r="AY735" s="46">
        <v>0</v>
      </c>
      <c r="AZ735" s="46">
        <f t="shared" si="535"/>
        <v>0</v>
      </c>
      <c r="BA735" s="46">
        <v>0</v>
      </c>
      <c r="BB735" s="46">
        <f t="shared" si="536"/>
        <v>0</v>
      </c>
      <c r="BC735" s="46">
        <v>0</v>
      </c>
      <c r="BD735" s="46">
        <f t="shared" si="537"/>
        <v>0</v>
      </c>
      <c r="BE735" s="46">
        <v>0</v>
      </c>
      <c r="BF735" s="46">
        <f t="shared" si="538"/>
        <v>0</v>
      </c>
      <c r="BG735" s="46">
        <v>401021.612897944</v>
      </c>
      <c r="BH735" s="46">
        <f t="shared" si="539"/>
        <v>417664.00983320869</v>
      </c>
      <c r="BI735" s="46">
        <v>401021.612897944</v>
      </c>
      <c r="BJ735" s="46">
        <f t="shared" si="540"/>
        <v>417664.00983320869</v>
      </c>
      <c r="BK735" s="46">
        <v>3208172.903183552</v>
      </c>
      <c r="BL735" s="46">
        <f t="shared" si="541"/>
        <v>3341312.0786656695</v>
      </c>
      <c r="BM735" s="46">
        <v>3208172.903183552</v>
      </c>
      <c r="BN735" s="46">
        <f t="shared" si="542"/>
        <v>3341312.0786656695</v>
      </c>
      <c r="BO735" s="46">
        <v>802043.22579588799</v>
      </c>
      <c r="BP735" s="46">
        <f t="shared" si="543"/>
        <v>835328.01966641739</v>
      </c>
      <c r="BQ735" s="46">
        <v>0</v>
      </c>
      <c r="BR735" s="46">
        <f t="shared" si="544"/>
        <v>0</v>
      </c>
      <c r="BS735" s="46">
        <v>0</v>
      </c>
      <c r="BT735" s="46">
        <f t="shared" si="545"/>
        <v>0</v>
      </c>
      <c r="BU735" s="46">
        <v>0</v>
      </c>
      <c r="BV735" s="46">
        <f t="shared" si="546"/>
        <v>0</v>
      </c>
      <c r="BW735" s="46">
        <v>0</v>
      </c>
      <c r="BX735" s="46">
        <f t="shared" si="547"/>
        <v>0</v>
      </c>
      <c r="BY735" s="46">
        <v>0</v>
      </c>
      <c r="BZ735" s="46">
        <f t="shared" si="548"/>
        <v>0</v>
      </c>
      <c r="CA735" s="47">
        <v>0</v>
      </c>
      <c r="CB735" s="46">
        <f t="shared" si="549"/>
        <v>0</v>
      </c>
      <c r="CC735" s="48">
        <v>0</v>
      </c>
      <c r="CD735" s="46">
        <f t="shared" si="550"/>
        <v>0</v>
      </c>
    </row>
    <row r="736" spans="2:82" x14ac:dyDescent="0.25">
      <c r="B736" s="66">
        <v>2023513</v>
      </c>
      <c r="D736" s="67" t="s">
        <v>2027</v>
      </c>
      <c r="E736" s="34" t="s">
        <v>462</v>
      </c>
      <c r="F736" s="34" t="s">
        <v>461</v>
      </c>
      <c r="G736" s="34" t="s">
        <v>463</v>
      </c>
      <c r="H736" s="34" t="s">
        <v>464</v>
      </c>
      <c r="I736" s="34" t="s">
        <v>465</v>
      </c>
      <c r="J736" s="34" t="s">
        <v>44</v>
      </c>
      <c r="K736" s="34" t="s">
        <v>491</v>
      </c>
      <c r="L736" s="34" t="s">
        <v>467</v>
      </c>
      <c r="M736" s="36">
        <v>1.0415000000000001</v>
      </c>
      <c r="N736" s="69" t="s">
        <v>1456</v>
      </c>
      <c r="O736" s="69" t="s">
        <v>58</v>
      </c>
      <c r="P736" s="37" t="s">
        <v>469</v>
      </c>
      <c r="Q736" s="38">
        <v>2023</v>
      </c>
      <c r="R736" s="39" t="s">
        <v>470</v>
      </c>
      <c r="S736" s="37" t="s">
        <v>471</v>
      </c>
      <c r="T736" s="39" t="s">
        <v>1263</v>
      </c>
      <c r="U736" s="39" t="s">
        <v>1263</v>
      </c>
      <c r="V736" s="39" t="s">
        <v>1263</v>
      </c>
      <c r="W736" s="40" t="s">
        <v>2026</v>
      </c>
      <c r="X736" s="40" t="s">
        <v>2005</v>
      </c>
      <c r="AB736" s="43">
        <v>3996891.1000704421</v>
      </c>
      <c r="AC736" s="43">
        <v>0</v>
      </c>
      <c r="AG736" s="45">
        <f t="shared" si="528"/>
        <v>3996891.1000704421</v>
      </c>
      <c r="AH736" s="45">
        <f t="shared" si="529"/>
        <v>4162762.0807233662</v>
      </c>
      <c r="AI736" s="45">
        <f t="shared" si="533"/>
        <v>4162762.0807233662</v>
      </c>
      <c r="AJ736" s="46">
        <v>0</v>
      </c>
      <c r="AK736" s="46">
        <v>0</v>
      </c>
      <c r="AL736" s="46">
        <f t="shared" si="551"/>
        <v>0</v>
      </c>
      <c r="AM736" s="46">
        <v>0</v>
      </c>
      <c r="AN736" s="46">
        <f t="shared" si="534"/>
        <v>0</v>
      </c>
      <c r="AO736" s="46">
        <v>0</v>
      </c>
      <c r="AP736" s="46">
        <f t="shared" si="521"/>
        <v>0</v>
      </c>
      <c r="AQ736" s="46">
        <v>0</v>
      </c>
      <c r="AR736" s="46">
        <f t="shared" si="522"/>
        <v>0</v>
      </c>
      <c r="AS736" s="46">
        <v>0</v>
      </c>
      <c r="AT736" s="46">
        <f t="shared" si="523"/>
        <v>0</v>
      </c>
      <c r="AU736" s="46">
        <v>0</v>
      </c>
      <c r="AV736" s="46">
        <f t="shared" si="524"/>
        <v>0</v>
      </c>
      <c r="AW736" s="46">
        <v>0</v>
      </c>
      <c r="AX736" s="46">
        <f t="shared" si="552"/>
        <v>0</v>
      </c>
      <c r="AY736" s="46">
        <v>0</v>
      </c>
      <c r="AZ736" s="46">
        <f t="shared" si="535"/>
        <v>0</v>
      </c>
      <c r="BA736" s="46">
        <v>0</v>
      </c>
      <c r="BB736" s="46">
        <f t="shared" si="536"/>
        <v>0</v>
      </c>
      <c r="BC736" s="46">
        <v>0</v>
      </c>
      <c r="BD736" s="46">
        <f t="shared" si="537"/>
        <v>0</v>
      </c>
      <c r="BE736" s="46">
        <v>0</v>
      </c>
      <c r="BF736" s="46">
        <f t="shared" si="538"/>
        <v>0</v>
      </c>
      <c r="BG736" s="46">
        <v>0</v>
      </c>
      <c r="BH736" s="46">
        <f t="shared" si="539"/>
        <v>0</v>
      </c>
      <c r="BI736" s="46">
        <v>0</v>
      </c>
      <c r="BJ736" s="46">
        <f t="shared" si="540"/>
        <v>0</v>
      </c>
      <c r="BK736" s="46">
        <v>0</v>
      </c>
      <c r="BL736" s="46">
        <f t="shared" si="541"/>
        <v>0</v>
      </c>
      <c r="BM736" s="46">
        <v>0</v>
      </c>
      <c r="BN736" s="46">
        <f t="shared" si="542"/>
        <v>0</v>
      </c>
      <c r="BO736" s="46">
        <v>199844.56503522111</v>
      </c>
      <c r="BP736" s="46">
        <f t="shared" si="543"/>
        <v>208138.11448418279</v>
      </c>
      <c r="BQ736" s="46">
        <v>199844.56503522111</v>
      </c>
      <c r="BR736" s="46">
        <f t="shared" si="544"/>
        <v>208138.11448418279</v>
      </c>
      <c r="BS736" s="46">
        <v>1598756.55</v>
      </c>
      <c r="BT736" s="46">
        <f t="shared" si="545"/>
        <v>1665104.9468250002</v>
      </c>
      <c r="BU736" s="46">
        <v>1598756.55</v>
      </c>
      <c r="BV736" s="46">
        <f t="shared" si="546"/>
        <v>1665104.9468250002</v>
      </c>
      <c r="BW736" s="46">
        <v>399688.87</v>
      </c>
      <c r="BX736" s="46">
        <f t="shared" si="547"/>
        <v>416275.95810500003</v>
      </c>
      <c r="BY736" s="46">
        <v>0</v>
      </c>
      <c r="BZ736" s="46">
        <f t="shared" si="548"/>
        <v>0</v>
      </c>
      <c r="CA736" s="47">
        <v>0</v>
      </c>
      <c r="CB736" s="46">
        <f t="shared" si="549"/>
        <v>0</v>
      </c>
      <c r="CC736" s="48">
        <v>0</v>
      </c>
      <c r="CD736" s="46">
        <f t="shared" si="550"/>
        <v>0</v>
      </c>
    </row>
    <row r="737" spans="2:110" x14ac:dyDescent="0.25">
      <c r="B737" s="66">
        <v>2023514</v>
      </c>
      <c r="D737" s="67" t="s">
        <v>2028</v>
      </c>
      <c r="E737" s="34" t="s">
        <v>462</v>
      </c>
      <c r="F737" s="34" t="s">
        <v>461</v>
      </c>
      <c r="G737" s="34" t="s">
        <v>463</v>
      </c>
      <c r="H737" s="34" t="s">
        <v>464</v>
      </c>
      <c r="I737" s="34" t="s">
        <v>465</v>
      </c>
      <c r="J737" s="34" t="s">
        <v>44</v>
      </c>
      <c r="K737" s="34" t="s">
        <v>491</v>
      </c>
      <c r="L737" s="34" t="s">
        <v>467</v>
      </c>
      <c r="M737" s="36">
        <v>1.0415000000000001</v>
      </c>
      <c r="N737" s="69" t="s">
        <v>1456</v>
      </c>
      <c r="O737" s="69" t="s">
        <v>58</v>
      </c>
      <c r="P737" s="37" t="s">
        <v>469</v>
      </c>
      <c r="Q737" s="38">
        <v>2023</v>
      </c>
      <c r="R737" s="39" t="s">
        <v>470</v>
      </c>
      <c r="S737" s="37" t="s">
        <v>471</v>
      </c>
      <c r="T737" s="39" t="s">
        <v>1263</v>
      </c>
      <c r="U737" s="39" t="s">
        <v>1263</v>
      </c>
      <c r="V737" s="39" t="s">
        <v>1263</v>
      </c>
      <c r="W737" s="40" t="s">
        <v>2026</v>
      </c>
      <c r="X737" s="40" t="s">
        <v>2005</v>
      </c>
      <c r="AB737" s="43">
        <v>3476031.7717434298</v>
      </c>
      <c r="AC737" s="43">
        <v>0</v>
      </c>
      <c r="AG737" s="45">
        <f t="shared" si="528"/>
        <v>3476031.7717434298</v>
      </c>
      <c r="AH737" s="45">
        <f t="shared" si="529"/>
        <v>3620287.0902707828</v>
      </c>
      <c r="AI737" s="45">
        <f t="shared" si="533"/>
        <v>3620287.0902707828</v>
      </c>
      <c r="AJ737" s="46">
        <v>0</v>
      </c>
      <c r="AK737" s="46">
        <v>0</v>
      </c>
      <c r="AL737" s="46">
        <f t="shared" si="551"/>
        <v>0</v>
      </c>
      <c r="AM737" s="46">
        <v>0</v>
      </c>
      <c r="AN737" s="46">
        <f t="shared" si="534"/>
        <v>0</v>
      </c>
      <c r="AO737" s="46">
        <v>0</v>
      </c>
      <c r="AP737" s="46">
        <f t="shared" si="521"/>
        <v>0</v>
      </c>
      <c r="AQ737" s="46">
        <v>0</v>
      </c>
      <c r="AR737" s="46">
        <f t="shared" si="522"/>
        <v>0</v>
      </c>
      <c r="AS737" s="46">
        <v>0</v>
      </c>
      <c r="AT737" s="46">
        <f t="shared" si="523"/>
        <v>0</v>
      </c>
      <c r="AU737" s="46">
        <v>0</v>
      </c>
      <c r="AV737" s="46">
        <f t="shared" si="524"/>
        <v>0</v>
      </c>
      <c r="AW737" s="46">
        <v>0</v>
      </c>
      <c r="AX737" s="46">
        <f t="shared" si="552"/>
        <v>0</v>
      </c>
      <c r="AY737" s="46">
        <v>0</v>
      </c>
      <c r="AZ737" s="46">
        <f t="shared" si="535"/>
        <v>0</v>
      </c>
      <c r="BA737" s="46">
        <v>0</v>
      </c>
      <c r="BB737" s="46">
        <f t="shared" si="536"/>
        <v>0</v>
      </c>
      <c r="BC737" s="46">
        <v>0</v>
      </c>
      <c r="BD737" s="46">
        <f t="shared" si="537"/>
        <v>0</v>
      </c>
      <c r="BE737" s="46">
        <v>0</v>
      </c>
      <c r="BF737" s="46">
        <f t="shared" si="538"/>
        <v>0</v>
      </c>
      <c r="BG737" s="46">
        <v>0</v>
      </c>
      <c r="BH737" s="46">
        <f t="shared" si="539"/>
        <v>0</v>
      </c>
      <c r="BI737" s="46">
        <v>0</v>
      </c>
      <c r="BJ737" s="46">
        <f t="shared" si="540"/>
        <v>0</v>
      </c>
      <c r="BK737" s="46">
        <v>0</v>
      </c>
      <c r="BL737" s="46">
        <f t="shared" si="541"/>
        <v>0</v>
      </c>
      <c r="BM737" s="46">
        <v>0</v>
      </c>
      <c r="BN737" s="46">
        <f t="shared" si="542"/>
        <v>0</v>
      </c>
      <c r="BO737" s="46">
        <v>173801.61087171483</v>
      </c>
      <c r="BP737" s="46">
        <f t="shared" si="543"/>
        <v>181014.37772289102</v>
      </c>
      <c r="BQ737" s="46">
        <v>173801.61087171483</v>
      </c>
      <c r="BR737" s="46">
        <f t="shared" si="544"/>
        <v>181014.37772289102</v>
      </c>
      <c r="BS737" s="46">
        <v>1390412.57</v>
      </c>
      <c r="BT737" s="46">
        <f t="shared" si="545"/>
        <v>1448114.6916550002</v>
      </c>
      <c r="BU737" s="46">
        <v>1390412.57</v>
      </c>
      <c r="BV737" s="46">
        <f t="shared" si="546"/>
        <v>1448114.6916550002</v>
      </c>
      <c r="BW737" s="46">
        <v>347603.41000000003</v>
      </c>
      <c r="BX737" s="46">
        <f t="shared" si="547"/>
        <v>362028.95151500008</v>
      </c>
      <c r="BY737" s="46">
        <v>0</v>
      </c>
      <c r="BZ737" s="46">
        <f t="shared" si="548"/>
        <v>0</v>
      </c>
      <c r="CA737" s="47">
        <v>0</v>
      </c>
      <c r="CB737" s="46">
        <f t="shared" si="549"/>
        <v>0</v>
      </c>
      <c r="CC737" s="48">
        <v>0</v>
      </c>
      <c r="CD737" s="46">
        <f t="shared" si="550"/>
        <v>0</v>
      </c>
    </row>
    <row r="738" spans="2:110" x14ac:dyDescent="0.25">
      <c r="B738" s="66">
        <v>2023515</v>
      </c>
      <c r="D738" s="67" t="s">
        <v>2029</v>
      </c>
      <c r="E738" s="34" t="s">
        <v>462</v>
      </c>
      <c r="F738" s="34" t="s">
        <v>461</v>
      </c>
      <c r="G738" s="34" t="s">
        <v>463</v>
      </c>
      <c r="H738" s="34" t="s">
        <v>464</v>
      </c>
      <c r="I738" s="34" t="s">
        <v>465</v>
      </c>
      <c r="J738" s="34" t="s">
        <v>44</v>
      </c>
      <c r="K738" s="34" t="s">
        <v>491</v>
      </c>
      <c r="L738" s="34" t="s">
        <v>467</v>
      </c>
      <c r="M738" s="36">
        <v>1.0415000000000001</v>
      </c>
      <c r="N738" s="69" t="s">
        <v>1456</v>
      </c>
      <c r="O738" s="69" t="s">
        <v>58</v>
      </c>
      <c r="P738" s="37" t="s">
        <v>469</v>
      </c>
      <c r="Q738" s="38">
        <v>2023</v>
      </c>
      <c r="R738" s="39" t="s">
        <v>470</v>
      </c>
      <c r="S738" s="37" t="s">
        <v>471</v>
      </c>
      <c r="T738" s="39" t="s">
        <v>1263</v>
      </c>
      <c r="U738" s="39" t="s">
        <v>1263</v>
      </c>
      <c r="V738" s="39" t="s">
        <v>1263</v>
      </c>
      <c r="W738" s="40" t="s">
        <v>2026</v>
      </c>
      <c r="X738" s="40" t="s">
        <v>2005</v>
      </c>
      <c r="AB738" s="43">
        <v>3720863.0236883298</v>
      </c>
      <c r="AC738" s="43">
        <v>0</v>
      </c>
      <c r="AG738" s="45">
        <f t="shared" si="528"/>
        <v>3720863.0236883298</v>
      </c>
      <c r="AH738" s="45">
        <f t="shared" si="529"/>
        <v>3875278.8391713961</v>
      </c>
      <c r="AI738" s="45">
        <f t="shared" si="533"/>
        <v>3875278.8391713961</v>
      </c>
      <c r="AJ738" s="46">
        <v>0</v>
      </c>
      <c r="AK738" s="46">
        <v>0</v>
      </c>
      <c r="AL738" s="46">
        <f t="shared" si="551"/>
        <v>0</v>
      </c>
      <c r="AM738" s="46">
        <v>0</v>
      </c>
      <c r="AN738" s="46">
        <f t="shared" si="534"/>
        <v>0</v>
      </c>
      <c r="AO738" s="46">
        <v>0</v>
      </c>
      <c r="AP738" s="46">
        <f t="shared" si="521"/>
        <v>0</v>
      </c>
      <c r="AQ738" s="46">
        <v>0</v>
      </c>
      <c r="AR738" s="46">
        <f t="shared" si="522"/>
        <v>0</v>
      </c>
      <c r="AS738" s="46">
        <v>0</v>
      </c>
      <c r="AT738" s="46">
        <f t="shared" si="523"/>
        <v>0</v>
      </c>
      <c r="AU738" s="46">
        <v>0</v>
      </c>
      <c r="AV738" s="46">
        <f t="shared" si="524"/>
        <v>0</v>
      </c>
      <c r="AW738" s="46">
        <v>0</v>
      </c>
      <c r="AX738" s="46">
        <f t="shared" si="552"/>
        <v>0</v>
      </c>
      <c r="AY738" s="46">
        <v>0</v>
      </c>
      <c r="AZ738" s="46">
        <f t="shared" si="535"/>
        <v>0</v>
      </c>
      <c r="BA738" s="46">
        <v>0</v>
      </c>
      <c r="BB738" s="46">
        <f t="shared" si="536"/>
        <v>0</v>
      </c>
      <c r="BC738" s="46">
        <v>0</v>
      </c>
      <c r="BD738" s="46">
        <f t="shared" si="537"/>
        <v>0</v>
      </c>
      <c r="BE738" s="46">
        <v>0</v>
      </c>
      <c r="BF738" s="46">
        <f t="shared" si="538"/>
        <v>0</v>
      </c>
      <c r="BG738" s="46">
        <v>0</v>
      </c>
      <c r="BH738" s="46">
        <f t="shared" si="539"/>
        <v>0</v>
      </c>
      <c r="BI738" s="46">
        <v>0</v>
      </c>
      <c r="BJ738" s="46">
        <f t="shared" si="540"/>
        <v>0</v>
      </c>
      <c r="BK738" s="46">
        <v>0</v>
      </c>
      <c r="BL738" s="46">
        <f t="shared" si="541"/>
        <v>0</v>
      </c>
      <c r="BM738" s="46">
        <v>0</v>
      </c>
      <c r="BN738" s="46">
        <f t="shared" si="542"/>
        <v>0</v>
      </c>
      <c r="BO738" s="46">
        <v>0</v>
      </c>
      <c r="BP738" s="46">
        <f t="shared" si="543"/>
        <v>0</v>
      </c>
      <c r="BQ738" s="46">
        <v>186043.12368832948</v>
      </c>
      <c r="BR738" s="46">
        <f t="shared" si="544"/>
        <v>193763.91332139517</v>
      </c>
      <c r="BS738" s="46">
        <v>186043.04</v>
      </c>
      <c r="BT738" s="46">
        <f t="shared" si="545"/>
        <v>193763.82616000003</v>
      </c>
      <c r="BU738" s="46">
        <v>1488345.3900000001</v>
      </c>
      <c r="BV738" s="46">
        <f t="shared" si="546"/>
        <v>1550111.7236850003</v>
      </c>
      <c r="BW738" s="46">
        <v>1488345.3900000001</v>
      </c>
      <c r="BX738" s="46">
        <f t="shared" si="547"/>
        <v>1550111.7236850003</v>
      </c>
      <c r="BY738" s="46">
        <v>372086.08</v>
      </c>
      <c r="BZ738" s="46">
        <f t="shared" si="548"/>
        <v>387527.65232000005</v>
      </c>
      <c r="CA738" s="47">
        <v>0</v>
      </c>
      <c r="CB738" s="46">
        <f t="shared" si="549"/>
        <v>0</v>
      </c>
      <c r="CC738" s="48">
        <v>0</v>
      </c>
      <c r="CD738" s="46">
        <f t="shared" si="550"/>
        <v>0</v>
      </c>
    </row>
    <row r="739" spans="2:110" x14ac:dyDescent="0.25">
      <c r="B739" s="66">
        <v>2023516</v>
      </c>
      <c r="D739" s="67" t="s">
        <v>2030</v>
      </c>
      <c r="E739" s="34" t="s">
        <v>462</v>
      </c>
      <c r="F739" s="34" t="s">
        <v>461</v>
      </c>
      <c r="G739" s="34" t="s">
        <v>463</v>
      </c>
      <c r="H739" s="34" t="s">
        <v>464</v>
      </c>
      <c r="I739" s="34" t="s">
        <v>465</v>
      </c>
      <c r="J739" s="34" t="s">
        <v>44</v>
      </c>
      <c r="K739" s="34" t="s">
        <v>491</v>
      </c>
      <c r="L739" s="34" t="s">
        <v>467</v>
      </c>
      <c r="M739" s="36">
        <v>1.0415000000000001</v>
      </c>
      <c r="N739" s="69" t="s">
        <v>1456</v>
      </c>
      <c r="O739" s="69" t="s">
        <v>58</v>
      </c>
      <c r="P739" s="37" t="s">
        <v>469</v>
      </c>
      <c r="Q739" s="38">
        <v>2023</v>
      </c>
      <c r="R739" s="39" t="s">
        <v>470</v>
      </c>
      <c r="S739" s="37" t="s">
        <v>471</v>
      </c>
      <c r="T739" s="39" t="s">
        <v>1263</v>
      </c>
      <c r="U739" s="39" t="s">
        <v>1263</v>
      </c>
      <c r="V739" s="39" t="s">
        <v>1263</v>
      </c>
      <c r="W739" s="40" t="s">
        <v>2026</v>
      </c>
      <c r="X739" s="40" t="s">
        <v>2005</v>
      </c>
      <c r="AB739" s="43">
        <v>3934378.2300000009</v>
      </c>
      <c r="AC739" s="43">
        <v>0</v>
      </c>
      <c r="AG739" s="45">
        <f t="shared" si="528"/>
        <v>3934378.2300000009</v>
      </c>
      <c r="AH739" s="45">
        <f t="shared" si="529"/>
        <v>4097654.9265450006</v>
      </c>
      <c r="AI739" s="45">
        <f t="shared" si="533"/>
        <v>4097654.9265450006</v>
      </c>
      <c r="AJ739" s="46">
        <v>0</v>
      </c>
      <c r="AK739" s="46">
        <v>0</v>
      </c>
      <c r="AL739" s="46">
        <f t="shared" si="551"/>
        <v>0</v>
      </c>
      <c r="AM739" s="46">
        <v>0</v>
      </c>
      <c r="AN739" s="46">
        <f t="shared" si="534"/>
        <v>0</v>
      </c>
      <c r="AO739" s="46">
        <v>0</v>
      </c>
      <c r="AP739" s="46">
        <f t="shared" si="521"/>
        <v>0</v>
      </c>
      <c r="AQ739" s="46">
        <v>0</v>
      </c>
      <c r="AR739" s="46">
        <f t="shared" si="522"/>
        <v>0</v>
      </c>
      <c r="AS739" s="46">
        <v>0</v>
      </c>
      <c r="AT739" s="46">
        <f t="shared" si="523"/>
        <v>0</v>
      </c>
      <c r="AU739" s="46">
        <v>0</v>
      </c>
      <c r="AV739" s="46">
        <f t="shared" si="524"/>
        <v>0</v>
      </c>
      <c r="AW739" s="46">
        <v>0</v>
      </c>
      <c r="AX739" s="46">
        <f t="shared" si="552"/>
        <v>0</v>
      </c>
      <c r="AY739" s="46">
        <v>0</v>
      </c>
      <c r="AZ739" s="46">
        <f t="shared" si="535"/>
        <v>0</v>
      </c>
      <c r="BA739" s="46">
        <v>0</v>
      </c>
      <c r="BB739" s="46">
        <f t="shared" si="536"/>
        <v>0</v>
      </c>
      <c r="BC739" s="46">
        <v>0</v>
      </c>
      <c r="BD739" s="46">
        <f t="shared" si="537"/>
        <v>0</v>
      </c>
      <c r="BE739" s="46">
        <v>0</v>
      </c>
      <c r="BF739" s="46">
        <f t="shared" si="538"/>
        <v>0</v>
      </c>
      <c r="BG739" s="46">
        <v>0</v>
      </c>
      <c r="BH739" s="46">
        <f t="shared" si="539"/>
        <v>0</v>
      </c>
      <c r="BI739" s="46">
        <v>0</v>
      </c>
      <c r="BJ739" s="46">
        <f t="shared" si="540"/>
        <v>0</v>
      </c>
      <c r="BK739" s="46">
        <v>0</v>
      </c>
      <c r="BL739" s="46">
        <f t="shared" si="541"/>
        <v>0</v>
      </c>
      <c r="BM739" s="46">
        <v>0</v>
      </c>
      <c r="BN739" s="46">
        <f t="shared" si="542"/>
        <v>0</v>
      </c>
      <c r="BO739" s="46">
        <v>0</v>
      </c>
      <c r="BP739" s="46">
        <f t="shared" si="543"/>
        <v>0</v>
      </c>
      <c r="BQ739" s="46">
        <v>0</v>
      </c>
      <c r="BR739" s="46">
        <f t="shared" si="544"/>
        <v>0</v>
      </c>
      <c r="BS739" s="46">
        <v>196718.43000000002</v>
      </c>
      <c r="BT739" s="46">
        <f t="shared" si="545"/>
        <v>204882.24484500004</v>
      </c>
      <c r="BU739" s="46">
        <v>196718.43000000002</v>
      </c>
      <c r="BV739" s="46">
        <f t="shared" si="546"/>
        <v>204882.24484500004</v>
      </c>
      <c r="BW739" s="46">
        <v>1573751.7200000002</v>
      </c>
      <c r="BX739" s="46">
        <f t="shared" si="547"/>
        <v>1639062.4163800003</v>
      </c>
      <c r="BY739" s="46">
        <v>1573751.7200000002</v>
      </c>
      <c r="BZ739" s="46">
        <f t="shared" si="548"/>
        <v>1639062.4163800003</v>
      </c>
      <c r="CA739" s="47">
        <v>393437.93000000005</v>
      </c>
      <c r="CB739" s="46">
        <f t="shared" si="549"/>
        <v>409765.60409500008</v>
      </c>
      <c r="CC739" s="48">
        <v>0</v>
      </c>
      <c r="CD739" s="46">
        <f t="shared" si="550"/>
        <v>0</v>
      </c>
    </row>
    <row r="740" spans="2:110" x14ac:dyDescent="0.25">
      <c r="B740" s="66">
        <v>2023517</v>
      </c>
      <c r="D740" s="67" t="s">
        <v>2031</v>
      </c>
      <c r="E740" s="34" t="s">
        <v>462</v>
      </c>
      <c r="F740" s="34" t="s">
        <v>461</v>
      </c>
      <c r="G740" s="34" t="s">
        <v>463</v>
      </c>
      <c r="H740" s="34" t="s">
        <v>464</v>
      </c>
      <c r="I740" s="34" t="s">
        <v>465</v>
      </c>
      <c r="J740" s="34" t="s">
        <v>44</v>
      </c>
      <c r="K740" s="34" t="s">
        <v>491</v>
      </c>
      <c r="L740" s="34" t="s">
        <v>467</v>
      </c>
      <c r="M740" s="36">
        <v>1.0415000000000001</v>
      </c>
      <c r="N740" s="69" t="s">
        <v>1456</v>
      </c>
      <c r="O740" s="69" t="s">
        <v>58</v>
      </c>
      <c r="P740" s="37" t="s">
        <v>469</v>
      </c>
      <c r="Q740" s="38">
        <v>2023</v>
      </c>
      <c r="R740" s="39" t="s">
        <v>470</v>
      </c>
      <c r="S740" s="37" t="s">
        <v>471</v>
      </c>
      <c r="T740" s="39" t="s">
        <v>1263</v>
      </c>
      <c r="U740" s="39" t="s">
        <v>1263</v>
      </c>
      <c r="V740" s="39" t="s">
        <v>1263</v>
      </c>
      <c r="W740" s="40" t="s">
        <v>2026</v>
      </c>
      <c r="X740" s="40" t="s">
        <v>2005</v>
      </c>
      <c r="AB740" s="43">
        <v>2609057.3351119054</v>
      </c>
      <c r="AC740" s="43">
        <v>0</v>
      </c>
      <c r="AG740" s="45">
        <f t="shared" si="528"/>
        <v>2609057.3351119054</v>
      </c>
      <c r="AH740" s="45">
        <f t="shared" si="529"/>
        <v>2717333.21451905</v>
      </c>
      <c r="AI740" s="45">
        <f t="shared" si="533"/>
        <v>2717333.21451905</v>
      </c>
      <c r="AJ740" s="46">
        <v>0</v>
      </c>
      <c r="AK740" s="46">
        <v>0</v>
      </c>
      <c r="AL740" s="46">
        <f t="shared" si="551"/>
        <v>0</v>
      </c>
      <c r="AM740" s="46">
        <v>0</v>
      </c>
      <c r="AN740" s="46">
        <f t="shared" si="534"/>
        <v>0</v>
      </c>
      <c r="AO740" s="46">
        <v>0</v>
      </c>
      <c r="AP740" s="46">
        <f t="shared" si="521"/>
        <v>0</v>
      </c>
      <c r="AQ740" s="46">
        <v>0</v>
      </c>
      <c r="AR740" s="46">
        <f t="shared" si="522"/>
        <v>0</v>
      </c>
      <c r="AS740" s="46">
        <v>0</v>
      </c>
      <c r="AT740" s="46">
        <f t="shared" si="523"/>
        <v>0</v>
      </c>
      <c r="AU740" s="46">
        <v>130452.86675559529</v>
      </c>
      <c r="AV740" s="46">
        <f t="shared" si="524"/>
        <v>135866.6607259525</v>
      </c>
      <c r="AW740" s="46">
        <v>130452.86675559529</v>
      </c>
      <c r="AX740" s="46">
        <f t="shared" si="552"/>
        <v>135866.6607259525</v>
      </c>
      <c r="AY740" s="46">
        <v>1043622.9340447623</v>
      </c>
      <c r="AZ740" s="46">
        <f t="shared" si="535"/>
        <v>1086933.28580762</v>
      </c>
      <c r="BA740" s="46">
        <v>1043622.9340447623</v>
      </c>
      <c r="BB740" s="46">
        <f t="shared" si="536"/>
        <v>1086933.28580762</v>
      </c>
      <c r="BC740" s="46">
        <v>260905.73351119057</v>
      </c>
      <c r="BD740" s="46">
        <f t="shared" si="537"/>
        <v>271733.32145190501</v>
      </c>
      <c r="BE740" s="46">
        <v>0</v>
      </c>
      <c r="BF740" s="46">
        <f t="shared" si="538"/>
        <v>0</v>
      </c>
      <c r="BG740" s="46">
        <v>0</v>
      </c>
      <c r="BH740" s="46">
        <f t="shared" si="539"/>
        <v>0</v>
      </c>
      <c r="BI740" s="46">
        <v>0</v>
      </c>
      <c r="BJ740" s="46">
        <f t="shared" si="540"/>
        <v>0</v>
      </c>
      <c r="BK740" s="46">
        <v>0</v>
      </c>
      <c r="BL740" s="46">
        <f t="shared" si="541"/>
        <v>0</v>
      </c>
      <c r="BM740" s="46">
        <v>0</v>
      </c>
      <c r="BN740" s="46">
        <f t="shared" si="542"/>
        <v>0</v>
      </c>
      <c r="BO740" s="46">
        <v>0</v>
      </c>
      <c r="BP740" s="46">
        <f t="shared" si="543"/>
        <v>0</v>
      </c>
      <c r="BQ740" s="46">
        <v>0</v>
      </c>
      <c r="BR740" s="46">
        <f t="shared" si="544"/>
        <v>0</v>
      </c>
      <c r="BS740" s="46">
        <v>0</v>
      </c>
      <c r="BT740" s="46">
        <f t="shared" si="545"/>
        <v>0</v>
      </c>
      <c r="BU740" s="46">
        <v>0</v>
      </c>
      <c r="BV740" s="46">
        <f t="shared" si="546"/>
        <v>0</v>
      </c>
      <c r="BW740" s="46">
        <v>0</v>
      </c>
      <c r="BX740" s="46">
        <f t="shared" si="547"/>
        <v>0</v>
      </c>
      <c r="BY740" s="46">
        <v>0</v>
      </c>
      <c r="BZ740" s="46">
        <f t="shared" si="548"/>
        <v>0</v>
      </c>
      <c r="CA740" s="47">
        <v>0</v>
      </c>
      <c r="CB740" s="46">
        <f t="shared" si="549"/>
        <v>0</v>
      </c>
      <c r="CC740" s="48">
        <v>0</v>
      </c>
      <c r="CD740" s="46">
        <f t="shared" si="550"/>
        <v>0</v>
      </c>
    </row>
    <row r="741" spans="2:110" x14ac:dyDescent="0.25">
      <c r="B741" s="66">
        <v>1320001</v>
      </c>
      <c r="D741" s="67" t="s">
        <v>2032</v>
      </c>
      <c r="E741" s="34" t="s">
        <v>901</v>
      </c>
      <c r="F741" s="34" t="s">
        <v>944</v>
      </c>
      <c r="G741" s="34" t="s">
        <v>463</v>
      </c>
      <c r="H741" s="34" t="s">
        <v>177</v>
      </c>
      <c r="I741" s="34" t="s">
        <v>734</v>
      </c>
      <c r="J741" s="34" t="s">
        <v>1995</v>
      </c>
      <c r="K741" s="34" t="s">
        <v>692</v>
      </c>
      <c r="L741" s="34" t="s">
        <v>617</v>
      </c>
      <c r="M741" s="36">
        <v>1.04</v>
      </c>
      <c r="N741" s="69" t="s">
        <v>586</v>
      </c>
      <c r="O741" s="69" t="s">
        <v>58</v>
      </c>
      <c r="P741" s="37" t="s">
        <v>469</v>
      </c>
      <c r="Q741" s="38">
        <v>2023</v>
      </c>
      <c r="R741" s="39" t="s">
        <v>470</v>
      </c>
      <c r="S741" s="37" t="s">
        <v>471</v>
      </c>
      <c r="T741" s="39" t="s">
        <v>1263</v>
      </c>
      <c r="U741" s="39" t="s">
        <v>1263</v>
      </c>
      <c r="V741" s="39" t="s">
        <v>1263</v>
      </c>
      <c r="W741" s="40" t="s">
        <v>946</v>
      </c>
      <c r="X741" s="40" t="s">
        <v>1989</v>
      </c>
      <c r="AB741" s="43">
        <v>0</v>
      </c>
      <c r="AC741" s="43">
        <v>0</v>
      </c>
      <c r="AG741" s="45">
        <f t="shared" si="528"/>
        <v>0</v>
      </c>
      <c r="AH741" s="45">
        <f t="shared" si="529"/>
        <v>0</v>
      </c>
      <c r="AI741" s="45">
        <f t="shared" si="533"/>
        <v>0</v>
      </c>
      <c r="AJ741" s="46">
        <v>0</v>
      </c>
      <c r="AK741" s="46">
        <v>0</v>
      </c>
      <c r="AL741" s="46">
        <f t="shared" si="551"/>
        <v>0</v>
      </c>
      <c r="AM741" s="46">
        <v>0</v>
      </c>
      <c r="AN741" s="46">
        <f t="shared" si="534"/>
        <v>0</v>
      </c>
      <c r="AO741" s="46">
        <v>0</v>
      </c>
      <c r="AP741" s="46">
        <f t="shared" si="521"/>
        <v>0</v>
      </c>
      <c r="AQ741" s="46">
        <v>0</v>
      </c>
      <c r="AR741" s="46">
        <f t="shared" si="522"/>
        <v>0</v>
      </c>
      <c r="AS741" s="46">
        <v>0</v>
      </c>
      <c r="AT741" s="46">
        <f t="shared" si="523"/>
        <v>0</v>
      </c>
      <c r="AU741" s="46">
        <v>0</v>
      </c>
      <c r="AV741" s="46">
        <f t="shared" si="524"/>
        <v>0</v>
      </c>
      <c r="AW741" s="46">
        <v>0</v>
      </c>
      <c r="AX741" s="46">
        <f t="shared" si="552"/>
        <v>0</v>
      </c>
      <c r="AY741" s="46">
        <v>0</v>
      </c>
      <c r="AZ741" s="46">
        <f t="shared" si="535"/>
        <v>0</v>
      </c>
      <c r="BA741" s="46">
        <v>0</v>
      </c>
      <c r="BB741" s="46">
        <f t="shared" si="536"/>
        <v>0</v>
      </c>
      <c r="BC741" s="46">
        <v>0</v>
      </c>
      <c r="BD741" s="46">
        <f t="shared" si="537"/>
        <v>0</v>
      </c>
      <c r="BE741" s="46">
        <v>0</v>
      </c>
      <c r="BF741" s="46">
        <f t="shared" si="538"/>
        <v>0</v>
      </c>
      <c r="BG741" s="46">
        <v>0</v>
      </c>
      <c r="BH741" s="46">
        <f t="shared" si="539"/>
        <v>0</v>
      </c>
      <c r="BI741" s="46">
        <v>0</v>
      </c>
      <c r="BJ741" s="46">
        <f t="shared" si="540"/>
        <v>0</v>
      </c>
      <c r="BK741" s="46">
        <v>0</v>
      </c>
      <c r="BL741" s="46">
        <f t="shared" si="541"/>
        <v>0</v>
      </c>
      <c r="BM741" s="46">
        <v>0</v>
      </c>
      <c r="BN741" s="46">
        <f t="shared" si="542"/>
        <v>0</v>
      </c>
      <c r="BO741" s="46">
        <v>0</v>
      </c>
      <c r="BP741" s="46">
        <f t="shared" si="543"/>
        <v>0</v>
      </c>
      <c r="BQ741" s="46">
        <v>0</v>
      </c>
      <c r="BR741" s="46">
        <f t="shared" si="544"/>
        <v>0</v>
      </c>
      <c r="BS741" s="46">
        <v>0</v>
      </c>
      <c r="BT741" s="46">
        <f t="shared" si="545"/>
        <v>0</v>
      </c>
      <c r="BU741" s="46">
        <v>0</v>
      </c>
      <c r="BV741" s="46">
        <f t="shared" si="546"/>
        <v>0</v>
      </c>
      <c r="BW741" s="46">
        <v>0</v>
      </c>
      <c r="BX741" s="46">
        <f t="shared" si="547"/>
        <v>0</v>
      </c>
      <c r="BY741" s="46">
        <v>0</v>
      </c>
      <c r="BZ741" s="46">
        <f t="shared" si="548"/>
        <v>0</v>
      </c>
      <c r="CA741" s="47">
        <v>0</v>
      </c>
      <c r="CB741" s="46">
        <f t="shared" si="549"/>
        <v>0</v>
      </c>
      <c r="CC741" s="48">
        <v>0</v>
      </c>
      <c r="CD741" s="46">
        <f t="shared" si="550"/>
        <v>0</v>
      </c>
    </row>
    <row r="742" spans="2:110" x14ac:dyDescent="0.25">
      <c r="B742" s="66">
        <v>2023344</v>
      </c>
      <c r="D742" s="67" t="s">
        <v>2034</v>
      </c>
      <c r="E742" s="34" t="s">
        <v>649</v>
      </c>
      <c r="F742" s="34">
        <v>0</v>
      </c>
      <c r="G742" s="34" t="s">
        <v>597</v>
      </c>
      <c r="H742" s="34" t="s">
        <v>129</v>
      </c>
      <c r="I742" s="34" t="s">
        <v>806</v>
      </c>
      <c r="J742" s="34" t="s">
        <v>129</v>
      </c>
      <c r="K742" s="34" t="s">
        <v>466</v>
      </c>
      <c r="L742" s="34" t="s">
        <v>744</v>
      </c>
      <c r="M742" s="36">
        <v>1.04</v>
      </c>
      <c r="N742" s="69" t="s">
        <v>1456</v>
      </c>
      <c r="O742" s="69" t="s">
        <v>58</v>
      </c>
      <c r="P742" s="37" t="s">
        <v>469</v>
      </c>
      <c r="Q742" s="38">
        <v>2023</v>
      </c>
      <c r="R742" s="39" t="s">
        <v>470</v>
      </c>
      <c r="S742" s="37" t="s">
        <v>471</v>
      </c>
      <c r="T742" s="39" t="s">
        <v>1263</v>
      </c>
      <c r="U742" s="39" t="s">
        <v>1263</v>
      </c>
      <c r="V742" s="39" t="s">
        <v>1263</v>
      </c>
      <c r="W742" s="40" t="s">
        <v>1116</v>
      </c>
      <c r="X742" s="40" t="s">
        <v>1989</v>
      </c>
      <c r="AB742" s="43">
        <v>0</v>
      </c>
      <c r="AC742" s="43">
        <v>0</v>
      </c>
      <c r="AG742" s="45">
        <f t="shared" si="528"/>
        <v>0</v>
      </c>
      <c r="AH742" s="45">
        <f t="shared" si="529"/>
        <v>0</v>
      </c>
      <c r="AI742" s="45">
        <f t="shared" si="533"/>
        <v>0</v>
      </c>
      <c r="AJ742" s="46">
        <v>0</v>
      </c>
      <c r="AK742" s="46">
        <v>0</v>
      </c>
      <c r="AL742" s="46">
        <f t="shared" si="551"/>
        <v>0</v>
      </c>
      <c r="AM742" s="46">
        <v>0</v>
      </c>
      <c r="AN742" s="46">
        <f t="shared" si="534"/>
        <v>0</v>
      </c>
      <c r="AO742" s="46">
        <v>0</v>
      </c>
      <c r="AP742" s="46">
        <f t="shared" si="521"/>
        <v>0</v>
      </c>
      <c r="AQ742" s="46">
        <v>0</v>
      </c>
      <c r="AR742" s="46">
        <f t="shared" si="522"/>
        <v>0</v>
      </c>
      <c r="AS742" s="46">
        <v>0</v>
      </c>
      <c r="AT742" s="46">
        <f t="shared" si="523"/>
        <v>0</v>
      </c>
      <c r="AU742" s="46">
        <v>0</v>
      </c>
      <c r="AV742" s="46">
        <f t="shared" si="524"/>
        <v>0</v>
      </c>
      <c r="AW742" s="46">
        <v>0</v>
      </c>
      <c r="AX742" s="46">
        <f t="shared" si="552"/>
        <v>0</v>
      </c>
      <c r="AY742" s="46">
        <v>0</v>
      </c>
      <c r="AZ742" s="46">
        <f t="shared" si="535"/>
        <v>0</v>
      </c>
      <c r="BA742" s="46">
        <v>0</v>
      </c>
      <c r="BB742" s="46">
        <f t="shared" si="536"/>
        <v>0</v>
      </c>
      <c r="BC742" s="46">
        <v>0</v>
      </c>
      <c r="BD742" s="46">
        <f t="shared" si="537"/>
        <v>0</v>
      </c>
      <c r="BE742" s="46">
        <v>0</v>
      </c>
      <c r="BF742" s="46">
        <f t="shared" si="538"/>
        <v>0</v>
      </c>
      <c r="BG742" s="46">
        <v>0</v>
      </c>
      <c r="BH742" s="46">
        <f t="shared" si="539"/>
        <v>0</v>
      </c>
      <c r="BI742" s="46">
        <v>0</v>
      </c>
      <c r="BJ742" s="46">
        <f t="shared" si="540"/>
        <v>0</v>
      </c>
      <c r="BK742" s="46">
        <v>0</v>
      </c>
      <c r="BL742" s="46">
        <f t="shared" si="541"/>
        <v>0</v>
      </c>
      <c r="BM742" s="46">
        <v>0</v>
      </c>
      <c r="BN742" s="46">
        <f t="shared" si="542"/>
        <v>0</v>
      </c>
      <c r="BO742" s="46">
        <v>0</v>
      </c>
      <c r="BP742" s="46">
        <f t="shared" si="543"/>
        <v>0</v>
      </c>
      <c r="BQ742" s="46">
        <v>0</v>
      </c>
      <c r="BR742" s="46">
        <f t="shared" si="544"/>
        <v>0</v>
      </c>
      <c r="BS742" s="46">
        <v>0</v>
      </c>
      <c r="BT742" s="46">
        <f t="shared" si="545"/>
        <v>0</v>
      </c>
      <c r="BU742" s="46">
        <v>0</v>
      </c>
      <c r="BV742" s="46">
        <f t="shared" si="546"/>
        <v>0</v>
      </c>
      <c r="BW742" s="46">
        <v>0</v>
      </c>
      <c r="BX742" s="46">
        <f t="shared" si="547"/>
        <v>0</v>
      </c>
      <c r="BY742" s="46">
        <v>0</v>
      </c>
      <c r="BZ742" s="46">
        <f t="shared" si="548"/>
        <v>0</v>
      </c>
      <c r="CA742" s="47">
        <v>0</v>
      </c>
      <c r="CB742" s="46">
        <f t="shared" si="549"/>
        <v>0</v>
      </c>
      <c r="CC742" s="48">
        <v>0</v>
      </c>
      <c r="CD742" s="46">
        <f t="shared" si="550"/>
        <v>0</v>
      </c>
    </row>
    <row r="743" spans="2:110" x14ac:dyDescent="0.25">
      <c r="AW743" s="102"/>
    </row>
    <row r="746" spans="2:110" x14ac:dyDescent="0.25">
      <c r="AJ746" s="168">
        <f>SUM(AJ2:AJ744)</f>
        <v>56279628.776199982</v>
      </c>
      <c r="AK746" s="168">
        <f>SUM(AK2:AK744)</f>
        <v>69112775.370919988</v>
      </c>
      <c r="AL746" s="169">
        <f>SUM(AL2:AL744)</f>
        <v>71887884.098010436</v>
      </c>
      <c r="AM746" s="168">
        <f t="shared" ref="AM746:CD746" si="553">SUM(AM2:AM744)</f>
        <v>82255331.8116</v>
      </c>
      <c r="AN746" s="169">
        <f t="shared" si="553"/>
        <v>85572993.502436414</v>
      </c>
      <c r="AO746" s="168">
        <f t="shared" si="553"/>
        <v>64935290.681999996</v>
      </c>
      <c r="AP746" s="169">
        <f t="shared" si="553"/>
        <v>67557165.530493021</v>
      </c>
      <c r="AQ746" s="168">
        <f t="shared" si="553"/>
        <v>48422764.265000001</v>
      </c>
      <c r="AR746" s="169">
        <f t="shared" si="553"/>
        <v>50380870.038400002</v>
      </c>
      <c r="AS746" s="168">
        <f t="shared" si="553"/>
        <v>50073228.383749992</v>
      </c>
      <c r="AT746" s="169">
        <f t="shared" si="553"/>
        <v>52098156.61415875</v>
      </c>
      <c r="AU746" s="168">
        <f t="shared" si="553"/>
        <v>36879572.92825415</v>
      </c>
      <c r="AV746" s="169">
        <f t="shared" si="553"/>
        <v>38361046.880835176</v>
      </c>
      <c r="AW746" s="169">
        <f t="shared" si="553"/>
        <v>37400282.4038404</v>
      </c>
      <c r="AX746" s="169">
        <f t="shared" si="553"/>
        <v>38902331.510248378</v>
      </c>
      <c r="AY746" s="169">
        <f t="shared" si="553"/>
        <v>38868865.337255046</v>
      </c>
      <c r="AZ746" s="169">
        <f t="shared" si="553"/>
        <v>40447175.966813639</v>
      </c>
      <c r="BA746" s="169">
        <f t="shared" si="553"/>
        <v>40066018.830840796</v>
      </c>
      <c r="BB746" s="169">
        <f t="shared" si="553"/>
        <v>41697772.990216956</v>
      </c>
      <c r="BC746" s="169">
        <f t="shared" si="553"/>
        <v>42259777.176215075</v>
      </c>
      <c r="BD746" s="169">
        <f t="shared" si="553"/>
        <v>43966771.612913013</v>
      </c>
      <c r="BE746" s="169">
        <f t="shared" si="553"/>
        <v>26836064.379840996</v>
      </c>
      <c r="BF746" s="169">
        <f t="shared" si="553"/>
        <v>27917647.985576898</v>
      </c>
      <c r="BG746" s="169">
        <f t="shared" si="553"/>
        <v>23278038.460452866</v>
      </c>
      <c r="BH746" s="169">
        <f t="shared" si="553"/>
        <v>24216676.084462907</v>
      </c>
      <c r="BI746" s="169">
        <f t="shared" si="553"/>
        <v>24433364.953668926</v>
      </c>
      <c r="BJ746" s="169">
        <f t="shared" si="553"/>
        <v>25418575.256763805</v>
      </c>
      <c r="BK746" s="169">
        <f t="shared" si="553"/>
        <v>39030568.706348091</v>
      </c>
      <c r="BL746" s="169">
        <f t="shared" si="553"/>
        <v>40624699.872789353</v>
      </c>
      <c r="BM746" s="169">
        <f t="shared" si="553"/>
        <v>36196548.189612873</v>
      </c>
      <c r="BN746" s="169">
        <f t="shared" si="553"/>
        <v>37675898.293980718</v>
      </c>
      <c r="BO746" s="169">
        <f t="shared" si="553"/>
        <v>23728788.963917024</v>
      </c>
      <c r="BP746" s="169">
        <f t="shared" si="553"/>
        <v>24691550.225563645</v>
      </c>
      <c r="BQ746" s="169">
        <f t="shared" si="553"/>
        <v>6028063.0374433342</v>
      </c>
      <c r="BR746" s="169">
        <f t="shared" si="553"/>
        <v>6276005.5534972344</v>
      </c>
      <c r="BS746" s="169">
        <f t="shared" si="553"/>
        <v>6885699.6499527507</v>
      </c>
      <c r="BT746" s="169">
        <f t="shared" si="553"/>
        <v>7169234.0854257904</v>
      </c>
      <c r="BU746" s="169">
        <f t="shared" si="553"/>
        <v>7215153.2124969121</v>
      </c>
      <c r="BV746" s="169">
        <f t="shared" si="553"/>
        <v>7512359.9708155328</v>
      </c>
      <c r="BW746" s="169">
        <f t="shared" si="553"/>
        <v>5951231.6140000001</v>
      </c>
      <c r="BX746" s="169">
        <f t="shared" si="553"/>
        <v>6195985.6259810003</v>
      </c>
      <c r="BY746" s="169">
        <f t="shared" si="553"/>
        <v>8384495.6799999997</v>
      </c>
      <c r="BZ746" s="169">
        <f t="shared" si="553"/>
        <v>8730230.1507200003</v>
      </c>
      <c r="CA746" s="169">
        <f t="shared" si="553"/>
        <v>7153655.7220000001</v>
      </c>
      <c r="CB746" s="169">
        <f t="shared" si="553"/>
        <v>7448310.3344630003</v>
      </c>
      <c r="CC746" s="169">
        <f t="shared" si="553"/>
        <v>2800048.3479999998</v>
      </c>
      <c r="CD746" s="169">
        <f t="shared" si="553"/>
        <v>2914028.2544420003</v>
      </c>
      <c r="CG746" t="s">
        <v>2092</v>
      </c>
      <c r="CH746" t="s">
        <v>690</v>
      </c>
      <c r="CI746" s="170">
        <f t="shared" ref="CI746:DF746" si="554">SUM(CI2:CI707)</f>
        <v>0</v>
      </c>
      <c r="CJ746" s="170">
        <f t="shared" si="554"/>
        <v>2487294.5689230156</v>
      </c>
      <c r="CK746" s="170">
        <f t="shared" si="554"/>
        <v>3443152.4490060569</v>
      </c>
      <c r="CL746" s="170">
        <f t="shared" si="554"/>
        <v>5013227.1664807834</v>
      </c>
      <c r="CM746" s="170">
        <f t="shared" si="554"/>
        <v>7189610.6081270985</v>
      </c>
      <c r="CN746" s="170">
        <f t="shared" si="554"/>
        <v>8161713.4418061078</v>
      </c>
      <c r="CO746" s="170">
        <f t="shared" si="554"/>
        <v>9190016.4908844046</v>
      </c>
      <c r="CP746" s="170">
        <f t="shared" si="554"/>
        <v>10739355.980183154</v>
      </c>
      <c r="CQ746" s="170">
        <f t="shared" si="554"/>
        <v>11938088.918330682</v>
      </c>
      <c r="CR746" s="170">
        <f t="shared" si="554"/>
        <v>12754786.922704009</v>
      </c>
      <c r="CS746" s="170">
        <f t="shared" si="554"/>
        <v>13828673.225828107</v>
      </c>
      <c r="CT746" s="170">
        <f t="shared" si="554"/>
        <v>15126902.40316877</v>
      </c>
      <c r="CU746" s="170">
        <f t="shared" si="554"/>
        <v>15783392.595324161</v>
      </c>
      <c r="CV746" s="170">
        <f t="shared" si="554"/>
        <v>15581150.944744308</v>
      </c>
      <c r="CW746" s="170">
        <f t="shared" si="554"/>
        <v>15995111.637414942</v>
      </c>
      <c r="CX746" s="170">
        <f t="shared" si="554"/>
        <v>16158026.510035869</v>
      </c>
      <c r="CY746" s="170">
        <f t="shared" si="554"/>
        <v>16328952.397685666</v>
      </c>
      <c r="CZ746" s="170">
        <f t="shared" si="554"/>
        <v>17688629.803261474</v>
      </c>
      <c r="DA746" s="170">
        <f t="shared" si="554"/>
        <v>17264689.05146132</v>
      </c>
      <c r="DB746" s="170">
        <f t="shared" si="554"/>
        <v>17041576.176737003</v>
      </c>
      <c r="DC746" s="170">
        <f t="shared" si="554"/>
        <v>16633527.087414397</v>
      </c>
      <c r="DD746" s="170">
        <f t="shared" si="554"/>
        <v>15905476.639085833</v>
      </c>
      <c r="DE746" s="170">
        <f t="shared" si="554"/>
        <v>15432575.247962793</v>
      </c>
      <c r="DF746" s="170">
        <f t="shared" si="554"/>
        <v>14477322.87200946</v>
      </c>
    </row>
    <row r="747" spans="2:110" x14ac:dyDescent="0.25">
      <c r="AJ747" s="168"/>
      <c r="AK747" s="168"/>
      <c r="AL747" s="169"/>
      <c r="AM747" s="168"/>
      <c r="AN747" s="169"/>
      <c r="AO747" s="168"/>
      <c r="AP747" s="169"/>
      <c r="AQ747" s="168"/>
      <c r="AR747" s="169"/>
      <c r="AS747" s="168"/>
      <c r="AT747" s="169"/>
      <c r="AU747" s="168"/>
      <c r="AV747" s="169"/>
      <c r="AW747" s="169"/>
      <c r="AX747" s="169"/>
      <c r="AY747" s="169"/>
      <c r="AZ747" s="169"/>
      <c r="BA747" s="169"/>
      <c r="BB747" s="169"/>
      <c r="BC747" s="169"/>
      <c r="BD747" s="169"/>
      <c r="BE747" s="169"/>
      <c r="BF747" s="169"/>
      <c r="BG747" s="169"/>
      <c r="BH747" s="169"/>
      <c r="BI747" s="169"/>
      <c r="BJ747" s="169"/>
      <c r="BK747" s="169"/>
      <c r="BL747" s="169"/>
      <c r="BM747" s="169"/>
      <c r="BN747" s="169"/>
      <c r="BO747" s="169"/>
      <c r="BP747" s="169"/>
      <c r="BQ747" s="169"/>
      <c r="BR747" s="169"/>
      <c r="BS747" s="169"/>
      <c r="BT747" s="169"/>
      <c r="BU747" s="169"/>
      <c r="BV747" s="169"/>
      <c r="BW747" s="169"/>
      <c r="BX747" s="169"/>
      <c r="BY747" s="169"/>
      <c r="BZ747" s="169"/>
      <c r="CA747" s="169"/>
      <c r="CB747" s="169"/>
      <c r="CC747" s="169"/>
      <c r="CD747" s="169"/>
    </row>
    <row r="748" spans="2:110" x14ac:dyDescent="0.25">
      <c r="AJ748" s="168"/>
      <c r="AK748" s="168"/>
      <c r="AL748" s="169"/>
      <c r="AM748" s="168"/>
      <c r="AN748" s="169"/>
      <c r="AO748" s="168"/>
      <c r="AP748" s="169"/>
      <c r="AQ748" s="168"/>
      <c r="AR748" s="169"/>
      <c r="AS748" s="168"/>
      <c r="AT748" s="169"/>
      <c r="AU748" s="168"/>
      <c r="AV748" s="169"/>
      <c r="AW748" s="169"/>
      <c r="AX748" s="169"/>
      <c r="AY748" s="169"/>
      <c r="AZ748" s="169"/>
      <c r="BA748" s="169"/>
      <c r="BB748" s="169"/>
      <c r="BC748" s="169"/>
      <c r="BD748" s="169"/>
      <c r="BE748" s="169"/>
      <c r="BF748" s="169"/>
      <c r="BG748" s="169"/>
      <c r="BH748" s="169"/>
      <c r="BI748" s="169"/>
      <c r="BJ748" s="169"/>
      <c r="BK748" s="169"/>
      <c r="BL748" s="169"/>
      <c r="BM748" s="169"/>
      <c r="BN748" s="169"/>
      <c r="BO748" s="169"/>
      <c r="BP748" s="169"/>
      <c r="BQ748" s="169"/>
      <c r="BR748" s="169"/>
      <c r="BS748" s="169"/>
      <c r="BT748" s="169"/>
      <c r="BU748" s="169"/>
      <c r="BV748" s="169"/>
      <c r="BW748" s="169"/>
      <c r="BX748" s="169"/>
      <c r="BY748" s="169"/>
      <c r="BZ748" s="169"/>
      <c r="CA748" s="169"/>
      <c r="CB748" s="169"/>
      <c r="CC748" s="169"/>
      <c r="CD748" s="169"/>
    </row>
    <row r="749" spans="2:110" x14ac:dyDescent="0.25">
      <c r="AE749" s="80" t="s">
        <v>2041</v>
      </c>
      <c r="AF749" s="171"/>
    </row>
    <row r="750" spans="2:110" x14ac:dyDescent="0.25">
      <c r="AE750" s="73" t="s">
        <v>2042</v>
      </c>
      <c r="AF750" s="172"/>
      <c r="AL750" s="173"/>
      <c r="AN750" s="173"/>
      <c r="AP750" s="173"/>
      <c r="AQ750" s="174">
        <v>-48422764.265000001</v>
      </c>
      <c r="AR750" s="173"/>
      <c r="AT750" s="173"/>
      <c r="AV750" s="173"/>
      <c r="AX750" s="173"/>
      <c r="AZ750" s="173"/>
      <c r="BB750" s="173"/>
      <c r="BD750" s="173"/>
      <c r="BF750" s="173"/>
      <c r="BH750" s="173"/>
      <c r="BJ750" s="173"/>
      <c r="BL750" s="173"/>
      <c r="BN750" s="173"/>
      <c r="BP750" s="173"/>
      <c r="BR750" s="173"/>
      <c r="BT750" s="173"/>
      <c r="BV750" s="173"/>
      <c r="BX750" s="173"/>
      <c r="BZ750" s="173"/>
      <c r="CB750" s="173"/>
      <c r="CD750" s="173"/>
    </row>
    <row r="751" spans="2:110" x14ac:dyDescent="0.25">
      <c r="AE751" s="91" t="s">
        <v>2045</v>
      </c>
      <c r="AF751" s="175"/>
    </row>
    <row r="752" spans="2:110" x14ac:dyDescent="0.25">
      <c r="AE752" s="85" t="s">
        <v>2046</v>
      </c>
      <c r="AF752" s="176"/>
    </row>
    <row r="753" spans="31:32" x14ac:dyDescent="0.25">
      <c r="AE753" s="70" t="s">
        <v>2047</v>
      </c>
      <c r="AF753" s="177"/>
    </row>
    <row r="754" spans="31:32" x14ac:dyDescent="0.25">
      <c r="AE754" s="178" t="s">
        <v>690</v>
      </c>
      <c r="AF754" s="178"/>
    </row>
    <row r="756" spans="31:32" x14ac:dyDescent="0.25">
      <c r="AF756" s="179" t="s">
        <v>2050</v>
      </c>
    </row>
  </sheetData>
  <autoFilter ref="A1:DS742" xr:uid="{73058D63-2A9F-44C8-9169-7C72F474B479}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4"/>
  <sheetViews>
    <sheetView workbookViewId="0">
      <selection activeCell="F24" sqref="F24"/>
    </sheetView>
  </sheetViews>
  <sheetFormatPr defaultRowHeight="15" x14ac:dyDescent="0.25"/>
  <cols>
    <col min="1" max="1" width="27.5703125" style="1" customWidth="1"/>
    <col min="2" max="2" width="26.85546875" style="1" customWidth="1"/>
  </cols>
  <sheetData>
    <row r="1" spans="1:7" x14ac:dyDescent="0.25">
      <c r="A1" s="4" t="s">
        <v>2093</v>
      </c>
      <c r="B1" s="5">
        <v>45481.5631366667</v>
      </c>
      <c r="C1" s="6"/>
      <c r="D1" s="6"/>
      <c r="E1" s="6"/>
      <c r="F1" s="6"/>
      <c r="G1" s="6"/>
    </row>
    <row r="2" spans="1:7" x14ac:dyDescent="0.25">
      <c r="A2" s="1" t="s">
        <v>2094</v>
      </c>
      <c r="B2" s="1" t="s">
        <v>2095</v>
      </c>
    </row>
    <row r="3" spans="1:7" x14ac:dyDescent="0.25">
      <c r="A3" s="1" t="s">
        <v>2096</v>
      </c>
      <c r="B3" s="1">
        <v>10</v>
      </c>
    </row>
    <row r="4" spans="1:7" x14ac:dyDescent="0.25">
      <c r="A4" s="1" t="s">
        <v>2097</v>
      </c>
      <c r="B4" s="1">
        <v>2024</v>
      </c>
    </row>
    <row r="5" spans="1:7" x14ac:dyDescent="0.25">
      <c r="A5" s="1" t="s">
        <v>2098</v>
      </c>
      <c r="B5" s="1">
        <v>0</v>
      </c>
    </row>
    <row r="6" spans="1:7" x14ac:dyDescent="0.25">
      <c r="A6" s="1" t="s">
        <v>2099</v>
      </c>
      <c r="B6" s="1">
        <v>99</v>
      </c>
    </row>
    <row r="7" spans="1:7" x14ac:dyDescent="0.25">
      <c r="A7" s="1" t="s">
        <v>2100</v>
      </c>
      <c r="B7" s="1" t="s">
        <v>2101</v>
      </c>
    </row>
    <row r="10" spans="1:7" x14ac:dyDescent="0.25">
      <c r="A10" s="289" t="s">
        <v>2102</v>
      </c>
    </row>
    <row r="12" spans="1:7" x14ac:dyDescent="0.25">
      <c r="A12" s="1" t="s">
        <v>2103</v>
      </c>
    </row>
    <row r="13" spans="1:7" x14ac:dyDescent="0.25">
      <c r="A13" s="1" t="s">
        <v>946</v>
      </c>
    </row>
    <row r="14" spans="1:7" x14ac:dyDescent="0.25">
      <c r="A14" s="1" t="s">
        <v>787</v>
      </c>
    </row>
    <row r="15" spans="1:7" x14ac:dyDescent="0.25">
      <c r="A15" s="1" t="s">
        <v>2104</v>
      </c>
    </row>
    <row r="16" spans="1:7" x14ac:dyDescent="0.25">
      <c r="A16" s="1" t="s">
        <v>2105</v>
      </c>
    </row>
    <row r="17" spans="1:1" x14ac:dyDescent="0.25">
      <c r="A17" s="1" t="s">
        <v>1157</v>
      </c>
    </row>
    <row r="18" spans="1:1" x14ac:dyDescent="0.25">
      <c r="A18" s="1" t="s">
        <v>2106</v>
      </c>
    </row>
    <row r="19" spans="1:1" x14ac:dyDescent="0.25">
      <c r="A19" s="1" t="s">
        <v>812</v>
      </c>
    </row>
    <row r="20" spans="1:1" x14ac:dyDescent="0.25">
      <c r="A20" s="1" t="s">
        <v>2107</v>
      </c>
    </row>
    <row r="21" spans="1:1" x14ac:dyDescent="0.25">
      <c r="A21" s="1" t="s">
        <v>2108</v>
      </c>
    </row>
    <row r="22" spans="1:1" x14ac:dyDescent="0.25">
      <c r="A22" s="1" t="s">
        <v>681</v>
      </c>
    </row>
    <row r="23" spans="1:1" x14ac:dyDescent="0.25">
      <c r="A23" s="1" t="s">
        <v>481</v>
      </c>
    </row>
    <row r="24" spans="1:1" x14ac:dyDescent="0.25">
      <c r="A24" s="1" t="s">
        <v>816</v>
      </c>
    </row>
    <row r="25" spans="1:1" x14ac:dyDescent="0.25">
      <c r="A25" s="1" t="s">
        <v>1229</v>
      </c>
    </row>
    <row r="26" spans="1:1" x14ac:dyDescent="0.25">
      <c r="A26" s="1" t="s">
        <v>2109</v>
      </c>
    </row>
    <row r="27" spans="1:1" x14ac:dyDescent="0.25">
      <c r="A27" s="1" t="s">
        <v>2110</v>
      </c>
    </row>
    <row r="28" spans="1:1" x14ac:dyDescent="0.25">
      <c r="A28" s="1" t="s">
        <v>2111</v>
      </c>
    </row>
    <row r="29" spans="1:1" x14ac:dyDescent="0.25">
      <c r="A29" s="1" t="s">
        <v>497</v>
      </c>
    </row>
    <row r="30" spans="1:1" x14ac:dyDescent="0.25">
      <c r="A30" s="1" t="s">
        <v>1184</v>
      </c>
    </row>
    <row r="31" spans="1:1" x14ac:dyDescent="0.25">
      <c r="A31" s="1" t="s">
        <v>998</v>
      </c>
    </row>
    <row r="32" spans="1:1" x14ac:dyDescent="0.25">
      <c r="A32" s="1" t="s">
        <v>2112</v>
      </c>
    </row>
    <row r="33" spans="1:1" x14ac:dyDescent="0.25">
      <c r="A33" s="1" t="s">
        <v>2113</v>
      </c>
    </row>
    <row r="34" spans="1:1" x14ac:dyDescent="0.25">
      <c r="A34" s="1" t="s">
        <v>2114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F0EBC-7A85-4733-899F-C320687AB154}">
  <dimension ref="A1:Q40"/>
  <sheetViews>
    <sheetView workbookViewId="0">
      <selection activeCell="H10" sqref="A10:H11"/>
    </sheetView>
  </sheetViews>
  <sheetFormatPr defaultRowHeight="15" x14ac:dyDescent="0.25"/>
  <cols>
    <col min="2" max="2" width="46.140625" customWidth="1"/>
    <col min="3" max="6" width="12.28515625" bestFit="1" customWidth="1"/>
    <col min="7" max="7" width="11" bestFit="1" customWidth="1"/>
  </cols>
  <sheetData>
    <row r="1" spans="1:17" x14ac:dyDescent="0.25">
      <c r="A1" s="335" t="s">
        <v>2058</v>
      </c>
      <c r="B1" s="336"/>
      <c r="C1" s="336"/>
      <c r="D1" s="336"/>
      <c r="E1" s="336"/>
      <c r="F1" s="336"/>
      <c r="G1" s="336"/>
      <c r="H1" s="336"/>
      <c r="I1" s="336"/>
      <c r="J1" s="336"/>
    </row>
    <row r="2" spans="1:17" x14ac:dyDescent="0.25">
      <c r="A2" s="336"/>
      <c r="B2" s="337" t="s">
        <v>8</v>
      </c>
      <c r="C2" s="335">
        <v>2025</v>
      </c>
      <c r="D2" s="335">
        <v>2026</v>
      </c>
      <c r="E2" s="335">
        <v>2027</v>
      </c>
      <c r="F2" s="335">
        <v>2028</v>
      </c>
      <c r="G2" s="336"/>
      <c r="H2" s="336"/>
      <c r="I2" s="336"/>
      <c r="J2" s="336"/>
    </row>
    <row r="3" spans="1:17" x14ac:dyDescent="0.25">
      <c r="A3" s="336"/>
      <c r="B3" s="336" t="s">
        <v>2053</v>
      </c>
      <c r="C3" s="338">
        <v>9462702</v>
      </c>
      <c r="D3" s="338">
        <v>8936581</v>
      </c>
      <c r="E3" s="338">
        <v>8458106</v>
      </c>
      <c r="F3" s="338">
        <v>8160025</v>
      </c>
      <c r="G3" s="336"/>
      <c r="H3" s="336"/>
      <c r="I3" s="336"/>
      <c r="J3" s="336"/>
    </row>
    <row r="4" spans="1:17" x14ac:dyDescent="0.25">
      <c r="A4" s="336"/>
      <c r="B4" s="336"/>
      <c r="C4" s="336"/>
      <c r="D4" s="336"/>
      <c r="E4" s="336"/>
      <c r="F4" s="336"/>
      <c r="G4" s="336"/>
      <c r="H4" s="336"/>
      <c r="I4" s="336"/>
      <c r="J4" s="336"/>
    </row>
    <row r="5" spans="1:17" x14ac:dyDescent="0.25">
      <c r="A5" s="336"/>
      <c r="B5" s="337" t="s">
        <v>2059</v>
      </c>
      <c r="C5" s="336"/>
      <c r="D5" s="336"/>
      <c r="E5" s="336"/>
      <c r="F5" s="336"/>
      <c r="G5" s="336"/>
      <c r="H5" s="336"/>
      <c r="I5" s="336"/>
      <c r="J5" s="336"/>
    </row>
    <row r="6" spans="1:17" x14ac:dyDescent="0.25">
      <c r="A6" s="336"/>
      <c r="B6" s="339" t="s">
        <v>2060</v>
      </c>
      <c r="C6" s="340">
        <v>2980380</v>
      </c>
      <c r="D6" s="340">
        <v>4003691</v>
      </c>
      <c r="E6" s="340">
        <v>5418646</v>
      </c>
      <c r="F6" s="340">
        <v>6448622</v>
      </c>
      <c r="G6" s="336"/>
      <c r="H6" s="336"/>
      <c r="I6" s="336"/>
      <c r="J6" s="336"/>
    </row>
    <row r="7" spans="1:17" x14ac:dyDescent="0.25">
      <c r="A7" s="336"/>
      <c r="B7" s="339" t="s">
        <v>2061</v>
      </c>
      <c r="C7" s="340">
        <v>154891</v>
      </c>
      <c r="D7" s="340">
        <v>422391</v>
      </c>
      <c r="E7" s="340">
        <v>424613</v>
      </c>
      <c r="F7" s="340">
        <v>384613</v>
      </c>
      <c r="G7" s="336"/>
      <c r="H7" s="336"/>
      <c r="I7" s="336"/>
      <c r="J7" s="336"/>
    </row>
    <row r="8" spans="1:17" x14ac:dyDescent="0.25">
      <c r="A8" s="336"/>
      <c r="B8" s="339"/>
      <c r="C8" s="339"/>
      <c r="D8" s="339"/>
      <c r="E8" s="339"/>
      <c r="F8" s="339"/>
      <c r="G8" s="336"/>
      <c r="H8" s="336"/>
      <c r="I8" s="336"/>
      <c r="J8" s="336"/>
    </row>
    <row r="9" spans="1:17" x14ac:dyDescent="0.25">
      <c r="A9" s="336"/>
      <c r="B9" s="341" t="s">
        <v>2062</v>
      </c>
      <c r="C9" s="339"/>
      <c r="D9" s="339"/>
      <c r="E9" s="339"/>
      <c r="F9" s="339"/>
      <c r="G9" s="336"/>
      <c r="H9" s="336"/>
      <c r="I9" s="336"/>
      <c r="J9" s="336"/>
    </row>
    <row r="10" spans="1:17" x14ac:dyDescent="0.25">
      <c r="A10" s="336"/>
      <c r="B10" s="339" t="s">
        <v>2063</v>
      </c>
      <c r="C10" s="340">
        <v>49731</v>
      </c>
      <c r="D10" s="340">
        <v>49731</v>
      </c>
      <c r="E10" s="340">
        <v>49731</v>
      </c>
      <c r="F10" s="340">
        <v>49731</v>
      </c>
      <c r="G10" s="336"/>
      <c r="H10" s="336"/>
      <c r="I10" s="336"/>
      <c r="J10" s="336"/>
    </row>
    <row r="11" spans="1:17" x14ac:dyDescent="0.25">
      <c r="A11" s="336"/>
      <c r="B11" s="336" t="s">
        <v>2064</v>
      </c>
      <c r="C11" s="350">
        <v>-784859</v>
      </c>
      <c r="D11" s="350">
        <v>-917610</v>
      </c>
      <c r="E11" s="350">
        <v>-851795</v>
      </c>
      <c r="F11" s="350">
        <v>-836968</v>
      </c>
      <c r="G11" s="336"/>
      <c r="H11" s="336"/>
      <c r="I11" s="336"/>
      <c r="J11" s="336"/>
    </row>
    <row r="12" spans="1:17" x14ac:dyDescent="0.25">
      <c r="A12" s="336"/>
      <c r="B12" s="339" t="s">
        <v>2065</v>
      </c>
      <c r="C12" s="338">
        <f>C6+C7+C10+C11</f>
        <v>2400143</v>
      </c>
      <c r="D12" s="338">
        <f t="shared" ref="D12:F12" si="0">D6+D7+D10+D11</f>
        <v>3558203</v>
      </c>
      <c r="E12" s="338">
        <f t="shared" si="0"/>
        <v>5041195</v>
      </c>
      <c r="F12" s="338">
        <f t="shared" si="0"/>
        <v>6045998</v>
      </c>
      <c r="G12" s="336"/>
      <c r="H12" s="336"/>
      <c r="I12" s="336"/>
      <c r="J12" s="336"/>
    </row>
    <row r="13" spans="1:17" x14ac:dyDescent="0.25">
      <c r="A13" s="336"/>
      <c r="B13" s="336"/>
      <c r="C13" s="336"/>
      <c r="D13" s="336"/>
      <c r="E13" s="336"/>
      <c r="F13" s="336"/>
      <c r="G13" s="336"/>
      <c r="H13" s="336"/>
      <c r="I13" s="336"/>
      <c r="J13" s="336"/>
      <c r="M13" s="335">
        <v>2025</v>
      </c>
      <c r="N13" s="335">
        <v>2026</v>
      </c>
      <c r="O13" s="335">
        <v>2027</v>
      </c>
      <c r="P13" s="335">
        <v>2028</v>
      </c>
      <c r="Q13" s="335">
        <v>2029</v>
      </c>
    </row>
    <row r="14" spans="1:17" x14ac:dyDescent="0.25">
      <c r="A14" s="336"/>
      <c r="B14" s="342" t="s">
        <v>2066</v>
      </c>
      <c r="C14" s="343">
        <f>C12+C3</f>
        <v>11862845</v>
      </c>
      <c r="D14" s="343">
        <f t="shared" ref="D14:F14" si="1">D12+D3</f>
        <v>12494784</v>
      </c>
      <c r="E14" s="343">
        <f t="shared" si="1"/>
        <v>13499301</v>
      </c>
      <c r="F14" s="343">
        <f t="shared" si="1"/>
        <v>14206023</v>
      </c>
      <c r="G14" s="336"/>
      <c r="H14" s="336"/>
      <c r="I14" s="336"/>
      <c r="J14" s="336" t="s">
        <v>2067</v>
      </c>
      <c r="M14" s="338">
        <f>12440291-11862845</f>
        <v>577446</v>
      </c>
      <c r="N14" s="338">
        <f>12730854-12494784</f>
        <v>236070</v>
      </c>
      <c r="O14" s="338">
        <f>13833919-13499301</f>
        <v>334618</v>
      </c>
      <c r="P14" s="338">
        <f>15731873-14206023</f>
        <v>1525850</v>
      </c>
      <c r="Q14" s="338">
        <f>16368556-14206023</f>
        <v>2162533</v>
      </c>
    </row>
    <row r="15" spans="1:17" x14ac:dyDescent="0.25">
      <c r="A15" s="336"/>
      <c r="B15" s="336"/>
      <c r="C15" s="336"/>
      <c r="D15" s="336"/>
      <c r="E15" s="336"/>
      <c r="F15" s="336"/>
      <c r="G15" s="336"/>
      <c r="H15" s="336"/>
      <c r="I15" s="336"/>
      <c r="J15" s="336" t="s">
        <v>2068</v>
      </c>
      <c r="M15" s="338">
        <f>3603838-3457319</f>
        <v>146519</v>
      </c>
      <c r="N15" s="338">
        <f>4246345-3976260</f>
        <v>270085</v>
      </c>
      <c r="O15" s="338">
        <f>5070782-4439020</f>
        <v>631762</v>
      </c>
      <c r="P15" s="338">
        <f>5821021-4747056</f>
        <v>1073965</v>
      </c>
      <c r="Q15" s="338">
        <f>6297900-4832775</f>
        <v>1465125</v>
      </c>
    </row>
    <row r="16" spans="1:17" x14ac:dyDescent="0.25">
      <c r="A16" s="336"/>
      <c r="B16" s="336"/>
      <c r="C16" s="336"/>
      <c r="D16" s="336"/>
      <c r="E16" s="336"/>
      <c r="F16" s="336"/>
      <c r="G16" s="336"/>
      <c r="H16" s="336"/>
      <c r="I16" s="336"/>
      <c r="J16" s="336"/>
    </row>
    <row r="17" spans="1:17" ht="15.75" thickBot="1" x14ac:dyDescent="0.3">
      <c r="A17" s="336"/>
      <c r="B17" s="336"/>
      <c r="C17" s="344"/>
      <c r="D17" s="344"/>
      <c r="E17" s="344"/>
      <c r="F17" s="344"/>
      <c r="G17" s="344"/>
      <c r="H17" s="336"/>
      <c r="I17" s="336"/>
      <c r="J17" s="336" t="s">
        <v>2069</v>
      </c>
      <c r="M17" s="356">
        <f>SUM(M14:M15)</f>
        <v>723965</v>
      </c>
      <c r="N17" s="356">
        <f t="shared" ref="N17:Q17" si="2">SUM(N14:N15)</f>
        <v>506155</v>
      </c>
      <c r="O17" s="356">
        <f t="shared" si="2"/>
        <v>966380</v>
      </c>
      <c r="P17" s="356">
        <f t="shared" si="2"/>
        <v>2599815</v>
      </c>
      <c r="Q17" s="356">
        <f t="shared" si="2"/>
        <v>3627658</v>
      </c>
    </row>
    <row r="18" spans="1:17" x14ac:dyDescent="0.25">
      <c r="A18" s="336"/>
      <c r="B18" s="345" t="s">
        <v>2070</v>
      </c>
      <c r="C18" s="346">
        <v>11862845</v>
      </c>
      <c r="D18" s="346">
        <v>12494784</v>
      </c>
      <c r="E18" s="346">
        <v>13499301</v>
      </c>
      <c r="F18" s="346">
        <v>14206023</v>
      </c>
      <c r="G18" s="346">
        <v>14206023</v>
      </c>
      <c r="H18" s="336"/>
      <c r="I18" s="336"/>
      <c r="J18" s="336"/>
    </row>
    <row r="19" spans="1:17" x14ac:dyDescent="0.25">
      <c r="A19" s="336"/>
      <c r="B19" s="336"/>
      <c r="C19" s="336"/>
      <c r="D19" s="336"/>
      <c r="E19" s="336"/>
      <c r="F19" s="336"/>
      <c r="G19" s="336"/>
      <c r="H19" s="336"/>
      <c r="I19" s="336"/>
      <c r="J19" s="336"/>
    </row>
    <row r="20" spans="1:17" x14ac:dyDescent="0.25">
      <c r="A20" s="336"/>
      <c r="B20" s="347" t="s">
        <v>2071</v>
      </c>
      <c r="C20" s="351">
        <f>C14-C18</f>
        <v>0</v>
      </c>
      <c r="D20" s="351">
        <f t="shared" ref="D20:F20" si="3">D14-D18</f>
        <v>0</v>
      </c>
      <c r="E20" s="351">
        <f t="shared" si="3"/>
        <v>0</v>
      </c>
      <c r="F20" s="351">
        <f t="shared" si="3"/>
        <v>0</v>
      </c>
      <c r="G20" s="336" t="s">
        <v>2072</v>
      </c>
      <c r="H20" s="336"/>
      <c r="I20" s="336"/>
      <c r="J20" s="336"/>
    </row>
    <row r="21" spans="1:17" x14ac:dyDescent="0.25">
      <c r="A21" s="336"/>
      <c r="B21" s="336"/>
      <c r="C21" s="336"/>
      <c r="D21" s="336"/>
      <c r="E21" s="336"/>
      <c r="F21" s="336"/>
      <c r="G21" s="336"/>
      <c r="H21" s="336"/>
      <c r="I21" s="336"/>
      <c r="J21" s="336"/>
    </row>
    <row r="22" spans="1:17" x14ac:dyDescent="0.25">
      <c r="A22" s="336"/>
      <c r="B22" s="336"/>
      <c r="C22" s="336"/>
      <c r="D22" s="336"/>
      <c r="E22" s="336"/>
      <c r="F22" s="336"/>
      <c r="G22" s="336"/>
      <c r="H22" s="336"/>
      <c r="I22" s="336"/>
      <c r="J22" s="336"/>
    </row>
    <row r="23" spans="1:17" x14ac:dyDescent="0.25">
      <c r="A23" s="336"/>
      <c r="B23" s="336"/>
      <c r="C23" s="336"/>
      <c r="D23" s="336"/>
      <c r="E23" s="336"/>
      <c r="F23" s="336"/>
      <c r="G23" s="336"/>
      <c r="H23" s="336"/>
      <c r="I23" s="336"/>
      <c r="J23" s="336"/>
    </row>
    <row r="24" spans="1:17" x14ac:dyDescent="0.25">
      <c r="A24" s="335" t="s">
        <v>2073</v>
      </c>
      <c r="B24" s="336"/>
      <c r="C24" s="335">
        <v>2025</v>
      </c>
      <c r="D24" s="335">
        <v>2026</v>
      </c>
      <c r="E24" s="335">
        <v>2027</v>
      </c>
      <c r="F24" s="335">
        <v>2028</v>
      </c>
      <c r="G24" s="335">
        <v>2029</v>
      </c>
      <c r="H24" s="336"/>
      <c r="I24" s="336"/>
      <c r="J24" s="336"/>
    </row>
    <row r="25" spans="1:17" x14ac:dyDescent="0.25">
      <c r="A25" s="336"/>
      <c r="B25" s="336" t="s">
        <v>2053</v>
      </c>
      <c r="C25" s="338">
        <v>9785729</v>
      </c>
      <c r="D25" s="338">
        <v>9075892</v>
      </c>
      <c r="E25" s="338">
        <v>8565307</v>
      </c>
      <c r="F25" s="338">
        <v>8240080</v>
      </c>
      <c r="G25" s="338">
        <v>7861698</v>
      </c>
      <c r="H25" s="336"/>
      <c r="I25" s="336"/>
      <c r="J25" s="336"/>
    </row>
    <row r="26" spans="1:17" x14ac:dyDescent="0.25">
      <c r="A26" s="336"/>
      <c r="B26" s="336" t="s">
        <v>2074</v>
      </c>
      <c r="C26" s="348">
        <v>2640315</v>
      </c>
      <c r="D26" s="348">
        <v>3640714</v>
      </c>
      <c r="E26" s="348">
        <v>5254359</v>
      </c>
      <c r="F26" s="348">
        <v>7477540</v>
      </c>
      <c r="G26" s="348">
        <v>8492608</v>
      </c>
      <c r="H26" s="336"/>
      <c r="I26" s="336"/>
      <c r="J26" s="336"/>
    </row>
    <row r="27" spans="1:17" x14ac:dyDescent="0.25">
      <c r="A27" s="336"/>
      <c r="B27" s="336" t="s">
        <v>2069</v>
      </c>
      <c r="C27" s="338">
        <f>C25+C26</f>
        <v>12426044</v>
      </c>
      <c r="D27" s="338">
        <f t="shared" ref="D27:F27" si="4">D25+D26</f>
        <v>12716606</v>
      </c>
      <c r="E27" s="338">
        <f t="shared" si="4"/>
        <v>13819666</v>
      </c>
      <c r="F27" s="338">
        <f t="shared" si="4"/>
        <v>15717620</v>
      </c>
      <c r="G27" s="338">
        <v>16354306</v>
      </c>
      <c r="H27" s="336"/>
      <c r="I27" s="336"/>
      <c r="J27" s="336"/>
    </row>
    <row r="28" spans="1:17" x14ac:dyDescent="0.25">
      <c r="A28" s="336"/>
      <c r="B28" s="336"/>
      <c r="C28" s="338"/>
      <c r="D28" s="336"/>
      <c r="E28" s="336"/>
      <c r="F28" s="336"/>
      <c r="G28" s="336"/>
      <c r="H28" s="336"/>
      <c r="I28" s="336"/>
      <c r="J28" s="336"/>
    </row>
    <row r="29" spans="1:17" x14ac:dyDescent="0.25">
      <c r="A29" s="336"/>
      <c r="B29" s="336"/>
      <c r="C29" s="336"/>
      <c r="D29" s="336"/>
      <c r="E29" s="336"/>
      <c r="F29" s="336"/>
      <c r="G29" s="336"/>
      <c r="H29" s="336"/>
      <c r="I29" s="336"/>
      <c r="J29" s="336"/>
    </row>
    <row r="30" spans="1:17" x14ac:dyDescent="0.25">
      <c r="A30" s="336"/>
      <c r="B30" s="336" t="s">
        <v>2075</v>
      </c>
      <c r="C30" s="338">
        <f>C25-C3</f>
        <v>323027</v>
      </c>
      <c r="D30" s="338">
        <f t="shared" ref="D30:F30" si="5">D25-D3</f>
        <v>139311</v>
      </c>
      <c r="E30" s="338">
        <f t="shared" si="5"/>
        <v>107201</v>
      </c>
      <c r="F30" s="338">
        <f t="shared" si="5"/>
        <v>80055</v>
      </c>
      <c r="G30" s="336"/>
      <c r="H30" s="336"/>
      <c r="I30" s="336"/>
      <c r="J30" s="336"/>
    </row>
    <row r="31" spans="1:17" x14ac:dyDescent="0.25">
      <c r="A31" s="336"/>
      <c r="B31" s="336" t="s">
        <v>2076</v>
      </c>
      <c r="C31" s="348">
        <f>C26-C12</f>
        <v>240172</v>
      </c>
      <c r="D31" s="348">
        <f t="shared" ref="D31:F31" si="6">D26-D12</f>
        <v>82511</v>
      </c>
      <c r="E31" s="348">
        <f t="shared" si="6"/>
        <v>213164</v>
      </c>
      <c r="F31" s="348">
        <f t="shared" si="6"/>
        <v>1431542</v>
      </c>
      <c r="G31" s="336"/>
      <c r="H31" s="336"/>
      <c r="I31" s="336"/>
      <c r="J31" s="336"/>
    </row>
    <row r="32" spans="1:17" x14ac:dyDescent="0.25">
      <c r="A32" s="336"/>
      <c r="B32" s="336" t="s">
        <v>2077</v>
      </c>
      <c r="C32" s="338">
        <f>C30+C31</f>
        <v>563199</v>
      </c>
      <c r="D32" s="338">
        <f t="shared" ref="D32:F32" si="7">D30+D31</f>
        <v>221822</v>
      </c>
      <c r="E32" s="338">
        <f t="shared" si="7"/>
        <v>320365</v>
      </c>
      <c r="F32" s="338">
        <f t="shared" si="7"/>
        <v>1511597</v>
      </c>
      <c r="G32" s="336"/>
      <c r="H32" s="336"/>
      <c r="I32" s="336"/>
      <c r="J32" s="336"/>
    </row>
    <row r="33" spans="1:10" x14ac:dyDescent="0.25">
      <c r="A33" s="336"/>
      <c r="B33" s="336"/>
      <c r="C33" s="336"/>
      <c r="D33" s="336"/>
      <c r="E33" s="336"/>
      <c r="F33" s="336"/>
      <c r="G33" s="336"/>
      <c r="H33" s="336"/>
      <c r="I33" s="336"/>
      <c r="J33" s="336"/>
    </row>
    <row r="34" spans="1:10" x14ac:dyDescent="0.25">
      <c r="A34" s="336"/>
      <c r="B34" s="345" t="s">
        <v>2078</v>
      </c>
      <c r="C34" s="345"/>
      <c r="D34" s="336"/>
      <c r="E34" s="336"/>
      <c r="F34" s="336"/>
      <c r="G34" s="336"/>
      <c r="H34" s="336"/>
      <c r="I34" s="336"/>
      <c r="J34" s="336"/>
    </row>
    <row r="35" spans="1:10" x14ac:dyDescent="0.25">
      <c r="A35" s="336"/>
      <c r="B35" s="336" t="s">
        <v>2079</v>
      </c>
      <c r="C35" s="336"/>
      <c r="D35" s="336"/>
      <c r="E35" s="336"/>
      <c r="F35" s="336"/>
      <c r="G35" s="336"/>
      <c r="H35" s="336"/>
      <c r="I35" s="336"/>
      <c r="J35" s="336"/>
    </row>
    <row r="36" spans="1:10" x14ac:dyDescent="0.25">
      <c r="A36" s="336"/>
      <c r="B36" s="349" t="s">
        <v>2080</v>
      </c>
      <c r="C36" s="336"/>
      <c r="D36" s="336"/>
      <c r="E36" s="336"/>
      <c r="F36" s="336"/>
      <c r="G36" s="336"/>
      <c r="H36" s="336"/>
      <c r="I36" s="336"/>
      <c r="J36" s="336"/>
    </row>
    <row r="37" spans="1:10" x14ac:dyDescent="0.25">
      <c r="A37" s="336"/>
      <c r="B37" s="349" t="s">
        <v>2081</v>
      </c>
      <c r="C37" s="336"/>
      <c r="D37" s="336"/>
      <c r="E37" s="336"/>
      <c r="F37" s="336"/>
      <c r="G37" s="336"/>
      <c r="H37" s="336"/>
      <c r="I37" s="336"/>
      <c r="J37" s="336"/>
    </row>
    <row r="38" spans="1:10" x14ac:dyDescent="0.25">
      <c r="A38" s="336"/>
      <c r="B38" s="336" t="s">
        <v>2082</v>
      </c>
      <c r="C38" s="336"/>
      <c r="D38" s="336"/>
      <c r="E38" s="336"/>
      <c r="F38" s="336"/>
      <c r="G38" s="336"/>
      <c r="H38" s="336"/>
      <c r="I38" s="336"/>
      <c r="J38" s="336"/>
    </row>
    <row r="39" spans="1:10" x14ac:dyDescent="0.25">
      <c r="A39" s="336"/>
      <c r="B39" s="352" t="s">
        <v>2083</v>
      </c>
      <c r="C39" s="336"/>
      <c r="D39" s="336"/>
      <c r="E39" s="336"/>
      <c r="F39" s="336"/>
      <c r="G39" s="336"/>
      <c r="H39" s="336"/>
      <c r="I39" s="336"/>
      <c r="J39" s="336"/>
    </row>
    <row r="40" spans="1:10" x14ac:dyDescent="0.25">
      <c r="A40" s="336"/>
      <c r="B40" s="336"/>
      <c r="C40" s="336"/>
      <c r="D40" s="336"/>
      <c r="E40" s="336"/>
      <c r="F40" s="336"/>
      <c r="G40" s="336"/>
      <c r="H40" s="336"/>
      <c r="I40" s="336"/>
      <c r="J40" s="33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36"/>
  <sheetViews>
    <sheetView zoomScaleNormal="100" workbookViewId="0">
      <selection activeCell="H10" sqref="A10:H11"/>
    </sheetView>
  </sheetViews>
  <sheetFormatPr defaultRowHeight="15" x14ac:dyDescent="0.25"/>
  <cols>
    <col min="1" max="1" width="18.7109375" customWidth="1"/>
    <col min="2" max="2" width="7.5703125" customWidth="1"/>
    <col min="3" max="3" width="47.28515625" customWidth="1"/>
    <col min="4" max="4" width="5.7109375" customWidth="1"/>
    <col min="5" max="5" width="15.28515625" customWidth="1"/>
    <col min="6" max="7" width="22.28515625" customWidth="1"/>
    <col min="8" max="8" width="12.85546875" customWidth="1"/>
    <col min="9" max="10" width="14.7109375" style="180" customWidth="1"/>
    <col min="11" max="12" width="13.7109375" style="180" customWidth="1"/>
    <col min="13" max="13" width="12" bestFit="1" customWidth="1"/>
    <col min="14" max="14" width="31" bestFit="1" customWidth="1"/>
    <col min="15" max="15" width="10.42578125" style="231" bestFit="1" customWidth="1"/>
    <col min="16" max="16" width="8.85546875" style="231"/>
    <col min="17" max="17" width="25.7109375" bestFit="1" customWidth="1"/>
  </cols>
  <sheetData>
    <row r="1" spans="1:17" x14ac:dyDescent="0.25">
      <c r="A1" s="456" t="s">
        <v>8</v>
      </c>
      <c r="B1" s="457"/>
      <c r="C1" s="457"/>
      <c r="D1" s="457"/>
      <c r="E1" s="457"/>
      <c r="F1" s="457"/>
      <c r="G1" s="457"/>
      <c r="H1" s="458"/>
      <c r="I1" s="459" t="s">
        <v>9</v>
      </c>
      <c r="J1" s="460"/>
      <c r="K1" s="460"/>
      <c r="L1" s="461"/>
      <c r="M1" s="462" t="s">
        <v>10</v>
      </c>
      <c r="N1" s="463"/>
      <c r="O1" s="459" t="s">
        <v>11</v>
      </c>
      <c r="P1" s="460"/>
      <c r="Q1" s="461"/>
    </row>
    <row r="2" spans="1:17" s="230" customFormat="1" ht="45" x14ac:dyDescent="0.25">
      <c r="A2" s="229" t="s">
        <v>12</v>
      </c>
      <c r="B2" s="229" t="s">
        <v>13</v>
      </c>
      <c r="C2" s="229" t="s">
        <v>14</v>
      </c>
      <c r="D2" s="229" t="s">
        <v>15</v>
      </c>
      <c r="E2" s="229" t="s">
        <v>16</v>
      </c>
      <c r="F2" s="229" t="s">
        <v>17</v>
      </c>
      <c r="G2" s="229"/>
      <c r="H2" s="229" t="s">
        <v>18</v>
      </c>
      <c r="I2" s="181" t="s">
        <v>19</v>
      </c>
      <c r="J2" s="182" t="s">
        <v>20</v>
      </c>
      <c r="K2" s="182" t="s">
        <v>21</v>
      </c>
      <c r="L2" s="182" t="s">
        <v>22</v>
      </c>
      <c r="M2" s="233" t="s">
        <v>10</v>
      </c>
      <c r="N2" s="182" t="s">
        <v>23</v>
      </c>
      <c r="O2" s="232" t="s">
        <v>24</v>
      </c>
      <c r="P2" s="232" t="b">
        <v>1</v>
      </c>
      <c r="Q2" s="232" t="s">
        <v>25</v>
      </c>
    </row>
    <row r="3" spans="1:17" x14ac:dyDescent="0.25">
      <c r="A3" s="244">
        <v>71520012</v>
      </c>
      <c r="B3" s="245">
        <v>10</v>
      </c>
      <c r="C3" s="245" t="s">
        <v>26</v>
      </c>
      <c r="D3" s="245" t="s">
        <v>27</v>
      </c>
      <c r="E3" s="246">
        <v>0</v>
      </c>
      <c r="F3" s="247" t="s">
        <v>28</v>
      </c>
      <c r="G3" s="249">
        <f>VLOOKUP(H3,'IA '!$B$2:$BJ$706,9,0)</f>
        <v>0</v>
      </c>
      <c r="H3" s="248">
        <v>1520012</v>
      </c>
      <c r="I3" s="246">
        <v>0</v>
      </c>
      <c r="J3" s="249">
        <f>VLOOKUP(H3,'IA '!$B$2:$BJ$706,59,0)</f>
        <v>1728717.12</v>
      </c>
      <c r="K3" s="249">
        <f>VLOOKUP(H3,'IA '!$B$2:$BJ$706,60,0)</f>
        <v>1794316.4928000001</v>
      </c>
      <c r="L3" s="249">
        <f>VLOOKUP(H3,'IA '!$B$2:$BJ$706,61,0)</f>
        <v>1794316.4928000001</v>
      </c>
      <c r="M3" s="250">
        <f t="shared" ref="M3:M66" si="0">E3-J3</f>
        <v>-1728717.12</v>
      </c>
      <c r="N3" s="251" t="s">
        <v>29</v>
      </c>
      <c r="O3" s="242" t="s">
        <v>30</v>
      </c>
      <c r="P3" s="242" t="s">
        <v>9</v>
      </c>
      <c r="Q3" s="235"/>
    </row>
    <row r="4" spans="1:17" x14ac:dyDescent="0.25">
      <c r="A4" s="244">
        <v>71530131</v>
      </c>
      <c r="B4" s="245">
        <v>10</v>
      </c>
      <c r="C4" s="245" t="s">
        <v>31</v>
      </c>
      <c r="D4" s="245" t="s">
        <v>27</v>
      </c>
      <c r="E4" s="246">
        <v>1121510</v>
      </c>
      <c r="F4" s="247" t="s">
        <v>28</v>
      </c>
      <c r="G4" s="249">
        <f>VLOOKUP(H4,'IA '!$B$2:$BJ$706,9,0)</f>
        <v>0</v>
      </c>
      <c r="H4" s="248">
        <v>1530131</v>
      </c>
      <c r="I4" s="246">
        <v>788045</v>
      </c>
      <c r="J4" s="249">
        <f>VLOOKUP(H4,'IA '!$B$2:$BJ$706,59,0)</f>
        <v>1368148</v>
      </c>
      <c r="K4" s="249">
        <f>VLOOKUP(H4,'IA '!$B$2:$BJ$706,60,0)</f>
        <v>1368148</v>
      </c>
      <c r="L4" s="249">
        <f>VLOOKUP(H4,'IA '!$B$2:$BJ$706,61,0)</f>
        <v>1374532.05</v>
      </c>
      <c r="M4" s="250">
        <f>E4-J4</f>
        <v>-246638</v>
      </c>
      <c r="N4" s="251" t="s">
        <v>29</v>
      </c>
      <c r="O4" s="242" t="s">
        <v>30</v>
      </c>
      <c r="P4" s="242" t="s">
        <v>9</v>
      </c>
      <c r="Q4" s="235"/>
    </row>
    <row r="5" spans="1:17" x14ac:dyDescent="0.25">
      <c r="A5" s="244">
        <v>71520013</v>
      </c>
      <c r="B5" s="245">
        <v>10</v>
      </c>
      <c r="C5" s="245" t="s">
        <v>32</v>
      </c>
      <c r="D5" s="245" t="s">
        <v>27</v>
      </c>
      <c r="E5" s="246">
        <v>8866392</v>
      </c>
      <c r="F5" s="247" t="s">
        <v>28</v>
      </c>
      <c r="G5" s="249">
        <f>VLOOKUP(H5,'IA '!$B$2:$BJ$706,9,0)</f>
        <v>0</v>
      </c>
      <c r="H5" s="248">
        <v>1520013</v>
      </c>
      <c r="I5" s="246">
        <v>4715155</v>
      </c>
      <c r="J5" s="249">
        <f>VLOOKUP(H5,'IA '!$B$2:$BJ$706,59,0)</f>
        <v>6290773</v>
      </c>
      <c r="K5" s="249">
        <f>VLOOKUP(H5,'IA '!$B$2:$BJ$706,60,0)</f>
        <v>6526916.2400000002</v>
      </c>
      <c r="L5" s="249">
        <f>VLOOKUP(H5,'IA '!$B$2:$BJ$706,61,0)</f>
        <v>6633163.9500000002</v>
      </c>
      <c r="M5" s="250">
        <f t="shared" si="0"/>
        <v>2575619</v>
      </c>
      <c r="N5" s="251" t="s">
        <v>29</v>
      </c>
      <c r="O5" s="242" t="s">
        <v>33</v>
      </c>
      <c r="P5" s="242" t="s">
        <v>9</v>
      </c>
      <c r="Q5" s="235"/>
    </row>
    <row r="6" spans="1:17" x14ac:dyDescent="0.25">
      <c r="A6" s="183">
        <v>71210595</v>
      </c>
      <c r="B6" s="165">
        <v>10</v>
      </c>
      <c r="C6" s="165" t="s">
        <v>34</v>
      </c>
      <c r="D6" s="165" t="s">
        <v>27</v>
      </c>
      <c r="E6" s="191">
        <v>3282064</v>
      </c>
      <c r="F6" s="192" t="s">
        <v>35</v>
      </c>
      <c r="G6" s="194">
        <f>VLOOKUP(H6,'IA '!$B$2:$BJ$706,9,0)</f>
        <v>0</v>
      </c>
      <c r="H6" s="193">
        <v>1210595</v>
      </c>
      <c r="I6" s="191">
        <v>3622228</v>
      </c>
      <c r="J6" s="180">
        <f>VLOOKUP(H6,'IA '!$B$2:$BJ$706,59,0)</f>
        <v>5322393.4725000001</v>
      </c>
      <c r="K6" s="194">
        <f>VLOOKUP(H6,'IA '!$B$2:$BJ$706,60,0)</f>
        <v>5529049.2114000004</v>
      </c>
      <c r="L6" s="194">
        <f>VLOOKUP(H6,'IA '!$B$2:$BJ$706,61,0)</f>
        <v>5869213.7414000006</v>
      </c>
      <c r="M6" s="259">
        <f t="shared" si="0"/>
        <v>-2040329.4725000001</v>
      </c>
      <c r="N6" s="234"/>
      <c r="O6" s="242" t="s">
        <v>33</v>
      </c>
      <c r="P6" s="242" t="s">
        <v>9</v>
      </c>
      <c r="Q6" s="235" t="s">
        <v>36</v>
      </c>
    </row>
    <row r="7" spans="1:17" x14ac:dyDescent="0.25">
      <c r="A7" s="196">
        <v>71722699</v>
      </c>
      <c r="B7" s="197">
        <v>10</v>
      </c>
      <c r="C7" s="197" t="s">
        <v>37</v>
      </c>
      <c r="D7" s="197" t="s">
        <v>27</v>
      </c>
      <c r="E7" s="255">
        <v>3143930</v>
      </c>
      <c r="F7" s="199" t="s">
        <v>35</v>
      </c>
      <c r="G7" s="201">
        <f>VLOOKUP(H7,'IA '!$B$2:$BJ$706,9,0)</f>
        <v>0</v>
      </c>
      <c r="H7" s="200">
        <v>1722699</v>
      </c>
      <c r="I7" s="198">
        <v>3399500</v>
      </c>
      <c r="J7" s="180">
        <f>VLOOKUP(H7,'IA '!$B$2:$BJ$706,59,0)</f>
        <v>4980465.75</v>
      </c>
      <c r="K7" s="201">
        <f>VLOOKUP(H7,'IA '!$B$2:$BJ$706,60,0)</f>
        <v>5137305.1000000015</v>
      </c>
      <c r="L7" s="201">
        <f>VLOOKUP(H7,'IA '!$B$2:$BJ$706,61,0)</f>
        <v>5392874.8500000015</v>
      </c>
      <c r="M7" s="259">
        <f>E7-J7</f>
        <v>-1836535.75</v>
      </c>
      <c r="N7" s="236" t="s">
        <v>38</v>
      </c>
      <c r="O7" s="242" t="s">
        <v>33</v>
      </c>
      <c r="P7" s="242" t="s">
        <v>9</v>
      </c>
      <c r="Q7" s="235" t="s">
        <v>36</v>
      </c>
    </row>
    <row r="8" spans="1:17" x14ac:dyDescent="0.25">
      <c r="A8" s="2">
        <v>71740003</v>
      </c>
      <c r="B8">
        <v>10</v>
      </c>
      <c r="C8" t="s">
        <v>39</v>
      </c>
      <c r="D8" t="s">
        <v>27</v>
      </c>
      <c r="E8" s="7">
        <v>-795871</v>
      </c>
      <c r="F8" s="3" t="s">
        <v>40</v>
      </c>
      <c r="G8" s="254">
        <f>VLOOKUP(H8,'IA '!$B$2:$BJ$706,9,0)</f>
        <v>0</v>
      </c>
      <c r="H8" s="1">
        <v>1740003</v>
      </c>
      <c r="I8" s="7">
        <v>841296.49</v>
      </c>
      <c r="J8" s="180">
        <f>VLOOKUP(H8,'IA '!$B$2:$BJ$706,59,0)</f>
        <v>612785.68000000005</v>
      </c>
      <c r="K8" s="180">
        <f>VLOOKUP(H8,'IA '!$B$2:$BJ$706,60,0)</f>
        <v>612785.68000000005</v>
      </c>
      <c r="L8" s="180">
        <f>VLOOKUP(H8,'IA '!$B$2:$BJ$706,61,0)</f>
        <v>1449952.06</v>
      </c>
      <c r="M8" s="184">
        <f t="shared" si="0"/>
        <v>-1408656.6800000002</v>
      </c>
      <c r="N8" s="237" t="s">
        <v>41</v>
      </c>
      <c r="O8" s="242"/>
      <c r="P8" s="242"/>
      <c r="Q8" s="235" t="s">
        <v>42</v>
      </c>
    </row>
    <row r="9" spans="1:17" x14ac:dyDescent="0.25">
      <c r="A9" s="2">
        <v>71421048</v>
      </c>
      <c r="B9">
        <v>10</v>
      </c>
      <c r="C9" t="s">
        <v>43</v>
      </c>
      <c r="D9" t="s">
        <v>27</v>
      </c>
      <c r="E9" s="7">
        <v>7372380</v>
      </c>
      <c r="F9" s="3" t="s">
        <v>44</v>
      </c>
      <c r="G9" s="254">
        <f>VLOOKUP(H9,'IA '!$B$2:$BJ$706,9,0)</f>
        <v>0</v>
      </c>
      <c r="H9" s="1">
        <v>1421048</v>
      </c>
      <c r="I9" s="7">
        <v>7983778.2500000009</v>
      </c>
      <c r="J9" s="180">
        <f>VLOOKUP(H9,'IA '!$B$2:$BJ$706,59,0)</f>
        <v>7983777.4800000004</v>
      </c>
      <c r="K9" s="180">
        <f>VLOOKUP(H9,'IA '!$B$2:$BJ$706,60,0)</f>
        <v>8315104.2454200014</v>
      </c>
      <c r="L9" s="180">
        <f>VLOOKUP(H9,'IA '!$B$2:$BJ$706,61,0)</f>
        <v>8315104.2454200014</v>
      </c>
      <c r="M9" s="184">
        <f t="shared" si="0"/>
        <v>-611397.48000000045</v>
      </c>
      <c r="N9" s="253" t="s">
        <v>45</v>
      </c>
      <c r="O9" s="242"/>
      <c r="P9" s="242"/>
      <c r="Q9" s="235" t="s">
        <v>46</v>
      </c>
    </row>
    <row r="10" spans="1:17" x14ac:dyDescent="0.25">
      <c r="A10" s="2">
        <v>71421052</v>
      </c>
      <c r="B10">
        <v>10</v>
      </c>
      <c r="C10" t="s">
        <v>47</v>
      </c>
      <c r="D10" t="s">
        <v>27</v>
      </c>
      <c r="E10" s="7">
        <v>4326011</v>
      </c>
      <c r="F10" s="3" t="s">
        <v>48</v>
      </c>
      <c r="G10" s="254">
        <f>VLOOKUP(H10,'IA '!$B$2:$BJ$706,9,0)</f>
        <v>0</v>
      </c>
      <c r="H10" s="1">
        <v>1421052</v>
      </c>
      <c r="I10" s="7">
        <v>4166799.1380000003</v>
      </c>
      <c r="J10" s="180">
        <f>VLOOKUP(H10,'IA '!$B$2:$BJ$706,59,0)</f>
        <v>4906394.898</v>
      </c>
      <c r="K10" s="180">
        <f>VLOOKUP(H10,'IA '!$B$2:$BJ$706,60,0)</f>
        <v>5016756.4247670006</v>
      </c>
      <c r="L10" s="180">
        <f>VLOOKUP(H10,'IA '!$B$2:$BJ$706,61,0)</f>
        <v>5363262.9547670009</v>
      </c>
      <c r="M10" s="184">
        <f t="shared" si="0"/>
        <v>-580383.89800000004</v>
      </c>
      <c r="N10" s="253" t="s">
        <v>49</v>
      </c>
      <c r="O10" s="242"/>
      <c r="P10" s="242"/>
      <c r="Q10" s="235"/>
    </row>
    <row r="11" spans="1:17" x14ac:dyDescent="0.25">
      <c r="A11" s="220">
        <v>71550000</v>
      </c>
      <c r="B11" s="221">
        <v>10</v>
      </c>
      <c r="C11" s="221" t="s">
        <v>50</v>
      </c>
      <c r="D11" s="221" t="s">
        <v>27</v>
      </c>
      <c r="E11" s="222">
        <v>11985014</v>
      </c>
      <c r="F11" s="223" t="s">
        <v>51</v>
      </c>
      <c r="G11" s="225">
        <f>VLOOKUP(H11,'IA '!$B$2:$BJ$706,9,0)</f>
        <v>0</v>
      </c>
      <c r="H11" s="224">
        <v>1550000</v>
      </c>
      <c r="I11" s="222">
        <v>12464400</v>
      </c>
      <c r="J11" s="252">
        <f>VLOOKUP(H11,'IA '!$B$2:$BJ$706,59,0)</f>
        <v>12464400</v>
      </c>
      <c r="K11" s="225">
        <f>VLOOKUP(H11,'IA '!$B$2:$BJ$706,60,0)</f>
        <v>12951536</v>
      </c>
      <c r="L11" s="225">
        <f>VLOOKUP(H11,'IA '!$B$2:$BJ$706,61,0)</f>
        <v>12951521.699999999</v>
      </c>
      <c r="M11" s="226">
        <f t="shared" si="0"/>
        <v>-479386</v>
      </c>
      <c r="N11" s="235" t="s">
        <v>52</v>
      </c>
      <c r="O11" s="242"/>
      <c r="P11" s="242"/>
      <c r="Q11" s="235"/>
    </row>
    <row r="12" spans="1:17" x14ac:dyDescent="0.25">
      <c r="A12" s="2">
        <v>71211168</v>
      </c>
      <c r="B12">
        <v>10</v>
      </c>
      <c r="C12" t="s">
        <v>53</v>
      </c>
      <c r="D12" t="s">
        <v>27</v>
      </c>
      <c r="E12" s="7">
        <v>2200600</v>
      </c>
      <c r="F12" s="3" t="s">
        <v>54</v>
      </c>
      <c r="G12" s="3">
        <f>VLOOKUP(H12,'IA '!$B$2:$BJ$706,9,0)</f>
        <v>0</v>
      </c>
      <c r="H12" s="1">
        <v>1211168</v>
      </c>
      <c r="I12" s="7">
        <v>2471713.92</v>
      </c>
      <c r="J12" s="252">
        <f>VLOOKUP(H12,'IA '!$B$2:$BJ$706,59,0)</f>
        <v>2471713.92</v>
      </c>
      <c r="K12" s="180">
        <f>VLOOKUP(H12,'IA '!$B$2:$BJ$706,60,0)</f>
        <v>2570582.4767999998</v>
      </c>
      <c r="L12" s="180">
        <f>VLOOKUP(H12,'IA '!$B$2:$BJ$706,61,0)</f>
        <v>2570582.4767999998</v>
      </c>
      <c r="M12" s="184">
        <f t="shared" si="0"/>
        <v>-271113.91999999993</v>
      </c>
      <c r="N12" s="235" t="s">
        <v>55</v>
      </c>
      <c r="O12" s="242"/>
      <c r="P12" s="242" t="s">
        <v>56</v>
      </c>
      <c r="Q12" s="235"/>
    </row>
    <row r="13" spans="1:17" x14ac:dyDescent="0.25">
      <c r="A13" s="2">
        <v>71520010</v>
      </c>
      <c r="B13">
        <v>10</v>
      </c>
      <c r="C13" t="s">
        <v>57</v>
      </c>
      <c r="D13" t="s">
        <v>27</v>
      </c>
      <c r="E13" s="7">
        <v>-104244</v>
      </c>
      <c r="F13" s="3" t="s">
        <v>48</v>
      </c>
      <c r="G13" s="3">
        <f>VLOOKUP(H13,'IA '!$B$2:$BJ$706,9,0)</f>
        <v>0</v>
      </c>
      <c r="H13" s="1">
        <v>1520010</v>
      </c>
      <c r="I13" s="7">
        <v>2015484</v>
      </c>
      <c r="J13" s="254">
        <f>VLOOKUP(H13,'IA '!$B$2:$BJ$706,59,0)</f>
        <v>91800</v>
      </c>
      <c r="K13" s="180">
        <f>VLOOKUP(H13,'IA '!$B$2:$BJ$706,60,0)</f>
        <v>91800</v>
      </c>
      <c r="L13" s="180">
        <f>VLOOKUP(H13,'IA '!$B$2:$BJ$706,61,0)</f>
        <v>1826146.26</v>
      </c>
      <c r="M13" s="184">
        <f t="shared" si="0"/>
        <v>-196044</v>
      </c>
      <c r="N13" s="253" t="s">
        <v>45</v>
      </c>
      <c r="O13" s="242" t="s">
        <v>58</v>
      </c>
      <c r="P13" s="242"/>
      <c r="Q13" s="235" t="s">
        <v>46</v>
      </c>
    </row>
    <row r="14" spans="1:17" x14ac:dyDescent="0.25">
      <c r="A14" s="2">
        <v>71210631</v>
      </c>
      <c r="B14">
        <v>10</v>
      </c>
      <c r="C14" t="s">
        <v>59</v>
      </c>
      <c r="D14" t="s">
        <v>27</v>
      </c>
      <c r="E14" s="7">
        <v>4103094</v>
      </c>
      <c r="F14" s="3" t="s">
        <v>60</v>
      </c>
      <c r="G14" s="3">
        <f>VLOOKUP(H14,'IA '!$B$2:$BJ$706,9,0)</f>
        <v>0</v>
      </c>
      <c r="H14" s="1">
        <v>1210631</v>
      </c>
      <c r="I14" s="7">
        <v>4103094</v>
      </c>
      <c r="J14" s="252">
        <f>VLOOKUP(H14,'IA '!$B$2:$BJ$706,59,0)</f>
        <v>4235507.12</v>
      </c>
      <c r="K14" s="180">
        <f>VLOOKUP(H14,'IA '!$B$2:$BJ$706,60,0)</f>
        <v>4377634.1440000003</v>
      </c>
      <c r="L14" s="180">
        <f>VLOOKUP(H14,'IA '!$B$2:$BJ$706,61,0)</f>
        <v>4377634.1440000003</v>
      </c>
      <c r="M14" s="184">
        <f>E14-J14</f>
        <v>-132413.12000000011</v>
      </c>
      <c r="N14" s="235" t="s">
        <v>61</v>
      </c>
      <c r="O14" s="242" t="s">
        <v>30</v>
      </c>
      <c r="P14" s="242"/>
      <c r="Q14" s="240" t="s">
        <v>62</v>
      </c>
    </row>
    <row r="15" spans="1:17" x14ac:dyDescent="0.25">
      <c r="A15" s="2">
        <v>71210590</v>
      </c>
      <c r="B15">
        <v>10</v>
      </c>
      <c r="C15" t="s">
        <v>63</v>
      </c>
      <c r="D15" t="s">
        <v>27</v>
      </c>
      <c r="E15" s="7">
        <v>3854844</v>
      </c>
      <c r="F15" s="3" t="s">
        <v>54</v>
      </c>
      <c r="G15" s="3">
        <f>VLOOKUP(H15,'IA '!$B$2:$BJ$706,9,0)</f>
        <v>0</v>
      </c>
      <c r="H15" s="1">
        <v>1210590</v>
      </c>
      <c r="I15" s="7">
        <v>4007037.7600000002</v>
      </c>
      <c r="J15" s="252">
        <f>VLOOKUP(H15,'IA '!$B$2:$BJ$706,59,0)</f>
        <v>3957037.7600000002</v>
      </c>
      <c r="K15" s="180">
        <f>VLOOKUP(H15,'IA '!$B$2:$BJ$706,60,0)</f>
        <v>4115319.2704000003</v>
      </c>
      <c r="L15" s="180">
        <f>VLOOKUP(H15,'IA '!$B$2:$BJ$706,61,0)</f>
        <v>4115319.2704000003</v>
      </c>
      <c r="M15" s="184">
        <f t="shared" si="0"/>
        <v>-102193.76000000024</v>
      </c>
      <c r="N15" s="235" t="s">
        <v>61</v>
      </c>
      <c r="O15" s="242" t="s">
        <v>30</v>
      </c>
      <c r="P15" s="242" t="s">
        <v>56</v>
      </c>
      <c r="Q15" s="235" t="s">
        <v>64</v>
      </c>
    </row>
    <row r="16" spans="1:17" x14ac:dyDescent="0.25">
      <c r="A16" s="2">
        <v>71210388</v>
      </c>
      <c r="B16">
        <v>10</v>
      </c>
      <c r="C16" t="s">
        <v>65</v>
      </c>
      <c r="D16" t="s">
        <v>27</v>
      </c>
      <c r="E16" s="7">
        <v>1655462</v>
      </c>
      <c r="F16" s="3" t="s">
        <v>66</v>
      </c>
      <c r="G16" s="3">
        <f>VLOOKUP(H16,'IA '!$B$2:$BJ$706,9,0)</f>
        <v>0</v>
      </c>
      <c r="H16" s="1">
        <v>1210388</v>
      </c>
      <c r="I16" s="7">
        <v>1800861</v>
      </c>
      <c r="J16" s="252">
        <f>VLOOKUP(H16,'IA '!$B$2:$BJ$706,59,0)</f>
        <v>1707406</v>
      </c>
      <c r="K16" s="180">
        <f>VLOOKUP(H16,'IA '!$B$2:$BJ$706,60,0)</f>
        <v>1765702.24</v>
      </c>
      <c r="L16" s="180">
        <f>VLOOKUP(H16,'IA '!$B$2:$BJ$706,61,0)</f>
        <v>1911100.38</v>
      </c>
      <c r="M16" s="184">
        <f t="shared" si="0"/>
        <v>-51944</v>
      </c>
      <c r="N16" s="235" t="s">
        <v>61</v>
      </c>
      <c r="O16" s="242" t="s">
        <v>30</v>
      </c>
      <c r="P16" s="242" t="s">
        <v>67</v>
      </c>
      <c r="Q16" s="235" t="s">
        <v>62</v>
      </c>
    </row>
    <row r="17" spans="1:17" x14ac:dyDescent="0.25">
      <c r="A17" s="2">
        <v>71610011</v>
      </c>
      <c r="B17">
        <v>10</v>
      </c>
      <c r="C17" t="s">
        <v>68</v>
      </c>
      <c r="D17" t="s">
        <v>27</v>
      </c>
      <c r="E17" s="7">
        <v>1952871</v>
      </c>
      <c r="F17" s="3" t="s">
        <v>69</v>
      </c>
      <c r="G17" s="3">
        <f>VLOOKUP(H17,'IA '!$B$2:$BJ$706,9,0)</f>
        <v>0</v>
      </c>
      <c r="H17" s="1">
        <v>1610011</v>
      </c>
      <c r="I17" s="7">
        <v>2102496.8396000001</v>
      </c>
      <c r="J17" s="252">
        <f>VLOOKUP(H17,'IA '!$B$2:$BJ$706,59,0)</f>
        <v>1999299.3696000001</v>
      </c>
      <c r="K17" s="180">
        <f>VLOOKUP(H17,'IA '!$B$2:$BJ$706,60,0)</f>
        <v>2079271.3443840002</v>
      </c>
      <c r="L17" s="180">
        <f>VLOOKUP(H17,'IA '!$B$2:$BJ$706,61,0)</f>
        <v>2152000.8143840004</v>
      </c>
      <c r="M17" s="184">
        <f t="shared" si="0"/>
        <v>-46428.369600000093</v>
      </c>
      <c r="N17" s="235" t="s">
        <v>61</v>
      </c>
      <c r="O17" s="242" t="s">
        <v>30</v>
      </c>
      <c r="P17" s="242" t="s">
        <v>56</v>
      </c>
      <c r="Q17" s="235" t="s">
        <v>64</v>
      </c>
    </row>
    <row r="18" spans="1:17" x14ac:dyDescent="0.25">
      <c r="A18" s="2">
        <v>71520003</v>
      </c>
      <c r="B18">
        <v>10</v>
      </c>
      <c r="C18" t="s">
        <v>70</v>
      </c>
      <c r="D18" t="s">
        <v>27</v>
      </c>
      <c r="E18" s="7">
        <v>680300</v>
      </c>
      <c r="F18" s="3" t="s">
        <v>28</v>
      </c>
      <c r="G18" s="3">
        <f>VLOOKUP(H18,'IA '!$B$2:$BJ$706,9,0)</f>
        <v>0</v>
      </c>
      <c r="H18" s="1">
        <v>1520003</v>
      </c>
      <c r="I18" s="7">
        <v>271687.52</v>
      </c>
      <c r="J18" s="254">
        <f>VLOOKUP(H18,'IA '!$B$2:$BJ$706,59,0)</f>
        <v>720100</v>
      </c>
      <c r="K18" s="180">
        <f>VLOOKUP(H18,'IA '!$B$2:$BJ$706,60,0)</f>
        <v>720100</v>
      </c>
      <c r="L18" s="180">
        <f>VLOOKUP(H18,'IA '!$B$2:$BJ$706,61,0)</f>
        <v>720999.76</v>
      </c>
      <c r="M18" s="184">
        <f t="shared" si="0"/>
        <v>-39800</v>
      </c>
      <c r="N18" s="253" t="s">
        <v>45</v>
      </c>
      <c r="O18" s="242" t="s">
        <v>30</v>
      </c>
      <c r="P18" s="242" t="s">
        <v>56</v>
      </c>
      <c r="Q18" s="235" t="s">
        <v>64</v>
      </c>
    </row>
    <row r="19" spans="1:17" x14ac:dyDescent="0.25">
      <c r="A19" s="2">
        <v>71531230</v>
      </c>
      <c r="B19">
        <v>10</v>
      </c>
      <c r="C19" t="s">
        <v>71</v>
      </c>
      <c r="D19" t="s">
        <v>27</v>
      </c>
      <c r="E19" s="7">
        <v>161395</v>
      </c>
      <c r="F19" s="3" t="s">
        <v>72</v>
      </c>
      <c r="G19" s="3">
        <f>VLOOKUP(H19,'IA '!$B$2:$BJ$706,9,0)</f>
        <v>0</v>
      </c>
      <c r="H19" s="1">
        <v>1531230</v>
      </c>
      <c r="I19" s="7">
        <v>196356.16</v>
      </c>
      <c r="J19" s="254">
        <f>VLOOKUP(H19,'IA '!$B$2:$BJ$706,59,0)</f>
        <v>196356.16</v>
      </c>
      <c r="K19" s="180">
        <f>VLOOKUP(H19,'IA '!$B$2:$BJ$706,60,0)</f>
        <v>196356.16</v>
      </c>
      <c r="L19" s="180">
        <f>VLOOKUP(H19,'IA '!$B$2:$BJ$706,61,0)</f>
        <v>198549.35</v>
      </c>
      <c r="M19" s="184">
        <f t="shared" si="0"/>
        <v>-34961.160000000003</v>
      </c>
      <c r="N19" s="253" t="s">
        <v>45</v>
      </c>
      <c r="O19" s="242" t="s">
        <v>58</v>
      </c>
      <c r="P19" s="242"/>
      <c r="Q19" s="235" t="s">
        <v>46</v>
      </c>
    </row>
    <row r="20" spans="1:17" x14ac:dyDescent="0.25">
      <c r="A20" s="2">
        <v>71531223</v>
      </c>
      <c r="B20">
        <v>10</v>
      </c>
      <c r="C20" t="s">
        <v>73</v>
      </c>
      <c r="D20" t="s">
        <v>27</v>
      </c>
      <c r="E20" s="255">
        <v>841038</v>
      </c>
      <c r="F20" s="3" t="s">
        <v>72</v>
      </c>
      <c r="G20" s="3">
        <f>VLOOKUP(H20,'IA '!$B$2:$BJ$706,9,0)</f>
        <v>0</v>
      </c>
      <c r="H20" s="1">
        <v>1531223</v>
      </c>
      <c r="I20" s="7">
        <v>847391.25</v>
      </c>
      <c r="J20" s="254">
        <f>VLOOKUP(H20,'IA '!$B$2:$BJ$706,59,0)</f>
        <v>842400</v>
      </c>
      <c r="K20" s="180">
        <f>VLOOKUP(H20,'IA '!$B$2:$BJ$706,60,0)</f>
        <v>871936</v>
      </c>
      <c r="L20" s="180">
        <f>VLOOKUP(H20,'IA '!$B$2:$BJ$706,61,0)</f>
        <v>877230.64</v>
      </c>
      <c r="M20" s="184">
        <f t="shared" si="0"/>
        <v>-1362</v>
      </c>
      <c r="N20" s="253" t="s">
        <v>45</v>
      </c>
      <c r="O20" s="242" t="s">
        <v>30</v>
      </c>
      <c r="P20" s="242" t="s">
        <v>67</v>
      </c>
      <c r="Q20" s="235" t="s">
        <v>62</v>
      </c>
    </row>
    <row r="21" spans="1:17" x14ac:dyDescent="0.25">
      <c r="A21" s="2">
        <v>71722700</v>
      </c>
      <c r="B21">
        <v>10</v>
      </c>
      <c r="C21" t="s">
        <v>74</v>
      </c>
      <c r="D21" t="s">
        <v>27</v>
      </c>
      <c r="E21" s="255">
        <v>2160694</v>
      </c>
      <c r="F21" s="3" t="s">
        <v>35</v>
      </c>
      <c r="G21" s="3">
        <f>VLOOKUP(H21,'IA '!$B$2:$BJ$706,9,0)</f>
        <v>0</v>
      </c>
      <c r="H21" s="1">
        <v>1722700</v>
      </c>
      <c r="I21" s="7">
        <v>2339988</v>
      </c>
      <c r="J21" s="254">
        <f>VLOOKUP(H21,'IA '!$B$2:$BJ$706,59,0)</f>
        <v>2160694.5</v>
      </c>
      <c r="K21" s="180">
        <f>VLOOKUP(H21,'IA '!$B$2:$BJ$706,60,0)</f>
        <v>2234707.52</v>
      </c>
      <c r="L21" s="180">
        <f>VLOOKUP(H21,'IA '!$B$2:$BJ$706,61,0)</f>
        <v>2414001.16</v>
      </c>
      <c r="M21" s="184">
        <f t="shared" si="0"/>
        <v>-0.5</v>
      </c>
      <c r="N21" s="235"/>
      <c r="O21" s="242"/>
      <c r="P21" s="242" t="s">
        <v>56</v>
      </c>
      <c r="Q21" s="235" t="s">
        <v>75</v>
      </c>
    </row>
    <row r="22" spans="1:17" x14ac:dyDescent="0.25">
      <c r="A22" s="208">
        <v>71210629</v>
      </c>
      <c r="B22" s="202">
        <v>10</v>
      </c>
      <c r="C22" s="202" t="s">
        <v>76</v>
      </c>
      <c r="D22" s="202" t="s">
        <v>27</v>
      </c>
      <c r="E22" s="203">
        <v>575760</v>
      </c>
      <c r="F22" s="204" t="s">
        <v>60</v>
      </c>
      <c r="G22" s="204">
        <f>VLOOKUP(H22,'IA '!$B$2:$BJ$706,9,0)</f>
        <v>0</v>
      </c>
      <c r="H22" s="205">
        <v>1210629</v>
      </c>
      <c r="I22" s="203">
        <v>575760</v>
      </c>
      <c r="J22" s="252">
        <f>VLOOKUP(H22,'IA '!$B$2:$BJ$706,59,0)</f>
        <v>575760</v>
      </c>
      <c r="K22" s="206">
        <f>VLOOKUP(H22,'IA '!$B$2:$BJ$706,60,0)</f>
        <v>575760</v>
      </c>
      <c r="L22" s="206">
        <f>VLOOKUP(H22,'IA '!$B$2:$BJ$706,61,0)</f>
        <v>575760</v>
      </c>
      <c r="M22" s="207">
        <f t="shared" si="0"/>
        <v>0</v>
      </c>
      <c r="N22" s="238"/>
      <c r="O22" s="242" t="s">
        <v>33</v>
      </c>
      <c r="P22" s="242" t="s">
        <v>9</v>
      </c>
      <c r="Q22" s="235" t="s">
        <v>36</v>
      </c>
    </row>
    <row r="23" spans="1:17" ht="30" x14ac:dyDescent="0.25">
      <c r="A23" s="2">
        <v>71210421</v>
      </c>
      <c r="B23">
        <v>10</v>
      </c>
      <c r="C23" t="s">
        <v>77</v>
      </c>
      <c r="D23" t="s">
        <v>27</v>
      </c>
      <c r="E23" s="218">
        <v>1011380</v>
      </c>
      <c r="F23" s="3" t="s">
        <v>78</v>
      </c>
      <c r="G23" s="3">
        <f>VLOOKUP(H23,'IA '!$B$2:$BJ$706,9,0)</f>
        <v>0</v>
      </c>
      <c r="H23" s="1">
        <v>1210421</v>
      </c>
      <c r="I23" s="7">
        <v>2145318</v>
      </c>
      <c r="J23" s="219">
        <f>VLOOKUP(H23,'IA '!$B$2:$BJ$706,59,0)</f>
        <v>1011380</v>
      </c>
      <c r="K23" s="180">
        <f>VLOOKUP(H23,'IA '!$B$2:$BJ$706,60,0)</f>
        <v>1019779.48</v>
      </c>
      <c r="L23" s="180">
        <f>VLOOKUP(H23,'IA '!$B$2:$BJ$706,61,0)</f>
        <v>2153716.62</v>
      </c>
      <c r="M23" s="184">
        <f t="shared" si="0"/>
        <v>0</v>
      </c>
      <c r="N23" s="260" t="s">
        <v>79</v>
      </c>
      <c r="O23" s="242"/>
      <c r="P23" s="242" t="s">
        <v>67</v>
      </c>
      <c r="Q23" s="235"/>
    </row>
    <row r="24" spans="1:17" x14ac:dyDescent="0.25">
      <c r="A24" s="209">
        <v>71210625</v>
      </c>
      <c r="B24" s="210">
        <v>10</v>
      </c>
      <c r="C24" s="210" t="s">
        <v>80</v>
      </c>
      <c r="D24" s="210" t="s">
        <v>27</v>
      </c>
      <c r="E24" s="211">
        <v>10508740</v>
      </c>
      <c r="F24" s="212" t="s">
        <v>60</v>
      </c>
      <c r="G24" s="212">
        <f>VLOOKUP(H24,'IA '!$B$2:$BJ$706,9,0)</f>
        <v>0</v>
      </c>
      <c r="H24" s="213">
        <v>1210625</v>
      </c>
      <c r="I24" s="211">
        <v>10525420</v>
      </c>
      <c r="J24" s="252">
        <f>VLOOKUP(H24,'IA '!$B$2:$BJ$706,59,0)</f>
        <v>10508740</v>
      </c>
      <c r="K24" s="214">
        <f>VLOOKUP(H24,'IA '!$B$2:$BJ$706,60,0)</f>
        <v>10927221.76</v>
      </c>
      <c r="L24" s="214">
        <f>VLOOKUP(H24,'IA '!$B$2:$BJ$706,61,0)</f>
        <v>10943721.76</v>
      </c>
      <c r="M24" s="215">
        <f t="shared" si="0"/>
        <v>0</v>
      </c>
      <c r="N24" s="239"/>
      <c r="O24" s="242" t="s">
        <v>33</v>
      </c>
      <c r="P24" s="242" t="s">
        <v>9</v>
      </c>
      <c r="Q24" s="235" t="s">
        <v>36</v>
      </c>
    </row>
    <row r="25" spans="1:17" x14ac:dyDescent="0.25">
      <c r="A25" s="2">
        <v>71210602</v>
      </c>
      <c r="B25">
        <v>10</v>
      </c>
      <c r="C25" t="s">
        <v>81</v>
      </c>
      <c r="D25" t="s">
        <v>27</v>
      </c>
      <c r="E25" s="255">
        <v>867125</v>
      </c>
      <c r="F25" s="3" t="s">
        <v>82</v>
      </c>
      <c r="G25" s="3">
        <f>VLOOKUP(H25,'IA '!$B$2:$BJ$706,9,0)</f>
        <v>0</v>
      </c>
      <c r="H25" s="1">
        <v>1210602</v>
      </c>
      <c r="I25" s="7">
        <v>2576439.5</v>
      </c>
      <c r="J25" s="180">
        <f>VLOOKUP(H25,'IA '!$B$2:$BJ$706,59,0)</f>
        <v>867125</v>
      </c>
      <c r="K25" s="180">
        <f>VLOOKUP(H25,'IA '!$B$2:$BJ$706,60,0)</f>
        <v>867125</v>
      </c>
      <c r="L25" s="180">
        <f>VLOOKUP(H25,'IA '!$B$2:$BJ$706,61,0)</f>
        <v>2576440.15</v>
      </c>
      <c r="M25" s="184">
        <f t="shared" si="0"/>
        <v>0</v>
      </c>
      <c r="N25" s="235" t="s">
        <v>83</v>
      </c>
      <c r="O25" s="242" t="s">
        <v>30</v>
      </c>
      <c r="P25" s="242" t="s">
        <v>56</v>
      </c>
      <c r="Q25" s="235" t="s">
        <v>64</v>
      </c>
    </row>
    <row r="26" spans="1:17" x14ac:dyDescent="0.25">
      <c r="A26" s="2">
        <v>71570009</v>
      </c>
      <c r="B26">
        <v>10</v>
      </c>
      <c r="C26" t="s">
        <v>84</v>
      </c>
      <c r="D26" t="s">
        <v>27</v>
      </c>
      <c r="E26" s="255">
        <v>48297</v>
      </c>
      <c r="F26" s="3" t="s">
        <v>78</v>
      </c>
      <c r="G26" s="3">
        <f>VLOOKUP(H26,'IA '!$B$2:$BJ$706,9,0)</f>
        <v>0</v>
      </c>
      <c r="H26" s="1">
        <v>1570009</v>
      </c>
      <c r="I26" s="7">
        <v>634285.12</v>
      </c>
      <c r="J26" s="180">
        <f>VLOOKUP(H26,'IA '!$B$2:$BJ$706,59,0)</f>
        <v>48297</v>
      </c>
      <c r="K26" s="180">
        <f>VLOOKUP(H26,'IA '!$B$2:$BJ$706,60,0)</f>
        <v>48297</v>
      </c>
      <c r="L26" s="180">
        <f>VLOOKUP(H26,'IA '!$B$2:$BJ$706,61,0)</f>
        <v>634285.06999999995</v>
      </c>
      <c r="M26" s="184">
        <f t="shared" si="0"/>
        <v>0</v>
      </c>
      <c r="N26" s="235" t="s">
        <v>83</v>
      </c>
      <c r="O26" s="242"/>
      <c r="P26" s="242"/>
      <c r="Q26" s="235"/>
    </row>
    <row r="27" spans="1:17" x14ac:dyDescent="0.25">
      <c r="A27" s="2">
        <v>71740001</v>
      </c>
      <c r="B27">
        <v>10</v>
      </c>
      <c r="C27" t="s">
        <v>85</v>
      </c>
      <c r="D27" t="s">
        <v>27</v>
      </c>
      <c r="E27" s="7">
        <v>-22894</v>
      </c>
      <c r="F27" s="3" t="s">
        <v>86</v>
      </c>
      <c r="G27" s="3">
        <f>VLOOKUP(H27,'IA '!$B$2:$BJ$706,9,0)</f>
        <v>0</v>
      </c>
      <c r="H27" s="1">
        <v>1740001</v>
      </c>
      <c r="I27" s="7">
        <v>0.24799999967217445</v>
      </c>
      <c r="J27" s="180">
        <f>VLOOKUP(H27,'IA '!$B$2:$BJ$706,59,0)</f>
        <v>-22894</v>
      </c>
      <c r="K27" s="180">
        <f>VLOOKUP(H27,'IA '!$B$2:$BJ$706,60,0)</f>
        <v>-22894</v>
      </c>
      <c r="L27" s="180">
        <f>VLOOKUP(H27,'IA '!$B$2:$BJ$706,61,0)</f>
        <v>-51189.56</v>
      </c>
      <c r="M27" s="184">
        <f t="shared" si="0"/>
        <v>0</v>
      </c>
      <c r="N27" s="235" t="s">
        <v>87</v>
      </c>
      <c r="O27" s="242" t="s">
        <v>30</v>
      </c>
      <c r="P27" s="242" t="s">
        <v>67</v>
      </c>
      <c r="Q27" s="235" t="s">
        <v>62</v>
      </c>
    </row>
    <row r="28" spans="1:17" x14ac:dyDescent="0.25">
      <c r="A28" s="2">
        <v>71421068</v>
      </c>
      <c r="B28">
        <v>10</v>
      </c>
      <c r="C28" t="s">
        <v>88</v>
      </c>
      <c r="D28" t="s">
        <v>27</v>
      </c>
      <c r="E28" s="255">
        <v>19524</v>
      </c>
      <c r="F28" s="3" t="s">
        <v>48</v>
      </c>
      <c r="G28" s="3">
        <f>VLOOKUP(H28,'IA '!$B$2:$BJ$706,9,0)</f>
        <v>0</v>
      </c>
      <c r="H28" s="1">
        <v>1421068</v>
      </c>
      <c r="I28" s="7">
        <v>0</v>
      </c>
      <c r="J28" s="180">
        <f>VLOOKUP(H28,'IA '!$B$2:$BJ$706,59,0)</f>
        <v>19524</v>
      </c>
      <c r="K28" s="180">
        <f>VLOOKUP(H28,'IA '!$B$2:$BJ$706,60,0)</f>
        <v>19524</v>
      </c>
      <c r="L28" s="180">
        <f>VLOOKUP(H28,'IA '!$B$2:$BJ$706,61,0)</f>
        <v>57000.34</v>
      </c>
      <c r="M28" s="184">
        <f t="shared" si="0"/>
        <v>0</v>
      </c>
      <c r="N28" s="235" t="s">
        <v>83</v>
      </c>
      <c r="O28" s="242" t="s">
        <v>58</v>
      </c>
      <c r="P28" s="242"/>
      <c r="Q28" s="235" t="s">
        <v>46</v>
      </c>
    </row>
    <row r="29" spans="1:17" x14ac:dyDescent="0.25">
      <c r="A29" s="2">
        <v>71210449</v>
      </c>
      <c r="B29">
        <v>10</v>
      </c>
      <c r="C29" t="s">
        <v>89</v>
      </c>
      <c r="D29" t="s">
        <v>27</v>
      </c>
      <c r="E29" s="7">
        <v>-3583</v>
      </c>
      <c r="F29" s="3" t="s">
        <v>90</v>
      </c>
      <c r="G29" s="3">
        <f>VLOOKUP(H29,'IA '!$B$2:$BJ$706,9,0)</f>
        <v>0</v>
      </c>
      <c r="H29" s="1">
        <v>1210449</v>
      </c>
      <c r="I29" s="7">
        <v>773600</v>
      </c>
      <c r="J29" s="180">
        <f>VLOOKUP(H29,'IA '!$B$2:$BJ$706,59,0)</f>
        <v>-3583</v>
      </c>
      <c r="K29" s="180">
        <f>VLOOKUP(H29,'IA '!$B$2:$BJ$706,60,0)</f>
        <v>-3583</v>
      </c>
      <c r="L29" s="180">
        <f>VLOOKUP(H29,'IA '!$B$2:$BJ$706,61,0)</f>
        <v>818599.97</v>
      </c>
      <c r="M29" s="184">
        <f t="shared" si="0"/>
        <v>0</v>
      </c>
      <c r="N29" s="235" t="s">
        <v>87</v>
      </c>
      <c r="O29" s="242"/>
      <c r="P29" s="242"/>
      <c r="Q29" s="235" t="s">
        <v>91</v>
      </c>
    </row>
    <row r="30" spans="1:17" x14ac:dyDescent="0.25">
      <c r="A30" s="2">
        <v>71530132</v>
      </c>
      <c r="B30">
        <v>10</v>
      </c>
      <c r="C30" t="s">
        <v>92</v>
      </c>
      <c r="D30" t="s">
        <v>27</v>
      </c>
      <c r="E30" s="7">
        <v>17340</v>
      </c>
      <c r="F30" s="3" t="s">
        <v>28</v>
      </c>
      <c r="G30" s="3">
        <f>VLOOKUP(H30,'IA '!$B$2:$BJ$706,9,0)</f>
        <v>0</v>
      </c>
      <c r="H30" s="1">
        <v>1530132</v>
      </c>
      <c r="I30" s="7">
        <v>594425</v>
      </c>
      <c r="J30" s="180">
        <f>VLOOKUP(H30,'IA '!$B$2:$BJ$706,59,0)</f>
        <v>17391</v>
      </c>
      <c r="K30" s="180">
        <f>VLOOKUP(H30,'IA '!$B$2:$BJ$706,60,0)</f>
        <v>17391</v>
      </c>
      <c r="L30" s="180">
        <f>VLOOKUP(H30,'IA '!$B$2:$BJ$706,61,0)</f>
        <v>458701.94</v>
      </c>
      <c r="M30" s="184">
        <f t="shared" si="0"/>
        <v>-51</v>
      </c>
      <c r="N30" s="235"/>
      <c r="O30" s="242"/>
      <c r="P30" s="242"/>
      <c r="Q30" s="235"/>
    </row>
    <row r="31" spans="1:17" x14ac:dyDescent="0.25">
      <c r="A31" s="2">
        <v>71210286</v>
      </c>
      <c r="B31">
        <v>10</v>
      </c>
      <c r="C31" t="s">
        <v>93</v>
      </c>
      <c r="D31" t="s">
        <v>27</v>
      </c>
      <c r="E31" s="7">
        <v>309105</v>
      </c>
      <c r="F31" s="3" t="s">
        <v>94</v>
      </c>
      <c r="G31" s="3">
        <f>VLOOKUP(H31,'IA '!$B$2:$BJ$706,9,0)</f>
        <v>0</v>
      </c>
      <c r="H31" s="1">
        <v>1210286</v>
      </c>
      <c r="I31" s="7">
        <v>265006.88</v>
      </c>
      <c r="J31" s="180">
        <f>VLOOKUP(H31,'IA '!$B$2:$BJ$706,59,0)</f>
        <v>309107</v>
      </c>
      <c r="K31" s="180">
        <f>VLOOKUP(H31,'IA '!$B$2:$BJ$706,60,0)</f>
        <v>309107</v>
      </c>
      <c r="L31" s="180">
        <f>VLOOKUP(H31,'IA '!$B$2:$BJ$706,61,0)</f>
        <v>309107</v>
      </c>
      <c r="M31" s="184">
        <f t="shared" si="0"/>
        <v>-2</v>
      </c>
      <c r="N31" s="235"/>
      <c r="O31" s="242" t="s">
        <v>30</v>
      </c>
      <c r="P31" s="242"/>
      <c r="Q31" s="235" t="s">
        <v>62</v>
      </c>
    </row>
    <row r="32" spans="1:17" x14ac:dyDescent="0.25">
      <c r="A32" s="2">
        <v>71110002</v>
      </c>
      <c r="B32">
        <v>10</v>
      </c>
      <c r="C32" t="s">
        <v>95</v>
      </c>
      <c r="D32" t="s">
        <v>27</v>
      </c>
      <c r="E32" s="7">
        <v>383736</v>
      </c>
      <c r="F32" s="3" t="s">
        <v>86</v>
      </c>
      <c r="G32" s="3">
        <f>VLOOKUP(H32,'IA '!$B$2:$BJ$706,9,0)</f>
        <v>0</v>
      </c>
      <c r="H32" s="1">
        <v>1110002</v>
      </c>
      <c r="I32" s="7">
        <v>383737</v>
      </c>
      <c r="J32" s="180">
        <f>VLOOKUP(H32,'IA '!$B$2:$BJ$706,59,0)</f>
        <v>383737.4</v>
      </c>
      <c r="K32" s="180">
        <f>VLOOKUP(H32,'IA '!$B$2:$BJ$706,60,0)</f>
        <v>396017.00000000006</v>
      </c>
      <c r="L32" s="180">
        <f>VLOOKUP(H32,'IA '!$B$2:$BJ$706,61,0)</f>
        <v>396017.00000000006</v>
      </c>
      <c r="M32" s="184">
        <f t="shared" si="0"/>
        <v>-1.4000000000232831</v>
      </c>
      <c r="N32" s="235"/>
      <c r="O32" s="242" t="s">
        <v>58</v>
      </c>
      <c r="P32" s="242"/>
      <c r="Q32" s="235" t="s">
        <v>46</v>
      </c>
    </row>
    <row r="33" spans="1:17" x14ac:dyDescent="0.25">
      <c r="A33" s="2">
        <v>71610022</v>
      </c>
      <c r="B33">
        <v>10</v>
      </c>
      <c r="C33" t="s">
        <v>96</v>
      </c>
      <c r="D33" t="s">
        <v>27</v>
      </c>
      <c r="E33" s="7">
        <v>82036</v>
      </c>
      <c r="F33" s="3" t="s">
        <v>86</v>
      </c>
      <c r="G33" s="3">
        <f>VLOOKUP(H33,'IA '!$B$2:$BJ$706,9,0)</f>
        <v>0</v>
      </c>
      <c r="H33" s="1">
        <v>1610022</v>
      </c>
      <c r="I33" s="7">
        <v>82037</v>
      </c>
      <c r="J33" s="180">
        <f>VLOOKUP(H33,'IA '!$B$2:$BJ$706,59,0)</f>
        <v>82037.399999999994</v>
      </c>
      <c r="K33" s="180">
        <f>VLOOKUP(H33,'IA '!$B$2:$BJ$706,60,0)</f>
        <v>84662.6</v>
      </c>
      <c r="L33" s="180">
        <f>VLOOKUP(H33,'IA '!$B$2:$BJ$706,61,0)</f>
        <v>84662.6</v>
      </c>
      <c r="M33" s="184">
        <f t="shared" si="0"/>
        <v>-1.3999999999941792</v>
      </c>
      <c r="N33" s="235"/>
      <c r="O33" s="242" t="s">
        <v>30</v>
      </c>
      <c r="P33" s="242"/>
      <c r="Q33" s="235" t="s">
        <v>62</v>
      </c>
    </row>
    <row r="34" spans="1:17" x14ac:dyDescent="0.25">
      <c r="A34" s="2">
        <v>71420054</v>
      </c>
      <c r="B34">
        <v>10</v>
      </c>
      <c r="C34" t="s">
        <v>97</v>
      </c>
      <c r="D34" t="s">
        <v>27</v>
      </c>
      <c r="E34" s="7">
        <v>1464884</v>
      </c>
      <c r="F34" s="3" t="s">
        <v>44</v>
      </c>
      <c r="G34" s="3">
        <f>VLOOKUP(H34,'IA '!$B$2:$BJ$706,9,0)</f>
        <v>0</v>
      </c>
      <c r="H34" s="1">
        <v>1420054</v>
      </c>
      <c r="I34" s="7">
        <v>1464884.4735999999</v>
      </c>
      <c r="J34" s="180">
        <f>VLOOKUP(H34,'IA '!$B$2:$BJ$706,59,0)</f>
        <v>1464885</v>
      </c>
      <c r="K34" s="180">
        <f>VLOOKUP(H34,'IA '!$B$2:$BJ$706,60,0)</f>
        <v>1525677.7275</v>
      </c>
      <c r="L34" s="180">
        <f>VLOOKUP(H34,'IA '!$B$2:$BJ$706,61,0)</f>
        <v>1525677.7275</v>
      </c>
      <c r="M34" s="184">
        <f t="shared" si="0"/>
        <v>-1</v>
      </c>
      <c r="N34" s="235"/>
      <c r="O34" s="242"/>
      <c r="P34" s="242"/>
      <c r="Q34" s="235"/>
    </row>
    <row r="35" spans="1:17" x14ac:dyDescent="0.25">
      <c r="A35" s="2">
        <v>71210437</v>
      </c>
      <c r="B35">
        <v>10</v>
      </c>
      <c r="C35" t="s">
        <v>98</v>
      </c>
      <c r="D35" t="s">
        <v>27</v>
      </c>
      <c r="E35" s="7">
        <v>84335</v>
      </c>
      <c r="F35" s="3" t="s">
        <v>94</v>
      </c>
      <c r="G35" s="3">
        <f>VLOOKUP(H35,'IA '!$B$2:$BJ$706,9,0)</f>
        <v>0</v>
      </c>
      <c r="H35" s="1">
        <v>1210437</v>
      </c>
      <c r="I35" s="7">
        <v>84335.680000000008</v>
      </c>
      <c r="J35" s="180">
        <f>VLOOKUP(H35,'IA '!$B$2:$BJ$706,59,0)</f>
        <v>84335.680000000008</v>
      </c>
      <c r="K35" s="180">
        <f>VLOOKUP(H35,'IA '!$B$2:$BJ$706,60,0)</f>
        <v>84335.680000000008</v>
      </c>
      <c r="L35" s="180">
        <f>VLOOKUP(H35,'IA '!$B$2:$BJ$706,61,0)</f>
        <v>84335.680000000008</v>
      </c>
      <c r="M35" s="184">
        <f t="shared" si="0"/>
        <v>-0.680000000007567</v>
      </c>
      <c r="N35" s="235"/>
      <c r="O35" s="242"/>
      <c r="P35" s="242"/>
      <c r="Q35" s="235"/>
    </row>
    <row r="36" spans="1:17" x14ac:dyDescent="0.25">
      <c r="A36" s="2">
        <v>71722710</v>
      </c>
      <c r="B36">
        <v>10</v>
      </c>
      <c r="C36" t="s">
        <v>99</v>
      </c>
      <c r="D36" t="s">
        <v>27</v>
      </c>
      <c r="E36" s="7">
        <v>133161</v>
      </c>
      <c r="F36" s="3" t="s">
        <v>100</v>
      </c>
      <c r="G36" s="3">
        <f>VLOOKUP(H36,'IA '!$B$2:$BJ$706,9,0)</f>
        <v>0</v>
      </c>
      <c r="H36" s="1">
        <v>1722710</v>
      </c>
      <c r="I36" s="7">
        <v>133161.60000000001</v>
      </c>
      <c r="J36" s="180">
        <f>VLOOKUP(H36,'IA '!$B$2:$BJ$706,59,0)</f>
        <v>133161.60000000001</v>
      </c>
      <c r="K36" s="180">
        <f>VLOOKUP(H36,'IA '!$B$2:$BJ$706,60,0)</f>
        <v>137422.77119999999</v>
      </c>
      <c r="L36" s="180">
        <f>VLOOKUP(H36,'IA '!$B$2:$BJ$706,61,0)</f>
        <v>137422.77119999999</v>
      </c>
      <c r="M36" s="184">
        <f t="shared" si="0"/>
        <v>-0.60000000000582077</v>
      </c>
      <c r="N36" s="235"/>
      <c r="O36" s="242"/>
      <c r="P36" s="242"/>
      <c r="Q36" s="235"/>
    </row>
    <row r="37" spans="1:17" x14ac:dyDescent="0.25">
      <c r="A37" s="2">
        <v>71210592</v>
      </c>
      <c r="B37">
        <v>10</v>
      </c>
      <c r="C37" t="s">
        <v>101</v>
      </c>
      <c r="D37" t="s">
        <v>27</v>
      </c>
      <c r="E37" s="7">
        <v>60255</v>
      </c>
      <c r="F37" s="3" t="s">
        <v>94</v>
      </c>
      <c r="G37" s="3">
        <f>VLOOKUP(H37,'IA '!$B$2:$BJ$706,9,0)</f>
        <v>0</v>
      </c>
      <c r="H37" s="1">
        <v>1210592</v>
      </c>
      <c r="I37" s="7">
        <v>60255.520000000004</v>
      </c>
      <c r="J37" s="180">
        <f>VLOOKUP(H37,'IA '!$B$2:$BJ$706,59,0)</f>
        <v>60255.520000000004</v>
      </c>
      <c r="K37" s="180">
        <f>VLOOKUP(H37,'IA '!$B$2:$BJ$706,60,0)</f>
        <v>60255.520000000004</v>
      </c>
      <c r="L37" s="180">
        <f>VLOOKUP(H37,'IA '!$B$2:$BJ$706,61,0)</f>
        <v>60255.520000000004</v>
      </c>
      <c r="M37" s="184">
        <f t="shared" si="0"/>
        <v>-0.52000000000407454</v>
      </c>
      <c r="N37" s="235"/>
      <c r="O37" s="242"/>
      <c r="P37" s="242"/>
      <c r="Q37" s="235"/>
    </row>
    <row r="38" spans="1:17" x14ac:dyDescent="0.25">
      <c r="A38" s="2">
        <v>71730006</v>
      </c>
      <c r="B38">
        <v>10</v>
      </c>
      <c r="C38" t="s">
        <v>102</v>
      </c>
      <c r="D38" t="s">
        <v>27</v>
      </c>
      <c r="E38" s="7">
        <v>26922</v>
      </c>
      <c r="F38" s="3" t="s">
        <v>103</v>
      </c>
      <c r="G38" s="3">
        <f>VLOOKUP(H38,'IA '!$B$2:$BJ$706,9,0)</f>
        <v>0</v>
      </c>
      <c r="H38" s="1">
        <v>1730006</v>
      </c>
      <c r="I38" s="7">
        <v>89660.479999999996</v>
      </c>
      <c r="J38" s="180">
        <f>VLOOKUP(H38,'IA '!$B$2:$BJ$706,59,0)</f>
        <v>26922.48</v>
      </c>
      <c r="K38" s="180">
        <f>VLOOKUP(H38,'IA '!$B$2:$BJ$706,60,0)</f>
        <v>26922.48</v>
      </c>
      <c r="L38" s="180">
        <f>VLOOKUP(H38,'IA '!$B$2:$BJ$706,61,0)</f>
        <v>89660.98</v>
      </c>
      <c r="M38" s="184">
        <f t="shared" si="0"/>
        <v>-0.47999999999956344</v>
      </c>
      <c r="N38" s="235"/>
      <c r="O38" s="242"/>
      <c r="P38" s="242"/>
      <c r="Q38" s="235"/>
    </row>
    <row r="39" spans="1:17" x14ac:dyDescent="0.25">
      <c r="A39" s="2">
        <v>71610026</v>
      </c>
      <c r="B39">
        <v>10</v>
      </c>
      <c r="C39" t="s">
        <v>104</v>
      </c>
      <c r="D39" t="s">
        <v>27</v>
      </c>
      <c r="E39" s="7">
        <v>751777</v>
      </c>
      <c r="F39" s="3" t="s">
        <v>86</v>
      </c>
      <c r="G39" s="3">
        <f>VLOOKUP(H39,'IA '!$B$2:$BJ$706,9,0)</f>
        <v>0</v>
      </c>
      <c r="H39" s="1">
        <v>1610026</v>
      </c>
      <c r="I39" s="7">
        <v>751777</v>
      </c>
      <c r="J39" s="180">
        <f>VLOOKUP(H39,'IA '!$B$2:$BJ$706,59,0)</f>
        <v>751777.4</v>
      </c>
      <c r="K39" s="180">
        <f>VLOOKUP(H39,'IA '!$B$2:$BJ$706,60,0)</f>
        <v>775834.28</v>
      </c>
      <c r="L39" s="180">
        <f>VLOOKUP(H39,'IA '!$B$2:$BJ$706,61,0)</f>
        <v>775834.28</v>
      </c>
      <c r="M39" s="184">
        <f t="shared" si="0"/>
        <v>-0.40000000002328306</v>
      </c>
      <c r="N39" s="235"/>
      <c r="O39" s="242"/>
      <c r="P39" s="242"/>
      <c r="Q39" s="235"/>
    </row>
    <row r="40" spans="1:17" x14ac:dyDescent="0.25">
      <c r="A40" s="2">
        <v>71210587</v>
      </c>
      <c r="B40">
        <v>10</v>
      </c>
      <c r="C40" t="s">
        <v>105</v>
      </c>
      <c r="D40" t="s">
        <v>27</v>
      </c>
      <c r="E40" s="7">
        <v>61032</v>
      </c>
      <c r="F40" s="3" t="s">
        <v>94</v>
      </c>
      <c r="G40" s="3">
        <f>VLOOKUP(H40,'IA '!$B$2:$BJ$706,9,0)</f>
        <v>0</v>
      </c>
      <c r="H40" s="1">
        <v>1210587</v>
      </c>
      <c r="I40" s="7">
        <v>61032.4</v>
      </c>
      <c r="J40" s="180">
        <f>VLOOKUP(H40,'IA '!$B$2:$BJ$706,59,0)</f>
        <v>61032.4</v>
      </c>
      <c r="K40" s="180">
        <f>VLOOKUP(H40,'IA '!$B$2:$BJ$706,60,0)</f>
        <v>61032.4</v>
      </c>
      <c r="L40" s="180">
        <f>VLOOKUP(H40,'IA '!$B$2:$BJ$706,61,0)</f>
        <v>61032.4</v>
      </c>
      <c r="M40" s="184">
        <f t="shared" si="0"/>
        <v>-0.40000000000145519</v>
      </c>
      <c r="N40" s="235"/>
      <c r="O40" s="242"/>
      <c r="P40" s="242"/>
      <c r="Q40" s="235"/>
    </row>
    <row r="41" spans="1:17" x14ac:dyDescent="0.25">
      <c r="A41" s="2">
        <v>71210596</v>
      </c>
      <c r="B41">
        <v>10</v>
      </c>
      <c r="C41" t="s">
        <v>106</v>
      </c>
      <c r="D41" t="s">
        <v>27</v>
      </c>
      <c r="E41" s="255">
        <v>6031980</v>
      </c>
      <c r="F41" s="3" t="s">
        <v>107</v>
      </c>
      <c r="G41" s="3">
        <f>VLOOKUP(H41,'IA '!$B$2:$BJ$706,9,0)</f>
        <v>0</v>
      </c>
      <c r="H41" s="1">
        <v>1210596</v>
      </c>
      <c r="I41" s="7">
        <v>6648809.3925000001</v>
      </c>
      <c r="J41" s="180">
        <f>VLOOKUP(H41,'IA '!$B$2:$BJ$706,59,0)</f>
        <v>6031980.3825000003</v>
      </c>
      <c r="K41" s="180">
        <f>VLOOKUP(H41,'IA '!$B$2:$BJ$706,60,0)</f>
        <v>6226424.5193999996</v>
      </c>
      <c r="L41" s="180">
        <f>VLOOKUP(H41,'IA '!$B$2:$BJ$706,61,0)</f>
        <v>6843253.0593999997</v>
      </c>
      <c r="M41" s="184">
        <f t="shared" si="0"/>
        <v>-0.38250000029802322</v>
      </c>
      <c r="N41" s="235"/>
      <c r="O41" s="242"/>
      <c r="P41" s="242"/>
      <c r="Q41" s="235"/>
    </row>
    <row r="42" spans="1:17" x14ac:dyDescent="0.25">
      <c r="A42" s="2">
        <v>71421047</v>
      </c>
      <c r="B42">
        <v>10</v>
      </c>
      <c r="C42" t="s">
        <v>108</v>
      </c>
      <c r="D42" t="s">
        <v>27</v>
      </c>
      <c r="E42" s="7">
        <v>5687130</v>
      </c>
      <c r="F42" s="3" t="s">
        <v>48</v>
      </c>
      <c r="G42" s="3">
        <f>VLOOKUP(H42,'IA '!$B$2:$BJ$706,9,0)</f>
        <v>0</v>
      </c>
      <c r="H42" s="1">
        <v>1421047</v>
      </c>
      <c r="I42" s="7">
        <v>6474900.6999999993</v>
      </c>
      <c r="J42" s="180">
        <f>VLOOKUP(H42,'IA '!$B$2:$BJ$706,59,0)</f>
        <v>5687130.3799999999</v>
      </c>
      <c r="K42" s="180">
        <f>VLOOKUP(H42,'IA '!$B$2:$BJ$706,60,0)</f>
        <v>5902802.5342700006</v>
      </c>
      <c r="L42" s="180">
        <f>VLOOKUP(H42,'IA '!$B$2:$BJ$706,61,0)</f>
        <v>6193968.4442700008</v>
      </c>
      <c r="M42" s="184">
        <f t="shared" si="0"/>
        <v>-0.37999999988824129</v>
      </c>
      <c r="N42" s="235"/>
      <c r="O42" s="242"/>
      <c r="P42" s="242"/>
      <c r="Q42" s="235"/>
    </row>
    <row r="43" spans="1:17" x14ac:dyDescent="0.25">
      <c r="A43" s="2">
        <v>71520014</v>
      </c>
      <c r="B43">
        <v>10</v>
      </c>
      <c r="C43" t="s">
        <v>109</v>
      </c>
      <c r="D43" t="s">
        <v>27</v>
      </c>
      <c r="E43" s="255">
        <v>2390814</v>
      </c>
      <c r="F43" s="3" t="s">
        <v>110</v>
      </c>
      <c r="G43" s="3">
        <f>VLOOKUP(H43,'IA '!$B$2:$BJ$706,9,0)</f>
        <v>0</v>
      </c>
      <c r="H43" s="1">
        <v>1520014</v>
      </c>
      <c r="I43" s="7">
        <v>2301680.08</v>
      </c>
      <c r="J43" s="180">
        <f>VLOOKUP(H43,'IA '!$B$2:$BJ$706,59,0)</f>
        <v>2390814.2831999999</v>
      </c>
      <c r="K43" s="180">
        <f>VLOOKUP(H43,'IA '!$B$2:$BJ$706,60,0)</f>
        <v>2478174.2831999999</v>
      </c>
      <c r="L43" s="180">
        <f>VLOOKUP(H43,'IA '!$B$2:$BJ$706,61,0)</f>
        <v>2481107.0131999999</v>
      </c>
      <c r="M43" s="184">
        <f t="shared" si="0"/>
        <v>-0.28319999994710088</v>
      </c>
      <c r="N43" s="235"/>
      <c r="O43" s="242"/>
      <c r="P43" s="242"/>
      <c r="Q43" s="235"/>
    </row>
    <row r="44" spans="1:17" x14ac:dyDescent="0.25">
      <c r="A44" s="2">
        <v>71722701</v>
      </c>
      <c r="B44">
        <v>10</v>
      </c>
      <c r="C44" t="s">
        <v>111</v>
      </c>
      <c r="D44" t="s">
        <v>27</v>
      </c>
      <c r="E44" s="255">
        <v>599826</v>
      </c>
      <c r="F44" s="3" t="s">
        <v>112</v>
      </c>
      <c r="G44" s="3">
        <f>VLOOKUP(H44,'IA '!$B$2:$BJ$706,9,0)</f>
        <v>0</v>
      </c>
      <c r="H44" s="1">
        <v>1722701</v>
      </c>
      <c r="I44" s="7">
        <v>626126.20000000007</v>
      </c>
      <c r="J44" s="180">
        <f>VLOOKUP(H44,'IA '!$B$2:$BJ$706,59,0)</f>
        <v>599826.20000000007</v>
      </c>
      <c r="K44" s="180">
        <f>VLOOKUP(H44,'IA '!$B$2:$BJ$706,60,0)</f>
        <v>605483.19680000003</v>
      </c>
      <c r="L44" s="180">
        <f>VLOOKUP(H44,'IA '!$B$2:$BJ$706,61,0)</f>
        <v>631783.42680000002</v>
      </c>
      <c r="M44" s="184">
        <f t="shared" si="0"/>
        <v>-0.20000000006984919</v>
      </c>
      <c r="N44" s="235"/>
      <c r="O44" s="242"/>
      <c r="P44" s="242"/>
      <c r="Q44" s="235"/>
    </row>
    <row r="45" spans="1:17" x14ac:dyDescent="0.25">
      <c r="A45" s="2">
        <v>71570004</v>
      </c>
      <c r="B45">
        <v>10</v>
      </c>
      <c r="C45" t="s">
        <v>113</v>
      </c>
      <c r="D45" t="s">
        <v>27</v>
      </c>
      <c r="E45" s="7">
        <v>332467</v>
      </c>
      <c r="F45" s="3" t="s">
        <v>114</v>
      </c>
      <c r="G45" s="3">
        <f>VLOOKUP(H45,'IA '!$B$2:$BJ$706,9,0)</f>
        <v>0</v>
      </c>
      <c r="H45" s="1">
        <v>1570004</v>
      </c>
      <c r="I45" s="7">
        <v>332467.20000000001</v>
      </c>
      <c r="J45" s="180">
        <f>VLOOKUP(H45,'IA '!$B$2:$BJ$706,59,0)</f>
        <v>332467.20000000001</v>
      </c>
      <c r="K45" s="180">
        <f>VLOOKUP(H45,'IA '!$B$2:$BJ$706,60,0)</f>
        <v>343672.24320000003</v>
      </c>
      <c r="L45" s="180">
        <f>VLOOKUP(H45,'IA '!$B$2:$BJ$706,61,0)</f>
        <v>343672.24320000003</v>
      </c>
      <c r="M45" s="184">
        <f t="shared" si="0"/>
        <v>-0.20000000001164153</v>
      </c>
      <c r="N45" s="235"/>
      <c r="O45" s="242"/>
      <c r="P45" s="242"/>
      <c r="Q45" s="235"/>
    </row>
    <row r="46" spans="1:17" x14ac:dyDescent="0.25">
      <c r="A46" s="2">
        <v>71722712</v>
      </c>
      <c r="B46">
        <v>10</v>
      </c>
      <c r="C46" t="s">
        <v>115</v>
      </c>
      <c r="D46" t="s">
        <v>27</v>
      </c>
      <c r="E46" s="7">
        <v>208915</v>
      </c>
      <c r="F46" s="3" t="s">
        <v>112</v>
      </c>
      <c r="G46" s="3">
        <f>VLOOKUP(H46,'IA '!$B$2:$BJ$706,9,0)</f>
        <v>0</v>
      </c>
      <c r="H46" s="1">
        <v>1722712</v>
      </c>
      <c r="I46" s="7">
        <v>208915.20000000001</v>
      </c>
      <c r="J46" s="180">
        <f>VLOOKUP(H46,'IA '!$B$2:$BJ$706,59,0)</f>
        <v>208915.20000000001</v>
      </c>
      <c r="K46" s="180">
        <f>VLOOKUP(H46,'IA '!$B$2:$BJ$706,60,0)</f>
        <v>215600.48640000002</v>
      </c>
      <c r="L46" s="180">
        <f>VLOOKUP(H46,'IA '!$B$2:$BJ$706,61,0)</f>
        <v>215600.48640000002</v>
      </c>
      <c r="M46" s="184">
        <f t="shared" si="0"/>
        <v>-0.20000000001164153</v>
      </c>
      <c r="N46" s="235"/>
      <c r="O46" s="242"/>
      <c r="P46" s="242"/>
      <c r="Q46" s="235"/>
    </row>
    <row r="47" spans="1:17" x14ac:dyDescent="0.25">
      <c r="A47" s="2">
        <v>71110001</v>
      </c>
      <c r="B47">
        <v>10</v>
      </c>
      <c r="C47" t="s">
        <v>116</v>
      </c>
      <c r="D47" t="s">
        <v>27</v>
      </c>
      <c r="E47" s="7">
        <v>117111</v>
      </c>
      <c r="F47" s="3" t="s">
        <v>86</v>
      </c>
      <c r="G47" s="3">
        <f>VLOOKUP(H47,'IA '!$B$2:$BJ$706,9,0)</f>
        <v>0</v>
      </c>
      <c r="H47" s="1">
        <v>1110001</v>
      </c>
      <c r="I47" s="7">
        <v>117111</v>
      </c>
      <c r="J47" s="180">
        <f>VLOOKUP(H47,'IA '!$B$2:$BJ$706,59,0)</f>
        <v>117111.2</v>
      </c>
      <c r="K47" s="180">
        <f>VLOOKUP(H47,'IA '!$B$2:$BJ$706,60,0)</f>
        <v>120858.76</v>
      </c>
      <c r="L47" s="180">
        <f>VLOOKUP(H47,'IA '!$B$2:$BJ$706,61,0)</f>
        <v>120858.76</v>
      </c>
      <c r="M47" s="184">
        <f t="shared" si="0"/>
        <v>-0.19999999999708962</v>
      </c>
      <c r="N47" s="235"/>
      <c r="O47" s="242"/>
      <c r="P47" s="242"/>
      <c r="Q47" s="235"/>
    </row>
    <row r="48" spans="1:17" x14ac:dyDescent="0.25">
      <c r="A48" s="2">
        <v>71520017</v>
      </c>
      <c r="B48">
        <v>10</v>
      </c>
      <c r="C48" t="s">
        <v>117</v>
      </c>
      <c r="D48" t="s">
        <v>27</v>
      </c>
      <c r="E48" s="7">
        <v>1625467</v>
      </c>
      <c r="F48" s="3"/>
      <c r="G48" s="3">
        <f>VLOOKUP(H48,'IA '!$B$2:$BJ$706,9,0)</f>
        <v>0</v>
      </c>
      <c r="H48" s="1">
        <v>1520017</v>
      </c>
      <c r="I48" s="7">
        <v>1625467.1740000001</v>
      </c>
      <c r="J48" s="180">
        <f>VLOOKUP(H48,'IA '!$B$2:$BJ$706,59,0)</f>
        <v>1625467.1740000001</v>
      </c>
      <c r="K48" s="180">
        <f>VLOOKUP(H48,'IA '!$B$2:$BJ$706,60,0)</f>
        <v>1689551.2177790003</v>
      </c>
      <c r="L48" s="180">
        <f>VLOOKUP(H48,'IA '!$B$2:$BJ$706,61,0)</f>
        <v>1689551.2177790003</v>
      </c>
      <c r="M48" s="184">
        <f t="shared" si="0"/>
        <v>-0.174000000115484</v>
      </c>
      <c r="N48" s="235"/>
      <c r="O48" s="242"/>
      <c r="P48" s="242"/>
      <c r="Q48" s="235"/>
    </row>
    <row r="49" spans="1:17" x14ac:dyDescent="0.25">
      <c r="A49" s="2">
        <v>71722702</v>
      </c>
      <c r="B49">
        <v>10</v>
      </c>
      <c r="C49" t="s">
        <v>118</v>
      </c>
      <c r="D49" t="s">
        <v>27</v>
      </c>
      <c r="E49" s="255">
        <v>158506</v>
      </c>
      <c r="F49" s="3" t="s">
        <v>119</v>
      </c>
      <c r="G49" s="3">
        <f>VLOOKUP(H49,'IA '!$B$2:$BJ$706,9,0)</f>
        <v>0</v>
      </c>
      <c r="H49" s="1">
        <v>1722702</v>
      </c>
      <c r="I49" s="7">
        <v>168968.16000000003</v>
      </c>
      <c r="J49" s="180">
        <f>VLOOKUP(H49,'IA '!$B$2:$BJ$706,59,0)</f>
        <v>158506.16000000003</v>
      </c>
      <c r="K49" s="180">
        <f>VLOOKUP(H49,'IA '!$B$2:$BJ$706,60,0)</f>
        <v>161231.04320000001</v>
      </c>
      <c r="L49" s="180">
        <f>VLOOKUP(H49,'IA '!$B$2:$BJ$706,61,0)</f>
        <v>166453.03320000001</v>
      </c>
      <c r="M49" s="184">
        <f t="shared" si="0"/>
        <v>-0.16000000003259629</v>
      </c>
      <c r="N49" s="235" t="s">
        <v>120</v>
      </c>
      <c r="O49" s="242"/>
      <c r="P49" s="242"/>
      <c r="Q49" s="235"/>
    </row>
    <row r="50" spans="1:17" x14ac:dyDescent="0.25">
      <c r="A50" s="2">
        <v>71210603</v>
      </c>
      <c r="B50">
        <v>10</v>
      </c>
      <c r="C50" t="s">
        <v>121</v>
      </c>
      <c r="D50" t="s">
        <v>27</v>
      </c>
      <c r="E50" s="255">
        <v>1633298</v>
      </c>
      <c r="F50" s="3" t="s">
        <v>82</v>
      </c>
      <c r="G50" s="3">
        <f>VLOOKUP(H50,'IA '!$B$2:$BJ$706,9,0)</f>
        <v>0</v>
      </c>
      <c r="H50" s="1">
        <v>1210603</v>
      </c>
      <c r="I50" s="7">
        <v>2359632.1300000004</v>
      </c>
      <c r="J50" s="180">
        <f>VLOOKUP(H50,'IA '!$B$2:$BJ$706,59,0)</f>
        <v>1633298.16</v>
      </c>
      <c r="K50" s="180">
        <f>VLOOKUP(H50,'IA '!$B$2:$BJ$706,60,0)</f>
        <v>1633298.16</v>
      </c>
      <c r="L50" s="180">
        <f>VLOOKUP(H50,'IA '!$B$2:$BJ$706,61,0)</f>
        <v>2359632.37</v>
      </c>
      <c r="M50" s="184">
        <f t="shared" si="0"/>
        <v>-0.15999999991618097</v>
      </c>
      <c r="N50" s="235" t="s">
        <v>120</v>
      </c>
      <c r="O50" s="242"/>
      <c r="P50" s="242"/>
      <c r="Q50" s="235"/>
    </row>
    <row r="51" spans="1:17" x14ac:dyDescent="0.25">
      <c r="A51" s="2">
        <v>71520015</v>
      </c>
      <c r="B51">
        <v>10</v>
      </c>
      <c r="C51" t="s">
        <v>122</v>
      </c>
      <c r="D51" t="s">
        <v>27</v>
      </c>
      <c r="E51" s="7">
        <v>2016385</v>
      </c>
      <c r="F51" s="3" t="s">
        <v>48</v>
      </c>
      <c r="G51" s="3">
        <f>VLOOKUP(H51,'IA '!$B$2:$BJ$706,9,0)</f>
        <v>0</v>
      </c>
      <c r="H51" s="1">
        <v>1520015</v>
      </c>
      <c r="I51" s="7">
        <v>1818515</v>
      </c>
      <c r="J51" s="180">
        <f>VLOOKUP(H51,'IA '!$B$2:$BJ$706,59,0)</f>
        <v>2016385.04</v>
      </c>
      <c r="K51" s="180">
        <f>VLOOKUP(H51,'IA '!$B$2:$BJ$706,60,0)</f>
        <v>2096458.1342250002</v>
      </c>
      <c r="L51" s="180">
        <f>VLOOKUP(H51,'IA '!$B$2:$BJ$706,61,0)</f>
        <v>2177685.1342250002</v>
      </c>
      <c r="M51" s="184">
        <f t="shared" si="0"/>
        <v>-4.0000000037252903E-2</v>
      </c>
      <c r="N51" s="235"/>
      <c r="O51" s="242"/>
      <c r="P51" s="242"/>
      <c r="Q51" s="235"/>
    </row>
    <row r="52" spans="1:17" x14ac:dyDescent="0.25">
      <c r="A52" s="2">
        <v>71520016</v>
      </c>
      <c r="B52">
        <v>10</v>
      </c>
      <c r="C52" t="s">
        <v>123</v>
      </c>
      <c r="D52" t="s">
        <v>27</v>
      </c>
      <c r="E52" s="7">
        <v>1739414</v>
      </c>
      <c r="F52" s="3" t="s">
        <v>44</v>
      </c>
      <c r="G52" s="3">
        <f>VLOOKUP(H52,'IA '!$B$2:$BJ$706,9,0)</f>
        <v>0</v>
      </c>
      <c r="H52" s="1">
        <v>1520016</v>
      </c>
      <c r="I52" s="7">
        <v>1739414.47</v>
      </c>
      <c r="J52" s="180">
        <f>VLOOKUP(H52,'IA '!$B$2:$BJ$706,59,0)</f>
        <v>1739414.03</v>
      </c>
      <c r="K52" s="180">
        <f>VLOOKUP(H52,'IA '!$B$2:$BJ$706,60,0)</f>
        <v>1811599.7122450003</v>
      </c>
      <c r="L52" s="180">
        <f>VLOOKUP(H52,'IA '!$B$2:$BJ$706,61,0)</f>
        <v>1811599.7122450003</v>
      </c>
      <c r="M52" s="184">
        <f t="shared" si="0"/>
        <v>-3.0000000027939677E-2</v>
      </c>
      <c r="N52" s="235"/>
      <c r="O52" s="242"/>
      <c r="P52" s="242"/>
      <c r="Q52" s="235"/>
    </row>
    <row r="53" spans="1:17" x14ac:dyDescent="0.25">
      <c r="A53" s="2">
        <v>71210563</v>
      </c>
      <c r="B53">
        <v>10</v>
      </c>
      <c r="C53" t="s">
        <v>124</v>
      </c>
      <c r="D53" t="s">
        <v>27</v>
      </c>
      <c r="E53" s="255">
        <v>3085702</v>
      </c>
      <c r="F53" s="3" t="s">
        <v>66</v>
      </c>
      <c r="G53" s="3">
        <f>VLOOKUP(H53,'IA '!$B$2:$BJ$706,9,0)</f>
        <v>0</v>
      </c>
      <c r="H53" s="1">
        <v>1210563</v>
      </c>
      <c r="I53" s="7">
        <v>3347365.0949999997</v>
      </c>
      <c r="J53" s="180">
        <f>VLOOKUP(H53,'IA '!$B$2:$BJ$706,59,0)</f>
        <v>3085702.02</v>
      </c>
      <c r="K53" s="180">
        <f>VLOOKUP(H53,'IA '!$B$2:$BJ$706,60,0)</f>
        <v>3186948.1008000006</v>
      </c>
      <c r="L53" s="180">
        <f>VLOOKUP(H53,'IA '!$B$2:$BJ$706,61,0)</f>
        <v>3448610.6908000004</v>
      </c>
      <c r="M53" s="184">
        <f t="shared" si="0"/>
        <v>-2.0000000018626451E-2</v>
      </c>
      <c r="N53" s="235" t="s">
        <v>125</v>
      </c>
      <c r="O53" s="242"/>
      <c r="P53" s="242"/>
      <c r="Q53" s="235"/>
    </row>
    <row r="54" spans="1:17" x14ac:dyDescent="0.25">
      <c r="A54" s="2">
        <v>71722636</v>
      </c>
      <c r="B54">
        <v>10</v>
      </c>
      <c r="C54" t="s">
        <v>126</v>
      </c>
      <c r="D54" t="s">
        <v>27</v>
      </c>
      <c r="E54" s="255">
        <v>237793</v>
      </c>
      <c r="F54" s="3" t="s">
        <v>127</v>
      </c>
      <c r="G54" s="3">
        <f>VLOOKUP(H54,'IA '!$B$2:$BJ$706,9,0)</f>
        <v>0</v>
      </c>
      <c r="H54" s="1">
        <v>1722636</v>
      </c>
      <c r="I54" s="7">
        <v>310208</v>
      </c>
      <c r="J54" s="180">
        <f>VLOOKUP(H54,'IA '!$B$2:$BJ$706,59,0)</f>
        <v>237793</v>
      </c>
      <c r="K54" s="180">
        <f>VLOOKUP(H54,'IA '!$B$2:$BJ$706,60,0)</f>
        <v>237793</v>
      </c>
      <c r="L54" s="180">
        <f>VLOOKUP(H54,'IA '!$B$2:$BJ$706,61,0)</f>
        <v>237793</v>
      </c>
      <c r="M54" s="184">
        <f t="shared" si="0"/>
        <v>0</v>
      </c>
      <c r="N54" s="235"/>
      <c r="O54" s="242"/>
      <c r="P54" s="242"/>
      <c r="Q54" s="235"/>
    </row>
    <row r="55" spans="1:17" x14ac:dyDescent="0.25">
      <c r="A55" s="2">
        <v>71580122</v>
      </c>
      <c r="B55">
        <v>10</v>
      </c>
      <c r="C55" t="s">
        <v>128</v>
      </c>
      <c r="D55" t="s">
        <v>27</v>
      </c>
      <c r="E55" s="7">
        <v>179817</v>
      </c>
      <c r="F55" s="3" t="s">
        <v>129</v>
      </c>
      <c r="G55" s="3">
        <f>VLOOKUP(H55,'IA '!$B$2:$BJ$706,9,0)</f>
        <v>0</v>
      </c>
      <c r="H55" s="1">
        <v>1580122</v>
      </c>
      <c r="I55" s="7">
        <v>225000</v>
      </c>
      <c r="J55" s="180">
        <f>VLOOKUP(H55,'IA '!$B$2:$BJ$706,59,0)</f>
        <v>179817</v>
      </c>
      <c r="K55" s="180">
        <f>VLOOKUP(H55,'IA '!$B$2:$BJ$706,60,0)</f>
        <v>179817</v>
      </c>
      <c r="L55" s="180">
        <f>VLOOKUP(H55,'IA '!$B$2:$BJ$706,61,0)</f>
        <v>225000</v>
      </c>
      <c r="M55" s="184">
        <f t="shared" si="0"/>
        <v>0</v>
      </c>
      <c r="N55" s="235" t="s">
        <v>130</v>
      </c>
      <c r="O55" s="242"/>
      <c r="P55" s="242"/>
      <c r="Q55" s="235"/>
    </row>
    <row r="56" spans="1:17" x14ac:dyDescent="0.25">
      <c r="A56" s="2">
        <v>71210438</v>
      </c>
      <c r="B56">
        <v>10</v>
      </c>
      <c r="C56" t="s">
        <v>131</v>
      </c>
      <c r="D56" t="s">
        <v>27</v>
      </c>
      <c r="E56" s="255">
        <v>240114</v>
      </c>
      <c r="F56" s="3" t="s">
        <v>94</v>
      </c>
      <c r="G56" s="3">
        <f>VLOOKUP(H56,'IA '!$B$2:$BJ$706,9,0)</f>
        <v>0</v>
      </c>
      <c r="H56" s="1">
        <v>1210438</v>
      </c>
      <c r="I56" s="7">
        <v>240709</v>
      </c>
      <c r="J56" s="180">
        <f>VLOOKUP(H56,'IA '!$B$2:$BJ$706,59,0)</f>
        <v>240114</v>
      </c>
      <c r="K56" s="180">
        <f>VLOOKUP(H56,'IA '!$B$2:$BJ$706,60,0)</f>
        <v>240114</v>
      </c>
      <c r="L56" s="180">
        <f>VLOOKUP(H56,'IA '!$B$2:$BJ$706,61,0)</f>
        <v>240709</v>
      </c>
      <c r="M56" s="184">
        <f t="shared" si="0"/>
        <v>0</v>
      </c>
      <c r="N56" s="235"/>
      <c r="O56" s="242"/>
      <c r="P56" s="242"/>
      <c r="Q56" s="235"/>
    </row>
    <row r="57" spans="1:17" x14ac:dyDescent="0.25">
      <c r="A57" s="2">
        <v>71003017</v>
      </c>
      <c r="B57">
        <v>10</v>
      </c>
      <c r="C57" t="s">
        <v>132</v>
      </c>
      <c r="D57" t="s">
        <v>27</v>
      </c>
      <c r="E57" s="7">
        <v>0</v>
      </c>
      <c r="F57" s="3" t="s">
        <v>133</v>
      </c>
      <c r="G57" s="3">
        <f>VLOOKUP(H57,'IA '!$B$2:$BJ$706,9,0)</f>
        <v>0</v>
      </c>
      <c r="H57" s="1">
        <v>1003017</v>
      </c>
      <c r="I57" s="7">
        <v>93980</v>
      </c>
      <c r="J57" s="180">
        <f>VLOOKUP(H57,'IA '!$B$2:$BJ$706,59,0)</f>
        <v>0</v>
      </c>
      <c r="K57" s="180">
        <f>VLOOKUP(H57,'IA '!$B$2:$BJ$706,60,0)</f>
        <v>0</v>
      </c>
      <c r="L57" s="180">
        <f>VLOOKUP(H57,'IA '!$B$2:$BJ$706,61,0)</f>
        <v>0</v>
      </c>
      <c r="M57" s="184">
        <f t="shared" si="0"/>
        <v>0</v>
      </c>
      <c r="N57" s="235"/>
      <c r="O57" s="242"/>
      <c r="P57" s="242"/>
      <c r="Q57" s="235"/>
    </row>
    <row r="58" spans="1:17" x14ac:dyDescent="0.25">
      <c r="A58" s="2">
        <v>71030007</v>
      </c>
      <c r="B58">
        <v>10</v>
      </c>
      <c r="C58" t="s">
        <v>134</v>
      </c>
      <c r="D58" t="s">
        <v>27</v>
      </c>
      <c r="E58" s="7">
        <v>50000</v>
      </c>
      <c r="F58" s="3"/>
      <c r="G58" s="3">
        <f>VLOOKUP(H58,'IA '!$B$2:$BJ$706,9,0)</f>
        <v>0</v>
      </c>
      <c r="H58" s="1">
        <v>1030007</v>
      </c>
      <c r="I58" s="7">
        <v>50000</v>
      </c>
      <c r="J58" s="180">
        <f>VLOOKUP(H58,'IA '!$B$2:$BJ$706,59,0)</f>
        <v>50000</v>
      </c>
      <c r="K58" s="180">
        <f>VLOOKUP(H58,'IA '!$B$2:$BJ$706,60,0)</f>
        <v>50000</v>
      </c>
      <c r="L58" s="180">
        <f>VLOOKUP(H58,'IA '!$B$2:$BJ$706,61,0)</f>
        <v>50000</v>
      </c>
      <c r="M58" s="184">
        <f t="shared" si="0"/>
        <v>0</v>
      </c>
      <c r="N58" s="235"/>
      <c r="O58" s="242"/>
      <c r="P58" s="242"/>
      <c r="Q58" s="235"/>
    </row>
    <row r="59" spans="1:17" x14ac:dyDescent="0.25">
      <c r="A59" s="2">
        <v>71030008</v>
      </c>
      <c r="B59">
        <v>10</v>
      </c>
      <c r="C59" t="s">
        <v>135</v>
      </c>
      <c r="D59" t="s">
        <v>27</v>
      </c>
      <c r="E59" s="7">
        <v>85000</v>
      </c>
      <c r="F59" s="3"/>
      <c r="G59" s="3">
        <f>VLOOKUP(H59,'IA '!$B$2:$BJ$706,9,0)</f>
        <v>0</v>
      </c>
      <c r="H59" s="1">
        <v>1030008</v>
      </c>
      <c r="I59" s="7">
        <v>85000</v>
      </c>
      <c r="J59" s="180">
        <f>VLOOKUP(H59,'IA '!$B$2:$BJ$706,59,0)</f>
        <v>85000</v>
      </c>
      <c r="K59" s="180">
        <f>VLOOKUP(H59,'IA '!$B$2:$BJ$706,60,0)</f>
        <v>85000</v>
      </c>
      <c r="L59" s="180">
        <f>VLOOKUP(H59,'IA '!$B$2:$BJ$706,61,0)</f>
        <v>85000</v>
      </c>
      <c r="M59" s="184">
        <f t="shared" si="0"/>
        <v>0</v>
      </c>
      <c r="N59" s="235"/>
      <c r="O59" s="242"/>
      <c r="P59" s="242"/>
      <c r="Q59" s="235"/>
    </row>
    <row r="60" spans="1:17" x14ac:dyDescent="0.25">
      <c r="A60" s="2">
        <v>71110003</v>
      </c>
      <c r="B60">
        <v>10</v>
      </c>
      <c r="C60" t="s">
        <v>136</v>
      </c>
      <c r="D60" t="s">
        <v>27</v>
      </c>
      <c r="E60" s="7">
        <v>135330</v>
      </c>
      <c r="F60" s="3" t="s">
        <v>86</v>
      </c>
      <c r="G60" s="3">
        <f>VLOOKUP(H60,'IA '!$B$2:$BJ$706,9,0)</f>
        <v>0</v>
      </c>
      <c r="H60" s="1">
        <v>1110003</v>
      </c>
      <c r="I60" s="7">
        <v>135330</v>
      </c>
      <c r="J60" s="180">
        <f>VLOOKUP(H60,'IA '!$B$2:$BJ$706,59,0)</f>
        <v>135330</v>
      </c>
      <c r="K60" s="180">
        <f>VLOOKUP(H60,'IA '!$B$2:$BJ$706,60,0)</f>
        <v>139660.56</v>
      </c>
      <c r="L60" s="180">
        <f>VLOOKUP(H60,'IA '!$B$2:$BJ$706,61,0)</f>
        <v>139660.56</v>
      </c>
      <c r="M60" s="184">
        <f t="shared" si="0"/>
        <v>0</v>
      </c>
      <c r="N60" s="235"/>
      <c r="O60" s="242"/>
      <c r="P60" s="242"/>
      <c r="Q60" s="235"/>
    </row>
    <row r="61" spans="1:17" x14ac:dyDescent="0.25">
      <c r="A61" s="2">
        <v>71140016</v>
      </c>
      <c r="B61">
        <v>10</v>
      </c>
      <c r="C61" t="s">
        <v>137</v>
      </c>
      <c r="D61" t="s">
        <v>27</v>
      </c>
      <c r="E61" s="7">
        <v>45000</v>
      </c>
      <c r="F61" s="3" t="s">
        <v>138</v>
      </c>
      <c r="G61" s="3">
        <f>VLOOKUP(H61,'IA '!$B$2:$BJ$706,9,0)</f>
        <v>0</v>
      </c>
      <c r="H61" s="1">
        <v>1140016</v>
      </c>
      <c r="I61" s="7">
        <v>45000</v>
      </c>
      <c r="J61" s="180">
        <f>VLOOKUP(H61,'IA '!$B$2:$BJ$706,59,0)</f>
        <v>45000</v>
      </c>
      <c r="K61" s="180">
        <f>VLOOKUP(H61,'IA '!$B$2:$BJ$706,60,0)</f>
        <v>45000</v>
      </c>
      <c r="L61" s="180">
        <f>VLOOKUP(H61,'IA '!$B$2:$BJ$706,61,0)</f>
        <v>45000</v>
      </c>
      <c r="M61" s="184">
        <f t="shared" si="0"/>
        <v>0</v>
      </c>
      <c r="N61" s="235"/>
      <c r="O61" s="242"/>
      <c r="P61" s="242"/>
      <c r="Q61" s="235"/>
    </row>
    <row r="62" spans="1:17" x14ac:dyDescent="0.25">
      <c r="A62" s="2">
        <v>71140017</v>
      </c>
      <c r="B62">
        <v>10</v>
      </c>
      <c r="C62" t="s">
        <v>139</v>
      </c>
      <c r="D62" t="s">
        <v>27</v>
      </c>
      <c r="E62" s="7">
        <v>45000</v>
      </c>
      <c r="F62" s="3"/>
      <c r="G62" s="3">
        <f>VLOOKUP(H62,'IA '!$B$2:$BJ$706,9,0)</f>
        <v>0</v>
      </c>
      <c r="H62" s="1">
        <v>1140017</v>
      </c>
      <c r="I62" s="7">
        <v>45000</v>
      </c>
      <c r="J62" s="180">
        <f>VLOOKUP(H62,'IA '!$B$2:$BJ$706,59,0)</f>
        <v>45000</v>
      </c>
      <c r="K62" s="180">
        <f>VLOOKUP(H62,'IA '!$B$2:$BJ$706,60,0)</f>
        <v>45000</v>
      </c>
      <c r="L62" s="180">
        <f>VLOOKUP(H62,'IA '!$B$2:$BJ$706,61,0)</f>
        <v>45000</v>
      </c>
      <c r="M62" s="184">
        <f t="shared" si="0"/>
        <v>0</v>
      </c>
      <c r="N62" s="235"/>
      <c r="O62" s="242"/>
      <c r="P62" s="242"/>
      <c r="Q62" s="235"/>
    </row>
    <row r="63" spans="1:17" x14ac:dyDescent="0.25">
      <c r="A63" s="2">
        <v>71210509</v>
      </c>
      <c r="B63">
        <v>10</v>
      </c>
      <c r="C63" t="s">
        <v>140</v>
      </c>
      <c r="D63" t="s">
        <v>27</v>
      </c>
      <c r="E63" s="7">
        <v>125000</v>
      </c>
      <c r="F63" s="3"/>
      <c r="G63" s="3">
        <f>VLOOKUP(H63,'IA '!$B$2:$BJ$706,9,0)</f>
        <v>0</v>
      </c>
      <c r="H63" s="1">
        <v>1210509</v>
      </c>
      <c r="I63" s="7">
        <v>125000</v>
      </c>
      <c r="J63" s="180">
        <f>VLOOKUP(H63,'IA '!$B$2:$BJ$706,59,0)</f>
        <v>125000</v>
      </c>
      <c r="K63" s="180">
        <f>VLOOKUP(H63,'IA '!$B$2:$BJ$706,60,0)</f>
        <v>125000</v>
      </c>
      <c r="L63" s="180">
        <f>VLOOKUP(H63,'IA '!$B$2:$BJ$706,61,0)</f>
        <v>125000</v>
      </c>
      <c r="M63" s="184">
        <f t="shared" si="0"/>
        <v>0</v>
      </c>
      <c r="N63" s="235"/>
      <c r="O63" s="242"/>
      <c r="P63" s="242"/>
      <c r="Q63" s="235"/>
    </row>
    <row r="64" spans="1:17" x14ac:dyDescent="0.25">
      <c r="A64" s="2">
        <v>71210579</v>
      </c>
      <c r="B64">
        <v>10</v>
      </c>
      <c r="C64" t="s">
        <v>141</v>
      </c>
      <c r="D64" t="s">
        <v>27</v>
      </c>
      <c r="E64" s="7">
        <v>150000</v>
      </c>
      <c r="F64" s="3" t="s">
        <v>78</v>
      </c>
      <c r="G64" s="3">
        <f>VLOOKUP(H64,'IA '!$B$2:$BJ$706,9,0)</f>
        <v>0</v>
      </c>
      <c r="H64" s="1">
        <v>1210579</v>
      </c>
      <c r="I64" s="7">
        <v>314444.75</v>
      </c>
      <c r="J64" s="180">
        <f>VLOOKUP(H64,'IA '!$B$2:$BJ$706,59,0)</f>
        <v>150000</v>
      </c>
      <c r="K64" s="180">
        <f>VLOOKUP(H64,'IA '!$B$2:$BJ$706,60,0)</f>
        <v>150000</v>
      </c>
      <c r="L64" s="180">
        <f>VLOOKUP(H64,'IA '!$B$2:$BJ$706,61,0)</f>
        <v>189414.74</v>
      </c>
      <c r="M64" s="184">
        <f t="shared" si="0"/>
        <v>0</v>
      </c>
      <c r="N64" s="235"/>
      <c r="O64" s="242"/>
      <c r="P64" s="242"/>
      <c r="Q64" s="235"/>
    </row>
    <row r="65" spans="1:17" x14ac:dyDescent="0.25">
      <c r="A65" s="2">
        <v>71210606</v>
      </c>
      <c r="B65">
        <v>10</v>
      </c>
      <c r="C65" t="s">
        <v>142</v>
      </c>
      <c r="D65" t="s">
        <v>27</v>
      </c>
      <c r="E65" s="7">
        <v>137420</v>
      </c>
      <c r="F65" s="3" t="s">
        <v>48</v>
      </c>
      <c r="G65" s="3">
        <f>VLOOKUP(H65,'IA '!$B$2:$BJ$706,9,0)</f>
        <v>0</v>
      </c>
      <c r="H65" s="1">
        <v>1210606</v>
      </c>
      <c r="I65" s="7">
        <v>436378</v>
      </c>
      <c r="J65" s="180">
        <f>VLOOKUP(H65,'IA '!$B$2:$BJ$706,59,0)</f>
        <v>137420</v>
      </c>
      <c r="K65" s="180">
        <f>VLOOKUP(H65,'IA '!$B$2:$BJ$706,60,0)</f>
        <v>137420</v>
      </c>
      <c r="L65" s="180">
        <f>VLOOKUP(H65,'IA '!$B$2:$BJ$706,61,0)</f>
        <v>436378.34</v>
      </c>
      <c r="M65" s="184">
        <f t="shared" si="0"/>
        <v>0</v>
      </c>
      <c r="N65" s="235"/>
      <c r="O65" s="242"/>
      <c r="P65" s="242"/>
      <c r="Q65" s="235"/>
    </row>
    <row r="66" spans="1:17" x14ac:dyDescent="0.25">
      <c r="A66" s="2">
        <v>71210609</v>
      </c>
      <c r="B66">
        <v>10</v>
      </c>
      <c r="C66" t="s">
        <v>143</v>
      </c>
      <c r="D66" t="s">
        <v>27</v>
      </c>
      <c r="E66" s="7">
        <v>1521446</v>
      </c>
      <c r="F66" s="3" t="s">
        <v>82</v>
      </c>
      <c r="G66" s="3">
        <f>VLOOKUP(H66,'IA '!$B$2:$BJ$706,9,0)</f>
        <v>0</v>
      </c>
      <c r="H66" s="1">
        <v>1210609</v>
      </c>
      <c r="I66" s="7">
        <v>2397133.44</v>
      </c>
      <c r="J66" s="180">
        <f>VLOOKUP(H66,'IA '!$B$2:$BJ$706,59,0)</f>
        <v>1521446</v>
      </c>
      <c r="K66" s="180">
        <f>VLOOKUP(H66,'IA '!$B$2:$BJ$706,60,0)</f>
        <v>1574303.84</v>
      </c>
      <c r="L66" s="180">
        <f>VLOOKUP(H66,'IA '!$B$2:$BJ$706,61,0)</f>
        <v>1574303.84</v>
      </c>
      <c r="M66" s="184">
        <f t="shared" si="0"/>
        <v>0</v>
      </c>
      <c r="N66" s="235"/>
      <c r="O66" s="242"/>
      <c r="P66" s="242"/>
      <c r="Q66" s="235"/>
    </row>
    <row r="67" spans="1:17" x14ac:dyDescent="0.25">
      <c r="A67" s="2">
        <v>71210621</v>
      </c>
      <c r="B67">
        <v>10</v>
      </c>
      <c r="C67" t="s">
        <v>144</v>
      </c>
      <c r="D67" t="s">
        <v>27</v>
      </c>
      <c r="E67" s="7">
        <v>10000000</v>
      </c>
      <c r="F67" s="3" t="s">
        <v>129</v>
      </c>
      <c r="G67" s="3">
        <f>VLOOKUP(H67,'IA '!$B$2:$BJ$706,9,0)</f>
        <v>0</v>
      </c>
      <c r="H67" s="1">
        <v>1210621</v>
      </c>
      <c r="I67" s="7">
        <v>10000000</v>
      </c>
      <c r="J67" s="180">
        <f>VLOOKUP(H67,'IA '!$B$2:$BJ$706,59,0)</f>
        <v>10000000</v>
      </c>
      <c r="K67" s="180">
        <f>VLOOKUP(H67,'IA '!$B$2:$BJ$706,60,0)</f>
        <v>10386400</v>
      </c>
      <c r="L67" s="180">
        <f>VLOOKUP(H67,'IA '!$B$2:$BJ$706,61,0)</f>
        <v>10386400</v>
      </c>
      <c r="M67" s="184">
        <f t="shared" ref="M67:M130" si="1">E67-J67</f>
        <v>0</v>
      </c>
      <c r="N67" s="235"/>
      <c r="O67" s="242"/>
      <c r="P67" s="242"/>
      <c r="Q67" s="235"/>
    </row>
    <row r="68" spans="1:17" x14ac:dyDescent="0.25">
      <c r="A68" s="2">
        <v>71210630</v>
      </c>
      <c r="B68">
        <v>10</v>
      </c>
      <c r="C68" t="s">
        <v>145</v>
      </c>
      <c r="D68" t="s">
        <v>27</v>
      </c>
      <c r="E68" s="7">
        <v>0</v>
      </c>
      <c r="F68" s="3" t="s">
        <v>60</v>
      </c>
      <c r="G68" s="3">
        <f>VLOOKUP(H68,'IA '!$B$2:$BJ$706,9,0)</f>
        <v>0</v>
      </c>
      <c r="H68" s="1">
        <v>1210630</v>
      </c>
      <c r="I68" s="7">
        <v>0</v>
      </c>
      <c r="J68" s="180">
        <f>VLOOKUP(H68,'IA '!$B$2:$BJ$706,59,0)</f>
        <v>0</v>
      </c>
      <c r="K68" s="180">
        <f>VLOOKUP(H68,'IA '!$B$2:$BJ$706,60,0)</f>
        <v>0</v>
      </c>
      <c r="L68" s="180">
        <f>VLOOKUP(H68,'IA '!$B$2:$BJ$706,61,0)</f>
        <v>0</v>
      </c>
      <c r="M68" s="184">
        <f t="shared" si="1"/>
        <v>0</v>
      </c>
      <c r="N68" s="235"/>
      <c r="O68" s="242"/>
      <c r="P68" s="242"/>
      <c r="Q68" s="235"/>
    </row>
    <row r="69" spans="1:17" x14ac:dyDescent="0.25">
      <c r="A69" s="2">
        <v>71210632</v>
      </c>
      <c r="B69">
        <v>10</v>
      </c>
      <c r="C69" t="s">
        <v>146</v>
      </c>
      <c r="D69" t="s">
        <v>27</v>
      </c>
      <c r="E69" s="7">
        <v>225000</v>
      </c>
      <c r="F69" s="3" t="s">
        <v>94</v>
      </c>
      <c r="G69" s="3">
        <f>VLOOKUP(H69,'IA '!$B$2:$BJ$706,9,0)</f>
        <v>0</v>
      </c>
      <c r="H69" s="1">
        <v>1210632</v>
      </c>
      <c r="I69" s="7">
        <v>225000</v>
      </c>
      <c r="J69" s="180">
        <f>VLOOKUP(H69,'IA '!$B$2:$BJ$706,59,0)</f>
        <v>225000</v>
      </c>
      <c r="K69" s="180">
        <f>VLOOKUP(H69,'IA '!$B$2:$BJ$706,60,0)</f>
        <v>225000</v>
      </c>
      <c r="L69" s="180">
        <f>VLOOKUP(H69,'IA '!$B$2:$BJ$706,61,0)</f>
        <v>225000</v>
      </c>
      <c r="M69" s="184">
        <f t="shared" si="1"/>
        <v>0</v>
      </c>
      <c r="N69" s="235"/>
      <c r="O69" s="242"/>
      <c r="P69" s="242"/>
      <c r="Q69" s="235"/>
    </row>
    <row r="70" spans="1:17" x14ac:dyDescent="0.25">
      <c r="A70" s="2">
        <v>71210641</v>
      </c>
      <c r="B70">
        <v>10</v>
      </c>
      <c r="C70" t="s">
        <v>147</v>
      </c>
      <c r="D70" t="s">
        <v>27</v>
      </c>
      <c r="E70" s="7">
        <v>267500</v>
      </c>
      <c r="F70" s="3"/>
      <c r="G70" s="3">
        <f>VLOOKUP(H70,'IA '!$B$2:$BJ$706,9,0)</f>
        <v>0</v>
      </c>
      <c r="H70" s="1">
        <v>1210641</v>
      </c>
      <c r="I70" s="7">
        <v>267500</v>
      </c>
      <c r="J70" s="180">
        <f>VLOOKUP(H70,'IA '!$B$2:$BJ$706,59,0)</f>
        <v>267500</v>
      </c>
      <c r="K70" s="180">
        <f>VLOOKUP(H70,'IA '!$B$2:$BJ$706,60,0)</f>
        <v>274160.75</v>
      </c>
      <c r="L70" s="180">
        <f>VLOOKUP(H70,'IA '!$B$2:$BJ$706,61,0)</f>
        <v>274160.75</v>
      </c>
      <c r="M70" s="184">
        <f t="shared" si="1"/>
        <v>0</v>
      </c>
      <c r="N70" s="235"/>
      <c r="O70" s="242"/>
      <c r="P70" s="242"/>
      <c r="Q70" s="235"/>
    </row>
    <row r="71" spans="1:17" x14ac:dyDescent="0.25">
      <c r="A71" s="2">
        <v>71210650</v>
      </c>
      <c r="B71">
        <v>10</v>
      </c>
      <c r="C71" t="s">
        <v>148</v>
      </c>
      <c r="D71" t="s">
        <v>27</v>
      </c>
      <c r="E71" s="7">
        <v>138555</v>
      </c>
      <c r="F71" s="3" t="s">
        <v>149</v>
      </c>
      <c r="G71" s="3">
        <f>VLOOKUP(H71,'IA '!$B$2:$BJ$706,9,0)</f>
        <v>0</v>
      </c>
      <c r="H71" s="1">
        <v>1210650</v>
      </c>
      <c r="I71" s="7">
        <v>200000</v>
      </c>
      <c r="J71" s="180">
        <f>VLOOKUP(H71,'IA '!$B$2:$BJ$706,59,0)</f>
        <v>138555</v>
      </c>
      <c r="K71" s="180">
        <f>VLOOKUP(H71,'IA '!$B$2:$BJ$706,60,0)</f>
        <v>138555</v>
      </c>
      <c r="L71" s="180">
        <f>VLOOKUP(H71,'IA '!$B$2:$BJ$706,61,0)</f>
        <v>138555</v>
      </c>
      <c r="M71" s="184">
        <f t="shared" si="1"/>
        <v>0</v>
      </c>
      <c r="N71" s="235"/>
      <c r="O71" s="242"/>
      <c r="P71" s="242"/>
      <c r="Q71" s="235"/>
    </row>
    <row r="72" spans="1:17" x14ac:dyDescent="0.25">
      <c r="A72" s="2">
        <v>71210652</v>
      </c>
      <c r="B72">
        <v>10</v>
      </c>
      <c r="C72" t="s">
        <v>150</v>
      </c>
      <c r="D72" t="s">
        <v>27</v>
      </c>
      <c r="E72" s="7">
        <v>315000</v>
      </c>
      <c r="F72" s="3" t="s">
        <v>54</v>
      </c>
      <c r="G72" s="3">
        <f>VLOOKUP(H72,'IA '!$B$2:$BJ$706,9,0)</f>
        <v>0</v>
      </c>
      <c r="H72" s="1">
        <v>1210652</v>
      </c>
      <c r="I72" s="7">
        <v>315000</v>
      </c>
      <c r="J72" s="180">
        <f>VLOOKUP(H72,'IA '!$B$2:$BJ$706,59,0)</f>
        <v>315000</v>
      </c>
      <c r="K72" s="180">
        <f>VLOOKUP(H72,'IA '!$B$2:$BJ$706,60,0)</f>
        <v>315000</v>
      </c>
      <c r="L72" s="180">
        <f>VLOOKUP(H72,'IA '!$B$2:$BJ$706,61,0)</f>
        <v>315000</v>
      </c>
      <c r="M72" s="184">
        <f t="shared" si="1"/>
        <v>0</v>
      </c>
      <c r="N72" s="235"/>
      <c r="O72" s="242"/>
      <c r="P72" s="242"/>
      <c r="Q72" s="235"/>
    </row>
    <row r="73" spans="1:17" x14ac:dyDescent="0.25">
      <c r="A73" s="2">
        <v>71210653</v>
      </c>
      <c r="B73">
        <v>10</v>
      </c>
      <c r="C73" t="s">
        <v>151</v>
      </c>
      <c r="D73" t="s">
        <v>27</v>
      </c>
      <c r="E73" s="7">
        <v>0</v>
      </c>
      <c r="F73" s="3" t="s">
        <v>48</v>
      </c>
      <c r="G73" s="3">
        <f>VLOOKUP(H73,'IA '!$B$2:$BJ$706,9,0)</f>
        <v>0</v>
      </c>
      <c r="H73" s="1">
        <v>1210653</v>
      </c>
      <c r="I73" s="7">
        <v>552200</v>
      </c>
      <c r="J73" s="180">
        <f>VLOOKUP(H73,'IA '!$B$2:$BJ$706,59,0)</f>
        <v>0</v>
      </c>
      <c r="K73" s="180">
        <f>VLOOKUP(H73,'IA '!$B$2:$BJ$706,60,0)</f>
        <v>0</v>
      </c>
      <c r="L73" s="180">
        <f>VLOOKUP(H73,'IA '!$B$2:$BJ$706,61,0)</f>
        <v>0</v>
      </c>
      <c r="M73" s="184">
        <f t="shared" si="1"/>
        <v>0</v>
      </c>
      <c r="N73" s="240" t="s">
        <v>152</v>
      </c>
      <c r="O73" s="242"/>
      <c r="P73" s="242"/>
      <c r="Q73" s="235"/>
    </row>
    <row r="74" spans="1:17" x14ac:dyDescent="0.25">
      <c r="A74" s="2">
        <v>71210655</v>
      </c>
      <c r="B74">
        <v>10</v>
      </c>
      <c r="C74" t="s">
        <v>153</v>
      </c>
      <c r="D74" t="s">
        <v>27</v>
      </c>
      <c r="E74" s="7">
        <v>9300000</v>
      </c>
      <c r="F74" s="3" t="s">
        <v>129</v>
      </c>
      <c r="G74" s="3">
        <f>VLOOKUP(H74,'IA '!$B$2:$BJ$706,9,0)</f>
        <v>0</v>
      </c>
      <c r="H74" s="1">
        <v>1210655</v>
      </c>
      <c r="I74" s="7">
        <v>9000000</v>
      </c>
      <c r="J74" s="180">
        <f>VLOOKUP(H74,'IA '!$B$2:$BJ$706,59,0)</f>
        <v>9300000</v>
      </c>
      <c r="K74" s="180">
        <f>VLOOKUP(H74,'IA '!$B$2:$BJ$706,60,0)</f>
        <v>9672000</v>
      </c>
      <c r="L74" s="180">
        <f>VLOOKUP(H74,'IA '!$B$2:$BJ$706,61,0)</f>
        <v>9672000</v>
      </c>
      <c r="M74" s="184">
        <f t="shared" si="1"/>
        <v>0</v>
      </c>
      <c r="N74" s="235" t="s">
        <v>154</v>
      </c>
      <c r="O74" s="242"/>
      <c r="P74" s="242"/>
      <c r="Q74" s="235"/>
    </row>
    <row r="75" spans="1:17" x14ac:dyDescent="0.25">
      <c r="A75" s="2">
        <v>71210661</v>
      </c>
      <c r="B75">
        <v>10</v>
      </c>
      <c r="C75" t="s">
        <v>155</v>
      </c>
      <c r="D75" t="s">
        <v>27</v>
      </c>
      <c r="E75" s="7">
        <v>200000</v>
      </c>
      <c r="F75" s="3" t="s">
        <v>156</v>
      </c>
      <c r="G75" s="3">
        <f>VLOOKUP(H75,'IA '!$B$2:$BJ$706,9,0)</f>
        <v>0</v>
      </c>
      <c r="H75" s="1">
        <v>1210661</v>
      </c>
      <c r="I75" s="7">
        <v>200000</v>
      </c>
      <c r="J75" s="180">
        <f>VLOOKUP(H75,'IA '!$B$2:$BJ$706,59,0)</f>
        <v>200000</v>
      </c>
      <c r="K75" s="180">
        <f>VLOOKUP(H75,'IA '!$B$2:$BJ$706,60,0)</f>
        <v>200000</v>
      </c>
      <c r="L75" s="180">
        <f>VLOOKUP(H75,'IA '!$B$2:$BJ$706,61,0)</f>
        <v>200000</v>
      </c>
      <c r="M75" s="184">
        <f t="shared" si="1"/>
        <v>0</v>
      </c>
      <c r="N75" s="235"/>
      <c r="O75" s="242"/>
      <c r="P75" s="242"/>
      <c r="Q75" s="235"/>
    </row>
    <row r="76" spans="1:17" x14ac:dyDescent="0.25">
      <c r="A76" s="2">
        <v>71210666</v>
      </c>
      <c r="B76">
        <v>10</v>
      </c>
      <c r="C76" t="s">
        <v>157</v>
      </c>
      <c r="D76" t="s">
        <v>27</v>
      </c>
      <c r="E76" s="7">
        <v>200000</v>
      </c>
      <c r="F76" s="3"/>
      <c r="G76" s="3">
        <f>VLOOKUP(H76,'IA '!$B$2:$BJ$706,9,0)</f>
        <v>0</v>
      </c>
      <c r="H76" s="1">
        <v>1210666</v>
      </c>
      <c r="I76" s="7">
        <v>200000</v>
      </c>
      <c r="J76" s="180">
        <f>VLOOKUP(H76,'IA '!$B$2:$BJ$706,59,0)</f>
        <v>200000</v>
      </c>
      <c r="K76" s="180">
        <f>VLOOKUP(H76,'IA '!$B$2:$BJ$706,60,0)</f>
        <v>204000</v>
      </c>
      <c r="L76" s="180">
        <f>VLOOKUP(H76,'IA '!$B$2:$BJ$706,61,0)</f>
        <v>204000</v>
      </c>
      <c r="M76" s="184">
        <f t="shared" si="1"/>
        <v>0</v>
      </c>
      <c r="N76" s="235"/>
      <c r="O76" s="242"/>
      <c r="P76" s="242"/>
      <c r="Q76" s="235"/>
    </row>
    <row r="77" spans="1:17" x14ac:dyDescent="0.25">
      <c r="A77" s="2">
        <v>71210667</v>
      </c>
      <c r="B77">
        <v>10</v>
      </c>
      <c r="C77" t="s">
        <v>158</v>
      </c>
      <c r="D77" t="s">
        <v>27</v>
      </c>
      <c r="E77" s="7">
        <v>100000</v>
      </c>
      <c r="F77" s="3"/>
      <c r="G77" s="3">
        <f>VLOOKUP(H77,'IA '!$B$2:$BJ$706,9,0)</f>
        <v>0</v>
      </c>
      <c r="H77" s="1">
        <v>1210667</v>
      </c>
      <c r="I77" s="7">
        <v>100000</v>
      </c>
      <c r="J77" s="180">
        <f>VLOOKUP(H77,'IA '!$B$2:$BJ$706,59,0)</f>
        <v>100000</v>
      </c>
      <c r="K77" s="180">
        <f>VLOOKUP(H77,'IA '!$B$2:$BJ$706,60,0)</f>
        <v>100000</v>
      </c>
      <c r="L77" s="180">
        <f>VLOOKUP(H77,'IA '!$B$2:$BJ$706,61,0)</f>
        <v>100000</v>
      </c>
      <c r="M77" s="184">
        <f t="shared" si="1"/>
        <v>0</v>
      </c>
      <c r="N77" s="235"/>
      <c r="O77" s="242"/>
      <c r="P77" s="242"/>
      <c r="Q77" s="235"/>
    </row>
    <row r="78" spans="1:17" x14ac:dyDescent="0.25">
      <c r="A78" s="2">
        <v>71210668</v>
      </c>
      <c r="B78">
        <v>10</v>
      </c>
      <c r="C78" t="s">
        <v>159</v>
      </c>
      <c r="D78" t="s">
        <v>27</v>
      </c>
      <c r="E78" s="7">
        <v>828825</v>
      </c>
      <c r="F78" s="3"/>
      <c r="G78" s="3">
        <f>VLOOKUP(H78,'IA '!$B$2:$BJ$706,9,0)</f>
        <v>0</v>
      </c>
      <c r="H78" s="1">
        <v>1210668</v>
      </c>
      <c r="I78" s="7">
        <v>828825</v>
      </c>
      <c r="J78" s="180">
        <f>VLOOKUP(H78,'IA '!$B$2:$BJ$706,59,0)</f>
        <v>828825</v>
      </c>
      <c r="K78" s="180">
        <f>VLOOKUP(H78,'IA '!$B$2:$BJ$706,60,0)</f>
        <v>859578</v>
      </c>
      <c r="L78" s="180">
        <f>VLOOKUP(H78,'IA '!$B$2:$BJ$706,61,0)</f>
        <v>859578</v>
      </c>
      <c r="M78" s="184">
        <f t="shared" si="1"/>
        <v>0</v>
      </c>
      <c r="N78" s="235"/>
      <c r="O78" s="242"/>
      <c r="P78" s="242"/>
      <c r="Q78" s="235"/>
    </row>
    <row r="79" spans="1:17" x14ac:dyDescent="0.25">
      <c r="A79" s="2">
        <v>71210669</v>
      </c>
      <c r="B79">
        <v>10</v>
      </c>
      <c r="C79" t="s">
        <v>160</v>
      </c>
      <c r="D79" t="s">
        <v>27</v>
      </c>
      <c r="E79" s="7">
        <v>40000</v>
      </c>
      <c r="F79" s="3"/>
      <c r="G79" s="3">
        <f>VLOOKUP(H79,'IA '!$B$2:$BJ$706,9,0)</f>
        <v>0</v>
      </c>
      <c r="H79" s="1">
        <v>1210669</v>
      </c>
      <c r="I79" s="7">
        <v>40000</v>
      </c>
      <c r="J79" s="180">
        <f>VLOOKUP(H79,'IA '!$B$2:$BJ$706,59,0)</f>
        <v>40000</v>
      </c>
      <c r="K79" s="180">
        <f>VLOOKUP(H79,'IA '!$B$2:$BJ$706,60,0)</f>
        <v>40000</v>
      </c>
      <c r="L79" s="180">
        <f>VLOOKUP(H79,'IA '!$B$2:$BJ$706,61,0)</f>
        <v>40000</v>
      </c>
      <c r="M79" s="184">
        <f t="shared" si="1"/>
        <v>0</v>
      </c>
      <c r="N79" s="235"/>
      <c r="O79" s="242"/>
      <c r="P79" s="242"/>
      <c r="Q79" s="235"/>
    </row>
    <row r="80" spans="1:17" x14ac:dyDescent="0.25">
      <c r="A80" s="2">
        <v>71210670</v>
      </c>
      <c r="B80">
        <v>10</v>
      </c>
      <c r="C80" t="s">
        <v>161</v>
      </c>
      <c r="D80" t="s">
        <v>27</v>
      </c>
      <c r="E80" s="7">
        <v>851000</v>
      </c>
      <c r="F80" s="3"/>
      <c r="G80" s="3">
        <f>VLOOKUP(H80,'IA '!$B$2:$BJ$706,9,0)</f>
        <v>0</v>
      </c>
      <c r="H80" s="1">
        <v>1210670</v>
      </c>
      <c r="I80" s="7">
        <v>851000</v>
      </c>
      <c r="J80" s="180">
        <f>VLOOKUP(H80,'IA '!$B$2:$BJ$706,59,0)</f>
        <v>851000</v>
      </c>
      <c r="K80" s="180">
        <f>VLOOKUP(H80,'IA '!$B$2:$BJ$706,60,0)</f>
        <v>883040</v>
      </c>
      <c r="L80" s="180">
        <f>VLOOKUP(H80,'IA '!$B$2:$BJ$706,61,0)</f>
        <v>883040</v>
      </c>
      <c r="M80" s="184">
        <f t="shared" si="1"/>
        <v>0</v>
      </c>
      <c r="N80" s="235"/>
      <c r="O80" s="242"/>
      <c r="P80" s="242"/>
      <c r="Q80" s="235"/>
    </row>
    <row r="81" spans="1:17" x14ac:dyDescent="0.25">
      <c r="A81" s="2">
        <v>71211185</v>
      </c>
      <c r="B81">
        <v>10</v>
      </c>
      <c r="C81" t="s">
        <v>162</v>
      </c>
      <c r="D81" t="s">
        <v>27</v>
      </c>
      <c r="E81" s="7">
        <v>900055</v>
      </c>
      <c r="F81" s="3" t="s">
        <v>163</v>
      </c>
      <c r="G81" s="3">
        <f>VLOOKUP(H81,'IA '!$B$2:$BJ$706,9,0)</f>
        <v>0</v>
      </c>
      <c r="H81" s="1">
        <v>1211185</v>
      </c>
      <c r="I81" s="7">
        <v>1264303.49</v>
      </c>
      <c r="J81" s="180">
        <f>VLOOKUP(H81,'IA '!$B$2:$BJ$706,59,0)</f>
        <v>900055</v>
      </c>
      <c r="K81" s="180">
        <f>VLOOKUP(H81,'IA '!$B$2:$BJ$706,60,0)</f>
        <v>936057.20000000007</v>
      </c>
      <c r="L81" s="180">
        <f>VLOOKUP(H81,'IA '!$B$2:$BJ$706,61,0)</f>
        <v>1300303.56</v>
      </c>
      <c r="M81" s="184">
        <f t="shared" si="1"/>
        <v>0</v>
      </c>
      <c r="N81" s="235"/>
      <c r="O81" s="242"/>
      <c r="P81" s="242"/>
      <c r="Q81" s="235"/>
    </row>
    <row r="82" spans="1:17" x14ac:dyDescent="0.25">
      <c r="A82" s="2">
        <v>71211186</v>
      </c>
      <c r="B82">
        <v>10</v>
      </c>
      <c r="C82" t="s">
        <v>164</v>
      </c>
      <c r="D82" t="s">
        <v>27</v>
      </c>
      <c r="E82" s="7">
        <v>32186</v>
      </c>
      <c r="F82" s="3" t="s">
        <v>163</v>
      </c>
      <c r="G82" s="3">
        <f>VLOOKUP(H82,'IA '!$B$2:$BJ$706,9,0)</f>
        <v>0</v>
      </c>
      <c r="H82" s="1">
        <v>1211186</v>
      </c>
      <c r="I82" s="7">
        <v>1908531.19</v>
      </c>
      <c r="J82" s="180">
        <f>VLOOKUP(H82,'IA '!$B$2:$BJ$706,59,0)</f>
        <v>32186</v>
      </c>
      <c r="K82" s="180">
        <f>VLOOKUP(H82,'IA '!$B$2:$BJ$706,60,0)</f>
        <v>32186</v>
      </c>
      <c r="L82" s="180">
        <f>VLOOKUP(H82,'IA '!$B$2:$BJ$706,61,0)</f>
        <v>1908531.06</v>
      </c>
      <c r="M82" s="184">
        <f t="shared" si="1"/>
        <v>0</v>
      </c>
      <c r="N82" s="235"/>
      <c r="O82" s="242"/>
      <c r="P82" s="242"/>
      <c r="Q82" s="235"/>
    </row>
    <row r="83" spans="1:17" x14ac:dyDescent="0.25">
      <c r="A83" s="2">
        <v>71211195</v>
      </c>
      <c r="B83">
        <v>10</v>
      </c>
      <c r="C83" t="s">
        <v>165</v>
      </c>
      <c r="D83" t="s">
        <v>27</v>
      </c>
      <c r="E83" s="7">
        <v>30000</v>
      </c>
      <c r="F83" s="3" t="s">
        <v>166</v>
      </c>
      <c r="G83" s="3">
        <f>VLOOKUP(H83,'IA '!$B$2:$BJ$706,9,0)</f>
        <v>0</v>
      </c>
      <c r="H83" s="1">
        <v>1211195</v>
      </c>
      <c r="I83" s="7">
        <v>266988.79999999999</v>
      </c>
      <c r="J83" s="180">
        <f>VLOOKUP(H83,'IA '!$B$2:$BJ$706,59,0)</f>
        <v>30000</v>
      </c>
      <c r="K83" s="180">
        <f>VLOOKUP(H83,'IA '!$B$2:$BJ$706,60,0)</f>
        <v>30000</v>
      </c>
      <c r="L83" s="180">
        <f>VLOOKUP(H83,'IA '!$B$2:$BJ$706,61,0)</f>
        <v>32136.3</v>
      </c>
      <c r="M83" s="184">
        <f t="shared" si="1"/>
        <v>0</v>
      </c>
      <c r="N83" s="235"/>
      <c r="O83" s="242"/>
      <c r="P83" s="242"/>
      <c r="Q83" s="235"/>
    </row>
    <row r="84" spans="1:17" x14ac:dyDescent="0.25">
      <c r="A84" s="2">
        <v>71220004</v>
      </c>
      <c r="B84">
        <v>10</v>
      </c>
      <c r="C84" t="s">
        <v>167</v>
      </c>
      <c r="D84" t="s">
        <v>27</v>
      </c>
      <c r="E84" s="7">
        <v>42961</v>
      </c>
      <c r="F84" s="3" t="s">
        <v>60</v>
      </c>
      <c r="G84" s="3">
        <f>VLOOKUP(H84,'IA '!$B$2:$BJ$706,9,0)</f>
        <v>0</v>
      </c>
      <c r="H84" s="1">
        <v>1220004</v>
      </c>
      <c r="I84" s="7">
        <v>60000</v>
      </c>
      <c r="J84" s="180">
        <f>VLOOKUP(H84,'IA '!$B$2:$BJ$706,59,0)</f>
        <v>42961</v>
      </c>
      <c r="K84" s="180">
        <f>VLOOKUP(H84,'IA '!$B$2:$BJ$706,60,0)</f>
        <v>42961</v>
      </c>
      <c r="L84" s="180">
        <f>VLOOKUP(H84,'IA '!$B$2:$BJ$706,61,0)</f>
        <v>60000.630000000005</v>
      </c>
      <c r="M84" s="184">
        <f t="shared" si="1"/>
        <v>0</v>
      </c>
      <c r="N84" s="235"/>
      <c r="O84" s="242"/>
      <c r="P84" s="242"/>
      <c r="Q84" s="235"/>
    </row>
    <row r="85" spans="1:17" x14ac:dyDescent="0.25">
      <c r="A85" s="2">
        <v>71220006</v>
      </c>
      <c r="B85">
        <v>10</v>
      </c>
      <c r="C85" t="s">
        <v>168</v>
      </c>
      <c r="D85" t="s">
        <v>27</v>
      </c>
      <c r="E85" s="7">
        <v>0</v>
      </c>
      <c r="F85" s="3" t="s">
        <v>86</v>
      </c>
      <c r="G85" s="3">
        <f>VLOOKUP(H85,'IA '!$B$2:$BJ$706,9,0)</f>
        <v>0</v>
      </c>
      <c r="H85" s="1">
        <v>1220006</v>
      </c>
      <c r="I85" s="7">
        <v>144720.00000000003</v>
      </c>
      <c r="J85" s="180">
        <f>VLOOKUP(H85,'IA '!$B$2:$BJ$706,59,0)</f>
        <v>0</v>
      </c>
      <c r="K85" s="180">
        <f>VLOOKUP(H85,'IA '!$B$2:$BJ$706,60,0)</f>
        <v>0</v>
      </c>
      <c r="L85" s="180">
        <f>VLOOKUP(H85,'IA '!$B$2:$BJ$706,61,0)</f>
        <v>225181.04</v>
      </c>
      <c r="M85" s="184">
        <f t="shared" si="1"/>
        <v>0</v>
      </c>
      <c r="N85" s="235"/>
      <c r="O85" s="242"/>
      <c r="P85" s="242"/>
      <c r="Q85" s="235"/>
    </row>
    <row r="86" spans="1:17" x14ac:dyDescent="0.25">
      <c r="A86" s="2">
        <v>71221068</v>
      </c>
      <c r="B86">
        <v>10</v>
      </c>
      <c r="C86" t="s">
        <v>169</v>
      </c>
      <c r="D86" t="s">
        <v>27</v>
      </c>
      <c r="E86" s="7">
        <v>330123</v>
      </c>
      <c r="F86" s="3" t="s">
        <v>170</v>
      </c>
      <c r="G86" s="3">
        <f>VLOOKUP(H86,'IA '!$B$2:$BJ$706,9,0)</f>
        <v>0</v>
      </c>
      <c r="H86" s="1">
        <v>1221068</v>
      </c>
      <c r="I86" s="7">
        <v>290122.56000000006</v>
      </c>
      <c r="J86" s="180">
        <f>VLOOKUP(H86,'IA '!$B$2:$BJ$706,59,0)</f>
        <v>330123</v>
      </c>
      <c r="K86" s="180">
        <f>VLOOKUP(H86,'IA '!$B$2:$BJ$706,60,0)</f>
        <v>330123</v>
      </c>
      <c r="L86" s="180">
        <f>VLOOKUP(H86,'IA '!$B$2:$BJ$706,61,0)</f>
        <v>330123</v>
      </c>
      <c r="M86" s="184">
        <f t="shared" si="1"/>
        <v>0</v>
      </c>
      <c r="N86" s="235"/>
      <c r="O86" s="242"/>
      <c r="P86" s="242"/>
      <c r="Q86" s="235"/>
    </row>
    <row r="87" spans="1:17" x14ac:dyDescent="0.25">
      <c r="A87" s="2">
        <v>71221073</v>
      </c>
      <c r="B87">
        <v>10</v>
      </c>
      <c r="C87" t="s">
        <v>171</v>
      </c>
      <c r="D87" t="s">
        <v>27</v>
      </c>
      <c r="E87" s="7">
        <v>50000</v>
      </c>
      <c r="F87" s="3" t="s">
        <v>54</v>
      </c>
      <c r="G87" s="3">
        <f>VLOOKUP(H87,'IA '!$B$2:$BJ$706,9,0)</f>
        <v>0</v>
      </c>
      <c r="H87" s="1">
        <v>1221073</v>
      </c>
      <c r="I87" s="7">
        <v>50000</v>
      </c>
      <c r="J87" s="180">
        <f>VLOOKUP(H87,'IA '!$B$2:$BJ$706,59,0)</f>
        <v>50000</v>
      </c>
      <c r="K87" s="180">
        <f>VLOOKUP(H87,'IA '!$B$2:$BJ$706,60,0)</f>
        <v>50000</v>
      </c>
      <c r="L87" s="180">
        <f>VLOOKUP(H87,'IA '!$B$2:$BJ$706,61,0)</f>
        <v>50000</v>
      </c>
      <c r="M87" s="184">
        <f t="shared" si="1"/>
        <v>0</v>
      </c>
      <c r="N87" s="235"/>
      <c r="O87" s="242"/>
      <c r="P87" s="242"/>
      <c r="Q87" s="235"/>
    </row>
    <row r="88" spans="1:17" x14ac:dyDescent="0.25">
      <c r="A88" s="2">
        <v>71221074</v>
      </c>
      <c r="B88">
        <v>10</v>
      </c>
      <c r="C88" t="s">
        <v>172</v>
      </c>
      <c r="D88" t="s">
        <v>27</v>
      </c>
      <c r="E88" s="7">
        <v>300000</v>
      </c>
      <c r="F88" s="3" t="s">
        <v>173</v>
      </c>
      <c r="G88" s="3">
        <f>VLOOKUP(H88,'IA '!$B$2:$BJ$706,9,0)</f>
        <v>0</v>
      </c>
      <c r="H88" s="1">
        <v>1221074</v>
      </c>
      <c r="I88" s="7">
        <v>300000</v>
      </c>
      <c r="J88" s="180">
        <f>VLOOKUP(H88,'IA '!$B$2:$BJ$706,59,0)</f>
        <v>300000</v>
      </c>
      <c r="K88" s="180">
        <f>VLOOKUP(H88,'IA '!$B$2:$BJ$706,60,0)</f>
        <v>306000</v>
      </c>
      <c r="L88" s="180">
        <f>VLOOKUP(H88,'IA '!$B$2:$BJ$706,61,0)</f>
        <v>306000</v>
      </c>
      <c r="M88" s="184">
        <f t="shared" si="1"/>
        <v>0</v>
      </c>
      <c r="N88" s="235"/>
      <c r="O88" s="242"/>
      <c r="P88" s="242"/>
      <c r="Q88" s="235"/>
    </row>
    <row r="89" spans="1:17" x14ac:dyDescent="0.25">
      <c r="A89" s="2">
        <v>71221075</v>
      </c>
      <c r="B89">
        <v>10</v>
      </c>
      <c r="C89" t="s">
        <v>174</v>
      </c>
      <c r="D89" t="s">
        <v>27</v>
      </c>
      <c r="E89" s="7">
        <v>1800000</v>
      </c>
      <c r="F89" s="3"/>
      <c r="G89" s="3">
        <f>VLOOKUP(H89,'IA '!$B$2:$BJ$706,9,0)</f>
        <v>0</v>
      </c>
      <c r="H89" s="1">
        <v>1221075</v>
      </c>
      <c r="I89" s="7">
        <v>1800000</v>
      </c>
      <c r="J89" s="180">
        <f>VLOOKUP(H89,'IA '!$B$2:$BJ$706,59,0)</f>
        <v>1800000</v>
      </c>
      <c r="K89" s="180">
        <f>VLOOKUP(H89,'IA '!$B$2:$BJ$706,60,0)</f>
        <v>1868000</v>
      </c>
      <c r="L89" s="180">
        <f>VLOOKUP(H89,'IA '!$B$2:$BJ$706,61,0)</f>
        <v>1868000</v>
      </c>
      <c r="M89" s="184">
        <f t="shared" si="1"/>
        <v>0</v>
      </c>
      <c r="N89" s="235"/>
      <c r="O89" s="242"/>
      <c r="P89" s="242"/>
      <c r="Q89" s="235"/>
    </row>
    <row r="90" spans="1:17" x14ac:dyDescent="0.25">
      <c r="A90" s="2">
        <v>71221078</v>
      </c>
      <c r="B90">
        <v>10</v>
      </c>
      <c r="C90" t="s">
        <v>175</v>
      </c>
      <c r="D90" t="s">
        <v>27</v>
      </c>
      <c r="E90" s="7">
        <v>600000</v>
      </c>
      <c r="F90" s="3"/>
      <c r="G90" s="3">
        <f>VLOOKUP(H90,'IA '!$B$2:$BJ$706,9,0)</f>
        <v>0</v>
      </c>
      <c r="H90" s="1">
        <v>1221078</v>
      </c>
      <c r="I90" s="7">
        <v>600000</v>
      </c>
      <c r="J90" s="180">
        <f>VLOOKUP(H90,'IA '!$B$2:$BJ$706,59,0)</f>
        <v>600000</v>
      </c>
      <c r="K90" s="180">
        <f>VLOOKUP(H90,'IA '!$B$2:$BJ$706,60,0)</f>
        <v>612000</v>
      </c>
      <c r="L90" s="180">
        <f>VLOOKUP(H90,'IA '!$B$2:$BJ$706,61,0)</f>
        <v>612000</v>
      </c>
      <c r="M90" s="184">
        <f t="shared" si="1"/>
        <v>0</v>
      </c>
      <c r="N90" s="235"/>
      <c r="O90" s="242"/>
      <c r="P90" s="242"/>
      <c r="Q90" s="235"/>
    </row>
    <row r="91" spans="1:17" x14ac:dyDescent="0.25">
      <c r="A91" s="2">
        <v>71320003</v>
      </c>
      <c r="B91">
        <v>10</v>
      </c>
      <c r="C91" t="s">
        <v>176</v>
      </c>
      <c r="D91" t="s">
        <v>27</v>
      </c>
      <c r="E91" s="7">
        <v>2783500</v>
      </c>
      <c r="F91" s="3" t="s">
        <v>177</v>
      </c>
      <c r="G91" s="3">
        <f>VLOOKUP(H91,'IA '!$B$2:$BJ$706,9,0)</f>
        <v>0</v>
      </c>
      <c r="H91" s="1">
        <v>1320003</v>
      </c>
      <c r="I91" s="7">
        <v>2692000</v>
      </c>
      <c r="J91" s="180">
        <f>VLOOKUP(H91,'IA '!$B$2:$BJ$706,59,0)</f>
        <v>2783500</v>
      </c>
      <c r="K91" s="180">
        <f>VLOOKUP(H91,'IA '!$B$2:$BJ$706,60,0)</f>
        <v>2882520</v>
      </c>
      <c r="L91" s="180">
        <f>VLOOKUP(H91,'IA '!$B$2:$BJ$706,61,0)</f>
        <v>2882520</v>
      </c>
      <c r="M91" s="184">
        <f t="shared" si="1"/>
        <v>0</v>
      </c>
      <c r="N91" s="235"/>
      <c r="O91" s="242"/>
      <c r="P91" s="242"/>
      <c r="Q91" s="235"/>
    </row>
    <row r="92" spans="1:17" x14ac:dyDescent="0.25">
      <c r="A92" s="2">
        <v>71420056</v>
      </c>
      <c r="B92">
        <v>10</v>
      </c>
      <c r="C92" t="s">
        <v>178</v>
      </c>
      <c r="D92" t="s">
        <v>27</v>
      </c>
      <c r="E92" s="7">
        <v>452079</v>
      </c>
      <c r="F92" s="3" t="s">
        <v>110</v>
      </c>
      <c r="G92" s="3">
        <f>VLOOKUP(H92,'IA '!$B$2:$BJ$706,9,0)</f>
        <v>0</v>
      </c>
      <c r="H92" s="1">
        <v>1420056</v>
      </c>
      <c r="I92" s="7">
        <v>2538000</v>
      </c>
      <c r="J92" s="180">
        <f>VLOOKUP(H92,'IA '!$B$2:$BJ$706,59,0)</f>
        <v>452079</v>
      </c>
      <c r="K92" s="180">
        <f>VLOOKUP(H92,'IA '!$B$2:$BJ$706,60,0)</f>
        <v>452079</v>
      </c>
      <c r="L92" s="180">
        <f>VLOOKUP(H92,'IA '!$B$2:$BJ$706,61,0)</f>
        <v>2999999.89</v>
      </c>
      <c r="M92" s="184">
        <f t="shared" si="1"/>
        <v>0</v>
      </c>
      <c r="N92" s="235"/>
      <c r="O92" s="242"/>
      <c r="P92" s="242"/>
      <c r="Q92" s="235"/>
    </row>
    <row r="93" spans="1:17" x14ac:dyDescent="0.25">
      <c r="A93" s="2">
        <v>71420057</v>
      </c>
      <c r="B93">
        <v>10</v>
      </c>
      <c r="C93" t="s">
        <v>179</v>
      </c>
      <c r="D93" t="s">
        <v>27</v>
      </c>
      <c r="E93" s="7">
        <v>2157120</v>
      </c>
      <c r="F93" s="3"/>
      <c r="G93" s="3">
        <f>VLOOKUP(H93,'IA '!$B$2:$BJ$706,9,0)</f>
        <v>0</v>
      </c>
      <c r="H93" s="1">
        <v>1420057</v>
      </c>
      <c r="I93" s="7">
        <v>2157120</v>
      </c>
      <c r="J93" s="180">
        <f>VLOOKUP(H93,'IA '!$B$2:$BJ$706,59,0)</f>
        <v>2157120</v>
      </c>
      <c r="K93" s="180">
        <f>VLOOKUP(H93,'IA '!$B$2:$BJ$706,60,0)</f>
        <v>2246640.48</v>
      </c>
      <c r="L93" s="180">
        <f>VLOOKUP(H93,'IA '!$B$2:$BJ$706,61,0)</f>
        <v>2246640.48</v>
      </c>
      <c r="M93" s="184">
        <f t="shared" si="1"/>
        <v>0</v>
      </c>
      <c r="N93" s="235"/>
      <c r="O93" s="242"/>
      <c r="P93" s="242"/>
      <c r="Q93" s="235"/>
    </row>
    <row r="94" spans="1:17" x14ac:dyDescent="0.25">
      <c r="A94" s="2">
        <v>71420058</v>
      </c>
      <c r="B94">
        <v>10</v>
      </c>
      <c r="C94" t="s">
        <v>180</v>
      </c>
      <c r="D94" t="s">
        <v>27</v>
      </c>
      <c r="E94" s="7">
        <v>700000</v>
      </c>
      <c r="F94" s="3" t="s">
        <v>110</v>
      </c>
      <c r="G94" s="3">
        <f>VLOOKUP(H94,'IA '!$B$2:$BJ$706,9,0)</f>
        <v>0</v>
      </c>
      <c r="H94" s="1">
        <v>1420058</v>
      </c>
      <c r="I94" s="7">
        <v>1300000</v>
      </c>
      <c r="J94" s="180">
        <f>VLOOKUP(H94,'IA '!$B$2:$BJ$706,59,0)</f>
        <v>700000</v>
      </c>
      <c r="K94" s="180">
        <f>VLOOKUP(H94,'IA '!$B$2:$BJ$706,60,0)</f>
        <v>700000</v>
      </c>
      <c r="L94" s="180">
        <f>VLOOKUP(H94,'IA '!$B$2:$BJ$706,61,0)</f>
        <v>2000000</v>
      </c>
      <c r="M94" s="184">
        <f t="shared" si="1"/>
        <v>0</v>
      </c>
      <c r="N94" s="235"/>
      <c r="O94" s="242"/>
      <c r="P94" s="242"/>
      <c r="Q94" s="235"/>
    </row>
    <row r="95" spans="1:17" x14ac:dyDescent="0.25">
      <c r="A95" s="2">
        <v>71421046</v>
      </c>
      <c r="B95">
        <v>10</v>
      </c>
      <c r="C95" t="s">
        <v>181</v>
      </c>
      <c r="D95" t="s">
        <v>27</v>
      </c>
      <c r="E95" s="7">
        <v>202206</v>
      </c>
      <c r="F95" s="3" t="s">
        <v>48</v>
      </c>
      <c r="G95" s="3">
        <f>VLOOKUP(H95,'IA '!$B$2:$BJ$706,9,0)</f>
        <v>0</v>
      </c>
      <c r="H95" s="1">
        <v>1421046</v>
      </c>
      <c r="I95" s="7">
        <v>5426096</v>
      </c>
      <c r="J95" s="180">
        <f>VLOOKUP(H95,'IA '!$B$2:$BJ$706,59,0)</f>
        <v>202206</v>
      </c>
      <c r="K95" s="180">
        <f>VLOOKUP(H95,'IA '!$B$2:$BJ$706,60,0)</f>
        <v>202206</v>
      </c>
      <c r="L95" s="180">
        <f>VLOOKUP(H95,'IA '!$B$2:$BJ$706,61,0)</f>
        <v>5399096.46</v>
      </c>
      <c r="M95" s="184">
        <f t="shared" si="1"/>
        <v>0</v>
      </c>
      <c r="N95" s="235"/>
      <c r="O95" s="242"/>
      <c r="P95" s="242"/>
      <c r="Q95" s="235"/>
    </row>
    <row r="96" spans="1:17" x14ac:dyDescent="0.25">
      <c r="A96" s="2">
        <v>71520028</v>
      </c>
      <c r="B96">
        <v>10</v>
      </c>
      <c r="C96" t="s">
        <v>182</v>
      </c>
      <c r="D96" t="s">
        <v>27</v>
      </c>
      <c r="E96" s="7">
        <v>58000</v>
      </c>
      <c r="F96" s="3"/>
      <c r="G96" s="3">
        <f>VLOOKUP(H96,'IA '!$B$2:$BJ$706,9,0)</f>
        <v>0</v>
      </c>
      <c r="H96" s="1">
        <v>1520028</v>
      </c>
      <c r="I96" s="7">
        <v>58000</v>
      </c>
      <c r="J96" s="180">
        <f>VLOOKUP(H96,'IA '!$B$2:$BJ$706,59,0)</f>
        <v>58000</v>
      </c>
      <c r="K96" s="180">
        <f>VLOOKUP(H96,'IA '!$B$2:$BJ$706,60,0)</f>
        <v>58000</v>
      </c>
      <c r="L96" s="180">
        <f>VLOOKUP(H96,'IA '!$B$2:$BJ$706,61,0)</f>
        <v>58000</v>
      </c>
      <c r="M96" s="184">
        <f t="shared" si="1"/>
        <v>0</v>
      </c>
      <c r="N96" s="235"/>
      <c r="O96" s="242"/>
      <c r="P96" s="242"/>
      <c r="Q96" s="235"/>
    </row>
    <row r="97" spans="1:17" x14ac:dyDescent="0.25">
      <c r="A97" s="2">
        <v>71530165</v>
      </c>
      <c r="B97">
        <v>10</v>
      </c>
      <c r="C97" t="s">
        <v>183</v>
      </c>
      <c r="D97" t="s">
        <v>27</v>
      </c>
      <c r="E97" s="7">
        <v>77000</v>
      </c>
      <c r="F97" s="3"/>
      <c r="G97" s="3">
        <f>VLOOKUP(H97,'IA '!$B$2:$BJ$706,9,0)</f>
        <v>0</v>
      </c>
      <c r="H97" s="1">
        <v>1530165</v>
      </c>
      <c r="I97" s="7">
        <v>77000</v>
      </c>
      <c r="J97" s="180">
        <f>VLOOKUP(H97,'IA '!$B$2:$BJ$706,59,0)</f>
        <v>77000</v>
      </c>
      <c r="K97" s="180">
        <f>VLOOKUP(H97,'IA '!$B$2:$BJ$706,60,0)</f>
        <v>77000</v>
      </c>
      <c r="L97" s="180">
        <f>VLOOKUP(H97,'IA '!$B$2:$BJ$706,61,0)</f>
        <v>77000</v>
      </c>
      <c r="M97" s="184">
        <f t="shared" si="1"/>
        <v>0</v>
      </c>
      <c r="N97" s="235"/>
      <c r="O97" s="242"/>
      <c r="P97" s="242"/>
      <c r="Q97" s="235"/>
    </row>
    <row r="98" spans="1:17" x14ac:dyDescent="0.25">
      <c r="A98" s="2">
        <v>71531019</v>
      </c>
      <c r="B98">
        <v>10</v>
      </c>
      <c r="C98" t="s">
        <v>184</v>
      </c>
      <c r="D98" t="s">
        <v>27</v>
      </c>
      <c r="E98" s="7">
        <v>224160</v>
      </c>
      <c r="F98" s="3" t="s">
        <v>129</v>
      </c>
      <c r="G98" s="3">
        <f>VLOOKUP(H98,'IA '!$B$2:$BJ$706,9,0)</f>
        <v>0</v>
      </c>
      <c r="H98" s="1">
        <v>1531019</v>
      </c>
      <c r="I98" s="7">
        <v>224160</v>
      </c>
      <c r="J98" s="180">
        <f>VLOOKUP(H98,'IA '!$B$2:$BJ$706,59,0)</f>
        <v>224160</v>
      </c>
      <c r="K98" s="180">
        <f>VLOOKUP(H98,'IA '!$B$2:$BJ$706,60,0)</f>
        <v>224160</v>
      </c>
      <c r="L98" s="180">
        <f>VLOOKUP(H98,'IA '!$B$2:$BJ$706,61,0)</f>
        <v>224160</v>
      </c>
      <c r="M98" s="184">
        <f t="shared" si="1"/>
        <v>0</v>
      </c>
      <c r="N98" s="235"/>
      <c r="O98" s="242"/>
      <c r="P98" s="242"/>
      <c r="Q98" s="235"/>
    </row>
    <row r="99" spans="1:17" x14ac:dyDescent="0.25">
      <c r="A99" s="2">
        <v>71531187</v>
      </c>
      <c r="B99">
        <v>10</v>
      </c>
      <c r="C99" t="s">
        <v>185</v>
      </c>
      <c r="D99" t="s">
        <v>27</v>
      </c>
      <c r="E99" s="7">
        <v>1350000</v>
      </c>
      <c r="F99" s="3"/>
      <c r="G99" s="3">
        <f>VLOOKUP(H99,'IA '!$B$2:$BJ$706,9,0)</f>
        <v>0</v>
      </c>
      <c r="H99" s="1">
        <v>1531187</v>
      </c>
      <c r="I99" s="7">
        <v>1350000</v>
      </c>
      <c r="J99" s="180">
        <f>VLOOKUP(H99,'IA '!$B$2:$BJ$706,59,0)</f>
        <v>1350000</v>
      </c>
      <c r="K99" s="180">
        <f>VLOOKUP(H99,'IA '!$B$2:$BJ$706,60,0)</f>
        <v>1398600</v>
      </c>
      <c r="L99" s="180">
        <f>VLOOKUP(H99,'IA '!$B$2:$BJ$706,61,0)</f>
        <v>1398600</v>
      </c>
      <c r="M99" s="184">
        <f t="shared" si="1"/>
        <v>0</v>
      </c>
      <c r="N99" s="235"/>
      <c r="O99" s="242"/>
      <c r="P99" s="242"/>
      <c r="Q99" s="235"/>
    </row>
    <row r="100" spans="1:17" x14ac:dyDescent="0.25">
      <c r="A100" s="2">
        <v>71531190</v>
      </c>
      <c r="B100">
        <v>10</v>
      </c>
      <c r="C100" t="s">
        <v>186</v>
      </c>
      <c r="D100" t="s">
        <v>27</v>
      </c>
      <c r="E100" s="7">
        <v>650000</v>
      </c>
      <c r="F100" s="3"/>
      <c r="G100" s="3">
        <f>VLOOKUP(H100,'IA '!$B$2:$BJ$706,9,0)</f>
        <v>0</v>
      </c>
      <c r="H100" s="1">
        <v>1531190</v>
      </c>
      <c r="I100" s="7">
        <v>650000</v>
      </c>
      <c r="J100" s="180">
        <f>VLOOKUP(H100,'IA '!$B$2:$BJ$706,59,0)</f>
        <v>650000</v>
      </c>
      <c r="K100" s="180">
        <f>VLOOKUP(H100,'IA '!$B$2:$BJ$706,60,0)</f>
        <v>673400</v>
      </c>
      <c r="L100" s="180">
        <f>VLOOKUP(H100,'IA '!$B$2:$BJ$706,61,0)</f>
        <v>673400</v>
      </c>
      <c r="M100" s="184">
        <f t="shared" si="1"/>
        <v>0</v>
      </c>
      <c r="N100" s="235"/>
      <c r="O100" s="242"/>
      <c r="P100" s="242"/>
      <c r="Q100" s="235"/>
    </row>
    <row r="101" spans="1:17" x14ac:dyDescent="0.25">
      <c r="A101" s="2">
        <v>71570013</v>
      </c>
      <c r="B101">
        <v>10</v>
      </c>
      <c r="C101" t="s">
        <v>187</v>
      </c>
      <c r="D101" t="s">
        <v>27</v>
      </c>
      <c r="E101" s="7">
        <v>1560000</v>
      </c>
      <c r="F101" s="3" t="s">
        <v>188</v>
      </c>
      <c r="G101" s="3">
        <f>VLOOKUP(H101,'IA '!$B$2:$BJ$706,9,0)</f>
        <v>0</v>
      </c>
      <c r="H101" s="1">
        <v>1570013</v>
      </c>
      <c r="I101" s="7">
        <v>1560000</v>
      </c>
      <c r="J101" s="180">
        <f>VLOOKUP(H101,'IA '!$B$2:$BJ$706,59,0)</f>
        <v>1560000</v>
      </c>
      <c r="K101" s="180">
        <f>VLOOKUP(H101,'IA '!$B$2:$BJ$706,60,0)</f>
        <v>1560000</v>
      </c>
      <c r="L101" s="180">
        <f>VLOOKUP(H101,'IA '!$B$2:$BJ$706,61,0)</f>
        <v>1560000</v>
      </c>
      <c r="M101" s="184">
        <f t="shared" si="1"/>
        <v>0</v>
      </c>
      <c r="N101" s="235"/>
      <c r="O101" s="242"/>
      <c r="P101" s="242"/>
      <c r="Q101" s="235"/>
    </row>
    <row r="102" spans="1:17" x14ac:dyDescent="0.25">
      <c r="A102" s="2">
        <v>71570018</v>
      </c>
      <c r="B102">
        <v>10</v>
      </c>
      <c r="C102" t="s">
        <v>189</v>
      </c>
      <c r="D102" t="s">
        <v>27</v>
      </c>
      <c r="E102" s="7">
        <v>208000</v>
      </c>
      <c r="F102" s="3" t="s">
        <v>114</v>
      </c>
      <c r="G102" s="3">
        <f>VLOOKUP(H102,'IA '!$B$2:$BJ$706,9,0)</f>
        <v>0</v>
      </c>
      <c r="H102" s="1">
        <v>1570018</v>
      </c>
      <c r="I102" s="7">
        <v>208000</v>
      </c>
      <c r="J102" s="180">
        <f>VLOOKUP(H102,'IA '!$B$2:$BJ$706,59,0)</f>
        <v>208000</v>
      </c>
      <c r="K102" s="180">
        <f>VLOOKUP(H102,'IA '!$B$2:$BJ$706,60,0)</f>
        <v>208000</v>
      </c>
      <c r="L102" s="180">
        <f>VLOOKUP(H102,'IA '!$B$2:$BJ$706,61,0)</f>
        <v>208000</v>
      </c>
      <c r="M102" s="184">
        <f t="shared" si="1"/>
        <v>0</v>
      </c>
      <c r="N102" s="235"/>
      <c r="O102" s="242"/>
      <c r="P102" s="242"/>
      <c r="Q102" s="235"/>
    </row>
    <row r="103" spans="1:17" x14ac:dyDescent="0.25">
      <c r="A103" s="2">
        <v>71570022</v>
      </c>
      <c r="B103">
        <v>10</v>
      </c>
      <c r="C103" t="s">
        <v>190</v>
      </c>
      <c r="D103" t="s">
        <v>27</v>
      </c>
      <c r="E103" s="7">
        <v>5200000</v>
      </c>
      <c r="F103" s="3"/>
      <c r="G103" s="3">
        <f>VLOOKUP(H103,'IA '!$B$2:$BJ$706,9,0)</f>
        <v>0</v>
      </c>
      <c r="H103" s="1">
        <v>1570022</v>
      </c>
      <c r="I103" s="7">
        <v>5200000</v>
      </c>
      <c r="J103" s="180">
        <f>VLOOKUP(H103,'IA '!$B$2:$BJ$706,59,0)</f>
        <v>5200000</v>
      </c>
      <c r="K103" s="180">
        <f>VLOOKUP(H103,'IA '!$B$2:$BJ$706,60,0)</f>
        <v>5387200</v>
      </c>
      <c r="L103" s="180">
        <f>VLOOKUP(H103,'IA '!$B$2:$BJ$706,61,0)</f>
        <v>5387200</v>
      </c>
      <c r="M103" s="184">
        <f t="shared" si="1"/>
        <v>0</v>
      </c>
      <c r="N103" s="235"/>
      <c r="O103" s="242"/>
      <c r="P103" s="242"/>
      <c r="Q103" s="235"/>
    </row>
    <row r="104" spans="1:17" x14ac:dyDescent="0.25">
      <c r="A104" s="2">
        <v>71570023</v>
      </c>
      <c r="B104">
        <v>10</v>
      </c>
      <c r="C104" t="s">
        <v>191</v>
      </c>
      <c r="D104" t="s">
        <v>27</v>
      </c>
      <c r="E104" s="7">
        <v>11440000</v>
      </c>
      <c r="F104" s="3"/>
      <c r="G104" s="3">
        <f>VLOOKUP(H104,'IA '!$B$2:$BJ$706,9,0)</f>
        <v>0</v>
      </c>
      <c r="H104" s="1">
        <v>1570023</v>
      </c>
      <c r="I104" s="7">
        <v>11440000</v>
      </c>
      <c r="J104" s="180">
        <f>VLOOKUP(H104,'IA '!$B$2:$BJ$706,59,0)</f>
        <v>11440000</v>
      </c>
      <c r="K104" s="180">
        <f>VLOOKUP(H104,'IA '!$B$2:$BJ$706,60,0)</f>
        <v>11897600</v>
      </c>
      <c r="L104" s="180">
        <f>VLOOKUP(H104,'IA '!$B$2:$BJ$706,61,0)</f>
        <v>11897600</v>
      </c>
      <c r="M104" s="184">
        <f t="shared" si="1"/>
        <v>0</v>
      </c>
      <c r="N104" s="235"/>
      <c r="O104" s="242"/>
      <c r="P104" s="242"/>
      <c r="Q104" s="235"/>
    </row>
    <row r="105" spans="1:17" x14ac:dyDescent="0.25">
      <c r="A105" s="2">
        <v>71570024</v>
      </c>
      <c r="B105">
        <v>10</v>
      </c>
      <c r="C105" t="s">
        <v>192</v>
      </c>
      <c r="D105" t="s">
        <v>27</v>
      </c>
      <c r="E105" s="7">
        <v>621100</v>
      </c>
      <c r="F105" s="3"/>
      <c r="G105" s="3">
        <f>VLOOKUP(H105,'IA '!$B$2:$BJ$706,9,0)</f>
        <v>0</v>
      </c>
      <c r="H105" s="1">
        <v>1570024</v>
      </c>
      <c r="I105" s="7">
        <v>621100</v>
      </c>
      <c r="J105" s="180">
        <f>VLOOKUP(H105,'IA '!$B$2:$BJ$706,59,0)</f>
        <v>621100</v>
      </c>
      <c r="K105" s="180">
        <f>VLOOKUP(H105,'IA '!$B$2:$BJ$706,60,0)</f>
        <v>621100</v>
      </c>
      <c r="L105" s="180">
        <f>VLOOKUP(H105,'IA '!$B$2:$BJ$706,61,0)</f>
        <v>621100</v>
      </c>
      <c r="M105" s="184">
        <f t="shared" si="1"/>
        <v>0</v>
      </c>
      <c r="N105" s="235"/>
      <c r="O105" s="242"/>
      <c r="P105" s="242"/>
      <c r="Q105" s="235"/>
    </row>
    <row r="106" spans="1:17" x14ac:dyDescent="0.25">
      <c r="A106" s="2">
        <v>71570025</v>
      </c>
      <c r="B106">
        <v>10</v>
      </c>
      <c r="C106" t="s">
        <v>193</v>
      </c>
      <c r="D106" t="s">
        <v>27</v>
      </c>
      <c r="E106" s="7">
        <v>119600</v>
      </c>
      <c r="F106" s="3"/>
      <c r="G106" s="3">
        <f>VLOOKUP(H106,'IA '!$B$2:$BJ$706,9,0)</f>
        <v>0</v>
      </c>
      <c r="H106" s="1">
        <v>1570025</v>
      </c>
      <c r="I106" s="7">
        <v>119600</v>
      </c>
      <c r="J106" s="180">
        <f>VLOOKUP(H106,'IA '!$B$2:$BJ$706,59,0)</f>
        <v>119600</v>
      </c>
      <c r="K106" s="180">
        <f>VLOOKUP(H106,'IA '!$B$2:$BJ$706,60,0)</f>
        <v>119600</v>
      </c>
      <c r="L106" s="180">
        <f>VLOOKUP(H106,'IA '!$B$2:$BJ$706,61,0)</f>
        <v>119600</v>
      </c>
      <c r="M106" s="184">
        <f t="shared" si="1"/>
        <v>0</v>
      </c>
      <c r="N106" s="235"/>
      <c r="O106" s="242"/>
      <c r="P106" s="242"/>
      <c r="Q106" s="235"/>
    </row>
    <row r="107" spans="1:17" x14ac:dyDescent="0.25">
      <c r="A107" s="2">
        <v>71570026</v>
      </c>
      <c r="B107">
        <v>10</v>
      </c>
      <c r="C107" t="s">
        <v>194</v>
      </c>
      <c r="D107" t="s">
        <v>27</v>
      </c>
      <c r="E107" s="7">
        <v>150000</v>
      </c>
      <c r="F107" s="3"/>
      <c r="G107" s="3">
        <f>VLOOKUP(H107,'IA '!$B$2:$BJ$706,9,0)</f>
        <v>0</v>
      </c>
      <c r="H107" s="1">
        <v>1570026</v>
      </c>
      <c r="I107" s="7">
        <v>150000</v>
      </c>
      <c r="J107" s="180">
        <f>VLOOKUP(H107,'IA '!$B$2:$BJ$706,59,0)</f>
        <v>150000</v>
      </c>
      <c r="K107" s="180">
        <f>VLOOKUP(H107,'IA '!$B$2:$BJ$706,60,0)</f>
        <v>150000</v>
      </c>
      <c r="L107" s="180">
        <f>VLOOKUP(H107,'IA '!$B$2:$BJ$706,61,0)</f>
        <v>150000</v>
      </c>
      <c r="M107" s="184">
        <f t="shared" si="1"/>
        <v>0</v>
      </c>
      <c r="N107" s="235"/>
      <c r="O107" s="242"/>
      <c r="P107" s="242"/>
      <c r="Q107" s="235"/>
    </row>
    <row r="108" spans="1:17" x14ac:dyDescent="0.25">
      <c r="A108" s="2">
        <v>71570027</v>
      </c>
      <c r="B108">
        <v>10</v>
      </c>
      <c r="C108" t="s">
        <v>195</v>
      </c>
      <c r="D108" t="s">
        <v>27</v>
      </c>
      <c r="E108" s="7">
        <v>50000</v>
      </c>
      <c r="F108" s="3"/>
      <c r="G108" s="3">
        <f>VLOOKUP(H108,'IA '!$B$2:$BJ$706,9,0)</f>
        <v>0</v>
      </c>
      <c r="H108" s="1">
        <v>1570027</v>
      </c>
      <c r="I108" s="7">
        <v>50000</v>
      </c>
      <c r="J108" s="180">
        <f>VLOOKUP(H108,'IA '!$B$2:$BJ$706,59,0)</f>
        <v>50000</v>
      </c>
      <c r="K108" s="180">
        <f>VLOOKUP(H108,'IA '!$B$2:$BJ$706,60,0)</f>
        <v>50000</v>
      </c>
      <c r="L108" s="180">
        <f>VLOOKUP(H108,'IA '!$B$2:$BJ$706,61,0)</f>
        <v>50000</v>
      </c>
      <c r="M108" s="184">
        <f t="shared" si="1"/>
        <v>0</v>
      </c>
      <c r="N108" s="235"/>
      <c r="O108" s="242"/>
      <c r="P108" s="242"/>
      <c r="Q108" s="235"/>
    </row>
    <row r="109" spans="1:17" x14ac:dyDescent="0.25">
      <c r="A109" s="2">
        <v>71570028</v>
      </c>
      <c r="B109">
        <v>10</v>
      </c>
      <c r="C109" t="s">
        <v>196</v>
      </c>
      <c r="D109" t="s">
        <v>27</v>
      </c>
      <c r="E109" s="7">
        <v>301500</v>
      </c>
      <c r="F109" s="3"/>
      <c r="G109" s="3">
        <f>VLOOKUP(H109,'IA '!$B$2:$BJ$706,9,0)</f>
        <v>0</v>
      </c>
      <c r="H109" s="1">
        <v>1570028</v>
      </c>
      <c r="I109" s="7">
        <v>301500</v>
      </c>
      <c r="J109" s="180">
        <f>VLOOKUP(H109,'IA '!$B$2:$BJ$706,59,0)</f>
        <v>301500</v>
      </c>
      <c r="K109" s="180">
        <f>VLOOKUP(H109,'IA '!$B$2:$BJ$706,60,0)</f>
        <v>301500</v>
      </c>
      <c r="L109" s="180">
        <f>VLOOKUP(H109,'IA '!$B$2:$BJ$706,61,0)</f>
        <v>301500</v>
      </c>
      <c r="M109" s="184">
        <f t="shared" si="1"/>
        <v>0</v>
      </c>
      <c r="N109" s="235"/>
      <c r="O109" s="242"/>
      <c r="P109" s="242"/>
      <c r="Q109" s="235"/>
    </row>
    <row r="110" spans="1:17" x14ac:dyDescent="0.25">
      <c r="A110" s="2">
        <v>71610005</v>
      </c>
      <c r="B110">
        <v>10</v>
      </c>
      <c r="C110" t="s">
        <v>197</v>
      </c>
      <c r="D110" t="s">
        <v>27</v>
      </c>
      <c r="E110" s="7">
        <v>159842</v>
      </c>
      <c r="F110" s="3" t="s">
        <v>48</v>
      </c>
      <c r="G110" s="3">
        <f>VLOOKUP(H110,'IA '!$B$2:$BJ$706,9,0)</f>
        <v>0</v>
      </c>
      <c r="H110" s="1">
        <v>1610005</v>
      </c>
      <c r="I110" s="7">
        <v>1723760</v>
      </c>
      <c r="J110" s="180">
        <f>VLOOKUP(H110,'IA '!$B$2:$BJ$706,59,0)</f>
        <v>159842</v>
      </c>
      <c r="K110" s="180">
        <f>VLOOKUP(H110,'IA '!$B$2:$BJ$706,60,0)</f>
        <v>159842</v>
      </c>
      <c r="L110" s="180">
        <f>VLOOKUP(H110,'IA '!$B$2:$BJ$706,61,0)</f>
        <v>1723760</v>
      </c>
      <c r="M110" s="184">
        <f t="shared" si="1"/>
        <v>0</v>
      </c>
      <c r="N110" s="235"/>
      <c r="O110" s="242"/>
      <c r="P110" s="242"/>
      <c r="Q110" s="235"/>
    </row>
    <row r="111" spans="1:17" x14ac:dyDescent="0.25">
      <c r="A111" s="2">
        <v>71610024</v>
      </c>
      <c r="B111">
        <v>10</v>
      </c>
      <c r="C111" t="s">
        <v>198</v>
      </c>
      <c r="D111" t="s">
        <v>27</v>
      </c>
      <c r="E111" s="7">
        <v>135350</v>
      </c>
      <c r="F111" s="3" t="s">
        <v>86</v>
      </c>
      <c r="G111" s="3">
        <f>VLOOKUP(H111,'IA '!$B$2:$BJ$706,9,0)</f>
        <v>0</v>
      </c>
      <c r="H111" s="1">
        <v>1610024</v>
      </c>
      <c r="I111" s="7">
        <v>184600</v>
      </c>
      <c r="J111" s="180">
        <f>VLOOKUP(H111,'IA '!$B$2:$BJ$706,59,0)</f>
        <v>135350</v>
      </c>
      <c r="K111" s="180">
        <f>VLOOKUP(H111,'IA '!$B$2:$BJ$706,60,0)</f>
        <v>139681.20000000001</v>
      </c>
      <c r="L111" s="180">
        <f>VLOOKUP(H111,'IA '!$B$2:$BJ$706,61,0)</f>
        <v>139681.20000000001</v>
      </c>
      <c r="M111" s="184">
        <f t="shared" si="1"/>
        <v>0</v>
      </c>
      <c r="N111" s="235"/>
      <c r="O111" s="242"/>
      <c r="P111" s="242"/>
      <c r="Q111" s="235"/>
    </row>
    <row r="112" spans="1:17" x14ac:dyDescent="0.25">
      <c r="A112" s="2">
        <v>71610025</v>
      </c>
      <c r="B112">
        <v>10</v>
      </c>
      <c r="C112" t="s">
        <v>199</v>
      </c>
      <c r="D112" t="s">
        <v>27</v>
      </c>
      <c r="E112" s="7">
        <v>143650</v>
      </c>
      <c r="F112" s="3" t="s">
        <v>86</v>
      </c>
      <c r="G112" s="3">
        <f>VLOOKUP(H112,'IA '!$B$2:$BJ$706,9,0)</f>
        <v>0</v>
      </c>
      <c r="H112" s="1">
        <v>1610025</v>
      </c>
      <c r="I112" s="7">
        <v>143650</v>
      </c>
      <c r="J112" s="180">
        <f>VLOOKUP(H112,'IA '!$B$2:$BJ$706,59,0)</f>
        <v>143650</v>
      </c>
      <c r="K112" s="180">
        <f>VLOOKUP(H112,'IA '!$B$2:$BJ$706,60,0)</f>
        <v>148246.79999999999</v>
      </c>
      <c r="L112" s="180">
        <f>VLOOKUP(H112,'IA '!$B$2:$BJ$706,61,0)</f>
        <v>148246.79999999999</v>
      </c>
      <c r="M112" s="184">
        <f t="shared" si="1"/>
        <v>0</v>
      </c>
      <c r="N112" s="235"/>
      <c r="O112" s="242"/>
      <c r="P112" s="242"/>
      <c r="Q112" s="235"/>
    </row>
    <row r="113" spans="1:17" x14ac:dyDescent="0.25">
      <c r="A113" s="2">
        <v>71610027</v>
      </c>
      <c r="B113">
        <v>10</v>
      </c>
      <c r="C113" t="s">
        <v>200</v>
      </c>
      <c r="D113" t="s">
        <v>27</v>
      </c>
      <c r="E113" s="7">
        <v>112320</v>
      </c>
      <c r="F113" s="3" t="s">
        <v>86</v>
      </c>
      <c r="G113" s="3">
        <f>VLOOKUP(H113,'IA '!$B$2:$BJ$706,9,0)</f>
        <v>0</v>
      </c>
      <c r="H113" s="1">
        <v>1610027</v>
      </c>
      <c r="I113" s="7">
        <v>112320</v>
      </c>
      <c r="J113" s="180">
        <f>VLOOKUP(H113,'IA '!$B$2:$BJ$706,59,0)</f>
        <v>112320</v>
      </c>
      <c r="K113" s="180">
        <f>VLOOKUP(H113,'IA '!$B$2:$BJ$706,60,0)</f>
        <v>115914.24000000001</v>
      </c>
      <c r="L113" s="180">
        <f>VLOOKUP(H113,'IA '!$B$2:$BJ$706,61,0)</f>
        <v>115914.24000000001</v>
      </c>
      <c r="M113" s="184">
        <f t="shared" si="1"/>
        <v>0</v>
      </c>
      <c r="N113" s="235"/>
      <c r="O113" s="242"/>
      <c r="P113" s="242"/>
      <c r="Q113" s="235"/>
    </row>
    <row r="114" spans="1:17" x14ac:dyDescent="0.25">
      <c r="A114" s="2">
        <v>71620010</v>
      </c>
      <c r="B114">
        <v>10</v>
      </c>
      <c r="C114" t="s">
        <v>201</v>
      </c>
      <c r="D114" t="s">
        <v>27</v>
      </c>
      <c r="E114" s="7">
        <v>36799</v>
      </c>
      <c r="F114" s="3" t="s">
        <v>202</v>
      </c>
      <c r="G114" s="3">
        <f>VLOOKUP(H114,'IA '!$B$2:$BJ$706,9,0)</f>
        <v>0</v>
      </c>
      <c r="H114" s="1">
        <v>1620010</v>
      </c>
      <c r="I114" s="7">
        <v>178653</v>
      </c>
      <c r="J114" s="180">
        <f>VLOOKUP(H114,'IA '!$B$2:$BJ$706,59,0)</f>
        <v>36799</v>
      </c>
      <c r="K114" s="180">
        <f>VLOOKUP(H114,'IA '!$B$2:$BJ$706,60,0)</f>
        <v>36799</v>
      </c>
      <c r="L114" s="180">
        <f>VLOOKUP(H114,'IA '!$B$2:$BJ$706,61,0)</f>
        <v>178653.65</v>
      </c>
      <c r="M114" s="184">
        <f t="shared" si="1"/>
        <v>0</v>
      </c>
      <c r="N114" s="235"/>
      <c r="O114" s="242"/>
      <c r="P114" s="242"/>
      <c r="Q114" s="235"/>
    </row>
    <row r="115" spans="1:17" x14ac:dyDescent="0.25">
      <c r="A115" s="2">
        <v>71620012</v>
      </c>
      <c r="B115">
        <v>10</v>
      </c>
      <c r="C115" t="s">
        <v>203</v>
      </c>
      <c r="D115" t="s">
        <v>27</v>
      </c>
      <c r="E115" s="7">
        <v>15504</v>
      </c>
      <c r="F115" s="3" t="s">
        <v>204</v>
      </c>
      <c r="G115" s="3">
        <f>VLOOKUP(H115,'IA '!$B$2:$BJ$706,9,0)</f>
        <v>0</v>
      </c>
      <c r="H115" s="1">
        <v>1620012</v>
      </c>
      <c r="I115" s="7">
        <v>40086.630000000005</v>
      </c>
      <c r="J115" s="180">
        <f>VLOOKUP(H115,'IA '!$B$2:$BJ$706,59,0)</f>
        <v>15504</v>
      </c>
      <c r="K115" s="180">
        <f>VLOOKUP(H115,'IA '!$B$2:$BJ$706,60,0)</f>
        <v>15504</v>
      </c>
      <c r="L115" s="180">
        <f>VLOOKUP(H115,'IA '!$B$2:$BJ$706,61,0)</f>
        <v>40086.65</v>
      </c>
      <c r="M115" s="184">
        <f t="shared" si="1"/>
        <v>0</v>
      </c>
      <c r="N115" s="235"/>
      <c r="O115" s="242"/>
      <c r="P115" s="242"/>
      <c r="Q115" s="235"/>
    </row>
    <row r="116" spans="1:17" x14ac:dyDescent="0.25">
      <c r="A116" s="2">
        <v>71620013</v>
      </c>
      <c r="B116">
        <v>10</v>
      </c>
      <c r="C116" t="s">
        <v>205</v>
      </c>
      <c r="D116" t="s">
        <v>27</v>
      </c>
      <c r="E116" s="7">
        <v>17253</v>
      </c>
      <c r="F116" s="3" t="s">
        <v>204</v>
      </c>
      <c r="G116" s="3">
        <f>VLOOKUP(H116,'IA '!$B$2:$BJ$706,9,0)</f>
        <v>0</v>
      </c>
      <c r="H116" s="1">
        <v>1620013</v>
      </c>
      <c r="I116" s="7">
        <v>37026</v>
      </c>
      <c r="J116" s="180">
        <f>VLOOKUP(H116,'IA '!$B$2:$BJ$706,59,0)</f>
        <v>17253</v>
      </c>
      <c r="K116" s="180">
        <f>VLOOKUP(H116,'IA '!$B$2:$BJ$706,60,0)</f>
        <v>17253</v>
      </c>
      <c r="L116" s="180">
        <f>VLOOKUP(H116,'IA '!$B$2:$BJ$706,61,0)</f>
        <v>37025.910000000003</v>
      </c>
      <c r="M116" s="184">
        <f t="shared" si="1"/>
        <v>0</v>
      </c>
      <c r="N116" s="235"/>
      <c r="O116" s="242"/>
      <c r="P116" s="242"/>
      <c r="Q116" s="235"/>
    </row>
    <row r="117" spans="1:17" x14ac:dyDescent="0.25">
      <c r="A117" s="2">
        <v>71721148</v>
      </c>
      <c r="B117">
        <v>10</v>
      </c>
      <c r="C117" t="s">
        <v>206</v>
      </c>
      <c r="D117" t="s">
        <v>27</v>
      </c>
      <c r="E117" s="7">
        <v>243871</v>
      </c>
      <c r="F117" s="3" t="s">
        <v>103</v>
      </c>
      <c r="G117" s="3">
        <f>VLOOKUP(H117,'IA '!$B$2:$BJ$706,9,0)</f>
        <v>0</v>
      </c>
      <c r="H117" s="1">
        <v>1721148</v>
      </c>
      <c r="I117" s="7">
        <v>864135.51</v>
      </c>
      <c r="J117" s="180">
        <f>VLOOKUP(H117,'IA '!$B$2:$BJ$706,59,0)</f>
        <v>243871</v>
      </c>
      <c r="K117" s="180">
        <f>VLOOKUP(H117,'IA '!$B$2:$BJ$706,60,0)</f>
        <v>243871</v>
      </c>
      <c r="L117" s="180">
        <f>VLOOKUP(H117,'IA '!$B$2:$BJ$706,61,0)</f>
        <v>864136.46</v>
      </c>
      <c r="M117" s="184">
        <f t="shared" si="1"/>
        <v>0</v>
      </c>
      <c r="N117" s="235"/>
      <c r="O117" s="242"/>
      <c r="P117" s="242"/>
      <c r="Q117" s="235"/>
    </row>
    <row r="118" spans="1:17" x14ac:dyDescent="0.25">
      <c r="A118" s="2">
        <v>71721158</v>
      </c>
      <c r="B118">
        <v>10</v>
      </c>
      <c r="C118" t="s">
        <v>207</v>
      </c>
      <c r="D118" t="s">
        <v>27</v>
      </c>
      <c r="E118" s="7">
        <v>100920</v>
      </c>
      <c r="F118" s="3" t="s">
        <v>103</v>
      </c>
      <c r="G118" s="3">
        <f>VLOOKUP(H118,'IA '!$B$2:$BJ$706,9,0)</f>
        <v>0</v>
      </c>
      <c r="H118" s="1">
        <v>1721158</v>
      </c>
      <c r="I118" s="7">
        <v>121498.48</v>
      </c>
      <c r="J118" s="180">
        <f>VLOOKUP(H118,'IA '!$B$2:$BJ$706,59,0)</f>
        <v>100920</v>
      </c>
      <c r="K118" s="180">
        <f>VLOOKUP(H118,'IA '!$B$2:$BJ$706,60,0)</f>
        <v>100920</v>
      </c>
      <c r="L118" s="180">
        <f>VLOOKUP(H118,'IA '!$B$2:$BJ$706,61,0)</f>
        <v>121498.48</v>
      </c>
      <c r="M118" s="184">
        <f t="shared" si="1"/>
        <v>0</v>
      </c>
      <c r="N118" s="235"/>
      <c r="O118" s="242"/>
      <c r="P118" s="242"/>
      <c r="Q118" s="235"/>
    </row>
    <row r="119" spans="1:17" x14ac:dyDescent="0.25">
      <c r="A119" s="2">
        <v>71722688</v>
      </c>
      <c r="B119">
        <v>10</v>
      </c>
      <c r="C119" t="s">
        <v>208</v>
      </c>
      <c r="D119" t="s">
        <v>27</v>
      </c>
      <c r="E119" s="7">
        <v>234024</v>
      </c>
      <c r="F119" s="3" t="s">
        <v>163</v>
      </c>
      <c r="G119" s="3">
        <f>VLOOKUP(H119,'IA '!$B$2:$BJ$706,9,0)</f>
        <v>0</v>
      </c>
      <c r="H119" s="1">
        <v>1722688</v>
      </c>
      <c r="I119" s="7">
        <v>234024.2</v>
      </c>
      <c r="J119" s="180">
        <f>VLOOKUP(H119,'IA '!$B$2:$BJ$706,59,0)</f>
        <v>234024</v>
      </c>
      <c r="K119" s="180">
        <f>VLOOKUP(H119,'IA '!$B$2:$BJ$706,60,0)</f>
        <v>243384.96000000002</v>
      </c>
      <c r="L119" s="180">
        <f>VLOOKUP(H119,'IA '!$B$2:$BJ$706,61,0)</f>
        <v>243384.96000000002</v>
      </c>
      <c r="M119" s="184">
        <f t="shared" si="1"/>
        <v>0</v>
      </c>
      <c r="N119" s="235"/>
      <c r="O119" s="242"/>
      <c r="P119" s="242"/>
      <c r="Q119" s="235"/>
    </row>
    <row r="120" spans="1:17" x14ac:dyDescent="0.25">
      <c r="A120" s="2">
        <v>71722713</v>
      </c>
      <c r="B120">
        <v>10</v>
      </c>
      <c r="C120" t="s">
        <v>209</v>
      </c>
      <c r="D120" t="s">
        <v>27</v>
      </c>
      <c r="E120" s="7">
        <v>578448</v>
      </c>
      <c r="F120" s="3" t="s">
        <v>100</v>
      </c>
      <c r="G120" s="3">
        <f>VLOOKUP(H120,'IA '!$B$2:$BJ$706,9,0)</f>
        <v>0</v>
      </c>
      <c r="H120" s="1">
        <v>1722713</v>
      </c>
      <c r="I120" s="7">
        <v>578448.00000000012</v>
      </c>
      <c r="J120" s="180">
        <f>VLOOKUP(H120,'IA '!$B$2:$BJ$706,59,0)</f>
        <v>578448.00000000012</v>
      </c>
      <c r="K120" s="180">
        <f>VLOOKUP(H120,'IA '!$B$2:$BJ$706,60,0)</f>
        <v>599272.12800000014</v>
      </c>
      <c r="L120" s="180">
        <f>VLOOKUP(H120,'IA '!$B$2:$BJ$706,61,0)</f>
        <v>599272.12800000014</v>
      </c>
      <c r="M120" s="184">
        <f t="shared" si="1"/>
        <v>0</v>
      </c>
      <c r="N120" s="235"/>
      <c r="O120" s="242"/>
      <c r="P120" s="242"/>
      <c r="Q120" s="235"/>
    </row>
    <row r="121" spans="1:17" x14ac:dyDescent="0.25">
      <c r="A121" s="2">
        <v>71722721</v>
      </c>
      <c r="B121">
        <v>10</v>
      </c>
      <c r="C121" t="s">
        <v>210</v>
      </c>
      <c r="D121" t="s">
        <v>27</v>
      </c>
      <c r="E121" s="7">
        <v>655200</v>
      </c>
      <c r="F121" s="3" t="s">
        <v>119</v>
      </c>
      <c r="G121" s="3">
        <f>VLOOKUP(H121,'IA '!$B$2:$BJ$706,9,0)</f>
        <v>0</v>
      </c>
      <c r="H121" s="1">
        <v>1722721</v>
      </c>
      <c r="I121" s="7">
        <v>655200</v>
      </c>
      <c r="J121" s="180">
        <f>VLOOKUP(H121,'IA '!$B$2:$BJ$706,59,0)</f>
        <v>655200</v>
      </c>
      <c r="K121" s="180">
        <f>VLOOKUP(H121,'IA '!$B$2:$BJ$706,60,0)</f>
        <v>655200</v>
      </c>
      <c r="L121" s="180">
        <f>VLOOKUP(H121,'IA '!$B$2:$BJ$706,61,0)</f>
        <v>655200</v>
      </c>
      <c r="M121" s="184">
        <f t="shared" si="1"/>
        <v>0</v>
      </c>
      <c r="N121" s="235"/>
      <c r="O121" s="242"/>
      <c r="P121" s="242"/>
      <c r="Q121" s="235"/>
    </row>
    <row r="122" spans="1:17" x14ac:dyDescent="0.25">
      <c r="A122" s="2">
        <v>71722724</v>
      </c>
      <c r="B122">
        <v>10</v>
      </c>
      <c r="C122" t="s">
        <v>211</v>
      </c>
      <c r="D122" t="s">
        <v>27</v>
      </c>
      <c r="E122" s="7">
        <v>1144000</v>
      </c>
      <c r="F122" s="3" t="s">
        <v>119</v>
      </c>
      <c r="G122" s="3">
        <f>VLOOKUP(H122,'IA '!$B$2:$BJ$706,9,0)</f>
        <v>0</v>
      </c>
      <c r="H122" s="1">
        <v>1722724</v>
      </c>
      <c r="I122" s="7">
        <v>1144000</v>
      </c>
      <c r="J122" s="180">
        <f>VLOOKUP(H122,'IA '!$B$2:$BJ$706,59,0)</f>
        <v>1144000</v>
      </c>
      <c r="K122" s="180">
        <f>VLOOKUP(H122,'IA '!$B$2:$BJ$706,60,0)</f>
        <v>1144000</v>
      </c>
      <c r="L122" s="180">
        <f>VLOOKUP(H122,'IA '!$B$2:$BJ$706,61,0)</f>
        <v>1144000</v>
      </c>
      <c r="M122" s="184">
        <f t="shared" si="1"/>
        <v>0</v>
      </c>
      <c r="N122" s="235"/>
      <c r="O122" s="242"/>
      <c r="P122" s="242"/>
      <c r="Q122" s="235"/>
    </row>
    <row r="123" spans="1:17" x14ac:dyDescent="0.25">
      <c r="A123" s="185">
        <v>71724018</v>
      </c>
      <c r="B123" s="186">
        <v>10</v>
      </c>
      <c r="C123" s="186" t="s">
        <v>212</v>
      </c>
      <c r="D123" s="186" t="s">
        <v>27</v>
      </c>
      <c r="E123" s="187">
        <v>0</v>
      </c>
      <c r="F123" s="188" t="s">
        <v>213</v>
      </c>
      <c r="G123" s="188">
        <f>VLOOKUP(H123,'IA '!$B$2:$BJ$706,9,0)</f>
        <v>0</v>
      </c>
      <c r="H123" s="189">
        <v>1724018</v>
      </c>
      <c r="I123" s="187">
        <v>25900</v>
      </c>
      <c r="J123" s="180">
        <f>VLOOKUP(H123,'IA '!$B$2:$BJ$706,59,0)</f>
        <v>0</v>
      </c>
      <c r="K123" s="180">
        <f>VLOOKUP(H123,'IA '!$B$2:$BJ$706,60,0)</f>
        <v>0</v>
      </c>
      <c r="L123" s="180">
        <f>VLOOKUP(H123,'IA '!$B$2:$BJ$706,61,0)</f>
        <v>0</v>
      </c>
      <c r="M123" s="184">
        <f t="shared" si="1"/>
        <v>0</v>
      </c>
      <c r="N123" s="235" t="s">
        <v>120</v>
      </c>
      <c r="O123" s="242"/>
      <c r="P123" s="242"/>
      <c r="Q123" s="235"/>
    </row>
    <row r="124" spans="1:17" x14ac:dyDescent="0.25">
      <c r="A124" s="2">
        <v>71730005</v>
      </c>
      <c r="B124">
        <v>10</v>
      </c>
      <c r="C124" t="s">
        <v>214</v>
      </c>
      <c r="D124" t="s">
        <v>27</v>
      </c>
      <c r="E124" s="7">
        <v>457666</v>
      </c>
      <c r="F124" s="3" t="s">
        <v>103</v>
      </c>
      <c r="G124" s="3">
        <f>VLOOKUP(H124,'IA '!$B$2:$BJ$706,9,0)</f>
        <v>0</v>
      </c>
      <c r="H124" s="1">
        <v>1730005</v>
      </c>
      <c r="I124" s="7">
        <v>538543.44000000006</v>
      </c>
      <c r="J124" s="180">
        <f>VLOOKUP(H124,'IA '!$B$2:$BJ$706,59,0)</f>
        <v>457666</v>
      </c>
      <c r="K124" s="180">
        <f>VLOOKUP(H124,'IA '!$B$2:$BJ$706,60,0)</f>
        <v>457666</v>
      </c>
      <c r="L124" s="180">
        <f>VLOOKUP(H124,'IA '!$B$2:$BJ$706,61,0)</f>
        <v>538542.51</v>
      </c>
      <c r="M124" s="184">
        <f t="shared" si="1"/>
        <v>0</v>
      </c>
      <c r="N124" s="235"/>
      <c r="O124" s="242"/>
      <c r="P124" s="242"/>
      <c r="Q124" s="235"/>
    </row>
    <row r="125" spans="1:17" x14ac:dyDescent="0.25">
      <c r="A125" s="2">
        <v>71730007</v>
      </c>
      <c r="B125">
        <v>10</v>
      </c>
      <c r="C125" t="s">
        <v>215</v>
      </c>
      <c r="D125" t="s">
        <v>27</v>
      </c>
      <c r="E125" s="7">
        <v>500000</v>
      </c>
      <c r="F125" s="3" t="s">
        <v>103</v>
      </c>
      <c r="G125" s="3">
        <f>VLOOKUP(H125,'IA '!$B$2:$BJ$706,9,0)</f>
        <v>0</v>
      </c>
      <c r="H125" s="1">
        <v>1730007</v>
      </c>
      <c r="I125" s="7">
        <v>2261149.4300000002</v>
      </c>
      <c r="J125" s="180">
        <f>VLOOKUP(H125,'IA '!$B$2:$BJ$706,59,0)</f>
        <v>500000</v>
      </c>
      <c r="K125" s="180">
        <f>VLOOKUP(H125,'IA '!$B$2:$BJ$706,60,0)</f>
        <v>500000</v>
      </c>
      <c r="L125" s="180">
        <f>VLOOKUP(H125,'IA '!$B$2:$BJ$706,61,0)</f>
        <v>1766956.07</v>
      </c>
      <c r="M125" s="184">
        <f t="shared" si="1"/>
        <v>0</v>
      </c>
      <c r="N125" s="235"/>
      <c r="O125" s="242"/>
      <c r="P125" s="242"/>
      <c r="Q125" s="235"/>
    </row>
    <row r="126" spans="1:17" x14ac:dyDescent="0.25">
      <c r="A126" s="2">
        <v>71730008</v>
      </c>
      <c r="B126">
        <v>10</v>
      </c>
      <c r="C126" t="s">
        <v>216</v>
      </c>
      <c r="D126" t="s">
        <v>27</v>
      </c>
      <c r="E126" s="7">
        <v>1826030</v>
      </c>
      <c r="F126" s="3" t="s">
        <v>103</v>
      </c>
      <c r="G126" s="3">
        <f>VLOOKUP(H126,'IA '!$B$2:$BJ$706,9,0)</f>
        <v>0</v>
      </c>
      <c r="H126" s="1">
        <v>1730008</v>
      </c>
      <c r="I126" s="7">
        <v>2202216.7199999997</v>
      </c>
      <c r="J126" s="180">
        <f>VLOOKUP(H126,'IA '!$B$2:$BJ$706,59,0)</f>
        <v>1826030</v>
      </c>
      <c r="K126" s="180">
        <f>VLOOKUP(H126,'IA '!$B$2:$BJ$706,60,0)</f>
        <v>1826030</v>
      </c>
      <c r="L126" s="180">
        <f>VLOOKUP(H126,'IA '!$B$2:$BJ$706,61,0)</f>
        <v>2199661.0699999998</v>
      </c>
      <c r="M126" s="184">
        <f t="shared" si="1"/>
        <v>0</v>
      </c>
      <c r="N126" s="235"/>
      <c r="O126" s="242"/>
      <c r="P126" s="242"/>
      <c r="Q126" s="235"/>
    </row>
    <row r="127" spans="1:17" x14ac:dyDescent="0.25">
      <c r="A127" s="2">
        <v>71730009</v>
      </c>
      <c r="B127">
        <v>10</v>
      </c>
      <c r="C127" t="s">
        <v>217</v>
      </c>
      <c r="D127" t="s">
        <v>27</v>
      </c>
      <c r="E127" s="7">
        <v>307100</v>
      </c>
      <c r="F127" s="3" t="s">
        <v>94</v>
      </c>
      <c r="G127" s="3">
        <f>VLOOKUP(H127,'IA '!$B$2:$BJ$706,9,0)</f>
        <v>0</v>
      </c>
      <c r="H127" s="1">
        <v>1730009</v>
      </c>
      <c r="I127" s="7">
        <v>307100</v>
      </c>
      <c r="J127" s="180">
        <f>VLOOKUP(H127,'IA '!$B$2:$BJ$706,59,0)</f>
        <v>307100</v>
      </c>
      <c r="K127" s="180">
        <f>VLOOKUP(H127,'IA '!$B$2:$BJ$706,60,0)</f>
        <v>307100</v>
      </c>
      <c r="L127" s="180">
        <f>VLOOKUP(H127,'IA '!$B$2:$BJ$706,61,0)</f>
        <v>307100</v>
      </c>
      <c r="M127" s="184">
        <f t="shared" si="1"/>
        <v>0</v>
      </c>
      <c r="N127" s="235"/>
      <c r="O127" s="242"/>
      <c r="P127" s="242"/>
      <c r="Q127" s="235"/>
    </row>
    <row r="128" spans="1:17" x14ac:dyDescent="0.25">
      <c r="A128" s="2">
        <v>71730010</v>
      </c>
      <c r="B128">
        <v>10</v>
      </c>
      <c r="C128" t="s">
        <v>218</v>
      </c>
      <c r="D128" t="s">
        <v>27</v>
      </c>
      <c r="E128" s="7">
        <v>365000</v>
      </c>
      <c r="F128" s="3" t="s">
        <v>94</v>
      </c>
      <c r="G128" s="3">
        <f>VLOOKUP(H128,'IA '!$B$2:$BJ$706,9,0)</f>
        <v>0</v>
      </c>
      <c r="H128" s="1">
        <v>1730010</v>
      </c>
      <c r="I128" s="7">
        <v>370783</v>
      </c>
      <c r="J128" s="180">
        <f>VLOOKUP(H128,'IA '!$B$2:$BJ$706,59,0)</f>
        <v>365000</v>
      </c>
      <c r="K128" s="180">
        <f>VLOOKUP(H128,'IA '!$B$2:$BJ$706,60,0)</f>
        <v>365000</v>
      </c>
      <c r="L128" s="180">
        <f>VLOOKUP(H128,'IA '!$B$2:$BJ$706,61,0)</f>
        <v>365000</v>
      </c>
      <c r="M128" s="184">
        <f t="shared" si="1"/>
        <v>0</v>
      </c>
      <c r="N128" s="235"/>
      <c r="O128" s="242"/>
      <c r="P128" s="242"/>
      <c r="Q128" s="235"/>
    </row>
    <row r="129" spans="1:17" x14ac:dyDescent="0.25">
      <c r="A129" s="2">
        <v>71730011</v>
      </c>
      <c r="B129">
        <v>10</v>
      </c>
      <c r="C129" t="s">
        <v>219</v>
      </c>
      <c r="D129" t="s">
        <v>27</v>
      </c>
      <c r="E129" s="7">
        <v>375000</v>
      </c>
      <c r="F129" s="3" t="s">
        <v>94</v>
      </c>
      <c r="G129" s="3">
        <f>VLOOKUP(H129,'IA '!$B$2:$BJ$706,9,0)</f>
        <v>0</v>
      </c>
      <c r="H129" s="1">
        <v>1730011</v>
      </c>
      <c r="I129" s="7">
        <v>370783</v>
      </c>
      <c r="J129" s="180">
        <f>VLOOKUP(H129,'IA '!$B$2:$BJ$706,59,0)</f>
        <v>375000</v>
      </c>
      <c r="K129" s="180">
        <f>VLOOKUP(H129,'IA '!$B$2:$BJ$706,60,0)</f>
        <v>375000</v>
      </c>
      <c r="L129" s="180">
        <f>VLOOKUP(H129,'IA '!$B$2:$BJ$706,61,0)</f>
        <v>375000</v>
      </c>
      <c r="M129" s="184">
        <f t="shared" si="1"/>
        <v>0</v>
      </c>
      <c r="N129" s="235"/>
      <c r="O129" s="242"/>
      <c r="P129" s="242"/>
      <c r="Q129" s="235"/>
    </row>
    <row r="130" spans="1:17" x14ac:dyDescent="0.25">
      <c r="A130" s="2">
        <v>71730016</v>
      </c>
      <c r="B130">
        <v>10</v>
      </c>
      <c r="C130" t="s">
        <v>220</v>
      </c>
      <c r="D130" t="s">
        <v>27</v>
      </c>
      <c r="E130" s="7">
        <v>10400</v>
      </c>
      <c r="F130" s="3" t="s">
        <v>221</v>
      </c>
      <c r="G130" s="3">
        <f>VLOOKUP(H130,'IA '!$B$2:$BJ$706,9,0)</f>
        <v>0</v>
      </c>
      <c r="H130" s="1">
        <v>1730016</v>
      </c>
      <c r="I130" s="7">
        <v>10400</v>
      </c>
      <c r="J130" s="180">
        <f>VLOOKUP(H130,'IA '!$B$2:$BJ$706,59,0)</f>
        <v>10400</v>
      </c>
      <c r="K130" s="180">
        <f>VLOOKUP(H130,'IA '!$B$2:$BJ$706,60,0)</f>
        <v>10400</v>
      </c>
      <c r="L130" s="180">
        <f>VLOOKUP(H130,'IA '!$B$2:$BJ$706,61,0)</f>
        <v>10400</v>
      </c>
      <c r="M130" s="184">
        <f t="shared" si="1"/>
        <v>0</v>
      </c>
      <c r="N130" s="235"/>
      <c r="O130" s="242"/>
      <c r="P130" s="242"/>
      <c r="Q130" s="235"/>
    </row>
    <row r="131" spans="1:17" x14ac:dyDescent="0.25">
      <c r="A131" s="2">
        <v>71730017</v>
      </c>
      <c r="B131">
        <v>10</v>
      </c>
      <c r="C131" t="s">
        <v>222</v>
      </c>
      <c r="D131" t="s">
        <v>27</v>
      </c>
      <c r="E131" s="7">
        <v>21840</v>
      </c>
      <c r="F131" s="3" t="s">
        <v>221</v>
      </c>
      <c r="G131" s="3">
        <f>VLOOKUP(H131,'IA '!$B$2:$BJ$706,9,0)</f>
        <v>0</v>
      </c>
      <c r="H131" s="1">
        <v>1730017</v>
      </c>
      <c r="I131" s="7">
        <v>21840</v>
      </c>
      <c r="J131" s="180">
        <f>VLOOKUP(H131,'IA '!$B$2:$BJ$706,59,0)</f>
        <v>21840</v>
      </c>
      <c r="K131" s="180">
        <f>VLOOKUP(H131,'IA '!$B$2:$BJ$706,60,0)</f>
        <v>21840</v>
      </c>
      <c r="L131" s="180">
        <f>VLOOKUP(H131,'IA '!$B$2:$BJ$706,61,0)</f>
        <v>21840</v>
      </c>
      <c r="M131" s="184">
        <f t="shared" ref="M131:M194" si="2">E131-J131</f>
        <v>0</v>
      </c>
      <c r="N131" s="235"/>
      <c r="O131" s="242"/>
      <c r="P131" s="242"/>
      <c r="Q131" s="235"/>
    </row>
    <row r="132" spans="1:17" x14ac:dyDescent="0.25">
      <c r="A132" s="2">
        <v>71730018</v>
      </c>
      <c r="B132">
        <v>10</v>
      </c>
      <c r="C132" t="s">
        <v>223</v>
      </c>
      <c r="D132" t="s">
        <v>27</v>
      </c>
      <c r="E132" s="7">
        <v>60320</v>
      </c>
      <c r="F132" s="3" t="s">
        <v>221</v>
      </c>
      <c r="G132" s="3">
        <f>VLOOKUP(H132,'IA '!$B$2:$BJ$706,9,0)</f>
        <v>0</v>
      </c>
      <c r="H132" s="1">
        <v>1730018</v>
      </c>
      <c r="I132" s="7">
        <v>60320</v>
      </c>
      <c r="J132" s="180">
        <f>VLOOKUP(H132,'IA '!$B$2:$BJ$706,59,0)</f>
        <v>60320</v>
      </c>
      <c r="K132" s="180">
        <f>VLOOKUP(H132,'IA '!$B$2:$BJ$706,60,0)</f>
        <v>60320</v>
      </c>
      <c r="L132" s="180">
        <f>VLOOKUP(H132,'IA '!$B$2:$BJ$706,61,0)</f>
        <v>60320</v>
      </c>
      <c r="M132" s="184">
        <f t="shared" si="2"/>
        <v>0</v>
      </c>
      <c r="N132" s="235"/>
      <c r="O132" s="242"/>
      <c r="P132" s="242"/>
      <c r="Q132" s="235"/>
    </row>
    <row r="133" spans="1:17" x14ac:dyDescent="0.25">
      <c r="A133" s="2">
        <v>71730019</v>
      </c>
      <c r="B133">
        <v>10</v>
      </c>
      <c r="C133" t="s">
        <v>224</v>
      </c>
      <c r="D133" t="s">
        <v>27</v>
      </c>
      <c r="E133" s="7">
        <v>46800</v>
      </c>
      <c r="F133" s="3" t="s">
        <v>221</v>
      </c>
      <c r="G133" s="3">
        <f>VLOOKUP(H133,'IA '!$B$2:$BJ$706,9,0)</f>
        <v>0</v>
      </c>
      <c r="H133" s="1">
        <v>1730019</v>
      </c>
      <c r="I133" s="7">
        <v>46800</v>
      </c>
      <c r="J133" s="180">
        <f>VLOOKUP(H133,'IA '!$B$2:$BJ$706,59,0)</f>
        <v>46800</v>
      </c>
      <c r="K133" s="180">
        <f>VLOOKUP(H133,'IA '!$B$2:$BJ$706,60,0)</f>
        <v>46800</v>
      </c>
      <c r="L133" s="180">
        <f>VLOOKUP(H133,'IA '!$B$2:$BJ$706,61,0)</f>
        <v>46800</v>
      </c>
      <c r="M133" s="184">
        <f t="shared" si="2"/>
        <v>0</v>
      </c>
      <c r="N133" s="235"/>
      <c r="O133" s="242"/>
      <c r="P133" s="242"/>
      <c r="Q133" s="235"/>
    </row>
    <row r="134" spans="1:17" x14ac:dyDescent="0.25">
      <c r="A134" s="2">
        <v>71730024</v>
      </c>
      <c r="B134">
        <v>10</v>
      </c>
      <c r="C134" t="s">
        <v>225</v>
      </c>
      <c r="D134" t="s">
        <v>27</v>
      </c>
      <c r="E134" s="7">
        <v>36400</v>
      </c>
      <c r="F134" s="3" t="s">
        <v>221</v>
      </c>
      <c r="G134" s="3">
        <f>VLOOKUP(H134,'IA '!$B$2:$BJ$706,9,0)</f>
        <v>0</v>
      </c>
      <c r="H134" s="1">
        <v>1730024</v>
      </c>
      <c r="I134" s="7">
        <v>36400</v>
      </c>
      <c r="J134" s="180">
        <f>VLOOKUP(H134,'IA '!$B$2:$BJ$706,59,0)</f>
        <v>36400</v>
      </c>
      <c r="K134" s="180">
        <f>VLOOKUP(H134,'IA '!$B$2:$BJ$706,60,0)</f>
        <v>36400</v>
      </c>
      <c r="L134" s="180">
        <f>VLOOKUP(H134,'IA '!$B$2:$BJ$706,61,0)</f>
        <v>36400</v>
      </c>
      <c r="M134" s="184">
        <f t="shared" si="2"/>
        <v>0</v>
      </c>
      <c r="N134" s="235"/>
      <c r="O134" s="242"/>
      <c r="P134" s="242"/>
      <c r="Q134" s="235"/>
    </row>
    <row r="135" spans="1:17" x14ac:dyDescent="0.25">
      <c r="A135" s="2">
        <v>71740005</v>
      </c>
      <c r="B135">
        <v>10</v>
      </c>
      <c r="C135" t="s">
        <v>226</v>
      </c>
      <c r="D135" t="s">
        <v>27</v>
      </c>
      <c r="E135" s="7">
        <v>10218</v>
      </c>
      <c r="F135" s="3" t="s">
        <v>40</v>
      </c>
      <c r="G135" s="3">
        <f>VLOOKUP(H135,'IA '!$B$2:$BJ$706,9,0)</f>
        <v>0</v>
      </c>
      <c r="H135" s="1">
        <v>1740005</v>
      </c>
      <c r="I135" s="7">
        <v>300600</v>
      </c>
      <c r="J135" s="180">
        <f>VLOOKUP(H135,'IA '!$B$2:$BJ$706,59,0)</f>
        <v>10218</v>
      </c>
      <c r="K135" s="180">
        <f>VLOOKUP(H135,'IA '!$B$2:$BJ$706,60,0)</f>
        <v>10218</v>
      </c>
      <c r="L135" s="180">
        <f>VLOOKUP(H135,'IA '!$B$2:$BJ$706,61,0)</f>
        <v>277100.31</v>
      </c>
      <c r="M135" s="184">
        <f t="shared" si="2"/>
        <v>0</v>
      </c>
      <c r="N135" s="235"/>
      <c r="O135" s="242"/>
      <c r="P135" s="242"/>
      <c r="Q135" s="235"/>
    </row>
    <row r="136" spans="1:17" x14ac:dyDescent="0.25">
      <c r="A136" s="2">
        <v>71810265</v>
      </c>
      <c r="B136">
        <v>10</v>
      </c>
      <c r="C136" t="s">
        <v>227</v>
      </c>
      <c r="D136" t="s">
        <v>27</v>
      </c>
      <c r="E136" s="7">
        <v>0</v>
      </c>
      <c r="F136" s="3" t="s">
        <v>228</v>
      </c>
      <c r="G136" s="3">
        <f>VLOOKUP(H136,'IA '!$B$2:$BJ$706,9,0)</f>
        <v>0</v>
      </c>
      <c r="H136" s="1">
        <v>1810265</v>
      </c>
      <c r="I136" s="7">
        <v>105000</v>
      </c>
      <c r="J136" s="180">
        <f>VLOOKUP(H136,'IA '!$B$2:$BJ$706,59,0)</f>
        <v>0</v>
      </c>
      <c r="K136" s="180">
        <f>VLOOKUP(H136,'IA '!$B$2:$BJ$706,60,0)</f>
        <v>0</v>
      </c>
      <c r="L136" s="180">
        <f>VLOOKUP(H136,'IA '!$B$2:$BJ$706,61,0)</f>
        <v>0</v>
      </c>
      <c r="M136" s="184">
        <f t="shared" si="2"/>
        <v>0</v>
      </c>
      <c r="N136" s="235"/>
      <c r="O136" s="242"/>
      <c r="P136" s="242"/>
      <c r="Q136" s="235"/>
    </row>
    <row r="137" spans="1:17" x14ac:dyDescent="0.25">
      <c r="A137" s="2">
        <v>71722709</v>
      </c>
      <c r="B137">
        <v>10</v>
      </c>
      <c r="C137" t="s">
        <v>229</v>
      </c>
      <c r="D137" t="s">
        <v>27</v>
      </c>
      <c r="E137" s="255">
        <v>42861</v>
      </c>
      <c r="F137" s="3" t="s">
        <v>112</v>
      </c>
      <c r="G137" s="3">
        <f>VLOOKUP(H137,'IA '!$B$2:$BJ$706,9,0)</f>
        <v>0</v>
      </c>
      <c r="H137" s="1">
        <v>1722709</v>
      </c>
      <c r="I137" s="7">
        <v>45921.599999999999</v>
      </c>
      <c r="J137" s="180">
        <f>VLOOKUP(H137,'IA '!$B$2:$BJ$706,59,0)</f>
        <v>42861</v>
      </c>
      <c r="K137" s="180">
        <f>VLOOKUP(H137,'IA '!$B$2:$BJ$706,60,0)</f>
        <v>42861</v>
      </c>
      <c r="L137" s="180">
        <f>VLOOKUP(H137,'IA '!$B$2:$BJ$706,61,0)</f>
        <v>45921.84</v>
      </c>
      <c r="M137" s="184">
        <f t="shared" si="2"/>
        <v>0</v>
      </c>
      <c r="N137" s="235"/>
      <c r="O137" s="242"/>
      <c r="P137" s="242"/>
      <c r="Q137" s="235"/>
    </row>
    <row r="138" spans="1:17" x14ac:dyDescent="0.25">
      <c r="A138" s="2">
        <v>71421050</v>
      </c>
      <c r="B138">
        <v>10</v>
      </c>
      <c r="C138" t="s">
        <v>230</v>
      </c>
      <c r="D138" t="s">
        <v>27</v>
      </c>
      <c r="E138" s="255">
        <v>8766</v>
      </c>
      <c r="F138" s="3" t="s">
        <v>48</v>
      </c>
      <c r="G138" s="3">
        <f>VLOOKUP(H138,'IA '!$B$2:$BJ$706,9,0)</f>
        <v>0</v>
      </c>
      <c r="H138" s="1">
        <v>1421050</v>
      </c>
      <c r="I138" s="7">
        <v>1035000.17</v>
      </c>
      <c r="J138" s="180">
        <f>VLOOKUP(H138,'IA '!$B$2:$BJ$706,59,0)</f>
        <v>8766</v>
      </c>
      <c r="K138" s="180">
        <f>VLOOKUP(H138,'IA '!$B$2:$BJ$706,60,0)</f>
        <v>8766</v>
      </c>
      <c r="L138" s="180">
        <f>VLOOKUP(H138,'IA '!$B$2:$BJ$706,61,0)</f>
        <v>977801.45</v>
      </c>
      <c r="M138" s="184">
        <f t="shared" si="2"/>
        <v>0</v>
      </c>
      <c r="N138" s="235" t="s">
        <v>120</v>
      </c>
      <c r="O138" s="242"/>
      <c r="P138" s="242"/>
      <c r="Q138" s="235"/>
    </row>
    <row r="139" spans="1:17" x14ac:dyDescent="0.25">
      <c r="A139" s="2">
        <v>71722708</v>
      </c>
      <c r="B139">
        <v>10</v>
      </c>
      <c r="C139" t="s">
        <v>231</v>
      </c>
      <c r="D139" t="s">
        <v>27</v>
      </c>
      <c r="E139" s="255">
        <v>48259</v>
      </c>
      <c r="F139" s="3" t="s">
        <v>100</v>
      </c>
      <c r="G139" s="3">
        <f>VLOOKUP(H139,'IA '!$B$2:$BJ$706,9,0)</f>
        <v>0</v>
      </c>
      <c r="H139" s="1">
        <v>1722708</v>
      </c>
      <c r="I139" s="7">
        <v>48258.720000000001</v>
      </c>
      <c r="J139" s="180">
        <f>VLOOKUP(H139,'IA '!$B$2:$BJ$706,59,0)</f>
        <v>48259</v>
      </c>
      <c r="K139" s="180">
        <f>VLOOKUP(H139,'IA '!$B$2:$BJ$706,60,0)</f>
        <v>48259</v>
      </c>
      <c r="L139" s="180">
        <f>VLOOKUP(H139,'IA '!$B$2:$BJ$706,61,0)</f>
        <v>48259</v>
      </c>
      <c r="M139" s="184">
        <f t="shared" si="2"/>
        <v>0</v>
      </c>
      <c r="N139" s="235" t="s">
        <v>120</v>
      </c>
      <c r="O139" s="242"/>
      <c r="P139" s="242"/>
      <c r="Q139" s="235"/>
    </row>
    <row r="140" spans="1:17" x14ac:dyDescent="0.25">
      <c r="A140" s="2">
        <v>71714010</v>
      </c>
      <c r="B140">
        <v>10</v>
      </c>
      <c r="C140" t="s">
        <v>232</v>
      </c>
      <c r="D140" t="s">
        <v>27</v>
      </c>
      <c r="E140" s="255">
        <v>174653</v>
      </c>
      <c r="F140" s="3" t="s">
        <v>110</v>
      </c>
      <c r="G140" s="3">
        <f>VLOOKUP(H140,'IA '!$B$2:$BJ$706,9,0)</f>
        <v>0</v>
      </c>
      <c r="H140" s="1">
        <v>1714010</v>
      </c>
      <c r="I140" s="7">
        <v>195277.53999999998</v>
      </c>
      <c r="J140" s="180">
        <f>VLOOKUP(H140,'IA '!$B$2:$BJ$706,59,0)</f>
        <v>174653</v>
      </c>
      <c r="K140" s="180">
        <f>VLOOKUP(H140,'IA '!$B$2:$BJ$706,60,0)</f>
        <v>174653</v>
      </c>
      <c r="L140" s="180">
        <f>VLOOKUP(H140,'IA '!$B$2:$BJ$706,61,0)</f>
        <v>195277.21</v>
      </c>
      <c r="M140" s="184">
        <f t="shared" si="2"/>
        <v>0</v>
      </c>
      <c r="N140" s="235" t="s">
        <v>120</v>
      </c>
      <c r="O140" s="242"/>
      <c r="P140" s="242"/>
      <c r="Q140" s="235"/>
    </row>
    <row r="141" spans="1:17" x14ac:dyDescent="0.25">
      <c r="A141" s="2">
        <v>71520002</v>
      </c>
      <c r="B141">
        <v>10</v>
      </c>
      <c r="C141" t="s">
        <v>233</v>
      </c>
      <c r="D141" t="s">
        <v>27</v>
      </c>
      <c r="E141" s="255">
        <v>13382</v>
      </c>
      <c r="F141" s="3" t="s">
        <v>86</v>
      </c>
      <c r="G141" s="3">
        <f>VLOOKUP(H141,'IA '!$B$2:$BJ$706,9,0)</f>
        <v>0</v>
      </c>
      <c r="H141" s="1">
        <v>1520002</v>
      </c>
      <c r="I141" s="7">
        <v>119023</v>
      </c>
      <c r="J141" s="180">
        <f>VLOOKUP(H141,'IA '!$B$2:$BJ$706,59,0)</f>
        <v>13382</v>
      </c>
      <c r="K141" s="180">
        <f>VLOOKUP(H141,'IA '!$B$2:$BJ$706,60,0)</f>
        <v>13382</v>
      </c>
      <c r="L141" s="180">
        <f>VLOOKUP(H141,'IA '!$B$2:$BJ$706,61,0)</f>
        <v>119022.06</v>
      </c>
      <c r="M141" s="184">
        <f t="shared" si="2"/>
        <v>0</v>
      </c>
      <c r="N141" s="235" t="s">
        <v>120</v>
      </c>
      <c r="O141" s="242"/>
      <c r="P141" s="242"/>
      <c r="Q141" s="235"/>
    </row>
    <row r="142" spans="1:17" x14ac:dyDescent="0.25">
      <c r="A142" s="2">
        <v>71730002</v>
      </c>
      <c r="B142">
        <v>10</v>
      </c>
      <c r="C142" t="s">
        <v>234</v>
      </c>
      <c r="D142" t="s">
        <v>27</v>
      </c>
      <c r="E142" s="255">
        <v>328006</v>
      </c>
      <c r="F142" s="3" t="s">
        <v>94</v>
      </c>
      <c r="G142" s="3">
        <f>VLOOKUP(H142,'IA '!$B$2:$BJ$706,9,0)</f>
        <v>0</v>
      </c>
      <c r="H142" s="1">
        <v>1730002</v>
      </c>
      <c r="I142" s="7">
        <v>334877.31</v>
      </c>
      <c r="J142" s="180">
        <f>VLOOKUP(H142,'IA '!$B$2:$BJ$706,59,0)</f>
        <v>328006</v>
      </c>
      <c r="K142" s="180">
        <f>VLOOKUP(H142,'IA '!$B$2:$BJ$706,60,0)</f>
        <v>328006</v>
      </c>
      <c r="L142" s="180">
        <f>VLOOKUP(H142,'IA '!$B$2:$BJ$706,61,0)</f>
        <v>334876.59999999998</v>
      </c>
      <c r="M142" s="184">
        <f t="shared" si="2"/>
        <v>0</v>
      </c>
      <c r="N142" s="235" t="s">
        <v>120</v>
      </c>
      <c r="O142" s="242"/>
      <c r="P142" s="242"/>
      <c r="Q142" s="235"/>
    </row>
    <row r="143" spans="1:17" x14ac:dyDescent="0.25">
      <c r="A143" s="2">
        <v>71710001</v>
      </c>
      <c r="B143">
        <v>10</v>
      </c>
      <c r="C143" t="s">
        <v>235</v>
      </c>
      <c r="D143" t="s">
        <v>27</v>
      </c>
      <c r="E143" s="255">
        <v>165184</v>
      </c>
      <c r="F143" s="3" t="s">
        <v>110</v>
      </c>
      <c r="G143" s="3">
        <f>VLOOKUP(H143,'IA '!$B$2:$BJ$706,9,0)</f>
        <v>0</v>
      </c>
      <c r="H143" s="1">
        <v>1710001</v>
      </c>
      <c r="I143" s="7">
        <v>165184.32000000001</v>
      </c>
      <c r="J143" s="180">
        <f>VLOOKUP(H143,'IA '!$B$2:$BJ$706,59,0)</f>
        <v>165184</v>
      </c>
      <c r="K143" s="180">
        <f>VLOOKUP(H143,'IA '!$B$2:$BJ$706,60,0)</f>
        <v>165184</v>
      </c>
      <c r="L143" s="180">
        <f>VLOOKUP(H143,'IA '!$B$2:$BJ$706,61,0)</f>
        <v>165184</v>
      </c>
      <c r="M143" s="184">
        <f t="shared" si="2"/>
        <v>0</v>
      </c>
      <c r="N143" s="235" t="s">
        <v>120</v>
      </c>
      <c r="O143" s="242"/>
      <c r="P143" s="242"/>
      <c r="Q143" s="235"/>
    </row>
    <row r="144" spans="1:17" x14ac:dyDescent="0.25">
      <c r="A144" s="2">
        <v>71210615</v>
      </c>
      <c r="B144">
        <v>10</v>
      </c>
      <c r="C144" t="s">
        <v>236</v>
      </c>
      <c r="D144" t="s">
        <v>27</v>
      </c>
      <c r="E144" s="255">
        <v>15879</v>
      </c>
      <c r="F144" s="3" t="s">
        <v>35</v>
      </c>
      <c r="G144" s="3">
        <f>VLOOKUP(H144,'IA '!$B$2:$BJ$706,9,0)</f>
        <v>0</v>
      </c>
      <c r="H144" s="1">
        <v>1210615</v>
      </c>
      <c r="I144" s="7">
        <v>88000.66</v>
      </c>
      <c r="J144" s="180">
        <f>VLOOKUP(H144,'IA '!$B$2:$BJ$706,59,0)</f>
        <v>15879</v>
      </c>
      <c r="K144" s="180">
        <f>VLOOKUP(H144,'IA '!$B$2:$BJ$706,60,0)</f>
        <v>15879</v>
      </c>
      <c r="L144" s="180">
        <f>VLOOKUP(H144,'IA '!$B$2:$BJ$706,61,0)</f>
        <v>88000.38</v>
      </c>
      <c r="M144" s="184">
        <f t="shared" si="2"/>
        <v>0</v>
      </c>
      <c r="N144" s="235" t="s">
        <v>120</v>
      </c>
      <c r="O144" s="242"/>
      <c r="P144" s="242"/>
      <c r="Q144" s="235"/>
    </row>
    <row r="145" spans="1:17" x14ac:dyDescent="0.25">
      <c r="A145" s="2">
        <v>71610003</v>
      </c>
      <c r="B145">
        <v>10</v>
      </c>
      <c r="C145" t="s">
        <v>237</v>
      </c>
      <c r="D145" t="s">
        <v>27</v>
      </c>
      <c r="E145" s="255">
        <v>258988</v>
      </c>
      <c r="F145" s="3" t="s">
        <v>86</v>
      </c>
      <c r="G145" s="3">
        <f>VLOOKUP(H145,'IA '!$B$2:$BJ$706,9,0)</f>
        <v>0</v>
      </c>
      <c r="H145" s="1">
        <v>1610003</v>
      </c>
      <c r="I145" s="7">
        <v>267230.90999999997</v>
      </c>
      <c r="J145" s="180">
        <f>VLOOKUP(H145,'IA '!$B$2:$BJ$706,59,0)</f>
        <v>258988</v>
      </c>
      <c r="K145" s="180">
        <f>VLOOKUP(H145,'IA '!$B$2:$BJ$706,60,0)</f>
        <v>258988</v>
      </c>
      <c r="L145" s="180">
        <f>VLOOKUP(H145,'IA '!$B$2:$BJ$706,61,0)</f>
        <v>267231.46000000002</v>
      </c>
      <c r="M145" s="184">
        <f t="shared" si="2"/>
        <v>0</v>
      </c>
      <c r="N145" s="235" t="s">
        <v>120</v>
      </c>
      <c r="O145" s="242"/>
      <c r="P145" s="242"/>
      <c r="Q145" s="235"/>
    </row>
    <row r="146" spans="1:17" x14ac:dyDescent="0.25">
      <c r="A146" s="2">
        <v>71722715</v>
      </c>
      <c r="B146">
        <v>10</v>
      </c>
      <c r="C146" t="s">
        <v>238</v>
      </c>
      <c r="D146" t="s">
        <v>27</v>
      </c>
      <c r="E146" s="255">
        <v>170408</v>
      </c>
      <c r="F146" s="3" t="s">
        <v>78</v>
      </c>
      <c r="G146" s="3">
        <f>VLOOKUP(H146,'IA '!$B$2:$BJ$706,9,0)</f>
        <v>0</v>
      </c>
      <c r="H146" s="1">
        <v>1722715</v>
      </c>
      <c r="I146" s="7">
        <v>118164</v>
      </c>
      <c r="J146" s="180">
        <f>VLOOKUP(H146,'IA '!$B$2:$BJ$706,59,0)</f>
        <v>170408</v>
      </c>
      <c r="K146" s="180">
        <f>VLOOKUP(H146,'IA '!$B$2:$BJ$706,60,0)</f>
        <v>170408</v>
      </c>
      <c r="L146" s="180">
        <f>VLOOKUP(H146,'IA '!$B$2:$BJ$706,61,0)</f>
        <v>170408</v>
      </c>
      <c r="M146" s="184">
        <f t="shared" si="2"/>
        <v>0</v>
      </c>
      <c r="N146" s="235" t="s">
        <v>120</v>
      </c>
      <c r="O146" s="242"/>
      <c r="P146" s="242"/>
      <c r="Q146" s="235"/>
    </row>
    <row r="147" spans="1:17" x14ac:dyDescent="0.25">
      <c r="A147" s="2">
        <v>71210558</v>
      </c>
      <c r="B147">
        <v>10</v>
      </c>
      <c r="C147" t="s">
        <v>239</v>
      </c>
      <c r="D147" t="s">
        <v>27</v>
      </c>
      <c r="E147" s="255">
        <v>359279</v>
      </c>
      <c r="F147" s="3" t="s">
        <v>66</v>
      </c>
      <c r="G147" s="3">
        <f>VLOOKUP(H147,'IA '!$B$2:$BJ$706,9,0)</f>
        <v>0</v>
      </c>
      <c r="H147" s="1">
        <v>1210558</v>
      </c>
      <c r="I147" s="7">
        <v>397987</v>
      </c>
      <c r="J147" s="180">
        <f>VLOOKUP(H147,'IA '!$B$2:$BJ$706,59,0)</f>
        <v>359279</v>
      </c>
      <c r="K147" s="180">
        <f>VLOOKUP(H147,'IA '!$B$2:$BJ$706,60,0)</f>
        <v>369786.68</v>
      </c>
      <c r="L147" s="180">
        <f>VLOOKUP(H147,'IA '!$B$2:$BJ$706,61,0)</f>
        <v>408494.39</v>
      </c>
      <c r="M147" s="184">
        <f t="shared" si="2"/>
        <v>0</v>
      </c>
      <c r="N147" s="235"/>
      <c r="O147" s="242"/>
      <c r="P147" s="242"/>
      <c r="Q147" s="235"/>
    </row>
    <row r="148" spans="1:17" x14ac:dyDescent="0.25">
      <c r="A148" s="2">
        <v>71520007</v>
      </c>
      <c r="B148">
        <v>10</v>
      </c>
      <c r="C148" t="s">
        <v>240</v>
      </c>
      <c r="D148" t="s">
        <v>27</v>
      </c>
      <c r="E148" s="255">
        <v>38833</v>
      </c>
      <c r="F148" s="3" t="s">
        <v>86</v>
      </c>
      <c r="G148" s="3">
        <f>VLOOKUP(H148,'IA '!$B$2:$BJ$706,9,0)</f>
        <v>0</v>
      </c>
      <c r="H148" s="1">
        <v>1520007</v>
      </c>
      <c r="I148" s="7">
        <v>62434</v>
      </c>
      <c r="J148" s="180">
        <f>VLOOKUP(H148,'IA '!$B$2:$BJ$706,59,0)</f>
        <v>38833</v>
      </c>
      <c r="K148" s="180">
        <f>VLOOKUP(H148,'IA '!$B$2:$BJ$706,60,0)</f>
        <v>38833</v>
      </c>
      <c r="L148" s="180">
        <f>VLOOKUP(H148,'IA '!$B$2:$BJ$706,61,0)</f>
        <v>58140.19</v>
      </c>
      <c r="M148" s="184">
        <f t="shared" si="2"/>
        <v>0</v>
      </c>
      <c r="N148" s="253" t="s">
        <v>45</v>
      </c>
      <c r="O148" s="242"/>
      <c r="P148" s="242"/>
      <c r="Q148" s="235"/>
    </row>
    <row r="149" spans="1:17" x14ac:dyDescent="0.25">
      <c r="A149" s="2">
        <v>71520019</v>
      </c>
      <c r="B149">
        <v>10</v>
      </c>
      <c r="C149" t="s">
        <v>241</v>
      </c>
      <c r="D149" t="s">
        <v>27</v>
      </c>
      <c r="E149" s="255">
        <v>46574</v>
      </c>
      <c r="F149" s="3" t="s">
        <v>72</v>
      </c>
      <c r="G149" s="3">
        <f>VLOOKUP(H149,'IA '!$B$2:$BJ$706,9,0)</f>
        <v>0</v>
      </c>
      <c r="H149" s="1">
        <v>1520019</v>
      </c>
      <c r="I149" s="7">
        <v>798238.61</v>
      </c>
      <c r="J149" s="180">
        <f>VLOOKUP(H149,'IA '!$B$2:$BJ$706,59,0)</f>
        <v>46574</v>
      </c>
      <c r="K149" s="180">
        <f>VLOOKUP(H149,'IA '!$B$2:$BJ$706,60,0)</f>
        <v>46574</v>
      </c>
      <c r="L149" s="180">
        <f>VLOOKUP(H149,'IA '!$B$2:$BJ$706,61,0)</f>
        <v>659571.46</v>
      </c>
      <c r="M149" s="184">
        <f t="shared" si="2"/>
        <v>0</v>
      </c>
      <c r="N149" s="235" t="s">
        <v>120</v>
      </c>
      <c r="O149" s="242" t="s">
        <v>30</v>
      </c>
      <c r="P149" s="242" t="s">
        <v>56</v>
      </c>
      <c r="Q149" s="235" t="s">
        <v>242</v>
      </c>
    </row>
    <row r="150" spans="1:17" x14ac:dyDescent="0.25">
      <c r="A150" s="2">
        <v>71221063</v>
      </c>
      <c r="B150">
        <v>10</v>
      </c>
      <c r="C150" t="s">
        <v>243</v>
      </c>
      <c r="D150" t="s">
        <v>27</v>
      </c>
      <c r="E150" s="255">
        <v>48914</v>
      </c>
      <c r="F150" s="3" t="s">
        <v>170</v>
      </c>
      <c r="G150" s="3">
        <f>VLOOKUP(H150,'IA '!$B$2:$BJ$706,9,0)</f>
        <v>0</v>
      </c>
      <c r="H150" s="1">
        <v>1221063</v>
      </c>
      <c r="I150" s="7">
        <v>284580.00000000006</v>
      </c>
      <c r="J150" s="180">
        <f>VLOOKUP(H150,'IA '!$B$2:$BJ$706,59,0)</f>
        <v>48914</v>
      </c>
      <c r="K150" s="180">
        <f>VLOOKUP(H150,'IA '!$B$2:$BJ$706,60,0)</f>
        <v>48914</v>
      </c>
      <c r="L150" s="180">
        <f>VLOOKUP(H150,'IA '!$B$2:$BJ$706,61,0)</f>
        <v>284580.13</v>
      </c>
      <c r="M150" s="184">
        <f t="shared" si="2"/>
        <v>0</v>
      </c>
      <c r="N150" s="235" t="s">
        <v>120</v>
      </c>
      <c r="O150" s="257" t="s">
        <v>30</v>
      </c>
      <c r="P150" s="242" t="s">
        <v>9</v>
      </c>
      <c r="Q150" s="235"/>
    </row>
    <row r="151" spans="1:17" x14ac:dyDescent="0.25">
      <c r="A151" s="2">
        <v>71630039</v>
      </c>
      <c r="B151">
        <v>10</v>
      </c>
      <c r="C151" t="s">
        <v>244</v>
      </c>
      <c r="D151" t="s">
        <v>27</v>
      </c>
      <c r="E151" s="255">
        <v>516965</v>
      </c>
      <c r="F151" s="3" t="s">
        <v>86</v>
      </c>
      <c r="G151" s="3">
        <f>VLOOKUP(H151,'IA '!$B$2:$BJ$706,9,0)</f>
        <v>0</v>
      </c>
      <c r="H151" s="1">
        <v>1630039</v>
      </c>
      <c r="I151" s="7">
        <v>562150</v>
      </c>
      <c r="J151" s="180">
        <f>VLOOKUP(H151,'IA '!$B$2:$BJ$706,59,0)</f>
        <v>516965</v>
      </c>
      <c r="K151" s="180">
        <f>VLOOKUP(H151,'IA '!$B$2:$BJ$706,60,0)</f>
        <v>516965</v>
      </c>
      <c r="L151" s="180">
        <f>VLOOKUP(H151,'IA '!$B$2:$BJ$706,61,0)</f>
        <v>562150.19999999995</v>
      </c>
      <c r="M151" s="184">
        <f t="shared" si="2"/>
        <v>0</v>
      </c>
      <c r="N151" s="235" t="s">
        <v>120</v>
      </c>
      <c r="O151" s="257" t="s">
        <v>30</v>
      </c>
      <c r="P151" s="242" t="s">
        <v>9</v>
      </c>
      <c r="Q151" s="235"/>
    </row>
    <row r="152" spans="1:17" x14ac:dyDescent="0.25">
      <c r="A152" s="2">
        <v>71722707</v>
      </c>
      <c r="B152">
        <v>10</v>
      </c>
      <c r="C152" t="s">
        <v>245</v>
      </c>
      <c r="D152" t="s">
        <v>27</v>
      </c>
      <c r="E152" s="255">
        <v>408657</v>
      </c>
      <c r="F152" s="3" t="s">
        <v>78</v>
      </c>
      <c r="G152" s="3">
        <f>VLOOKUP(H152,'IA '!$B$2:$BJ$706,9,0)</f>
        <v>0</v>
      </c>
      <c r="H152" s="1">
        <v>1722707</v>
      </c>
      <c r="I152" s="7">
        <v>668885.93000000005</v>
      </c>
      <c r="J152" s="180">
        <f>VLOOKUP(H152,'IA '!$B$2:$BJ$706,59,0)</f>
        <v>408657</v>
      </c>
      <c r="K152" s="180">
        <f>VLOOKUP(H152,'IA '!$B$2:$BJ$706,60,0)</f>
        <v>408657</v>
      </c>
      <c r="L152" s="180">
        <f>VLOOKUP(H152,'IA '!$B$2:$BJ$706,61,0)</f>
        <v>668886.01</v>
      </c>
      <c r="M152" s="184">
        <f t="shared" si="2"/>
        <v>0</v>
      </c>
      <c r="N152" s="235" t="s">
        <v>120</v>
      </c>
      <c r="O152" s="242" t="s">
        <v>30</v>
      </c>
      <c r="P152" s="242" t="s">
        <v>9</v>
      </c>
      <c r="Q152" s="235"/>
    </row>
    <row r="153" spans="1:17" x14ac:dyDescent="0.25">
      <c r="A153" s="2">
        <v>71210648</v>
      </c>
      <c r="B153">
        <v>10</v>
      </c>
      <c r="C153" t="s">
        <v>246</v>
      </c>
      <c r="D153" t="s">
        <v>27</v>
      </c>
      <c r="E153" s="255">
        <v>228000</v>
      </c>
      <c r="F153" s="3" t="s">
        <v>54</v>
      </c>
      <c r="G153" s="3">
        <f>VLOOKUP(H153,'IA '!$B$2:$BJ$706,9,0)</f>
        <v>0</v>
      </c>
      <c r="H153" s="1">
        <v>1210648</v>
      </c>
      <c r="I153" s="7">
        <v>228000</v>
      </c>
      <c r="J153" s="180">
        <f>VLOOKUP(H153,'IA '!$B$2:$BJ$706,59,0)</f>
        <v>228000</v>
      </c>
      <c r="K153" s="180">
        <f>VLOOKUP(H153,'IA '!$B$2:$BJ$706,60,0)</f>
        <v>231420</v>
      </c>
      <c r="L153" s="180">
        <f>VLOOKUP(H153,'IA '!$B$2:$BJ$706,61,0)</f>
        <v>231420</v>
      </c>
      <c r="M153" s="184">
        <f t="shared" si="2"/>
        <v>0</v>
      </c>
      <c r="N153" s="235"/>
      <c r="O153" s="242" t="s">
        <v>30</v>
      </c>
      <c r="P153" s="242" t="s">
        <v>9</v>
      </c>
      <c r="Q153" s="235"/>
    </row>
    <row r="154" spans="1:17" x14ac:dyDescent="0.25">
      <c r="A154" s="2">
        <v>71722693</v>
      </c>
      <c r="B154">
        <v>10</v>
      </c>
      <c r="C154" t="s">
        <v>247</v>
      </c>
      <c r="D154" t="s">
        <v>27</v>
      </c>
      <c r="E154" s="255">
        <v>79930</v>
      </c>
      <c r="F154" s="3" t="s">
        <v>100</v>
      </c>
      <c r="G154" s="3">
        <f>VLOOKUP(H154,'IA '!$B$2:$BJ$706,9,0)</f>
        <v>0</v>
      </c>
      <c r="H154" s="1">
        <v>1722693</v>
      </c>
      <c r="I154" s="7">
        <v>80131.7</v>
      </c>
      <c r="J154" s="180">
        <f>VLOOKUP(H154,'IA '!$B$2:$BJ$706,59,0)</f>
        <v>79930</v>
      </c>
      <c r="K154" s="180">
        <f>VLOOKUP(H154,'IA '!$B$2:$BJ$706,60,0)</f>
        <v>79930</v>
      </c>
      <c r="L154" s="180">
        <f>VLOOKUP(H154,'IA '!$B$2:$BJ$706,61,0)</f>
        <v>80132.259999999995</v>
      </c>
      <c r="M154" s="184">
        <f t="shared" si="2"/>
        <v>0</v>
      </c>
      <c r="N154" s="235" t="s">
        <v>120</v>
      </c>
      <c r="O154" s="242" t="s">
        <v>30</v>
      </c>
      <c r="P154" s="242" t="s">
        <v>9</v>
      </c>
      <c r="Q154" s="235"/>
    </row>
    <row r="155" spans="1:17" x14ac:dyDescent="0.25">
      <c r="A155" s="2">
        <v>71722692</v>
      </c>
      <c r="B155">
        <v>10</v>
      </c>
      <c r="C155" t="s">
        <v>248</v>
      </c>
      <c r="D155" t="s">
        <v>27</v>
      </c>
      <c r="E155" s="255">
        <v>99289</v>
      </c>
      <c r="F155" s="3" t="s">
        <v>100</v>
      </c>
      <c r="G155" s="3">
        <f>VLOOKUP(H155,'IA '!$B$2:$BJ$706,9,0)</f>
        <v>0</v>
      </c>
      <c r="H155" s="1">
        <v>1722692</v>
      </c>
      <c r="I155" s="7">
        <v>99657.799999999988</v>
      </c>
      <c r="J155" s="180">
        <f>VLOOKUP(H155,'IA '!$B$2:$BJ$706,59,0)</f>
        <v>99289</v>
      </c>
      <c r="K155" s="180">
        <f>VLOOKUP(H155,'IA '!$B$2:$BJ$706,60,0)</f>
        <v>99289</v>
      </c>
      <c r="L155" s="180">
        <f>VLOOKUP(H155,'IA '!$B$2:$BJ$706,61,0)</f>
        <v>99657.66</v>
      </c>
      <c r="M155" s="184">
        <f t="shared" si="2"/>
        <v>0</v>
      </c>
      <c r="N155" s="235" t="s">
        <v>120</v>
      </c>
      <c r="O155" s="242" t="s">
        <v>30</v>
      </c>
      <c r="P155" s="242" t="s">
        <v>9</v>
      </c>
      <c r="Q155" s="235"/>
    </row>
    <row r="156" spans="1:17" x14ac:dyDescent="0.25">
      <c r="A156" s="2">
        <v>71531231</v>
      </c>
      <c r="B156">
        <v>10</v>
      </c>
      <c r="C156" t="s">
        <v>249</v>
      </c>
      <c r="D156" t="s">
        <v>27</v>
      </c>
      <c r="E156" s="255">
        <v>228686</v>
      </c>
      <c r="F156" s="3" t="s">
        <v>28</v>
      </c>
      <c r="G156" s="3">
        <f>VLOOKUP(H156,'IA '!$B$2:$BJ$706,9,0)</f>
        <v>0</v>
      </c>
      <c r="H156" s="1">
        <v>1531231</v>
      </c>
      <c r="I156" s="7">
        <v>329590.24</v>
      </c>
      <c r="J156" s="180">
        <f>VLOOKUP(H156,'IA '!$B$2:$BJ$706,59,0)</f>
        <v>228686</v>
      </c>
      <c r="K156" s="180">
        <f>VLOOKUP(H156,'IA '!$B$2:$BJ$706,60,0)</f>
        <v>228686</v>
      </c>
      <c r="L156" s="180">
        <f>VLOOKUP(H156,'IA '!$B$2:$BJ$706,61,0)</f>
        <v>531356.6</v>
      </c>
      <c r="M156" s="184">
        <f t="shared" si="2"/>
        <v>0</v>
      </c>
      <c r="N156" s="235" t="s">
        <v>250</v>
      </c>
      <c r="O156" s="242" t="s">
        <v>30</v>
      </c>
      <c r="P156" s="242" t="s">
        <v>9</v>
      </c>
      <c r="Q156" s="235"/>
    </row>
    <row r="157" spans="1:17" x14ac:dyDescent="0.25">
      <c r="A157" s="2">
        <v>71211190</v>
      </c>
      <c r="B157">
        <v>10</v>
      </c>
      <c r="C157" t="s">
        <v>251</v>
      </c>
      <c r="D157" t="s">
        <v>27</v>
      </c>
      <c r="E157" s="255">
        <v>4427805</v>
      </c>
      <c r="F157" s="3" t="s">
        <v>60</v>
      </c>
      <c r="G157" s="3">
        <f>VLOOKUP(H157,'IA '!$B$2:$BJ$706,9,0)</f>
        <v>0</v>
      </c>
      <c r="H157" s="1">
        <v>1211190</v>
      </c>
      <c r="I157" s="7">
        <v>2686271.06</v>
      </c>
      <c r="J157" s="180">
        <f>VLOOKUP(H157,'IA '!$B$2:$BJ$706,59,0)</f>
        <v>4427805</v>
      </c>
      <c r="K157" s="180">
        <f>VLOOKUP(H157,'IA '!$B$2:$BJ$706,60,0)</f>
        <v>4592338.5600000005</v>
      </c>
      <c r="L157" s="180">
        <f>VLOOKUP(H157,'IA '!$B$2:$BJ$706,61,0)</f>
        <v>4656136.1700000009</v>
      </c>
      <c r="M157" s="184">
        <f t="shared" si="2"/>
        <v>0</v>
      </c>
      <c r="N157" s="235"/>
      <c r="O157" s="242" t="s">
        <v>30</v>
      </c>
      <c r="P157" s="242" t="s">
        <v>9</v>
      </c>
      <c r="Q157" s="235"/>
    </row>
    <row r="158" spans="1:17" x14ac:dyDescent="0.25">
      <c r="A158" s="2">
        <v>71610002</v>
      </c>
      <c r="B158">
        <v>10</v>
      </c>
      <c r="C158" t="s">
        <v>252</v>
      </c>
      <c r="D158" t="s">
        <v>27</v>
      </c>
      <c r="E158" s="255">
        <v>120401</v>
      </c>
      <c r="F158" s="3" t="s">
        <v>86</v>
      </c>
      <c r="G158" s="3">
        <f>VLOOKUP(H158,'IA '!$B$2:$BJ$706,9,0)</f>
        <v>0</v>
      </c>
      <c r="H158" s="1">
        <v>1610002</v>
      </c>
      <c r="I158" s="7">
        <v>127833.06</v>
      </c>
      <c r="J158" s="180">
        <f>VLOOKUP(H158,'IA '!$B$2:$BJ$706,59,0)</f>
        <v>120401</v>
      </c>
      <c r="K158" s="180">
        <f>VLOOKUP(H158,'IA '!$B$2:$BJ$706,60,0)</f>
        <v>120401</v>
      </c>
      <c r="L158" s="180">
        <f>VLOOKUP(H158,'IA '!$B$2:$BJ$706,61,0)</f>
        <v>127832.68</v>
      </c>
      <c r="M158" s="184">
        <f t="shared" si="2"/>
        <v>0</v>
      </c>
      <c r="N158" s="235" t="s">
        <v>120</v>
      </c>
      <c r="O158" s="242" t="s">
        <v>30</v>
      </c>
      <c r="P158" s="242" t="s">
        <v>9</v>
      </c>
      <c r="Q158" s="235"/>
    </row>
    <row r="159" spans="1:17" x14ac:dyDescent="0.25">
      <c r="A159" s="2">
        <v>71210614</v>
      </c>
      <c r="B159">
        <v>10</v>
      </c>
      <c r="C159" t="s">
        <v>253</v>
      </c>
      <c r="D159" t="s">
        <v>27</v>
      </c>
      <c r="E159" s="255">
        <v>124519</v>
      </c>
      <c r="F159" s="3" t="s">
        <v>35</v>
      </c>
      <c r="G159" s="3">
        <f>VLOOKUP(H159,'IA '!$B$2:$BJ$706,9,0)</f>
        <v>0</v>
      </c>
      <c r="H159" s="1">
        <v>1210614</v>
      </c>
      <c r="I159" s="7">
        <v>598000.24</v>
      </c>
      <c r="J159" s="180">
        <f>VLOOKUP(H159,'IA '!$B$2:$BJ$706,59,0)</f>
        <v>124519</v>
      </c>
      <c r="K159" s="180">
        <f>VLOOKUP(H159,'IA '!$B$2:$BJ$706,60,0)</f>
        <v>124519</v>
      </c>
      <c r="L159" s="180">
        <f>VLOOKUP(H159,'IA '!$B$2:$BJ$706,61,0)</f>
        <v>598000.67999999993</v>
      </c>
      <c r="M159" s="184">
        <f t="shared" si="2"/>
        <v>0</v>
      </c>
      <c r="N159" s="235" t="s">
        <v>120</v>
      </c>
      <c r="O159" s="242" t="s">
        <v>30</v>
      </c>
      <c r="P159" s="242" t="s">
        <v>9</v>
      </c>
      <c r="Q159" s="235"/>
    </row>
    <row r="160" spans="1:17" x14ac:dyDescent="0.25">
      <c r="A160" s="2">
        <v>71210593</v>
      </c>
      <c r="B160">
        <v>10</v>
      </c>
      <c r="C160" t="s">
        <v>254</v>
      </c>
      <c r="D160" t="s">
        <v>27</v>
      </c>
      <c r="E160" s="255">
        <v>127358</v>
      </c>
      <c r="F160" s="3" t="s">
        <v>149</v>
      </c>
      <c r="G160" s="3">
        <f>VLOOKUP(H160,'IA '!$B$2:$BJ$706,9,0)</f>
        <v>0</v>
      </c>
      <c r="H160" s="1">
        <v>1210593</v>
      </c>
      <c r="I160" s="7">
        <v>414712.38</v>
      </c>
      <c r="J160" s="180">
        <f>VLOOKUP(H160,'IA '!$B$2:$BJ$706,59,0)</f>
        <v>127358</v>
      </c>
      <c r="K160" s="180">
        <f>VLOOKUP(H160,'IA '!$B$2:$BJ$706,60,0)</f>
        <v>127358</v>
      </c>
      <c r="L160" s="180">
        <f>VLOOKUP(H160,'IA '!$B$2:$BJ$706,61,0)</f>
        <v>414712.19</v>
      </c>
      <c r="M160" s="184">
        <f t="shared" si="2"/>
        <v>0</v>
      </c>
      <c r="N160" s="235" t="s">
        <v>120</v>
      </c>
      <c r="O160" s="242" t="s">
        <v>30</v>
      </c>
      <c r="P160" s="242" t="s">
        <v>9</v>
      </c>
      <c r="Q160" s="235"/>
    </row>
    <row r="161" spans="1:17" x14ac:dyDescent="0.25">
      <c r="A161" s="2">
        <v>71722718</v>
      </c>
      <c r="B161">
        <v>10</v>
      </c>
      <c r="C161" t="s">
        <v>255</v>
      </c>
      <c r="D161" t="s">
        <v>27</v>
      </c>
      <c r="E161" s="255">
        <v>280926</v>
      </c>
      <c r="F161" s="3" t="s">
        <v>119</v>
      </c>
      <c r="G161" s="3">
        <f>VLOOKUP(H161,'IA '!$B$2:$BJ$706,9,0)</f>
        <v>0</v>
      </c>
      <c r="H161" s="1">
        <v>1722718</v>
      </c>
      <c r="I161" s="7">
        <v>635200</v>
      </c>
      <c r="J161" s="180">
        <f>VLOOKUP(H161,'IA '!$B$2:$BJ$706,59,0)</f>
        <v>280926</v>
      </c>
      <c r="K161" s="180">
        <f>VLOOKUP(H161,'IA '!$B$2:$BJ$706,60,0)</f>
        <v>280926</v>
      </c>
      <c r="L161" s="180">
        <f>VLOOKUP(H161,'IA '!$B$2:$BJ$706,61,0)</f>
        <v>635200.19999999995</v>
      </c>
      <c r="M161" s="184">
        <f t="shared" si="2"/>
        <v>0</v>
      </c>
      <c r="N161" s="235" t="s">
        <v>120</v>
      </c>
      <c r="O161" s="242" t="s">
        <v>30</v>
      </c>
      <c r="P161" s="242" t="s">
        <v>9</v>
      </c>
      <c r="Q161" s="235"/>
    </row>
    <row r="162" spans="1:17" x14ac:dyDescent="0.25">
      <c r="A162" s="2">
        <v>71210627</v>
      </c>
      <c r="B162">
        <v>10</v>
      </c>
      <c r="C162" t="s">
        <v>256</v>
      </c>
      <c r="D162" t="s">
        <v>27</v>
      </c>
      <c r="E162" s="255">
        <v>3217800</v>
      </c>
      <c r="F162" s="3" t="s">
        <v>60</v>
      </c>
      <c r="G162" s="3">
        <f>VLOOKUP(H162,'IA '!$B$2:$BJ$706,9,0)</f>
        <v>0</v>
      </c>
      <c r="H162" s="1">
        <v>1210627</v>
      </c>
      <c r="I162" s="7">
        <v>3217800</v>
      </c>
      <c r="J162" s="180">
        <f>VLOOKUP(H162,'IA '!$B$2:$BJ$706,59,0)</f>
        <v>3217800</v>
      </c>
      <c r="K162" s="180">
        <f>VLOOKUP(H162,'IA '!$B$2:$BJ$706,60,0)</f>
        <v>3333864</v>
      </c>
      <c r="L162" s="180">
        <f>VLOOKUP(H162,'IA '!$B$2:$BJ$706,61,0)</f>
        <v>3333864</v>
      </c>
      <c r="M162" s="184">
        <f t="shared" si="2"/>
        <v>0</v>
      </c>
      <c r="N162" s="235"/>
      <c r="O162" s="242" t="s">
        <v>30</v>
      </c>
      <c r="P162" s="242" t="s">
        <v>9</v>
      </c>
      <c r="Q162" s="235"/>
    </row>
    <row r="163" spans="1:17" x14ac:dyDescent="0.25">
      <c r="A163" s="2">
        <v>71722691</v>
      </c>
      <c r="B163">
        <v>10</v>
      </c>
      <c r="C163" t="s">
        <v>257</v>
      </c>
      <c r="D163" t="s">
        <v>27</v>
      </c>
      <c r="E163" s="255">
        <v>186660</v>
      </c>
      <c r="F163" s="3" t="s">
        <v>112</v>
      </c>
      <c r="G163" s="3">
        <f>VLOOKUP(H163,'IA '!$B$2:$BJ$706,9,0)</f>
        <v>0</v>
      </c>
      <c r="H163" s="1">
        <v>1722691</v>
      </c>
      <c r="I163" s="7">
        <v>332524.37</v>
      </c>
      <c r="J163" s="180">
        <f>VLOOKUP(H163,'IA '!$B$2:$BJ$706,59,0)</f>
        <v>186660</v>
      </c>
      <c r="K163" s="180">
        <f>VLOOKUP(H163,'IA '!$B$2:$BJ$706,60,0)</f>
        <v>186660</v>
      </c>
      <c r="L163" s="180">
        <f>VLOOKUP(H163,'IA '!$B$2:$BJ$706,61,0)</f>
        <v>332524.71999999997</v>
      </c>
      <c r="M163" s="184">
        <f t="shared" si="2"/>
        <v>0</v>
      </c>
      <c r="N163" s="235" t="s">
        <v>120</v>
      </c>
      <c r="O163" s="242" t="s">
        <v>30</v>
      </c>
      <c r="P163" s="242" t="s">
        <v>9</v>
      </c>
      <c r="Q163" s="235"/>
    </row>
    <row r="164" spans="1:17" x14ac:dyDescent="0.25">
      <c r="A164" s="2">
        <v>71722703</v>
      </c>
      <c r="B164">
        <v>10</v>
      </c>
      <c r="C164" t="s">
        <v>258</v>
      </c>
      <c r="D164" t="s">
        <v>27</v>
      </c>
      <c r="E164" s="255">
        <v>2755240</v>
      </c>
      <c r="F164" s="3" t="s">
        <v>66</v>
      </c>
      <c r="G164" s="3">
        <f>VLOOKUP(H164,'IA '!$B$2:$BJ$706,9,0)</f>
        <v>0</v>
      </c>
      <c r="H164" s="1">
        <v>1722703</v>
      </c>
      <c r="I164" s="7">
        <v>2841816.19</v>
      </c>
      <c r="J164" s="180">
        <f>VLOOKUP(H164,'IA '!$B$2:$BJ$706,59,0)</f>
        <v>2755240</v>
      </c>
      <c r="K164" s="180">
        <f>VLOOKUP(H164,'IA '!$B$2:$BJ$706,60,0)</f>
        <v>2845100.12</v>
      </c>
      <c r="L164" s="180">
        <f>VLOOKUP(H164,'IA '!$B$2:$BJ$706,61,0)</f>
        <v>2936915.8000000003</v>
      </c>
      <c r="M164" s="184">
        <f t="shared" si="2"/>
        <v>0</v>
      </c>
      <c r="N164" s="235"/>
      <c r="O164" s="242" t="s">
        <v>33</v>
      </c>
      <c r="P164" s="242" t="s">
        <v>9</v>
      </c>
      <c r="Q164" s="235" t="s">
        <v>36</v>
      </c>
    </row>
    <row r="165" spans="1:17" x14ac:dyDescent="0.25">
      <c r="A165" s="2">
        <v>71570011</v>
      </c>
      <c r="B165">
        <v>10</v>
      </c>
      <c r="C165" t="s">
        <v>259</v>
      </c>
      <c r="D165" t="s">
        <v>27</v>
      </c>
      <c r="E165" s="255">
        <v>291261</v>
      </c>
      <c r="F165" s="3" t="s">
        <v>78</v>
      </c>
      <c r="G165" s="3">
        <f>VLOOKUP(H165,'IA '!$B$2:$BJ$706,9,0)</f>
        <v>0</v>
      </c>
      <c r="H165" s="1">
        <v>1570011</v>
      </c>
      <c r="I165" s="7">
        <v>618000.26</v>
      </c>
      <c r="J165" s="180">
        <f>VLOOKUP(H165,'IA '!$B$2:$BJ$706,59,0)</f>
        <v>291261</v>
      </c>
      <c r="K165" s="180">
        <f>VLOOKUP(H165,'IA '!$B$2:$BJ$706,60,0)</f>
        <v>291261</v>
      </c>
      <c r="L165" s="180">
        <f>VLOOKUP(H165,'IA '!$B$2:$BJ$706,61,0)</f>
        <v>588000.23</v>
      </c>
      <c r="M165" s="184">
        <f t="shared" si="2"/>
        <v>0</v>
      </c>
      <c r="N165" s="235" t="s">
        <v>120</v>
      </c>
      <c r="O165" s="242" t="s">
        <v>33</v>
      </c>
      <c r="P165" s="242" t="s">
        <v>9</v>
      </c>
      <c r="Q165" s="235"/>
    </row>
    <row r="166" spans="1:17" x14ac:dyDescent="0.25">
      <c r="A166" s="2">
        <v>71421067</v>
      </c>
      <c r="B166">
        <v>10</v>
      </c>
      <c r="C166" t="s">
        <v>260</v>
      </c>
      <c r="D166" t="s">
        <v>27</v>
      </c>
      <c r="E166" s="255">
        <v>251436</v>
      </c>
      <c r="F166" s="3" t="s">
        <v>44</v>
      </c>
      <c r="G166" s="3">
        <f>VLOOKUP(H166,'IA '!$B$2:$BJ$706,9,0)</f>
        <v>0</v>
      </c>
      <c r="H166" s="1">
        <v>1421067</v>
      </c>
      <c r="I166" s="7">
        <v>251436</v>
      </c>
      <c r="J166" s="180">
        <f>VLOOKUP(H166,'IA '!$B$2:$BJ$706,59,0)</f>
        <v>251436</v>
      </c>
      <c r="K166" s="180">
        <f>VLOOKUP(H166,'IA '!$B$2:$BJ$706,60,0)</f>
        <v>251436</v>
      </c>
      <c r="L166" s="180">
        <f>VLOOKUP(H166,'IA '!$B$2:$BJ$706,61,0)</f>
        <v>251436</v>
      </c>
      <c r="M166" s="184">
        <f t="shared" si="2"/>
        <v>0</v>
      </c>
      <c r="N166" s="235" t="s">
        <v>120</v>
      </c>
      <c r="O166" s="242" t="s">
        <v>33</v>
      </c>
      <c r="P166" s="242" t="s">
        <v>9</v>
      </c>
      <c r="Q166" s="235"/>
    </row>
    <row r="167" spans="1:17" x14ac:dyDescent="0.25">
      <c r="A167" s="2">
        <v>71722717</v>
      </c>
      <c r="B167">
        <v>10</v>
      </c>
      <c r="C167" t="s">
        <v>261</v>
      </c>
      <c r="D167" t="s">
        <v>27</v>
      </c>
      <c r="E167" s="255">
        <v>771292</v>
      </c>
      <c r="F167" s="3" t="s">
        <v>119</v>
      </c>
      <c r="G167" s="3">
        <f>VLOOKUP(H167,'IA '!$B$2:$BJ$706,9,0)</f>
        <v>0</v>
      </c>
      <c r="H167" s="1">
        <v>1722717</v>
      </c>
      <c r="I167" s="7">
        <v>1116000</v>
      </c>
      <c r="J167" s="180">
        <f>VLOOKUP(H167,'IA '!$B$2:$BJ$706,59,0)</f>
        <v>771292</v>
      </c>
      <c r="K167" s="180">
        <f>VLOOKUP(H167,'IA '!$B$2:$BJ$706,60,0)</f>
        <v>771292</v>
      </c>
      <c r="L167" s="180">
        <f>VLOOKUP(H167,'IA '!$B$2:$BJ$706,61,0)</f>
        <v>1115999.8</v>
      </c>
      <c r="M167" s="184">
        <f t="shared" si="2"/>
        <v>0</v>
      </c>
      <c r="N167" s="235" t="s">
        <v>120</v>
      </c>
      <c r="O167" s="242" t="s">
        <v>33</v>
      </c>
      <c r="P167" s="242" t="s">
        <v>9</v>
      </c>
      <c r="Q167" s="235"/>
    </row>
    <row r="168" spans="1:17" x14ac:dyDescent="0.25">
      <c r="A168" s="2">
        <v>71722716</v>
      </c>
      <c r="B168">
        <v>10</v>
      </c>
      <c r="C168" t="s">
        <v>262</v>
      </c>
      <c r="D168" t="s">
        <v>27</v>
      </c>
      <c r="E168" s="255">
        <v>380033</v>
      </c>
      <c r="F168" s="3" t="s">
        <v>119</v>
      </c>
      <c r="G168" s="3">
        <f>VLOOKUP(H168,'IA '!$B$2:$BJ$706,9,0)</f>
        <v>0</v>
      </c>
      <c r="H168" s="1">
        <v>1722716</v>
      </c>
      <c r="I168" s="7">
        <v>475000</v>
      </c>
      <c r="J168" s="180">
        <f>VLOOKUP(H168,'IA '!$B$2:$BJ$706,59,0)</f>
        <v>380033</v>
      </c>
      <c r="K168" s="180">
        <f>VLOOKUP(H168,'IA '!$B$2:$BJ$706,60,0)</f>
        <v>380033</v>
      </c>
      <c r="L168" s="180">
        <f>VLOOKUP(H168,'IA '!$B$2:$BJ$706,61,0)</f>
        <v>475000.46</v>
      </c>
      <c r="M168" s="184">
        <f t="shared" si="2"/>
        <v>0</v>
      </c>
      <c r="N168" s="235" t="s">
        <v>120</v>
      </c>
      <c r="O168" s="242" t="s">
        <v>33</v>
      </c>
      <c r="P168" s="242" t="s">
        <v>9</v>
      </c>
      <c r="Q168" s="235"/>
    </row>
    <row r="169" spans="1:17" x14ac:dyDescent="0.25">
      <c r="A169" s="2">
        <v>71210608</v>
      </c>
      <c r="B169">
        <v>10</v>
      </c>
      <c r="C169" t="s">
        <v>263</v>
      </c>
      <c r="D169" t="s">
        <v>27</v>
      </c>
      <c r="E169" s="7">
        <v>183985</v>
      </c>
      <c r="F169" s="3" t="s">
        <v>149</v>
      </c>
      <c r="G169" s="3">
        <f>VLOOKUP(H169,'IA '!$B$2:$BJ$706,9,0)</f>
        <v>0</v>
      </c>
      <c r="H169" s="1">
        <v>1210608</v>
      </c>
      <c r="I169" s="7">
        <v>183984.94399999999</v>
      </c>
      <c r="J169" s="180">
        <f>VLOOKUP(H169,'IA '!$B$2:$BJ$706,59,0)</f>
        <v>183984.94399999999</v>
      </c>
      <c r="K169" s="180">
        <f>VLOOKUP(H169,'IA '!$B$2:$BJ$706,60,0)</f>
        <v>183984.94399999999</v>
      </c>
      <c r="L169" s="180">
        <f>VLOOKUP(H169,'IA '!$B$2:$BJ$706,61,0)</f>
        <v>183984.94399999999</v>
      </c>
      <c r="M169" s="184">
        <f t="shared" si="2"/>
        <v>5.6000000011408702E-2</v>
      </c>
      <c r="N169" s="235"/>
      <c r="O169" s="242" t="s">
        <v>33</v>
      </c>
      <c r="P169" s="242" t="s">
        <v>9</v>
      </c>
      <c r="Q169" s="235"/>
    </row>
    <row r="170" spans="1:17" x14ac:dyDescent="0.25">
      <c r="A170" s="2">
        <v>71730004</v>
      </c>
      <c r="B170">
        <v>10</v>
      </c>
      <c r="C170" t="s">
        <v>264</v>
      </c>
      <c r="D170" t="s">
        <v>27</v>
      </c>
      <c r="E170" s="7">
        <v>938598</v>
      </c>
      <c r="F170" s="3" t="s">
        <v>103</v>
      </c>
      <c r="G170" s="3">
        <f>VLOOKUP(H170,'IA '!$B$2:$BJ$706,9,0)</f>
        <v>0</v>
      </c>
      <c r="H170" s="1">
        <v>1730004</v>
      </c>
      <c r="I170" s="7">
        <v>938597.92</v>
      </c>
      <c r="J170" s="180">
        <f>VLOOKUP(H170,'IA '!$B$2:$BJ$706,59,0)</f>
        <v>938597.92</v>
      </c>
      <c r="K170" s="180">
        <f>VLOOKUP(H170,'IA '!$B$2:$BJ$706,60,0)</f>
        <v>938597.92</v>
      </c>
      <c r="L170" s="180">
        <f>VLOOKUP(H170,'IA '!$B$2:$BJ$706,61,0)</f>
        <v>938597.92</v>
      </c>
      <c r="M170" s="184">
        <f t="shared" si="2"/>
        <v>7.9999999958090484E-2</v>
      </c>
      <c r="N170" s="235"/>
      <c r="O170" s="242" t="s">
        <v>33</v>
      </c>
      <c r="P170" s="242" t="s">
        <v>9</v>
      </c>
      <c r="Q170" s="235"/>
    </row>
    <row r="171" spans="1:17" x14ac:dyDescent="0.25">
      <c r="A171" s="2">
        <v>71210651</v>
      </c>
      <c r="B171">
        <v>10</v>
      </c>
      <c r="C171" t="s">
        <v>265</v>
      </c>
      <c r="D171" t="s">
        <v>27</v>
      </c>
      <c r="E171" s="7">
        <v>29241</v>
      </c>
      <c r="F171" s="3" t="s">
        <v>166</v>
      </c>
      <c r="G171" s="3">
        <f>VLOOKUP(H171,'IA '!$B$2:$BJ$706,9,0)</f>
        <v>0</v>
      </c>
      <c r="H171" s="1">
        <v>1210651</v>
      </c>
      <c r="I171" s="7">
        <v>55591</v>
      </c>
      <c r="J171" s="180">
        <f>VLOOKUP(H171,'IA '!$B$2:$BJ$706,59,0)</f>
        <v>29240.9</v>
      </c>
      <c r="K171" s="180">
        <f>VLOOKUP(H171,'IA '!$B$2:$BJ$706,60,0)</f>
        <v>29240.9</v>
      </c>
      <c r="L171" s="180">
        <f>VLOOKUP(H171,'IA '!$B$2:$BJ$706,61,0)</f>
        <v>29240.9</v>
      </c>
      <c r="M171" s="184">
        <f t="shared" si="2"/>
        <v>9.9999999998544808E-2</v>
      </c>
      <c r="N171" s="240" t="s">
        <v>266</v>
      </c>
      <c r="O171" s="242" t="s">
        <v>33</v>
      </c>
      <c r="P171" s="242" t="s">
        <v>9</v>
      </c>
      <c r="Q171" s="235" t="s">
        <v>36</v>
      </c>
    </row>
    <row r="172" spans="1:17" x14ac:dyDescent="0.25">
      <c r="A172" s="2">
        <v>71722711</v>
      </c>
      <c r="B172">
        <v>10</v>
      </c>
      <c r="C172" t="s">
        <v>267</v>
      </c>
      <c r="D172" t="s">
        <v>27</v>
      </c>
      <c r="E172" s="7">
        <v>745805</v>
      </c>
      <c r="F172" s="3" t="s">
        <v>112</v>
      </c>
      <c r="G172" s="3">
        <f>VLOOKUP(H172,'IA '!$B$2:$BJ$706,9,0)</f>
        <v>0</v>
      </c>
      <c r="H172" s="1">
        <v>1722711</v>
      </c>
      <c r="I172" s="7">
        <v>745804.80000000005</v>
      </c>
      <c r="J172" s="180">
        <f>VLOOKUP(H172,'IA '!$B$2:$BJ$706,59,0)</f>
        <v>745804.80000000005</v>
      </c>
      <c r="K172" s="180">
        <f>VLOOKUP(H172,'IA '!$B$2:$BJ$706,60,0)</f>
        <v>772653.77280000004</v>
      </c>
      <c r="L172" s="180">
        <f>VLOOKUP(H172,'IA '!$B$2:$BJ$706,61,0)</f>
        <v>772653.77280000004</v>
      </c>
      <c r="M172" s="184">
        <f t="shared" si="2"/>
        <v>0.19999999995343387</v>
      </c>
      <c r="N172" s="235"/>
      <c r="O172" s="242" t="s">
        <v>33</v>
      </c>
      <c r="P172" s="242" t="s">
        <v>9</v>
      </c>
      <c r="Q172" s="235"/>
    </row>
    <row r="173" spans="1:17" x14ac:dyDescent="0.25">
      <c r="A173" s="2">
        <v>71610021</v>
      </c>
      <c r="B173">
        <v>10</v>
      </c>
      <c r="C173" t="s">
        <v>268</v>
      </c>
      <c r="D173" t="s">
        <v>27</v>
      </c>
      <c r="E173" s="7">
        <v>133809</v>
      </c>
      <c r="F173" s="3" t="s">
        <v>86</v>
      </c>
      <c r="G173" s="3">
        <f>VLOOKUP(H173,'IA '!$B$2:$BJ$706,9,0)</f>
        <v>0</v>
      </c>
      <c r="H173" s="1">
        <v>1610021</v>
      </c>
      <c r="I173" s="7">
        <v>159120</v>
      </c>
      <c r="J173" s="180">
        <f>VLOOKUP(H173,'IA '!$B$2:$BJ$706,59,0)</f>
        <v>133808.79999999999</v>
      </c>
      <c r="K173" s="180">
        <f>VLOOKUP(H173,'IA '!$B$2:$BJ$706,60,0)</f>
        <v>138090.68</v>
      </c>
      <c r="L173" s="180">
        <f>VLOOKUP(H173,'IA '!$B$2:$BJ$706,61,0)</f>
        <v>138090.68</v>
      </c>
      <c r="M173" s="184">
        <f t="shared" si="2"/>
        <v>0.20000000001164153</v>
      </c>
      <c r="N173" s="235"/>
      <c r="O173" s="242" t="s">
        <v>33</v>
      </c>
      <c r="P173" s="242" t="s">
        <v>9</v>
      </c>
      <c r="Q173" s="235"/>
    </row>
    <row r="174" spans="1:17" x14ac:dyDescent="0.25">
      <c r="A174" s="2">
        <v>71610023</v>
      </c>
      <c r="B174">
        <v>10</v>
      </c>
      <c r="C174" t="s">
        <v>269</v>
      </c>
      <c r="D174" t="s">
        <v>27</v>
      </c>
      <c r="E174" s="7">
        <v>241559</v>
      </c>
      <c r="F174" s="3" t="s">
        <v>86</v>
      </c>
      <c r="G174" s="3">
        <f>VLOOKUP(H174,'IA '!$B$2:$BJ$706,9,0)</f>
        <v>0</v>
      </c>
      <c r="H174" s="1">
        <v>1610023</v>
      </c>
      <c r="I174" s="7">
        <v>275860</v>
      </c>
      <c r="J174" s="180">
        <f>VLOOKUP(H174,'IA '!$B$2:$BJ$706,59,0)</f>
        <v>241558.8</v>
      </c>
      <c r="K174" s="180">
        <f>VLOOKUP(H174,'IA '!$B$2:$BJ$706,60,0)</f>
        <v>249288.68</v>
      </c>
      <c r="L174" s="180">
        <f>VLOOKUP(H174,'IA '!$B$2:$BJ$706,61,0)</f>
        <v>249288.68</v>
      </c>
      <c r="M174" s="184">
        <f t="shared" si="2"/>
        <v>0.20000000001164153</v>
      </c>
      <c r="N174" s="235"/>
      <c r="O174" s="242" t="s">
        <v>33</v>
      </c>
      <c r="P174" s="242" t="s">
        <v>9</v>
      </c>
      <c r="Q174" s="235"/>
    </row>
    <row r="175" spans="1:17" x14ac:dyDescent="0.25">
      <c r="A175" s="2">
        <v>71030006</v>
      </c>
      <c r="B175">
        <v>10</v>
      </c>
      <c r="C175" t="s">
        <v>270</v>
      </c>
      <c r="D175" t="s">
        <v>27</v>
      </c>
      <c r="E175" s="7">
        <v>169855</v>
      </c>
      <c r="F175" s="3" t="s">
        <v>86</v>
      </c>
      <c r="G175" s="3">
        <f>VLOOKUP(H175,'IA '!$B$2:$BJ$706,9,0)</f>
        <v>0</v>
      </c>
      <c r="H175" s="1">
        <v>1030006</v>
      </c>
      <c r="I175" s="7">
        <v>229450</v>
      </c>
      <c r="J175" s="180">
        <f>VLOOKUP(H175,'IA '!$B$2:$BJ$706,59,0)</f>
        <v>169854.75</v>
      </c>
      <c r="K175" s="180">
        <f>VLOOKUP(H175,'IA '!$B$2:$BJ$706,60,0)</f>
        <v>174950.39</v>
      </c>
      <c r="L175" s="180">
        <f>VLOOKUP(H175,'IA '!$B$2:$BJ$706,61,0)</f>
        <v>174950.39</v>
      </c>
      <c r="M175" s="184">
        <f t="shared" si="2"/>
        <v>0.25</v>
      </c>
      <c r="N175" s="235"/>
      <c r="O175" s="242" t="s">
        <v>33</v>
      </c>
      <c r="P175" s="242" t="s">
        <v>9</v>
      </c>
      <c r="Q175" s="235"/>
    </row>
    <row r="176" spans="1:17" x14ac:dyDescent="0.25">
      <c r="A176" s="2">
        <v>71421051</v>
      </c>
      <c r="B176">
        <v>10</v>
      </c>
      <c r="C176" t="s">
        <v>271</v>
      </c>
      <c r="D176" t="s">
        <v>27</v>
      </c>
      <c r="E176" s="7">
        <v>7641059</v>
      </c>
      <c r="F176" s="3"/>
      <c r="G176" s="3">
        <f>VLOOKUP(H176,'IA '!$B$2:$BJ$706,9,0)</f>
        <v>0</v>
      </c>
      <c r="H176" s="1">
        <v>1421051</v>
      </c>
      <c r="I176" s="7">
        <v>7641058.7480000015</v>
      </c>
      <c r="J176" s="180">
        <f>VLOOKUP(H176,'IA '!$B$2:$BJ$706,59,0)</f>
        <v>7641058.7480000015</v>
      </c>
      <c r="K176" s="180">
        <f>VLOOKUP(H176,'IA '!$B$2:$BJ$706,60,0)</f>
        <v>7942307.4900280014</v>
      </c>
      <c r="L176" s="180">
        <f>VLOOKUP(H176,'IA '!$B$2:$BJ$706,61,0)</f>
        <v>7942307.4900280014</v>
      </c>
      <c r="M176" s="184">
        <f t="shared" si="2"/>
        <v>0.2519999984651804</v>
      </c>
      <c r="N176" s="235"/>
      <c r="O176" s="242" t="s">
        <v>33</v>
      </c>
      <c r="P176" s="242" t="s">
        <v>9</v>
      </c>
      <c r="Q176" s="235"/>
    </row>
    <row r="177" spans="1:17" x14ac:dyDescent="0.25">
      <c r="A177" s="2">
        <v>71570008</v>
      </c>
      <c r="B177">
        <v>10</v>
      </c>
      <c r="C177" t="s">
        <v>272</v>
      </c>
      <c r="D177" t="s">
        <v>27</v>
      </c>
      <c r="E177" s="7">
        <v>170839</v>
      </c>
      <c r="F177" s="3" t="s">
        <v>114</v>
      </c>
      <c r="G177" s="3">
        <f>VLOOKUP(H177,'IA '!$B$2:$BJ$706,9,0)</f>
        <v>0</v>
      </c>
      <c r="H177" s="1">
        <v>1570008</v>
      </c>
      <c r="I177" s="7">
        <v>170838.72</v>
      </c>
      <c r="J177" s="180">
        <f>VLOOKUP(H177,'IA '!$B$2:$BJ$706,59,0)</f>
        <v>170838.72</v>
      </c>
      <c r="K177" s="180">
        <f>VLOOKUP(H177,'IA '!$B$2:$BJ$706,60,0)</f>
        <v>170838.72</v>
      </c>
      <c r="L177" s="180">
        <f>VLOOKUP(H177,'IA '!$B$2:$BJ$706,61,0)</f>
        <v>170838.72</v>
      </c>
      <c r="M177" s="184">
        <f t="shared" si="2"/>
        <v>0.27999999999883585</v>
      </c>
      <c r="N177" s="235"/>
      <c r="O177" s="242" t="s">
        <v>33</v>
      </c>
      <c r="P177" s="242" t="s">
        <v>9</v>
      </c>
      <c r="Q177" s="235"/>
    </row>
    <row r="178" spans="1:17" x14ac:dyDescent="0.25">
      <c r="A178" s="2">
        <v>71722694</v>
      </c>
      <c r="B178">
        <v>10</v>
      </c>
      <c r="C178" t="s">
        <v>273</v>
      </c>
      <c r="D178" t="s">
        <v>27</v>
      </c>
      <c r="E178" s="255">
        <v>227942</v>
      </c>
      <c r="F178" s="3" t="s">
        <v>100</v>
      </c>
      <c r="G178" s="3">
        <f>VLOOKUP(H178,'IA '!$B$2:$BJ$706,9,0)</f>
        <v>0</v>
      </c>
      <c r="H178" s="1">
        <v>1722694</v>
      </c>
      <c r="I178" s="7">
        <v>326538.03999999998</v>
      </c>
      <c r="J178" s="180">
        <f>VLOOKUP(H178,'IA '!$B$2:$BJ$706,59,0)</f>
        <v>227941.72</v>
      </c>
      <c r="K178" s="180">
        <f>VLOOKUP(H178,'IA '!$B$2:$BJ$706,60,0)</f>
        <v>227941.72</v>
      </c>
      <c r="L178" s="180">
        <f>VLOOKUP(H178,'IA '!$B$2:$BJ$706,61,0)</f>
        <v>326537.74</v>
      </c>
      <c r="M178" s="184">
        <f t="shared" si="2"/>
        <v>0.27999999999883585</v>
      </c>
      <c r="N178" s="235" t="s">
        <v>120</v>
      </c>
      <c r="O178" s="242" t="s">
        <v>33</v>
      </c>
      <c r="P178" s="242" t="s">
        <v>9</v>
      </c>
      <c r="Q178" s="235"/>
    </row>
    <row r="179" spans="1:17" x14ac:dyDescent="0.25">
      <c r="A179" s="2">
        <v>71221067</v>
      </c>
      <c r="B179">
        <v>10</v>
      </c>
      <c r="C179" t="s">
        <v>274</v>
      </c>
      <c r="D179" t="s">
        <v>27</v>
      </c>
      <c r="E179" s="7">
        <v>106592</v>
      </c>
      <c r="F179" s="3" t="s">
        <v>170</v>
      </c>
      <c r="G179" s="3">
        <f>VLOOKUP(H179,'IA '!$B$2:$BJ$706,9,0)</f>
        <v>0</v>
      </c>
      <c r="H179" s="1">
        <v>1221067</v>
      </c>
      <c r="I179" s="7">
        <v>106591.68000000001</v>
      </c>
      <c r="J179" s="180">
        <f>VLOOKUP(H179,'IA '!$B$2:$BJ$706,59,0)</f>
        <v>106591.68000000001</v>
      </c>
      <c r="K179" s="180">
        <f>VLOOKUP(H179,'IA '!$B$2:$BJ$706,60,0)</f>
        <v>106591.68000000001</v>
      </c>
      <c r="L179" s="180">
        <f>VLOOKUP(H179,'IA '!$B$2:$BJ$706,61,0)</f>
        <v>106591.68000000001</v>
      </c>
      <c r="M179" s="184">
        <f t="shared" si="2"/>
        <v>0.319999999992433</v>
      </c>
      <c r="N179" s="235"/>
      <c r="O179" s="242" t="s">
        <v>33</v>
      </c>
      <c r="P179" s="242" t="s">
        <v>9</v>
      </c>
      <c r="Q179" s="235"/>
    </row>
    <row r="180" spans="1:17" x14ac:dyDescent="0.25">
      <c r="A180" s="2">
        <v>71421049</v>
      </c>
      <c r="B180">
        <v>10</v>
      </c>
      <c r="C180" t="s">
        <v>275</v>
      </c>
      <c r="D180" t="s">
        <v>27</v>
      </c>
      <c r="E180" s="7">
        <v>4866985</v>
      </c>
      <c r="F180" s="3"/>
      <c r="G180" s="3">
        <f>VLOOKUP(H180,'IA '!$B$2:$BJ$706,9,0)</f>
        <v>0</v>
      </c>
      <c r="H180" s="1">
        <v>1421049</v>
      </c>
      <c r="I180" s="7">
        <v>4866984.8800000008</v>
      </c>
      <c r="J180" s="180">
        <f>VLOOKUP(H180,'IA '!$B$2:$BJ$706,59,0)</f>
        <v>4866984.6400000006</v>
      </c>
      <c r="K180" s="180">
        <f>VLOOKUP(H180,'IA '!$B$2:$BJ$706,60,0)</f>
        <v>5059387.4097800013</v>
      </c>
      <c r="L180" s="180">
        <f>VLOOKUP(H180,'IA '!$B$2:$BJ$706,61,0)</f>
        <v>5059387.4097800013</v>
      </c>
      <c r="M180" s="184">
        <f t="shared" si="2"/>
        <v>0.35999999940395355</v>
      </c>
      <c r="N180" s="235"/>
      <c r="O180" s="242" t="s">
        <v>33</v>
      </c>
      <c r="P180" s="242" t="s">
        <v>9</v>
      </c>
      <c r="Q180" s="235"/>
    </row>
    <row r="181" spans="1:17" x14ac:dyDescent="0.25">
      <c r="A181" s="2">
        <v>71610012</v>
      </c>
      <c r="B181">
        <v>10</v>
      </c>
      <c r="C181" t="s">
        <v>276</v>
      </c>
      <c r="D181" t="s">
        <v>27</v>
      </c>
      <c r="E181" s="255">
        <v>1746029</v>
      </c>
      <c r="F181" s="3" t="s">
        <v>277</v>
      </c>
      <c r="G181" s="3">
        <f>VLOOKUP(H181,'IA '!$B$2:$BJ$706,9,0)</f>
        <v>0</v>
      </c>
      <c r="H181" s="1">
        <v>1610012</v>
      </c>
      <c r="I181" s="7">
        <v>2061895.1300000001</v>
      </c>
      <c r="J181" s="180">
        <f>VLOOKUP(H181,'IA '!$B$2:$BJ$706,59,0)</f>
        <v>1746028.6400000001</v>
      </c>
      <c r="K181" s="180">
        <f>VLOOKUP(H181,'IA '!$B$2:$BJ$706,60,0)</f>
        <v>1797300.2656</v>
      </c>
      <c r="L181" s="180">
        <f>VLOOKUP(H181,'IA '!$B$2:$BJ$706,61,0)</f>
        <v>2113165.8955999999</v>
      </c>
      <c r="M181" s="184">
        <f t="shared" si="2"/>
        <v>0.35999999986961484</v>
      </c>
      <c r="N181" s="235"/>
      <c r="O181" s="242" t="s">
        <v>33</v>
      </c>
      <c r="P181" s="242" t="s">
        <v>9</v>
      </c>
      <c r="Q181" s="235"/>
    </row>
    <row r="182" spans="1:17" x14ac:dyDescent="0.25">
      <c r="A182" s="2">
        <v>71722675</v>
      </c>
      <c r="B182">
        <v>10</v>
      </c>
      <c r="C182" t="s">
        <v>278</v>
      </c>
      <c r="D182" t="s">
        <v>27</v>
      </c>
      <c r="E182" s="255">
        <v>242717</v>
      </c>
      <c r="F182" s="3" t="s">
        <v>100</v>
      </c>
      <c r="G182" s="3">
        <f>VLOOKUP(H182,'IA '!$B$2:$BJ$706,9,0)</f>
        <v>0</v>
      </c>
      <c r="H182" s="1">
        <v>1722675</v>
      </c>
      <c r="I182" s="7">
        <v>274209.44</v>
      </c>
      <c r="J182" s="180">
        <f>VLOOKUP(H182,'IA '!$B$2:$BJ$706,59,0)</f>
        <v>242716.64</v>
      </c>
      <c r="K182" s="180">
        <f>VLOOKUP(H182,'IA '!$B$2:$BJ$706,60,0)</f>
        <v>242716.64</v>
      </c>
      <c r="L182" s="180">
        <f>VLOOKUP(H182,'IA '!$B$2:$BJ$706,61,0)</f>
        <v>274208.84000000003</v>
      </c>
      <c r="M182" s="184">
        <f t="shared" si="2"/>
        <v>0.35999999998603016</v>
      </c>
      <c r="N182" s="235"/>
      <c r="O182" s="242" t="s">
        <v>33</v>
      </c>
      <c r="P182" s="242" t="s">
        <v>9</v>
      </c>
      <c r="Q182" s="235"/>
    </row>
    <row r="183" spans="1:17" x14ac:dyDescent="0.25">
      <c r="A183" s="2">
        <v>71722714</v>
      </c>
      <c r="B183">
        <v>10</v>
      </c>
      <c r="C183" t="s">
        <v>279</v>
      </c>
      <c r="D183" t="s">
        <v>27</v>
      </c>
      <c r="E183" s="7">
        <v>901930</v>
      </c>
      <c r="F183" s="3" t="s">
        <v>112</v>
      </c>
      <c r="G183" s="3">
        <f>VLOOKUP(H183,'IA '!$B$2:$BJ$706,9,0)</f>
        <v>0</v>
      </c>
      <c r="H183" s="1">
        <v>1722714</v>
      </c>
      <c r="I183" s="7">
        <v>901929.60000000009</v>
      </c>
      <c r="J183" s="180">
        <f>VLOOKUP(H183,'IA '!$B$2:$BJ$706,59,0)</f>
        <v>901929.60000000009</v>
      </c>
      <c r="K183" s="180">
        <f>VLOOKUP(H183,'IA '!$B$2:$BJ$706,60,0)</f>
        <v>934399.06559999997</v>
      </c>
      <c r="L183" s="180">
        <f>VLOOKUP(H183,'IA '!$B$2:$BJ$706,61,0)</f>
        <v>934399.06559999997</v>
      </c>
      <c r="M183" s="184">
        <f t="shared" si="2"/>
        <v>0.39999999990686774</v>
      </c>
      <c r="N183" s="235"/>
      <c r="O183" s="242" t="s">
        <v>33</v>
      </c>
      <c r="P183" s="242" t="s">
        <v>9</v>
      </c>
      <c r="Q183" s="235"/>
    </row>
    <row r="184" spans="1:17" x14ac:dyDescent="0.25">
      <c r="A184" s="2">
        <v>71210446</v>
      </c>
      <c r="B184">
        <v>10</v>
      </c>
      <c r="C184" t="s">
        <v>280</v>
      </c>
      <c r="D184" t="s">
        <v>27</v>
      </c>
      <c r="E184" s="7">
        <v>518924</v>
      </c>
      <c r="F184" s="3" t="s">
        <v>60</v>
      </c>
      <c r="G184" s="3">
        <f>VLOOKUP(H184,'IA '!$B$2:$BJ$706,9,0)</f>
        <v>0</v>
      </c>
      <c r="H184" s="1">
        <v>1210446</v>
      </c>
      <c r="I184" s="7">
        <v>518924</v>
      </c>
      <c r="J184" s="180">
        <f>VLOOKUP(H184,'IA '!$B$2:$BJ$706,59,0)</f>
        <v>518923.60000000003</v>
      </c>
      <c r="K184" s="180">
        <f>VLOOKUP(H184,'IA '!$B$2:$BJ$706,60,0)</f>
        <v>538016.54399999999</v>
      </c>
      <c r="L184" s="180">
        <f>VLOOKUP(H184,'IA '!$B$2:$BJ$706,61,0)</f>
        <v>538016.54399999999</v>
      </c>
      <c r="M184" s="184">
        <f t="shared" si="2"/>
        <v>0.3999999999650754</v>
      </c>
      <c r="N184" s="235"/>
      <c r="O184" s="242" t="s">
        <v>33</v>
      </c>
      <c r="P184" s="242" t="s">
        <v>9</v>
      </c>
      <c r="Q184" s="235"/>
    </row>
    <row r="185" spans="1:17" x14ac:dyDescent="0.25">
      <c r="A185" s="2">
        <v>71570002</v>
      </c>
      <c r="B185">
        <v>10</v>
      </c>
      <c r="C185" t="s">
        <v>281</v>
      </c>
      <c r="D185" t="s">
        <v>27</v>
      </c>
      <c r="E185" s="7">
        <v>77678</v>
      </c>
      <c r="F185" s="3" t="s">
        <v>94</v>
      </c>
      <c r="G185" s="3">
        <f>VLOOKUP(H185,'IA '!$B$2:$BJ$706,9,0)</f>
        <v>0</v>
      </c>
      <c r="H185" s="1">
        <v>1570002</v>
      </c>
      <c r="I185" s="7">
        <v>77677.600000000006</v>
      </c>
      <c r="J185" s="180">
        <f>VLOOKUP(H185,'IA '!$B$2:$BJ$706,59,0)</f>
        <v>77677.600000000006</v>
      </c>
      <c r="K185" s="180">
        <f>VLOOKUP(H185,'IA '!$B$2:$BJ$706,60,0)</f>
        <v>77677.600000000006</v>
      </c>
      <c r="L185" s="180">
        <f>VLOOKUP(H185,'IA '!$B$2:$BJ$706,61,0)</f>
        <v>77677.600000000006</v>
      </c>
      <c r="M185" s="184">
        <f t="shared" si="2"/>
        <v>0.39999999999417923</v>
      </c>
      <c r="N185" s="235"/>
      <c r="O185" s="242" t="s">
        <v>33</v>
      </c>
      <c r="P185" s="242" t="s">
        <v>9</v>
      </c>
      <c r="Q185" s="235"/>
    </row>
    <row r="186" spans="1:17" x14ac:dyDescent="0.25">
      <c r="A186" s="2">
        <v>71730003</v>
      </c>
      <c r="B186">
        <v>10</v>
      </c>
      <c r="C186" t="s">
        <v>282</v>
      </c>
      <c r="D186" t="s">
        <v>27</v>
      </c>
      <c r="E186" s="7">
        <v>49936</v>
      </c>
      <c r="F186" s="3" t="s">
        <v>94</v>
      </c>
      <c r="G186" s="3">
        <f>VLOOKUP(H186,'IA '!$B$2:$BJ$706,9,0)</f>
        <v>0</v>
      </c>
      <c r="H186" s="1">
        <v>1730003</v>
      </c>
      <c r="I186" s="7">
        <v>49935.6</v>
      </c>
      <c r="J186" s="180">
        <f>VLOOKUP(H186,'IA '!$B$2:$BJ$706,59,0)</f>
        <v>49935.6</v>
      </c>
      <c r="K186" s="180">
        <f>VLOOKUP(H186,'IA '!$B$2:$BJ$706,60,0)</f>
        <v>49935.6</v>
      </c>
      <c r="L186" s="180">
        <f>VLOOKUP(H186,'IA '!$B$2:$BJ$706,61,0)</f>
        <v>49935.6</v>
      </c>
      <c r="M186" s="184">
        <f t="shared" si="2"/>
        <v>0.40000000000145519</v>
      </c>
      <c r="N186" s="235"/>
      <c r="O186" s="242"/>
      <c r="P186" s="242"/>
      <c r="Q186" s="235"/>
    </row>
    <row r="187" spans="1:17" x14ac:dyDescent="0.25">
      <c r="A187" s="2">
        <v>71210591</v>
      </c>
      <c r="B187">
        <v>10</v>
      </c>
      <c r="C187" t="s">
        <v>283</v>
      </c>
      <c r="D187" t="s">
        <v>27</v>
      </c>
      <c r="E187" s="255">
        <v>956090</v>
      </c>
      <c r="F187" s="3" t="s">
        <v>284</v>
      </c>
      <c r="G187" s="3">
        <f>VLOOKUP(H187,'IA '!$B$2:$BJ$706,9,0)</f>
        <v>0</v>
      </c>
      <c r="H187" s="1">
        <v>1210591</v>
      </c>
      <c r="I187" s="7">
        <v>956089.6</v>
      </c>
      <c r="J187" s="180">
        <f>VLOOKUP(H187,'IA '!$B$2:$BJ$706,59,0)</f>
        <v>956089.6</v>
      </c>
      <c r="K187" s="180">
        <f>VLOOKUP(H187,'IA '!$B$2:$BJ$706,60,0)</f>
        <v>986717.18400000001</v>
      </c>
      <c r="L187" s="180">
        <f>VLOOKUP(H187,'IA '!$B$2:$BJ$706,61,0)</f>
        <v>986717.18400000001</v>
      </c>
      <c r="M187" s="184">
        <f t="shared" si="2"/>
        <v>0.40000000002328306</v>
      </c>
      <c r="N187" s="235"/>
      <c r="O187" s="242" t="s">
        <v>33</v>
      </c>
      <c r="P187" s="242" t="s">
        <v>9</v>
      </c>
      <c r="Q187" s="235" t="s">
        <v>36</v>
      </c>
    </row>
    <row r="188" spans="1:17" x14ac:dyDescent="0.25">
      <c r="A188" s="2">
        <v>71531221</v>
      </c>
      <c r="B188">
        <v>10</v>
      </c>
      <c r="C188" t="s">
        <v>285</v>
      </c>
      <c r="D188" t="s">
        <v>27</v>
      </c>
      <c r="E188" s="7">
        <v>280622</v>
      </c>
      <c r="F188" s="3" t="s">
        <v>72</v>
      </c>
      <c r="G188" s="3">
        <f>VLOOKUP(H188,'IA '!$B$2:$BJ$706,9,0)</f>
        <v>0</v>
      </c>
      <c r="H188" s="1">
        <v>1531221</v>
      </c>
      <c r="I188" s="7">
        <v>280722.79000000004</v>
      </c>
      <c r="J188" s="180">
        <f>VLOOKUP(H188,'IA '!$B$2:$BJ$706,59,0)</f>
        <v>280200.96000000002</v>
      </c>
      <c r="K188" s="180">
        <f>VLOOKUP(H188,'IA '!$B$2:$BJ$706,60,0)</f>
        <v>280200.96000000002</v>
      </c>
      <c r="L188" s="180">
        <f>VLOOKUP(H188,'IA '!$B$2:$BJ$706,61,0)</f>
        <v>280823.92000000004</v>
      </c>
      <c r="M188" s="184">
        <f t="shared" si="2"/>
        <v>421.03999999997905</v>
      </c>
      <c r="N188" s="235"/>
      <c r="O188" s="242" t="s">
        <v>33</v>
      </c>
      <c r="P188" s="242" t="s">
        <v>9</v>
      </c>
      <c r="Q188" s="235"/>
    </row>
    <row r="189" spans="1:17" x14ac:dyDescent="0.25">
      <c r="A189" s="2">
        <v>71531222</v>
      </c>
      <c r="B189">
        <v>10</v>
      </c>
      <c r="C189" t="s">
        <v>286</v>
      </c>
      <c r="D189" t="s">
        <v>27</v>
      </c>
      <c r="E189" s="7">
        <v>156333</v>
      </c>
      <c r="F189" s="3" t="s">
        <v>72</v>
      </c>
      <c r="G189" s="3">
        <f>VLOOKUP(H189,'IA '!$B$2:$BJ$706,9,0)</f>
        <v>0</v>
      </c>
      <c r="H189" s="1">
        <v>1531222</v>
      </c>
      <c r="I189" s="7">
        <v>156384.38</v>
      </c>
      <c r="J189" s="180">
        <f>VLOOKUP(H189,'IA '!$B$2:$BJ$706,59,0)</f>
        <v>155863.76</v>
      </c>
      <c r="K189" s="180">
        <f>VLOOKUP(H189,'IA '!$B$2:$BJ$706,60,0)</f>
        <v>155863.76</v>
      </c>
      <c r="L189" s="180">
        <f>VLOOKUP(H189,'IA '!$B$2:$BJ$706,61,0)</f>
        <v>156434.95000000001</v>
      </c>
      <c r="M189" s="184">
        <f t="shared" si="2"/>
        <v>469.23999999999069</v>
      </c>
      <c r="N189" s="235"/>
      <c r="O189" s="242" t="s">
        <v>33</v>
      </c>
      <c r="P189" s="242" t="s">
        <v>9</v>
      </c>
      <c r="Q189" s="235"/>
    </row>
    <row r="190" spans="1:17" x14ac:dyDescent="0.25">
      <c r="A190" s="208">
        <v>71210658</v>
      </c>
      <c r="B190" s="202">
        <v>10</v>
      </c>
      <c r="C190" s="202" t="s">
        <v>287</v>
      </c>
      <c r="D190" s="202" t="s">
        <v>27</v>
      </c>
      <c r="E190" s="203">
        <v>45000</v>
      </c>
      <c r="F190" s="204" t="s">
        <v>60</v>
      </c>
      <c r="G190" s="204">
        <f>VLOOKUP(H190,'IA '!$B$2:$BJ$706,9,0)</f>
        <v>0</v>
      </c>
      <c r="H190" s="205">
        <v>1210658</v>
      </c>
      <c r="I190" s="203">
        <v>45000</v>
      </c>
      <c r="J190" s="252">
        <f>VLOOKUP(H190,'IA '!$B$2:$BJ$706,59,0)</f>
        <v>45000</v>
      </c>
      <c r="K190" s="206">
        <f>VLOOKUP(H190,'IA '!$B$2:$BJ$706,60,0)</f>
        <v>45000</v>
      </c>
      <c r="L190" s="206">
        <f>VLOOKUP(H190,'IA '!$B$2:$BJ$706,61,0)</f>
        <v>45000</v>
      </c>
      <c r="M190" s="207">
        <f t="shared" si="2"/>
        <v>0</v>
      </c>
      <c r="N190" s="238" t="s">
        <v>288</v>
      </c>
      <c r="O190" s="242" t="s">
        <v>33</v>
      </c>
      <c r="P190" s="242" t="s">
        <v>9</v>
      </c>
      <c r="Q190" s="235"/>
    </row>
    <row r="191" spans="1:17" x14ac:dyDescent="0.25">
      <c r="A191" s="209">
        <v>71210662</v>
      </c>
      <c r="B191" s="210">
        <v>10</v>
      </c>
      <c r="C191" s="210" t="s">
        <v>289</v>
      </c>
      <c r="D191" s="210" t="s">
        <v>27</v>
      </c>
      <c r="E191" s="211">
        <v>65000</v>
      </c>
      <c r="F191" s="212" t="s">
        <v>60</v>
      </c>
      <c r="G191" s="212">
        <f>VLOOKUP(H191,'IA '!$B$2:$BJ$706,9,0)</f>
        <v>0</v>
      </c>
      <c r="H191" s="213">
        <v>1210662</v>
      </c>
      <c r="I191" s="211">
        <v>65000</v>
      </c>
      <c r="J191" s="252">
        <f>VLOOKUP(H191,'IA '!$B$2:$BJ$706,59,0)</f>
        <v>65000</v>
      </c>
      <c r="K191" s="214">
        <f>VLOOKUP(H191,'IA '!$B$2:$BJ$706,60,0)</f>
        <v>67600</v>
      </c>
      <c r="L191" s="214">
        <f>VLOOKUP(H191,'IA '!$B$2:$BJ$706,61,0)</f>
        <v>67600</v>
      </c>
      <c r="M191" s="215">
        <f t="shared" si="2"/>
        <v>0</v>
      </c>
      <c r="N191" s="239" t="s">
        <v>290</v>
      </c>
      <c r="O191" s="242" t="s">
        <v>33</v>
      </c>
      <c r="P191" s="242" t="s">
        <v>9</v>
      </c>
      <c r="Q191" s="235"/>
    </row>
    <row r="192" spans="1:17" x14ac:dyDescent="0.25">
      <c r="A192" s="220">
        <v>71550001</v>
      </c>
      <c r="B192" s="221">
        <v>10</v>
      </c>
      <c r="C192" s="221" t="s">
        <v>291</v>
      </c>
      <c r="D192" s="221" t="s">
        <v>27</v>
      </c>
      <c r="E192" s="222">
        <v>352336</v>
      </c>
      <c r="F192" s="223" t="s">
        <v>292</v>
      </c>
      <c r="G192" s="223">
        <f>VLOOKUP(H192,'IA '!$B$2:$BJ$706,9,0)</f>
        <v>0</v>
      </c>
      <c r="H192" s="224">
        <v>1550001</v>
      </c>
      <c r="I192" s="222">
        <v>515000</v>
      </c>
      <c r="J192" s="225">
        <f>VLOOKUP(H192,'IA '!$B$2:$BJ$706,59,0)</f>
        <v>352336</v>
      </c>
      <c r="K192" s="225">
        <f>VLOOKUP(H192,'IA '!$B$2:$BJ$706,60,0)</f>
        <v>352336</v>
      </c>
      <c r="L192" s="225">
        <f>VLOOKUP(H192,'IA '!$B$2:$BJ$706,61,0)</f>
        <v>515000.24</v>
      </c>
      <c r="M192" s="226">
        <f t="shared" si="2"/>
        <v>0</v>
      </c>
      <c r="N192" s="235"/>
      <c r="O192" s="242" t="s">
        <v>33</v>
      </c>
      <c r="P192" s="242" t="s">
        <v>9</v>
      </c>
      <c r="Q192" s="235" t="s">
        <v>293</v>
      </c>
    </row>
    <row r="193" spans="1:17" x14ac:dyDescent="0.25">
      <c r="A193" s="209">
        <v>71210656</v>
      </c>
      <c r="B193" s="210">
        <v>10</v>
      </c>
      <c r="C193" s="210" t="s">
        <v>294</v>
      </c>
      <c r="D193" s="210" t="s">
        <v>27</v>
      </c>
      <c r="E193" s="211">
        <v>180000</v>
      </c>
      <c r="F193" s="212" t="s">
        <v>60</v>
      </c>
      <c r="G193" s="212">
        <f>VLOOKUP(H193,'IA '!$B$2:$BJ$706,9,0)</f>
        <v>0</v>
      </c>
      <c r="H193" s="213">
        <v>1210656</v>
      </c>
      <c r="I193" s="211">
        <v>180000</v>
      </c>
      <c r="J193" s="252">
        <f>VLOOKUP(H193,'IA '!$B$2:$BJ$706,59,0)</f>
        <v>180000</v>
      </c>
      <c r="K193" s="214">
        <f>VLOOKUP(H193,'IA '!$B$2:$BJ$706,60,0)</f>
        <v>187200</v>
      </c>
      <c r="L193" s="214">
        <f>VLOOKUP(H193,'IA '!$B$2:$BJ$706,61,0)</f>
        <v>187200</v>
      </c>
      <c r="M193" s="215">
        <f t="shared" si="2"/>
        <v>0</v>
      </c>
      <c r="N193" s="239" t="s">
        <v>295</v>
      </c>
      <c r="O193" s="242" t="s">
        <v>33</v>
      </c>
      <c r="P193" s="242" t="s">
        <v>9</v>
      </c>
      <c r="Q193" s="235"/>
    </row>
    <row r="194" spans="1:17" x14ac:dyDescent="0.25">
      <c r="A194" s="208">
        <v>71210654</v>
      </c>
      <c r="B194" s="202">
        <v>10</v>
      </c>
      <c r="C194" s="202" t="s">
        <v>296</v>
      </c>
      <c r="D194" s="202" t="s">
        <v>27</v>
      </c>
      <c r="E194" s="203">
        <v>1365000</v>
      </c>
      <c r="F194" s="204" t="s">
        <v>60</v>
      </c>
      <c r="G194" s="204">
        <f>VLOOKUP(H194,'IA '!$B$2:$BJ$706,9,0)</f>
        <v>0</v>
      </c>
      <c r="H194" s="205">
        <v>1210654</v>
      </c>
      <c r="I194" s="203">
        <v>1365000</v>
      </c>
      <c r="J194" s="252">
        <f>VLOOKUP(H194,'IA '!$B$2:$BJ$706,59,0)</f>
        <v>1365000</v>
      </c>
      <c r="K194" s="206">
        <f>VLOOKUP(H194,'IA '!$B$2:$BJ$706,60,0)</f>
        <v>1365000</v>
      </c>
      <c r="L194" s="206">
        <f>VLOOKUP(H194,'IA '!$B$2:$BJ$706,61,0)</f>
        <v>1365000</v>
      </c>
      <c r="M194" s="207">
        <f t="shared" si="2"/>
        <v>0</v>
      </c>
      <c r="N194" s="238" t="s">
        <v>288</v>
      </c>
      <c r="O194" s="242" t="s">
        <v>33</v>
      </c>
      <c r="P194" s="242" t="s">
        <v>9</v>
      </c>
      <c r="Q194" s="235" t="s">
        <v>36</v>
      </c>
    </row>
    <row r="195" spans="1:17" x14ac:dyDescent="0.25">
      <c r="A195" s="2">
        <v>71210394</v>
      </c>
      <c r="B195">
        <v>10</v>
      </c>
      <c r="C195" t="s">
        <v>297</v>
      </c>
      <c r="D195" t="s">
        <v>27</v>
      </c>
      <c r="E195" s="255">
        <v>2622233</v>
      </c>
      <c r="F195" s="3" t="s">
        <v>35</v>
      </c>
      <c r="G195" s="3">
        <f>VLOOKUP(H195,'IA '!$B$2:$BJ$706,9,0)</f>
        <v>0</v>
      </c>
      <c r="H195" s="1">
        <v>1210394</v>
      </c>
      <c r="I195" s="7">
        <v>2902197</v>
      </c>
      <c r="J195" s="180">
        <f>VLOOKUP(H195,'IA '!$B$2:$BJ$706,59,0)</f>
        <v>2622232.5</v>
      </c>
      <c r="K195" s="180">
        <f>VLOOKUP(H195,'IA '!$B$2:$BJ$706,60,0)</f>
        <v>2710366.64</v>
      </c>
      <c r="L195" s="180">
        <f>VLOOKUP(H195,'IA '!$B$2:$BJ$706,61,0)</f>
        <v>3015822.37</v>
      </c>
      <c r="M195" s="184">
        <f t="shared" ref="M195:M220" si="3">E195-J195</f>
        <v>0.5</v>
      </c>
      <c r="N195" s="235" t="s">
        <v>298</v>
      </c>
      <c r="O195" s="242"/>
      <c r="P195" s="242"/>
      <c r="Q195" s="235"/>
    </row>
    <row r="196" spans="1:17" x14ac:dyDescent="0.25">
      <c r="A196" s="2">
        <v>71570010</v>
      </c>
      <c r="B196">
        <v>10</v>
      </c>
      <c r="C196" t="s">
        <v>299</v>
      </c>
      <c r="D196" t="s">
        <v>27</v>
      </c>
      <c r="E196" s="7">
        <v>344677</v>
      </c>
      <c r="F196" s="3" t="s">
        <v>114</v>
      </c>
      <c r="G196" s="3">
        <f>VLOOKUP(H196,'IA '!$B$2:$BJ$706,9,0)</f>
        <v>0</v>
      </c>
      <c r="H196" s="1">
        <v>1570010</v>
      </c>
      <c r="I196" s="7">
        <v>341677.44</v>
      </c>
      <c r="J196" s="252">
        <f>VLOOKUP(H196,'IA '!$B$2:$BJ$706,59,0)</f>
        <v>341677.44</v>
      </c>
      <c r="K196" s="180">
        <f>VLOOKUP(H196,'IA '!$B$2:$BJ$706,60,0)</f>
        <v>352612.91519999999</v>
      </c>
      <c r="L196" s="180">
        <f>VLOOKUP(H196,'IA '!$B$2:$BJ$706,61,0)</f>
        <v>352612.91519999999</v>
      </c>
      <c r="M196" s="184">
        <f t="shared" si="3"/>
        <v>2999.5599999999977</v>
      </c>
      <c r="N196" s="235" t="s">
        <v>300</v>
      </c>
      <c r="O196" s="242" t="s">
        <v>33</v>
      </c>
      <c r="P196" s="242" t="s">
        <v>67</v>
      </c>
      <c r="Q196" s="235"/>
    </row>
    <row r="197" spans="1:17" x14ac:dyDescent="0.25">
      <c r="A197" s="2">
        <v>71210620</v>
      </c>
      <c r="B197">
        <v>10</v>
      </c>
      <c r="C197" t="s">
        <v>301</v>
      </c>
      <c r="D197" t="s">
        <v>27</v>
      </c>
      <c r="E197" s="7">
        <v>6750000</v>
      </c>
      <c r="F197" s="3" t="s">
        <v>129</v>
      </c>
      <c r="G197" s="3">
        <f>VLOOKUP(H197,'IA '!$B$2:$BJ$706,9,0)</f>
        <v>0</v>
      </c>
      <c r="H197" s="1">
        <v>1210620</v>
      </c>
      <c r="I197" s="7">
        <v>6500000</v>
      </c>
      <c r="J197" s="252">
        <f>VLOOKUP(H197,'IA '!$B$2:$BJ$706,59,0)</f>
        <v>6500000</v>
      </c>
      <c r="K197" s="180">
        <f>VLOOKUP(H197,'IA '!$B$2:$BJ$706,60,0)</f>
        <v>6630000</v>
      </c>
      <c r="L197" s="180">
        <f>VLOOKUP(H197,'IA '!$B$2:$BJ$706,61,0)</f>
        <v>6630000</v>
      </c>
      <c r="M197" s="184">
        <f t="shared" si="3"/>
        <v>250000</v>
      </c>
      <c r="N197" s="235" t="s">
        <v>302</v>
      </c>
      <c r="O197" s="242" t="s">
        <v>33</v>
      </c>
      <c r="P197" s="242" t="s">
        <v>67</v>
      </c>
      <c r="Q197" s="235"/>
    </row>
    <row r="198" spans="1:17" x14ac:dyDescent="0.25">
      <c r="A198" s="196">
        <v>71722720</v>
      </c>
      <c r="B198" s="197">
        <v>10</v>
      </c>
      <c r="C198" s="197" t="s">
        <v>303</v>
      </c>
      <c r="D198" s="197" t="s">
        <v>27</v>
      </c>
      <c r="E198" s="198">
        <v>397835</v>
      </c>
      <c r="F198" s="199" t="s">
        <v>35</v>
      </c>
      <c r="G198" s="199">
        <f>VLOOKUP(H198,'IA '!$B$2:$BJ$706,9,0)</f>
        <v>0</v>
      </c>
      <c r="H198" s="200">
        <v>1722720</v>
      </c>
      <c r="I198" s="198">
        <v>397838</v>
      </c>
      <c r="J198" s="180">
        <f>VLOOKUP(H198,'IA '!$B$2:$BJ$706,59,0)</f>
        <v>0</v>
      </c>
      <c r="K198" s="201">
        <f>VLOOKUP(H198,'IA '!$B$2:$BJ$706,60,0)</f>
        <v>0</v>
      </c>
      <c r="L198" s="201">
        <f>VLOOKUP(H198,'IA '!$B$2:$BJ$706,61,0)</f>
        <v>0</v>
      </c>
      <c r="M198" s="184">
        <f t="shared" si="3"/>
        <v>397835</v>
      </c>
      <c r="N198" s="236" t="s">
        <v>304</v>
      </c>
      <c r="O198" s="242" t="s">
        <v>33</v>
      </c>
      <c r="P198" s="242" t="s">
        <v>9</v>
      </c>
      <c r="Q198" s="235" t="s">
        <v>36</v>
      </c>
    </row>
    <row r="199" spans="1:17" x14ac:dyDescent="0.25">
      <c r="A199" s="183">
        <v>71210618</v>
      </c>
      <c r="B199" s="165">
        <v>10</v>
      </c>
      <c r="C199" s="165" t="s">
        <v>305</v>
      </c>
      <c r="D199" s="165" t="s">
        <v>27</v>
      </c>
      <c r="E199" s="191">
        <v>515634</v>
      </c>
      <c r="F199" s="192" t="s">
        <v>35</v>
      </c>
      <c r="G199" s="192">
        <f>VLOOKUP(H199,'IA '!$B$2:$BJ$706,9,0)</f>
        <v>0</v>
      </c>
      <c r="H199" s="193">
        <v>1210618</v>
      </c>
      <c r="I199" s="191">
        <v>515634</v>
      </c>
      <c r="J199" s="180">
        <f>VLOOKUP(H199,'IA '!$B$2:$BJ$706,59,0)</f>
        <v>0</v>
      </c>
      <c r="K199" s="194">
        <f>VLOOKUP(H199,'IA '!$B$2:$BJ$706,60,0)</f>
        <v>0</v>
      </c>
      <c r="L199" s="194">
        <f>VLOOKUP(H199,'IA '!$B$2:$BJ$706,61,0)</f>
        <v>0</v>
      </c>
      <c r="M199" s="195">
        <f t="shared" si="3"/>
        <v>515634</v>
      </c>
      <c r="N199" s="234" t="s">
        <v>306</v>
      </c>
      <c r="O199" s="242" t="s">
        <v>33</v>
      </c>
      <c r="P199" s="242" t="s">
        <v>9</v>
      </c>
      <c r="Q199" s="235" t="s">
        <v>36</v>
      </c>
    </row>
    <row r="200" spans="1:17" x14ac:dyDescent="0.25">
      <c r="A200" s="196">
        <v>71722719</v>
      </c>
      <c r="B200" s="197">
        <v>10</v>
      </c>
      <c r="C200" s="197" t="s">
        <v>307</v>
      </c>
      <c r="D200" s="197" t="s">
        <v>27</v>
      </c>
      <c r="E200" s="198">
        <v>688701</v>
      </c>
      <c r="F200" s="199" t="s">
        <v>35</v>
      </c>
      <c r="G200" s="199">
        <f>VLOOKUP(H200,'IA '!$B$2:$BJ$706,9,0)</f>
        <v>0</v>
      </c>
      <c r="H200" s="200">
        <v>1722719</v>
      </c>
      <c r="I200" s="198">
        <v>688701</v>
      </c>
      <c r="J200" s="180">
        <f>VLOOKUP(H200,'IA '!$B$2:$BJ$706,59,0)</f>
        <v>0</v>
      </c>
      <c r="K200" s="201">
        <f>VLOOKUP(H200,'IA '!$B$2:$BJ$706,60,0)</f>
        <v>0</v>
      </c>
      <c r="L200" s="201">
        <f>VLOOKUP(H200,'IA '!$B$2:$BJ$706,61,0)</f>
        <v>0</v>
      </c>
      <c r="M200" s="184">
        <f t="shared" si="3"/>
        <v>688701</v>
      </c>
      <c r="N200" s="236" t="s">
        <v>308</v>
      </c>
      <c r="O200" s="242" t="s">
        <v>33</v>
      </c>
      <c r="P200" s="242" t="s">
        <v>9</v>
      </c>
      <c r="Q200" s="235" t="s">
        <v>36</v>
      </c>
    </row>
    <row r="201" spans="1:17" x14ac:dyDescent="0.25">
      <c r="A201" s="2">
        <v>71740004</v>
      </c>
      <c r="B201">
        <v>10</v>
      </c>
      <c r="C201" t="s">
        <v>309</v>
      </c>
      <c r="D201" t="s">
        <v>27</v>
      </c>
      <c r="E201" s="7">
        <v>1650500</v>
      </c>
      <c r="F201" s="3" t="s">
        <v>86</v>
      </c>
      <c r="G201" s="3">
        <f>VLOOKUP(H201,'IA '!$B$2:$BJ$706,9,0)</f>
        <v>0</v>
      </c>
      <c r="H201" s="1">
        <v>1740004</v>
      </c>
      <c r="I201" s="7">
        <v>1650500</v>
      </c>
      <c r="J201" s="180">
        <f>VLOOKUP(H201,'IA '!$B$2:$BJ$706,59,0)</f>
        <v>936000</v>
      </c>
      <c r="K201" s="180">
        <f>VLOOKUP(H201,'IA '!$B$2:$BJ$706,60,0)</f>
        <v>973440</v>
      </c>
      <c r="L201" s="180">
        <f>VLOOKUP(H201,'IA '!$B$2:$BJ$706,61,0)</f>
        <v>973440</v>
      </c>
      <c r="M201" s="184">
        <f t="shared" si="3"/>
        <v>714500</v>
      </c>
      <c r="N201" s="235" t="s">
        <v>300</v>
      </c>
      <c r="O201" s="242"/>
      <c r="P201" s="242" t="s">
        <v>67</v>
      </c>
      <c r="Q201" s="235" t="s">
        <v>36</v>
      </c>
    </row>
    <row r="202" spans="1:17" x14ac:dyDescent="0.25">
      <c r="A202" s="183">
        <v>71210646</v>
      </c>
      <c r="B202" s="165">
        <v>10</v>
      </c>
      <c r="C202" s="165" t="s">
        <v>310</v>
      </c>
      <c r="D202" s="165" t="s">
        <v>27</v>
      </c>
      <c r="E202" s="191">
        <v>750000</v>
      </c>
      <c r="F202" s="192" t="s">
        <v>277</v>
      </c>
      <c r="G202" s="192">
        <f>VLOOKUP(H202,'IA '!$B$2:$BJ$706,9,0)</f>
        <v>0</v>
      </c>
      <c r="H202" s="193">
        <v>1210646</v>
      </c>
      <c r="I202" s="191">
        <v>750000</v>
      </c>
      <c r="J202" s="180">
        <f>VLOOKUP(H202,'IA '!$B$2:$BJ$706,59,0)</f>
        <v>0</v>
      </c>
      <c r="K202" s="194">
        <f>VLOOKUP(H202,'IA '!$B$2:$BJ$706,60,0)</f>
        <v>0</v>
      </c>
      <c r="L202" s="194">
        <f>VLOOKUP(H202,'IA '!$B$2:$BJ$706,61,0)</f>
        <v>0</v>
      </c>
      <c r="M202" s="195">
        <f t="shared" si="3"/>
        <v>750000</v>
      </c>
      <c r="N202" s="234" t="s">
        <v>311</v>
      </c>
      <c r="O202" s="242" t="s">
        <v>33</v>
      </c>
      <c r="P202" s="242" t="s">
        <v>9</v>
      </c>
      <c r="Q202" s="235" t="s">
        <v>36</v>
      </c>
    </row>
    <row r="203" spans="1:17" x14ac:dyDescent="0.25">
      <c r="A203" s="196">
        <v>71722727</v>
      </c>
      <c r="B203" s="197">
        <v>10</v>
      </c>
      <c r="C203" s="197" t="s">
        <v>312</v>
      </c>
      <c r="D203" s="197" t="s">
        <v>27</v>
      </c>
      <c r="E203" s="198">
        <v>750000</v>
      </c>
      <c r="F203" s="199" t="s">
        <v>277</v>
      </c>
      <c r="G203" s="199">
        <f>VLOOKUP(H203,'IA '!$B$2:$BJ$706,9,0)</f>
        <v>0</v>
      </c>
      <c r="H203" s="200">
        <v>1722727</v>
      </c>
      <c r="I203" s="198">
        <v>750000</v>
      </c>
      <c r="J203" s="180">
        <f>VLOOKUP(H203,'IA '!$B$2:$BJ$706,59,0)</f>
        <v>0</v>
      </c>
      <c r="K203" s="201">
        <f>VLOOKUP(H203,'IA '!$B$2:$BJ$706,60,0)</f>
        <v>0</v>
      </c>
      <c r="L203" s="201">
        <f>VLOOKUP(H203,'IA '!$B$2:$BJ$706,61,0)</f>
        <v>0</v>
      </c>
      <c r="M203" s="184">
        <f t="shared" si="3"/>
        <v>750000</v>
      </c>
      <c r="N203" s="236" t="s">
        <v>313</v>
      </c>
      <c r="O203" s="242" t="s">
        <v>33</v>
      </c>
      <c r="P203" s="242" t="s">
        <v>9</v>
      </c>
      <c r="Q203" s="235" t="s">
        <v>36</v>
      </c>
    </row>
    <row r="204" spans="1:17" x14ac:dyDescent="0.25">
      <c r="A204" s="183">
        <v>71210617</v>
      </c>
      <c r="B204" s="165">
        <v>10</v>
      </c>
      <c r="C204" s="165" t="s">
        <v>314</v>
      </c>
      <c r="D204" s="165" t="s">
        <v>27</v>
      </c>
      <c r="E204" s="191">
        <v>759380</v>
      </c>
      <c r="F204" s="192" t="s">
        <v>35</v>
      </c>
      <c r="G204" s="192">
        <f>VLOOKUP(H204,'IA '!$B$2:$BJ$706,9,0)</f>
        <v>0</v>
      </c>
      <c r="H204" s="193">
        <v>1210617</v>
      </c>
      <c r="I204" s="191">
        <v>759380</v>
      </c>
      <c r="J204" s="180">
        <f>VLOOKUP(H204,'IA '!$B$2:$BJ$706,59,0)</f>
        <v>0</v>
      </c>
      <c r="K204" s="194">
        <f>VLOOKUP(H204,'IA '!$B$2:$BJ$706,60,0)</f>
        <v>0</v>
      </c>
      <c r="L204" s="194">
        <f>VLOOKUP(H204,'IA '!$B$2:$BJ$706,61,0)</f>
        <v>0</v>
      </c>
      <c r="M204" s="195">
        <f t="shared" si="3"/>
        <v>759380</v>
      </c>
      <c r="N204" s="234" t="s">
        <v>315</v>
      </c>
      <c r="O204" s="242" t="s">
        <v>33</v>
      </c>
      <c r="P204" s="242" t="s">
        <v>9</v>
      </c>
      <c r="Q204" s="235" t="s">
        <v>36</v>
      </c>
    </row>
    <row r="205" spans="1:17" x14ac:dyDescent="0.25">
      <c r="A205" s="2">
        <v>71560141</v>
      </c>
      <c r="B205">
        <v>10</v>
      </c>
      <c r="C205" t="s">
        <v>316</v>
      </c>
      <c r="D205" t="s">
        <v>27</v>
      </c>
      <c r="E205" s="7">
        <v>1214427</v>
      </c>
      <c r="F205" s="3" t="s">
        <v>317</v>
      </c>
      <c r="G205" s="3">
        <f>VLOOKUP(H205,'IA '!$B$2:$BJ$706,9,0)</f>
        <v>0</v>
      </c>
      <c r="H205" s="1">
        <v>1560141</v>
      </c>
      <c r="I205" s="7">
        <v>4338419</v>
      </c>
      <c r="J205" s="180">
        <f>VLOOKUP(H205,'IA '!$B$2:$BJ$706,59,0)</f>
        <v>1214427</v>
      </c>
      <c r="K205" s="180">
        <f>VLOOKUP(H205,'IA '!$B$2:$BJ$706,60,0)</f>
        <v>1214427</v>
      </c>
      <c r="L205" s="180">
        <f>VLOOKUP(H205,'IA '!$B$2:$BJ$706,61,0)</f>
        <v>1214427</v>
      </c>
      <c r="M205" s="184">
        <f t="shared" si="3"/>
        <v>0</v>
      </c>
      <c r="N205" s="235" t="s">
        <v>318</v>
      </c>
      <c r="O205" s="242"/>
      <c r="P205" s="242"/>
      <c r="Q205" s="235"/>
    </row>
    <row r="206" spans="1:17" x14ac:dyDescent="0.25">
      <c r="A206" s="2">
        <v>71210642</v>
      </c>
      <c r="B206">
        <v>10</v>
      </c>
      <c r="C206" t="s">
        <v>319</v>
      </c>
      <c r="D206" t="s">
        <v>27</v>
      </c>
      <c r="E206" s="7">
        <v>6850000</v>
      </c>
      <c r="F206" s="3" t="s">
        <v>60</v>
      </c>
      <c r="G206" s="3">
        <f>VLOOKUP(H206,'IA '!$B$2:$BJ$706,9,0)</f>
        <v>0</v>
      </c>
      <c r="H206" s="1">
        <v>1210642</v>
      </c>
      <c r="I206" s="7">
        <v>6850000</v>
      </c>
      <c r="J206" s="252">
        <f>VLOOKUP(H206,'IA '!$B$2:$BJ$706,59,0)</f>
        <v>4628000</v>
      </c>
      <c r="K206" s="180">
        <f>VLOOKUP(H206,'IA '!$B$2:$BJ$706,60,0)</f>
        <v>4813120</v>
      </c>
      <c r="L206" s="180">
        <f>VLOOKUP(H206,'IA '!$B$2:$BJ$706,61,0)</f>
        <v>4813120</v>
      </c>
      <c r="M206" s="184">
        <f t="shared" si="3"/>
        <v>2222000</v>
      </c>
      <c r="N206" s="235" t="s">
        <v>320</v>
      </c>
      <c r="O206" s="242"/>
      <c r="P206" s="242" t="s">
        <v>67</v>
      </c>
      <c r="Q206" s="235"/>
    </row>
    <row r="207" spans="1:17" x14ac:dyDescent="0.25">
      <c r="A207" s="2">
        <v>71561000</v>
      </c>
      <c r="B207">
        <v>10</v>
      </c>
      <c r="C207" t="s">
        <v>321</v>
      </c>
      <c r="D207" t="s">
        <v>27</v>
      </c>
      <c r="E207" s="7">
        <v>13204991</v>
      </c>
      <c r="F207" s="3" t="s">
        <v>44</v>
      </c>
      <c r="G207" s="3">
        <f>VLOOKUP(H207,'IA '!$B$2:$BJ$706,9,0)</f>
        <v>0</v>
      </c>
      <c r="H207" s="1">
        <v>1561000</v>
      </c>
      <c r="I207" s="7">
        <v>13204991</v>
      </c>
      <c r="J207" s="180">
        <f>VLOOKUP(H207,'IA '!$B$2:$BJ$706,59,0)</f>
        <v>13204991</v>
      </c>
      <c r="K207" s="180">
        <f>VLOOKUP(H207,'IA '!$B$2:$BJ$706,60,0)</f>
        <v>13614786.039999999</v>
      </c>
      <c r="L207" s="180">
        <f>VLOOKUP(H207,'IA '!$B$2:$BJ$706,61,0)</f>
        <v>16738791.629999999</v>
      </c>
      <c r="M207" s="184">
        <f t="shared" si="3"/>
        <v>0</v>
      </c>
      <c r="N207" s="235" t="s">
        <v>318</v>
      </c>
      <c r="O207" s="242"/>
      <c r="P207" s="242"/>
      <c r="Q207" s="235"/>
    </row>
    <row r="208" spans="1:17" x14ac:dyDescent="0.25">
      <c r="A208" s="185">
        <v>71210411</v>
      </c>
      <c r="B208" s="186">
        <v>10</v>
      </c>
      <c r="C208" s="186" t="s">
        <v>322</v>
      </c>
      <c r="D208" s="186" t="s">
        <v>27</v>
      </c>
      <c r="E208" s="187">
        <v>0</v>
      </c>
      <c r="F208" s="188" t="s">
        <v>94</v>
      </c>
      <c r="G208" s="188" t="e">
        <f>VLOOKUP(H208,'IA '!$B$2:$BJ$706,9,0)</f>
        <v>#N/A</v>
      </c>
      <c r="H208" s="189">
        <v>1210411</v>
      </c>
      <c r="I208" s="187" t="e">
        <v>#N/A</v>
      </c>
      <c r="J208" s="180" t="e">
        <f>VLOOKUP(H208,'IA '!$B$2:$BJ$706,59,0)</f>
        <v>#N/A</v>
      </c>
      <c r="K208" s="190" t="e">
        <f>VLOOKUP(H208,'IA '!$B$2:$BJ$706,60,0)</f>
        <v>#N/A</v>
      </c>
      <c r="L208" s="190" t="e">
        <f>VLOOKUP(H208,'IA '!$B$2:$BJ$706,61,0)</f>
        <v>#N/A</v>
      </c>
      <c r="M208" s="184" t="e">
        <f t="shared" si="3"/>
        <v>#N/A</v>
      </c>
      <c r="N208" s="235" t="s">
        <v>323</v>
      </c>
      <c r="O208" s="242"/>
      <c r="P208" s="242"/>
      <c r="Q208" s="235"/>
    </row>
    <row r="209" spans="1:17" x14ac:dyDescent="0.25">
      <c r="A209" s="185">
        <v>71210439</v>
      </c>
      <c r="B209" s="186">
        <v>10</v>
      </c>
      <c r="C209" s="186" t="s">
        <v>324</v>
      </c>
      <c r="D209" s="186" t="s">
        <v>27</v>
      </c>
      <c r="E209" s="187">
        <v>0</v>
      </c>
      <c r="F209" s="188" t="s">
        <v>94</v>
      </c>
      <c r="G209" s="188" t="e">
        <f>VLOOKUP(H209,'IA '!$B$2:$BJ$706,9,0)</f>
        <v>#N/A</v>
      </c>
      <c r="H209" s="189">
        <v>1210439</v>
      </c>
      <c r="I209" s="187" t="e">
        <v>#N/A</v>
      </c>
      <c r="J209" s="180" t="e">
        <f>VLOOKUP(H209,'IA '!$B$2:$BJ$706,59,0)</f>
        <v>#N/A</v>
      </c>
      <c r="K209" s="190" t="e">
        <f>VLOOKUP(H209,'IA '!$B$2:$BJ$706,60,0)</f>
        <v>#N/A</v>
      </c>
      <c r="L209" s="190" t="e">
        <f>VLOOKUP(H209,'IA '!$B$2:$BJ$706,61,0)</f>
        <v>#N/A</v>
      </c>
      <c r="M209" s="184" t="e">
        <f t="shared" si="3"/>
        <v>#N/A</v>
      </c>
      <c r="N209" s="235" t="s">
        <v>323</v>
      </c>
      <c r="O209" s="242"/>
      <c r="P209" s="242"/>
      <c r="Q209" s="235"/>
    </row>
    <row r="210" spans="1:17" x14ac:dyDescent="0.25">
      <c r="A210" s="185">
        <v>71210647</v>
      </c>
      <c r="B210" s="186">
        <v>10</v>
      </c>
      <c r="C210" s="186" t="s">
        <v>325</v>
      </c>
      <c r="D210" s="186" t="s">
        <v>27</v>
      </c>
      <c r="E210" s="187">
        <v>0</v>
      </c>
      <c r="F210" s="188" t="s">
        <v>48</v>
      </c>
      <c r="G210" s="188" t="e">
        <f>VLOOKUP(H210,'IA '!$B$2:$BJ$706,9,0)</f>
        <v>#N/A</v>
      </c>
      <c r="H210" s="189">
        <v>1210647</v>
      </c>
      <c r="I210" s="187" t="e">
        <v>#N/A</v>
      </c>
      <c r="J210" s="180" t="e">
        <f>VLOOKUP(H210,'IA '!$B$2:$BJ$706,59,0)</f>
        <v>#N/A</v>
      </c>
      <c r="K210" s="190" t="e">
        <f>VLOOKUP(H210,'IA '!$B$2:$BJ$706,60,0)</f>
        <v>#N/A</v>
      </c>
      <c r="L210" s="190" t="e">
        <f>VLOOKUP(H210,'IA '!$B$2:$BJ$706,61,0)</f>
        <v>#N/A</v>
      </c>
      <c r="M210" s="184" t="e">
        <f t="shared" si="3"/>
        <v>#N/A</v>
      </c>
      <c r="N210" s="235" t="s">
        <v>326</v>
      </c>
      <c r="O210" s="242"/>
      <c r="P210" s="242"/>
      <c r="Q210" s="235"/>
    </row>
    <row r="211" spans="1:17" x14ac:dyDescent="0.25">
      <c r="A211" s="185">
        <v>71211193</v>
      </c>
      <c r="B211" s="186">
        <v>10</v>
      </c>
      <c r="C211" s="186" t="s">
        <v>327</v>
      </c>
      <c r="D211" s="186" t="s">
        <v>27</v>
      </c>
      <c r="E211" s="187">
        <v>0</v>
      </c>
      <c r="F211" s="188" t="s">
        <v>28</v>
      </c>
      <c r="G211" s="188" t="e">
        <f>VLOOKUP(H211,'IA '!$B$2:$BJ$706,9,0)</f>
        <v>#N/A</v>
      </c>
      <c r="H211" s="189">
        <v>1211193</v>
      </c>
      <c r="I211" s="187" t="e">
        <v>#N/A</v>
      </c>
      <c r="J211" s="180" t="e">
        <f>VLOOKUP(H211,'IA '!$B$2:$BJ$706,59,0)</f>
        <v>#N/A</v>
      </c>
      <c r="K211" s="190" t="e">
        <f>VLOOKUP(H211,'IA '!$B$2:$BJ$706,60,0)</f>
        <v>#N/A</v>
      </c>
      <c r="L211" s="190" t="e">
        <f>VLOOKUP(H211,'IA '!$B$2:$BJ$706,61,0)</f>
        <v>#N/A</v>
      </c>
      <c r="M211" s="184" t="e">
        <f t="shared" si="3"/>
        <v>#N/A</v>
      </c>
      <c r="N211" s="235" t="s">
        <v>326</v>
      </c>
      <c r="O211" s="242"/>
      <c r="P211" s="242"/>
      <c r="Q211" s="235"/>
    </row>
    <row r="212" spans="1:17" x14ac:dyDescent="0.25">
      <c r="A212" s="2">
        <v>71214052</v>
      </c>
      <c r="B212">
        <v>10</v>
      </c>
      <c r="C212" t="s">
        <v>328</v>
      </c>
      <c r="D212" t="s">
        <v>27</v>
      </c>
      <c r="E212" s="7">
        <v>20130</v>
      </c>
      <c r="F212" s="3" t="s">
        <v>173</v>
      </c>
      <c r="G212" s="3">
        <f>VLOOKUP(H212,'IA '!$B$2:$BJ$706,9,0)</f>
        <v>0</v>
      </c>
      <c r="H212" s="1">
        <v>1214052</v>
      </c>
      <c r="I212" s="7">
        <v>699575</v>
      </c>
      <c r="J212" s="180">
        <f>VLOOKUP(H212,'IA '!$B$2:$BJ$706,59,0)</f>
        <v>20130</v>
      </c>
      <c r="K212" s="180">
        <f>VLOOKUP(H212,'IA '!$B$2:$BJ$706,60,0)</f>
        <v>20130</v>
      </c>
      <c r="L212" s="180">
        <f>VLOOKUP(H212,'IA '!$B$2:$BJ$706,61,0)</f>
        <v>20130</v>
      </c>
      <c r="M212" s="184">
        <f t="shared" si="3"/>
        <v>0</v>
      </c>
      <c r="N212" s="235" t="s">
        <v>329</v>
      </c>
      <c r="O212" s="242"/>
      <c r="P212" s="242"/>
      <c r="Q212" s="235" t="s">
        <v>330</v>
      </c>
    </row>
    <row r="213" spans="1:17" x14ac:dyDescent="0.25">
      <c r="A213" s="185">
        <v>71220003</v>
      </c>
      <c r="B213" s="186">
        <v>10</v>
      </c>
      <c r="C213" s="186" t="s">
        <v>331</v>
      </c>
      <c r="D213" s="186" t="s">
        <v>27</v>
      </c>
      <c r="E213" s="187">
        <v>0</v>
      </c>
      <c r="F213" s="188" t="s">
        <v>173</v>
      </c>
      <c r="G213" s="188" t="e">
        <f>VLOOKUP(H213,'IA '!$B$2:$BJ$706,9,0)</f>
        <v>#N/A</v>
      </c>
      <c r="H213" s="189">
        <v>1220003</v>
      </c>
      <c r="I213" s="187" t="e">
        <v>#N/A</v>
      </c>
      <c r="J213" s="180" t="e">
        <f>VLOOKUP(H213,'IA '!$B$2:$BJ$706,59,0)</f>
        <v>#N/A</v>
      </c>
      <c r="K213" s="190" t="e">
        <f>VLOOKUP(H213,'IA '!$B$2:$BJ$706,60,0)</f>
        <v>#N/A</v>
      </c>
      <c r="L213" s="190" t="e">
        <f>VLOOKUP(H213,'IA '!$B$2:$BJ$706,61,0)</f>
        <v>#N/A</v>
      </c>
      <c r="M213" s="184" t="e">
        <f t="shared" si="3"/>
        <v>#N/A</v>
      </c>
      <c r="N213" s="235" t="s">
        <v>326</v>
      </c>
      <c r="O213" s="242"/>
      <c r="P213" s="242"/>
      <c r="Q213" s="235"/>
    </row>
    <row r="214" spans="1:17" x14ac:dyDescent="0.25">
      <c r="A214" s="185">
        <v>71310004</v>
      </c>
      <c r="B214" s="186">
        <v>10</v>
      </c>
      <c r="C214" s="186" t="s">
        <v>332</v>
      </c>
      <c r="D214" s="186" t="s">
        <v>27</v>
      </c>
      <c r="E214" s="187">
        <v>0</v>
      </c>
      <c r="F214" s="188" t="s">
        <v>110</v>
      </c>
      <c r="G214" s="188" t="e">
        <f>VLOOKUP(H214,'IA '!$B$2:$BJ$706,9,0)</f>
        <v>#N/A</v>
      </c>
      <c r="H214" s="189">
        <v>1310004</v>
      </c>
      <c r="I214" s="187" t="e">
        <v>#N/A</v>
      </c>
      <c r="J214" s="180" t="e">
        <f>VLOOKUP(H214,'IA '!$B$2:$BJ$706,59,0)</f>
        <v>#N/A</v>
      </c>
      <c r="K214" s="190" t="e">
        <f>VLOOKUP(H214,'IA '!$B$2:$BJ$706,60,0)</f>
        <v>#N/A</v>
      </c>
      <c r="L214" s="190" t="e">
        <f>VLOOKUP(H214,'IA '!$B$2:$BJ$706,61,0)</f>
        <v>#N/A</v>
      </c>
      <c r="M214" s="184" t="e">
        <f t="shared" si="3"/>
        <v>#N/A</v>
      </c>
      <c r="N214" s="235" t="s">
        <v>326</v>
      </c>
      <c r="O214" s="242"/>
      <c r="P214" s="242"/>
      <c r="Q214" s="235"/>
    </row>
    <row r="215" spans="1:17" x14ac:dyDescent="0.25">
      <c r="A215" s="185">
        <v>71530164</v>
      </c>
      <c r="B215" s="186">
        <v>10</v>
      </c>
      <c r="C215" s="186" t="s">
        <v>333</v>
      </c>
      <c r="D215" s="186" t="s">
        <v>27</v>
      </c>
      <c r="E215" s="187">
        <v>0</v>
      </c>
      <c r="F215" s="188"/>
      <c r="G215" s="188" t="e">
        <f>VLOOKUP(H215,'IA '!$B$2:$BJ$706,9,0)</f>
        <v>#N/A</v>
      </c>
      <c r="H215" s="189">
        <v>1530164</v>
      </c>
      <c r="I215" s="187" t="e">
        <v>#N/A</v>
      </c>
      <c r="J215" s="180" t="e">
        <f>VLOOKUP(H215,'IA '!$B$2:$BJ$706,59,0)</f>
        <v>#N/A</v>
      </c>
      <c r="K215" s="190" t="e">
        <f>VLOOKUP(H215,'IA '!$B$2:$BJ$706,60,0)</f>
        <v>#N/A</v>
      </c>
      <c r="L215" s="190" t="e">
        <f>VLOOKUP(H215,'IA '!$B$2:$BJ$706,61,0)</f>
        <v>#N/A</v>
      </c>
      <c r="M215" s="184" t="e">
        <f t="shared" si="3"/>
        <v>#N/A</v>
      </c>
      <c r="N215" s="235" t="s">
        <v>326</v>
      </c>
      <c r="O215" s="242"/>
      <c r="P215" s="242"/>
      <c r="Q215" s="235"/>
    </row>
    <row r="216" spans="1:17" x14ac:dyDescent="0.25">
      <c r="A216" s="185">
        <v>71531239</v>
      </c>
      <c r="B216" s="186">
        <v>10</v>
      </c>
      <c r="C216" s="186" t="s">
        <v>334</v>
      </c>
      <c r="D216" s="186" t="s">
        <v>27</v>
      </c>
      <c r="E216" s="187">
        <v>0</v>
      </c>
      <c r="F216" s="188" t="s">
        <v>72</v>
      </c>
      <c r="G216" s="188" t="e">
        <f>VLOOKUP(H216,'IA '!$B$2:$BJ$706,9,0)</f>
        <v>#N/A</v>
      </c>
      <c r="H216" s="189">
        <v>1531239</v>
      </c>
      <c r="I216" s="187" t="e">
        <v>#N/A</v>
      </c>
      <c r="J216" s="180" t="e">
        <f>VLOOKUP(H216,'IA '!$B$2:$BJ$706,59,0)</f>
        <v>#N/A</v>
      </c>
      <c r="K216" s="190" t="e">
        <f>VLOOKUP(H216,'IA '!$B$2:$BJ$706,60,0)</f>
        <v>#N/A</v>
      </c>
      <c r="L216" s="190" t="e">
        <f>VLOOKUP(H216,'IA '!$B$2:$BJ$706,61,0)</f>
        <v>#N/A</v>
      </c>
      <c r="M216" s="184" t="e">
        <f t="shared" si="3"/>
        <v>#N/A</v>
      </c>
      <c r="N216" s="235" t="s">
        <v>326</v>
      </c>
      <c r="O216" s="242"/>
      <c r="P216" s="242"/>
      <c r="Q216" s="235"/>
    </row>
    <row r="217" spans="1:17" x14ac:dyDescent="0.25">
      <c r="A217" s="2">
        <v>71540102</v>
      </c>
      <c r="B217">
        <v>10</v>
      </c>
      <c r="C217" t="s">
        <v>335</v>
      </c>
      <c r="D217" t="s">
        <v>27</v>
      </c>
      <c r="E217" s="7">
        <v>242504</v>
      </c>
      <c r="F217" s="3" t="s">
        <v>86</v>
      </c>
      <c r="G217" s="3" t="e">
        <f>VLOOKUP(H217,'IA '!$B$2:$BJ$706,9,0)</f>
        <v>#N/A</v>
      </c>
      <c r="H217" s="1">
        <v>1540102</v>
      </c>
      <c r="I217" s="7" t="e">
        <v>#N/A</v>
      </c>
      <c r="J217" s="180" t="e">
        <f>VLOOKUP(H217,'IA '!$B$2:$BJ$706,59,0)</f>
        <v>#N/A</v>
      </c>
      <c r="K217" s="180" t="e">
        <f>VLOOKUP(H217,'IA '!$B$2:$BJ$706,60,0)</f>
        <v>#N/A</v>
      </c>
      <c r="L217" s="180" t="e">
        <f>VLOOKUP(H217,'IA '!$B$2:$BJ$706,61,0)</f>
        <v>#N/A</v>
      </c>
      <c r="M217" s="184" t="e">
        <f t="shared" si="3"/>
        <v>#N/A</v>
      </c>
      <c r="N217" s="240" t="s">
        <v>336</v>
      </c>
      <c r="O217" s="242"/>
      <c r="P217" s="242"/>
      <c r="Q217" s="235"/>
    </row>
    <row r="218" spans="1:17" x14ac:dyDescent="0.25">
      <c r="A218" s="2">
        <v>71560139</v>
      </c>
      <c r="B218">
        <v>10</v>
      </c>
      <c r="C218" t="s">
        <v>337</v>
      </c>
      <c r="D218" t="s">
        <v>27</v>
      </c>
      <c r="E218" s="7">
        <v>63000</v>
      </c>
      <c r="F218" s="3" t="s">
        <v>51</v>
      </c>
      <c r="G218" s="3" t="e">
        <f>VLOOKUP(H218,'IA '!$B$2:$BJ$706,9,0)</f>
        <v>#N/A</v>
      </c>
      <c r="H218" s="1">
        <v>1560139</v>
      </c>
      <c r="I218" s="7" t="e">
        <v>#N/A</v>
      </c>
      <c r="J218" s="180" t="e">
        <f>VLOOKUP(H218,'IA '!$B$2:$BJ$706,59,0)</f>
        <v>#N/A</v>
      </c>
      <c r="K218" s="180" t="e">
        <f>VLOOKUP(H218,'IA '!$B$2:$BJ$706,60,0)</f>
        <v>#N/A</v>
      </c>
      <c r="L218" s="180" t="e">
        <f>VLOOKUP(H218,'IA '!$B$2:$BJ$706,61,0)</f>
        <v>#N/A</v>
      </c>
      <c r="M218" s="184" t="e">
        <f t="shared" si="3"/>
        <v>#N/A</v>
      </c>
      <c r="N218" s="235" t="s">
        <v>38</v>
      </c>
      <c r="O218" s="242"/>
      <c r="P218" s="242"/>
      <c r="Q218" s="235"/>
    </row>
    <row r="219" spans="1:17" x14ac:dyDescent="0.25">
      <c r="A219" s="2">
        <v>71570017</v>
      </c>
      <c r="B219">
        <v>10</v>
      </c>
      <c r="C219" t="s">
        <v>338</v>
      </c>
      <c r="D219" t="s">
        <v>27</v>
      </c>
      <c r="E219" s="7">
        <v>0</v>
      </c>
      <c r="F219" s="3" t="s">
        <v>114</v>
      </c>
      <c r="G219" s="3" t="e">
        <f>VLOOKUP(H219,'IA '!$B$2:$BJ$706,9,0)</f>
        <v>#N/A</v>
      </c>
      <c r="H219" s="1">
        <v>1570017</v>
      </c>
      <c r="I219" s="7" t="e">
        <v>#N/A</v>
      </c>
      <c r="J219" s="180" t="e">
        <f>VLOOKUP(H219,'IA '!$B$2:$BJ$706,59,0)</f>
        <v>#N/A</v>
      </c>
      <c r="K219" s="180" t="e">
        <f>VLOOKUP(H219,'IA '!$B$2:$BJ$706,60,0)</f>
        <v>#N/A</v>
      </c>
      <c r="L219" s="180" t="e">
        <f>VLOOKUP(H219,'IA '!$B$2:$BJ$706,61,0)</f>
        <v>#N/A</v>
      </c>
      <c r="M219" s="184" t="e">
        <f t="shared" si="3"/>
        <v>#N/A</v>
      </c>
      <c r="N219" s="235" t="s">
        <v>120</v>
      </c>
      <c r="O219" s="242"/>
      <c r="P219" s="242"/>
      <c r="Q219" s="235"/>
    </row>
    <row r="220" spans="1:17" x14ac:dyDescent="0.25">
      <c r="A220" s="2">
        <v>71610101</v>
      </c>
      <c r="B220">
        <v>10</v>
      </c>
      <c r="C220" t="s">
        <v>339</v>
      </c>
      <c r="D220" t="s">
        <v>27</v>
      </c>
      <c r="E220" s="7">
        <v>682660</v>
      </c>
      <c r="F220" s="3"/>
      <c r="G220" s="3">
        <f>VLOOKUP(H220,'IA '!$B$2:$BJ$706,9,0)</f>
        <v>0</v>
      </c>
      <c r="H220" s="1">
        <v>1610101</v>
      </c>
      <c r="I220" s="7">
        <v>682660</v>
      </c>
      <c r="J220" s="180">
        <f>VLOOKUP(H220,'IA '!$B$2:$BJ$706,59,0)</f>
        <v>682660</v>
      </c>
      <c r="K220" s="180">
        <f>VLOOKUP(H220,'IA '!$B$2:$BJ$706,60,0)</f>
        <v>682660</v>
      </c>
      <c r="L220" s="180">
        <f>VLOOKUP(H220,'IA '!$B$2:$BJ$706,61,0)</f>
        <v>682660</v>
      </c>
      <c r="M220" s="184">
        <f t="shared" si="3"/>
        <v>0</v>
      </c>
      <c r="N220" s="241" t="s">
        <v>340</v>
      </c>
      <c r="O220" s="243"/>
      <c r="P220" s="243"/>
      <c r="Q220" s="241"/>
    </row>
    <row r="221" spans="1:17" x14ac:dyDescent="0.25">
      <c r="E221" s="7"/>
      <c r="F221" s="3"/>
      <c r="G221" s="3"/>
    </row>
    <row r="234" spans="13:13" x14ac:dyDescent="0.25">
      <c r="M234">
        <v>4618923</v>
      </c>
    </row>
    <row r="235" spans="13:13" x14ac:dyDescent="0.25">
      <c r="M235">
        <v>-1474993</v>
      </c>
    </row>
    <row r="236" spans="13:13" x14ac:dyDescent="0.25">
      <c r="M236">
        <f>M234+M235</f>
        <v>3143930</v>
      </c>
    </row>
  </sheetData>
  <autoFilter ref="A2:Q220" xr:uid="{00000000-0001-0000-0000-000000000000}">
    <sortState xmlns:xlrd2="http://schemas.microsoft.com/office/spreadsheetml/2017/richdata2" ref="A3:Q220">
      <sortCondition sortBy="cellColor" ref="M2:M220" dxfId="951"/>
    </sortState>
  </autoFilter>
  <mergeCells count="4">
    <mergeCell ref="A1:H1"/>
    <mergeCell ref="I1:L1"/>
    <mergeCell ref="M1:N1"/>
    <mergeCell ref="O1:Q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EF3E8-C821-4C83-9A65-7F77CE8BAF1F}">
  <sheetPr>
    <tabColor rgb="FF008080"/>
  </sheetPr>
  <dimension ref="B1:R45"/>
  <sheetViews>
    <sheetView workbookViewId="0">
      <selection activeCell="J11" sqref="J11"/>
    </sheetView>
  </sheetViews>
  <sheetFormatPr defaultRowHeight="15" x14ac:dyDescent="0.25"/>
  <cols>
    <col min="3" max="3" width="45.85546875" customWidth="1"/>
    <col min="4" max="6" width="0" hidden="1" customWidth="1"/>
    <col min="7" max="8" width="13.5703125" bestFit="1" customWidth="1"/>
    <col min="9" max="14" width="11.42578125" customWidth="1"/>
    <col min="15" max="15" width="22.28515625" customWidth="1"/>
    <col min="16" max="17" width="13.5703125" bestFit="1" customWidth="1"/>
    <col min="18" max="18" width="11.7109375" bestFit="1" customWidth="1"/>
  </cols>
  <sheetData>
    <row r="1" spans="2:18" ht="15.75" thickBot="1" x14ac:dyDescent="0.3">
      <c r="Q1" s="305"/>
    </row>
    <row r="2" spans="2:18" ht="24.75" thickBot="1" x14ac:dyDescent="0.3">
      <c r="B2" s="431"/>
      <c r="C2" s="435" t="s">
        <v>347</v>
      </c>
      <c r="D2" s="430" t="s">
        <v>2116</v>
      </c>
      <c r="E2" s="430" t="s">
        <v>2117</v>
      </c>
      <c r="F2" s="426" t="s">
        <v>2118</v>
      </c>
      <c r="G2" s="432">
        <v>2024</v>
      </c>
      <c r="H2" s="433">
        <v>2025</v>
      </c>
      <c r="I2" s="433">
        <v>2026</v>
      </c>
      <c r="J2" s="434">
        <v>2027</v>
      </c>
      <c r="K2" s="432">
        <v>2028</v>
      </c>
      <c r="L2" s="433">
        <v>2029</v>
      </c>
      <c r="M2" s="433">
        <v>2030</v>
      </c>
      <c r="N2" s="434">
        <v>2031</v>
      </c>
      <c r="P2" s="467" t="s">
        <v>2194</v>
      </c>
      <c r="Q2" s="467"/>
      <c r="R2" s="467"/>
    </row>
    <row r="3" spans="2:18" ht="15" customHeight="1" x14ac:dyDescent="0.25">
      <c r="B3" s="361"/>
      <c r="C3" s="362" t="s">
        <v>2119</v>
      </c>
      <c r="D3" s="362"/>
      <c r="E3" s="362"/>
      <c r="F3" s="363"/>
      <c r="G3" s="468" t="s">
        <v>2120</v>
      </c>
      <c r="H3" s="469"/>
      <c r="I3" s="469"/>
      <c r="J3" s="470"/>
      <c r="K3" s="468" t="s">
        <v>2121</v>
      </c>
      <c r="L3" s="469"/>
      <c r="M3" s="469"/>
      <c r="N3" s="470"/>
      <c r="P3" s="451"/>
      <c r="Q3" s="451"/>
      <c r="R3" s="451"/>
    </row>
    <row r="4" spans="2:18" x14ac:dyDescent="0.25">
      <c r="B4" s="471" t="s">
        <v>494</v>
      </c>
      <c r="C4" s="174" t="s">
        <v>2122</v>
      </c>
      <c r="D4" s="174"/>
      <c r="E4" s="174"/>
      <c r="F4" s="174"/>
      <c r="G4" s="364">
        <f>GETPIVOTDATA("2024..",'DT Afpelplaatje B2025'!$B$3,"Subgroep actualisatie","Basis_categorie D in uitvoering")</f>
        <v>19161151.230000004</v>
      </c>
      <c r="H4" s="174">
        <f>GETPIVOTDATA("2025..",'DT Afpelplaatje B2025'!$B$3,"Subgroep actualisatie","Basis_categorie D in uitvoering")</f>
        <v>18650350.239813603</v>
      </c>
      <c r="I4" s="174">
        <f>GETPIVOTDATA("2026..",'DT Afpelplaatje B2025'!$B$3,"Subgroep actualisatie","Basis_categorie D in uitvoering")</f>
        <v>9639758.1489534006</v>
      </c>
      <c r="J4" s="365">
        <f>GETPIVOTDATA("2027..",'DT Afpelplaatje B2025'!$B$3,"Subgroep actualisatie","Basis_categorie D in uitvoering")</f>
        <v>4748671.0336000007</v>
      </c>
      <c r="K4" s="364">
        <f>GETPIVOTDATA("2028..",'DT Afpelplaatje B2025'!$B$3,"Subgroep actualisatie","Basis_categorie D in uitvoering")</f>
        <v>2979814.5676000002</v>
      </c>
      <c r="L4" s="174">
        <f>GETPIVOTDATA("2029..",'DT Afpelplaatje B2025'!$B$3,"Subgroep actualisatie","Basis_categorie D in uitvoering")</f>
        <v>1200552.2372999999</v>
      </c>
      <c r="M4" s="174">
        <f>GETPIVOTDATA("2030..",'DT Afpelplaatje B2025'!$B$3,"Subgroep actualisatie","Basis_categorie D in uitvoering")</f>
        <v>904171.10612400004</v>
      </c>
      <c r="N4" s="365">
        <f>GETPIVOTDATA("2031..",'DT Afpelplaatje B2025'!$B$3,"Subgroep actualisatie","Basis_categorie D in uitvoering")</f>
        <v>2001450.6570240003</v>
      </c>
      <c r="P4" s="452">
        <f>SUM(G4:O4)</f>
        <v>59285919.220415011</v>
      </c>
      <c r="Q4" s="452">
        <f>'DT Afpelplaatje B2025'!N9</f>
        <v>59285919.220415011</v>
      </c>
      <c r="R4" s="450">
        <f>P4-Q4</f>
        <v>0</v>
      </c>
    </row>
    <row r="5" spans="2:18" x14ac:dyDescent="0.25">
      <c r="B5" s="471"/>
      <c r="C5" s="174" t="s">
        <v>2123</v>
      </c>
      <c r="D5" s="174"/>
      <c r="E5" s="174"/>
      <c r="F5" s="174"/>
      <c r="G5" s="364">
        <f>GETPIVOTDATA("2024..",'DT Afpelplaatje B2025'!$B$3,"Subgroep actualisatie","Basis_categorie C continueren bedrijfsvoering")</f>
        <v>3238298.5440000002</v>
      </c>
      <c r="H5" s="174">
        <f>GETPIVOTDATA("2025..",'DT Afpelplaatje B2025'!$B$3,"Subgroep actualisatie","Basis_categorie C continueren bedrijfsvoering")</f>
        <v>1738908.2047999999</v>
      </c>
      <c r="I5" s="174">
        <f>GETPIVOTDATA("2026..",'DT Afpelplaatje B2025'!$B$3,"Subgroep actualisatie","Basis_categorie C continueren bedrijfsvoering")</f>
        <v>1037495.6799999999</v>
      </c>
      <c r="J5" s="365">
        <f>GETPIVOTDATA("2027..",'DT Afpelplaatje B2025'!$B$3,"Subgroep actualisatie","Basis_categorie C continueren bedrijfsvoering")</f>
        <v>867245.6</v>
      </c>
      <c r="K5" s="364">
        <f>GETPIVOTDATA("2028..",'DT Afpelplaatje B2025'!$B$3,"Subgroep actualisatie","Basis_categorie C continueren bedrijfsvoering")</f>
        <v>1096928.1024</v>
      </c>
      <c r="L5" s="174">
        <f>GETPIVOTDATA("2029..",'DT Afpelplaatje B2025'!$B$3,"Subgroep actualisatie","Basis_categorie C continueren bedrijfsvoering")</f>
        <v>487839.04</v>
      </c>
      <c r="M5" s="174">
        <f>GETPIVOTDATA("2030..",'DT Afpelplaatje B2025'!$B$3,"Subgroep actualisatie","Basis_categorie C continueren bedrijfsvoering")</f>
        <v>806024.96000000008</v>
      </c>
      <c r="N5" s="365">
        <f>GETPIVOTDATA("2031..",'DT Afpelplaatje B2025'!$B$3,"Subgroep actualisatie","Basis_categorie C continueren bedrijfsvoering")</f>
        <v>1076749.3484799999</v>
      </c>
      <c r="P5" s="452">
        <f>SUM(G5:O5)</f>
        <v>10349489.47968</v>
      </c>
      <c r="Q5" s="452">
        <f>'DT Afpelplaatje B2025'!N8</f>
        <v>10349489.47968</v>
      </c>
      <c r="R5" s="450">
        <f t="shared" ref="R5:R24" si="0">P5-Q5</f>
        <v>0</v>
      </c>
    </row>
    <row r="6" spans="2:18" x14ac:dyDescent="0.25">
      <c r="B6" s="471"/>
      <c r="C6" s="174" t="s">
        <v>2124</v>
      </c>
      <c r="D6" s="174"/>
      <c r="E6" s="174"/>
      <c r="F6" s="174"/>
      <c r="G6" s="364">
        <f>GETPIVOTDATA("2024..",'DT Afpelplaatje B2025'!$B$3,"Subgroep actualisatie","Basis_categorie A en B wettelijk")</f>
        <v>6239034.54</v>
      </c>
      <c r="H6" s="174">
        <f>GETPIVOTDATA("2025..",'DT Afpelplaatje B2025'!$B$3,"Subgroep actualisatie","Basis_categorie A en B wettelijk")</f>
        <v>7591739.0847999994</v>
      </c>
      <c r="I6" s="174">
        <f>GETPIVOTDATA("2026..",'DT Afpelplaatje B2025'!$B$3,"Subgroep actualisatie","Basis_categorie A en B wettelijk")</f>
        <v>8653490.7888000011</v>
      </c>
      <c r="J6" s="365">
        <f>GETPIVOTDATA("2027..",'DT Afpelplaatje B2025'!$B$3,"Subgroep actualisatie","Basis_categorie A en B wettelijk")</f>
        <v>8595927.7456</v>
      </c>
      <c r="K6" s="364">
        <f>GETPIVOTDATA("2028..",'DT Afpelplaatje B2025'!$B$3,"Subgroep actualisatie","Basis_categorie A en B wettelijk")</f>
        <v>8541409.8223999999</v>
      </c>
      <c r="L6" s="174">
        <f>GETPIVOTDATA("2029..",'DT Afpelplaatje B2025'!$B$3,"Subgroep actualisatie","Basis_categorie A en B wettelijk")</f>
        <v>8034520.8112000003</v>
      </c>
      <c r="M6" s="174">
        <f>GETPIVOTDATA("2030..",'DT Afpelplaatje B2025'!$B$3,"Subgroep actualisatie","Basis_categorie A en B wettelijk")</f>
        <v>7915184.8464000002</v>
      </c>
      <c r="N6" s="365">
        <f>GETPIVOTDATA("2031..",'DT Afpelplaatje B2025'!$B$3,"Subgroep actualisatie","Basis_categorie A en B wettelijk")</f>
        <v>7243564.5360000012</v>
      </c>
      <c r="P6" s="452">
        <f>SUM(G6:O6)</f>
        <v>62814872.1752</v>
      </c>
      <c r="Q6" s="452">
        <f>'DT Afpelplaatje B2025'!N7</f>
        <v>62814872.1752</v>
      </c>
      <c r="R6" s="450">
        <f t="shared" si="0"/>
        <v>0</v>
      </c>
    </row>
    <row r="7" spans="2:18" x14ac:dyDescent="0.25">
      <c r="B7" s="471"/>
      <c r="C7" s="364" t="s">
        <v>2125</v>
      </c>
      <c r="D7" s="174"/>
      <c r="E7" s="174"/>
      <c r="F7" s="174"/>
      <c r="G7" s="409">
        <f>GETPIVOTDATA("2024..",'DT Afpelplaatje B2025'!$B$3,"Subgroep actualisatie","Basis_categorie A en B onvermijdelijk")</f>
        <v>2965588.92</v>
      </c>
      <c r="H7" s="410">
        <f>GETPIVOTDATA("2025..",'DT Afpelplaatje B2025'!$B$3,"Subgroep actualisatie","Basis_categorie A en B onvermijdelijk")</f>
        <v>395744.92206080002</v>
      </c>
      <c r="I7" s="410">
        <f>GETPIVOTDATA("2026..",'DT Afpelplaatje B2025'!$B$3,"Subgroep actualisatie","Basis_categorie A en B onvermijdelijk")</f>
        <v>345911.90400000004</v>
      </c>
      <c r="J7" s="411">
        <f>GETPIVOTDATA("2027..",'DT Afpelplaatje B2025'!$B$3,"Subgroep actualisatie","Basis_categorie A en B onvermijdelijk")</f>
        <v>353757.83040000004</v>
      </c>
      <c r="K7" s="409">
        <f>GETPIVOTDATA("2028..",'DT Afpelplaatje B2025'!$B$3,"Subgroep actualisatie","Basis_categorie A en B onvermijdelijk")</f>
        <v>217773.6704</v>
      </c>
      <c r="L7" s="410">
        <f>GETPIVOTDATA("2029..",'DT Afpelplaatje B2025'!$B$3,"Subgroep actualisatie","Basis_categorie A en B onvermijdelijk")</f>
        <v>303800.88959999999</v>
      </c>
      <c r="M7" s="410">
        <f>GETPIVOTDATA("2030..",'DT Afpelplaatje B2025'!$B$3,"Subgroep actualisatie","Basis_categorie A en B onvermijdelijk")</f>
        <v>450114.3296</v>
      </c>
      <c r="N7" s="411">
        <f>GETPIVOTDATA("2031..",'DT Afpelplaatje B2025'!$B$3,"Subgroep actualisatie","Basis_categorie A en B onvermijdelijk")</f>
        <v>549721.0368</v>
      </c>
      <c r="P7" s="452">
        <f>SUM(G7:O7)</f>
        <v>5582413.5028607994</v>
      </c>
      <c r="Q7" s="452">
        <f>'DT Afpelplaatje B2025'!N5</f>
        <v>5582413.5028607994</v>
      </c>
      <c r="R7" s="450">
        <f t="shared" si="0"/>
        <v>0</v>
      </c>
    </row>
    <row r="8" spans="2:18" x14ac:dyDescent="0.25">
      <c r="B8" s="471"/>
      <c r="C8" s="366" t="s">
        <v>2126</v>
      </c>
      <c r="D8" s="367"/>
      <c r="E8" s="367"/>
      <c r="F8" s="368"/>
      <c r="G8" s="412">
        <f>GETPIVOTDATA("2024..",'DT Afpelplaatje B2025'!$B$3,"Subgroep actualisatie","Basis_categorie A en B overig")</f>
        <v>1852952.48</v>
      </c>
      <c r="H8" s="368">
        <f>GETPIVOTDATA("2025..",'DT Afpelplaatje B2025'!$B$3,"Subgroep actualisatie","Basis_categorie A en B overig")</f>
        <v>243384.96000000002</v>
      </c>
      <c r="I8" s="368">
        <f>GETPIVOTDATA(".2025",'[1]DT Afpelplaatje B2024'!$B$4,"Subgroep actualisatie","Basis_categorie A en B overig")</f>
        <v>0</v>
      </c>
      <c r="J8" s="365">
        <v>0</v>
      </c>
      <c r="K8" s="364">
        <v>0</v>
      </c>
      <c r="L8" s="174">
        <v>0</v>
      </c>
      <c r="M8" s="174">
        <v>0</v>
      </c>
      <c r="N8" s="365">
        <v>0</v>
      </c>
      <c r="P8" s="452">
        <f>SUM(G8:O8)</f>
        <v>2096337.44</v>
      </c>
      <c r="Q8" s="452">
        <f>'DT Afpelplaatje B2025'!N6</f>
        <v>2096337.44</v>
      </c>
      <c r="R8" s="450">
        <f t="shared" si="0"/>
        <v>0</v>
      </c>
    </row>
    <row r="9" spans="2:18" x14ac:dyDescent="0.25">
      <c r="B9" s="471"/>
      <c r="C9" s="369" t="s">
        <v>2127</v>
      </c>
      <c r="D9" s="369"/>
      <c r="E9" s="369"/>
      <c r="F9" s="369"/>
      <c r="G9" s="370">
        <f>SUM(G4:G8)</f>
        <v>33457025.714000005</v>
      </c>
      <c r="H9" s="369">
        <f t="shared" ref="H9:N9" si="1">SUM(H4:H8)</f>
        <v>28620127.411474403</v>
      </c>
      <c r="I9" s="369">
        <f t="shared" si="1"/>
        <v>19676656.521753401</v>
      </c>
      <c r="J9" s="413">
        <f t="shared" si="1"/>
        <v>14565602.2096</v>
      </c>
      <c r="K9" s="371">
        <f t="shared" si="1"/>
        <v>12835926.162799999</v>
      </c>
      <c r="L9" s="372">
        <f t="shared" si="1"/>
        <v>10026712.9781</v>
      </c>
      <c r="M9" s="372">
        <f t="shared" si="1"/>
        <v>10075495.242124001</v>
      </c>
      <c r="N9" s="413">
        <f t="shared" si="1"/>
        <v>10871485.578304002</v>
      </c>
      <c r="P9" s="452"/>
      <c r="Q9" s="452"/>
      <c r="R9" s="450">
        <f t="shared" si="0"/>
        <v>0</v>
      </c>
    </row>
    <row r="10" spans="2:18" x14ac:dyDescent="0.25">
      <c r="B10" s="471"/>
      <c r="C10" s="368" t="s">
        <v>2128</v>
      </c>
      <c r="D10" s="368"/>
      <c r="E10" s="368"/>
      <c r="F10" s="368"/>
      <c r="G10" s="412">
        <v>35000000</v>
      </c>
      <c r="H10" s="368">
        <v>35000000</v>
      </c>
      <c r="I10" s="368">
        <v>35000000</v>
      </c>
      <c r="J10" s="414">
        <v>35000000</v>
      </c>
      <c r="K10" s="412">
        <v>35000000</v>
      </c>
      <c r="L10" s="368">
        <v>35000000</v>
      </c>
      <c r="M10" s="368">
        <v>35000000</v>
      </c>
      <c r="N10" s="414">
        <v>35000000</v>
      </c>
      <c r="P10" s="452"/>
      <c r="Q10" s="452"/>
      <c r="R10" s="450">
        <f t="shared" si="0"/>
        <v>0</v>
      </c>
    </row>
    <row r="11" spans="2:18" ht="15.75" thickBot="1" x14ac:dyDescent="0.3">
      <c r="B11" s="472"/>
      <c r="C11" s="369" t="s">
        <v>2129</v>
      </c>
      <c r="D11" s="369"/>
      <c r="E11" s="369"/>
      <c r="F11" s="383"/>
      <c r="G11" s="427">
        <f>G10-G9</f>
        <v>1542974.2859999947</v>
      </c>
      <c r="H11" s="428">
        <f t="shared" ref="H11:N11" si="2">H10-H9</f>
        <v>6379872.588525597</v>
      </c>
      <c r="I11" s="428">
        <f t="shared" si="2"/>
        <v>15323343.478246599</v>
      </c>
      <c r="J11" s="429">
        <f t="shared" si="2"/>
        <v>20434397.790399998</v>
      </c>
      <c r="K11" s="427">
        <f t="shared" si="2"/>
        <v>22164073.837200001</v>
      </c>
      <c r="L11" s="428">
        <f t="shared" si="2"/>
        <v>24973287.021899998</v>
      </c>
      <c r="M11" s="428">
        <f t="shared" si="2"/>
        <v>24924504.757876001</v>
      </c>
      <c r="N11" s="429">
        <f t="shared" si="2"/>
        <v>24128514.421696</v>
      </c>
      <c r="P11" s="452"/>
      <c r="Q11" s="452"/>
      <c r="R11" s="450">
        <f t="shared" si="0"/>
        <v>0</v>
      </c>
    </row>
    <row r="12" spans="2:18" ht="24.75" thickBot="1" x14ac:dyDescent="0.3">
      <c r="B12" s="473" t="s">
        <v>472</v>
      </c>
      <c r="C12" s="436" t="s">
        <v>472</v>
      </c>
      <c r="D12" s="430" t="s">
        <v>2116</v>
      </c>
      <c r="E12" s="430" t="s">
        <v>2117</v>
      </c>
      <c r="F12" s="425" t="s">
        <v>2118</v>
      </c>
      <c r="G12" s="432">
        <v>2024</v>
      </c>
      <c r="H12" s="433">
        <v>2025</v>
      </c>
      <c r="I12" s="433">
        <v>2026</v>
      </c>
      <c r="J12" s="434">
        <v>2027</v>
      </c>
      <c r="K12" s="433">
        <v>2028</v>
      </c>
      <c r="L12" s="433">
        <v>2029</v>
      </c>
      <c r="M12" s="433">
        <v>2030</v>
      </c>
      <c r="N12" s="434">
        <v>2031</v>
      </c>
      <c r="P12" s="452"/>
      <c r="Q12" s="452"/>
      <c r="R12" s="450">
        <f t="shared" si="0"/>
        <v>0</v>
      </c>
    </row>
    <row r="13" spans="2:18" x14ac:dyDescent="0.25">
      <c r="B13" s="474"/>
      <c r="C13" s="375" t="s">
        <v>812</v>
      </c>
      <c r="D13" s="376"/>
      <c r="E13" s="376"/>
      <c r="F13" s="174"/>
      <c r="G13" s="364">
        <f>GETPIVOTDATA("2024..",'DT Afpelplaatje B2025'!$B$3,"Subgroep actualisatie","GOV_Mient Kooltuin_recreatieve randstructuur_basis variant")+GETPIVOTDATA("2024..",'DT Afpelplaatje B2025'!$B$3,"Subgroep actualisatie","GOV_Ontsluiting Zijlhoek-Woerd")+GETPIVOTDATA("2024..",'DT Afpelplaatje B2025'!$B$3,"Subgroep actualisatie","GOV_Overkluizing Broekweg_basis variant")+GETPIVOTDATA("2024..",'DT Afpelplaatje B2025'!$B$3,"Subgroep actualisatie","GOV_Overkluizing Oost/Achterweg")</f>
        <v>4110000</v>
      </c>
      <c r="H13" s="174">
        <f>GETPIVOTDATA("2025..",'DT Afpelplaatje B2025'!$B$3,"Subgroep actualisatie","GOV_Mient Kooltuin_recreatieve randstructuur_basis variant")+GETPIVOTDATA("2025..",'DT Afpelplaatje B2025'!$B$3,"Subgroep actualisatie","GOV_Ontsluiting Zijlhoek-Woerd")+GETPIVOTDATA("2025..",'DT Afpelplaatje B2025'!$B$3,"Subgroep actualisatie","GOV_Overkluizing Broekweg_basis variant")+GETPIVOTDATA("2025..",'DT Afpelplaatje B2025'!$B$3,"Subgroep actualisatie","GOV_Overkluizing Oost/Achterweg")</f>
        <v>8164000</v>
      </c>
      <c r="I13" s="174">
        <f>GETPIVOTDATA("2026..",'DT Afpelplaatje B2025'!$B$3,"Subgroep actualisatie","GOV_Mient Kooltuin_recreatieve randstructuur_basis variant")+GETPIVOTDATA("2026..",'DT Afpelplaatje B2025'!$B$3,"Subgroep actualisatie","GOV_Ontsluiting Zijlhoek-Woerd")+GETPIVOTDATA("2026..",'DT Afpelplaatje B2025'!$B$3,"Subgroep actualisatie","GOV_Overkluizing Broekweg_basis variant")+GETPIVOTDATA("2026..",'DT Afpelplaatje B2025'!$B$3,"Subgroep actualisatie","GOV_Overkluizing Oost/Achterweg")</f>
        <v>15558400</v>
      </c>
      <c r="J13" s="365">
        <f>GETPIVOTDATA("2027..",'DT Afpelplaatje B2025'!$B$3,"Subgroep actualisatie","GOV_Mient Kooltuin_recreatieve randstructuur_basis variant")+GETPIVOTDATA("2027..",'DT Afpelplaatje B2025'!$B$3,"Subgroep actualisatie","GOV_Ontsluiting Zijlhoek-Woerd")+GETPIVOTDATA("2027..",'DT Afpelplaatje B2025'!$B$3,"Subgroep actualisatie","GOV_Overkluizing Broekweg_basis variant")+GETPIVOTDATA("2027..",'DT Afpelplaatje B2025'!$B$3,"Subgroep actualisatie","GOV_Overkluizing Oost/Achterweg")</f>
        <v>4243200</v>
      </c>
      <c r="K13" s="364">
        <f>GETPIVOTDATA("2028..",'DT Afpelplaatje B2025'!$B$3,"Subgroep actualisatie","GOV_Mient Kooltuin_recreatieve randstructuur_basis variant")+GETPIVOTDATA("2028..",'DT Afpelplaatje B2025'!$B$3,"Subgroep actualisatie","GOV_Ontsluiting Zijlhoek-Woerd")+GETPIVOTDATA("2028..",'DT Afpelplaatje B2025'!$B$3,"Subgroep actualisatie","GOV_Overkluizing Broekweg_basis variant")+GETPIVOTDATA("2028..",'DT Afpelplaatje B2025'!$B$3,"Subgroep actualisatie","GOV_Overkluizing Oost/Achterweg")</f>
        <v>0</v>
      </c>
      <c r="L13" s="174">
        <f>GETPIVOTDATA("2029..",'DT Afpelplaatje B2025'!$B$3,"Subgroep actualisatie","GOV_Mient Kooltuin_recreatieve randstructuur_basis variant")+GETPIVOTDATA("2029..",'DT Afpelplaatje B2025'!$B$3,"Subgroep actualisatie","GOV_Ontsluiting Zijlhoek-Woerd")+GETPIVOTDATA("2029..",'DT Afpelplaatje B2025'!$B$3,"Subgroep actualisatie","GOV_Overkluizing Broekweg_basis variant")+GETPIVOTDATA("2029..",'DT Afpelplaatje B2025'!$B$3,"Subgroep actualisatie","GOV_Overkluizing Oost/Achterweg")</f>
        <v>0</v>
      </c>
      <c r="M13" s="174">
        <f>GETPIVOTDATA("2030..",'DT Afpelplaatje B2025'!$B$3,"Subgroep actualisatie","GOV_Mient Kooltuin_recreatieve randstructuur_basis variant")+GETPIVOTDATA("2030..",'DT Afpelplaatje B2025'!$B$3,"Subgroep actualisatie","GOV_Ontsluiting Zijlhoek-Woerd")+GETPIVOTDATA("2030..",'DT Afpelplaatje B2025'!$B$3,"Subgroep actualisatie","GOV_Overkluizing Broekweg_basis variant")+GETPIVOTDATA("2030..",'DT Afpelplaatje B2025'!$B$3,"Subgroep actualisatie","GOV_Overkluizing Oost/Achterweg")</f>
        <v>0</v>
      </c>
      <c r="N13" s="365">
        <f>GETPIVOTDATA("2031..",'DT Afpelplaatje B2025'!$B$3,"Subgroep actualisatie","GOV_Mient Kooltuin_recreatieve randstructuur_basis variant")+GETPIVOTDATA("2031..",'DT Afpelplaatje B2025'!$B$3,"Subgroep actualisatie","GOV_Ontsluiting Zijlhoek-Woerd")+GETPIVOTDATA("2031..",'DT Afpelplaatje B2025'!$B$3,"Subgroep actualisatie","GOV_Overkluizing Broekweg_basis variant")+GETPIVOTDATA("2031..",'DT Afpelplaatje B2025'!$B$3,"Subgroep actualisatie","GOV_Overkluizing Oost/Achterweg")</f>
        <v>0</v>
      </c>
      <c r="P13" s="452">
        <f>SUM(G13:O13)</f>
        <v>32075600</v>
      </c>
      <c r="Q13" s="452">
        <f>'DT Afpelplaatje B2025'!P19</f>
        <v>32075600</v>
      </c>
      <c r="R13" s="450">
        <f t="shared" si="0"/>
        <v>0</v>
      </c>
    </row>
    <row r="14" spans="2:18" x14ac:dyDescent="0.25">
      <c r="B14" s="474"/>
      <c r="C14" s="174" t="s">
        <v>2130</v>
      </c>
      <c r="D14" s="174"/>
      <c r="E14" s="174"/>
      <c r="F14" s="174"/>
      <c r="G14" s="409">
        <f>GETPIVOTDATA("2024..",'DT Afpelplaatje B2025'!$B$3,"Subgroep actualisatie","GOV_IHP_Aankoop gronden (school en gymzaal)_school 1")+GETPIVOTDATA("2024..",'DT Afpelplaatje B2025'!$B$3,"Subgroep actualisatie","GOV_IHP_school 1")+GETPIVOTDATA("2024..",'DT Afpelplaatje B2025'!$B$3,"Subgroep actualisatie","GOV_IHP_school 1 gymzaal")+GETPIVOTDATA("2024..",'DT Afpelplaatje B2025'!$B$3,"Subgroep actualisatie","GOV_IHP_school 1 gymzaal_inrichting")+GETPIVOTDATA("2024..",'DT Afpelplaatje B2025'!$B$3,"Subgroep actualisatie","GOV_IHP_school 1_openbare ruimte")</f>
        <v>463326.26400000008</v>
      </c>
      <c r="H14" s="410">
        <f>GETPIVOTDATA("2025..",'DT Afpelplaatje B2025'!$B$3,"Subgroep actualisatie","GOV_IHP_Aankoop gronden (school en gymzaal)_school 1")+GETPIVOTDATA("2025..",'DT Afpelplaatje B2025'!$B$3,"Subgroep actualisatie","GOV_IHP_school 1")+GETPIVOTDATA("2025..",'DT Afpelplaatje B2025'!$B$3,"Subgroep actualisatie","GOV_IHP_school 1 gymzaal")+GETPIVOTDATA("2025..",'DT Afpelplaatje B2025'!$B$3,"Subgroep actualisatie","GOV_IHP_school 1 gymzaal_inrichting")+GETPIVOTDATA("2025..",'DT Afpelplaatje B2025'!$B$3,"Subgroep actualisatie","GOV_IHP_school 1_openbare ruimte")</f>
        <v>482554.30395600013</v>
      </c>
      <c r="I14" s="410">
        <f>GETPIVOTDATA("2026..",'DT Afpelplaatje B2025'!$B$3,"Subgroep actualisatie","GOV_IHP_Aankoop gronden (school en gymzaal)_school 1")+GETPIVOTDATA("2026..",'DT Afpelplaatje B2025'!$B$3,"Subgroep actualisatie","GOV_IHP_school 1")+GETPIVOTDATA("2026..",'DT Afpelplaatje B2025'!$B$3,"Subgroep actualisatie","GOV_IHP_school 1 gymzaal")+GETPIVOTDATA("2026..",'DT Afpelplaatje B2025'!$B$3,"Subgroep actualisatie","GOV_IHP_school 1 gymzaal_inrichting")+GETPIVOTDATA("2026..",'DT Afpelplaatje B2025'!$B$3,"Subgroep actualisatie","GOV_IHP_school 1_openbare ruimte")</f>
        <v>6329955.9116480015</v>
      </c>
      <c r="J14" s="422">
        <f>GETPIVOTDATA("2027..",'DT Afpelplaatje B2025'!$B$3,"Subgroep actualisatie","GOV_IHP_Aankoop gronden (school en gymzaal)_school 1")+GETPIVOTDATA("2027..",'DT Afpelplaatje B2025'!$B$3,"Subgroep actualisatie","GOV_IHP_school 1")+GETPIVOTDATA("2027..",'DT Afpelplaatje B2025'!$B$3,"Subgroep actualisatie","GOV_IHP_school 1 gymzaal")+GETPIVOTDATA("2027..",'DT Afpelplaatje B2025'!$B$3,"Subgroep actualisatie","GOV_IHP_school 1 gymzaal_inrichting")+GETPIVOTDATA("2027..",'DT Afpelplaatje B2025'!$B$3,"Subgroep actualisatie","GOV_IHP_school 1_openbare ruimte")</f>
        <v>4083315.4316480011</v>
      </c>
      <c r="K14" s="423">
        <f>GETPIVOTDATA("2028..",'DT Afpelplaatje B2025'!$B$3,"Subgroep actualisatie","GOV_IHP_Aankoop gronden (school en gymzaal)_school 1")+GETPIVOTDATA("2028..",'DT Afpelplaatje B2025'!$B$3,"Subgroep actualisatie","GOV_IHP_school 1")+GETPIVOTDATA("2028..",'DT Afpelplaatje B2025'!$B$3,"Subgroep actualisatie","GOV_IHP_school 1 gymzaal")+GETPIVOTDATA("2028..",'DT Afpelplaatje B2025'!$B$3,"Subgroep actualisatie","GOV_IHP_school 1 gymzaal_inrichting")+GETPIVOTDATA("2028..",'DT Afpelplaatje B2025'!$B$3,"Subgroep actualisatie","GOV_IHP_school 1_openbare ruimte")</f>
        <v>1140094.2640600002</v>
      </c>
      <c r="L14" s="424">
        <f>GETPIVOTDATA("2029..",'DT Afpelplaatje B2025'!$B$3,"Subgroep actualisatie","GOV_IHP_Aankoop gronden (school en gymzaal)_school 1")+GETPIVOTDATA("2029..",'DT Afpelplaatje B2025'!$B$3,"Subgroep actualisatie","GOV_IHP_school 1")+GETPIVOTDATA("2029..",'DT Afpelplaatje B2025'!$B$3,"Subgroep actualisatie","GOV_IHP_school 1 gymzaal")+GETPIVOTDATA("2029..",'DT Afpelplaatje B2025'!$B$3,"Subgroep actualisatie","GOV_IHP_school 1 gymzaal_inrichting")+GETPIVOTDATA("2029..",'DT Afpelplaatje B2025'!$B$3,"Subgroep actualisatie","GOV_IHP_school 1_openbare ruimte")</f>
        <v>0</v>
      </c>
      <c r="M14" s="424">
        <f>GETPIVOTDATA("2030..",'DT Afpelplaatje B2025'!$B$3,"Subgroep actualisatie","GOV_IHP_Aankoop gronden (school en gymzaal)_school 1")+GETPIVOTDATA("2030..",'DT Afpelplaatje B2025'!$B$3,"Subgroep actualisatie","GOV_IHP_school 1")+GETPIVOTDATA("2030..",'DT Afpelplaatje B2025'!$B$3,"Subgroep actualisatie","GOV_IHP_school 1 gymzaal")+GETPIVOTDATA("2030..",'DT Afpelplaatje B2025'!$B$3,"Subgroep actualisatie","GOV_IHP_school 1 gymzaal_inrichting")+GETPIVOTDATA("2030..",'DT Afpelplaatje B2025'!$B$3,"Subgroep actualisatie","GOV_IHP_school 1_openbare ruimte")</f>
        <v>0</v>
      </c>
      <c r="N14" s="422">
        <f>GETPIVOTDATA("2031..",'DT Afpelplaatje B2025'!$B$3,"Subgroep actualisatie","GOV_IHP_Aankoop gronden (school en gymzaal)_school 1")+GETPIVOTDATA("2031..",'DT Afpelplaatje B2025'!$B$3,"Subgroep actualisatie","GOV_IHP_school 1")+GETPIVOTDATA("2031..",'DT Afpelplaatje B2025'!$B$3,"Subgroep actualisatie","GOV_IHP_school 1 gymzaal")+GETPIVOTDATA("2031..",'DT Afpelplaatje B2025'!$B$3,"Subgroep actualisatie","GOV_IHP_school 1 gymzaal_inrichting")+GETPIVOTDATA("2031..",'DT Afpelplaatje B2025'!$B$3,"Subgroep actualisatie","GOV_IHP_school 1_openbare ruimte")</f>
        <v>0</v>
      </c>
      <c r="P14" s="452">
        <f>SUM(G14:O14)</f>
        <v>12499246.175312003</v>
      </c>
      <c r="Q14" s="452">
        <f>'DT Afpelplaatje B2025'!P14</f>
        <v>12499246.175312001</v>
      </c>
      <c r="R14" s="450">
        <f t="shared" si="0"/>
        <v>0</v>
      </c>
    </row>
    <row r="15" spans="2:18" x14ac:dyDescent="0.25">
      <c r="B15" s="474"/>
      <c r="C15" s="369" t="s">
        <v>2131</v>
      </c>
      <c r="D15" s="369"/>
      <c r="E15" s="369"/>
      <c r="F15" s="369"/>
      <c r="G15" s="371">
        <f>G13+G14</f>
        <v>4573326.2640000004</v>
      </c>
      <c r="H15" s="372">
        <f t="shared" ref="H15:N15" si="3">H13+H14</f>
        <v>8646554.3039560001</v>
      </c>
      <c r="I15" s="372">
        <f t="shared" si="3"/>
        <v>21888355.911648002</v>
      </c>
      <c r="J15" s="377">
        <f t="shared" si="3"/>
        <v>8326515.4316480011</v>
      </c>
      <c r="K15" s="370">
        <f t="shared" si="3"/>
        <v>1140094.2640600002</v>
      </c>
      <c r="L15" s="369">
        <f t="shared" si="3"/>
        <v>0</v>
      </c>
      <c r="M15" s="369">
        <f t="shared" si="3"/>
        <v>0</v>
      </c>
      <c r="N15" s="377">
        <f t="shared" si="3"/>
        <v>0</v>
      </c>
      <c r="P15" s="452"/>
      <c r="Q15" s="452"/>
      <c r="R15" s="450">
        <f t="shared" si="0"/>
        <v>0</v>
      </c>
    </row>
    <row r="16" spans="2:18" ht="15.75" thickBot="1" x14ac:dyDescent="0.3">
      <c r="B16" s="475"/>
      <c r="C16" s="174"/>
      <c r="D16" s="174"/>
      <c r="E16" s="174"/>
      <c r="F16" s="174"/>
      <c r="G16" s="364"/>
      <c r="H16" s="174"/>
      <c r="I16" s="174"/>
      <c r="J16" s="365"/>
      <c r="K16" s="364"/>
      <c r="L16" s="174"/>
      <c r="M16" s="174"/>
      <c r="N16" s="365"/>
      <c r="P16" s="452"/>
      <c r="Q16" s="452"/>
      <c r="R16" s="450">
        <f t="shared" si="0"/>
        <v>0</v>
      </c>
    </row>
    <row r="17" spans="2:18" ht="24" customHeight="1" thickBot="1" x14ac:dyDescent="0.3">
      <c r="B17" s="473" t="s">
        <v>816</v>
      </c>
      <c r="C17" s="436" t="s">
        <v>2132</v>
      </c>
      <c r="D17" s="430" t="s">
        <v>2116</v>
      </c>
      <c r="E17" s="430" t="s">
        <v>2117</v>
      </c>
      <c r="F17" s="426" t="s">
        <v>2118</v>
      </c>
      <c r="G17" s="432">
        <v>2024</v>
      </c>
      <c r="H17" s="433">
        <v>2025</v>
      </c>
      <c r="I17" s="433">
        <v>2026</v>
      </c>
      <c r="J17" s="434">
        <v>2027</v>
      </c>
      <c r="K17" s="433">
        <v>2028</v>
      </c>
      <c r="L17" s="433">
        <v>2029</v>
      </c>
      <c r="M17" s="433">
        <v>2030</v>
      </c>
      <c r="N17" s="434">
        <v>2031</v>
      </c>
      <c r="P17" s="452"/>
      <c r="Q17" s="452"/>
      <c r="R17" s="450">
        <f t="shared" si="0"/>
        <v>0</v>
      </c>
    </row>
    <row r="18" spans="2:18" x14ac:dyDescent="0.25">
      <c r="B18" s="474"/>
      <c r="C18" s="375" t="s">
        <v>816</v>
      </c>
      <c r="D18" s="376"/>
      <c r="E18" s="376"/>
      <c r="F18" s="174"/>
      <c r="G18" s="364">
        <f>GETPIVOTDATA("2024..",'DT Afpelplaatje B2025'!$B$3,"Subgroep actualisatie","KAM_A_Autonetwerk")+GETPIVOTDATA("2024..",'DT Afpelplaatje B2025'!$B$3,"Subgroep actualisatie","KAM_F2_Maatregelen fietsnetwerk  overig")+GETPIVOTDATA("2024..",'DT Afpelplaatje B2025'!$B$3,"Subgroep actualisatie","KAM_IP1_Ontsluiting Rijnsburg Noord en Floragebied")+GETPIVOTDATA("2024..",'DT Afpelplaatje B2025'!$B$3,"Subgroep actualisatie","KAM_IP3_Herinrichting Molentuinweg en Sandtlaan")+GETPIVOTDATA("2024..",'DT Afpelplaatje B2025'!$B$3,"Subgroep actualisatie","KAM_IP5_ Doorfietsroute Den-Haag/ Leiden-Katwijk-Noordwijk langs N206")+GETPIVOTDATA("2024..",'DT Afpelplaatje B2025'!$B$3,"Subgroep actualisatie","KAM_IP7_Hoogwaardig Openbaar Vervoer")+GETPIVOTDATA("2024..",'DT Afpelplaatje B2025'!$B$3,"Subgroep actualisatie","KAM_OV-netwerk")</f>
        <v>3345987.52</v>
      </c>
      <c r="H18" s="174">
        <f>GETPIVOTDATA("2025..",'DT Afpelplaatje B2025'!$B$3,"Subgroep actualisatie","KAM_A_Autonetwerk")+GETPIVOTDATA("2025..",'DT Afpelplaatje B2025'!$B$3,"Subgroep actualisatie","KAM_F2_Maatregelen fietsnetwerk  overig")+GETPIVOTDATA("2025..",'DT Afpelplaatje B2025'!$B$3,"Subgroep actualisatie","KAM_IP1_Ontsluiting Rijnsburg Noord en Floragebied")+GETPIVOTDATA("2025..",'DT Afpelplaatje B2025'!$B$3,"Subgroep actualisatie","KAM_IP3_Herinrichting Molentuinweg en Sandtlaan")+GETPIVOTDATA("2025..",'DT Afpelplaatje B2025'!$B$3,"Subgroep actualisatie","KAM_IP5_ Doorfietsroute Den-Haag/ Leiden-Katwijk-Noordwijk langs N206")+GETPIVOTDATA("2025..",'DT Afpelplaatje B2025'!$B$3,"Subgroep actualisatie","KAM_IP7_Hoogwaardig Openbaar Vervoer")+GETPIVOTDATA("2025..",'DT Afpelplaatje B2025'!$B$3,"Subgroep actualisatie","KAM_OV-netwerk")</f>
        <v>2706620.3008000003</v>
      </c>
      <c r="I18" s="174">
        <f>GETPIVOTDATA("2026..",'DT Afpelplaatje B2025'!$B$3,"Subgroep actualisatie","KAM_A_Autonetwerk")+GETPIVOTDATA("2026..",'DT Afpelplaatje B2025'!$B$3,"Subgroep actualisatie","KAM_F2_Maatregelen fietsnetwerk  overig")+GETPIVOTDATA("2026..",'DT Afpelplaatje B2025'!$B$3,"Subgroep actualisatie","KAM_IP1_Ontsluiting Rijnsburg Noord en Floragebied")+GETPIVOTDATA("2026..",'DT Afpelplaatje B2025'!$B$3,"Subgroep actualisatie","KAM_IP3_Herinrichting Molentuinweg en Sandtlaan")+GETPIVOTDATA("2026..",'DT Afpelplaatje B2025'!$B$3,"Subgroep actualisatie","KAM_IP5_ Doorfietsroute Den-Haag/ Leiden-Katwijk-Noordwijk langs N206")+GETPIVOTDATA("2026..",'DT Afpelplaatje B2025'!$B$3,"Subgroep actualisatie","KAM_IP7_Hoogwaardig Openbaar Vervoer")+GETPIVOTDATA("2026..",'DT Afpelplaatje B2025'!$B$3,"Subgroep actualisatie","KAM_OV-netwerk")</f>
        <v>2158383.6352000004</v>
      </c>
      <c r="J18" s="365">
        <f>GETPIVOTDATA("2027..",'DT Afpelplaatje B2025'!$B$3,"Subgroep actualisatie","KAM_A_Autonetwerk")+GETPIVOTDATA("2027..",'DT Afpelplaatje B2025'!$B$3,"Subgroep actualisatie","KAM_F2_Maatregelen fietsnetwerk  overig")+GETPIVOTDATA("2027..",'DT Afpelplaatje B2025'!$B$3,"Subgroep actualisatie","KAM_IP1_Ontsluiting Rijnsburg Noord en Floragebied")+GETPIVOTDATA("2027..",'DT Afpelplaatje B2025'!$B$3,"Subgroep actualisatie","KAM_IP3_Herinrichting Molentuinweg en Sandtlaan")+GETPIVOTDATA("2027..",'DT Afpelplaatje B2025'!$B$3,"Subgroep actualisatie","KAM_IP5_ Doorfietsroute Den-Haag/ Leiden-Katwijk-Noordwijk langs N206")+GETPIVOTDATA("2027..",'DT Afpelplaatje B2025'!$B$3,"Subgroep actualisatie","KAM_IP7_Hoogwaardig Openbaar Vervoer")+GETPIVOTDATA("2027..",'DT Afpelplaatje B2025'!$B$3,"Subgroep actualisatie","KAM_OV-netwerk")</f>
        <v>2522278.2208000002</v>
      </c>
      <c r="K18" s="364">
        <f>GETPIVOTDATA("2028..",'DT Afpelplaatje B2025'!$B$3,"Subgroep actualisatie","KAM_A_Autonetwerk")+GETPIVOTDATA("2028..",'DT Afpelplaatje B2025'!$B$3,"Subgroep actualisatie","KAM_F2_Maatregelen fietsnetwerk  overig")+GETPIVOTDATA("2028..",'DT Afpelplaatje B2025'!$B$3,"Subgroep actualisatie","KAM_IP1_Ontsluiting Rijnsburg Noord en Floragebied")+GETPIVOTDATA("2028..",'DT Afpelplaatje B2025'!$B$3,"Subgroep actualisatie","KAM_IP3_Herinrichting Molentuinweg en Sandtlaan")+GETPIVOTDATA("2028..",'DT Afpelplaatje B2025'!$B$3,"Subgroep actualisatie","KAM_IP5_ Doorfietsroute Den-Haag/ Leiden-Katwijk-Noordwijk langs N206")+GETPIVOTDATA("2028..",'DT Afpelplaatje B2025'!$B$3,"Subgroep actualisatie","KAM_IP7_Hoogwaardig Openbaar Vervoer")+GETPIVOTDATA("2028..",'DT Afpelplaatje B2025'!$B$3,"Subgroep actualisatie","KAM_OV-netwerk")</f>
        <v>2180654.8607999999</v>
      </c>
      <c r="L18" s="174">
        <f>GETPIVOTDATA("2029..",'DT Afpelplaatje B2025'!$B$3,"Subgroep actualisatie","KAM_A_Autonetwerk")+GETPIVOTDATA("2029..",'DT Afpelplaatje B2025'!$B$3,"Subgroep actualisatie","KAM_F2_Maatregelen fietsnetwerk  overig")+GETPIVOTDATA("2029..",'DT Afpelplaatje B2025'!$B$3,"Subgroep actualisatie","KAM_IP1_Ontsluiting Rijnsburg Noord en Floragebied")+GETPIVOTDATA("2029..",'DT Afpelplaatje B2025'!$B$3,"Subgroep actualisatie","KAM_IP3_Herinrichting Molentuinweg en Sandtlaan")+GETPIVOTDATA("2029..",'DT Afpelplaatje B2025'!$B$3,"Subgroep actualisatie","KAM_IP5_ Doorfietsroute Den-Haag/ Leiden-Katwijk-Noordwijk langs N206")+GETPIVOTDATA("2029..",'DT Afpelplaatje B2025'!$B$3,"Subgroep actualisatie","KAM_IP7_Hoogwaardig Openbaar Vervoer")+GETPIVOTDATA("2029..",'DT Afpelplaatje B2025'!$B$3,"Subgroep actualisatie","KAM_OV-netwerk")</f>
        <v>5457212.7999999998</v>
      </c>
      <c r="M18" s="174">
        <f>GETPIVOTDATA("2030..",'DT Afpelplaatje B2025'!$B$3,"Subgroep actualisatie","KAM_A_Autonetwerk")+GETPIVOTDATA("2030..",'DT Afpelplaatje B2025'!$B$3,"Subgroep actualisatie","KAM_F2_Maatregelen fietsnetwerk  overig")+GETPIVOTDATA("2030..",'DT Afpelplaatje B2025'!$B$3,"Subgroep actualisatie","KAM_IP1_Ontsluiting Rijnsburg Noord en Floragebied")+GETPIVOTDATA("2030..",'DT Afpelplaatje B2025'!$B$3,"Subgroep actualisatie","KAM_IP3_Herinrichting Molentuinweg en Sandtlaan")+GETPIVOTDATA("2030..",'DT Afpelplaatje B2025'!$B$3,"Subgroep actualisatie","KAM_IP5_ Doorfietsroute Den-Haag/ Leiden-Katwijk-Noordwijk langs N206")+GETPIVOTDATA("2030..",'DT Afpelplaatje B2025'!$B$3,"Subgroep actualisatie","KAM_IP7_Hoogwaardig Openbaar Vervoer")+GETPIVOTDATA("2030..",'DT Afpelplaatje B2025'!$B$3,"Subgroep actualisatie","KAM_OV-netwerk")</f>
        <v>5261984</v>
      </c>
      <c r="N18" s="365">
        <f>GETPIVOTDATA("2031..",'DT Afpelplaatje B2025'!$B$3,"Subgroep actualisatie","KAM_A_Autonetwerk")+GETPIVOTDATA("2031..",'DT Afpelplaatje B2025'!$B$3,"Subgroep actualisatie","KAM_F2_Maatregelen fietsnetwerk  overig")+GETPIVOTDATA("2031..",'DT Afpelplaatje B2025'!$B$3,"Subgroep actualisatie","KAM_IP1_Ontsluiting Rijnsburg Noord en Floragebied")+GETPIVOTDATA("2031..",'DT Afpelplaatje B2025'!$B$3,"Subgroep actualisatie","KAM_IP3_Herinrichting Molentuinweg en Sandtlaan")+GETPIVOTDATA("2031..",'DT Afpelplaatje B2025'!$B$3,"Subgroep actualisatie","KAM_IP5_ Doorfietsroute Den-Haag/ Leiden-Katwijk-Noordwijk langs N206")+GETPIVOTDATA("2031..",'DT Afpelplaatje B2025'!$B$3,"Subgroep actualisatie","KAM_IP7_Hoogwaardig Openbaar Vervoer")+GETPIVOTDATA("2031..",'DT Afpelplaatje B2025'!$B$3,"Subgroep actualisatie","KAM_OV-netwerk")</f>
        <v>1808301.0816000002</v>
      </c>
      <c r="P18" s="452">
        <f>SUM(G18:O18)</f>
        <v>25441422.419199999</v>
      </c>
      <c r="Q18" s="452">
        <f>'DT Afpelplaatje B2025'!P27</f>
        <v>25441422.419200003</v>
      </c>
      <c r="R18" s="450">
        <f t="shared" si="0"/>
        <v>0</v>
      </c>
    </row>
    <row r="19" spans="2:18" ht="15.75" thickBot="1" x14ac:dyDescent="0.3">
      <c r="B19" s="475"/>
      <c r="C19" s="174"/>
      <c r="D19" s="174"/>
      <c r="E19" s="174"/>
      <c r="F19" s="174"/>
      <c r="G19" s="364"/>
      <c r="I19" s="174"/>
      <c r="J19" s="365"/>
      <c r="K19" s="364"/>
      <c r="L19" s="174"/>
      <c r="M19" s="174"/>
      <c r="N19" s="365"/>
      <c r="P19" s="452"/>
      <c r="Q19" s="452"/>
      <c r="R19" s="450">
        <f t="shared" si="0"/>
        <v>0</v>
      </c>
    </row>
    <row r="20" spans="2:18" ht="24.75" thickBot="1" x14ac:dyDescent="0.3">
      <c r="B20" s="464" t="s">
        <v>481</v>
      </c>
      <c r="C20" s="374" t="s">
        <v>2133</v>
      </c>
      <c r="D20" s="359" t="s">
        <v>2116</v>
      </c>
      <c r="E20" s="359" t="s">
        <v>2117</v>
      </c>
      <c r="F20" s="360" t="s">
        <v>2118</v>
      </c>
      <c r="G20" s="432">
        <v>2024</v>
      </c>
      <c r="H20" s="433">
        <v>2025</v>
      </c>
      <c r="I20" s="433">
        <v>2026</v>
      </c>
      <c r="J20" s="433">
        <v>2027</v>
      </c>
      <c r="K20" s="432">
        <v>2028</v>
      </c>
      <c r="L20" s="433">
        <v>2029</v>
      </c>
      <c r="M20" s="433">
        <v>2030</v>
      </c>
      <c r="N20" s="434">
        <v>2031</v>
      </c>
      <c r="P20" s="452"/>
      <c r="Q20" s="452"/>
      <c r="R20" s="450">
        <f t="shared" si="0"/>
        <v>0</v>
      </c>
    </row>
    <row r="21" spans="2:18" x14ac:dyDescent="0.25">
      <c r="B21" s="465"/>
      <c r="C21" t="s">
        <v>847</v>
      </c>
      <c r="D21" s="174"/>
      <c r="E21" s="174"/>
      <c r="F21" s="169"/>
      <c r="G21" s="439">
        <f>GETPIVOTDATA("2024..",'DT Afpelplaatje B2025'!$B$3,"Subgroep actualisatie","IHP DEEL 1")</f>
        <v>1848993.21</v>
      </c>
      <c r="H21" s="440">
        <f>GETPIVOTDATA("2025..",'DT Afpelplaatje B2025'!$B$3,"Subgroep actualisatie","IHP DEEL 1")</f>
        <v>4400023.091980001</v>
      </c>
      <c r="I21" s="440">
        <f>GETPIVOTDATA("2026..",'DT Afpelplaatje B2025'!$B$3,"Subgroep actualisatie","IHP DEEL 1")</f>
        <v>6528581.2494250005</v>
      </c>
      <c r="J21" s="441">
        <f>GETPIVOTDATA("2027..",'DT Afpelplaatje B2025'!$B$3,"Subgroep actualisatie","IHP DEEL 1")</f>
        <v>7054142.2920350004</v>
      </c>
      <c r="K21" s="439">
        <f>GETPIVOTDATA("2028..",'DT Afpelplaatje B2025'!$B$3,"Subgroep actualisatie","IHP DEEL 1")</f>
        <v>4217841.7039999999</v>
      </c>
      <c r="L21" s="440">
        <f>GETPIVOTDATA("2029..",'DT Afpelplaatje B2025'!$B$3,"Subgroep actualisatie","IHP DEEL 1")</f>
        <v>1124110.7385000002</v>
      </c>
      <c r="M21" s="440">
        <f>GETPIVOTDATA("2030..",'DT Afpelplaatje B2025'!$B$3,"Subgroep actualisatie","IHP DEEL 1")</f>
        <v>55720.250000000007</v>
      </c>
      <c r="N21" s="441">
        <f>GETPIVOTDATA("2031..",'DT Afpelplaatje B2025'!$B$3,"Subgroep actualisatie","IHP DEEL 1")</f>
        <v>0</v>
      </c>
      <c r="P21" s="452">
        <f>SUM(G21:O21)</f>
        <v>25229412.535940003</v>
      </c>
      <c r="Q21" s="452">
        <f>'DT Afpelplaatje B2025'!N23</f>
        <v>25229412.535940003</v>
      </c>
      <c r="R21" s="450">
        <f t="shared" si="0"/>
        <v>0</v>
      </c>
    </row>
    <row r="22" spans="2:18" x14ac:dyDescent="0.25">
      <c r="B22" s="465"/>
      <c r="C22" t="s">
        <v>2134</v>
      </c>
      <c r="D22" s="174"/>
      <c r="E22" s="174"/>
      <c r="F22" s="169"/>
      <c r="G22" s="378">
        <f>GETPIVOTDATA("2024..",'DT Afpelplaatje B2025'!$B$3,"Subgroep actualisatie","IHP DEEL 1_GOV basis")</f>
        <v>0</v>
      </c>
      <c r="H22" s="169">
        <f>GETPIVOTDATA("2025..",'DT Afpelplaatje B2025'!$B$3,"Subgroep actualisatie","IHP DEEL 1_GOV basis")</f>
        <v>0</v>
      </c>
      <c r="I22" s="169">
        <f>GETPIVOTDATA("2026..",'DT Afpelplaatje B2025'!$B$3,"Subgroep actualisatie","IHP DEEL 1_GOV basis")</f>
        <v>0</v>
      </c>
      <c r="J22" s="379">
        <f>GETPIVOTDATA("2027..",'DT Afpelplaatje B2025'!$B$3,"Subgroep actualisatie","IHP DEEL 1_GOV basis")</f>
        <v>0</v>
      </c>
      <c r="K22" s="378">
        <f>GETPIVOTDATA("2028..",'DT Afpelplaatje B2025'!$B$3,"Subgroep actualisatie","IHP DEEL 1_GOV basis")</f>
        <v>0</v>
      </c>
      <c r="L22" s="169">
        <f>GETPIVOTDATA("2029..",'DT Afpelplaatje B2025'!$B$3,"Subgroep actualisatie","IHP DEEL 1_GOV basis")</f>
        <v>4831841.3650000002</v>
      </c>
      <c r="M22" s="169">
        <f>GETPIVOTDATA("2030..",'DT Afpelplaatje B2025'!$B$3,"Subgroep actualisatie","IHP DEEL 1_GOV basis")</f>
        <v>1134376.6290280002</v>
      </c>
      <c r="N22" s="379">
        <f>GETPIVOTDATA("2031..",'DT Afpelplaatje B2025'!$B$3,"Subgroep actualisatie","IHP DEEL 1_GOV basis")</f>
        <v>2373180.5595140001</v>
      </c>
      <c r="P22" s="452">
        <f>SUM(G22:O22)</f>
        <v>8339398.5535420002</v>
      </c>
      <c r="Q22" s="452">
        <f>'DT Afpelplaatje B2025'!N24</f>
        <v>8339398.5535420002</v>
      </c>
      <c r="R22" s="450">
        <f t="shared" si="0"/>
        <v>0</v>
      </c>
    </row>
    <row r="23" spans="2:18" x14ac:dyDescent="0.25">
      <c r="B23" s="465"/>
      <c r="C23" t="s">
        <v>1147</v>
      </c>
      <c r="D23" s="174"/>
      <c r="E23" s="174"/>
      <c r="F23" s="169"/>
      <c r="G23" s="378">
        <f>GETPIVOTDATA("2024..",'DT Afpelplaatje B2025'!$B$3,"Subgroep actualisatie","IHP DEEL 2")</f>
        <v>0</v>
      </c>
      <c r="H23" s="169">
        <f>GETPIVOTDATA("2025..",'DT Afpelplaatje B2025'!$B$3,"Subgroep actualisatie","IHP DEEL 2")</f>
        <v>0</v>
      </c>
      <c r="I23" s="169">
        <f>GETPIVOTDATA("2026..",'DT Afpelplaatje B2025'!$B$3,"Subgroep actualisatie","IHP DEEL 2")</f>
        <v>0</v>
      </c>
      <c r="J23" s="379">
        <f>GETPIVOTDATA("2027..",'DT Afpelplaatje B2025'!$B$3,"Subgroep actualisatie","IHP DEEL 2")</f>
        <v>0</v>
      </c>
      <c r="K23" s="378">
        <f>GETPIVOTDATA("2028..",'DT Afpelplaatje B2025'!$B$3,"Subgroep actualisatie","IHP DEEL 2")</f>
        <v>0</v>
      </c>
      <c r="L23" s="169">
        <f>GETPIVOTDATA("2029..",'DT Afpelplaatje B2025'!$B$3,"Subgroep actualisatie","IHP DEEL 2")</f>
        <v>0</v>
      </c>
      <c r="M23" s="169">
        <f>GETPIVOTDATA("2030..",'DT Afpelplaatje B2025'!$B$3,"Subgroep actualisatie","IHP DEEL 2")</f>
        <v>584151.73966971936</v>
      </c>
      <c r="N23" s="379">
        <f>GETPIVOTDATA("2031..",'DT Afpelplaatje B2025'!$B$3,"Subgroep actualisatie","IHP DEEL 2")</f>
        <v>798784.40423567547</v>
      </c>
      <c r="P23" s="452">
        <f>SUM(G23:O23)</f>
        <v>1382936.1439053947</v>
      </c>
      <c r="Q23" s="452">
        <f>'DT Afpelplaatje B2025'!N25</f>
        <v>1382936.1439053947</v>
      </c>
      <c r="R23" s="450">
        <f t="shared" si="0"/>
        <v>0</v>
      </c>
    </row>
    <row r="24" spans="2:18" x14ac:dyDescent="0.25">
      <c r="B24" s="465"/>
      <c r="C24" t="s">
        <v>587</v>
      </c>
      <c r="D24" s="368"/>
      <c r="E24" s="368"/>
      <c r="F24" s="380"/>
      <c r="G24" s="381">
        <f>GETPIVOTDATA("2024..",'DT Afpelplaatje B2025'!$B$3,"Subgroep actualisatie","IHP VO")</f>
        <v>1152079</v>
      </c>
      <c r="H24" s="380">
        <f>GETPIVOTDATA("2025..",'DT Afpelplaatje B2025'!$B$3,"Subgroep actualisatie","IHP VO")</f>
        <v>52075.000000000007</v>
      </c>
      <c r="I24" s="380">
        <f>GETPIVOTDATA("2026..",'DT Afpelplaatje B2025'!$B$3,"Subgroep actualisatie","IHP VO")</f>
        <v>5498336.5212100009</v>
      </c>
      <c r="J24" s="393">
        <f>GETPIVOTDATA("2027..",'DT Afpelplaatje B2025'!$B$3,"Subgroep actualisatie","IHP VO")</f>
        <v>5563776.0492100008</v>
      </c>
      <c r="K24" s="381">
        <f>GETPIVOTDATA("2028..",'DT Afpelplaatje B2025'!$B$3,"Subgroep actualisatie","IHP VO")</f>
        <v>9287500.8037400004</v>
      </c>
      <c r="L24" s="380">
        <f>GETPIVOTDATA("2029..",'DT Afpelplaatje B2025'!$B$3,"Subgroep actualisatie","IHP VO")</f>
        <v>9287500.8037400004</v>
      </c>
      <c r="M24" s="380">
        <f>GETPIVOTDATA("2030..",'DT Afpelplaatje B2025'!$B$3,"Subgroep actualisatie","IHP VO")</f>
        <v>2324357.1058499999</v>
      </c>
      <c r="N24" s="393">
        <f>GETPIVOTDATA("2031..",'DT Afpelplaatje B2025'!$B$3,"Subgroep actualisatie","IHP VO")</f>
        <v>496503.88000000006</v>
      </c>
      <c r="P24" s="452">
        <f>SUM(G24:O24)</f>
        <v>33662129.16375</v>
      </c>
      <c r="Q24" s="452">
        <f>'DT Afpelplaatje B2025'!N26</f>
        <v>33662129.16375</v>
      </c>
      <c r="R24" s="450">
        <f t="shared" si="0"/>
        <v>0</v>
      </c>
    </row>
    <row r="25" spans="2:18" x14ac:dyDescent="0.25">
      <c r="B25" s="465"/>
      <c r="C25" s="322" t="s">
        <v>2135</v>
      </c>
      <c r="D25" s="369"/>
      <c r="E25" s="369"/>
      <c r="F25" s="369"/>
      <c r="G25" s="382">
        <f>SUM(G21:G24)</f>
        <v>3001072.21</v>
      </c>
      <c r="H25" s="383">
        <f t="shared" ref="H25:N25" si="4">SUM(H21:H24)</f>
        <v>4452098.091980001</v>
      </c>
      <c r="I25" s="383">
        <f t="shared" si="4"/>
        <v>12026917.770635001</v>
      </c>
      <c r="J25" s="384">
        <f t="shared" si="4"/>
        <v>12617918.341245001</v>
      </c>
      <c r="K25" s="382">
        <f t="shared" si="4"/>
        <v>13505342.50774</v>
      </c>
      <c r="L25" s="383">
        <f t="shared" si="4"/>
        <v>15243452.90724</v>
      </c>
      <c r="M25" s="383">
        <f t="shared" si="4"/>
        <v>4098605.7245477196</v>
      </c>
      <c r="N25" s="384">
        <f t="shared" si="4"/>
        <v>3668468.8437496754</v>
      </c>
      <c r="P25" s="451"/>
      <c r="Q25" s="451"/>
      <c r="R25" s="450"/>
    </row>
    <row r="26" spans="2:18" x14ac:dyDescent="0.25">
      <c r="B26" s="465"/>
      <c r="C26" s="322"/>
      <c r="D26" s="369"/>
      <c r="E26" s="369"/>
      <c r="F26" s="369"/>
      <c r="G26" s="382"/>
      <c r="H26" s="383"/>
      <c r="I26" s="383"/>
      <c r="J26" s="384"/>
      <c r="K26" s="382"/>
      <c r="L26" s="383"/>
      <c r="M26" s="383"/>
      <c r="N26" s="384"/>
      <c r="P26" s="451"/>
      <c r="Q26" s="451"/>
      <c r="R26" s="451"/>
    </row>
    <row r="27" spans="2:18" x14ac:dyDescent="0.25">
      <c r="B27" s="465"/>
      <c r="C27" s="385"/>
      <c r="D27" s="386"/>
      <c r="E27" s="386"/>
      <c r="F27" s="386"/>
      <c r="G27" s="387">
        <v>2032</v>
      </c>
      <c r="H27" s="388">
        <v>2033</v>
      </c>
      <c r="I27" s="388">
        <v>2034</v>
      </c>
      <c r="J27" s="389">
        <v>2035</v>
      </c>
      <c r="K27" s="387">
        <v>2036</v>
      </c>
      <c r="L27" s="388">
        <v>2037</v>
      </c>
      <c r="M27" s="388">
        <v>2038</v>
      </c>
      <c r="N27" s="389">
        <v>2039</v>
      </c>
      <c r="P27" s="451"/>
      <c r="Q27" s="451"/>
      <c r="R27" s="451"/>
    </row>
    <row r="28" spans="2:18" x14ac:dyDescent="0.25">
      <c r="B28" s="465"/>
      <c r="C28" s="388" t="s">
        <v>2136</v>
      </c>
      <c r="D28" s="390"/>
      <c r="E28" s="390"/>
      <c r="F28" s="390"/>
      <c r="G28" s="391">
        <f>GETPIVOTDATA("2032..",'DT IHP volume na 2031'!$A$3)</f>
        <v>14128868.996506009</v>
      </c>
      <c r="H28" s="390">
        <f>GETPIVOTDATA("2033..",'DT IHP volume na 2031'!$A$3)</f>
        <v>17890666.586621828</v>
      </c>
      <c r="I28" s="390">
        <f>GETPIVOTDATA("2034..",'DT IHP volume na 2031'!$A$3)</f>
        <v>10447481.685123596</v>
      </c>
      <c r="J28" s="392">
        <f>GETPIVOTDATA("2035..",'DT IHP volume na 2031'!$A$3)</f>
        <v>4977148.0026768995</v>
      </c>
      <c r="K28" s="391">
        <f>GETPIVOTDATA("2036..",'DT IHP volume na 2031'!$A$3)</f>
        <v>4409960.0383297009</v>
      </c>
      <c r="L28" s="390">
        <f>GETPIVOTDATA("2037..",'DT IHP volume na 2031'!$A$3)</f>
        <v>4659655.7446506005</v>
      </c>
      <c r="M28" s="390">
        <f>GETPIVOTDATA("2038..",'DT IHP volume na 2031'!$A$3)</f>
        <v>19152604.421073679</v>
      </c>
      <c r="N28" s="392">
        <f>GETPIVOTDATA("2039..",'DT IHP volume na 2031'!$A$3)</f>
        <v>18095384.433890048</v>
      </c>
      <c r="P28" s="451"/>
      <c r="Q28" s="451"/>
      <c r="R28" s="451"/>
    </row>
    <row r="29" spans="2:18" x14ac:dyDescent="0.25">
      <c r="B29" s="465"/>
      <c r="C29" s="388" t="s">
        <v>2137</v>
      </c>
      <c r="D29" s="390"/>
      <c r="E29" s="390"/>
      <c r="F29" s="390"/>
      <c r="G29" s="391">
        <f>'DT IHP volume na 2031'!K21</f>
        <v>894671.68681037519</v>
      </c>
      <c r="H29" s="390">
        <f>'DT IHP volume na 2031'!L21</f>
        <v>894671.68681037519</v>
      </c>
      <c r="I29" s="390">
        <f>'DT IHP volume na 2031'!M21</f>
        <v>1149345.9796944752</v>
      </c>
      <c r="J29" s="392">
        <f>'DT IHP volume na 2031'!N21</f>
        <v>1682166.1041803847</v>
      </c>
      <c r="K29" s="391">
        <f>'DT IHP volume na 2031'!O21</f>
        <v>2044792.7787091129</v>
      </c>
      <c r="L29" s="390">
        <f>'DT IHP volume na 2031'!P21</f>
        <v>2146142.6737692617</v>
      </c>
      <c r="M29" s="390">
        <f>'DT IHP volume na 2031'!Q21</f>
        <v>2248982.0372713255</v>
      </c>
      <c r="N29" s="392">
        <f>'DT IHP volume na 2031'!R21</f>
        <v>2248982.0372713255</v>
      </c>
      <c r="P29" s="451"/>
      <c r="Q29" s="451"/>
      <c r="R29" s="451"/>
    </row>
    <row r="30" spans="2:18" ht="15.75" thickBot="1" x14ac:dyDescent="0.3">
      <c r="B30" s="465"/>
      <c r="C30" s="322"/>
      <c r="D30" s="369"/>
      <c r="E30" s="369"/>
      <c r="F30" s="383"/>
      <c r="G30" s="442"/>
      <c r="H30" s="373"/>
      <c r="I30" s="373"/>
      <c r="J30" s="443"/>
      <c r="K30" s="442"/>
      <c r="L30" s="373"/>
      <c r="M30" s="373"/>
      <c r="N30" s="443"/>
      <c r="P30" s="451"/>
      <c r="Q30" s="451"/>
      <c r="R30" s="451"/>
    </row>
    <row r="31" spans="2:18" ht="24.75" thickBot="1" x14ac:dyDescent="0.3">
      <c r="B31" s="464" t="s">
        <v>2138</v>
      </c>
      <c r="C31" s="374" t="s">
        <v>2139</v>
      </c>
      <c r="D31" s="374"/>
      <c r="E31" s="374"/>
      <c r="F31" s="360" t="s">
        <v>2118</v>
      </c>
      <c r="G31" s="432">
        <v>2024</v>
      </c>
      <c r="H31" s="433">
        <v>2025</v>
      </c>
      <c r="I31" s="433">
        <v>2026</v>
      </c>
      <c r="J31" s="434">
        <v>2027</v>
      </c>
      <c r="K31" s="432">
        <v>2028</v>
      </c>
      <c r="L31" s="433">
        <v>2029</v>
      </c>
      <c r="M31" s="433">
        <v>2030</v>
      </c>
      <c r="N31" s="434">
        <v>2031</v>
      </c>
      <c r="P31" s="451"/>
      <c r="Q31" s="451"/>
      <c r="R31" s="451"/>
    </row>
    <row r="32" spans="2:18" x14ac:dyDescent="0.25">
      <c r="B32" s="465"/>
      <c r="C32" t="s">
        <v>2140</v>
      </c>
      <c r="F32" s="169"/>
      <c r="G32" s="378">
        <f>GETPIVOTDATA("2024..",'DT Afpelplaatje B2025'!$B$3,"Subgroep actualisatie","Categorie A en B Keuze wettelijk")</f>
        <v>3092125.5999999996</v>
      </c>
      <c r="H32" s="169">
        <f>GETPIVOTDATA("2025..",'DT Afpelplaatje B2025'!$B$3,"Subgroep actualisatie","Categorie A en B Keuze wettelijk")</f>
        <v>6440014.5471999999</v>
      </c>
      <c r="I32" s="169">
        <f>GETPIVOTDATA("2026..",'DT Afpelplaatje B2025'!$B$3,"Subgroep actualisatie","Categorie A en B Keuze wettelijk")</f>
        <v>4433531.1072000004</v>
      </c>
      <c r="J32" s="379">
        <f>GETPIVOTDATA("2027..",'DT Afpelplaatje B2025'!$B$3,"Subgroep actualisatie","Categorie A en B Keuze wettelijk")</f>
        <v>3244834.6112000002</v>
      </c>
      <c r="K32" s="378">
        <f>GETPIVOTDATA("2028..",'DT Afpelplaatje B2025'!$B$3,"Subgroep actualisatie","Categorie A en B Keuze wettelijk")</f>
        <v>2702702.08</v>
      </c>
      <c r="L32" s="169">
        <f>GETPIVOTDATA("2029..",'DT Afpelplaatje B2025'!$B$3,"Subgroep actualisatie","Categorie A en B Keuze wettelijk")</f>
        <v>3491339.9040000006</v>
      </c>
      <c r="M32" s="169">
        <f>GETPIVOTDATA("2030..",'DT Afpelplaatje B2025'!$B$3,"Subgroep actualisatie","Categorie A en B Keuze wettelijk")</f>
        <v>1674316.8</v>
      </c>
      <c r="N32" s="379">
        <f>GETPIVOTDATA("2031..",'DT Afpelplaatje B2025'!$B$3,"Subgroep actualisatie","Categorie A en B Keuze wettelijk")</f>
        <v>1323878.3999999999</v>
      </c>
      <c r="P32" s="452">
        <f>SUM(G32:O32)</f>
        <v>26402743.049600001</v>
      </c>
      <c r="Q32" s="452">
        <f>'DT Afpelplaatje B2025'!N12</f>
        <v>26402743.049600001</v>
      </c>
      <c r="R32" s="450">
        <f t="shared" ref="R32:R34" si="5">P32-Q32</f>
        <v>0</v>
      </c>
    </row>
    <row r="33" spans="2:18" x14ac:dyDescent="0.25">
      <c r="B33" s="465"/>
      <c r="C33" t="s">
        <v>2141</v>
      </c>
      <c r="F33" s="169"/>
      <c r="G33" s="378">
        <f>GETPIVOTDATA("2024..",'DT Afpelplaatje B2025'!$B$3,"Subgroep actualisatie","Categorie A en B Keuze contractueel")</f>
        <v>41600</v>
      </c>
      <c r="H33" s="169">
        <f>GETPIVOTDATA("2025..",'DT Afpelplaatje B2025'!$B$3,"Subgroep actualisatie","Categorie A en B Keuze contractueel")</f>
        <v>803590.94400000013</v>
      </c>
      <c r="I33" s="169">
        <f>GETPIVOTDATA("2026..",'DT Afpelplaatje B2025'!$B$3,"Subgroep actualisatie","Categorie A en B Keuze contractueel")</f>
        <v>1665664</v>
      </c>
      <c r="J33" s="379">
        <f>GETPIVOTDATA("2027..",'DT Afpelplaatje B2025'!$B$3,"Subgroep actualisatie","Categorie A en B Keuze contractueel")</f>
        <v>597744.07680000004</v>
      </c>
      <c r="K33" s="378">
        <f>GETPIVOTDATA("2028..",'DT Afpelplaatje B2025'!$B$3,"Subgroep actualisatie","Categorie A en B Keuze contractueel")</f>
        <v>0</v>
      </c>
      <c r="L33" s="169">
        <f>GETPIVOTDATA("2029..",'DT Afpelplaatje B2025'!$B$3,"Subgroep actualisatie","Categorie A en B Keuze contractueel")</f>
        <v>0</v>
      </c>
      <c r="M33" s="169">
        <f>GETPIVOTDATA("2030..",'DT Afpelplaatje B2025'!$B$3,"Subgroep actualisatie","Categorie A en B Keuze contractueel")</f>
        <v>0</v>
      </c>
      <c r="N33" s="379">
        <f>GETPIVOTDATA("2031..",'DT Afpelplaatje B2025'!$B$3,"Subgroep actualisatie","Categorie A en B Keuze contractueel")</f>
        <v>0</v>
      </c>
      <c r="P33" s="452">
        <f>SUM(G33:O33)</f>
        <v>3108599.0208000001</v>
      </c>
      <c r="Q33" s="452">
        <f>'DT Afpelplaatje B2025'!N11</f>
        <v>3108599.0208000001</v>
      </c>
      <c r="R33" s="450">
        <f t="shared" si="5"/>
        <v>0</v>
      </c>
    </row>
    <row r="34" spans="2:18" x14ac:dyDescent="0.25">
      <c r="B34" s="465"/>
      <c r="C34" t="s">
        <v>530</v>
      </c>
      <c r="F34" s="380"/>
      <c r="G34" s="381">
        <f>GETPIVOTDATA("2024..",'DT Afpelplaatje B2025'!$B$3,"Subgroep actualisatie","Categorie A en B Keuze")</f>
        <v>7930347.8431999991</v>
      </c>
      <c r="H34" s="380">
        <f>GETPIVOTDATA("2025..",'DT Afpelplaatje B2025'!$B$3,"Subgroep actualisatie","Categorie A en B Keuze")</f>
        <v>18543952.169599999</v>
      </c>
      <c r="I34" s="380">
        <f>GETPIVOTDATA("2026..",'DT Afpelplaatje B2025'!$B$3,"Subgroep actualisatie","Categorie A en B Keuze")</f>
        <v>18589875.200000003</v>
      </c>
      <c r="J34" s="393">
        <f>GETPIVOTDATA("2027..",'DT Afpelplaatje B2025'!$B$3,"Subgroep actualisatie","Categorie A en B Keuze")</f>
        <v>9258387.9232000001</v>
      </c>
      <c r="K34" s="381">
        <f>GETPIVOTDATA("2028..",'DT Afpelplaatje B2025'!$B$3,"Subgroep actualisatie","Categorie A en B Keuze")</f>
        <v>9112600.2239999995</v>
      </c>
      <c r="L34" s="380">
        <f>GETPIVOTDATA("2029..",'DT Afpelplaatje B2025'!$B$3,"Subgroep actualisatie","Categorie A en B Keuze")</f>
        <v>11066199.2896</v>
      </c>
      <c r="M34" s="380">
        <f>GETPIVOTDATA("2030..",'DT Afpelplaatje B2025'!$B$3,"Subgroep actualisatie","Categorie A en B Keuze")</f>
        <v>9885372.2239999995</v>
      </c>
      <c r="N34" s="393">
        <f>GETPIVOTDATA("2031..",'DT Afpelplaatje B2025'!$B$3,"Subgroep actualisatie","Categorie A en B Keuze")</f>
        <v>11105506.089600001</v>
      </c>
      <c r="P34" s="452">
        <f>SUM(G34:O34)</f>
        <v>95492240.963200003</v>
      </c>
      <c r="Q34" s="452">
        <f>'DT Afpelplaatje B2025'!N10</f>
        <v>95492240.963200003</v>
      </c>
      <c r="R34" s="450">
        <f t="shared" si="5"/>
        <v>0</v>
      </c>
    </row>
    <row r="35" spans="2:18" x14ac:dyDescent="0.25">
      <c r="B35" s="465"/>
      <c r="C35" s="394" t="s">
        <v>2142</v>
      </c>
      <c r="D35" s="322"/>
      <c r="E35" s="322"/>
      <c r="F35" s="369"/>
      <c r="G35" s="370">
        <f>SUM(G32:G34)</f>
        <v>11064073.4432</v>
      </c>
      <c r="H35" s="369">
        <f t="shared" ref="H35:N35" si="6">SUM(H32:H34)</f>
        <v>25787557.660799999</v>
      </c>
      <c r="I35" s="369">
        <f t="shared" si="6"/>
        <v>24689070.307200003</v>
      </c>
      <c r="J35" s="377">
        <f t="shared" si="6"/>
        <v>13100966.611200001</v>
      </c>
      <c r="K35" s="370">
        <f t="shared" si="6"/>
        <v>11815302.304</v>
      </c>
      <c r="L35" s="369">
        <f t="shared" si="6"/>
        <v>14557539.193600001</v>
      </c>
      <c r="M35" s="369">
        <f t="shared" si="6"/>
        <v>11559689.024</v>
      </c>
      <c r="N35" s="377">
        <f t="shared" si="6"/>
        <v>12429384.489600001</v>
      </c>
      <c r="P35" s="451"/>
      <c r="Q35" s="451"/>
      <c r="R35" s="451"/>
    </row>
    <row r="36" spans="2:18" x14ac:dyDescent="0.25">
      <c r="B36" s="465"/>
      <c r="C36" s="394"/>
      <c r="D36" s="322"/>
      <c r="E36" s="322"/>
      <c r="F36" s="369"/>
      <c r="G36" s="370"/>
      <c r="H36" s="369"/>
      <c r="I36" s="369"/>
      <c r="J36" s="377"/>
      <c r="K36" s="370"/>
      <c r="L36" s="369"/>
      <c r="M36" s="369"/>
      <c r="N36" s="377"/>
      <c r="P36" s="451"/>
      <c r="Q36" s="451"/>
      <c r="R36" s="451"/>
    </row>
    <row r="37" spans="2:18" x14ac:dyDescent="0.25">
      <c r="B37" s="465"/>
      <c r="C37" s="174" t="s">
        <v>2143</v>
      </c>
      <c r="D37" s="322"/>
      <c r="E37" s="322"/>
      <c r="F37" s="383"/>
      <c r="G37" s="382">
        <f t="shared" ref="G37:N37" si="7">G9+G15+G18+G25+G35</f>
        <v>55441485.151200011</v>
      </c>
      <c r="H37" s="383">
        <f t="shared" si="7"/>
        <v>70212957.76901041</v>
      </c>
      <c r="I37" s="383">
        <f t="shared" si="7"/>
        <v>80439384.146436408</v>
      </c>
      <c r="J37" s="384">
        <f t="shared" si="7"/>
        <v>51133280.814493001</v>
      </c>
      <c r="K37" s="382">
        <f t="shared" si="7"/>
        <v>41477320.099399999</v>
      </c>
      <c r="L37" s="383">
        <f t="shared" si="7"/>
        <v>45284917.878940001</v>
      </c>
      <c r="M37" s="383">
        <f t="shared" si="7"/>
        <v>30995773.99067172</v>
      </c>
      <c r="N37" s="384">
        <f t="shared" si="7"/>
        <v>28777639.993253678</v>
      </c>
      <c r="P37" s="451"/>
      <c r="Q37" s="451"/>
      <c r="R37" s="451"/>
    </row>
    <row r="38" spans="2:18" x14ac:dyDescent="0.25">
      <c r="B38" s="465"/>
      <c r="C38" s="174"/>
      <c r="D38" s="322"/>
      <c r="E38" s="322"/>
      <c r="F38" s="383"/>
      <c r="G38" s="382"/>
      <c r="H38" s="383"/>
      <c r="I38" s="383"/>
      <c r="J38" s="384"/>
      <c r="K38" s="382"/>
      <c r="L38" s="383"/>
      <c r="M38" s="383"/>
      <c r="N38" s="384"/>
      <c r="P38" s="451"/>
      <c r="Q38" s="451"/>
      <c r="R38" s="451"/>
    </row>
    <row r="39" spans="2:18" x14ac:dyDescent="0.25">
      <c r="B39" s="465"/>
      <c r="C39" s="395" t="s">
        <v>340</v>
      </c>
      <c r="D39" s="396"/>
      <c r="E39" s="396"/>
      <c r="F39" s="397"/>
      <c r="G39" s="398">
        <f>GETPIVOTDATA("2024..",'DT Afpelplaatje B2025'!$B$3,"Subgroep actualisatie","(Nog) Niet lijst")</f>
        <v>838143.625</v>
      </c>
      <c r="H39" s="397">
        <f>GETPIVOTDATA("2025..",'DT Afpelplaatje B2025'!$B$3,"Subgroep actualisatie","(Nog) Niet lijst")</f>
        <v>1675335.925</v>
      </c>
      <c r="I39" s="397">
        <f>GETPIVOTDATA("2026..",'DT Afpelplaatje B2025'!$B$3,"Subgroep actualisatie","(Nog) Niet lijst")</f>
        <v>5134018.9519999996</v>
      </c>
      <c r="J39" s="399">
        <f>GETPIVOTDATA("2027..",'DT Afpelplaatje B2025'!$B$3,"Subgroep actualisatie","(Nog) Niet lijst")</f>
        <v>16423987.115</v>
      </c>
      <c r="K39" s="398">
        <f>GETPIVOTDATA("2028..",'DT Afpelplaatje B2025'!$B$3,"Subgroep actualisatie","(Nog) Niet lijst")</f>
        <v>8903549.9389999993</v>
      </c>
      <c r="L39" s="397">
        <f>GETPIVOTDATA("2029..",'DT Afpelplaatje B2025'!$B$3,"Subgroep actualisatie","(Nog) Niet lijst")</f>
        <v>6813238.7352187494</v>
      </c>
      <c r="M39" s="397">
        <f>GETPIVOTDATA("2030..",'DT Afpelplaatje B2025'!$B$3,"Subgroep actualisatie","(Nog) Niet lijst")</f>
        <v>7365272.8901634524</v>
      </c>
      <c r="N39" s="399">
        <f>GETPIVOTDATA("2031..",'DT Afpelplaatje B2025'!$B$3,"Subgroep actualisatie","(Nog) Niet lijst")</f>
        <v>10124691.516994704</v>
      </c>
      <c r="P39" s="452">
        <f>SUM(G39:O39)</f>
        <v>57278238.698376909</v>
      </c>
      <c r="Q39" s="451">
        <f>'DT Afpelplaatje B2025'!N4</f>
        <v>57278238.698376909</v>
      </c>
      <c r="R39" s="450">
        <f t="shared" ref="R39" si="8">P39-Q39</f>
        <v>0</v>
      </c>
    </row>
    <row r="40" spans="2:18" ht="15.75" thickBot="1" x14ac:dyDescent="0.3">
      <c r="B40" s="466"/>
      <c r="C40" s="400"/>
      <c r="D40" s="401"/>
      <c r="E40" s="401"/>
      <c r="F40" s="402"/>
      <c r="G40" s="403"/>
      <c r="H40" s="402"/>
      <c r="I40" s="402"/>
      <c r="J40" s="404"/>
      <c r="K40" s="403"/>
      <c r="L40" s="402"/>
      <c r="M40" s="402"/>
      <c r="N40" s="404"/>
    </row>
    <row r="43" spans="2:18" x14ac:dyDescent="0.25">
      <c r="C43" s="451" t="s">
        <v>2195</v>
      </c>
      <c r="D43" s="451"/>
      <c r="E43" s="451"/>
      <c r="F43" s="451"/>
      <c r="G43" s="453">
        <f>G37+G39</f>
        <v>56279628.776200011</v>
      </c>
      <c r="H43" s="453">
        <f t="shared" ref="H43:N43" si="9">H37+H39</f>
        <v>71888293.694010407</v>
      </c>
      <c r="I43" s="453">
        <f t="shared" si="9"/>
        <v>85573403.098436415</v>
      </c>
      <c r="J43" s="453">
        <f t="shared" si="9"/>
        <v>67557267.929492995</v>
      </c>
      <c r="K43" s="453">
        <f t="shared" si="9"/>
        <v>50380870.038399994</v>
      </c>
      <c r="L43" s="453">
        <f t="shared" si="9"/>
        <v>52098156.61415875</v>
      </c>
      <c r="M43" s="453">
        <f t="shared" si="9"/>
        <v>38361046.880835176</v>
      </c>
      <c r="N43" s="453">
        <f t="shared" si="9"/>
        <v>38902331.510248378</v>
      </c>
    </row>
    <row r="44" spans="2:18" x14ac:dyDescent="0.25">
      <c r="C44" s="451" t="s">
        <v>2196</v>
      </c>
      <c r="D44" s="451"/>
      <c r="E44" s="451"/>
      <c r="F44" s="451"/>
      <c r="G44" s="454">
        <v>56279628.776200004</v>
      </c>
      <c r="H44" s="454">
        <v>71888293.694010392</v>
      </c>
      <c r="I44" s="454">
        <v>85573403.0984364</v>
      </c>
      <c r="J44" s="454">
        <v>67557267.92949301</v>
      </c>
      <c r="K44" s="454">
        <v>50380870.038400009</v>
      </c>
      <c r="L44" s="454">
        <v>52098156.614158757</v>
      </c>
      <c r="M44" s="454">
        <v>38361046.880835168</v>
      </c>
      <c r="N44" s="454">
        <v>38902331.510248385</v>
      </c>
    </row>
    <row r="45" spans="2:18" x14ac:dyDescent="0.25">
      <c r="C45" s="451" t="s">
        <v>2194</v>
      </c>
      <c r="D45" s="451"/>
      <c r="E45" s="451"/>
      <c r="F45" s="451"/>
      <c r="G45" s="450">
        <f t="shared" ref="G45:N45" si="10">G43-G44</f>
        <v>0</v>
      </c>
      <c r="H45" s="450">
        <f t="shared" si="10"/>
        <v>0</v>
      </c>
      <c r="I45" s="450">
        <f t="shared" si="10"/>
        <v>0</v>
      </c>
      <c r="J45" s="450">
        <f t="shared" si="10"/>
        <v>0</v>
      </c>
      <c r="K45" s="450">
        <f t="shared" si="10"/>
        <v>0</v>
      </c>
      <c r="L45" s="450">
        <f t="shared" si="10"/>
        <v>0</v>
      </c>
      <c r="M45" s="450">
        <f t="shared" si="10"/>
        <v>0</v>
      </c>
      <c r="N45" s="450">
        <f t="shared" si="10"/>
        <v>0</v>
      </c>
    </row>
  </sheetData>
  <mergeCells count="8">
    <mergeCell ref="B31:B40"/>
    <mergeCell ref="P2:R2"/>
    <mergeCell ref="G3:J3"/>
    <mergeCell ref="K3:N3"/>
    <mergeCell ref="B4:B11"/>
    <mergeCell ref="B12:B16"/>
    <mergeCell ref="B17:B19"/>
    <mergeCell ref="B20:B3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B6D89-8064-4A30-AC3B-E923E74B1091}">
  <dimension ref="A3:P34"/>
  <sheetViews>
    <sheetView topLeftCell="B4" workbookViewId="0">
      <selection activeCell="J11" sqref="J11"/>
    </sheetView>
  </sheetViews>
  <sheetFormatPr defaultRowHeight="15" x14ac:dyDescent="0.25"/>
  <cols>
    <col min="1" max="1" width="27.85546875" customWidth="1"/>
    <col min="2" max="2" width="66.85546875" bestFit="1" customWidth="1"/>
    <col min="3" max="3" width="14.5703125" hidden="1" customWidth="1"/>
    <col min="4" max="4" width="14" hidden="1" customWidth="1"/>
    <col min="5" max="12" width="13.7109375" bestFit="1" customWidth="1"/>
    <col min="14" max="14" width="12" bestFit="1" customWidth="1"/>
    <col min="16" max="16" width="11" bestFit="1" customWidth="1"/>
  </cols>
  <sheetData>
    <row r="3" spans="1:16" x14ac:dyDescent="0.25">
      <c r="B3" s="405" t="s">
        <v>2146</v>
      </c>
      <c r="C3" t="s">
        <v>2118</v>
      </c>
      <c r="D3" t="s">
        <v>2147</v>
      </c>
      <c r="E3" t="s">
        <v>2148</v>
      </c>
      <c r="F3" t="s">
        <v>2149</v>
      </c>
      <c r="G3" t="s">
        <v>2150</v>
      </c>
      <c r="H3" t="s">
        <v>2151</v>
      </c>
      <c r="I3" t="s">
        <v>2152</v>
      </c>
      <c r="J3" t="s">
        <v>2153</v>
      </c>
      <c r="K3" t="s">
        <v>2154</v>
      </c>
      <c r="L3" t="s">
        <v>2155</v>
      </c>
      <c r="N3" s="467" t="s">
        <v>2193</v>
      </c>
      <c r="O3" s="467"/>
      <c r="P3" s="467"/>
    </row>
    <row r="4" spans="1:16" x14ac:dyDescent="0.25">
      <c r="B4" s="1" t="s">
        <v>1263</v>
      </c>
      <c r="C4" s="184">
        <v>128584571.34286876</v>
      </c>
      <c r="D4" s="184">
        <v>29828000</v>
      </c>
      <c r="E4" s="184">
        <v>838143.625</v>
      </c>
      <c r="F4" s="184">
        <v>1675335.925</v>
      </c>
      <c r="G4" s="184">
        <v>5134018.9519999996</v>
      </c>
      <c r="H4" s="184">
        <v>16423987.115</v>
      </c>
      <c r="I4" s="184">
        <v>8903549.9389999993</v>
      </c>
      <c r="J4" s="184">
        <v>6813238.7352187494</v>
      </c>
      <c r="K4" s="184">
        <v>7365272.8901634524</v>
      </c>
      <c r="L4" s="184">
        <v>10124691.516994704</v>
      </c>
      <c r="N4" s="450">
        <f t="shared" ref="N4:N6" si="0">SUM(E4:M4)</f>
        <v>57278238.698376909</v>
      </c>
      <c r="O4" s="451"/>
      <c r="P4" s="451"/>
    </row>
    <row r="5" spans="1:16" x14ac:dyDescent="0.25">
      <c r="A5" s="471" t="s">
        <v>494</v>
      </c>
      <c r="B5" s="407" t="s">
        <v>791</v>
      </c>
      <c r="C5" s="408">
        <v>18634349.774060804</v>
      </c>
      <c r="D5" s="408">
        <v>103165</v>
      </c>
      <c r="E5" s="408">
        <v>2965588.92</v>
      </c>
      <c r="F5" s="408">
        <v>395744.92206080002</v>
      </c>
      <c r="G5" s="408">
        <v>345911.90400000004</v>
      </c>
      <c r="H5" s="408">
        <v>353757.83040000004</v>
      </c>
      <c r="I5" s="408">
        <v>217773.6704</v>
      </c>
      <c r="J5" s="408">
        <v>303800.88959999999</v>
      </c>
      <c r="K5" s="408">
        <v>450114.3296</v>
      </c>
      <c r="L5" s="408">
        <v>549721.0368</v>
      </c>
      <c r="N5" s="450">
        <f t="shared" si="0"/>
        <v>5582413.5028607994</v>
      </c>
      <c r="O5" s="451"/>
      <c r="P5" s="451"/>
    </row>
    <row r="6" spans="1:16" x14ac:dyDescent="0.25">
      <c r="A6" s="471"/>
      <c r="B6" s="1" t="s">
        <v>1187</v>
      </c>
      <c r="C6" s="184">
        <v>2532707.0099999998</v>
      </c>
      <c r="D6" s="184">
        <v>0</v>
      </c>
      <c r="E6" s="184">
        <v>1852952.48</v>
      </c>
      <c r="F6" s="184">
        <v>243384.96000000002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N6" s="450">
        <f t="shared" si="0"/>
        <v>2096337.44</v>
      </c>
      <c r="O6" s="451"/>
      <c r="P6" s="451"/>
    </row>
    <row r="7" spans="1:16" x14ac:dyDescent="0.25">
      <c r="A7" s="471"/>
      <c r="B7" s="407" t="s">
        <v>550</v>
      </c>
      <c r="C7" s="408">
        <v>134548220.29720005</v>
      </c>
      <c r="D7" s="408">
        <v>0</v>
      </c>
      <c r="E7" s="408">
        <v>6239034.54</v>
      </c>
      <c r="F7" s="408">
        <v>7591739.0847999994</v>
      </c>
      <c r="G7" s="408">
        <v>8653490.7888000011</v>
      </c>
      <c r="H7" s="408">
        <v>8595927.7456</v>
      </c>
      <c r="I7" s="408">
        <v>8541409.8223999999</v>
      </c>
      <c r="J7" s="408">
        <v>8034520.8112000003</v>
      </c>
      <c r="K7" s="408">
        <v>7915184.8464000002</v>
      </c>
      <c r="L7" s="408">
        <v>7243564.5360000012</v>
      </c>
      <c r="N7" s="450">
        <f>SUM(E7:M7)</f>
        <v>62814872.1752</v>
      </c>
      <c r="O7" s="451"/>
      <c r="P7" s="451"/>
    </row>
    <row r="8" spans="1:16" x14ac:dyDescent="0.25">
      <c r="A8" s="471"/>
      <c r="B8" s="1" t="s">
        <v>496</v>
      </c>
      <c r="C8" s="184">
        <v>16697912.338160004</v>
      </c>
      <c r="D8" s="184">
        <v>0</v>
      </c>
      <c r="E8" s="184">
        <v>3238298.5440000002</v>
      </c>
      <c r="F8" s="184">
        <v>1738908.2047999999</v>
      </c>
      <c r="G8" s="184">
        <v>1037495.6799999999</v>
      </c>
      <c r="H8" s="184">
        <v>867245.6</v>
      </c>
      <c r="I8" s="184">
        <v>1096928.1024</v>
      </c>
      <c r="J8" s="184">
        <v>487839.04</v>
      </c>
      <c r="K8" s="184">
        <v>806024.96000000008</v>
      </c>
      <c r="L8" s="184">
        <v>1076749.3484799999</v>
      </c>
      <c r="N8" s="450">
        <f>SUM(E8:M8)</f>
        <v>10349489.47968</v>
      </c>
      <c r="O8" s="451"/>
      <c r="P8" s="451"/>
    </row>
    <row r="9" spans="1:16" x14ac:dyDescent="0.25">
      <c r="A9" s="471"/>
      <c r="B9" s="407" t="s">
        <v>687</v>
      </c>
      <c r="C9" s="408">
        <v>87699840.616015002</v>
      </c>
      <c r="D9" s="408">
        <v>2470744</v>
      </c>
      <c r="E9" s="408">
        <v>19161151.230000004</v>
      </c>
      <c r="F9" s="408">
        <v>18650350.239813603</v>
      </c>
      <c r="G9" s="408">
        <v>9639758.1489534006</v>
      </c>
      <c r="H9" s="408">
        <v>4748671.0336000007</v>
      </c>
      <c r="I9" s="408">
        <v>2979814.5676000002</v>
      </c>
      <c r="J9" s="408">
        <v>1200552.2372999999</v>
      </c>
      <c r="K9" s="408">
        <v>904171.10612400004</v>
      </c>
      <c r="L9" s="408">
        <v>2001450.6570240003</v>
      </c>
      <c r="N9" s="450">
        <f>SUM(E9:M9)</f>
        <v>59285919.220415011</v>
      </c>
      <c r="O9" s="451"/>
      <c r="P9" s="451"/>
    </row>
    <row r="10" spans="1:16" x14ac:dyDescent="0.25">
      <c r="A10" s="416" t="s">
        <v>530</v>
      </c>
      <c r="B10" s="1" t="s">
        <v>606</v>
      </c>
      <c r="C10" s="184">
        <v>160170312.30760002</v>
      </c>
      <c r="D10" s="184">
        <v>12417233</v>
      </c>
      <c r="E10" s="184">
        <v>7930347.8431999991</v>
      </c>
      <c r="F10" s="184">
        <v>18543952.169599999</v>
      </c>
      <c r="G10" s="184">
        <v>18589875.200000003</v>
      </c>
      <c r="H10" s="184">
        <v>9258387.9232000001</v>
      </c>
      <c r="I10" s="184">
        <v>9112600.2239999995</v>
      </c>
      <c r="J10" s="184">
        <v>11066199.2896</v>
      </c>
      <c r="K10" s="184">
        <v>9885372.2239999995</v>
      </c>
      <c r="L10" s="184">
        <v>11105506.089600001</v>
      </c>
      <c r="N10" s="450">
        <f t="shared" ref="N10:N34" si="1">SUM(E10:M10)</f>
        <v>95492240.963200003</v>
      </c>
      <c r="O10" s="451"/>
      <c r="P10" s="451"/>
    </row>
    <row r="11" spans="1:16" x14ac:dyDescent="0.25">
      <c r="A11" s="417" t="s">
        <v>2141</v>
      </c>
      <c r="B11" s="407" t="s">
        <v>735</v>
      </c>
      <c r="C11" s="184">
        <v>3333780.0608000001</v>
      </c>
      <c r="D11" s="184">
        <v>0</v>
      </c>
      <c r="E11" s="408">
        <v>41600</v>
      </c>
      <c r="F11" s="408">
        <v>803590.94400000013</v>
      </c>
      <c r="G11" s="408">
        <v>1665664</v>
      </c>
      <c r="H11" s="408">
        <v>597744.07680000004</v>
      </c>
      <c r="I11" s="408">
        <v>0</v>
      </c>
      <c r="J11" s="408">
        <v>0</v>
      </c>
      <c r="K11" s="408">
        <v>0</v>
      </c>
      <c r="L11" s="408">
        <v>0</v>
      </c>
      <c r="N11" s="450">
        <f t="shared" si="1"/>
        <v>3108599.0208000001</v>
      </c>
      <c r="O11" s="451"/>
      <c r="P11" s="451"/>
    </row>
    <row r="12" spans="1:16" x14ac:dyDescent="0.25">
      <c r="A12" s="418" t="s">
        <v>2140</v>
      </c>
      <c r="B12" s="1" t="s">
        <v>729</v>
      </c>
      <c r="C12" s="184">
        <v>35277234.569600001</v>
      </c>
      <c r="D12" s="184">
        <v>291683</v>
      </c>
      <c r="E12" s="184">
        <v>3092125.5999999996</v>
      </c>
      <c r="F12" s="184">
        <v>6440014.5471999999</v>
      </c>
      <c r="G12" s="184">
        <v>4433531.1072000004</v>
      </c>
      <c r="H12" s="184">
        <v>3244834.6112000002</v>
      </c>
      <c r="I12" s="184">
        <v>2702702.08</v>
      </c>
      <c r="J12" s="184">
        <v>3491339.9040000006</v>
      </c>
      <c r="K12" s="184">
        <v>1674316.8</v>
      </c>
      <c r="L12" s="184">
        <v>1323878.3999999999</v>
      </c>
      <c r="N12" s="450">
        <f t="shared" si="1"/>
        <v>26402743.049600001</v>
      </c>
      <c r="O12" s="451"/>
      <c r="P12" s="451"/>
    </row>
    <row r="13" spans="1:16" x14ac:dyDescent="0.25">
      <c r="A13" s="415" t="s">
        <v>806</v>
      </c>
      <c r="B13" s="407" t="s">
        <v>1783</v>
      </c>
      <c r="C13" s="408">
        <v>0</v>
      </c>
      <c r="D13" s="408">
        <v>0</v>
      </c>
      <c r="E13" s="408">
        <v>0</v>
      </c>
      <c r="F13" s="408">
        <v>0</v>
      </c>
      <c r="G13" s="408">
        <v>0</v>
      </c>
      <c r="H13" s="408">
        <v>0</v>
      </c>
      <c r="I13" s="408">
        <v>0</v>
      </c>
      <c r="J13" s="408">
        <v>0</v>
      </c>
      <c r="K13" s="408">
        <v>0</v>
      </c>
      <c r="L13" s="408">
        <v>0</v>
      </c>
      <c r="N13" s="450">
        <f t="shared" si="1"/>
        <v>0</v>
      </c>
      <c r="O13" s="451"/>
      <c r="P13" s="451"/>
    </row>
    <row r="14" spans="1:16" x14ac:dyDescent="0.25">
      <c r="A14" s="478" t="s">
        <v>2130</v>
      </c>
      <c r="B14" s="1" t="s">
        <v>962</v>
      </c>
      <c r="C14" s="184">
        <v>2246640.48</v>
      </c>
      <c r="D14" s="184">
        <v>0</v>
      </c>
      <c r="E14" s="184">
        <v>0</v>
      </c>
      <c r="F14" s="184">
        <v>0</v>
      </c>
      <c r="G14" s="184">
        <v>2246640.48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N14" s="450">
        <f t="shared" si="1"/>
        <v>2246640.48</v>
      </c>
      <c r="O14" s="451"/>
      <c r="P14" s="450">
        <f>N14+N15+N16+N17+N18</f>
        <v>12499246.175312001</v>
      </c>
    </row>
    <row r="15" spans="1:16" x14ac:dyDescent="0.25">
      <c r="A15" s="478"/>
      <c r="B15" s="407" t="s">
        <v>979</v>
      </c>
      <c r="C15" s="408">
        <v>7942307.4900280014</v>
      </c>
      <c r="D15" s="408">
        <v>0</v>
      </c>
      <c r="E15" s="408">
        <v>382052.91600000008</v>
      </c>
      <c r="F15" s="408">
        <v>397908.11201400013</v>
      </c>
      <c r="G15" s="408">
        <v>3183264.896112001</v>
      </c>
      <c r="H15" s="408">
        <v>3183264.896112001</v>
      </c>
      <c r="I15" s="408">
        <v>795816.66979000007</v>
      </c>
      <c r="J15" s="408">
        <v>0</v>
      </c>
      <c r="K15" s="408">
        <v>0</v>
      </c>
      <c r="L15" s="408">
        <v>0</v>
      </c>
      <c r="N15" s="450">
        <f t="shared" si="1"/>
        <v>7942307.4900280014</v>
      </c>
      <c r="O15" s="451"/>
      <c r="P15" s="451"/>
    </row>
    <row r="16" spans="1:16" x14ac:dyDescent="0.25">
      <c r="A16" s="478"/>
      <c r="B16" s="1" t="s">
        <v>1015</v>
      </c>
      <c r="C16" s="184">
        <v>1689551.2177790003</v>
      </c>
      <c r="D16" s="184">
        <v>0</v>
      </c>
      <c r="E16" s="184">
        <v>81273.348000000013</v>
      </c>
      <c r="F16" s="184">
        <v>84646.191942000019</v>
      </c>
      <c r="G16" s="184">
        <v>677169.53553600016</v>
      </c>
      <c r="H16" s="184">
        <v>677169.53553600016</v>
      </c>
      <c r="I16" s="184">
        <v>169292.60676500003</v>
      </c>
      <c r="J16" s="184">
        <v>0</v>
      </c>
      <c r="K16" s="184">
        <v>0</v>
      </c>
      <c r="L16" s="184">
        <v>0</v>
      </c>
      <c r="N16" s="450">
        <f t="shared" si="1"/>
        <v>1689551.2177790003</v>
      </c>
      <c r="O16" s="451"/>
      <c r="P16" s="451"/>
    </row>
    <row r="17" spans="1:16" x14ac:dyDescent="0.25">
      <c r="A17" s="478"/>
      <c r="B17" s="407" t="s">
        <v>460</v>
      </c>
      <c r="C17" s="408">
        <v>63544.487505000005</v>
      </c>
      <c r="D17" s="408">
        <v>0</v>
      </c>
      <c r="E17" s="408">
        <v>0</v>
      </c>
      <c r="F17" s="408">
        <v>0</v>
      </c>
      <c r="G17" s="408">
        <v>0</v>
      </c>
      <c r="H17" s="408">
        <v>0</v>
      </c>
      <c r="I17" s="408">
        <v>63544.487505000005</v>
      </c>
      <c r="J17" s="408">
        <v>0</v>
      </c>
      <c r="K17" s="408">
        <v>0</v>
      </c>
      <c r="L17" s="408">
        <v>0</v>
      </c>
      <c r="N17" s="450">
        <f t="shared" si="1"/>
        <v>63544.487505000005</v>
      </c>
      <c r="O17" s="451"/>
      <c r="P17" s="451"/>
    </row>
    <row r="18" spans="1:16" x14ac:dyDescent="0.25">
      <c r="A18" s="478"/>
      <c r="B18" s="1" t="s">
        <v>854</v>
      </c>
      <c r="C18" s="184">
        <v>557202.50000000012</v>
      </c>
      <c r="D18" s="184">
        <v>0</v>
      </c>
      <c r="E18" s="184">
        <v>0</v>
      </c>
      <c r="F18" s="184">
        <v>0</v>
      </c>
      <c r="G18" s="184">
        <v>222881.00000000003</v>
      </c>
      <c r="H18" s="184">
        <v>222881.00000000003</v>
      </c>
      <c r="I18" s="184">
        <v>111440.50000000001</v>
      </c>
      <c r="J18" s="184">
        <v>0</v>
      </c>
      <c r="K18" s="184">
        <v>0</v>
      </c>
      <c r="L18" s="184">
        <v>0</v>
      </c>
      <c r="N18" s="450">
        <f t="shared" si="1"/>
        <v>557202.50000000012</v>
      </c>
      <c r="O18" s="451"/>
      <c r="P18" s="451"/>
    </row>
    <row r="19" spans="1:16" ht="14.45" customHeight="1" x14ac:dyDescent="0.25">
      <c r="A19" s="477" t="s">
        <v>806</v>
      </c>
      <c r="B19" s="407" t="s">
        <v>1111</v>
      </c>
      <c r="C19" s="408">
        <v>5387200</v>
      </c>
      <c r="D19" s="408">
        <v>5000000</v>
      </c>
      <c r="E19" s="408">
        <v>520000</v>
      </c>
      <c r="F19" s="408">
        <v>1081600</v>
      </c>
      <c r="G19" s="408">
        <v>1622400</v>
      </c>
      <c r="H19" s="408">
        <v>2163200</v>
      </c>
      <c r="I19" s="408">
        <v>0</v>
      </c>
      <c r="J19" s="408">
        <v>0</v>
      </c>
      <c r="K19" s="408">
        <v>0</v>
      </c>
      <c r="L19" s="408">
        <v>0</v>
      </c>
      <c r="N19" s="450">
        <f t="shared" si="1"/>
        <v>5387200</v>
      </c>
      <c r="O19" s="451"/>
      <c r="P19" s="450">
        <f>N19+N20+N21+N22</f>
        <v>32075600</v>
      </c>
    </row>
    <row r="20" spans="1:16" x14ac:dyDescent="0.25">
      <c r="A20" s="477"/>
      <c r="B20" s="1" t="s">
        <v>813</v>
      </c>
      <c r="C20" s="184">
        <v>10386400</v>
      </c>
      <c r="D20" s="184">
        <v>8000000</v>
      </c>
      <c r="E20" s="184">
        <v>340000</v>
      </c>
      <c r="F20" s="184">
        <v>2246400</v>
      </c>
      <c r="G20" s="184">
        <v>5720000</v>
      </c>
      <c r="H20" s="184">
        <v>2080000</v>
      </c>
      <c r="I20" s="184">
        <v>0</v>
      </c>
      <c r="J20" s="184">
        <v>0</v>
      </c>
      <c r="K20" s="184">
        <v>0</v>
      </c>
      <c r="L20" s="184">
        <v>0</v>
      </c>
      <c r="N20" s="450">
        <f t="shared" si="1"/>
        <v>10386400</v>
      </c>
      <c r="O20" s="451"/>
      <c r="P20" s="451"/>
    </row>
    <row r="21" spans="1:16" x14ac:dyDescent="0.25">
      <c r="A21" s="477"/>
      <c r="B21" s="407" t="s">
        <v>807</v>
      </c>
      <c r="C21" s="408">
        <v>6630000</v>
      </c>
      <c r="D21" s="408">
        <v>6350000</v>
      </c>
      <c r="E21" s="408">
        <v>3250000</v>
      </c>
      <c r="F21" s="408">
        <v>0</v>
      </c>
      <c r="G21" s="408">
        <v>3380000</v>
      </c>
      <c r="H21" s="408">
        <v>0</v>
      </c>
      <c r="I21" s="408">
        <v>0</v>
      </c>
      <c r="J21" s="408">
        <v>0</v>
      </c>
      <c r="K21" s="408">
        <v>0</v>
      </c>
      <c r="L21" s="408">
        <v>0</v>
      </c>
      <c r="N21" s="450">
        <f t="shared" si="1"/>
        <v>6630000</v>
      </c>
      <c r="O21" s="451"/>
      <c r="P21" s="451"/>
    </row>
    <row r="22" spans="1:16" x14ac:dyDescent="0.25">
      <c r="A22" s="477"/>
      <c r="B22" s="1" t="s">
        <v>878</v>
      </c>
      <c r="C22" s="184">
        <v>9672000</v>
      </c>
      <c r="D22" s="184">
        <v>7250000</v>
      </c>
      <c r="E22" s="184">
        <v>0</v>
      </c>
      <c r="F22" s="184">
        <v>4836000</v>
      </c>
      <c r="G22" s="184">
        <v>4836000</v>
      </c>
      <c r="H22" s="184">
        <v>0</v>
      </c>
      <c r="I22" s="184">
        <v>0</v>
      </c>
      <c r="J22" s="184">
        <v>0</v>
      </c>
      <c r="K22" s="184">
        <v>0</v>
      </c>
      <c r="L22" s="184">
        <v>0</v>
      </c>
      <c r="N22" s="450">
        <f t="shared" si="1"/>
        <v>9672000</v>
      </c>
      <c r="O22" s="451"/>
      <c r="P22" s="451"/>
    </row>
    <row r="23" spans="1:16" ht="21" customHeight="1" x14ac:dyDescent="0.25">
      <c r="A23" s="471" t="s">
        <v>481</v>
      </c>
      <c r="B23" s="407" t="s">
        <v>847</v>
      </c>
      <c r="C23" s="408">
        <v>25601805.445940003</v>
      </c>
      <c r="D23" s="408">
        <v>197870</v>
      </c>
      <c r="E23" s="408">
        <v>1848993.21</v>
      </c>
      <c r="F23" s="408">
        <v>4400023.091980001</v>
      </c>
      <c r="G23" s="408">
        <v>6528581.2494250005</v>
      </c>
      <c r="H23" s="408">
        <v>7054142.2920350004</v>
      </c>
      <c r="I23" s="408">
        <v>4217841.7039999999</v>
      </c>
      <c r="J23" s="408">
        <v>1124110.7385000002</v>
      </c>
      <c r="K23" s="408">
        <v>55720.250000000007</v>
      </c>
      <c r="L23" s="408">
        <v>0</v>
      </c>
      <c r="N23" s="450">
        <f t="shared" si="1"/>
        <v>25229412.535940003</v>
      </c>
      <c r="O23" s="451"/>
      <c r="P23" s="451"/>
    </row>
    <row r="24" spans="1:16" x14ac:dyDescent="0.25">
      <c r="A24" s="471"/>
      <c r="B24" s="1" t="s">
        <v>483</v>
      </c>
      <c r="C24" s="184">
        <v>25037186.704906005</v>
      </c>
      <c r="D24" s="184">
        <v>0</v>
      </c>
      <c r="E24" s="184">
        <v>0</v>
      </c>
      <c r="F24" s="184">
        <v>0</v>
      </c>
      <c r="G24" s="184">
        <v>0</v>
      </c>
      <c r="H24" s="184">
        <v>0</v>
      </c>
      <c r="I24" s="184">
        <v>0</v>
      </c>
      <c r="J24" s="184">
        <v>4831841.3650000002</v>
      </c>
      <c r="K24" s="184">
        <v>1134376.6290280002</v>
      </c>
      <c r="L24" s="184">
        <v>2373180.5595140001</v>
      </c>
      <c r="N24" s="450">
        <f t="shared" si="1"/>
        <v>8339398.5535420002</v>
      </c>
      <c r="O24" s="451"/>
      <c r="P24" s="451"/>
    </row>
    <row r="25" spans="1:16" x14ac:dyDescent="0.25">
      <c r="A25" s="471"/>
      <c r="B25" s="407" t="s">
        <v>1147</v>
      </c>
      <c r="C25" s="408">
        <v>41222015.533576496</v>
      </c>
      <c r="D25" s="408">
        <v>0</v>
      </c>
      <c r="E25" s="408">
        <v>0</v>
      </c>
      <c r="F25" s="408">
        <v>0</v>
      </c>
      <c r="G25" s="408">
        <v>0</v>
      </c>
      <c r="H25" s="408">
        <v>0</v>
      </c>
      <c r="I25" s="408">
        <v>0</v>
      </c>
      <c r="J25" s="408">
        <v>0</v>
      </c>
      <c r="K25" s="408">
        <v>584151.73966971936</v>
      </c>
      <c r="L25" s="408">
        <v>798784.40423567547</v>
      </c>
      <c r="N25" s="450">
        <f t="shared" si="1"/>
        <v>1382936.1439053947</v>
      </c>
      <c r="O25" s="451"/>
      <c r="P25" s="451"/>
    </row>
    <row r="26" spans="1:16" x14ac:dyDescent="0.25">
      <c r="A26" s="471"/>
      <c r="B26" s="1" t="s">
        <v>587</v>
      </c>
      <c r="C26" s="184">
        <v>101384046.53616852</v>
      </c>
      <c r="D26" s="184">
        <v>0</v>
      </c>
      <c r="E26" s="184">
        <v>1152079</v>
      </c>
      <c r="F26" s="184">
        <v>52075.000000000007</v>
      </c>
      <c r="G26" s="184">
        <v>5498336.5212100009</v>
      </c>
      <c r="H26" s="184">
        <v>5563776.0492100008</v>
      </c>
      <c r="I26" s="184">
        <v>9287500.8037400004</v>
      </c>
      <c r="J26" s="184">
        <v>9287500.8037400004</v>
      </c>
      <c r="K26" s="184">
        <v>2324357.1058499999</v>
      </c>
      <c r="L26" s="184">
        <v>496503.88000000006</v>
      </c>
      <c r="N26" s="450">
        <f t="shared" si="1"/>
        <v>33662129.16375</v>
      </c>
      <c r="O26" s="451"/>
      <c r="P26" s="451"/>
    </row>
    <row r="27" spans="1:16" x14ac:dyDescent="0.25">
      <c r="A27" s="476" t="s">
        <v>816</v>
      </c>
      <c r="B27" s="419" t="s">
        <v>830</v>
      </c>
      <c r="C27" s="420">
        <v>4692634.1440000003</v>
      </c>
      <c r="D27" s="420">
        <v>0</v>
      </c>
      <c r="E27" s="420">
        <v>997331.52</v>
      </c>
      <c r="F27" s="420">
        <v>936760.78080000007</v>
      </c>
      <c r="G27" s="420">
        <v>533658.19520000007</v>
      </c>
      <c r="H27" s="420">
        <v>193539.34080000003</v>
      </c>
      <c r="I27" s="420">
        <v>79971.340800000005</v>
      </c>
      <c r="J27" s="420">
        <v>242819.20000000001</v>
      </c>
      <c r="K27" s="420">
        <v>469955.2</v>
      </c>
      <c r="L27" s="420">
        <v>672621.08160000003</v>
      </c>
      <c r="N27" s="450">
        <f t="shared" si="1"/>
        <v>4126656.6592000006</v>
      </c>
      <c r="O27" s="451"/>
      <c r="P27" s="450">
        <f>N27+N28+N29+N30+N31+N32+N33</f>
        <v>25441422.419200003</v>
      </c>
    </row>
    <row r="28" spans="1:16" x14ac:dyDescent="0.25">
      <c r="A28" s="476"/>
      <c r="B28" s="421" t="s">
        <v>825</v>
      </c>
      <c r="C28" s="325">
        <v>1985760</v>
      </c>
      <c r="D28" s="325">
        <v>260000</v>
      </c>
      <c r="E28" s="325">
        <v>1985760</v>
      </c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N28" s="450">
        <f t="shared" si="1"/>
        <v>1985760</v>
      </c>
      <c r="O28" s="451"/>
      <c r="P28" s="451"/>
    </row>
    <row r="29" spans="1:16" x14ac:dyDescent="0.25">
      <c r="A29" s="476"/>
      <c r="B29" s="419" t="s">
        <v>858</v>
      </c>
      <c r="C29" s="420">
        <v>4813120</v>
      </c>
      <c r="D29" s="420">
        <v>0</v>
      </c>
      <c r="E29" s="420">
        <v>0</v>
      </c>
      <c r="F29" s="420">
        <v>135200</v>
      </c>
      <c r="G29" s="420">
        <v>135200</v>
      </c>
      <c r="H29" s="420">
        <v>1189760</v>
      </c>
      <c r="I29" s="420">
        <v>1189760</v>
      </c>
      <c r="J29" s="420">
        <v>1135680</v>
      </c>
      <c r="K29" s="420">
        <v>865280</v>
      </c>
      <c r="L29" s="420">
        <v>162240</v>
      </c>
      <c r="N29" s="450">
        <f t="shared" si="1"/>
        <v>4813120</v>
      </c>
      <c r="O29" s="451"/>
      <c r="P29" s="451"/>
    </row>
    <row r="30" spans="1:16" x14ac:dyDescent="0.25">
      <c r="A30" s="476"/>
      <c r="B30" s="421" t="s">
        <v>815</v>
      </c>
      <c r="C30" s="325">
        <v>0</v>
      </c>
      <c r="D30" s="325">
        <v>0</v>
      </c>
      <c r="E30" s="325">
        <v>0</v>
      </c>
      <c r="F30" s="325">
        <v>0</v>
      </c>
      <c r="G30" s="325">
        <v>0</v>
      </c>
      <c r="H30" s="325">
        <v>0</v>
      </c>
      <c r="I30" s="325">
        <v>0</v>
      </c>
      <c r="J30" s="325">
        <v>0</v>
      </c>
      <c r="K30" s="325">
        <v>0</v>
      </c>
      <c r="L30" s="325">
        <v>0</v>
      </c>
      <c r="N30" s="450">
        <f t="shared" si="1"/>
        <v>0</v>
      </c>
      <c r="O30" s="451"/>
      <c r="P30" s="451"/>
    </row>
    <row r="31" spans="1:16" x14ac:dyDescent="0.25">
      <c r="A31" s="476"/>
      <c r="B31" s="419" t="s">
        <v>819</v>
      </c>
      <c r="C31" s="420">
        <v>11198521.76</v>
      </c>
      <c r="D31" s="420">
        <v>6963000</v>
      </c>
      <c r="E31" s="420">
        <v>46696</v>
      </c>
      <c r="F31" s="420">
        <v>293475.52</v>
      </c>
      <c r="G31" s="420">
        <v>148341.44</v>
      </c>
      <c r="H31" s="420">
        <v>803682.88</v>
      </c>
      <c r="I31" s="420">
        <v>910923.52</v>
      </c>
      <c r="J31" s="420">
        <v>4078713.6</v>
      </c>
      <c r="K31" s="420">
        <v>3926748.8000000003</v>
      </c>
      <c r="L31" s="420">
        <v>973440</v>
      </c>
      <c r="N31" s="450">
        <f t="shared" si="1"/>
        <v>11182021.760000002</v>
      </c>
      <c r="O31" s="451"/>
      <c r="P31" s="451"/>
    </row>
    <row r="32" spans="1:16" x14ac:dyDescent="0.25">
      <c r="A32" s="476"/>
      <c r="B32" s="421" t="s">
        <v>822</v>
      </c>
      <c r="C32" s="325">
        <v>3333864</v>
      </c>
      <c r="D32" s="325">
        <v>1550000</v>
      </c>
      <c r="E32" s="325">
        <v>316200</v>
      </c>
      <c r="F32" s="325">
        <v>1341184</v>
      </c>
      <c r="G32" s="325">
        <v>1341184</v>
      </c>
      <c r="H32" s="325">
        <v>335296</v>
      </c>
      <c r="I32" s="325">
        <v>0</v>
      </c>
      <c r="J32" s="325">
        <v>0</v>
      </c>
      <c r="K32" s="325">
        <v>0</v>
      </c>
      <c r="L32" s="325">
        <v>0</v>
      </c>
      <c r="N32" s="450">
        <f t="shared" si="1"/>
        <v>3333864</v>
      </c>
      <c r="O32" s="451"/>
      <c r="P32" s="451"/>
    </row>
    <row r="33" spans="1:16" x14ac:dyDescent="0.25">
      <c r="A33" s="476"/>
      <c r="B33" s="419" t="s">
        <v>827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N33" s="450">
        <f t="shared" si="1"/>
        <v>0</v>
      </c>
      <c r="O33" s="451"/>
      <c r="P33" s="451"/>
    </row>
    <row r="34" spans="1:16" x14ac:dyDescent="0.25">
      <c r="B34" s="1" t="s">
        <v>2144</v>
      </c>
      <c r="C34">
        <v>851322728.6162076</v>
      </c>
      <c r="D34">
        <v>80681695</v>
      </c>
      <c r="E34" s="184">
        <v>56279628.776200004</v>
      </c>
      <c r="F34" s="184">
        <v>71888293.694010392</v>
      </c>
      <c r="G34" s="184">
        <v>85573403.0984364</v>
      </c>
      <c r="H34" s="184">
        <v>67557267.92949301</v>
      </c>
      <c r="I34" s="184">
        <v>50380870.038400009</v>
      </c>
      <c r="J34" s="184">
        <v>52098156.614158757</v>
      </c>
      <c r="K34" s="184">
        <v>38361046.880835168</v>
      </c>
      <c r="L34" s="184">
        <v>38902331.510248385</v>
      </c>
      <c r="N34" s="450">
        <f t="shared" si="1"/>
        <v>461040998.54178208</v>
      </c>
      <c r="O34" s="451"/>
      <c r="P34" s="451"/>
    </row>
  </sheetData>
  <mergeCells count="6">
    <mergeCell ref="A27:A33"/>
    <mergeCell ref="N3:P3"/>
    <mergeCell ref="A5:A9"/>
    <mergeCell ref="A19:A22"/>
    <mergeCell ref="A14:A18"/>
    <mergeCell ref="A23:A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B13A7-8505-4433-AFD3-8147723F40E3}">
  <sheetPr>
    <tabColor rgb="FF008080"/>
  </sheetPr>
  <dimension ref="B1:M101"/>
  <sheetViews>
    <sheetView showGridLines="0" showRowColHeaders="0" tabSelected="1" workbookViewId="0">
      <selection activeCell="H17" sqref="H17"/>
    </sheetView>
  </sheetViews>
  <sheetFormatPr defaultColWidth="0" defaultRowHeight="15" x14ac:dyDescent="0.25"/>
  <cols>
    <col min="1" max="1" width="9.140625" customWidth="1"/>
    <col min="2" max="2" width="51.42578125" customWidth="1"/>
    <col min="3" max="3" width="10.5703125" customWidth="1"/>
    <col min="4" max="5" width="13.7109375" bestFit="1" customWidth="1"/>
    <col min="6" max="7" width="11" bestFit="1" customWidth="1"/>
    <col min="8" max="11" width="10" bestFit="1" customWidth="1"/>
    <col min="12" max="12" width="8.42578125" bestFit="1" customWidth="1"/>
    <col min="13" max="13" width="10" bestFit="1" customWidth="1"/>
    <col min="14" max="14" width="9.140625" customWidth="1"/>
    <col min="15" max="16384" width="9.140625" hidden="1"/>
  </cols>
  <sheetData>
    <row r="1" spans="2:13" ht="19.5" x14ac:dyDescent="0.3">
      <c r="B1" s="481" t="s">
        <v>2197</v>
      </c>
      <c r="C1" s="481"/>
      <c r="D1" s="481"/>
    </row>
    <row r="3" spans="2:13" hidden="1" x14ac:dyDescent="0.25">
      <c r="B3" s="405" t="s">
        <v>385</v>
      </c>
      <c r="C3" t="s">
        <v>686</v>
      </c>
    </row>
    <row r="5" spans="2:13" x14ac:dyDescent="0.25">
      <c r="B5" s="444" t="s">
        <v>2146</v>
      </c>
      <c r="C5" s="444" t="s">
        <v>2192</v>
      </c>
      <c r="D5" s="444" t="s">
        <v>2118</v>
      </c>
      <c r="E5" s="444" t="s">
        <v>2147</v>
      </c>
      <c r="F5" s="445" t="s">
        <v>2182</v>
      </c>
      <c r="G5" s="445" t="s">
        <v>2183</v>
      </c>
      <c r="H5" s="445" t="s">
        <v>2184</v>
      </c>
      <c r="I5" s="445" t="s">
        <v>2185</v>
      </c>
      <c r="J5" s="445" t="s">
        <v>2186</v>
      </c>
      <c r="K5" s="445" t="s">
        <v>2187</v>
      </c>
      <c r="L5" s="445" t="s">
        <v>2188</v>
      </c>
      <c r="M5" s="445" t="s">
        <v>2189</v>
      </c>
    </row>
    <row r="6" spans="2:13" x14ac:dyDescent="0.25">
      <c r="B6" t="s">
        <v>471</v>
      </c>
      <c r="C6" s="446">
        <v>78985884</v>
      </c>
      <c r="D6" s="184">
        <v>42507749.697199993</v>
      </c>
      <c r="E6" s="184">
        <v>449457</v>
      </c>
      <c r="F6" s="184">
        <v>9433317.870000001</v>
      </c>
      <c r="G6" s="184">
        <v>9979358.4800000042</v>
      </c>
      <c r="H6" s="184">
        <v>6129890.364000001</v>
      </c>
      <c r="I6" s="184">
        <v>3780910.4736000001</v>
      </c>
      <c r="J6" s="184">
        <v>2629723.5276000001</v>
      </c>
      <c r="K6" s="184">
        <v>1200552.2372999999</v>
      </c>
      <c r="L6" s="184">
        <v>604040.47470000002</v>
      </c>
      <c r="M6" s="184">
        <v>0</v>
      </c>
    </row>
    <row r="7" spans="2:13" x14ac:dyDescent="0.25">
      <c r="B7" t="s">
        <v>1032</v>
      </c>
      <c r="C7">
        <v>1531019</v>
      </c>
      <c r="D7" s="174">
        <v>224160</v>
      </c>
      <c r="E7" s="174"/>
      <c r="F7" s="174">
        <v>224160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</row>
    <row r="8" spans="2:13" x14ac:dyDescent="0.25">
      <c r="B8" t="s">
        <v>799</v>
      </c>
      <c r="C8">
        <v>1210615</v>
      </c>
      <c r="D8" s="174">
        <v>88000.38</v>
      </c>
      <c r="E8" s="174">
        <v>0</v>
      </c>
      <c r="F8" s="174">
        <v>15879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t="s">
        <v>1884</v>
      </c>
      <c r="C9">
        <v>9000230</v>
      </c>
      <c r="D9" s="174">
        <v>80324.429999999993</v>
      </c>
      <c r="E9" s="174">
        <v>0</v>
      </c>
      <c r="F9" s="174">
        <v>61074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t="s">
        <v>1258</v>
      </c>
      <c r="C10">
        <v>1730005</v>
      </c>
      <c r="D10" s="174">
        <v>538542.51</v>
      </c>
      <c r="E10" s="174">
        <v>0</v>
      </c>
      <c r="F10" s="174">
        <v>457666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t="s">
        <v>1262</v>
      </c>
      <c r="C11">
        <v>1730007</v>
      </c>
      <c r="D11" s="174">
        <v>1766956.07</v>
      </c>
      <c r="E11" s="174">
        <v>0</v>
      </c>
      <c r="F11" s="174">
        <v>500000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t="s">
        <v>713</v>
      </c>
      <c r="C12">
        <v>1210394</v>
      </c>
      <c r="D12" s="174">
        <v>3015822.37</v>
      </c>
      <c r="E12" s="174">
        <v>0</v>
      </c>
      <c r="F12" s="174">
        <v>418879</v>
      </c>
      <c r="G12" s="174">
        <v>1855852.96</v>
      </c>
      <c r="H12" s="174">
        <v>217817.08000000002</v>
      </c>
      <c r="I12" s="174">
        <v>217817.60000000001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t="s">
        <v>864</v>
      </c>
      <c r="C13">
        <v>1210646</v>
      </c>
      <c r="D13" s="174">
        <v>0</v>
      </c>
      <c r="E13" s="174">
        <v>0</v>
      </c>
      <c r="F13" s="174"/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t="s">
        <v>1244</v>
      </c>
      <c r="C14">
        <v>1722727</v>
      </c>
      <c r="D14" s="174">
        <v>0</v>
      </c>
      <c r="E14" s="174">
        <v>0</v>
      </c>
      <c r="F14" s="174"/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t="s">
        <v>750</v>
      </c>
      <c r="C15">
        <v>1210563</v>
      </c>
      <c r="D15" s="174">
        <v>3448610.6908000004</v>
      </c>
      <c r="E15" s="174">
        <v>0</v>
      </c>
      <c r="F15" s="174">
        <v>554550</v>
      </c>
      <c r="G15" s="174">
        <v>952290.12320000015</v>
      </c>
      <c r="H15" s="174">
        <v>818263.68</v>
      </c>
      <c r="I15" s="174">
        <v>556713.04</v>
      </c>
      <c r="J15" s="174">
        <v>305131.25760000001</v>
      </c>
      <c r="K15" s="174">
        <v>0</v>
      </c>
      <c r="L15" s="174">
        <v>0</v>
      </c>
      <c r="M15" s="174">
        <v>0</v>
      </c>
    </row>
    <row r="16" spans="2:13" x14ac:dyDescent="0.25">
      <c r="B16" t="s">
        <v>772</v>
      </c>
      <c r="C16">
        <v>1210596</v>
      </c>
      <c r="D16" s="174">
        <v>6843253.0593999997</v>
      </c>
      <c r="E16" s="174">
        <v>0</v>
      </c>
      <c r="F16" s="174">
        <v>1170876.96</v>
      </c>
      <c r="G16" s="174">
        <v>1419133.56</v>
      </c>
      <c r="H16" s="174">
        <v>1412606.78</v>
      </c>
      <c r="I16" s="174">
        <v>1030783.39</v>
      </c>
      <c r="J16" s="174">
        <v>596511.69500000007</v>
      </c>
      <c r="K16" s="174">
        <v>596512.13439999998</v>
      </c>
      <c r="L16" s="174">
        <v>0</v>
      </c>
      <c r="M16" s="174">
        <v>0</v>
      </c>
    </row>
    <row r="17" spans="2:13" x14ac:dyDescent="0.25">
      <c r="B17" t="s">
        <v>770</v>
      </c>
      <c r="C17">
        <v>1210595</v>
      </c>
      <c r="D17" s="174">
        <v>5869213.7414000006</v>
      </c>
      <c r="E17" s="174">
        <v>0</v>
      </c>
      <c r="F17" s="174">
        <v>156000</v>
      </c>
      <c r="G17" s="174">
        <v>544812.32000000007</v>
      </c>
      <c r="H17" s="174">
        <v>1320366.7152000002</v>
      </c>
      <c r="I17" s="174">
        <v>1329812.7336000002</v>
      </c>
      <c r="J17" s="174">
        <v>1349028.72</v>
      </c>
      <c r="K17" s="174">
        <v>414514.17540000001</v>
      </c>
      <c r="L17" s="174">
        <v>414514.54720000003</v>
      </c>
      <c r="M17" s="174">
        <v>0</v>
      </c>
    </row>
    <row r="18" spans="2:13" x14ac:dyDescent="0.25">
      <c r="B18" t="s">
        <v>800</v>
      </c>
      <c r="C18">
        <v>1210617</v>
      </c>
      <c r="D18" s="174">
        <v>0</v>
      </c>
      <c r="E18" s="174">
        <v>0</v>
      </c>
      <c r="F18" s="174"/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t="s">
        <v>801</v>
      </c>
      <c r="C19">
        <v>1210618</v>
      </c>
      <c r="D19" s="174">
        <v>0</v>
      </c>
      <c r="E19" s="174">
        <v>0</v>
      </c>
      <c r="F19" s="174"/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t="s">
        <v>1230</v>
      </c>
      <c r="C20">
        <v>1722719</v>
      </c>
      <c r="D20" s="174">
        <v>0</v>
      </c>
      <c r="E20" s="174">
        <v>0</v>
      </c>
      <c r="F20" s="174"/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t="s">
        <v>1231</v>
      </c>
      <c r="C21">
        <v>1722720</v>
      </c>
      <c r="D21" s="174">
        <v>0</v>
      </c>
      <c r="E21" s="174">
        <v>0</v>
      </c>
      <c r="F21" s="174"/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t="s">
        <v>1197</v>
      </c>
      <c r="C22">
        <v>1722699</v>
      </c>
      <c r="D22" s="174">
        <v>5392874.8500000015</v>
      </c>
      <c r="E22" s="174">
        <v>0</v>
      </c>
      <c r="F22" s="174">
        <v>1059482</v>
      </c>
      <c r="G22" s="174">
        <v>1509539.2</v>
      </c>
      <c r="H22" s="174">
        <v>1164396.48</v>
      </c>
      <c r="I22" s="174">
        <v>645783.71000000008</v>
      </c>
      <c r="J22" s="174">
        <v>379051.85500000004</v>
      </c>
      <c r="K22" s="174">
        <v>189525.92750000002</v>
      </c>
      <c r="L22" s="174">
        <v>189525.92750000002</v>
      </c>
      <c r="M22" s="174">
        <v>0</v>
      </c>
    </row>
    <row r="23" spans="2:13" x14ac:dyDescent="0.25">
      <c r="B23" t="s">
        <v>1820</v>
      </c>
      <c r="C23">
        <v>2024001</v>
      </c>
      <c r="D23" s="174">
        <v>52000</v>
      </c>
      <c r="E23" s="174">
        <v>0</v>
      </c>
      <c r="F23" s="174"/>
      <c r="G23" s="174">
        <v>52000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</row>
    <row r="24" spans="2:13" x14ac:dyDescent="0.25">
      <c r="B24" t="s">
        <v>1076</v>
      </c>
      <c r="C24">
        <v>1550001</v>
      </c>
      <c r="D24" s="174">
        <v>515000.24</v>
      </c>
      <c r="E24" s="174">
        <v>257500</v>
      </c>
      <c r="F24" s="174">
        <v>352336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</row>
    <row r="25" spans="2:13" x14ac:dyDescent="0.25">
      <c r="B25" t="s">
        <v>1137</v>
      </c>
      <c r="C25">
        <v>1610012</v>
      </c>
      <c r="D25" s="174">
        <v>2113165.8955999999</v>
      </c>
      <c r="E25" s="174">
        <v>0</v>
      </c>
      <c r="F25" s="174">
        <v>464238</v>
      </c>
      <c r="G25" s="174">
        <v>344622.63679999998</v>
      </c>
      <c r="H25" s="174">
        <v>988439.62880000018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t="s">
        <v>779</v>
      </c>
      <c r="C26">
        <v>1210606</v>
      </c>
      <c r="D26" s="174">
        <v>436378.34</v>
      </c>
      <c r="E26" s="174">
        <v>0</v>
      </c>
      <c r="F26" s="174">
        <v>137420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t="s">
        <v>1123</v>
      </c>
      <c r="C27">
        <v>1580122</v>
      </c>
      <c r="D27" s="174">
        <v>225000</v>
      </c>
      <c r="E27" s="174"/>
      <c r="F27" s="174">
        <v>179817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t="s">
        <v>708</v>
      </c>
      <c r="C28">
        <v>1210388</v>
      </c>
      <c r="D28" s="174">
        <v>1911100.38</v>
      </c>
      <c r="E28" s="174"/>
      <c r="F28" s="174">
        <v>250000</v>
      </c>
      <c r="G28" s="174">
        <v>1307702.24</v>
      </c>
      <c r="H28" s="174">
        <v>208000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t="s">
        <v>1159</v>
      </c>
      <c r="C29">
        <v>1620013</v>
      </c>
      <c r="D29" s="174">
        <v>37025.910000000003</v>
      </c>
      <c r="E29" s="174">
        <v>0</v>
      </c>
      <c r="F29" s="174">
        <v>17253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</row>
    <row r="30" spans="2:13" x14ac:dyDescent="0.25">
      <c r="B30" t="s">
        <v>1155</v>
      </c>
      <c r="C30">
        <v>1620012</v>
      </c>
      <c r="D30" s="174">
        <v>40086.65</v>
      </c>
      <c r="E30" s="174">
        <v>0</v>
      </c>
      <c r="F30" s="174">
        <v>15504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</row>
    <row r="31" spans="2:13" x14ac:dyDescent="0.25">
      <c r="B31" t="s">
        <v>1150</v>
      </c>
      <c r="C31">
        <v>1620010</v>
      </c>
      <c r="D31" s="174">
        <v>178653.65</v>
      </c>
      <c r="E31" s="174">
        <v>0</v>
      </c>
      <c r="F31" s="174">
        <v>36799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</row>
    <row r="32" spans="2:13" x14ac:dyDescent="0.25">
      <c r="B32" t="s">
        <v>977</v>
      </c>
      <c r="C32">
        <v>1421050</v>
      </c>
      <c r="D32" s="174">
        <v>977801.45</v>
      </c>
      <c r="E32" s="174">
        <v>0</v>
      </c>
      <c r="F32" s="174">
        <v>8766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</row>
    <row r="33" spans="2:13" x14ac:dyDescent="0.25">
      <c r="B33" t="s">
        <v>774</v>
      </c>
      <c r="C33">
        <v>1210602</v>
      </c>
      <c r="D33" s="174">
        <v>2576440.15</v>
      </c>
      <c r="E33" s="174"/>
      <c r="F33" s="174">
        <v>867125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</row>
    <row r="34" spans="2:13" x14ac:dyDescent="0.25">
      <c r="B34" t="s">
        <v>777</v>
      </c>
      <c r="C34">
        <v>1210603</v>
      </c>
      <c r="D34" s="174">
        <v>2359632.37</v>
      </c>
      <c r="E34" s="174">
        <v>0</v>
      </c>
      <c r="F34" s="174">
        <v>1633298.16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</row>
    <row r="35" spans="2:13" x14ac:dyDescent="0.25">
      <c r="B35" t="s">
        <v>697</v>
      </c>
      <c r="C35">
        <v>1110001</v>
      </c>
      <c r="D35" s="174">
        <v>120858.76</v>
      </c>
      <c r="E35" s="174"/>
      <c r="F35" s="174">
        <v>23422.2</v>
      </c>
      <c r="G35" s="174">
        <v>97436.56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</row>
    <row r="36" spans="2:13" x14ac:dyDescent="0.25">
      <c r="B36" t="s">
        <v>698</v>
      </c>
      <c r="C36">
        <v>1110002</v>
      </c>
      <c r="D36" s="174">
        <v>396017.00000000006</v>
      </c>
      <c r="E36" s="174">
        <v>0</v>
      </c>
      <c r="F36" s="174">
        <v>76747.400000000009</v>
      </c>
      <c r="G36" s="174">
        <v>319269.60000000003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</row>
    <row r="37" spans="2:13" x14ac:dyDescent="0.25">
      <c r="B37" t="s">
        <v>699</v>
      </c>
      <c r="C37">
        <v>1110003</v>
      </c>
      <c r="D37" s="174">
        <v>139660.56</v>
      </c>
      <c r="E37" s="174">
        <v>0</v>
      </c>
      <c r="F37" s="174">
        <v>27066</v>
      </c>
      <c r="G37" s="174">
        <v>112594.56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</row>
    <row r="38" spans="2:13" x14ac:dyDescent="0.25">
      <c r="B38" t="s">
        <v>1145</v>
      </c>
      <c r="C38">
        <v>1610027</v>
      </c>
      <c r="D38" s="174">
        <v>115914.24000000001</v>
      </c>
      <c r="E38" s="174">
        <v>0</v>
      </c>
      <c r="F38" s="174">
        <v>22464</v>
      </c>
      <c r="G38" s="174">
        <v>93450.240000000005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</row>
    <row r="39" spans="2:13" x14ac:dyDescent="0.25">
      <c r="B39" t="s">
        <v>1303</v>
      </c>
      <c r="C39">
        <v>1740001</v>
      </c>
      <c r="D39" s="174">
        <v>-51189.56</v>
      </c>
      <c r="E39" s="174">
        <v>0</v>
      </c>
      <c r="F39" s="174">
        <v>-22894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</row>
    <row r="40" spans="2:13" x14ac:dyDescent="0.25">
      <c r="B40" t="s">
        <v>1143</v>
      </c>
      <c r="C40">
        <v>1610025</v>
      </c>
      <c r="D40" s="174">
        <v>148246.79999999999</v>
      </c>
      <c r="E40" s="174">
        <v>0</v>
      </c>
      <c r="F40" s="174">
        <v>28730</v>
      </c>
      <c r="G40" s="174">
        <v>119516.8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</row>
    <row r="41" spans="2:13" x14ac:dyDescent="0.25">
      <c r="B41" t="s">
        <v>1144</v>
      </c>
      <c r="C41">
        <v>1610026</v>
      </c>
      <c r="D41" s="174">
        <v>775834.28</v>
      </c>
      <c r="E41" s="174">
        <v>0</v>
      </c>
      <c r="F41" s="174">
        <v>150355.4</v>
      </c>
      <c r="G41" s="174">
        <v>625478.88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</row>
    <row r="42" spans="2:13" x14ac:dyDescent="0.25">
      <c r="B42" t="s">
        <v>1139</v>
      </c>
      <c r="C42">
        <v>1610021</v>
      </c>
      <c r="D42" s="174">
        <v>138090.68</v>
      </c>
      <c r="E42" s="174">
        <v>25311</v>
      </c>
      <c r="F42" s="174">
        <v>26761.800000000003</v>
      </c>
      <c r="G42" s="174">
        <v>111328.88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</row>
    <row r="43" spans="2:13" x14ac:dyDescent="0.25">
      <c r="B43" t="s">
        <v>1142</v>
      </c>
      <c r="C43">
        <v>1610024</v>
      </c>
      <c r="D43" s="174">
        <v>139681.20000000001</v>
      </c>
      <c r="E43" s="174">
        <v>49250</v>
      </c>
      <c r="F43" s="174">
        <v>27070</v>
      </c>
      <c r="G43" s="174">
        <v>112611.2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</row>
    <row r="44" spans="2:13" x14ac:dyDescent="0.25">
      <c r="B44" t="s">
        <v>684</v>
      </c>
      <c r="C44">
        <v>1030006</v>
      </c>
      <c r="D44" s="174">
        <v>174950.39</v>
      </c>
      <c r="E44" s="174">
        <v>59595</v>
      </c>
      <c r="F44" s="174">
        <v>42463.75</v>
      </c>
      <c r="G44" s="174">
        <v>132486.64000000001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</row>
    <row r="45" spans="2:13" x14ac:dyDescent="0.25">
      <c r="B45" t="s">
        <v>1140</v>
      </c>
      <c r="C45">
        <v>1610022</v>
      </c>
      <c r="D45" s="174">
        <v>84662.6</v>
      </c>
      <c r="E45" s="174">
        <v>0</v>
      </c>
      <c r="F45" s="174">
        <v>16407.400000000001</v>
      </c>
      <c r="G45" s="174">
        <v>68255.199999999997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</row>
    <row r="46" spans="2:13" x14ac:dyDescent="0.25">
      <c r="B46" t="s">
        <v>1141</v>
      </c>
      <c r="C46">
        <v>1610023</v>
      </c>
      <c r="D46" s="174">
        <v>249288.68</v>
      </c>
      <c r="E46" s="174">
        <v>34301</v>
      </c>
      <c r="F46" s="174">
        <v>48311.8</v>
      </c>
      <c r="G46" s="174">
        <v>200976.88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</row>
    <row r="47" spans="2:13" x14ac:dyDescent="0.25">
      <c r="B47" t="s">
        <v>881</v>
      </c>
      <c r="C47">
        <v>1210661</v>
      </c>
      <c r="D47" s="174">
        <v>200000</v>
      </c>
      <c r="E47" s="174"/>
      <c r="F47" s="174">
        <v>200000</v>
      </c>
      <c r="G47" s="174"/>
      <c r="H47" s="174"/>
      <c r="I47" s="174">
        <v>0</v>
      </c>
      <c r="J47" s="174">
        <v>0</v>
      </c>
      <c r="K47" s="174">
        <v>0</v>
      </c>
      <c r="L47" s="174">
        <v>0</v>
      </c>
      <c r="M47" s="174">
        <v>0</v>
      </c>
    </row>
    <row r="48" spans="2:13" x14ac:dyDescent="0.25">
      <c r="B48" t="s">
        <v>1886</v>
      </c>
      <c r="C48">
        <v>9000233</v>
      </c>
      <c r="D48" s="174">
        <v>310589.94</v>
      </c>
      <c r="E48" s="174">
        <v>0</v>
      </c>
      <c r="F48" s="174">
        <v>50552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</row>
    <row r="49" spans="2:13" x14ac:dyDescent="0.25">
      <c r="B49" t="s">
        <v>797</v>
      </c>
      <c r="C49">
        <v>1210614</v>
      </c>
      <c r="D49" s="174">
        <v>598000.67999999993</v>
      </c>
      <c r="E49" s="174"/>
      <c r="F49" s="174">
        <v>124519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</row>
    <row r="50" spans="2:13" x14ac:dyDescent="0.25">
      <c r="B50" t="s">
        <v>1310</v>
      </c>
      <c r="C50">
        <v>1740005</v>
      </c>
      <c r="D50" s="174">
        <v>277100.31</v>
      </c>
      <c r="E50" s="174">
        <v>23500</v>
      </c>
      <c r="F50" s="174">
        <v>10218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</row>
    <row r="51" spans="2:13" x14ac:dyDescent="0.25">
      <c r="B51" t="s">
        <v>493</v>
      </c>
      <c r="C51" s="446">
        <v>103339964</v>
      </c>
      <c r="D51" s="174">
        <v>14147114.240000002</v>
      </c>
      <c r="E51" s="174">
        <v>251643</v>
      </c>
      <c r="F51" s="174">
        <v>5167658.68</v>
      </c>
      <c r="G51" s="174">
        <v>2619404.3200000003</v>
      </c>
      <c r="H51" s="174">
        <v>305669</v>
      </c>
      <c r="I51" s="174">
        <v>305669.52</v>
      </c>
      <c r="J51" s="174">
        <v>0</v>
      </c>
      <c r="K51" s="174">
        <v>0</v>
      </c>
      <c r="L51" s="174">
        <v>0</v>
      </c>
      <c r="M51" s="174">
        <v>0</v>
      </c>
    </row>
    <row r="52" spans="2:13" x14ac:dyDescent="0.25">
      <c r="B52" t="s">
        <v>1044</v>
      </c>
      <c r="C52">
        <v>1531223</v>
      </c>
      <c r="D52" s="174">
        <v>877230.64</v>
      </c>
      <c r="E52" s="174">
        <v>0</v>
      </c>
      <c r="F52" s="174">
        <v>104000</v>
      </c>
      <c r="G52" s="174">
        <v>767936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</row>
    <row r="53" spans="2:13" x14ac:dyDescent="0.25">
      <c r="B53" t="s">
        <v>1182</v>
      </c>
      <c r="C53">
        <v>1722675</v>
      </c>
      <c r="D53" s="174">
        <v>274208.84000000003</v>
      </c>
      <c r="E53" s="174">
        <v>0</v>
      </c>
      <c r="F53" s="174">
        <v>242716.64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</row>
    <row r="54" spans="2:13" x14ac:dyDescent="0.25">
      <c r="B54" t="s">
        <v>1199</v>
      </c>
      <c r="C54">
        <v>1722700</v>
      </c>
      <c r="D54" s="174">
        <v>2414001.16</v>
      </c>
      <c r="E54" s="174">
        <v>0</v>
      </c>
      <c r="F54" s="174">
        <v>310369</v>
      </c>
      <c r="G54" s="174">
        <v>1313000</v>
      </c>
      <c r="H54" s="174">
        <v>305669</v>
      </c>
      <c r="I54" s="174">
        <v>305669.52</v>
      </c>
      <c r="J54" s="174">
        <v>0</v>
      </c>
      <c r="K54" s="174">
        <v>0</v>
      </c>
      <c r="L54" s="174">
        <v>0</v>
      </c>
      <c r="M54" s="174">
        <v>0</v>
      </c>
    </row>
    <row r="55" spans="2:13" x14ac:dyDescent="0.25">
      <c r="B55" t="s">
        <v>1195</v>
      </c>
      <c r="C55">
        <v>1722694</v>
      </c>
      <c r="D55" s="174">
        <v>326537.74</v>
      </c>
      <c r="E55" s="174">
        <v>0</v>
      </c>
      <c r="F55" s="174">
        <v>227941.72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</row>
    <row r="56" spans="2:13" x14ac:dyDescent="0.25">
      <c r="B56" t="s">
        <v>1207</v>
      </c>
      <c r="C56">
        <v>1722707</v>
      </c>
      <c r="D56" s="174">
        <v>668886.01</v>
      </c>
      <c r="E56" s="174">
        <v>0</v>
      </c>
      <c r="F56" s="174">
        <v>408657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</row>
    <row r="57" spans="2:13" x14ac:dyDescent="0.25">
      <c r="B57" t="s">
        <v>911</v>
      </c>
      <c r="C57">
        <v>1220004</v>
      </c>
      <c r="D57" s="174">
        <v>60000.630000000005</v>
      </c>
      <c r="E57" s="174">
        <v>0</v>
      </c>
      <c r="F57" s="174">
        <v>42961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</row>
    <row r="58" spans="2:13" x14ac:dyDescent="0.25">
      <c r="B58" t="s">
        <v>1095</v>
      </c>
      <c r="C58">
        <v>1570011</v>
      </c>
      <c r="D58" s="174">
        <v>588000.23</v>
      </c>
      <c r="E58" s="174">
        <v>50000</v>
      </c>
      <c r="F58" s="174">
        <v>291261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</row>
    <row r="59" spans="2:13" x14ac:dyDescent="0.25">
      <c r="B59" t="s">
        <v>1173</v>
      </c>
      <c r="C59">
        <v>1721158</v>
      </c>
      <c r="D59" s="174">
        <v>121498.48</v>
      </c>
      <c r="E59" s="174">
        <v>0</v>
      </c>
      <c r="F59" s="174">
        <v>100920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</row>
    <row r="60" spans="2:13" x14ac:dyDescent="0.25">
      <c r="B60" t="s">
        <v>1253</v>
      </c>
      <c r="C60">
        <v>1730003</v>
      </c>
      <c r="D60" s="174">
        <v>49935.6</v>
      </c>
      <c r="E60" s="174">
        <v>0</v>
      </c>
      <c r="F60" s="174">
        <v>49935.6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</row>
    <row r="61" spans="2:13" x14ac:dyDescent="0.25">
      <c r="B61" t="s">
        <v>1913</v>
      </c>
      <c r="C61">
        <v>9000520</v>
      </c>
      <c r="D61" s="174">
        <v>49365.31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</row>
    <row r="62" spans="2:13" x14ac:dyDescent="0.25">
      <c r="B62" t="s">
        <v>718</v>
      </c>
      <c r="C62">
        <v>1210421</v>
      </c>
      <c r="D62" s="174">
        <v>2153716.62</v>
      </c>
      <c r="E62" s="174">
        <v>0</v>
      </c>
      <c r="F62" s="174">
        <v>801393</v>
      </c>
      <c r="G62" s="174">
        <v>218386.48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</row>
    <row r="63" spans="2:13" x14ac:dyDescent="0.25">
      <c r="B63" t="s">
        <v>1890</v>
      </c>
      <c r="C63">
        <v>9000236</v>
      </c>
      <c r="D63" s="174">
        <v>100899.39</v>
      </c>
      <c r="E63" s="174">
        <v>0</v>
      </c>
      <c r="F63" s="174">
        <v>-12025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</row>
    <row r="64" spans="2:13" x14ac:dyDescent="0.25">
      <c r="B64" t="s">
        <v>1125</v>
      </c>
      <c r="C64">
        <v>1610002</v>
      </c>
      <c r="D64" s="174">
        <v>127832.68</v>
      </c>
      <c r="E64" s="174">
        <v>0</v>
      </c>
      <c r="F64" s="174">
        <v>120401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</row>
    <row r="65" spans="2:13" x14ac:dyDescent="0.25">
      <c r="B65" t="s">
        <v>1894</v>
      </c>
      <c r="C65">
        <v>9000241</v>
      </c>
      <c r="D65" s="174">
        <v>51968</v>
      </c>
      <c r="E65" s="174">
        <v>0</v>
      </c>
      <c r="F65" s="174">
        <v>51168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</row>
    <row r="66" spans="2:13" x14ac:dyDescent="0.25">
      <c r="B66" t="s">
        <v>1039</v>
      </c>
      <c r="C66">
        <v>1531221</v>
      </c>
      <c r="D66" s="174">
        <v>280823.92000000004</v>
      </c>
      <c r="E66" s="174">
        <v>0</v>
      </c>
      <c r="F66" s="174">
        <v>280200.96000000002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</row>
    <row r="67" spans="2:13" x14ac:dyDescent="0.25">
      <c r="B67" t="s">
        <v>1042</v>
      </c>
      <c r="C67">
        <v>1531222</v>
      </c>
      <c r="D67" s="174">
        <v>156434.95000000001</v>
      </c>
      <c r="E67" s="174">
        <v>0</v>
      </c>
      <c r="F67" s="174">
        <v>155863.76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</row>
    <row r="68" spans="2:13" x14ac:dyDescent="0.25">
      <c r="B68" t="s">
        <v>1050</v>
      </c>
      <c r="C68">
        <v>1531231</v>
      </c>
      <c r="D68" s="174">
        <v>531356.6</v>
      </c>
      <c r="E68" s="174">
        <v>50154</v>
      </c>
      <c r="F68" s="174">
        <v>228686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</row>
    <row r="69" spans="2:13" x14ac:dyDescent="0.25">
      <c r="B69" t="s">
        <v>1128</v>
      </c>
      <c r="C69">
        <v>1610003</v>
      </c>
      <c r="D69" s="174">
        <v>267231.46000000002</v>
      </c>
      <c r="E69" s="174">
        <v>0</v>
      </c>
      <c r="F69" s="174">
        <v>258988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</row>
    <row r="70" spans="2:13" x14ac:dyDescent="0.25">
      <c r="B70" t="s">
        <v>994</v>
      </c>
      <c r="C70">
        <v>1520007</v>
      </c>
      <c r="D70" s="174">
        <v>58140.19</v>
      </c>
      <c r="E70" s="174">
        <v>9350</v>
      </c>
      <c r="F70" s="174">
        <v>38833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</row>
    <row r="71" spans="2:13" x14ac:dyDescent="0.25">
      <c r="B71" t="s">
        <v>988</v>
      </c>
      <c r="C71">
        <v>1520002</v>
      </c>
      <c r="D71" s="174">
        <v>119022.06</v>
      </c>
      <c r="E71" s="174">
        <v>19100</v>
      </c>
      <c r="F71" s="174">
        <v>13382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</row>
    <row r="72" spans="2:13" x14ac:dyDescent="0.25">
      <c r="B72" t="s">
        <v>1168</v>
      </c>
      <c r="C72">
        <v>1714010</v>
      </c>
      <c r="D72" s="174">
        <v>195277.21</v>
      </c>
      <c r="E72" s="174">
        <v>0</v>
      </c>
      <c r="F72" s="174">
        <v>174653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</row>
    <row r="73" spans="2:13" x14ac:dyDescent="0.25">
      <c r="B73" t="s">
        <v>766</v>
      </c>
      <c r="C73">
        <v>1210593</v>
      </c>
      <c r="D73" s="174">
        <v>414712.19</v>
      </c>
      <c r="E73" s="174">
        <v>0</v>
      </c>
      <c r="F73" s="174">
        <v>127358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</row>
    <row r="74" spans="2:13" x14ac:dyDescent="0.25">
      <c r="B74" t="s">
        <v>1170</v>
      </c>
      <c r="C74">
        <v>1721148</v>
      </c>
      <c r="D74" s="174">
        <v>864136.46</v>
      </c>
      <c r="E74" s="174">
        <v>0</v>
      </c>
      <c r="F74" s="174">
        <v>243871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</row>
    <row r="75" spans="2:13" x14ac:dyDescent="0.25">
      <c r="B75" t="s">
        <v>1189</v>
      </c>
      <c r="C75">
        <v>1722691</v>
      </c>
      <c r="D75" s="174">
        <v>332524.71999999997</v>
      </c>
      <c r="E75" s="174">
        <v>0</v>
      </c>
      <c r="F75" s="174">
        <v>186660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</row>
    <row r="76" spans="2:13" x14ac:dyDescent="0.25">
      <c r="B76" t="s">
        <v>1896</v>
      </c>
      <c r="C76">
        <v>9000242</v>
      </c>
      <c r="D76" s="174">
        <v>62503.820000000007</v>
      </c>
      <c r="E76" s="174">
        <v>0</v>
      </c>
      <c r="F76" s="174">
        <v>0</v>
      </c>
      <c r="G76" s="174">
        <v>46882.16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</row>
    <row r="77" spans="2:13" x14ac:dyDescent="0.25">
      <c r="B77" t="s">
        <v>1917</v>
      </c>
      <c r="C77">
        <v>9000607</v>
      </c>
      <c r="D77" s="174">
        <v>93525.92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</row>
    <row r="78" spans="2:13" x14ac:dyDescent="0.25">
      <c r="B78" t="s">
        <v>1931</v>
      </c>
      <c r="C78">
        <v>9000617</v>
      </c>
      <c r="D78" s="174">
        <v>659339.09</v>
      </c>
      <c r="E78" s="174">
        <v>0</v>
      </c>
      <c r="F78" s="174">
        <v>50000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</row>
    <row r="79" spans="2:13" x14ac:dyDescent="0.25">
      <c r="B79" t="s">
        <v>1919</v>
      </c>
      <c r="C79">
        <v>9000608</v>
      </c>
      <c r="D79" s="174">
        <v>21362.06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</row>
    <row r="80" spans="2:13" x14ac:dyDescent="0.25">
      <c r="B80" t="s">
        <v>1017</v>
      </c>
      <c r="C80">
        <v>1520019</v>
      </c>
      <c r="D80" s="174">
        <v>659571.46</v>
      </c>
      <c r="E80" s="174">
        <v>123039</v>
      </c>
      <c r="F80" s="174">
        <v>46574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</row>
    <row r="81" spans="2:13" x14ac:dyDescent="0.25">
      <c r="B81" t="s">
        <v>1090</v>
      </c>
      <c r="C81">
        <v>1570009</v>
      </c>
      <c r="D81" s="174">
        <v>634285.06999999995</v>
      </c>
      <c r="E81" s="174"/>
      <c r="F81" s="174">
        <v>48297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</row>
    <row r="82" spans="2:13" x14ac:dyDescent="0.25">
      <c r="B82" t="s">
        <v>1251</v>
      </c>
      <c r="C82">
        <v>1730002</v>
      </c>
      <c r="D82" s="174">
        <v>334876.59999999998</v>
      </c>
      <c r="E82" s="174">
        <v>0</v>
      </c>
      <c r="F82" s="174">
        <v>328006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</row>
    <row r="83" spans="2:13" x14ac:dyDescent="0.25">
      <c r="B83" t="s">
        <v>747</v>
      </c>
      <c r="C83">
        <v>1210558</v>
      </c>
      <c r="D83" s="174">
        <v>408494.39</v>
      </c>
      <c r="E83" s="174">
        <v>0</v>
      </c>
      <c r="F83" s="174">
        <v>96587</v>
      </c>
      <c r="G83" s="174">
        <v>273199.68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</row>
    <row r="84" spans="2:13" x14ac:dyDescent="0.25">
      <c r="B84" t="s">
        <v>753</v>
      </c>
      <c r="C84">
        <v>1210579</v>
      </c>
      <c r="D84" s="174">
        <v>189414.74</v>
      </c>
      <c r="E84" s="174">
        <v>0</v>
      </c>
      <c r="F84" s="174">
        <v>150000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</row>
    <row r="85" spans="2:13" x14ac:dyDescent="0.25">
      <c r="B85" t="s">
        <v>469</v>
      </c>
      <c r="C85" s="446">
        <v>20942937</v>
      </c>
      <c r="D85" s="174">
        <v>30751846.678815003</v>
      </c>
      <c r="E85" s="174">
        <v>1769644</v>
      </c>
      <c r="F85" s="174">
        <v>4215044.68</v>
      </c>
      <c r="G85" s="174">
        <v>6103587.4398136009</v>
      </c>
      <c r="H85" s="174">
        <v>3204198.7849534005</v>
      </c>
      <c r="I85" s="174">
        <v>662091.04</v>
      </c>
      <c r="J85" s="174">
        <v>350091.04000000004</v>
      </c>
      <c r="K85" s="174">
        <v>0</v>
      </c>
      <c r="L85" s="174">
        <v>300130.63142400002</v>
      </c>
      <c r="M85" s="174">
        <v>2001450.6570240003</v>
      </c>
    </row>
    <row r="86" spans="2:13" x14ac:dyDescent="0.25">
      <c r="B86" t="s">
        <v>904</v>
      </c>
      <c r="C86">
        <v>1211186</v>
      </c>
      <c r="D86" s="174">
        <v>1908531.06</v>
      </c>
      <c r="E86" s="174">
        <v>0</v>
      </c>
      <c r="F86" s="174">
        <v>32186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</row>
    <row r="87" spans="2:13" x14ac:dyDescent="0.25">
      <c r="B87" t="s">
        <v>900</v>
      </c>
      <c r="C87">
        <v>1211185</v>
      </c>
      <c r="D87" s="174">
        <v>1300303.56</v>
      </c>
      <c r="E87" s="174">
        <v>0</v>
      </c>
      <c r="F87" s="174">
        <v>0</v>
      </c>
      <c r="G87" s="174">
        <v>936057.20000000007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</row>
    <row r="88" spans="2:13" x14ac:dyDescent="0.25">
      <c r="B88" t="s">
        <v>1205</v>
      </c>
      <c r="C88">
        <v>1722703</v>
      </c>
      <c r="D88" s="174">
        <v>2936915.8000000003</v>
      </c>
      <c r="E88" s="174">
        <v>0</v>
      </c>
      <c r="F88" s="174">
        <v>508737</v>
      </c>
      <c r="G88" s="174">
        <v>676000</v>
      </c>
      <c r="H88" s="174">
        <v>648181.04</v>
      </c>
      <c r="I88" s="174">
        <v>662091.04</v>
      </c>
      <c r="J88" s="174">
        <v>350091.04000000004</v>
      </c>
      <c r="K88" s="174">
        <v>0</v>
      </c>
      <c r="L88" s="174">
        <v>0</v>
      </c>
      <c r="M88" s="174">
        <v>0</v>
      </c>
    </row>
    <row r="89" spans="2:13" x14ac:dyDescent="0.25">
      <c r="B89" t="s">
        <v>981</v>
      </c>
      <c r="C89">
        <v>1421052</v>
      </c>
      <c r="D89" s="174">
        <v>5363262.9547670009</v>
      </c>
      <c r="E89" s="174">
        <v>0</v>
      </c>
      <c r="F89" s="174">
        <v>2247081</v>
      </c>
      <c r="G89" s="174">
        <v>2352593.4398136004</v>
      </c>
      <c r="H89" s="174">
        <v>417081.9849534001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</row>
    <row r="90" spans="2:13" x14ac:dyDescent="0.25">
      <c r="B90" t="s">
        <v>997</v>
      </c>
      <c r="C90">
        <v>1520010</v>
      </c>
      <c r="D90" s="174">
        <v>1826146.26</v>
      </c>
      <c r="E90" s="174">
        <v>196044</v>
      </c>
      <c r="F90" s="174">
        <v>91800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</row>
    <row r="91" spans="2:13" x14ac:dyDescent="0.25">
      <c r="B91" t="s">
        <v>1130</v>
      </c>
      <c r="C91">
        <v>1610005</v>
      </c>
      <c r="D91" s="174">
        <v>1723760</v>
      </c>
      <c r="E91" s="174">
        <v>0</v>
      </c>
      <c r="F91" s="174">
        <v>159842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</row>
    <row r="92" spans="2:13" x14ac:dyDescent="0.25">
      <c r="B92" t="s">
        <v>1133</v>
      </c>
      <c r="C92">
        <v>1610011</v>
      </c>
      <c r="D92" s="174">
        <v>2152000.8143840004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219981.86496000001</v>
      </c>
      <c r="M92" s="174">
        <v>1859289.4794240003</v>
      </c>
    </row>
    <row r="93" spans="2:13" x14ac:dyDescent="0.25">
      <c r="B93" t="s">
        <v>897</v>
      </c>
      <c r="C93">
        <v>1211181</v>
      </c>
      <c r="D93" s="174">
        <v>1128004.9296639999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80148.766464000015</v>
      </c>
      <c r="M93" s="174">
        <v>142161.1776</v>
      </c>
    </row>
    <row r="94" spans="2:13" x14ac:dyDescent="0.25">
      <c r="B94" t="s">
        <v>906</v>
      </c>
      <c r="C94">
        <v>1211190</v>
      </c>
      <c r="D94" s="174">
        <v>4656136.1700000009</v>
      </c>
      <c r="E94" s="174">
        <v>0</v>
      </c>
      <c r="F94" s="174">
        <v>314466</v>
      </c>
      <c r="G94" s="174">
        <v>2138936.8000000003</v>
      </c>
      <c r="H94" s="174">
        <v>2138935.7600000002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</row>
    <row r="95" spans="2:13" x14ac:dyDescent="0.25">
      <c r="B95" t="s">
        <v>739</v>
      </c>
      <c r="C95">
        <v>1210449</v>
      </c>
      <c r="D95" s="174">
        <v>818599.97</v>
      </c>
      <c r="E95" s="174">
        <v>773600</v>
      </c>
      <c r="F95" s="174">
        <v>-3583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</row>
    <row r="96" spans="2:13" x14ac:dyDescent="0.25">
      <c r="B96" t="s">
        <v>908</v>
      </c>
      <c r="C96">
        <v>1211195</v>
      </c>
      <c r="D96" s="174">
        <v>32136.3</v>
      </c>
      <c r="E96" s="174">
        <v>0</v>
      </c>
      <c r="F96" s="174">
        <v>30000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</row>
    <row r="97" spans="2:13" x14ac:dyDescent="0.25">
      <c r="B97" t="s">
        <v>1305</v>
      </c>
      <c r="C97">
        <v>1740003</v>
      </c>
      <c r="D97" s="174">
        <v>1449952.06</v>
      </c>
      <c r="E97" s="174">
        <v>800000</v>
      </c>
      <c r="F97" s="174">
        <v>612785.68000000005</v>
      </c>
      <c r="G97" s="174">
        <v>0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</row>
    <row r="98" spans="2:13" x14ac:dyDescent="0.25">
      <c r="B98" t="s">
        <v>968</v>
      </c>
      <c r="C98">
        <v>1421046</v>
      </c>
      <c r="D98" s="174">
        <v>5399096.46</v>
      </c>
      <c r="E98" s="174">
        <v>0</v>
      </c>
      <c r="F98" s="174">
        <v>202206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</row>
    <row r="99" spans="2:13" x14ac:dyDescent="0.25">
      <c r="B99" t="s">
        <v>986</v>
      </c>
      <c r="C99">
        <v>1421068</v>
      </c>
      <c r="D99" s="174">
        <v>57000.34</v>
      </c>
      <c r="E99" s="174"/>
      <c r="F99" s="174">
        <v>19524</v>
      </c>
      <c r="G99" s="174">
        <v>0</v>
      </c>
      <c r="H99" s="174">
        <v>0</v>
      </c>
      <c r="I99" s="174">
        <v>0</v>
      </c>
      <c r="J99" s="174">
        <v>0</v>
      </c>
      <c r="K99" s="174">
        <v>0</v>
      </c>
      <c r="L99" s="174">
        <v>0</v>
      </c>
      <c r="M99" s="174">
        <v>0</v>
      </c>
    </row>
    <row r="100" spans="2:13" x14ac:dyDescent="0.25">
      <c r="B100" t="s">
        <v>874</v>
      </c>
      <c r="C100">
        <v>1210653</v>
      </c>
      <c r="D100" s="174">
        <v>0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</row>
    <row r="101" spans="2:13" x14ac:dyDescent="0.25">
      <c r="B101" t="s">
        <v>2144</v>
      </c>
      <c r="C101" s="447">
        <v>203268785</v>
      </c>
      <c r="D101" s="174">
        <v>87406710.616015017</v>
      </c>
      <c r="E101">
        <v>2470744</v>
      </c>
      <c r="F101" s="184">
        <v>18816021.230000004</v>
      </c>
      <c r="G101" s="184">
        <v>18702350.239813603</v>
      </c>
      <c r="H101" s="184">
        <v>9639758.1489534006</v>
      </c>
      <c r="I101" s="184">
        <v>4748671.0336000007</v>
      </c>
      <c r="J101" s="184">
        <v>2979814.5676000002</v>
      </c>
      <c r="K101" s="184">
        <v>1200552.2372999999</v>
      </c>
      <c r="L101" s="184">
        <v>904171.10612400004</v>
      </c>
      <c r="M101" s="184">
        <v>2001450.6570240003</v>
      </c>
    </row>
  </sheetData>
  <sheetProtection algorithmName="SHA-512" hashValue="t3kwmguqoirABxPEXqq9I+32X2mmSYez4CO8hMdcyMyrtv8Mm7STqKYmMi/ujGzbgIj9Y+spF2tnRTClFGt24w==" saltValue="RAX2namUc5pWvC8Pl3d8sg==" spinCount="100000" sheet="1" objects="1" scenarios="1" pivotTables="0"/>
  <mergeCells count="1">
    <mergeCell ref="B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A0040-BCC0-4CD2-84FE-EACFD5AF4CEC}">
  <sheetPr>
    <tabColor rgb="FF008080"/>
  </sheetPr>
  <dimension ref="B1:M135"/>
  <sheetViews>
    <sheetView showGridLines="0" showRowColHeaders="0" workbookViewId="0">
      <selection activeCell="B7" sqref="B7"/>
    </sheetView>
  </sheetViews>
  <sheetFormatPr defaultRowHeight="15" x14ac:dyDescent="0.25"/>
  <cols>
    <col min="2" max="2" width="86.140625" bestFit="1" customWidth="1"/>
    <col min="3" max="3" width="10" bestFit="1" customWidth="1"/>
    <col min="4" max="4" width="13.42578125" bestFit="1" customWidth="1"/>
    <col min="5" max="5" width="14" bestFit="1" customWidth="1"/>
    <col min="6" max="8" width="10" bestFit="1" customWidth="1"/>
    <col min="9" max="9" width="8.42578125" bestFit="1" customWidth="1"/>
    <col min="10" max="10" width="10" bestFit="1" customWidth="1"/>
    <col min="11" max="12" width="8.42578125" bestFit="1" customWidth="1"/>
    <col min="13" max="13" width="10" bestFit="1" customWidth="1"/>
  </cols>
  <sheetData>
    <row r="1" spans="2:13" ht="19.5" x14ac:dyDescent="0.3">
      <c r="B1" s="481" t="s">
        <v>2198</v>
      </c>
      <c r="C1" s="481"/>
      <c r="D1" s="481"/>
      <c r="E1" s="481"/>
      <c r="F1" s="481"/>
      <c r="G1" s="481"/>
      <c r="H1" s="481"/>
    </row>
    <row r="3" spans="2:13" hidden="1" x14ac:dyDescent="0.25">
      <c r="B3" s="486" t="s">
        <v>385</v>
      </c>
      <c r="C3" t="s">
        <v>469</v>
      </c>
    </row>
    <row r="5" spans="2:13" x14ac:dyDescent="0.25">
      <c r="B5" s="487" t="s">
        <v>2146</v>
      </c>
      <c r="C5" s="444" t="s">
        <v>2191</v>
      </c>
      <c r="D5" s="444" t="s">
        <v>2118</v>
      </c>
      <c r="E5" s="444" t="s">
        <v>2147</v>
      </c>
      <c r="F5" s="445" t="s">
        <v>2182</v>
      </c>
      <c r="G5" s="445" t="s">
        <v>2183</v>
      </c>
      <c r="H5" s="445" t="s">
        <v>2184</v>
      </c>
      <c r="I5" s="445" t="s">
        <v>2185</v>
      </c>
      <c r="J5" s="445" t="s">
        <v>2186</v>
      </c>
      <c r="K5" s="445" t="s">
        <v>2187</v>
      </c>
      <c r="L5" s="445" t="s">
        <v>2188</v>
      </c>
      <c r="M5" s="445" t="s">
        <v>2189</v>
      </c>
    </row>
    <row r="6" spans="2:13" x14ac:dyDescent="0.25">
      <c r="B6" s="484" t="s">
        <v>471</v>
      </c>
      <c r="C6" s="483">
        <v>1003017</v>
      </c>
      <c r="D6" s="184">
        <v>0</v>
      </c>
      <c r="E6" s="184">
        <v>0</v>
      </c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</row>
    <row r="7" spans="2:13" x14ac:dyDescent="0.25">
      <c r="B7" s="484" t="s">
        <v>493</v>
      </c>
      <c r="C7" s="483">
        <v>475014011</v>
      </c>
      <c r="D7" s="174">
        <v>16220417.531760005</v>
      </c>
      <c r="E7" s="174">
        <v>0</v>
      </c>
      <c r="F7" s="174">
        <v>3187298.5439999998</v>
      </c>
      <c r="G7" s="174">
        <v>1312413.3983999998</v>
      </c>
      <c r="H7" s="174">
        <v>1037495.6799999999</v>
      </c>
      <c r="I7" s="174">
        <v>867245.6</v>
      </c>
      <c r="J7" s="174">
        <v>1096928.1024</v>
      </c>
      <c r="K7" s="174">
        <v>487839.04</v>
      </c>
      <c r="L7" s="174">
        <v>806024.96</v>
      </c>
      <c r="M7" s="174">
        <v>1076749.3484799999</v>
      </c>
    </row>
    <row r="8" spans="2:13" x14ac:dyDescent="0.25">
      <c r="B8" s="484" t="s">
        <v>1888</v>
      </c>
      <c r="C8" s="482">
        <v>9000235</v>
      </c>
      <c r="D8" s="174">
        <v>120182.40000000001</v>
      </c>
      <c r="E8" s="174">
        <v>0</v>
      </c>
      <c r="F8" s="174">
        <v>120182.40000000001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84" t="s">
        <v>1179</v>
      </c>
      <c r="C9" s="482">
        <v>3746106</v>
      </c>
      <c r="D9" s="174">
        <v>97250.982400000008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50201.38240000001</v>
      </c>
      <c r="K9" s="174">
        <v>0</v>
      </c>
      <c r="L9" s="174">
        <v>0</v>
      </c>
      <c r="M9" s="174">
        <v>0</v>
      </c>
    </row>
    <row r="10" spans="2:13" x14ac:dyDescent="0.25">
      <c r="B10" s="484" t="s">
        <v>1984</v>
      </c>
      <c r="C10" s="482">
        <v>9000646</v>
      </c>
      <c r="D10" s="174">
        <v>75000</v>
      </c>
      <c r="E10" s="174">
        <v>0</v>
      </c>
      <c r="F10" s="174">
        <v>75000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s="484" t="s">
        <v>1933</v>
      </c>
      <c r="C11" s="482">
        <v>9000619</v>
      </c>
      <c r="D11" s="174">
        <v>9154.24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84" t="s">
        <v>1288</v>
      </c>
      <c r="C12" s="482">
        <v>3753501</v>
      </c>
      <c r="D12" s="174">
        <v>95472</v>
      </c>
      <c r="E12" s="174">
        <v>0</v>
      </c>
      <c r="F12" s="174">
        <v>46800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</row>
    <row r="13" spans="2:13" x14ac:dyDescent="0.25">
      <c r="B13" s="484" t="s">
        <v>1901</v>
      </c>
      <c r="C13" s="482">
        <v>9000244</v>
      </c>
      <c r="D13" s="174">
        <v>28186.080000000002</v>
      </c>
      <c r="E13" s="174">
        <v>0</v>
      </c>
      <c r="F13" s="174">
        <v>0</v>
      </c>
      <c r="G13" s="174">
        <v>0</v>
      </c>
      <c r="H13" s="174">
        <v>28186.080000000002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84" t="s">
        <v>1965</v>
      </c>
      <c r="C14" s="482">
        <v>9000633</v>
      </c>
      <c r="D14" s="174">
        <v>94553.48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84" t="s">
        <v>1696</v>
      </c>
      <c r="C15" s="482">
        <v>2023433</v>
      </c>
      <c r="D15" s="174">
        <v>64896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64896</v>
      </c>
      <c r="M15" s="174">
        <v>0</v>
      </c>
    </row>
    <row r="16" spans="2:13" x14ac:dyDescent="0.25">
      <c r="B16" s="484" t="s">
        <v>1724</v>
      </c>
      <c r="C16" s="482">
        <v>2023449</v>
      </c>
      <c r="D16" s="174">
        <v>54080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</row>
    <row r="17" spans="2:13" x14ac:dyDescent="0.25">
      <c r="B17" s="484" t="s">
        <v>1967</v>
      </c>
      <c r="C17" s="482">
        <v>9000634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84" t="s">
        <v>516</v>
      </c>
      <c r="C18" s="482">
        <v>0</v>
      </c>
      <c r="D18" s="174">
        <v>114400</v>
      </c>
      <c r="E18" s="174">
        <v>0</v>
      </c>
      <c r="F18" s="174">
        <v>0</v>
      </c>
      <c r="G18" s="174">
        <v>0</v>
      </c>
      <c r="H18" s="174">
        <v>57200</v>
      </c>
      <c r="I18" s="174">
        <v>57200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84" t="s">
        <v>517</v>
      </c>
      <c r="C19" s="482">
        <v>0</v>
      </c>
      <c r="D19" s="174">
        <v>130000</v>
      </c>
      <c r="E19" s="174">
        <v>0</v>
      </c>
      <c r="F19" s="174">
        <v>0</v>
      </c>
      <c r="G19" s="174">
        <v>0</v>
      </c>
      <c r="H19" s="174">
        <v>65000</v>
      </c>
      <c r="I19" s="174">
        <v>65000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s="484" t="s">
        <v>1286</v>
      </c>
      <c r="C20" s="482">
        <v>3753499</v>
      </c>
      <c r="D20" s="174">
        <v>123052.8</v>
      </c>
      <c r="E20" s="174">
        <v>0</v>
      </c>
      <c r="F20" s="174">
        <v>60320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84" t="s">
        <v>1290</v>
      </c>
      <c r="C21" s="482">
        <v>3753506</v>
      </c>
      <c r="D21" s="174">
        <v>125465.60000000001</v>
      </c>
      <c r="E21" s="174">
        <v>0</v>
      </c>
      <c r="F21" s="174">
        <v>0</v>
      </c>
      <c r="G21" s="174">
        <v>62732.800000000003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</row>
    <row r="22" spans="2:13" x14ac:dyDescent="0.25">
      <c r="B22" s="484" t="s">
        <v>1731</v>
      </c>
      <c r="C22" s="482">
        <v>2023455</v>
      </c>
      <c r="D22" s="174">
        <v>37856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</row>
    <row r="23" spans="2:13" x14ac:dyDescent="0.25">
      <c r="B23" s="484" t="s">
        <v>1688</v>
      </c>
      <c r="C23" s="482">
        <v>2023429</v>
      </c>
      <c r="D23" s="174">
        <v>37910.080000000002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37910.080000000002</v>
      </c>
      <c r="L23" s="174">
        <v>0</v>
      </c>
      <c r="M23" s="174">
        <v>0</v>
      </c>
    </row>
    <row r="24" spans="2:13" x14ac:dyDescent="0.25">
      <c r="B24" s="484" t="s">
        <v>1676</v>
      </c>
      <c r="C24" s="482">
        <v>2023425</v>
      </c>
      <c r="D24" s="174">
        <v>26715.52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26715.52</v>
      </c>
      <c r="K24" s="174">
        <v>0</v>
      </c>
      <c r="L24" s="174">
        <v>0</v>
      </c>
      <c r="M24" s="174">
        <v>0</v>
      </c>
    </row>
    <row r="25" spans="2:13" x14ac:dyDescent="0.25">
      <c r="B25" s="484" t="s">
        <v>1976</v>
      </c>
      <c r="C25" s="482">
        <v>9000639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s="484" t="s">
        <v>1978</v>
      </c>
      <c r="C26" s="482">
        <v>9000640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s="484" t="s">
        <v>1576</v>
      </c>
      <c r="C27" s="482">
        <v>2023346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s="484" t="s">
        <v>1579</v>
      </c>
      <c r="C28" s="482">
        <v>2023347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s="484" t="s">
        <v>1581</v>
      </c>
      <c r="C29" s="482">
        <v>2023348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</row>
    <row r="30" spans="2:13" x14ac:dyDescent="0.25">
      <c r="B30" s="484" t="s">
        <v>1583</v>
      </c>
      <c r="C30" s="482">
        <v>2023349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</row>
    <row r="31" spans="2:13" x14ac:dyDescent="0.25">
      <c r="B31" s="484" t="s">
        <v>1585</v>
      </c>
      <c r="C31" s="482">
        <v>2023350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</row>
    <row r="32" spans="2:13" x14ac:dyDescent="0.25">
      <c r="B32" s="484" t="s">
        <v>1587</v>
      </c>
      <c r="C32" s="482">
        <v>2023351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</row>
    <row r="33" spans="2:13" x14ac:dyDescent="0.25">
      <c r="B33" s="484" t="s">
        <v>1589</v>
      </c>
      <c r="C33" s="482">
        <v>2023352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</row>
    <row r="34" spans="2:13" x14ac:dyDescent="0.25">
      <c r="B34" s="484" t="s">
        <v>1591</v>
      </c>
      <c r="C34" s="482">
        <v>2023353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</row>
    <row r="35" spans="2:13" x14ac:dyDescent="0.25">
      <c r="B35" s="484" t="s">
        <v>1593</v>
      </c>
      <c r="C35" s="482">
        <v>2023354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</row>
    <row r="36" spans="2:13" x14ac:dyDescent="0.25">
      <c r="B36" s="484" t="s">
        <v>1595</v>
      </c>
      <c r="C36" s="482">
        <v>2023355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</row>
    <row r="37" spans="2:13" x14ac:dyDescent="0.25">
      <c r="B37" s="484" t="s">
        <v>1597</v>
      </c>
      <c r="C37" s="482">
        <v>2023356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</row>
    <row r="38" spans="2:13" x14ac:dyDescent="0.25">
      <c r="B38" s="484" t="s">
        <v>1599</v>
      </c>
      <c r="C38" s="482">
        <v>2023357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</row>
    <row r="39" spans="2:13" x14ac:dyDescent="0.25">
      <c r="B39" s="484" t="s">
        <v>1601</v>
      </c>
      <c r="C39" s="482">
        <v>2023358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</row>
    <row r="40" spans="2:13" x14ac:dyDescent="0.25">
      <c r="B40" s="484" t="s">
        <v>1603</v>
      </c>
      <c r="C40" s="482">
        <v>2023359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</row>
    <row r="41" spans="2:13" x14ac:dyDescent="0.25">
      <c r="B41" s="484" t="s">
        <v>1982</v>
      </c>
      <c r="C41" s="482">
        <v>9000643</v>
      </c>
      <c r="D41" s="174">
        <v>57717.33</v>
      </c>
      <c r="E41" s="174">
        <v>0</v>
      </c>
      <c r="F41" s="174">
        <v>50000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</row>
    <row r="42" spans="2:13" x14ac:dyDescent="0.25">
      <c r="B42" s="484" t="s">
        <v>1980</v>
      </c>
      <c r="C42" s="482">
        <v>9000641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</row>
    <row r="43" spans="2:13" x14ac:dyDescent="0.25">
      <c r="B43" s="484" t="s">
        <v>1969</v>
      </c>
      <c r="C43" s="482">
        <v>9000636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</row>
    <row r="44" spans="2:13" x14ac:dyDescent="0.25">
      <c r="B44" s="484" t="s">
        <v>1312</v>
      </c>
      <c r="C44" s="482">
        <v>1810265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</row>
    <row r="45" spans="2:13" x14ac:dyDescent="0.25">
      <c r="B45" s="484" t="s">
        <v>1908</v>
      </c>
      <c r="C45" s="482">
        <v>9000250</v>
      </c>
      <c r="D45" s="174">
        <v>624000</v>
      </c>
      <c r="E45" s="174">
        <v>0</v>
      </c>
      <c r="F45" s="174">
        <v>0</v>
      </c>
      <c r="G45" s="174">
        <v>208000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208000</v>
      </c>
    </row>
    <row r="46" spans="2:13" x14ac:dyDescent="0.25">
      <c r="B46" s="484" t="s">
        <v>1269</v>
      </c>
      <c r="C46" s="482">
        <v>3753466</v>
      </c>
      <c r="D46" s="174">
        <v>750614.32000000007</v>
      </c>
      <c r="E46" s="174">
        <v>0</v>
      </c>
      <c r="F46" s="174">
        <v>365000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</row>
    <row r="47" spans="2:13" x14ac:dyDescent="0.25">
      <c r="B47" s="484" t="s">
        <v>1272</v>
      </c>
      <c r="C47" s="482">
        <v>3753468</v>
      </c>
      <c r="D47" s="174">
        <v>760614.32000000007</v>
      </c>
      <c r="E47" s="174">
        <v>0</v>
      </c>
      <c r="F47" s="174">
        <v>375000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</row>
    <row r="48" spans="2:13" x14ac:dyDescent="0.25">
      <c r="B48" s="484" t="s">
        <v>522</v>
      </c>
      <c r="C48" s="482">
        <v>0</v>
      </c>
      <c r="D48" s="174">
        <v>36400</v>
      </c>
      <c r="E48" s="174">
        <v>0</v>
      </c>
      <c r="F48" s="174">
        <v>0</v>
      </c>
      <c r="G48" s="174">
        <v>36400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</row>
    <row r="49" spans="2:13" x14ac:dyDescent="0.25">
      <c r="B49" s="484" t="s">
        <v>526</v>
      </c>
      <c r="C49" s="482">
        <v>0</v>
      </c>
      <c r="D49" s="174">
        <v>54080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54080</v>
      </c>
      <c r="M49" s="174">
        <v>0</v>
      </c>
    </row>
    <row r="50" spans="2:13" x14ac:dyDescent="0.25">
      <c r="B50" s="484" t="s">
        <v>1301</v>
      </c>
      <c r="C50" s="482">
        <v>3753513</v>
      </c>
      <c r="D50" s="174">
        <v>259584</v>
      </c>
      <c r="E50" s="174">
        <v>0</v>
      </c>
      <c r="F50" s="174">
        <v>0</v>
      </c>
      <c r="G50" s="174">
        <v>0</v>
      </c>
      <c r="H50" s="174">
        <v>129792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</row>
    <row r="51" spans="2:13" x14ac:dyDescent="0.25">
      <c r="B51" s="484" t="s">
        <v>1928</v>
      </c>
      <c r="C51" s="482">
        <v>9000616</v>
      </c>
      <c r="D51" s="174">
        <v>40903.81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</row>
    <row r="52" spans="2:13" x14ac:dyDescent="0.25">
      <c r="B52" s="484" t="s">
        <v>1736</v>
      </c>
      <c r="C52" s="482">
        <v>2023459</v>
      </c>
      <c r="D52" s="174">
        <v>117461.76000000001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</row>
    <row r="53" spans="2:13" x14ac:dyDescent="0.25">
      <c r="B53" s="484" t="s">
        <v>488</v>
      </c>
      <c r="C53" s="482">
        <v>0</v>
      </c>
      <c r="D53" s="174">
        <v>72800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72800</v>
      </c>
      <c r="K53" s="174">
        <v>0</v>
      </c>
      <c r="L53" s="174">
        <v>0</v>
      </c>
      <c r="M53" s="174">
        <v>0</v>
      </c>
    </row>
    <row r="54" spans="2:13" x14ac:dyDescent="0.25">
      <c r="B54" s="484" t="s">
        <v>501</v>
      </c>
      <c r="C54" s="482">
        <v>1221074</v>
      </c>
      <c r="D54" s="174">
        <v>1138000</v>
      </c>
      <c r="E54" s="174">
        <v>0</v>
      </c>
      <c r="F54" s="174">
        <v>150000</v>
      </c>
      <c r="G54" s="174">
        <v>182000</v>
      </c>
      <c r="H54" s="174">
        <v>286000</v>
      </c>
      <c r="I54" s="174">
        <v>208000</v>
      </c>
      <c r="J54" s="174">
        <v>208000</v>
      </c>
      <c r="K54" s="174">
        <v>104000</v>
      </c>
      <c r="L54" s="174">
        <v>0</v>
      </c>
      <c r="M54" s="174">
        <v>0</v>
      </c>
    </row>
    <row r="55" spans="2:13" x14ac:dyDescent="0.25">
      <c r="B55" s="484" t="s">
        <v>1738</v>
      </c>
      <c r="C55" s="482">
        <v>2023460</v>
      </c>
      <c r="D55" s="174">
        <v>62732.800000000003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62732.800000000003</v>
      </c>
      <c r="L55" s="174">
        <v>0</v>
      </c>
      <c r="M55" s="174">
        <v>0</v>
      </c>
    </row>
    <row r="56" spans="2:13" x14ac:dyDescent="0.25">
      <c r="B56" s="484" t="s">
        <v>1740</v>
      </c>
      <c r="C56" s="482">
        <v>2023461</v>
      </c>
      <c r="D56" s="174">
        <v>62732.800000000003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</row>
    <row r="57" spans="2:13" x14ac:dyDescent="0.25">
      <c r="B57" s="484" t="s">
        <v>528</v>
      </c>
      <c r="C57" s="482">
        <v>0</v>
      </c>
      <c r="D57" s="174">
        <v>179400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179400</v>
      </c>
      <c r="K57" s="174">
        <v>0</v>
      </c>
      <c r="L57" s="174">
        <v>0</v>
      </c>
      <c r="M57" s="174">
        <v>0</v>
      </c>
    </row>
    <row r="58" spans="2:13" x14ac:dyDescent="0.25">
      <c r="B58" s="484" t="s">
        <v>1742</v>
      </c>
      <c r="C58" s="482">
        <v>2023462</v>
      </c>
      <c r="D58" s="174">
        <v>81877.12000000001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</row>
    <row r="59" spans="2:13" x14ac:dyDescent="0.25">
      <c r="B59" s="484" t="s">
        <v>1284</v>
      </c>
      <c r="C59" s="482">
        <v>3753497</v>
      </c>
      <c r="D59" s="174">
        <v>44553.600000000006</v>
      </c>
      <c r="E59" s="174">
        <v>0</v>
      </c>
      <c r="F59" s="174">
        <v>21840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</row>
    <row r="60" spans="2:13" x14ac:dyDescent="0.25">
      <c r="B60" s="484" t="s">
        <v>1282</v>
      </c>
      <c r="C60" s="482">
        <v>3753495</v>
      </c>
      <c r="D60" s="174">
        <v>21216</v>
      </c>
      <c r="E60" s="174">
        <v>0</v>
      </c>
      <c r="F60" s="174">
        <v>10400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</row>
    <row r="61" spans="2:13" x14ac:dyDescent="0.25">
      <c r="B61" s="484" t="s">
        <v>1744</v>
      </c>
      <c r="C61" s="482">
        <v>2023463</v>
      </c>
      <c r="D61" s="174">
        <v>117461.76000000001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</row>
    <row r="62" spans="2:13" x14ac:dyDescent="0.25">
      <c r="B62" s="484" t="s">
        <v>1294</v>
      </c>
      <c r="C62" s="482">
        <v>3753512</v>
      </c>
      <c r="D62" s="174">
        <v>102752</v>
      </c>
      <c r="E62" s="174">
        <v>0</v>
      </c>
      <c r="F62" s="174">
        <v>0</v>
      </c>
      <c r="G62" s="174">
        <v>0</v>
      </c>
      <c r="H62" s="174">
        <v>51376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</row>
    <row r="63" spans="2:13" x14ac:dyDescent="0.25">
      <c r="B63" s="484" t="s">
        <v>137</v>
      </c>
      <c r="C63" s="482">
        <v>1140016</v>
      </c>
      <c r="D63" s="174">
        <v>45000</v>
      </c>
      <c r="E63" s="174"/>
      <c r="F63" s="174">
        <v>45000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</row>
    <row r="64" spans="2:13" x14ac:dyDescent="0.25">
      <c r="B64" s="484" t="s">
        <v>139</v>
      </c>
      <c r="C64" s="482">
        <v>1140017</v>
      </c>
      <c r="D64" s="174">
        <v>45000</v>
      </c>
      <c r="E64" s="174"/>
      <c r="F64" s="174">
        <v>45000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</row>
    <row r="65" spans="2:13" x14ac:dyDescent="0.25">
      <c r="B65" s="484" t="s">
        <v>782</v>
      </c>
      <c r="C65" s="482">
        <v>1210608</v>
      </c>
      <c r="D65" s="174">
        <v>183984.94399999999</v>
      </c>
      <c r="E65" s="174">
        <v>0</v>
      </c>
      <c r="F65" s="174">
        <v>183984.94399999999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</row>
    <row r="66" spans="2:13" x14ac:dyDescent="0.25">
      <c r="B66" s="484" t="s">
        <v>1910</v>
      </c>
      <c r="C66" s="482">
        <v>9000514</v>
      </c>
      <c r="D66" s="174">
        <v>46800</v>
      </c>
      <c r="E66" s="174">
        <v>0</v>
      </c>
      <c r="F66" s="174">
        <v>0</v>
      </c>
      <c r="G66" s="174">
        <v>0</v>
      </c>
      <c r="H66" s="174">
        <v>15600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</row>
    <row r="67" spans="2:13" x14ac:dyDescent="0.25">
      <c r="B67" s="484" t="s">
        <v>1746</v>
      </c>
      <c r="C67" s="482">
        <v>2023464</v>
      </c>
      <c r="D67" s="174">
        <v>42506.880000000005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</row>
    <row r="68" spans="2:13" x14ac:dyDescent="0.25">
      <c r="B68" s="484" t="s">
        <v>1750</v>
      </c>
      <c r="C68" s="482">
        <v>2023465</v>
      </c>
      <c r="D68" s="174">
        <v>93353.52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</row>
    <row r="69" spans="2:13" x14ac:dyDescent="0.25">
      <c r="B69" s="484" t="s">
        <v>1881</v>
      </c>
      <c r="C69" s="482">
        <v>9000225</v>
      </c>
      <c r="D69" s="174">
        <v>25704</v>
      </c>
      <c r="E69" s="174">
        <v>0</v>
      </c>
      <c r="F69" s="174">
        <v>25704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</row>
    <row r="70" spans="2:13" x14ac:dyDescent="0.25">
      <c r="B70" s="484" t="s">
        <v>1170</v>
      </c>
      <c r="C70" s="482">
        <v>2023466</v>
      </c>
      <c r="D70" s="174">
        <v>926714.88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</row>
    <row r="71" spans="2:13" x14ac:dyDescent="0.25">
      <c r="B71" s="484" t="s">
        <v>1164</v>
      </c>
      <c r="C71" s="482">
        <v>1710001</v>
      </c>
      <c r="D71" s="174">
        <v>165184</v>
      </c>
      <c r="E71" s="174">
        <v>0</v>
      </c>
      <c r="F71" s="174">
        <v>165184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</row>
    <row r="72" spans="2:13" x14ac:dyDescent="0.25">
      <c r="B72" s="484" t="s">
        <v>1921</v>
      </c>
      <c r="C72" s="482">
        <v>9000611</v>
      </c>
      <c r="D72" s="174">
        <v>25500</v>
      </c>
      <c r="E72" s="174">
        <v>0</v>
      </c>
      <c r="F72" s="174">
        <v>25500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</row>
    <row r="73" spans="2:13" x14ac:dyDescent="0.25">
      <c r="B73" s="484" t="s">
        <v>1083</v>
      </c>
      <c r="C73" s="482">
        <v>3593469</v>
      </c>
      <c r="D73" s="174">
        <v>155355.20000000001</v>
      </c>
      <c r="E73" s="174">
        <v>0</v>
      </c>
      <c r="F73" s="174">
        <v>77677.600000000006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</row>
    <row r="74" spans="2:13" x14ac:dyDescent="0.25">
      <c r="B74" s="484" t="s">
        <v>1903</v>
      </c>
      <c r="C74" s="482">
        <v>9000245</v>
      </c>
      <c r="D74" s="174">
        <v>29313.440000000002</v>
      </c>
      <c r="E74" s="174">
        <v>0</v>
      </c>
      <c r="F74" s="174">
        <v>0</v>
      </c>
      <c r="G74" s="174">
        <v>0</v>
      </c>
      <c r="H74" s="174">
        <v>29313.440000000002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</row>
    <row r="75" spans="2:13" x14ac:dyDescent="0.25">
      <c r="B75" s="484" t="s">
        <v>1707</v>
      </c>
      <c r="C75" s="482">
        <v>2023438</v>
      </c>
      <c r="D75" s="174">
        <v>36774.400000000001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36774.400000000001</v>
      </c>
    </row>
    <row r="76" spans="2:13" x14ac:dyDescent="0.25">
      <c r="B76" s="484" t="s">
        <v>1681</v>
      </c>
      <c r="C76" s="482">
        <v>2023426</v>
      </c>
      <c r="D76" s="174">
        <v>47590.400000000001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23795.200000000001</v>
      </c>
      <c r="L76" s="174">
        <v>0</v>
      </c>
      <c r="M76" s="174">
        <v>0</v>
      </c>
    </row>
    <row r="77" spans="2:13" x14ac:dyDescent="0.25">
      <c r="B77" s="484" t="s">
        <v>755</v>
      </c>
      <c r="C77" s="482">
        <v>3234055</v>
      </c>
      <c r="D77" s="174">
        <v>120520.4</v>
      </c>
      <c r="E77" s="174">
        <v>0</v>
      </c>
      <c r="F77" s="174">
        <v>61032.4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</row>
    <row r="78" spans="2:13" x14ac:dyDescent="0.25">
      <c r="B78" s="484" t="s">
        <v>1699</v>
      </c>
      <c r="C78" s="482">
        <v>2023434</v>
      </c>
      <c r="D78" s="174">
        <v>83824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83824</v>
      </c>
    </row>
    <row r="79" spans="2:13" x14ac:dyDescent="0.25">
      <c r="B79" s="484" t="s">
        <v>1280</v>
      </c>
      <c r="C79" s="482">
        <v>3753500</v>
      </c>
      <c r="D79" s="174">
        <v>99507.199999999997</v>
      </c>
      <c r="E79" s="174">
        <v>0</v>
      </c>
      <c r="F79" s="174">
        <v>0</v>
      </c>
      <c r="G79" s="174">
        <v>49753.599999999999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</row>
    <row r="80" spans="2:13" x14ac:dyDescent="0.25">
      <c r="B80" s="484" t="s">
        <v>832</v>
      </c>
      <c r="C80" s="482">
        <v>5257516</v>
      </c>
      <c r="D80" s="174">
        <v>653688</v>
      </c>
      <c r="E80" s="174">
        <v>0</v>
      </c>
      <c r="F80" s="174">
        <v>225000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234000</v>
      </c>
    </row>
    <row r="81" spans="2:13" x14ac:dyDescent="0.25">
      <c r="B81" s="484" t="s">
        <v>1278</v>
      </c>
      <c r="C81" s="482">
        <v>3753498</v>
      </c>
      <c r="D81" s="174">
        <v>99507.199999999997</v>
      </c>
      <c r="E81" s="174">
        <v>0</v>
      </c>
      <c r="F81" s="174">
        <v>0</v>
      </c>
      <c r="G81" s="174">
        <v>49753.599999999999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</row>
    <row r="82" spans="2:13" x14ac:dyDescent="0.25">
      <c r="B82" s="484" t="s">
        <v>1701</v>
      </c>
      <c r="C82" s="482">
        <v>2023435</v>
      </c>
      <c r="D82" s="174">
        <v>83824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83824</v>
      </c>
    </row>
    <row r="83" spans="2:13" x14ac:dyDescent="0.25">
      <c r="B83" s="484" t="s">
        <v>1703</v>
      </c>
      <c r="C83" s="482">
        <v>2023436</v>
      </c>
      <c r="D83" s="174">
        <v>83824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83824</v>
      </c>
    </row>
    <row r="84" spans="2:13" x14ac:dyDescent="0.25">
      <c r="B84" s="484" t="s">
        <v>1292</v>
      </c>
      <c r="C84" s="482">
        <v>3753510</v>
      </c>
      <c r="D84" s="174">
        <v>99507.199999999997</v>
      </c>
      <c r="E84" s="174">
        <v>0</v>
      </c>
      <c r="F84" s="174">
        <v>0</v>
      </c>
      <c r="G84" s="174">
        <v>0</v>
      </c>
      <c r="H84" s="174">
        <v>49753.599999999999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</row>
    <row r="85" spans="2:13" x14ac:dyDescent="0.25">
      <c r="B85" s="484" t="s">
        <v>1674</v>
      </c>
      <c r="C85" s="482">
        <v>2023424</v>
      </c>
      <c r="D85" s="174">
        <v>54620.800000000003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</row>
    <row r="86" spans="2:13" x14ac:dyDescent="0.25">
      <c r="B86" s="484" t="s">
        <v>1684</v>
      </c>
      <c r="C86" s="482">
        <v>4046922</v>
      </c>
      <c r="D86" s="174">
        <v>103400.96000000001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51700.480000000003</v>
      </c>
      <c r="L86" s="174">
        <v>0</v>
      </c>
      <c r="M86" s="174">
        <v>0</v>
      </c>
    </row>
    <row r="87" spans="2:13" x14ac:dyDescent="0.25">
      <c r="B87" s="484" t="s">
        <v>1686</v>
      </c>
      <c r="C87" s="482">
        <v>4046924</v>
      </c>
      <c r="D87" s="174">
        <v>103400.96000000001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51700.480000000003</v>
      </c>
      <c r="L87" s="174">
        <v>0</v>
      </c>
      <c r="M87" s="174">
        <v>0</v>
      </c>
    </row>
    <row r="88" spans="2:13" x14ac:dyDescent="0.25">
      <c r="B88" s="484" t="s">
        <v>1692</v>
      </c>
      <c r="C88" s="482">
        <v>4046929</v>
      </c>
      <c r="D88" s="174">
        <v>100805.12000000001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50402.560000000005</v>
      </c>
      <c r="M88" s="174">
        <v>0</v>
      </c>
    </row>
    <row r="89" spans="2:13" x14ac:dyDescent="0.25">
      <c r="B89" s="484" t="s">
        <v>1705</v>
      </c>
      <c r="C89" s="482">
        <v>2023437</v>
      </c>
      <c r="D89" s="174">
        <v>83824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83824</v>
      </c>
    </row>
    <row r="90" spans="2:13" x14ac:dyDescent="0.25">
      <c r="B90" s="484" t="s">
        <v>1709</v>
      </c>
      <c r="C90" s="482">
        <v>2023439</v>
      </c>
      <c r="D90" s="174">
        <v>49753.599999999999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49753.599999999999</v>
      </c>
    </row>
    <row r="91" spans="2:13" x14ac:dyDescent="0.25">
      <c r="B91" s="484" t="s">
        <v>1672</v>
      </c>
      <c r="C91" s="482">
        <v>2023423</v>
      </c>
      <c r="D91" s="174">
        <v>54620.800000000003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54620.800000000003</v>
      </c>
      <c r="K91" s="174">
        <v>0</v>
      </c>
      <c r="L91" s="174">
        <v>0</v>
      </c>
      <c r="M91" s="174">
        <v>0</v>
      </c>
    </row>
    <row r="92" spans="2:13" x14ac:dyDescent="0.25">
      <c r="B92" s="484" t="s">
        <v>1276</v>
      </c>
      <c r="C92" s="482">
        <v>3753496</v>
      </c>
      <c r="D92" s="174">
        <v>605696</v>
      </c>
      <c r="E92" s="174">
        <v>0</v>
      </c>
      <c r="F92" s="174">
        <v>0</v>
      </c>
      <c r="G92" s="174">
        <v>302848</v>
      </c>
      <c r="H92" s="174">
        <v>0</v>
      </c>
      <c r="I92" s="174">
        <v>0</v>
      </c>
      <c r="J92" s="174">
        <v>0</v>
      </c>
      <c r="K92" s="174">
        <v>0</v>
      </c>
      <c r="L92" s="174">
        <v>0</v>
      </c>
      <c r="M92" s="174">
        <v>0</v>
      </c>
    </row>
    <row r="93" spans="2:13" x14ac:dyDescent="0.25">
      <c r="B93" s="484" t="s">
        <v>1670</v>
      </c>
      <c r="C93" s="482">
        <v>4046916</v>
      </c>
      <c r="D93" s="174">
        <v>605696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302848</v>
      </c>
      <c r="K93" s="174">
        <v>0</v>
      </c>
      <c r="L93" s="174">
        <v>0</v>
      </c>
      <c r="M93" s="174">
        <v>0</v>
      </c>
    </row>
    <row r="94" spans="2:13" x14ac:dyDescent="0.25">
      <c r="B94" s="484" t="s">
        <v>1690</v>
      </c>
      <c r="C94" s="482">
        <v>4046927</v>
      </c>
      <c r="D94" s="174">
        <v>605696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302848</v>
      </c>
      <c r="M94" s="174">
        <v>0</v>
      </c>
    </row>
    <row r="95" spans="2:13" x14ac:dyDescent="0.25">
      <c r="B95" s="484" t="s">
        <v>1694</v>
      </c>
      <c r="C95" s="482">
        <v>4046931</v>
      </c>
      <c r="D95" s="174">
        <v>105996.8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52998.400000000001</v>
      </c>
      <c r="M95" s="174">
        <v>0</v>
      </c>
    </row>
    <row r="96" spans="2:13" x14ac:dyDescent="0.25">
      <c r="B96" s="484" t="s">
        <v>862</v>
      </c>
      <c r="C96" s="482">
        <v>3234131</v>
      </c>
      <c r="D96" s="174">
        <v>118976</v>
      </c>
      <c r="E96" s="174">
        <v>0</v>
      </c>
      <c r="F96" s="174">
        <v>0</v>
      </c>
      <c r="G96" s="174">
        <v>0</v>
      </c>
      <c r="H96" s="174">
        <v>59488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</row>
    <row r="97" spans="2:13" x14ac:dyDescent="0.25">
      <c r="B97" s="484" t="s">
        <v>1943</v>
      </c>
      <c r="C97" s="482">
        <v>9000624</v>
      </c>
      <c r="D97" s="174">
        <v>93594.849919999993</v>
      </c>
      <c r="E97" s="174">
        <v>0</v>
      </c>
      <c r="F97" s="174">
        <v>0</v>
      </c>
      <c r="G97" s="174">
        <v>93594.849919999993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</row>
    <row r="98" spans="2:13" x14ac:dyDescent="0.25">
      <c r="B98" s="484" t="s">
        <v>1917</v>
      </c>
      <c r="C98" s="482">
        <v>9000625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</row>
    <row r="99" spans="2:13" x14ac:dyDescent="0.25">
      <c r="B99" s="484" t="s">
        <v>503</v>
      </c>
      <c r="C99" s="482">
        <v>0</v>
      </c>
      <c r="D99" s="174">
        <v>52000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0</v>
      </c>
      <c r="K99" s="174">
        <v>0</v>
      </c>
      <c r="L99" s="174">
        <v>52000</v>
      </c>
      <c r="M99" s="174">
        <v>0</v>
      </c>
    </row>
    <row r="100" spans="2:13" x14ac:dyDescent="0.25">
      <c r="B100" s="484" t="s">
        <v>936</v>
      </c>
      <c r="C100" s="482">
        <v>1221073</v>
      </c>
      <c r="D100" s="174">
        <v>50000</v>
      </c>
      <c r="E100" s="174">
        <v>0</v>
      </c>
      <c r="F100" s="174">
        <v>50000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</row>
    <row r="101" spans="2:13" x14ac:dyDescent="0.25">
      <c r="B101" s="484" t="s">
        <v>1924</v>
      </c>
      <c r="C101" s="482">
        <v>9000612</v>
      </c>
      <c r="D101" s="174">
        <v>178995.82272</v>
      </c>
      <c r="E101" s="174">
        <v>0</v>
      </c>
      <c r="F101" s="174">
        <v>0</v>
      </c>
      <c r="G101" s="174">
        <v>59665.274239999999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59665.274239999999</v>
      </c>
    </row>
    <row r="102" spans="2:13" x14ac:dyDescent="0.25">
      <c r="B102" s="484" t="s">
        <v>1926</v>
      </c>
      <c r="C102" s="482">
        <v>9000613</v>
      </c>
      <c r="D102" s="174">
        <v>178995.82272</v>
      </c>
      <c r="E102" s="174">
        <v>0</v>
      </c>
      <c r="F102" s="174">
        <v>0</v>
      </c>
      <c r="G102" s="174">
        <v>59665.274239999999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59665.274239999999</v>
      </c>
    </row>
    <row r="103" spans="2:13" x14ac:dyDescent="0.25">
      <c r="B103" s="484" t="s">
        <v>508</v>
      </c>
      <c r="C103" s="482">
        <v>0</v>
      </c>
      <c r="D103" s="174">
        <v>624000</v>
      </c>
      <c r="E103" s="174">
        <v>0</v>
      </c>
      <c r="F103" s="174">
        <v>0</v>
      </c>
      <c r="G103" s="174">
        <v>0</v>
      </c>
      <c r="H103" s="174">
        <v>0</v>
      </c>
      <c r="I103" s="174">
        <v>312000</v>
      </c>
      <c r="J103" s="174">
        <v>156000</v>
      </c>
      <c r="K103" s="174">
        <v>156000</v>
      </c>
      <c r="L103" s="174">
        <v>0</v>
      </c>
      <c r="M103" s="174">
        <v>0</v>
      </c>
    </row>
    <row r="104" spans="2:13" x14ac:dyDescent="0.25">
      <c r="B104" s="484" t="s">
        <v>703</v>
      </c>
      <c r="C104" s="482">
        <v>1210286</v>
      </c>
      <c r="D104" s="174">
        <v>309107</v>
      </c>
      <c r="E104" s="174">
        <v>0</v>
      </c>
      <c r="F104" s="174">
        <v>309107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</row>
    <row r="105" spans="2:13" x14ac:dyDescent="0.25">
      <c r="B105" s="484" t="s">
        <v>1666</v>
      </c>
      <c r="C105" s="482">
        <v>4046912</v>
      </c>
      <c r="D105" s="174">
        <v>75712</v>
      </c>
      <c r="E105" s="174">
        <v>0</v>
      </c>
      <c r="F105" s="174">
        <v>0</v>
      </c>
      <c r="G105" s="174">
        <v>0</v>
      </c>
      <c r="H105" s="174">
        <v>0</v>
      </c>
      <c r="I105" s="174">
        <v>37856</v>
      </c>
      <c r="J105" s="174">
        <v>0</v>
      </c>
      <c r="K105" s="174">
        <v>0</v>
      </c>
      <c r="L105" s="174">
        <v>0</v>
      </c>
      <c r="M105" s="174">
        <v>0</v>
      </c>
    </row>
    <row r="106" spans="2:13" x14ac:dyDescent="0.25">
      <c r="B106" s="484" t="s">
        <v>1892</v>
      </c>
      <c r="C106" s="482">
        <v>9000240</v>
      </c>
      <c r="D106" s="174">
        <v>75757.209999999992</v>
      </c>
      <c r="E106" s="174">
        <v>0</v>
      </c>
      <c r="F106" s="174">
        <v>53461</v>
      </c>
      <c r="G106" s="174">
        <v>0</v>
      </c>
      <c r="H106" s="174">
        <v>0</v>
      </c>
      <c r="I106" s="174">
        <v>0</v>
      </c>
      <c r="J106" s="174">
        <v>0</v>
      </c>
      <c r="K106" s="174">
        <v>0</v>
      </c>
      <c r="L106" s="174">
        <v>0</v>
      </c>
      <c r="M106" s="174">
        <v>0</v>
      </c>
    </row>
    <row r="107" spans="2:13" x14ac:dyDescent="0.25">
      <c r="B107" s="484" t="s">
        <v>1668</v>
      </c>
      <c r="C107" s="482">
        <v>4046914</v>
      </c>
      <c r="D107" s="174">
        <v>30284.799999999999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15142.4</v>
      </c>
      <c r="K107" s="174">
        <v>0</v>
      </c>
      <c r="L107" s="174">
        <v>0</v>
      </c>
      <c r="M107" s="174">
        <v>0</v>
      </c>
    </row>
    <row r="108" spans="2:13" x14ac:dyDescent="0.25">
      <c r="B108" s="484" t="s">
        <v>1296</v>
      </c>
      <c r="C108" s="482">
        <v>3753514</v>
      </c>
      <c r="D108" s="174">
        <v>77875.199999999997</v>
      </c>
      <c r="E108" s="174">
        <v>0</v>
      </c>
      <c r="F108" s="174">
        <v>0</v>
      </c>
      <c r="G108" s="174">
        <v>0</v>
      </c>
      <c r="H108" s="174">
        <v>38937.599999999999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</row>
    <row r="109" spans="2:13" x14ac:dyDescent="0.25">
      <c r="B109" s="484" t="s">
        <v>1947</v>
      </c>
      <c r="C109" s="482">
        <v>9000626</v>
      </c>
      <c r="D109" s="174">
        <v>0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</row>
    <row r="110" spans="2:13" x14ac:dyDescent="0.25">
      <c r="B110" s="484" t="s">
        <v>1940</v>
      </c>
      <c r="C110" s="482">
        <v>9000623</v>
      </c>
      <c r="D110" s="174">
        <v>374379.2</v>
      </c>
      <c r="E110" s="174">
        <v>0</v>
      </c>
      <c r="F110" s="174">
        <v>0</v>
      </c>
      <c r="G110" s="174">
        <v>0</v>
      </c>
      <c r="H110" s="174">
        <v>0</v>
      </c>
      <c r="I110" s="174">
        <v>187189.6</v>
      </c>
      <c r="J110" s="174">
        <v>0</v>
      </c>
      <c r="K110" s="174">
        <v>0</v>
      </c>
      <c r="L110" s="174">
        <v>0</v>
      </c>
      <c r="M110" s="174">
        <v>93594.8</v>
      </c>
    </row>
    <row r="111" spans="2:13" x14ac:dyDescent="0.25">
      <c r="B111" s="484" t="s">
        <v>1919</v>
      </c>
      <c r="C111" s="482">
        <v>9000628</v>
      </c>
      <c r="D111" s="174">
        <v>0</v>
      </c>
      <c r="E111" s="174">
        <v>0</v>
      </c>
      <c r="F111" s="17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4">
        <v>0</v>
      </c>
    </row>
    <row r="112" spans="2:13" x14ac:dyDescent="0.25">
      <c r="B112" s="484" t="s">
        <v>1983</v>
      </c>
      <c r="C112" s="482">
        <v>9000644</v>
      </c>
      <c r="D112" s="174">
        <v>25000</v>
      </c>
      <c r="E112" s="174"/>
      <c r="F112" s="174">
        <v>25000</v>
      </c>
      <c r="G112" s="174">
        <v>0</v>
      </c>
      <c r="H112" s="174"/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</row>
    <row r="113" spans="2:13" x14ac:dyDescent="0.25">
      <c r="B113" s="484" t="s">
        <v>510</v>
      </c>
      <c r="C113" s="482">
        <v>0</v>
      </c>
      <c r="D113" s="174">
        <v>104000</v>
      </c>
      <c r="E113" s="174">
        <v>0</v>
      </c>
      <c r="F113" s="174">
        <v>0</v>
      </c>
      <c r="G113" s="174">
        <v>104000</v>
      </c>
      <c r="H113" s="174">
        <v>0</v>
      </c>
      <c r="I113" s="174">
        <v>0</v>
      </c>
      <c r="J113" s="174">
        <v>0</v>
      </c>
      <c r="K113" s="174">
        <v>0</v>
      </c>
      <c r="L113" s="174">
        <v>0</v>
      </c>
      <c r="M113" s="174">
        <v>0</v>
      </c>
    </row>
    <row r="114" spans="2:13" x14ac:dyDescent="0.25">
      <c r="B114" s="484" t="s">
        <v>1905</v>
      </c>
      <c r="C114" s="482">
        <v>9000248</v>
      </c>
      <c r="D114" s="174">
        <v>52565.760000000002</v>
      </c>
      <c r="E114" s="174">
        <v>0</v>
      </c>
      <c r="F114" s="174">
        <v>0</v>
      </c>
      <c r="G114" s="174">
        <v>0</v>
      </c>
      <c r="H114" s="174">
        <v>52565.760000000002</v>
      </c>
      <c r="I114" s="174">
        <v>0</v>
      </c>
      <c r="J114" s="174">
        <v>0</v>
      </c>
      <c r="K114" s="174">
        <v>0</v>
      </c>
      <c r="L114" s="174">
        <v>0</v>
      </c>
      <c r="M114" s="174">
        <v>0</v>
      </c>
    </row>
    <row r="115" spans="2:13" x14ac:dyDescent="0.25">
      <c r="B115" s="484" t="s">
        <v>1955</v>
      </c>
      <c r="C115" s="482">
        <v>9000630</v>
      </c>
      <c r="D115" s="174">
        <v>200000</v>
      </c>
      <c r="E115" s="174">
        <v>0</v>
      </c>
      <c r="F115" s="174">
        <v>200000</v>
      </c>
      <c r="G115" s="174">
        <v>0</v>
      </c>
      <c r="H115" s="174">
        <v>0</v>
      </c>
      <c r="I115" s="174">
        <v>0</v>
      </c>
      <c r="J115" s="174">
        <v>0</v>
      </c>
      <c r="K115" s="174">
        <v>0</v>
      </c>
      <c r="L115" s="174">
        <v>0</v>
      </c>
      <c r="M115" s="174">
        <v>0</v>
      </c>
    </row>
    <row r="116" spans="2:13" x14ac:dyDescent="0.25">
      <c r="B116" s="484" t="s">
        <v>1755</v>
      </c>
      <c r="C116" s="482">
        <v>2023469</v>
      </c>
      <c r="D116" s="174">
        <v>58730.880000000005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</row>
    <row r="117" spans="2:13" x14ac:dyDescent="0.25">
      <c r="B117" s="484" t="s">
        <v>512</v>
      </c>
      <c r="C117" s="482">
        <v>0</v>
      </c>
      <c r="D117" s="174">
        <v>31200</v>
      </c>
      <c r="E117" s="174">
        <v>0</v>
      </c>
      <c r="F117" s="174">
        <v>0</v>
      </c>
      <c r="G117" s="174">
        <v>0</v>
      </c>
      <c r="H117" s="174">
        <v>0</v>
      </c>
      <c r="I117" s="174">
        <v>0</v>
      </c>
      <c r="J117" s="174">
        <v>31200</v>
      </c>
      <c r="K117" s="174">
        <v>0</v>
      </c>
      <c r="L117" s="174">
        <v>0</v>
      </c>
      <c r="M117" s="174">
        <v>0</v>
      </c>
    </row>
    <row r="118" spans="2:13" x14ac:dyDescent="0.25">
      <c r="B118" s="484" t="s">
        <v>1949</v>
      </c>
      <c r="C118" s="482">
        <v>9000627</v>
      </c>
      <c r="D118" s="174">
        <v>312000</v>
      </c>
      <c r="E118" s="174">
        <v>0</v>
      </c>
      <c r="F118" s="174">
        <v>0</v>
      </c>
      <c r="G118" s="174">
        <v>0</v>
      </c>
      <c r="H118" s="174">
        <v>104000</v>
      </c>
      <c r="I118" s="174">
        <v>0</v>
      </c>
      <c r="J118" s="174">
        <v>0</v>
      </c>
      <c r="K118" s="174">
        <v>0</v>
      </c>
      <c r="L118" s="174">
        <v>0</v>
      </c>
      <c r="M118" s="174">
        <v>0</v>
      </c>
    </row>
    <row r="119" spans="2:13" x14ac:dyDescent="0.25">
      <c r="B119" s="484" t="s">
        <v>514</v>
      </c>
      <c r="C119" s="482">
        <v>0</v>
      </c>
      <c r="D119" s="174">
        <v>104000</v>
      </c>
      <c r="E119" s="174">
        <v>0</v>
      </c>
      <c r="F119" s="174">
        <v>0</v>
      </c>
      <c r="G119" s="174">
        <v>104000</v>
      </c>
      <c r="H119" s="174">
        <v>0</v>
      </c>
      <c r="I119" s="174">
        <v>0</v>
      </c>
      <c r="J119" s="174">
        <v>0</v>
      </c>
      <c r="K119" s="174">
        <v>0</v>
      </c>
      <c r="L119" s="174">
        <v>0</v>
      </c>
      <c r="M119" s="174">
        <v>0</v>
      </c>
    </row>
    <row r="120" spans="2:13" x14ac:dyDescent="0.25">
      <c r="B120" s="484" t="s">
        <v>1952</v>
      </c>
      <c r="C120" s="482">
        <v>9000629</v>
      </c>
      <c r="D120" s="174">
        <v>210849.59999999998</v>
      </c>
      <c r="E120" s="174">
        <v>0</v>
      </c>
      <c r="F120" s="174">
        <v>0</v>
      </c>
      <c r="G120" s="174">
        <v>0</v>
      </c>
      <c r="H120" s="174">
        <v>70283.199999999997</v>
      </c>
      <c r="I120" s="174">
        <v>0</v>
      </c>
      <c r="J120" s="174">
        <v>0</v>
      </c>
      <c r="K120" s="174">
        <v>0</v>
      </c>
      <c r="L120" s="174">
        <v>0</v>
      </c>
      <c r="M120" s="174">
        <v>0</v>
      </c>
    </row>
    <row r="121" spans="2:13" x14ac:dyDescent="0.25">
      <c r="B121" s="484" t="s">
        <v>533</v>
      </c>
      <c r="C121" s="482">
        <v>0</v>
      </c>
      <c r="D121" s="174">
        <v>228800</v>
      </c>
      <c r="E121" s="174">
        <v>0</v>
      </c>
      <c r="F121" s="174">
        <v>0</v>
      </c>
      <c r="G121" s="174">
        <v>0</v>
      </c>
      <c r="H121" s="174">
        <v>0</v>
      </c>
      <c r="I121" s="174">
        <v>0</v>
      </c>
      <c r="J121" s="174">
        <v>0</v>
      </c>
      <c r="K121" s="174">
        <v>0</v>
      </c>
      <c r="L121" s="174">
        <v>228800</v>
      </c>
      <c r="M121" s="174">
        <v>0</v>
      </c>
    </row>
    <row r="122" spans="2:13" x14ac:dyDescent="0.25">
      <c r="B122" s="484" t="s">
        <v>1251</v>
      </c>
      <c r="C122" s="482">
        <v>2023470</v>
      </c>
      <c r="D122" s="174">
        <v>342072.64</v>
      </c>
      <c r="E122" s="174">
        <v>0</v>
      </c>
      <c r="F122" s="174">
        <v>0</v>
      </c>
      <c r="G122" s="174">
        <v>0</v>
      </c>
      <c r="H122" s="174">
        <v>0</v>
      </c>
      <c r="I122" s="174">
        <v>0</v>
      </c>
      <c r="J122" s="174">
        <v>0</v>
      </c>
      <c r="K122" s="174">
        <v>0</v>
      </c>
      <c r="L122" s="174">
        <v>0</v>
      </c>
      <c r="M122" s="174">
        <v>0</v>
      </c>
    </row>
    <row r="123" spans="2:13" x14ac:dyDescent="0.25">
      <c r="B123" s="484" t="s">
        <v>721</v>
      </c>
      <c r="C123" s="482">
        <v>3233908</v>
      </c>
      <c r="D123" s="174">
        <v>166537.28000000003</v>
      </c>
      <c r="E123" s="174">
        <v>0</v>
      </c>
      <c r="F123" s="174">
        <v>84335.680000000008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</row>
    <row r="124" spans="2:13" x14ac:dyDescent="0.25">
      <c r="B124" s="484" t="s">
        <v>764</v>
      </c>
      <c r="C124" s="482">
        <v>3234064</v>
      </c>
      <c r="D124" s="174">
        <v>118986.40000000001</v>
      </c>
      <c r="E124" s="174">
        <v>0</v>
      </c>
      <c r="F124" s="174">
        <v>60255.520000000004</v>
      </c>
      <c r="G124" s="174">
        <v>0</v>
      </c>
      <c r="H124" s="174">
        <v>0</v>
      </c>
      <c r="I124" s="174">
        <v>0</v>
      </c>
      <c r="J124" s="174">
        <v>0</v>
      </c>
      <c r="K124" s="174">
        <v>0</v>
      </c>
      <c r="L124" s="174">
        <v>0</v>
      </c>
      <c r="M124" s="174">
        <v>0</v>
      </c>
    </row>
    <row r="125" spans="2:13" x14ac:dyDescent="0.25">
      <c r="B125" s="484" t="s">
        <v>725</v>
      </c>
      <c r="C125" s="482">
        <v>3233911</v>
      </c>
      <c r="D125" s="174">
        <v>491046.36</v>
      </c>
      <c r="E125" s="174">
        <v>0</v>
      </c>
      <c r="F125" s="174">
        <v>240114</v>
      </c>
      <c r="G125" s="174">
        <v>0</v>
      </c>
      <c r="H125" s="174">
        <v>0</v>
      </c>
      <c r="I125" s="174">
        <v>0</v>
      </c>
      <c r="J125" s="174">
        <v>0</v>
      </c>
      <c r="K125" s="174">
        <v>0</v>
      </c>
      <c r="L125" s="174">
        <v>0</v>
      </c>
      <c r="M125" s="174">
        <v>0</v>
      </c>
    </row>
    <row r="126" spans="2:13" x14ac:dyDescent="0.25">
      <c r="B126" s="484" t="s">
        <v>1711</v>
      </c>
      <c r="C126" s="482">
        <v>2023440</v>
      </c>
      <c r="D126" s="174">
        <v>12979.2</v>
      </c>
      <c r="E126" s="174">
        <v>0</v>
      </c>
      <c r="F126" s="174">
        <v>0</v>
      </c>
      <c r="G126" s="174">
        <v>0</v>
      </c>
      <c r="H126" s="174">
        <v>0</v>
      </c>
      <c r="I126" s="174">
        <v>0</v>
      </c>
      <c r="J126" s="174">
        <v>0</v>
      </c>
      <c r="K126" s="174">
        <v>0</v>
      </c>
      <c r="L126" s="174">
        <v>0</v>
      </c>
      <c r="M126" s="174">
        <v>0</v>
      </c>
    </row>
    <row r="127" spans="2:13" x14ac:dyDescent="0.25">
      <c r="B127" s="484" t="s">
        <v>1299</v>
      </c>
      <c r="C127" s="482">
        <v>1730024</v>
      </c>
      <c r="D127" s="174">
        <v>36400</v>
      </c>
      <c r="E127" s="174">
        <v>0</v>
      </c>
      <c r="F127" s="174">
        <v>36400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</row>
    <row r="128" spans="2:13" x14ac:dyDescent="0.25">
      <c r="B128" s="484" t="s">
        <v>469</v>
      </c>
      <c r="C128" s="483">
        <v>46726779</v>
      </c>
      <c r="D128" s="174">
        <v>425494.80640000006</v>
      </c>
      <c r="E128" s="174">
        <v>0</v>
      </c>
      <c r="F128" s="174">
        <v>51000</v>
      </c>
      <c r="G128" s="174">
        <v>374494.80640000006</v>
      </c>
      <c r="H128" s="174">
        <v>0</v>
      </c>
      <c r="I128" s="174">
        <v>0</v>
      </c>
      <c r="J128" s="174">
        <v>0</v>
      </c>
      <c r="K128" s="174">
        <v>0</v>
      </c>
      <c r="L128" s="174">
        <v>0</v>
      </c>
      <c r="M128" s="174">
        <v>0</v>
      </c>
    </row>
    <row r="129" spans="2:13" x14ac:dyDescent="0.25">
      <c r="B129" s="484" t="s">
        <v>1935</v>
      </c>
      <c r="C129" s="482">
        <v>9000621</v>
      </c>
      <c r="D129" s="174">
        <v>0</v>
      </c>
      <c r="E129" s="174">
        <v>0</v>
      </c>
      <c r="F129" s="174">
        <v>0</v>
      </c>
      <c r="G129" s="174">
        <v>0</v>
      </c>
      <c r="H129" s="174">
        <v>0</v>
      </c>
      <c r="I129" s="174">
        <v>0</v>
      </c>
      <c r="J129" s="174">
        <v>0</v>
      </c>
      <c r="K129" s="174">
        <v>0</v>
      </c>
      <c r="L129" s="174">
        <v>0</v>
      </c>
      <c r="M129" s="174">
        <v>0</v>
      </c>
    </row>
    <row r="130" spans="2:13" x14ac:dyDescent="0.25">
      <c r="B130" s="484" t="s">
        <v>1971</v>
      </c>
      <c r="C130" s="482">
        <v>9000637</v>
      </c>
      <c r="D130" s="174">
        <v>51000</v>
      </c>
      <c r="E130" s="174">
        <v>0</v>
      </c>
      <c r="F130" s="174">
        <v>51000</v>
      </c>
      <c r="G130" s="174">
        <v>0</v>
      </c>
      <c r="H130" s="174">
        <v>0</v>
      </c>
      <c r="I130" s="174">
        <v>0</v>
      </c>
      <c r="J130" s="174">
        <v>0</v>
      </c>
      <c r="K130" s="174">
        <v>0</v>
      </c>
      <c r="L130" s="174">
        <v>0</v>
      </c>
      <c r="M130" s="174">
        <v>0</v>
      </c>
    </row>
    <row r="131" spans="2:13" x14ac:dyDescent="0.25">
      <c r="B131" s="484" t="s">
        <v>1898</v>
      </c>
      <c r="C131" s="482">
        <v>9000243</v>
      </c>
      <c r="D131" s="174">
        <v>374494.80640000006</v>
      </c>
      <c r="E131" s="174">
        <v>0</v>
      </c>
      <c r="F131" s="174">
        <v>0</v>
      </c>
      <c r="G131" s="174">
        <v>374494.80640000006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</row>
    <row r="132" spans="2:13" x14ac:dyDescent="0.25">
      <c r="B132" s="484" t="s">
        <v>1974</v>
      </c>
      <c r="C132" s="482">
        <v>9000638</v>
      </c>
      <c r="D132" s="174">
        <v>0</v>
      </c>
      <c r="E132" s="174">
        <v>0</v>
      </c>
      <c r="F132" s="174">
        <v>0</v>
      </c>
      <c r="G132" s="174">
        <v>0</v>
      </c>
      <c r="H132" s="174">
        <v>0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</row>
    <row r="133" spans="2:13" x14ac:dyDescent="0.25">
      <c r="B133" s="484" t="s">
        <v>1937</v>
      </c>
      <c r="C133" s="482">
        <v>9000622</v>
      </c>
      <c r="D133" s="174">
        <v>0</v>
      </c>
      <c r="E133" s="174">
        <v>0</v>
      </c>
      <c r="F133" s="174">
        <v>0</v>
      </c>
      <c r="G133" s="174">
        <v>0</v>
      </c>
      <c r="H133" s="174">
        <v>0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</row>
    <row r="134" spans="2:13" x14ac:dyDescent="0.25">
      <c r="B134" s="484" t="s">
        <v>1246</v>
      </c>
      <c r="C134" s="482">
        <v>1724018</v>
      </c>
      <c r="D134" s="174">
        <v>0</v>
      </c>
      <c r="E134" s="174">
        <v>0</v>
      </c>
      <c r="F134" s="174">
        <v>0</v>
      </c>
      <c r="G134" s="174">
        <v>0</v>
      </c>
      <c r="H134" s="174">
        <v>0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</row>
    <row r="135" spans="2:13" x14ac:dyDescent="0.25">
      <c r="B135" s="484" t="s">
        <v>2144</v>
      </c>
      <c r="C135" s="485">
        <v>522743807</v>
      </c>
      <c r="D135" s="375">
        <v>16645912.338160004</v>
      </c>
      <c r="E135" s="482">
        <v>0</v>
      </c>
      <c r="F135" s="184">
        <v>3238298.5439999998</v>
      </c>
      <c r="G135" s="184">
        <v>1686908.2047999999</v>
      </c>
      <c r="H135" s="184">
        <v>1037495.6799999999</v>
      </c>
      <c r="I135" s="184">
        <v>867245.6</v>
      </c>
      <c r="J135" s="184">
        <v>1096928.1024</v>
      </c>
      <c r="K135" s="184">
        <v>487839.04</v>
      </c>
      <c r="L135" s="184">
        <v>806024.96</v>
      </c>
      <c r="M135" s="184">
        <v>1076749.3484799999</v>
      </c>
    </row>
  </sheetData>
  <sheetProtection algorithmName="SHA-512" hashValue="ZTz50AY+K/YCaDwbEjaTM4TS7IlQaByW25DNomheVJrLeLMTwm3JGij0VjpaHC2iWmkS5c+3wHQ6W8zWOw4Neg==" saltValue="liktyi8pvVgMalUvoV4r8A==" spinCount="100000" sheet="1" objects="1" scenarios="1" pivotTables="0"/>
  <mergeCells count="1">
    <mergeCell ref="B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B7174-C68A-48A9-8C47-1FFABD35029D}">
  <sheetPr>
    <tabColor rgb="FF008080"/>
  </sheetPr>
  <dimension ref="B1:M493"/>
  <sheetViews>
    <sheetView showGridLines="0" showRowColHeaders="0" workbookViewId="0">
      <selection activeCell="B1" sqref="B1:L1"/>
    </sheetView>
  </sheetViews>
  <sheetFormatPr defaultRowHeight="15" x14ac:dyDescent="0.25"/>
  <cols>
    <col min="2" max="2" width="53" customWidth="1"/>
    <col min="3" max="3" width="11.28515625" customWidth="1"/>
    <col min="4" max="4" width="13" style="174" bestFit="1" customWidth="1"/>
    <col min="5" max="5" width="13.5703125" style="174" bestFit="1" customWidth="1"/>
    <col min="6" max="13" width="9.140625" style="174" bestFit="1" customWidth="1"/>
  </cols>
  <sheetData>
    <row r="1" spans="2:13" ht="19.5" x14ac:dyDescent="0.3">
      <c r="B1" s="481" t="s">
        <v>2199</v>
      </c>
      <c r="C1" s="481"/>
      <c r="D1" s="481"/>
      <c r="E1" s="481"/>
      <c r="F1" s="481"/>
      <c r="G1" s="481"/>
      <c r="H1" s="481"/>
      <c r="I1" s="481"/>
      <c r="J1" s="481"/>
      <c r="K1" s="481"/>
      <c r="L1" s="481"/>
    </row>
    <row r="2" spans="2:13" ht="17.25" x14ac:dyDescent="0.3">
      <c r="B2" s="488" t="s">
        <v>2200</v>
      </c>
      <c r="C2" s="488"/>
    </row>
    <row r="3" spans="2:13" hidden="1" x14ac:dyDescent="0.25">
      <c r="B3" s="405" t="s">
        <v>385</v>
      </c>
      <c r="C3" t="s">
        <v>2190</v>
      </c>
    </row>
    <row r="4" spans="2:13" hidden="1" x14ac:dyDescent="0.25">
      <c r="B4" s="405" t="s">
        <v>388</v>
      </c>
      <c r="C4" t="s">
        <v>550</v>
      </c>
    </row>
    <row r="6" spans="2:13" x14ac:dyDescent="0.25">
      <c r="B6" s="444" t="s">
        <v>2146</v>
      </c>
      <c r="C6" s="444" t="s">
        <v>2192</v>
      </c>
      <c r="D6" s="448" t="s">
        <v>2118</v>
      </c>
      <c r="E6" s="448" t="s">
        <v>2147</v>
      </c>
      <c r="F6" s="449" t="s">
        <v>2182</v>
      </c>
      <c r="G6" s="449" t="s">
        <v>2183</v>
      </c>
      <c r="H6" s="449" t="s">
        <v>2184</v>
      </c>
      <c r="I6" s="449" t="s">
        <v>2185</v>
      </c>
      <c r="J6" s="449" t="s">
        <v>2186</v>
      </c>
      <c r="K6" s="449" t="s">
        <v>2187</v>
      </c>
      <c r="L6" s="449" t="s">
        <v>2188</v>
      </c>
      <c r="M6" s="449" t="s">
        <v>2189</v>
      </c>
    </row>
    <row r="7" spans="2:13" x14ac:dyDescent="0.25">
      <c r="B7" t="s">
        <v>471</v>
      </c>
      <c r="C7" s="446">
        <v>12091677</v>
      </c>
      <c r="D7" s="174">
        <v>3322212.12</v>
      </c>
      <c r="E7" s="174">
        <v>0</v>
      </c>
      <c r="F7" s="174">
        <v>600926</v>
      </c>
      <c r="G7" s="174">
        <v>547040</v>
      </c>
      <c r="H7" s="174">
        <v>696800</v>
      </c>
      <c r="I7" s="174">
        <v>358800</v>
      </c>
      <c r="J7" s="174">
        <v>312000</v>
      </c>
      <c r="K7" s="174">
        <v>312000</v>
      </c>
      <c r="L7" s="174">
        <v>140371.92000000001</v>
      </c>
      <c r="M7" s="174">
        <v>0</v>
      </c>
    </row>
    <row r="8" spans="2:13" x14ac:dyDescent="0.25">
      <c r="B8" s="406" t="s">
        <v>694</v>
      </c>
      <c r="C8">
        <v>1030008</v>
      </c>
      <c r="D8" s="174">
        <v>85000</v>
      </c>
      <c r="F8" s="174">
        <v>85000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</row>
    <row r="9" spans="2:13" x14ac:dyDescent="0.25">
      <c r="B9" s="406" t="s">
        <v>1023</v>
      </c>
      <c r="C9">
        <v>1520028</v>
      </c>
      <c r="D9" s="174">
        <v>58000</v>
      </c>
      <c r="F9" s="174">
        <v>58000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</row>
    <row r="10" spans="2:13" x14ac:dyDescent="0.25">
      <c r="B10" s="406" t="s">
        <v>1029</v>
      </c>
      <c r="C10">
        <v>1530165</v>
      </c>
      <c r="D10" s="174">
        <v>77000</v>
      </c>
      <c r="F10" s="174">
        <v>77000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</row>
    <row r="11" spans="2:13" x14ac:dyDescent="0.25">
      <c r="B11" s="406" t="s">
        <v>892</v>
      </c>
      <c r="C11">
        <v>1210670</v>
      </c>
      <c r="D11" s="174">
        <v>883040</v>
      </c>
      <c r="F11" s="174">
        <v>50000</v>
      </c>
      <c r="G11" s="174">
        <v>417040</v>
      </c>
      <c r="H11" s="174">
        <v>416000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</row>
    <row r="12" spans="2:13" x14ac:dyDescent="0.25">
      <c r="B12" s="406" t="s">
        <v>1877</v>
      </c>
      <c r="C12">
        <v>2024070</v>
      </c>
      <c r="D12" s="174">
        <v>1076371.92</v>
      </c>
      <c r="H12" s="174">
        <v>0</v>
      </c>
      <c r="I12" s="174">
        <v>312000</v>
      </c>
      <c r="J12" s="174">
        <v>312000</v>
      </c>
      <c r="K12" s="174">
        <v>312000</v>
      </c>
      <c r="L12" s="174">
        <v>140371.92000000001</v>
      </c>
    </row>
    <row r="13" spans="2:13" x14ac:dyDescent="0.25">
      <c r="B13" s="406" t="s">
        <v>1228</v>
      </c>
      <c r="C13">
        <v>1722718</v>
      </c>
      <c r="D13" s="174">
        <v>635200.19999999995</v>
      </c>
      <c r="E13" s="174">
        <v>0</v>
      </c>
      <c r="F13" s="174">
        <v>280926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2:13" x14ac:dyDescent="0.25">
      <c r="B14" s="406" t="s">
        <v>691</v>
      </c>
      <c r="C14">
        <v>1030007</v>
      </c>
      <c r="D14" s="174">
        <v>50000</v>
      </c>
      <c r="F14" s="174">
        <v>50000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</row>
    <row r="15" spans="2:13" x14ac:dyDescent="0.25">
      <c r="B15" s="406" t="s">
        <v>1825</v>
      </c>
      <c r="C15">
        <v>2024011</v>
      </c>
      <c r="D15" s="174">
        <v>457600</v>
      </c>
      <c r="G15" s="174">
        <v>130000</v>
      </c>
      <c r="H15" s="174">
        <v>280800</v>
      </c>
      <c r="I15" s="174">
        <v>46800</v>
      </c>
      <c r="J15" s="174">
        <v>0</v>
      </c>
      <c r="K15" s="174">
        <v>0</v>
      </c>
      <c r="L15" s="174">
        <v>0</v>
      </c>
      <c r="M15" s="174">
        <v>0</v>
      </c>
    </row>
    <row r="16" spans="2:13" x14ac:dyDescent="0.25">
      <c r="B16" t="s">
        <v>493</v>
      </c>
      <c r="C16" s="446">
        <v>241074350</v>
      </c>
      <c r="D16" s="174">
        <v>81852926.817199871</v>
      </c>
      <c r="E16" s="174">
        <v>0</v>
      </c>
      <c r="F16" s="174">
        <v>4782908.54</v>
      </c>
      <c r="G16" s="174">
        <v>5036112.7648</v>
      </c>
      <c r="H16" s="174">
        <v>5868383.2688000016</v>
      </c>
      <c r="I16" s="174">
        <v>5113704.8976000007</v>
      </c>
      <c r="J16" s="174">
        <v>4975351.3264000006</v>
      </c>
      <c r="K16" s="174">
        <v>4490937.9632000001</v>
      </c>
      <c r="L16" s="174">
        <v>4543230.0784</v>
      </c>
      <c r="M16" s="174">
        <v>4552781.688000001</v>
      </c>
    </row>
    <row r="17" spans="2:13" x14ac:dyDescent="0.25">
      <c r="B17" s="406" t="s">
        <v>922</v>
      </c>
      <c r="C17">
        <v>1221067</v>
      </c>
      <c r="D17" s="174">
        <v>106591.68000000001</v>
      </c>
      <c r="E17" s="174">
        <v>0</v>
      </c>
      <c r="F17" s="174">
        <v>106591.68000000001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</row>
    <row r="18" spans="2:13" x14ac:dyDescent="0.25">
      <c r="B18" s="406" t="s">
        <v>928</v>
      </c>
      <c r="C18">
        <v>1221069</v>
      </c>
      <c r="D18" s="174">
        <v>101562.24000000001</v>
      </c>
      <c r="E18" s="174">
        <v>0</v>
      </c>
      <c r="F18" s="174">
        <v>0</v>
      </c>
      <c r="G18" s="174">
        <v>101562.24000000001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2:13" x14ac:dyDescent="0.25">
      <c r="B19" s="406" t="s">
        <v>932</v>
      </c>
      <c r="C19">
        <v>1221071</v>
      </c>
      <c r="D19" s="174">
        <v>194688</v>
      </c>
      <c r="E19" s="174">
        <v>0</v>
      </c>
      <c r="F19" s="174">
        <v>0</v>
      </c>
      <c r="G19" s="174">
        <v>0</v>
      </c>
      <c r="H19" s="174">
        <v>194688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</row>
    <row r="20" spans="2:13" x14ac:dyDescent="0.25">
      <c r="B20" s="406" t="s">
        <v>1351</v>
      </c>
      <c r="C20">
        <v>2023241</v>
      </c>
      <c r="D20" s="174">
        <v>194688</v>
      </c>
      <c r="E20" s="174">
        <v>0</v>
      </c>
      <c r="F20" s="174">
        <v>0</v>
      </c>
      <c r="G20" s="174">
        <v>0</v>
      </c>
      <c r="H20" s="174">
        <v>0</v>
      </c>
      <c r="I20" s="174">
        <v>194688</v>
      </c>
      <c r="J20" s="174">
        <v>0</v>
      </c>
      <c r="K20" s="174">
        <v>0</v>
      </c>
      <c r="L20" s="174">
        <v>0</v>
      </c>
      <c r="M20" s="174">
        <v>0</v>
      </c>
    </row>
    <row r="21" spans="2:13" x14ac:dyDescent="0.25">
      <c r="B21" s="406" t="s">
        <v>1355</v>
      </c>
      <c r="C21">
        <v>2023242</v>
      </c>
      <c r="D21" s="174">
        <v>194688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194688</v>
      </c>
      <c r="K21" s="174">
        <v>0</v>
      </c>
      <c r="L21" s="174">
        <v>0</v>
      </c>
      <c r="M21" s="174">
        <v>0</v>
      </c>
    </row>
    <row r="22" spans="2:13" x14ac:dyDescent="0.25">
      <c r="B22" s="406" t="s">
        <v>1359</v>
      </c>
      <c r="C22">
        <v>2023243</v>
      </c>
      <c r="D22" s="174">
        <v>194688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194688</v>
      </c>
      <c r="L22" s="174">
        <v>0</v>
      </c>
      <c r="M22" s="174">
        <v>0</v>
      </c>
    </row>
    <row r="23" spans="2:13" x14ac:dyDescent="0.25">
      <c r="B23" s="406" t="s">
        <v>1363</v>
      </c>
      <c r="C23">
        <v>2023244</v>
      </c>
      <c r="D23" s="174">
        <v>194688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194688</v>
      </c>
      <c r="M23" s="174">
        <v>0</v>
      </c>
    </row>
    <row r="24" spans="2:13" x14ac:dyDescent="0.25">
      <c r="B24" s="406" t="s">
        <v>1367</v>
      </c>
      <c r="C24">
        <v>2023245</v>
      </c>
      <c r="D24" s="174">
        <v>194688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194688</v>
      </c>
    </row>
    <row r="25" spans="2:13" x14ac:dyDescent="0.25">
      <c r="B25" s="406" t="s">
        <v>1371</v>
      </c>
      <c r="C25">
        <v>2023246</v>
      </c>
      <c r="D25" s="174">
        <v>194688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</row>
    <row r="26" spans="2:13" x14ac:dyDescent="0.25">
      <c r="B26" s="406" t="s">
        <v>1375</v>
      </c>
      <c r="C26">
        <v>2023247</v>
      </c>
      <c r="D26" s="174">
        <v>194688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</row>
    <row r="27" spans="2:13" x14ac:dyDescent="0.25">
      <c r="B27" s="406" t="s">
        <v>1379</v>
      </c>
      <c r="C27">
        <v>2023248</v>
      </c>
      <c r="D27" s="174">
        <v>194688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</row>
    <row r="28" spans="2:13" x14ac:dyDescent="0.25">
      <c r="B28" s="406" t="s">
        <v>1383</v>
      </c>
      <c r="C28">
        <v>2023249</v>
      </c>
      <c r="D28" s="174">
        <v>194688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</row>
    <row r="29" spans="2:13" x14ac:dyDescent="0.25">
      <c r="B29" s="406" t="s">
        <v>1387</v>
      </c>
      <c r="C29">
        <v>2023250</v>
      </c>
      <c r="D29" s="174">
        <v>194688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</row>
    <row r="30" spans="2:13" x14ac:dyDescent="0.25">
      <c r="B30" s="406" t="s">
        <v>1391</v>
      </c>
      <c r="C30">
        <v>2023251</v>
      </c>
      <c r="D30" s="174">
        <v>194688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</row>
    <row r="31" spans="2:13" x14ac:dyDescent="0.25">
      <c r="B31" s="406" t="s">
        <v>1395</v>
      </c>
      <c r="C31">
        <v>2023252</v>
      </c>
      <c r="D31" s="174">
        <v>194688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</row>
    <row r="32" spans="2:13" x14ac:dyDescent="0.25">
      <c r="B32" s="406" t="s">
        <v>1399</v>
      </c>
      <c r="C32">
        <v>2023253</v>
      </c>
      <c r="D32" s="174">
        <v>194688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</row>
    <row r="33" spans="2:13" x14ac:dyDescent="0.25">
      <c r="B33" s="406" t="s">
        <v>1403</v>
      </c>
      <c r="C33">
        <v>2023254</v>
      </c>
      <c r="D33" s="174">
        <v>194688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</row>
    <row r="34" spans="2:13" x14ac:dyDescent="0.25">
      <c r="B34" s="406" t="s">
        <v>918</v>
      </c>
      <c r="C34">
        <v>1221063</v>
      </c>
      <c r="D34" s="174">
        <v>284580.13</v>
      </c>
      <c r="E34" s="174">
        <v>0</v>
      </c>
      <c r="F34" s="174">
        <v>48914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</row>
    <row r="35" spans="2:13" x14ac:dyDescent="0.25">
      <c r="B35" s="406" t="s">
        <v>926</v>
      </c>
      <c r="C35">
        <v>1221068</v>
      </c>
      <c r="D35" s="174">
        <v>330123</v>
      </c>
      <c r="E35" s="174">
        <v>0</v>
      </c>
      <c r="F35" s="174">
        <v>330123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</row>
    <row r="36" spans="2:13" x14ac:dyDescent="0.25">
      <c r="B36" s="406" t="s">
        <v>930</v>
      </c>
      <c r="C36">
        <v>1221070</v>
      </c>
      <c r="D36" s="174">
        <v>298456.70400000003</v>
      </c>
      <c r="E36" s="174">
        <v>0</v>
      </c>
      <c r="F36" s="174">
        <v>0</v>
      </c>
      <c r="G36" s="174">
        <v>298456.70400000003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</row>
    <row r="37" spans="2:13" x14ac:dyDescent="0.25">
      <c r="B37" s="406" t="s">
        <v>934</v>
      </c>
      <c r="C37">
        <v>1221072</v>
      </c>
      <c r="D37" s="174">
        <v>223891.20000000001</v>
      </c>
      <c r="E37" s="174">
        <v>0</v>
      </c>
      <c r="F37" s="174">
        <v>0</v>
      </c>
      <c r="G37" s="174">
        <v>0</v>
      </c>
      <c r="H37" s="174">
        <v>223891.20000000001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</row>
    <row r="38" spans="2:13" x14ac:dyDescent="0.25">
      <c r="B38" s="406" t="s">
        <v>1353</v>
      </c>
      <c r="C38">
        <v>2023241</v>
      </c>
      <c r="D38" s="174">
        <v>223891.20000000001</v>
      </c>
      <c r="E38" s="174">
        <v>0</v>
      </c>
      <c r="F38" s="174">
        <v>0</v>
      </c>
      <c r="G38" s="174">
        <v>0</v>
      </c>
      <c r="H38" s="174">
        <v>0</v>
      </c>
      <c r="I38" s="174">
        <v>223891.20000000001</v>
      </c>
      <c r="J38" s="174">
        <v>0</v>
      </c>
      <c r="K38" s="174">
        <v>0</v>
      </c>
      <c r="L38" s="174">
        <v>0</v>
      </c>
      <c r="M38" s="174">
        <v>0</v>
      </c>
    </row>
    <row r="39" spans="2:13" x14ac:dyDescent="0.25">
      <c r="B39" s="406" t="s">
        <v>1357</v>
      </c>
      <c r="C39">
        <v>2023242</v>
      </c>
      <c r="D39" s="174">
        <v>223891.20000000001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223891.20000000001</v>
      </c>
      <c r="K39" s="174">
        <v>0</v>
      </c>
      <c r="L39" s="174">
        <v>0</v>
      </c>
      <c r="M39" s="174">
        <v>0</v>
      </c>
    </row>
    <row r="40" spans="2:13" x14ac:dyDescent="0.25">
      <c r="B40" s="406" t="s">
        <v>1361</v>
      </c>
      <c r="C40">
        <v>2023243</v>
      </c>
      <c r="D40" s="174">
        <v>223891.20000000001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223891.20000000001</v>
      </c>
      <c r="L40" s="174">
        <v>0</v>
      </c>
      <c r="M40" s="174">
        <v>0</v>
      </c>
    </row>
    <row r="41" spans="2:13" x14ac:dyDescent="0.25">
      <c r="B41" s="406" t="s">
        <v>1365</v>
      </c>
      <c r="C41">
        <v>2023244</v>
      </c>
      <c r="D41" s="174">
        <v>223891.20000000001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223891.20000000001</v>
      </c>
      <c r="M41" s="174">
        <v>0</v>
      </c>
    </row>
    <row r="42" spans="2:13" x14ac:dyDescent="0.25">
      <c r="B42" s="406" t="s">
        <v>1369</v>
      </c>
      <c r="C42">
        <v>2023245</v>
      </c>
      <c r="D42" s="174">
        <v>223891.20000000001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223891.20000000001</v>
      </c>
    </row>
    <row r="43" spans="2:13" x14ac:dyDescent="0.25">
      <c r="B43" s="406" t="s">
        <v>1373</v>
      </c>
      <c r="C43">
        <v>2023246</v>
      </c>
      <c r="D43" s="174">
        <v>223891.20000000001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</row>
    <row r="44" spans="2:13" x14ac:dyDescent="0.25">
      <c r="B44" s="406" t="s">
        <v>1377</v>
      </c>
      <c r="C44">
        <v>2023247</v>
      </c>
      <c r="D44" s="174">
        <v>223891.20000000001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</row>
    <row r="45" spans="2:13" x14ac:dyDescent="0.25">
      <c r="B45" s="406" t="s">
        <v>1381</v>
      </c>
      <c r="C45">
        <v>2023248</v>
      </c>
      <c r="D45" s="174">
        <v>253094.39999999999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</row>
    <row r="46" spans="2:13" x14ac:dyDescent="0.25">
      <c r="B46" s="406" t="s">
        <v>1385</v>
      </c>
      <c r="C46">
        <v>2023249</v>
      </c>
      <c r="D46" s="174">
        <v>253094.39999999999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</row>
    <row r="47" spans="2:13" x14ac:dyDescent="0.25">
      <c r="B47" s="406" t="s">
        <v>1389</v>
      </c>
      <c r="C47">
        <v>2023250</v>
      </c>
      <c r="D47" s="174">
        <v>253094.39999999999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</row>
    <row r="48" spans="2:13" x14ac:dyDescent="0.25">
      <c r="B48" s="406" t="s">
        <v>1393</v>
      </c>
      <c r="C48">
        <v>2023251</v>
      </c>
      <c r="D48" s="174">
        <v>253094.39999999999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</row>
    <row r="49" spans="2:13" x14ac:dyDescent="0.25">
      <c r="B49" s="406" t="s">
        <v>1397</v>
      </c>
      <c r="C49">
        <v>2023252</v>
      </c>
      <c r="D49" s="174">
        <v>253094.39999999999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</row>
    <row r="50" spans="2:13" x14ac:dyDescent="0.25">
      <c r="B50" s="406" t="s">
        <v>1401</v>
      </c>
      <c r="C50">
        <v>2023253</v>
      </c>
      <c r="D50" s="174">
        <v>253094.39999999999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</row>
    <row r="51" spans="2:13" x14ac:dyDescent="0.25">
      <c r="B51" s="406" t="s">
        <v>1405</v>
      </c>
      <c r="C51">
        <v>2023254</v>
      </c>
      <c r="D51" s="174">
        <v>253094.39999999999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</row>
    <row r="52" spans="2:13" x14ac:dyDescent="0.25">
      <c r="B52" s="406" t="s">
        <v>1209</v>
      </c>
      <c r="C52">
        <v>1722708</v>
      </c>
      <c r="D52" s="174">
        <v>48259</v>
      </c>
      <c r="E52" s="174">
        <v>0</v>
      </c>
      <c r="F52" s="174">
        <v>48259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</row>
    <row r="53" spans="2:13" x14ac:dyDescent="0.25">
      <c r="B53" s="406" t="s">
        <v>1878</v>
      </c>
      <c r="C53">
        <v>11024722</v>
      </c>
      <c r="D53" s="174">
        <v>193800</v>
      </c>
      <c r="F53" s="174">
        <v>95000</v>
      </c>
      <c r="G53" s="174">
        <v>0</v>
      </c>
      <c r="H53" s="174">
        <v>0</v>
      </c>
      <c r="I53" s="174">
        <v>0</v>
      </c>
      <c r="J53" s="174">
        <v>98800</v>
      </c>
      <c r="K53" s="174">
        <v>0</v>
      </c>
      <c r="L53" s="174">
        <v>0</v>
      </c>
      <c r="M53" s="174">
        <v>0</v>
      </c>
    </row>
    <row r="54" spans="2:13" x14ac:dyDescent="0.25">
      <c r="B54" s="406" t="s">
        <v>1224</v>
      </c>
      <c r="C54">
        <v>1722716</v>
      </c>
      <c r="D54" s="174">
        <v>475000.46</v>
      </c>
      <c r="E54" s="174">
        <v>0</v>
      </c>
      <c r="F54" s="174">
        <v>380033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</row>
    <row r="55" spans="2:13" x14ac:dyDescent="0.25">
      <c r="B55" s="406" t="s">
        <v>1226</v>
      </c>
      <c r="C55">
        <v>1722717</v>
      </c>
      <c r="D55" s="174">
        <v>1115999.8</v>
      </c>
      <c r="E55" s="174">
        <v>0</v>
      </c>
      <c r="F55" s="174">
        <v>771292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</row>
    <row r="56" spans="2:13" x14ac:dyDescent="0.25">
      <c r="B56" s="406" t="s">
        <v>1239</v>
      </c>
      <c r="C56">
        <v>1722724</v>
      </c>
      <c r="D56" s="174">
        <v>1144000</v>
      </c>
      <c r="E56" s="174">
        <v>0</v>
      </c>
      <c r="F56" s="174">
        <v>1144000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</row>
    <row r="57" spans="2:13" x14ac:dyDescent="0.25">
      <c r="B57" s="406" t="s">
        <v>1241</v>
      </c>
      <c r="C57">
        <v>1722725</v>
      </c>
      <c r="D57" s="174">
        <v>1189760</v>
      </c>
      <c r="E57" s="174">
        <v>0</v>
      </c>
      <c r="F57" s="174">
        <v>0</v>
      </c>
      <c r="G57" s="174">
        <v>1189760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</row>
    <row r="58" spans="2:13" x14ac:dyDescent="0.25">
      <c r="B58" s="406" t="s">
        <v>1243</v>
      </c>
      <c r="C58">
        <v>1722726</v>
      </c>
      <c r="D58" s="174">
        <v>3407040</v>
      </c>
      <c r="E58" s="174">
        <v>0</v>
      </c>
      <c r="F58" s="174">
        <v>0</v>
      </c>
      <c r="G58" s="174">
        <v>0</v>
      </c>
      <c r="H58" s="174">
        <v>3407040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</row>
    <row r="59" spans="2:13" x14ac:dyDescent="0.25">
      <c r="B59" s="406" t="s">
        <v>1605</v>
      </c>
      <c r="C59">
        <v>2023364</v>
      </c>
      <c r="D59" s="174">
        <v>3407040</v>
      </c>
      <c r="E59" s="174">
        <v>0</v>
      </c>
      <c r="F59" s="174">
        <v>0</v>
      </c>
      <c r="G59" s="174">
        <v>0</v>
      </c>
      <c r="H59" s="174">
        <v>0</v>
      </c>
      <c r="I59" s="174">
        <v>3407040</v>
      </c>
      <c r="J59" s="174">
        <v>0</v>
      </c>
      <c r="K59" s="174">
        <v>0</v>
      </c>
      <c r="L59" s="174">
        <v>0</v>
      </c>
      <c r="M59" s="174">
        <v>0</v>
      </c>
    </row>
    <row r="60" spans="2:13" x14ac:dyDescent="0.25">
      <c r="B60" s="406" t="s">
        <v>1607</v>
      </c>
      <c r="C60">
        <v>2023365</v>
      </c>
      <c r="D60" s="174">
        <v>3407040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3407040</v>
      </c>
      <c r="K60" s="174">
        <v>0</v>
      </c>
      <c r="L60" s="174">
        <v>0</v>
      </c>
      <c r="M60" s="174">
        <v>0</v>
      </c>
    </row>
    <row r="61" spans="2:13" x14ac:dyDescent="0.25">
      <c r="B61" s="406" t="s">
        <v>1609</v>
      </c>
      <c r="C61">
        <v>2023366</v>
      </c>
      <c r="D61" s="174">
        <v>3407040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3407040</v>
      </c>
      <c r="L61" s="174">
        <v>0</v>
      </c>
      <c r="M61" s="174">
        <v>0</v>
      </c>
    </row>
    <row r="62" spans="2:13" x14ac:dyDescent="0.25">
      <c r="B62" s="406" t="s">
        <v>1611</v>
      </c>
      <c r="C62">
        <v>2023367</v>
      </c>
      <c r="D62" s="174">
        <v>3407040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3407040</v>
      </c>
      <c r="M62" s="174">
        <v>0</v>
      </c>
    </row>
    <row r="63" spans="2:13" x14ac:dyDescent="0.25">
      <c r="B63" s="406" t="s">
        <v>1613</v>
      </c>
      <c r="C63">
        <v>2023368</v>
      </c>
      <c r="D63" s="174">
        <v>3407040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3407040</v>
      </c>
    </row>
    <row r="64" spans="2:13" x14ac:dyDescent="0.25">
      <c r="B64" s="406" t="s">
        <v>1615</v>
      </c>
      <c r="C64">
        <v>2023370</v>
      </c>
      <c r="D64" s="174">
        <v>3407040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</row>
    <row r="65" spans="2:13" x14ac:dyDescent="0.25">
      <c r="B65" s="406" t="s">
        <v>1617</v>
      </c>
      <c r="C65">
        <v>2023371</v>
      </c>
      <c r="D65" s="174">
        <v>3407040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</row>
    <row r="66" spans="2:13" x14ac:dyDescent="0.25">
      <c r="B66" s="406" t="s">
        <v>1619</v>
      </c>
      <c r="C66">
        <v>2023372</v>
      </c>
      <c r="D66" s="174">
        <v>3407040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</row>
    <row r="67" spans="2:13" x14ac:dyDescent="0.25">
      <c r="B67" s="406" t="s">
        <v>1621</v>
      </c>
      <c r="C67">
        <v>2023373</v>
      </c>
      <c r="D67" s="174">
        <v>3407040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</row>
    <row r="68" spans="2:13" x14ac:dyDescent="0.25">
      <c r="B68" s="406" t="s">
        <v>1623</v>
      </c>
      <c r="C68">
        <v>2023374</v>
      </c>
      <c r="D68" s="174">
        <v>3407040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</row>
    <row r="69" spans="2:13" x14ac:dyDescent="0.25">
      <c r="B69" s="406" t="s">
        <v>1625</v>
      </c>
      <c r="C69">
        <v>2023375</v>
      </c>
      <c r="D69" s="174">
        <v>3407040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</row>
    <row r="70" spans="2:13" x14ac:dyDescent="0.25">
      <c r="B70" s="406" t="s">
        <v>1627</v>
      </c>
      <c r="C70">
        <v>2023376</v>
      </c>
      <c r="D70" s="174">
        <v>3407040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</row>
    <row r="71" spans="2:13" x14ac:dyDescent="0.25">
      <c r="B71" s="406" t="s">
        <v>1629</v>
      </c>
      <c r="C71">
        <v>2023377</v>
      </c>
      <c r="D71" s="174">
        <v>3407040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</row>
    <row r="72" spans="2:13" x14ac:dyDescent="0.25">
      <c r="B72" s="406" t="s">
        <v>1631</v>
      </c>
      <c r="C72">
        <v>2023378</v>
      </c>
      <c r="D72" s="174">
        <v>3407040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</row>
    <row r="73" spans="2:13" x14ac:dyDescent="0.25">
      <c r="B73" s="406" t="s">
        <v>1222</v>
      </c>
      <c r="C73">
        <v>1722715</v>
      </c>
      <c r="D73" s="174">
        <v>170408</v>
      </c>
      <c r="E73" s="174">
        <v>0</v>
      </c>
      <c r="F73" s="174">
        <v>170408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</row>
    <row r="74" spans="2:13" x14ac:dyDescent="0.25">
      <c r="B74" s="406" t="s">
        <v>1201</v>
      </c>
      <c r="C74">
        <v>1722701</v>
      </c>
      <c r="D74" s="174">
        <v>631783.42680000002</v>
      </c>
      <c r="E74" s="174">
        <v>0</v>
      </c>
      <c r="F74" s="174">
        <v>458401.28000000003</v>
      </c>
      <c r="G74" s="174">
        <v>147081.91680000004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</row>
    <row r="75" spans="2:13" x14ac:dyDescent="0.25">
      <c r="B75" s="406" t="s">
        <v>1215</v>
      </c>
      <c r="C75">
        <v>1722711</v>
      </c>
      <c r="D75" s="174">
        <v>772653.77280000004</v>
      </c>
      <c r="E75" s="174">
        <v>0</v>
      </c>
      <c r="F75" s="174">
        <v>74580.479999999996</v>
      </c>
      <c r="G75" s="174">
        <v>349036.64640000003</v>
      </c>
      <c r="H75" s="174">
        <v>349036.64640000003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</row>
    <row r="76" spans="2:13" x14ac:dyDescent="0.25">
      <c r="B76" s="406" t="s">
        <v>1203</v>
      </c>
      <c r="C76">
        <v>3445414</v>
      </c>
      <c r="D76" s="174">
        <v>382053.5196</v>
      </c>
      <c r="E76" s="174">
        <v>0</v>
      </c>
      <c r="F76" s="174">
        <v>132167.12</v>
      </c>
      <c r="G76" s="174">
        <v>157755.68640000001</v>
      </c>
      <c r="H76" s="174">
        <v>86908.723200000008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</row>
    <row r="77" spans="2:13" x14ac:dyDescent="0.25">
      <c r="B77" s="406" t="s">
        <v>1958</v>
      </c>
      <c r="C77">
        <v>9000631</v>
      </c>
      <c r="D77" s="174">
        <v>211416.85760000002</v>
      </c>
      <c r="E77" s="174">
        <v>0</v>
      </c>
      <c r="F77" s="174">
        <v>20800</v>
      </c>
      <c r="G77" s="174">
        <v>190616.85760000002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</row>
    <row r="78" spans="2:13" x14ac:dyDescent="0.25">
      <c r="B78" s="406" t="s">
        <v>1036</v>
      </c>
      <c r="C78">
        <v>1531190</v>
      </c>
      <c r="D78" s="174">
        <v>673400</v>
      </c>
      <c r="F78" s="174">
        <v>65000</v>
      </c>
      <c r="G78" s="174">
        <v>473200</v>
      </c>
      <c r="H78" s="174">
        <v>135200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</row>
    <row r="79" spans="2:13" x14ac:dyDescent="0.25">
      <c r="B79" s="406" t="s">
        <v>1035</v>
      </c>
      <c r="C79">
        <v>1531187</v>
      </c>
      <c r="D79" s="174">
        <v>1398600</v>
      </c>
      <c r="F79" s="174">
        <v>135000</v>
      </c>
      <c r="G79" s="174">
        <v>982800</v>
      </c>
      <c r="H79" s="174">
        <v>280800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</row>
    <row r="80" spans="2:13" x14ac:dyDescent="0.25">
      <c r="B80" s="406" t="s">
        <v>1191</v>
      </c>
      <c r="C80">
        <v>1722692</v>
      </c>
      <c r="D80" s="174">
        <v>99657.66</v>
      </c>
      <c r="E80" s="174">
        <v>0</v>
      </c>
      <c r="F80" s="174">
        <v>99289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</row>
    <row r="81" spans="2:13" x14ac:dyDescent="0.25">
      <c r="B81" s="406" t="s">
        <v>786</v>
      </c>
      <c r="C81">
        <v>1210610</v>
      </c>
      <c r="D81" s="174">
        <v>272991.51360000006</v>
      </c>
      <c r="E81" s="174">
        <v>0</v>
      </c>
      <c r="F81" s="174">
        <v>0</v>
      </c>
      <c r="G81" s="174">
        <v>272991.51360000006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</row>
    <row r="82" spans="2:13" x14ac:dyDescent="0.25">
      <c r="B82" s="406" t="s">
        <v>836</v>
      </c>
      <c r="C82">
        <v>1210633</v>
      </c>
      <c r="D82" s="174">
        <v>220484.16</v>
      </c>
      <c r="E82" s="174">
        <v>0</v>
      </c>
      <c r="F82" s="174">
        <v>0</v>
      </c>
      <c r="G82" s="174">
        <v>0</v>
      </c>
      <c r="H82" s="174">
        <v>220484.16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</row>
    <row r="83" spans="2:13" x14ac:dyDescent="0.25">
      <c r="B83" s="406" t="s">
        <v>1435</v>
      </c>
      <c r="C83">
        <v>2023271</v>
      </c>
      <c r="D83" s="174">
        <v>220484.16</v>
      </c>
      <c r="E83" s="174">
        <v>0</v>
      </c>
      <c r="F83" s="174">
        <v>0</v>
      </c>
      <c r="G83" s="174">
        <v>0</v>
      </c>
      <c r="H83" s="174">
        <v>0</v>
      </c>
      <c r="I83" s="174">
        <v>220484.16</v>
      </c>
      <c r="J83" s="174">
        <v>0</v>
      </c>
      <c r="K83" s="174">
        <v>0</v>
      </c>
      <c r="L83" s="174">
        <v>0</v>
      </c>
      <c r="M83" s="174">
        <v>0</v>
      </c>
    </row>
    <row r="84" spans="2:13" x14ac:dyDescent="0.25">
      <c r="B84" s="406" t="s">
        <v>1437</v>
      </c>
      <c r="C84">
        <v>2023272</v>
      </c>
      <c r="D84" s="174">
        <v>220484.16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220484.16</v>
      </c>
      <c r="K84" s="174">
        <v>0</v>
      </c>
      <c r="L84" s="174">
        <v>0</v>
      </c>
      <c r="M84" s="174">
        <v>0</v>
      </c>
    </row>
    <row r="85" spans="2:13" x14ac:dyDescent="0.25">
      <c r="B85" s="406" t="s">
        <v>1439</v>
      </c>
      <c r="C85">
        <v>2023273</v>
      </c>
      <c r="D85" s="174">
        <v>220484.16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220484.16</v>
      </c>
      <c r="L85" s="174">
        <v>0</v>
      </c>
      <c r="M85" s="174">
        <v>0</v>
      </c>
    </row>
    <row r="86" spans="2:13" x14ac:dyDescent="0.25">
      <c r="B86" s="406" t="s">
        <v>1441</v>
      </c>
      <c r="C86">
        <v>2023274</v>
      </c>
      <c r="D86" s="174">
        <v>220484.16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220484.16</v>
      </c>
      <c r="M86" s="174">
        <v>0</v>
      </c>
    </row>
    <row r="87" spans="2:13" x14ac:dyDescent="0.25">
      <c r="B87" s="406" t="s">
        <v>1443</v>
      </c>
      <c r="C87">
        <v>2023275</v>
      </c>
      <c r="D87" s="174">
        <v>220484.16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220484.16</v>
      </c>
    </row>
    <row r="88" spans="2:13" x14ac:dyDescent="0.25">
      <c r="B88" s="406" t="s">
        <v>1445</v>
      </c>
      <c r="C88">
        <v>2023276</v>
      </c>
      <c r="D88" s="174">
        <v>220484.16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</row>
    <row r="89" spans="2:13" x14ac:dyDescent="0.25">
      <c r="B89" s="406" t="s">
        <v>1447</v>
      </c>
      <c r="C89">
        <v>2023277</v>
      </c>
      <c r="D89" s="174">
        <v>220484.16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</row>
    <row r="90" spans="2:13" x14ac:dyDescent="0.25">
      <c r="B90" s="406" t="s">
        <v>1449</v>
      </c>
      <c r="C90">
        <v>2023278</v>
      </c>
      <c r="D90" s="174">
        <v>220484.16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</row>
    <row r="91" spans="2:13" x14ac:dyDescent="0.25">
      <c r="B91" s="406" t="s">
        <v>1451</v>
      </c>
      <c r="C91">
        <v>2023279</v>
      </c>
      <c r="D91" s="174">
        <v>220484.16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</row>
    <row r="92" spans="2:13" x14ac:dyDescent="0.25">
      <c r="B92" s="406" t="s">
        <v>1453</v>
      </c>
      <c r="C92">
        <v>2023280</v>
      </c>
      <c r="D92" s="174">
        <v>220484.16</v>
      </c>
      <c r="E92" s="174">
        <v>0</v>
      </c>
      <c r="F92" s="17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0</v>
      </c>
      <c r="M92" s="174">
        <v>0</v>
      </c>
    </row>
    <row r="93" spans="2:13" x14ac:dyDescent="0.25">
      <c r="B93" s="406" t="s">
        <v>1455</v>
      </c>
      <c r="C93">
        <v>2023281</v>
      </c>
      <c r="D93" s="174">
        <v>220484.16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</row>
    <row r="94" spans="2:13" x14ac:dyDescent="0.25">
      <c r="B94" s="406" t="s">
        <v>1458</v>
      </c>
      <c r="C94">
        <v>2023282</v>
      </c>
      <c r="D94" s="174">
        <v>220484.16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</row>
    <row r="95" spans="2:13" x14ac:dyDescent="0.25">
      <c r="B95" s="406" t="s">
        <v>1460</v>
      </c>
      <c r="C95">
        <v>2023283</v>
      </c>
      <c r="D95" s="174">
        <v>220484.16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</row>
    <row r="96" spans="2:13" x14ac:dyDescent="0.25">
      <c r="B96" s="406" t="s">
        <v>1462</v>
      </c>
      <c r="C96">
        <v>2023284</v>
      </c>
      <c r="D96" s="174">
        <v>220484.16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</row>
    <row r="97" spans="2:13" x14ac:dyDescent="0.25">
      <c r="B97" s="406" t="s">
        <v>838</v>
      </c>
      <c r="C97">
        <v>1210634</v>
      </c>
      <c r="D97" s="174">
        <v>46111.852800000001</v>
      </c>
      <c r="E97" s="174">
        <v>0</v>
      </c>
      <c r="F97" s="174">
        <v>0</v>
      </c>
      <c r="G97" s="174">
        <v>0</v>
      </c>
      <c r="H97" s="174">
        <v>46111.852800000001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</row>
    <row r="98" spans="2:13" x14ac:dyDescent="0.25">
      <c r="B98" s="406" t="s">
        <v>1492</v>
      </c>
      <c r="C98">
        <v>2023301</v>
      </c>
      <c r="D98" s="174">
        <v>76206.291200000007</v>
      </c>
      <c r="E98" s="174">
        <v>0</v>
      </c>
      <c r="F98" s="174">
        <v>0</v>
      </c>
      <c r="G98" s="174">
        <v>0</v>
      </c>
      <c r="H98" s="174">
        <v>0</v>
      </c>
      <c r="I98" s="174">
        <v>76206.291200000007</v>
      </c>
      <c r="J98" s="174">
        <v>0</v>
      </c>
      <c r="K98" s="174">
        <v>0</v>
      </c>
      <c r="L98" s="174">
        <v>0</v>
      </c>
      <c r="M98" s="174">
        <v>0</v>
      </c>
    </row>
    <row r="99" spans="2:13" x14ac:dyDescent="0.25">
      <c r="B99" s="406" t="s">
        <v>1494</v>
      </c>
      <c r="C99">
        <v>2023302</v>
      </c>
      <c r="D99" s="174">
        <v>252633.63840000003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252633.63840000003</v>
      </c>
      <c r="K99" s="174">
        <v>0</v>
      </c>
      <c r="L99" s="174">
        <v>0</v>
      </c>
      <c r="M99" s="174">
        <v>0</v>
      </c>
    </row>
    <row r="100" spans="2:13" x14ac:dyDescent="0.25">
      <c r="B100" s="406" t="s">
        <v>1496</v>
      </c>
      <c r="C100">
        <v>2023303</v>
      </c>
      <c r="D100" s="174">
        <v>46316.275200000004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46316.275200000004</v>
      </c>
      <c r="L100" s="174">
        <v>0</v>
      </c>
      <c r="M100" s="174">
        <v>0</v>
      </c>
    </row>
    <row r="101" spans="2:13" x14ac:dyDescent="0.25">
      <c r="B101" s="406" t="s">
        <v>1498</v>
      </c>
      <c r="C101">
        <v>2023304</v>
      </c>
      <c r="D101" s="174">
        <v>98608.390400000018</v>
      </c>
      <c r="E101" s="174">
        <v>0</v>
      </c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98608.390400000018</v>
      </c>
      <c r="M101" s="174">
        <v>0</v>
      </c>
    </row>
    <row r="102" spans="2:13" x14ac:dyDescent="0.25">
      <c r="B102" s="406" t="s">
        <v>1500</v>
      </c>
      <c r="C102">
        <v>2023305</v>
      </c>
      <c r="D102" s="174">
        <v>108160</v>
      </c>
      <c r="E102" s="174">
        <v>0</v>
      </c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108160</v>
      </c>
    </row>
    <row r="103" spans="2:13" x14ac:dyDescent="0.25">
      <c r="B103" s="406" t="s">
        <v>1502</v>
      </c>
      <c r="C103">
        <v>2023306</v>
      </c>
      <c r="D103" s="174">
        <v>108160</v>
      </c>
      <c r="E103" s="174">
        <v>0</v>
      </c>
      <c r="F103" s="174">
        <v>0</v>
      </c>
      <c r="G103" s="174">
        <v>0</v>
      </c>
      <c r="H103" s="174">
        <v>0</v>
      </c>
      <c r="I103" s="174">
        <v>0</v>
      </c>
      <c r="J103" s="174">
        <v>0</v>
      </c>
      <c r="K103" s="174">
        <v>0</v>
      </c>
      <c r="L103" s="174">
        <v>0</v>
      </c>
      <c r="M103" s="174">
        <v>0</v>
      </c>
    </row>
    <row r="104" spans="2:13" x14ac:dyDescent="0.25">
      <c r="B104" s="406" t="s">
        <v>1504</v>
      </c>
      <c r="C104">
        <v>2023307</v>
      </c>
      <c r="D104" s="174">
        <v>129792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</row>
    <row r="105" spans="2:13" x14ac:dyDescent="0.25">
      <c r="B105" s="406" t="s">
        <v>1506</v>
      </c>
      <c r="C105">
        <v>2023308</v>
      </c>
      <c r="D105" s="174">
        <v>129792</v>
      </c>
      <c r="E105" s="174">
        <v>0</v>
      </c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</row>
    <row r="106" spans="2:13" x14ac:dyDescent="0.25">
      <c r="B106" s="406" t="s">
        <v>1508</v>
      </c>
      <c r="C106">
        <v>2023309</v>
      </c>
      <c r="D106" s="174">
        <v>129792</v>
      </c>
      <c r="E106" s="174">
        <v>0</v>
      </c>
      <c r="F106" s="174">
        <v>0</v>
      </c>
      <c r="G106" s="174">
        <v>0</v>
      </c>
      <c r="H106" s="174">
        <v>0</v>
      </c>
      <c r="I106" s="174">
        <v>0</v>
      </c>
      <c r="J106" s="174">
        <v>0</v>
      </c>
      <c r="K106" s="174">
        <v>0</v>
      </c>
      <c r="L106" s="174">
        <v>0</v>
      </c>
      <c r="M106" s="174">
        <v>0</v>
      </c>
    </row>
    <row r="107" spans="2:13" x14ac:dyDescent="0.25">
      <c r="B107" s="406" t="s">
        <v>1510</v>
      </c>
      <c r="C107">
        <v>2023310</v>
      </c>
      <c r="D107" s="174">
        <v>129792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</row>
    <row r="108" spans="2:13" x14ac:dyDescent="0.25">
      <c r="B108" s="406" t="s">
        <v>1512</v>
      </c>
      <c r="C108">
        <v>2023311</v>
      </c>
      <c r="D108" s="174">
        <v>129792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</row>
    <row r="109" spans="2:13" x14ac:dyDescent="0.25">
      <c r="B109" s="406" t="s">
        <v>1514</v>
      </c>
      <c r="C109">
        <v>2023312</v>
      </c>
      <c r="D109" s="174">
        <v>129792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</row>
    <row r="110" spans="2:13" x14ac:dyDescent="0.25">
      <c r="B110" s="406" t="s">
        <v>1516</v>
      </c>
      <c r="C110">
        <v>2023313</v>
      </c>
      <c r="D110" s="174">
        <v>129792</v>
      </c>
      <c r="E110" s="174">
        <v>0</v>
      </c>
      <c r="F110" s="174">
        <v>0</v>
      </c>
      <c r="G110" s="174">
        <v>0</v>
      </c>
      <c r="H110" s="174">
        <v>0</v>
      </c>
      <c r="I110" s="174">
        <v>0</v>
      </c>
      <c r="J110" s="174">
        <v>0</v>
      </c>
      <c r="K110" s="174">
        <v>0</v>
      </c>
      <c r="L110" s="174">
        <v>0</v>
      </c>
      <c r="M110" s="174">
        <v>0</v>
      </c>
    </row>
    <row r="111" spans="2:13" x14ac:dyDescent="0.25">
      <c r="B111" s="406" t="s">
        <v>1518</v>
      </c>
      <c r="C111">
        <v>2023314</v>
      </c>
      <c r="D111" s="174">
        <v>129792</v>
      </c>
      <c r="E111" s="174">
        <v>0</v>
      </c>
      <c r="F111" s="17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4">
        <v>0</v>
      </c>
    </row>
    <row r="112" spans="2:13" x14ac:dyDescent="0.25">
      <c r="B112" s="406" t="s">
        <v>1213</v>
      </c>
      <c r="C112">
        <v>1722710</v>
      </c>
      <c r="D112" s="174">
        <v>137422.77119999999</v>
      </c>
      <c r="E112" s="174">
        <v>0</v>
      </c>
      <c r="F112" s="174">
        <v>26632.32</v>
      </c>
      <c r="G112" s="174">
        <v>110790.4512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</row>
    <row r="113" spans="2:13" x14ac:dyDescent="0.25">
      <c r="B113" s="406" t="s">
        <v>869</v>
      </c>
      <c r="C113">
        <v>1210650</v>
      </c>
      <c r="D113" s="174">
        <v>138555</v>
      </c>
      <c r="E113" s="174">
        <v>0</v>
      </c>
      <c r="F113" s="174">
        <v>138555</v>
      </c>
      <c r="G113" s="174">
        <v>0</v>
      </c>
      <c r="H113" s="174">
        <v>0</v>
      </c>
      <c r="I113" s="174">
        <v>0</v>
      </c>
      <c r="J113" s="174">
        <v>0</v>
      </c>
      <c r="K113" s="174">
        <v>0</v>
      </c>
      <c r="L113" s="174">
        <v>0</v>
      </c>
      <c r="M113" s="174">
        <v>0</v>
      </c>
    </row>
    <row r="114" spans="2:13" x14ac:dyDescent="0.25">
      <c r="B114" s="406" t="s">
        <v>1193</v>
      </c>
      <c r="C114">
        <v>1722693</v>
      </c>
      <c r="D114" s="174">
        <v>80132.259999999995</v>
      </c>
      <c r="E114" s="174">
        <v>0</v>
      </c>
      <c r="F114" s="174">
        <v>79930</v>
      </c>
      <c r="G114" s="174">
        <v>0</v>
      </c>
      <c r="H114" s="174">
        <v>0</v>
      </c>
      <c r="I114" s="174">
        <v>0</v>
      </c>
      <c r="J114" s="174">
        <v>0</v>
      </c>
      <c r="K114" s="174">
        <v>0</v>
      </c>
      <c r="L114" s="174">
        <v>0</v>
      </c>
      <c r="M114" s="174">
        <v>0</v>
      </c>
    </row>
    <row r="115" spans="2:13" x14ac:dyDescent="0.25">
      <c r="B115" s="406" t="s">
        <v>1211</v>
      </c>
      <c r="C115">
        <v>1722709</v>
      </c>
      <c r="D115" s="174">
        <v>45921.84</v>
      </c>
      <c r="E115" s="174">
        <v>0</v>
      </c>
      <c r="F115" s="174">
        <v>42861</v>
      </c>
      <c r="G115" s="174">
        <v>0</v>
      </c>
      <c r="H115" s="174">
        <v>0</v>
      </c>
      <c r="I115" s="174">
        <v>0</v>
      </c>
      <c r="J115" s="174">
        <v>0</v>
      </c>
      <c r="K115" s="174">
        <v>0</v>
      </c>
      <c r="L115" s="174">
        <v>0</v>
      </c>
      <c r="M115" s="174">
        <v>0</v>
      </c>
    </row>
    <row r="116" spans="2:13" x14ac:dyDescent="0.25">
      <c r="B116" s="406" t="s">
        <v>1175</v>
      </c>
      <c r="C116">
        <v>1722636</v>
      </c>
      <c r="D116" s="174">
        <v>237793</v>
      </c>
      <c r="E116" s="174">
        <v>0</v>
      </c>
      <c r="F116" s="174">
        <v>237793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</row>
    <row r="117" spans="2:13" x14ac:dyDescent="0.25">
      <c r="B117" s="406" t="s">
        <v>265</v>
      </c>
      <c r="C117">
        <v>1210651</v>
      </c>
      <c r="D117" s="174">
        <v>29240.9</v>
      </c>
      <c r="E117" s="174">
        <v>0</v>
      </c>
      <c r="F117" s="174">
        <v>29240.9</v>
      </c>
      <c r="G117" s="174">
        <v>0</v>
      </c>
      <c r="H117" s="174">
        <v>0</v>
      </c>
      <c r="I117" s="174">
        <v>0</v>
      </c>
      <c r="J117" s="174">
        <v>0</v>
      </c>
      <c r="K117" s="174">
        <v>0</v>
      </c>
      <c r="L117" s="174">
        <v>0</v>
      </c>
      <c r="M117" s="174">
        <v>0</v>
      </c>
    </row>
    <row r="118" spans="2:13" x14ac:dyDescent="0.25">
      <c r="B118" s="406" t="s">
        <v>793</v>
      </c>
      <c r="C118">
        <v>1210612</v>
      </c>
      <c r="D118" s="174">
        <v>57703.360000000001</v>
      </c>
      <c r="E118" s="174">
        <v>0</v>
      </c>
      <c r="F118" s="174">
        <v>0</v>
      </c>
      <c r="G118" s="174">
        <v>57703.360000000001</v>
      </c>
      <c r="H118" s="174">
        <v>0</v>
      </c>
      <c r="I118" s="174">
        <v>0</v>
      </c>
      <c r="J118" s="174">
        <v>0</v>
      </c>
      <c r="K118" s="174">
        <v>0</v>
      </c>
      <c r="L118" s="174">
        <v>0</v>
      </c>
      <c r="M118" s="174">
        <v>0</v>
      </c>
    </row>
    <row r="119" spans="2:13" x14ac:dyDescent="0.25">
      <c r="B119" s="406" t="s">
        <v>547</v>
      </c>
      <c r="C119">
        <v>0</v>
      </c>
      <c r="D119" s="174">
        <v>57814.327999999994</v>
      </c>
      <c r="E119" s="174">
        <v>0</v>
      </c>
      <c r="F119" s="174">
        <v>0</v>
      </c>
      <c r="G119" s="174">
        <v>11540.672</v>
      </c>
      <c r="H119" s="174">
        <v>46273.655999999995</v>
      </c>
      <c r="I119" s="174">
        <v>0</v>
      </c>
      <c r="J119" s="174">
        <v>0</v>
      </c>
      <c r="K119" s="174">
        <v>0</v>
      </c>
      <c r="L119" s="174">
        <v>0</v>
      </c>
      <c r="M119" s="174">
        <v>0</v>
      </c>
    </row>
    <row r="120" spans="2:13" x14ac:dyDescent="0.25">
      <c r="B120" s="406" t="s">
        <v>554</v>
      </c>
      <c r="C120">
        <v>0</v>
      </c>
      <c r="D120" s="174">
        <v>57814.327999999994</v>
      </c>
      <c r="E120" s="174">
        <v>0</v>
      </c>
      <c r="F120" s="174">
        <v>0</v>
      </c>
      <c r="G120" s="174">
        <v>0</v>
      </c>
      <c r="H120" s="174">
        <v>11540.672</v>
      </c>
      <c r="I120" s="174">
        <v>46273.655999999995</v>
      </c>
      <c r="J120" s="174">
        <v>0</v>
      </c>
      <c r="K120" s="174">
        <v>0</v>
      </c>
      <c r="L120" s="174">
        <v>0</v>
      </c>
      <c r="M120" s="174">
        <v>0</v>
      </c>
    </row>
    <row r="121" spans="2:13" x14ac:dyDescent="0.25">
      <c r="B121" s="406" t="s">
        <v>556</v>
      </c>
      <c r="C121">
        <v>0</v>
      </c>
      <c r="D121" s="174">
        <v>57814.327999999994</v>
      </c>
      <c r="E121" s="174">
        <v>0</v>
      </c>
      <c r="F121" s="174">
        <v>0</v>
      </c>
      <c r="G121" s="174">
        <v>0</v>
      </c>
      <c r="H121" s="174">
        <v>0</v>
      </c>
      <c r="I121" s="174">
        <v>11540.672</v>
      </c>
      <c r="J121" s="174">
        <v>46273.655999999995</v>
      </c>
      <c r="K121" s="174">
        <v>0</v>
      </c>
      <c r="L121" s="174">
        <v>0</v>
      </c>
      <c r="M121" s="174">
        <v>0</v>
      </c>
    </row>
    <row r="122" spans="2:13" x14ac:dyDescent="0.25">
      <c r="B122" s="406" t="s">
        <v>558</v>
      </c>
      <c r="C122">
        <v>0</v>
      </c>
      <c r="D122" s="174">
        <v>57814.327999999994</v>
      </c>
      <c r="E122" s="174">
        <v>0</v>
      </c>
      <c r="F122" s="174">
        <v>0</v>
      </c>
      <c r="G122" s="174">
        <v>0</v>
      </c>
      <c r="H122" s="174">
        <v>0</v>
      </c>
      <c r="I122" s="174">
        <v>0</v>
      </c>
      <c r="J122" s="174">
        <v>11540.672</v>
      </c>
      <c r="K122" s="174">
        <v>46273.655999999995</v>
      </c>
      <c r="L122" s="174">
        <v>0</v>
      </c>
      <c r="M122" s="174">
        <v>0</v>
      </c>
    </row>
    <row r="123" spans="2:13" x14ac:dyDescent="0.25">
      <c r="B123" s="406" t="s">
        <v>560</v>
      </c>
      <c r="C123">
        <v>0</v>
      </c>
      <c r="D123" s="174">
        <v>57814.327999999994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11540.672</v>
      </c>
      <c r="L123" s="174">
        <v>46273.655999999995</v>
      </c>
      <c r="M123" s="174">
        <v>0</v>
      </c>
    </row>
    <row r="124" spans="2:13" x14ac:dyDescent="0.25">
      <c r="B124" s="406" t="s">
        <v>562</v>
      </c>
      <c r="C124">
        <v>0</v>
      </c>
      <c r="D124" s="174">
        <v>57814.327999999994</v>
      </c>
      <c r="E124" s="174">
        <v>0</v>
      </c>
      <c r="F124" s="174">
        <v>0</v>
      </c>
      <c r="G124" s="174">
        <v>0</v>
      </c>
      <c r="H124" s="174">
        <v>0</v>
      </c>
      <c r="I124" s="174">
        <v>0</v>
      </c>
      <c r="J124" s="174">
        <v>0</v>
      </c>
      <c r="K124" s="174">
        <v>0</v>
      </c>
      <c r="L124" s="174">
        <v>11540.672</v>
      </c>
      <c r="M124" s="174">
        <v>46273.655999999995</v>
      </c>
    </row>
    <row r="125" spans="2:13" x14ac:dyDescent="0.25">
      <c r="B125" s="406" t="s">
        <v>564</v>
      </c>
      <c r="C125">
        <v>0</v>
      </c>
      <c r="D125" s="174">
        <v>57814.327999999994</v>
      </c>
      <c r="E125" s="174">
        <v>0</v>
      </c>
      <c r="F125" s="174">
        <v>0</v>
      </c>
      <c r="G125" s="174">
        <v>0</v>
      </c>
      <c r="H125" s="174">
        <v>0</v>
      </c>
      <c r="I125" s="174">
        <v>0</v>
      </c>
      <c r="J125" s="174">
        <v>0</v>
      </c>
      <c r="K125" s="174">
        <v>0</v>
      </c>
      <c r="L125" s="174">
        <v>0</v>
      </c>
      <c r="M125" s="174">
        <v>11540.672</v>
      </c>
    </row>
    <row r="126" spans="2:13" x14ac:dyDescent="0.25">
      <c r="B126" s="406" t="s">
        <v>566</v>
      </c>
      <c r="C126">
        <v>0</v>
      </c>
      <c r="D126" s="174">
        <v>57814.327999999994</v>
      </c>
      <c r="E126" s="174">
        <v>0</v>
      </c>
      <c r="F126" s="174">
        <v>0</v>
      </c>
      <c r="G126" s="174">
        <v>0</v>
      </c>
      <c r="H126" s="174">
        <v>0</v>
      </c>
      <c r="I126" s="174">
        <v>0</v>
      </c>
      <c r="J126" s="174">
        <v>0</v>
      </c>
      <c r="K126" s="174">
        <v>0</v>
      </c>
      <c r="L126" s="174">
        <v>0</v>
      </c>
      <c r="M126" s="174">
        <v>0</v>
      </c>
    </row>
    <row r="127" spans="2:13" x14ac:dyDescent="0.25">
      <c r="B127" s="406" t="s">
        <v>568</v>
      </c>
      <c r="C127">
        <v>0</v>
      </c>
      <c r="D127" s="174">
        <v>57814.327999999994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</row>
    <row r="128" spans="2:13" x14ac:dyDescent="0.25">
      <c r="B128" s="406" t="s">
        <v>570</v>
      </c>
      <c r="C128">
        <v>0</v>
      </c>
      <c r="D128" s="174">
        <v>57814.327999999994</v>
      </c>
      <c r="E128" s="174">
        <v>0</v>
      </c>
      <c r="F128" s="174">
        <v>0</v>
      </c>
      <c r="G128" s="174">
        <v>0</v>
      </c>
      <c r="H128" s="174">
        <v>0</v>
      </c>
      <c r="I128" s="174">
        <v>0</v>
      </c>
      <c r="J128" s="174">
        <v>0</v>
      </c>
      <c r="K128" s="174">
        <v>0</v>
      </c>
      <c r="L128" s="174">
        <v>0</v>
      </c>
      <c r="M128" s="174">
        <v>0</v>
      </c>
    </row>
    <row r="129" spans="2:13" x14ac:dyDescent="0.25">
      <c r="B129" s="406" t="s">
        <v>572</v>
      </c>
      <c r="C129">
        <v>0</v>
      </c>
      <c r="D129" s="174">
        <v>57814.328000000001</v>
      </c>
      <c r="E129" s="174">
        <v>0</v>
      </c>
      <c r="F129" s="174">
        <v>0</v>
      </c>
      <c r="G129" s="174">
        <v>0</v>
      </c>
      <c r="H129" s="174">
        <v>0</v>
      </c>
      <c r="I129" s="174">
        <v>0</v>
      </c>
      <c r="J129" s="174">
        <v>0</v>
      </c>
      <c r="K129" s="174">
        <v>0</v>
      </c>
      <c r="L129" s="174">
        <v>0</v>
      </c>
      <c r="M129" s="174">
        <v>0</v>
      </c>
    </row>
    <row r="130" spans="2:13" x14ac:dyDescent="0.25">
      <c r="B130" s="406" t="s">
        <v>574</v>
      </c>
      <c r="C130">
        <v>0</v>
      </c>
      <c r="D130" s="174">
        <v>57814.327999999994</v>
      </c>
      <c r="E130" s="174">
        <v>0</v>
      </c>
      <c r="F130" s="174">
        <v>0</v>
      </c>
      <c r="G130" s="174">
        <v>0</v>
      </c>
      <c r="H130" s="174">
        <v>0</v>
      </c>
      <c r="I130" s="174">
        <v>0</v>
      </c>
      <c r="J130" s="174">
        <v>0</v>
      </c>
      <c r="K130" s="174">
        <v>0</v>
      </c>
      <c r="L130" s="174">
        <v>0</v>
      </c>
      <c r="M130" s="174">
        <v>0</v>
      </c>
    </row>
    <row r="131" spans="2:13" x14ac:dyDescent="0.25">
      <c r="B131" s="406" t="s">
        <v>576</v>
      </c>
      <c r="C131">
        <v>0</v>
      </c>
      <c r="D131" s="174">
        <v>57814.327999999994</v>
      </c>
      <c r="E131" s="174">
        <v>0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</row>
    <row r="132" spans="2:13" x14ac:dyDescent="0.25">
      <c r="B132" s="406" t="s">
        <v>578</v>
      </c>
      <c r="C132">
        <v>0</v>
      </c>
      <c r="D132" s="174">
        <v>57814.327999999994</v>
      </c>
      <c r="E132" s="174">
        <v>0</v>
      </c>
      <c r="F132" s="174">
        <v>0</v>
      </c>
      <c r="G132" s="174">
        <v>0</v>
      </c>
      <c r="H132" s="174">
        <v>0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</row>
    <row r="133" spans="2:13" x14ac:dyDescent="0.25">
      <c r="B133" s="406" t="s">
        <v>580</v>
      </c>
      <c r="C133">
        <v>0</v>
      </c>
      <c r="D133" s="174">
        <v>57814.327999999994</v>
      </c>
      <c r="E133" s="174">
        <v>0</v>
      </c>
      <c r="F133" s="174">
        <v>0</v>
      </c>
      <c r="G133" s="174">
        <v>0</v>
      </c>
      <c r="H133" s="174">
        <v>0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</row>
    <row r="134" spans="2:13" x14ac:dyDescent="0.25">
      <c r="B134" s="406" t="s">
        <v>1218</v>
      </c>
      <c r="C134">
        <v>1722713</v>
      </c>
      <c r="D134" s="174">
        <v>599272.12800000014</v>
      </c>
      <c r="E134" s="174">
        <v>0</v>
      </c>
      <c r="F134" s="174">
        <v>57844.80000000001</v>
      </c>
      <c r="G134" s="174">
        <v>270713.66400000005</v>
      </c>
      <c r="H134" s="174">
        <v>135356.83200000002</v>
      </c>
      <c r="I134" s="174">
        <v>135356.83200000002</v>
      </c>
      <c r="J134" s="174">
        <v>0</v>
      </c>
      <c r="K134" s="174">
        <v>0</v>
      </c>
      <c r="L134" s="174">
        <v>0</v>
      </c>
      <c r="M134" s="174">
        <v>0</v>
      </c>
    </row>
    <row r="135" spans="2:13" x14ac:dyDescent="0.25">
      <c r="B135" s="406" t="s">
        <v>1220</v>
      </c>
      <c r="C135">
        <v>1722714</v>
      </c>
      <c r="D135" s="174">
        <v>934399.06559999997</v>
      </c>
      <c r="E135" s="174">
        <v>0</v>
      </c>
      <c r="F135" s="174">
        <v>90192.960000000006</v>
      </c>
      <c r="G135" s="174">
        <v>422103.0528</v>
      </c>
      <c r="H135" s="174">
        <v>211051.5264</v>
      </c>
      <c r="I135" s="174">
        <v>211051.5264</v>
      </c>
      <c r="J135" s="174">
        <v>0</v>
      </c>
      <c r="K135" s="174">
        <v>0</v>
      </c>
      <c r="L135" s="174">
        <v>0</v>
      </c>
      <c r="M135" s="174">
        <v>0</v>
      </c>
    </row>
    <row r="136" spans="2:13" x14ac:dyDescent="0.25">
      <c r="B136" s="406" t="s">
        <v>841</v>
      </c>
      <c r="C136">
        <v>1210635</v>
      </c>
      <c r="D136" s="174">
        <v>520000</v>
      </c>
      <c r="E136" s="174">
        <v>0</v>
      </c>
      <c r="F136" s="174">
        <v>0</v>
      </c>
      <c r="G136" s="174">
        <v>0</v>
      </c>
      <c r="H136" s="174">
        <v>520000</v>
      </c>
      <c r="I136" s="174">
        <v>0</v>
      </c>
      <c r="J136" s="174">
        <v>0</v>
      </c>
      <c r="K136" s="174">
        <v>0</v>
      </c>
      <c r="L136" s="174">
        <v>0</v>
      </c>
      <c r="M136" s="174">
        <v>0</v>
      </c>
    </row>
    <row r="137" spans="2:13" x14ac:dyDescent="0.25">
      <c r="B137" s="406" t="s">
        <v>1407</v>
      </c>
      <c r="C137">
        <v>2023256</v>
      </c>
      <c r="D137" s="174">
        <v>587172.56000000006</v>
      </c>
      <c r="E137" s="174">
        <v>0</v>
      </c>
      <c r="F137" s="174">
        <v>0</v>
      </c>
      <c r="G137" s="174">
        <v>0</v>
      </c>
      <c r="H137" s="174">
        <v>0</v>
      </c>
      <c r="I137" s="174">
        <v>587172.56000000006</v>
      </c>
      <c r="J137" s="174">
        <v>0</v>
      </c>
      <c r="K137" s="174">
        <v>0</v>
      </c>
      <c r="L137" s="174">
        <v>0</v>
      </c>
      <c r="M137" s="174">
        <v>0</v>
      </c>
    </row>
    <row r="138" spans="2:13" x14ac:dyDescent="0.25">
      <c r="B138" s="406" t="s">
        <v>1409</v>
      </c>
      <c r="C138">
        <v>2023257</v>
      </c>
      <c r="D138" s="174">
        <v>520000</v>
      </c>
      <c r="E138" s="174">
        <v>0</v>
      </c>
      <c r="F138" s="174">
        <v>0</v>
      </c>
      <c r="G138" s="174">
        <v>0</v>
      </c>
      <c r="H138" s="174">
        <v>0</v>
      </c>
      <c r="I138" s="174">
        <v>0</v>
      </c>
      <c r="J138" s="174">
        <v>520000</v>
      </c>
      <c r="K138" s="174">
        <v>0</v>
      </c>
      <c r="L138" s="174">
        <v>0</v>
      </c>
      <c r="M138" s="174">
        <v>0</v>
      </c>
    </row>
    <row r="139" spans="2:13" x14ac:dyDescent="0.25">
      <c r="B139" s="406" t="s">
        <v>1411</v>
      </c>
      <c r="C139">
        <v>2023258</v>
      </c>
      <c r="D139" s="174">
        <v>340704</v>
      </c>
      <c r="E139" s="174">
        <v>0</v>
      </c>
      <c r="F139" s="174">
        <v>0</v>
      </c>
      <c r="G139" s="174">
        <v>0</v>
      </c>
      <c r="H139" s="174">
        <v>0</v>
      </c>
      <c r="I139" s="174">
        <v>0</v>
      </c>
      <c r="J139" s="174">
        <v>0</v>
      </c>
      <c r="K139" s="174">
        <v>340704</v>
      </c>
      <c r="L139" s="174">
        <v>0</v>
      </c>
      <c r="M139" s="174">
        <v>0</v>
      </c>
    </row>
    <row r="140" spans="2:13" x14ac:dyDescent="0.25">
      <c r="B140" s="406" t="s">
        <v>1413</v>
      </c>
      <c r="C140">
        <v>2023259</v>
      </c>
      <c r="D140" s="174">
        <v>340704</v>
      </c>
      <c r="E140" s="174">
        <v>0</v>
      </c>
      <c r="F140" s="174">
        <v>0</v>
      </c>
      <c r="G140" s="174">
        <v>0</v>
      </c>
      <c r="H140" s="174">
        <v>0</v>
      </c>
      <c r="I140" s="174">
        <v>0</v>
      </c>
      <c r="J140" s="174">
        <v>0</v>
      </c>
      <c r="K140" s="174">
        <v>0</v>
      </c>
      <c r="L140" s="174">
        <v>340704</v>
      </c>
      <c r="M140" s="174">
        <v>0</v>
      </c>
    </row>
    <row r="141" spans="2:13" x14ac:dyDescent="0.25">
      <c r="B141" s="406" t="s">
        <v>1415</v>
      </c>
      <c r="C141">
        <v>2023260</v>
      </c>
      <c r="D141" s="174">
        <v>340704</v>
      </c>
      <c r="E141" s="174">
        <v>0</v>
      </c>
      <c r="F141" s="174">
        <v>0</v>
      </c>
      <c r="G141" s="174">
        <v>0</v>
      </c>
      <c r="H141" s="174">
        <v>0</v>
      </c>
      <c r="I141" s="174">
        <v>0</v>
      </c>
      <c r="J141" s="174">
        <v>0</v>
      </c>
      <c r="K141" s="174">
        <v>0</v>
      </c>
      <c r="L141" s="174">
        <v>0</v>
      </c>
      <c r="M141" s="174">
        <v>340704</v>
      </c>
    </row>
    <row r="142" spans="2:13" x14ac:dyDescent="0.25">
      <c r="B142" s="406" t="s">
        <v>1417</v>
      </c>
      <c r="C142">
        <v>2023261</v>
      </c>
      <c r="D142" s="174">
        <v>389376</v>
      </c>
      <c r="E142" s="174">
        <v>0</v>
      </c>
      <c r="F142" s="174">
        <v>0</v>
      </c>
      <c r="G142" s="174">
        <v>0</v>
      </c>
      <c r="H142" s="174">
        <v>0</v>
      </c>
      <c r="I142" s="174">
        <v>0</v>
      </c>
      <c r="J142" s="174">
        <v>0</v>
      </c>
      <c r="K142" s="174">
        <v>0</v>
      </c>
      <c r="L142" s="174">
        <v>0</v>
      </c>
      <c r="M142" s="174">
        <v>0</v>
      </c>
    </row>
    <row r="143" spans="2:13" x14ac:dyDescent="0.25">
      <c r="B143" s="406" t="s">
        <v>1419</v>
      </c>
      <c r="C143">
        <v>2023262</v>
      </c>
      <c r="D143" s="174">
        <v>389376</v>
      </c>
      <c r="E143" s="174">
        <v>0</v>
      </c>
      <c r="F143" s="174">
        <v>0</v>
      </c>
      <c r="G143" s="174">
        <v>0</v>
      </c>
      <c r="H143" s="174">
        <v>0</v>
      </c>
      <c r="I143" s="174">
        <v>0</v>
      </c>
      <c r="J143" s="174">
        <v>0</v>
      </c>
      <c r="K143" s="174">
        <v>0</v>
      </c>
      <c r="L143" s="174">
        <v>0</v>
      </c>
      <c r="M143" s="174">
        <v>0</v>
      </c>
    </row>
    <row r="144" spans="2:13" x14ac:dyDescent="0.25">
      <c r="B144" s="406" t="s">
        <v>1421</v>
      </c>
      <c r="C144">
        <v>2023263</v>
      </c>
      <c r="D144" s="174">
        <v>389376</v>
      </c>
      <c r="E144" s="174">
        <v>0</v>
      </c>
      <c r="F144" s="174">
        <v>0</v>
      </c>
      <c r="G144" s="174">
        <v>0</v>
      </c>
      <c r="H144" s="174">
        <v>0</v>
      </c>
      <c r="I144" s="174">
        <v>0</v>
      </c>
      <c r="J144" s="174">
        <v>0</v>
      </c>
      <c r="K144" s="174">
        <v>0</v>
      </c>
      <c r="L144" s="174">
        <v>0</v>
      </c>
      <c r="M144" s="174">
        <v>0</v>
      </c>
    </row>
    <row r="145" spans="2:13" x14ac:dyDescent="0.25">
      <c r="B145" s="406" t="s">
        <v>1423</v>
      </c>
      <c r="C145">
        <v>2023264</v>
      </c>
      <c r="D145" s="174">
        <v>389376</v>
      </c>
      <c r="E145" s="174">
        <v>0</v>
      </c>
      <c r="F145" s="174">
        <v>0</v>
      </c>
      <c r="G145" s="174">
        <v>0</v>
      </c>
      <c r="H145" s="174">
        <v>0</v>
      </c>
      <c r="I145" s="174">
        <v>0</v>
      </c>
      <c r="J145" s="174">
        <v>0</v>
      </c>
      <c r="K145" s="174">
        <v>0</v>
      </c>
      <c r="L145" s="174">
        <v>0</v>
      </c>
      <c r="M145" s="174">
        <v>0</v>
      </c>
    </row>
    <row r="146" spans="2:13" x14ac:dyDescent="0.25">
      <c r="B146" s="406" t="s">
        <v>1425</v>
      </c>
      <c r="C146">
        <v>2023265</v>
      </c>
      <c r="D146" s="174">
        <v>389376</v>
      </c>
      <c r="E146" s="174">
        <v>0</v>
      </c>
      <c r="F146" s="174">
        <v>0</v>
      </c>
      <c r="G146" s="174">
        <v>0</v>
      </c>
      <c r="H146" s="174">
        <v>0</v>
      </c>
      <c r="I146" s="174">
        <v>0</v>
      </c>
      <c r="J146" s="174">
        <v>0</v>
      </c>
      <c r="K146" s="174">
        <v>0</v>
      </c>
      <c r="L146" s="174">
        <v>0</v>
      </c>
      <c r="M146" s="174">
        <v>0</v>
      </c>
    </row>
    <row r="147" spans="2:13" x14ac:dyDescent="0.25">
      <c r="B147" s="406" t="s">
        <v>1427</v>
      </c>
      <c r="C147">
        <v>2023266</v>
      </c>
      <c r="D147" s="174">
        <v>389376</v>
      </c>
      <c r="E147" s="174">
        <v>0</v>
      </c>
      <c r="F147" s="174">
        <v>0</v>
      </c>
      <c r="G147" s="174">
        <v>0</v>
      </c>
      <c r="H147" s="174">
        <v>0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</row>
    <row r="148" spans="2:13" x14ac:dyDescent="0.25">
      <c r="B148" s="406" t="s">
        <v>1429</v>
      </c>
      <c r="C148">
        <v>2023267</v>
      </c>
      <c r="D148" s="174">
        <v>389376</v>
      </c>
      <c r="E148" s="174">
        <v>0</v>
      </c>
      <c r="F148" s="174">
        <v>0</v>
      </c>
      <c r="G148" s="174">
        <v>0</v>
      </c>
      <c r="H148" s="174">
        <v>0</v>
      </c>
      <c r="I148" s="174">
        <v>0</v>
      </c>
      <c r="J148" s="174">
        <v>0</v>
      </c>
      <c r="K148" s="174">
        <v>0</v>
      </c>
      <c r="L148" s="174">
        <v>0</v>
      </c>
      <c r="M148" s="174">
        <v>0</v>
      </c>
    </row>
    <row r="149" spans="2:13" x14ac:dyDescent="0.25">
      <c r="B149" s="406" t="s">
        <v>1431</v>
      </c>
      <c r="C149">
        <v>2023268</v>
      </c>
      <c r="D149" s="174">
        <v>389376</v>
      </c>
      <c r="E149" s="174">
        <v>0</v>
      </c>
      <c r="F149" s="174">
        <v>0</v>
      </c>
      <c r="G149" s="174">
        <v>0</v>
      </c>
      <c r="H149" s="174">
        <v>0</v>
      </c>
      <c r="I149" s="174">
        <v>0</v>
      </c>
      <c r="J149" s="174">
        <v>0</v>
      </c>
      <c r="K149" s="174">
        <v>0</v>
      </c>
      <c r="L149" s="174">
        <v>0</v>
      </c>
      <c r="M149" s="174">
        <v>0</v>
      </c>
    </row>
    <row r="150" spans="2:13" x14ac:dyDescent="0.25">
      <c r="B150" s="406" t="s">
        <v>1433</v>
      </c>
      <c r="C150">
        <v>2023269</v>
      </c>
      <c r="D150" s="174">
        <v>389376</v>
      </c>
      <c r="E150" s="174">
        <v>0</v>
      </c>
      <c r="F150" s="174">
        <v>0</v>
      </c>
      <c r="G150" s="174">
        <v>0</v>
      </c>
      <c r="H150" s="174">
        <v>0</v>
      </c>
      <c r="I150" s="174">
        <v>0</v>
      </c>
      <c r="J150" s="174">
        <v>0</v>
      </c>
      <c r="K150" s="174">
        <v>0</v>
      </c>
      <c r="L150" s="174">
        <v>0</v>
      </c>
      <c r="M150" s="174">
        <v>0</v>
      </c>
    </row>
    <row r="151" spans="2:13" x14ac:dyDescent="0.25">
      <c r="B151" t="s">
        <v>469</v>
      </c>
      <c r="C151" s="446">
        <v>65451017</v>
      </c>
      <c r="D151" s="174">
        <v>49373081.360000022</v>
      </c>
      <c r="E151" s="174">
        <v>0</v>
      </c>
      <c r="F151" s="174">
        <v>855200</v>
      </c>
      <c r="G151" s="174">
        <v>2008586.32</v>
      </c>
      <c r="H151" s="174">
        <v>2088307.52</v>
      </c>
      <c r="I151" s="174">
        <v>3123422.8480000002</v>
      </c>
      <c r="J151" s="174">
        <v>3254058.4960000003</v>
      </c>
      <c r="K151" s="174">
        <v>3231582.8480000002</v>
      </c>
      <c r="L151" s="174">
        <v>3231582.8480000002</v>
      </c>
      <c r="M151" s="174">
        <v>2690782.8480000002</v>
      </c>
    </row>
    <row r="152" spans="2:13" x14ac:dyDescent="0.25">
      <c r="B152" s="406" t="s">
        <v>1233</v>
      </c>
      <c r="C152">
        <v>1722721</v>
      </c>
      <c r="D152" s="174">
        <v>655200</v>
      </c>
      <c r="E152" s="174">
        <v>0</v>
      </c>
      <c r="F152" s="174">
        <v>655200</v>
      </c>
      <c r="G152" s="174">
        <v>0</v>
      </c>
      <c r="H152" s="174">
        <v>0</v>
      </c>
      <c r="I152" s="174">
        <v>0</v>
      </c>
      <c r="J152" s="174">
        <v>0</v>
      </c>
      <c r="K152" s="174">
        <v>0</v>
      </c>
      <c r="L152" s="174">
        <v>0</v>
      </c>
      <c r="M152" s="174">
        <v>0</v>
      </c>
    </row>
    <row r="153" spans="2:13" x14ac:dyDescent="0.25">
      <c r="B153" s="406" t="s">
        <v>1235</v>
      </c>
      <c r="C153">
        <v>1722722</v>
      </c>
      <c r="D153" s="174">
        <v>681408</v>
      </c>
      <c r="E153" s="174">
        <v>0</v>
      </c>
      <c r="F153" s="174">
        <v>0</v>
      </c>
      <c r="G153" s="174">
        <v>681408</v>
      </c>
      <c r="H153" s="174">
        <v>0</v>
      </c>
      <c r="I153" s="174">
        <v>0</v>
      </c>
      <c r="J153" s="174">
        <v>0</v>
      </c>
      <c r="K153" s="174">
        <v>0</v>
      </c>
      <c r="L153" s="174">
        <v>0</v>
      </c>
      <c r="M153" s="174">
        <v>0</v>
      </c>
    </row>
    <row r="154" spans="2:13" x14ac:dyDescent="0.25">
      <c r="B154" s="406" t="s">
        <v>1237</v>
      </c>
      <c r="C154">
        <v>1722723</v>
      </c>
      <c r="D154" s="174">
        <v>613267.20000000007</v>
      </c>
      <c r="E154" s="174">
        <v>0</v>
      </c>
      <c r="F154" s="174">
        <v>0</v>
      </c>
      <c r="G154" s="174">
        <v>0</v>
      </c>
      <c r="H154" s="174">
        <v>613267.20000000007</v>
      </c>
      <c r="I154" s="174">
        <v>0</v>
      </c>
      <c r="J154" s="174">
        <v>0</v>
      </c>
      <c r="K154" s="174">
        <v>0</v>
      </c>
      <c r="L154" s="174">
        <v>0</v>
      </c>
      <c r="M154" s="174">
        <v>0</v>
      </c>
    </row>
    <row r="155" spans="2:13" x14ac:dyDescent="0.25">
      <c r="B155" s="406" t="s">
        <v>1633</v>
      </c>
      <c r="C155">
        <v>2023383</v>
      </c>
      <c r="D155" s="174">
        <v>613267.20000000007</v>
      </c>
      <c r="E155" s="174">
        <v>0</v>
      </c>
      <c r="F155" s="174">
        <v>0</v>
      </c>
      <c r="G155" s="174">
        <v>0</v>
      </c>
      <c r="H155" s="174">
        <v>0</v>
      </c>
      <c r="I155" s="174">
        <v>613267.20000000007</v>
      </c>
      <c r="J155" s="174">
        <v>0</v>
      </c>
      <c r="K155" s="174">
        <v>0</v>
      </c>
      <c r="L155" s="174">
        <v>0</v>
      </c>
      <c r="M155" s="174">
        <v>0</v>
      </c>
    </row>
    <row r="156" spans="2:13" x14ac:dyDescent="0.25">
      <c r="B156" s="406" t="s">
        <v>1635</v>
      </c>
      <c r="C156">
        <v>2023384</v>
      </c>
      <c r="D156" s="174">
        <v>613267.20000000007</v>
      </c>
      <c r="E156" s="174">
        <v>0</v>
      </c>
      <c r="F156" s="174">
        <v>0</v>
      </c>
      <c r="G156" s="174">
        <v>0</v>
      </c>
      <c r="H156" s="174">
        <v>0</v>
      </c>
      <c r="I156" s="174">
        <v>0</v>
      </c>
      <c r="J156" s="174">
        <v>613267.20000000007</v>
      </c>
      <c r="K156" s="174">
        <v>0</v>
      </c>
      <c r="L156" s="174">
        <v>0</v>
      </c>
      <c r="M156" s="174">
        <v>0</v>
      </c>
    </row>
    <row r="157" spans="2:13" x14ac:dyDescent="0.25">
      <c r="B157" s="406" t="s">
        <v>1637</v>
      </c>
      <c r="C157">
        <v>2023385</v>
      </c>
      <c r="D157" s="174">
        <v>613267.20000000007</v>
      </c>
      <c r="E157" s="174">
        <v>0</v>
      </c>
      <c r="F157" s="174">
        <v>0</v>
      </c>
      <c r="G157" s="174">
        <v>0</v>
      </c>
      <c r="H157" s="174">
        <v>0</v>
      </c>
      <c r="I157" s="174">
        <v>0</v>
      </c>
      <c r="J157" s="174">
        <v>0</v>
      </c>
      <c r="K157" s="174">
        <v>613267.20000000007</v>
      </c>
      <c r="L157" s="174">
        <v>0</v>
      </c>
      <c r="M157" s="174">
        <v>0</v>
      </c>
    </row>
    <row r="158" spans="2:13" x14ac:dyDescent="0.25">
      <c r="B158" s="406" t="s">
        <v>1639</v>
      </c>
      <c r="C158">
        <v>2023386</v>
      </c>
      <c r="D158" s="174">
        <v>613267.20000000007</v>
      </c>
      <c r="E158" s="174">
        <v>0</v>
      </c>
      <c r="F158" s="174">
        <v>0</v>
      </c>
      <c r="G158" s="174">
        <v>0</v>
      </c>
      <c r="H158" s="174">
        <v>0</v>
      </c>
      <c r="I158" s="174">
        <v>0</v>
      </c>
      <c r="J158" s="174">
        <v>0</v>
      </c>
      <c r="K158" s="174">
        <v>0</v>
      </c>
      <c r="L158" s="174">
        <v>613267.20000000007</v>
      </c>
      <c r="M158" s="174">
        <v>0</v>
      </c>
    </row>
    <row r="159" spans="2:13" x14ac:dyDescent="0.25">
      <c r="B159" s="406" t="s">
        <v>1641</v>
      </c>
      <c r="C159">
        <v>2023387</v>
      </c>
      <c r="D159" s="174">
        <v>613267.20000000007</v>
      </c>
      <c r="E159" s="174">
        <v>0</v>
      </c>
      <c r="F159" s="174">
        <v>0</v>
      </c>
      <c r="G159" s="174">
        <v>0</v>
      </c>
      <c r="H159" s="174">
        <v>0</v>
      </c>
      <c r="I159" s="174">
        <v>0</v>
      </c>
      <c r="J159" s="174">
        <v>0</v>
      </c>
      <c r="K159" s="174">
        <v>0</v>
      </c>
      <c r="L159" s="174">
        <v>0</v>
      </c>
      <c r="M159" s="174">
        <v>613267.20000000007</v>
      </c>
    </row>
    <row r="160" spans="2:13" x14ac:dyDescent="0.25">
      <c r="B160" s="406" t="s">
        <v>1643</v>
      </c>
      <c r="C160">
        <v>2023388</v>
      </c>
      <c r="D160" s="174">
        <v>613267.20000000007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0</v>
      </c>
    </row>
    <row r="161" spans="2:13" x14ac:dyDescent="0.25">
      <c r="B161" s="406" t="s">
        <v>1645</v>
      </c>
      <c r="C161">
        <v>2023389</v>
      </c>
      <c r="D161" s="174">
        <v>613267.20000000007</v>
      </c>
      <c r="E161" s="174">
        <v>0</v>
      </c>
      <c r="F161" s="174">
        <v>0</v>
      </c>
      <c r="G161" s="174">
        <v>0</v>
      </c>
      <c r="H161" s="174">
        <v>0</v>
      </c>
      <c r="I161" s="174">
        <v>0</v>
      </c>
      <c r="J161" s="174">
        <v>0</v>
      </c>
      <c r="K161" s="174">
        <v>0</v>
      </c>
      <c r="L161" s="174">
        <v>0</v>
      </c>
      <c r="M161" s="174">
        <v>0</v>
      </c>
    </row>
    <row r="162" spans="2:13" x14ac:dyDescent="0.25">
      <c r="B162" s="406" t="s">
        <v>1647</v>
      </c>
      <c r="C162">
        <v>2023390</v>
      </c>
      <c r="D162" s="174">
        <v>613267.20000000007</v>
      </c>
      <c r="E162" s="174">
        <v>0</v>
      </c>
      <c r="F162" s="174">
        <v>0</v>
      </c>
      <c r="G162" s="174">
        <v>0</v>
      </c>
      <c r="H162" s="174">
        <v>0</v>
      </c>
      <c r="I162" s="174">
        <v>0</v>
      </c>
      <c r="J162" s="174">
        <v>0</v>
      </c>
      <c r="K162" s="174">
        <v>0</v>
      </c>
      <c r="L162" s="174">
        <v>0</v>
      </c>
      <c r="M162" s="174">
        <v>0</v>
      </c>
    </row>
    <row r="163" spans="2:13" x14ac:dyDescent="0.25">
      <c r="B163" s="406" t="s">
        <v>1649</v>
      </c>
      <c r="C163">
        <v>2023391</v>
      </c>
      <c r="D163" s="174">
        <v>613267.20000000007</v>
      </c>
      <c r="E163" s="174">
        <v>0</v>
      </c>
      <c r="F163" s="174">
        <v>0</v>
      </c>
      <c r="G163" s="174">
        <v>0</v>
      </c>
      <c r="H163" s="174">
        <v>0</v>
      </c>
      <c r="I163" s="174">
        <v>0</v>
      </c>
      <c r="J163" s="174">
        <v>0</v>
      </c>
      <c r="K163" s="174">
        <v>0</v>
      </c>
      <c r="L163" s="174">
        <v>0</v>
      </c>
      <c r="M163" s="174">
        <v>0</v>
      </c>
    </row>
    <row r="164" spans="2:13" x14ac:dyDescent="0.25">
      <c r="B164" s="406" t="s">
        <v>1651</v>
      </c>
      <c r="C164">
        <v>2023392</v>
      </c>
      <c r="D164" s="174">
        <v>613267.20000000007</v>
      </c>
      <c r="E164" s="174">
        <v>0</v>
      </c>
      <c r="F164" s="174">
        <v>0</v>
      </c>
      <c r="G164" s="174">
        <v>0</v>
      </c>
      <c r="H164" s="174">
        <v>0</v>
      </c>
      <c r="I164" s="174">
        <v>0</v>
      </c>
      <c r="J164" s="174">
        <v>0</v>
      </c>
      <c r="K164" s="174">
        <v>0</v>
      </c>
      <c r="L164" s="174">
        <v>0</v>
      </c>
      <c r="M164" s="174">
        <v>0</v>
      </c>
    </row>
    <row r="165" spans="2:13" x14ac:dyDescent="0.25">
      <c r="B165" s="406" t="s">
        <v>1653</v>
      </c>
      <c r="C165">
        <v>2023393</v>
      </c>
      <c r="D165" s="174">
        <v>613267.20000000007</v>
      </c>
      <c r="E165" s="174">
        <v>0</v>
      </c>
      <c r="F165" s="174">
        <v>0</v>
      </c>
      <c r="G165" s="174">
        <v>0</v>
      </c>
      <c r="H165" s="174">
        <v>0</v>
      </c>
      <c r="I165" s="174">
        <v>0</v>
      </c>
      <c r="J165" s="174">
        <v>0</v>
      </c>
      <c r="K165" s="174">
        <v>0</v>
      </c>
      <c r="L165" s="174">
        <v>0</v>
      </c>
      <c r="M165" s="174">
        <v>0</v>
      </c>
    </row>
    <row r="166" spans="2:13" x14ac:dyDescent="0.25">
      <c r="B166" s="406" t="s">
        <v>1655</v>
      </c>
      <c r="C166">
        <v>2023394</v>
      </c>
      <c r="D166" s="174">
        <v>613267.20000000007</v>
      </c>
      <c r="E166" s="174">
        <v>0</v>
      </c>
      <c r="F166" s="174">
        <v>0</v>
      </c>
      <c r="G166" s="174">
        <v>0</v>
      </c>
      <c r="H166" s="174">
        <v>0</v>
      </c>
      <c r="I166" s="174">
        <v>0</v>
      </c>
      <c r="J166" s="174">
        <v>0</v>
      </c>
      <c r="K166" s="174">
        <v>0</v>
      </c>
      <c r="L166" s="174">
        <v>0</v>
      </c>
      <c r="M166" s="174">
        <v>0</v>
      </c>
    </row>
    <row r="167" spans="2:13" x14ac:dyDescent="0.25">
      <c r="B167" s="406" t="s">
        <v>1657</v>
      </c>
      <c r="C167">
        <v>2023395</v>
      </c>
      <c r="D167" s="174">
        <v>613267.20000000007</v>
      </c>
      <c r="E167" s="174">
        <v>0</v>
      </c>
      <c r="F167" s="174">
        <v>0</v>
      </c>
      <c r="G167" s="174">
        <v>0</v>
      </c>
      <c r="H167" s="174">
        <v>0</v>
      </c>
      <c r="I167" s="174">
        <v>0</v>
      </c>
      <c r="J167" s="174">
        <v>0</v>
      </c>
      <c r="K167" s="174">
        <v>0</v>
      </c>
      <c r="L167" s="174">
        <v>0</v>
      </c>
      <c r="M167" s="174">
        <v>0</v>
      </c>
    </row>
    <row r="168" spans="2:13" x14ac:dyDescent="0.25">
      <c r="B168" s="406" t="s">
        <v>1659</v>
      </c>
      <c r="C168">
        <v>2023396</v>
      </c>
      <c r="D168" s="174">
        <v>613267.20000000007</v>
      </c>
      <c r="E168" s="174">
        <v>0</v>
      </c>
      <c r="F168" s="174">
        <v>0</v>
      </c>
      <c r="G168" s="174">
        <v>0</v>
      </c>
      <c r="H168" s="174">
        <v>0</v>
      </c>
      <c r="I168" s="174">
        <v>0</v>
      </c>
      <c r="J168" s="174">
        <v>0</v>
      </c>
      <c r="K168" s="174">
        <v>0</v>
      </c>
      <c r="L168" s="174">
        <v>0</v>
      </c>
      <c r="M168" s="174">
        <v>0</v>
      </c>
    </row>
    <row r="169" spans="2:13" x14ac:dyDescent="0.25">
      <c r="B169" s="406" t="s">
        <v>784</v>
      </c>
      <c r="C169">
        <v>1210609</v>
      </c>
      <c r="D169" s="174">
        <v>1574303.84</v>
      </c>
      <c r="E169" s="174">
        <v>0</v>
      </c>
      <c r="F169" s="174">
        <v>200000</v>
      </c>
      <c r="G169" s="174">
        <v>331760</v>
      </c>
      <c r="H169" s="174">
        <v>1042543.8400000001</v>
      </c>
      <c r="I169" s="174">
        <v>0</v>
      </c>
      <c r="J169" s="174">
        <v>0</v>
      </c>
      <c r="K169" s="174">
        <v>0</v>
      </c>
      <c r="L169" s="174">
        <v>0</v>
      </c>
      <c r="M169" s="174">
        <v>0</v>
      </c>
    </row>
    <row r="170" spans="2:13" x14ac:dyDescent="0.25">
      <c r="B170" s="406" t="s">
        <v>795</v>
      </c>
      <c r="C170">
        <v>1210613</v>
      </c>
      <c r="D170" s="174">
        <v>1427914.8</v>
      </c>
      <c r="E170" s="174">
        <v>0</v>
      </c>
      <c r="F170" s="174">
        <v>0</v>
      </c>
      <c r="G170" s="174">
        <v>995418.32000000007</v>
      </c>
      <c r="H170" s="174">
        <v>432496.48000000004</v>
      </c>
      <c r="I170" s="174">
        <v>0</v>
      </c>
      <c r="J170" s="174">
        <v>0</v>
      </c>
      <c r="K170" s="174">
        <v>0</v>
      </c>
      <c r="L170" s="174">
        <v>0</v>
      </c>
      <c r="M170" s="174">
        <v>0</v>
      </c>
    </row>
    <row r="171" spans="2:13" x14ac:dyDescent="0.25">
      <c r="B171" s="406" t="s">
        <v>860</v>
      </c>
      <c r="C171">
        <v>1210643</v>
      </c>
      <c r="D171" s="174">
        <v>2077515.648</v>
      </c>
      <c r="E171" s="174">
        <v>0</v>
      </c>
      <c r="F171" s="174">
        <v>0</v>
      </c>
      <c r="G171" s="174">
        <v>0</v>
      </c>
      <c r="H171" s="174">
        <v>0</v>
      </c>
      <c r="I171" s="174">
        <v>995915.64800000016</v>
      </c>
      <c r="J171" s="174">
        <v>1081600</v>
      </c>
      <c r="K171" s="174">
        <v>0</v>
      </c>
      <c r="L171" s="174">
        <v>0</v>
      </c>
      <c r="M171" s="174">
        <v>0</v>
      </c>
    </row>
    <row r="172" spans="2:13" x14ac:dyDescent="0.25">
      <c r="B172" s="406" t="s">
        <v>1319</v>
      </c>
      <c r="C172">
        <v>2023103</v>
      </c>
      <c r="D172" s="174">
        <v>2077515.648</v>
      </c>
      <c r="E172" s="174">
        <v>0</v>
      </c>
      <c r="F172" s="174">
        <v>0</v>
      </c>
      <c r="G172" s="174">
        <v>0</v>
      </c>
      <c r="H172" s="174">
        <v>0</v>
      </c>
      <c r="I172" s="174">
        <v>1514240</v>
      </c>
      <c r="J172" s="174">
        <v>563275.64800000004</v>
      </c>
      <c r="K172" s="174">
        <v>0</v>
      </c>
      <c r="L172" s="174">
        <v>0</v>
      </c>
      <c r="M172" s="174">
        <v>0</v>
      </c>
    </row>
    <row r="173" spans="2:13" x14ac:dyDescent="0.25">
      <c r="B173" s="406" t="s">
        <v>1321</v>
      </c>
      <c r="C173">
        <v>2023104</v>
      </c>
      <c r="D173" s="174">
        <v>2077515.648</v>
      </c>
      <c r="E173" s="174">
        <v>0</v>
      </c>
      <c r="F173" s="174">
        <v>0</v>
      </c>
      <c r="G173" s="174">
        <v>0</v>
      </c>
      <c r="H173" s="174">
        <v>0</v>
      </c>
      <c r="I173" s="174">
        <v>0</v>
      </c>
      <c r="J173" s="174">
        <v>995915.64800000016</v>
      </c>
      <c r="K173" s="174">
        <v>1081600</v>
      </c>
      <c r="L173" s="174">
        <v>0</v>
      </c>
      <c r="M173" s="174">
        <v>0</v>
      </c>
    </row>
    <row r="174" spans="2:13" x14ac:dyDescent="0.25">
      <c r="B174" s="406" t="s">
        <v>1323</v>
      </c>
      <c r="C174">
        <v>2023105</v>
      </c>
      <c r="D174" s="174">
        <v>2077515.648</v>
      </c>
      <c r="E174" s="174">
        <v>0</v>
      </c>
      <c r="F174" s="174">
        <v>0</v>
      </c>
      <c r="G174" s="174">
        <v>0</v>
      </c>
      <c r="H174" s="174">
        <v>0</v>
      </c>
      <c r="I174" s="174">
        <v>0</v>
      </c>
      <c r="J174" s="174">
        <v>0</v>
      </c>
      <c r="K174" s="174">
        <v>1536715.648</v>
      </c>
      <c r="L174" s="174">
        <v>540800</v>
      </c>
      <c r="M174" s="174">
        <v>0</v>
      </c>
    </row>
    <row r="175" spans="2:13" x14ac:dyDescent="0.25">
      <c r="B175" s="406" t="s">
        <v>1325</v>
      </c>
      <c r="C175">
        <v>2023106</v>
      </c>
      <c r="D175" s="174">
        <v>2077515.648</v>
      </c>
      <c r="E175" s="174">
        <v>0</v>
      </c>
      <c r="F175" s="174">
        <v>0</v>
      </c>
      <c r="G175" s="174">
        <v>0</v>
      </c>
      <c r="H175" s="174">
        <v>0</v>
      </c>
      <c r="I175" s="174">
        <v>0</v>
      </c>
      <c r="J175" s="174">
        <v>0</v>
      </c>
      <c r="K175" s="174">
        <v>0</v>
      </c>
      <c r="L175" s="174">
        <v>2077515.648</v>
      </c>
      <c r="M175" s="174">
        <v>0</v>
      </c>
    </row>
    <row r="176" spans="2:13" x14ac:dyDescent="0.25">
      <c r="B176" s="406" t="s">
        <v>1327</v>
      </c>
      <c r="C176">
        <v>2023107</v>
      </c>
      <c r="D176" s="174">
        <v>2077515.648</v>
      </c>
      <c r="E176" s="174">
        <v>0</v>
      </c>
      <c r="F176" s="174">
        <v>0</v>
      </c>
      <c r="G176" s="174">
        <v>0</v>
      </c>
      <c r="H176" s="174">
        <v>0</v>
      </c>
      <c r="I176" s="174">
        <v>0</v>
      </c>
      <c r="J176" s="174">
        <v>0</v>
      </c>
      <c r="K176" s="174">
        <v>0</v>
      </c>
      <c r="L176" s="174">
        <v>0</v>
      </c>
      <c r="M176" s="174">
        <v>2077515.648</v>
      </c>
    </row>
    <row r="177" spans="2:13" x14ac:dyDescent="0.25">
      <c r="B177" s="406" t="s">
        <v>1329</v>
      </c>
      <c r="C177">
        <v>2023108</v>
      </c>
      <c r="D177" s="174">
        <v>2077515.648</v>
      </c>
      <c r="E177" s="174">
        <v>0</v>
      </c>
      <c r="F177" s="174">
        <v>0</v>
      </c>
      <c r="G177" s="174">
        <v>0</v>
      </c>
      <c r="H177" s="174">
        <v>0</v>
      </c>
      <c r="I177" s="174">
        <v>0</v>
      </c>
      <c r="J177" s="174">
        <v>0</v>
      </c>
      <c r="K177" s="174">
        <v>0</v>
      </c>
      <c r="L177" s="174">
        <v>0</v>
      </c>
      <c r="M177" s="174">
        <v>0</v>
      </c>
    </row>
    <row r="178" spans="2:13" x14ac:dyDescent="0.25">
      <c r="B178" s="406" t="s">
        <v>1331</v>
      </c>
      <c r="C178">
        <v>2023109</v>
      </c>
      <c r="D178" s="174">
        <v>2661579.6480000005</v>
      </c>
      <c r="E178" s="174">
        <v>0</v>
      </c>
      <c r="F178" s="174">
        <v>0</v>
      </c>
      <c r="G178" s="174">
        <v>0</v>
      </c>
      <c r="H178" s="174">
        <v>0</v>
      </c>
      <c r="I178" s="174">
        <v>0</v>
      </c>
      <c r="J178" s="174">
        <v>0</v>
      </c>
      <c r="K178" s="174">
        <v>0</v>
      </c>
      <c r="L178" s="174">
        <v>0</v>
      </c>
      <c r="M178" s="174">
        <v>0</v>
      </c>
    </row>
    <row r="179" spans="2:13" x14ac:dyDescent="0.25">
      <c r="B179" s="406" t="s">
        <v>1333</v>
      </c>
      <c r="C179">
        <v>2023110</v>
      </c>
      <c r="D179" s="174">
        <v>2661579.6480000005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</row>
    <row r="180" spans="2:13" x14ac:dyDescent="0.25">
      <c r="B180" s="406" t="s">
        <v>1335</v>
      </c>
      <c r="C180">
        <v>2023111</v>
      </c>
      <c r="D180" s="174">
        <v>2661579.6480000005</v>
      </c>
      <c r="E180" s="174">
        <v>0</v>
      </c>
      <c r="F180" s="174">
        <v>0</v>
      </c>
      <c r="G180" s="174">
        <v>0</v>
      </c>
      <c r="H180" s="174">
        <v>0</v>
      </c>
      <c r="I180" s="174">
        <v>0</v>
      </c>
      <c r="J180" s="174">
        <v>0</v>
      </c>
      <c r="K180" s="174">
        <v>0</v>
      </c>
      <c r="L180" s="174">
        <v>0</v>
      </c>
      <c r="M180" s="174">
        <v>0</v>
      </c>
    </row>
    <row r="181" spans="2:13" x14ac:dyDescent="0.25">
      <c r="B181" s="406" t="s">
        <v>1337</v>
      </c>
      <c r="C181">
        <v>2023112</v>
      </c>
      <c r="D181" s="174">
        <v>2661579.6480000005</v>
      </c>
      <c r="E181" s="174">
        <v>0</v>
      </c>
      <c r="F181" s="174">
        <v>0</v>
      </c>
      <c r="G181" s="174">
        <v>0</v>
      </c>
      <c r="H181" s="174">
        <v>0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</row>
    <row r="182" spans="2:13" x14ac:dyDescent="0.25">
      <c r="B182" s="406" t="s">
        <v>1339</v>
      </c>
      <c r="C182">
        <v>2023113</v>
      </c>
      <c r="D182" s="174">
        <v>2661579.6480000005</v>
      </c>
      <c r="E182" s="174">
        <v>0</v>
      </c>
      <c r="F182" s="174">
        <v>0</v>
      </c>
      <c r="G182" s="174">
        <v>0</v>
      </c>
      <c r="H182" s="174">
        <v>0</v>
      </c>
      <c r="I182" s="174">
        <v>0</v>
      </c>
      <c r="J182" s="174">
        <v>0</v>
      </c>
      <c r="K182" s="174">
        <v>0</v>
      </c>
      <c r="L182" s="174">
        <v>0</v>
      </c>
      <c r="M182" s="174">
        <v>0</v>
      </c>
    </row>
    <row r="183" spans="2:13" x14ac:dyDescent="0.25">
      <c r="B183" s="406" t="s">
        <v>1341</v>
      </c>
      <c r="C183">
        <v>2023114</v>
      </c>
      <c r="D183" s="174">
        <v>2661579.6480000005</v>
      </c>
      <c r="E183" s="174">
        <v>0</v>
      </c>
      <c r="F183" s="174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</row>
    <row r="184" spans="2:13" x14ac:dyDescent="0.25">
      <c r="B184" s="406" t="s">
        <v>1343</v>
      </c>
      <c r="C184">
        <v>2023115</v>
      </c>
      <c r="D184" s="174">
        <v>2661579.6480000005</v>
      </c>
      <c r="E184" s="174">
        <v>0</v>
      </c>
      <c r="F184" s="174">
        <v>0</v>
      </c>
      <c r="G184" s="174"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</row>
    <row r="185" spans="2:13" x14ac:dyDescent="0.25">
      <c r="B185" s="406" t="s">
        <v>1345</v>
      </c>
      <c r="C185">
        <v>2023116</v>
      </c>
      <c r="D185" s="174">
        <v>2661579.6480000005</v>
      </c>
      <c r="E185" s="174">
        <v>0</v>
      </c>
      <c r="F185" s="174">
        <v>0</v>
      </c>
      <c r="G185" s="174"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</row>
    <row r="186" spans="2:13" x14ac:dyDescent="0.25">
      <c r="B186" t="s">
        <v>2144</v>
      </c>
      <c r="C186" s="447">
        <v>318617044</v>
      </c>
      <c r="D186" s="375">
        <v>134548220.29719996</v>
      </c>
      <c r="E186" s="174">
        <v>0</v>
      </c>
      <c r="F186" s="174">
        <v>6239034.540000001</v>
      </c>
      <c r="G186" s="174">
        <v>7591739.0848000012</v>
      </c>
      <c r="H186" s="174">
        <v>8653490.7888000011</v>
      </c>
      <c r="I186" s="174">
        <v>8595927.7456</v>
      </c>
      <c r="J186" s="174">
        <v>8541409.8224000018</v>
      </c>
      <c r="K186" s="174">
        <v>8034520.8112000013</v>
      </c>
      <c r="L186" s="174">
        <v>7915184.8464000011</v>
      </c>
      <c r="M186" s="174">
        <v>7243564.5360000012</v>
      </c>
    </row>
    <row r="187" spans="2:13" x14ac:dyDescent="0.25">
      <c r="D187"/>
      <c r="E187"/>
      <c r="F187"/>
      <c r="G187"/>
      <c r="H187"/>
      <c r="I187"/>
      <c r="J187"/>
      <c r="K187"/>
      <c r="L187"/>
      <c r="M187"/>
    </row>
    <row r="188" spans="2:13" x14ac:dyDescent="0.25">
      <c r="D188"/>
      <c r="E188"/>
      <c r="F188"/>
      <c r="G188"/>
      <c r="H188"/>
      <c r="I188"/>
      <c r="J188"/>
      <c r="K188"/>
      <c r="L188"/>
      <c r="M188"/>
    </row>
    <row r="189" spans="2:13" x14ac:dyDescent="0.25">
      <c r="D189"/>
      <c r="E189"/>
      <c r="F189"/>
      <c r="G189"/>
      <c r="H189"/>
      <c r="I189"/>
      <c r="J189"/>
      <c r="K189"/>
      <c r="L189"/>
      <c r="M189"/>
    </row>
    <row r="190" spans="2:13" x14ac:dyDescent="0.25">
      <c r="D190"/>
      <c r="E190"/>
      <c r="F190"/>
      <c r="G190"/>
      <c r="H190"/>
      <c r="I190"/>
      <c r="J190"/>
      <c r="K190"/>
      <c r="L190"/>
      <c r="M190"/>
    </row>
    <row r="191" spans="2:13" x14ac:dyDescent="0.25">
      <c r="D191"/>
      <c r="E191"/>
      <c r="F191"/>
      <c r="G191"/>
      <c r="H191"/>
      <c r="I191"/>
      <c r="J191"/>
      <c r="K191"/>
      <c r="L191"/>
      <c r="M191"/>
    </row>
    <row r="192" spans="2:13" x14ac:dyDescent="0.25">
      <c r="D192"/>
      <c r="E192"/>
      <c r="F192"/>
      <c r="G192"/>
      <c r="H192"/>
      <c r="I192"/>
      <c r="J192"/>
      <c r="K192"/>
      <c r="L192"/>
      <c r="M192"/>
    </row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</sheetData>
  <sheetProtection algorithmName="SHA-512" hashValue="x2Bipd4c3z6xCQqBD7DG9oPZgZAUD2QO/Tb5YQygbNr1wlCNzmnHRJEkODJLZJ86YrHwbfYJZq0uhSQYDk2nxA==" saltValue="3vZm7P+E/ofb4JEfLXF4Eg==" spinCount="100000" sheet="1" objects="1" scenarios="1" pivotTables="0"/>
  <mergeCells count="2">
    <mergeCell ref="B1:L1"/>
    <mergeCell ref="B2:C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D3A03FCAB94E4E9E1110BC0D585106" ma:contentTypeVersion="20" ma:contentTypeDescription="Een nieuw document maken." ma:contentTypeScope="" ma:versionID="4efa263bfd02b054c7c7a9b539cdd245">
  <xsd:schema xmlns:xsd="http://www.w3.org/2001/XMLSchema" xmlns:xs="http://www.w3.org/2001/XMLSchema" xmlns:p="http://schemas.microsoft.com/office/2006/metadata/properties" xmlns:ns2="e0fe86de-6c6b-486e-a46f-008c5918b725" xmlns:ns3="c2107510-90c1-4519-a025-801eb0ec310f" targetNamespace="http://schemas.microsoft.com/office/2006/metadata/properties" ma:root="true" ma:fieldsID="7c8b1d530d2ce3bfaf4368f8f0581272" ns2:_="" ns3:_="">
    <xsd:import namespace="e0fe86de-6c6b-486e-a46f-008c5918b725"/>
    <xsd:import namespace="c2107510-90c1-4519-a025-801eb0ec31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i58fc22988b14885a04972eee30888a1" minOccurs="0"/>
                <xsd:element ref="ns2:TaxCatchAll" minOccurs="0"/>
                <xsd:element ref="ns3:_MarkAsFinal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SharedWithUsers" minOccurs="0"/>
                <xsd:element ref="ns2:SharedWithDetail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fe86de-6c6b-486e-a46f-008c5918b72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dexed="true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3" nillable="true" ma:displayName="Taxonomy Catch All Column" ma:hidden="true" ma:list="{92f3c27a-b68c-4ca0-a7d3-f8220244acc7}" ma:internalName="TaxCatchAll" ma:showField="CatchAllData" ma:web="e0fe86de-6c6b-486e-a46f-008c5918b7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107510-90c1-4519-a025-801eb0ec310f" elementFormDefault="qualified">
    <xsd:import namespace="http://schemas.microsoft.com/office/2006/documentManagement/types"/>
    <xsd:import namespace="http://schemas.microsoft.com/office/infopath/2007/PartnerControls"/>
    <xsd:element name="i58fc22988b14885a04972eee30888a1" ma:index="12" nillable="true" ma:taxonomy="true" ma:internalName="i58fc22988b14885a04972eee30888a1" ma:taxonomyFieldName="Afdeling" ma:displayName="Afdeling" ma:default="" ma:fieldId="{258fc229-88b1-4885-a049-72eee30888a1}" ma:sspId="c5a52727-98f3-4cdb-8fe7-a354203ea6ed" ma:termSetId="0e276d83-41cc-4323-8f74-17c9cea29b0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MarkAsFinal" ma:index="14" nillable="true" ma:displayName="Definitieve versie" ma:default="0" ma:internalName="_MarkAsFinal">
      <xsd:simpleType>
        <xsd:restriction base="dms:Boolean"/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Afbeeldingtags" ma:readOnly="false" ma:fieldId="{5cf76f15-5ced-4ddc-b409-7134ff3c332f}" ma:taxonomyMulti="true" ma:sspId="c5a52727-98f3-4cdb-8fe7-a354203ea6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58fc22988b14885a04972eee30888a1 xmlns="c2107510-90c1-4519-a025-801eb0ec310f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Financiën</TermName>
          <TermId xmlns="http://schemas.microsoft.com/office/infopath/2007/PartnerControls">cac611b6-85c8-41a4-891f-b33a596d5c88</TermId>
        </TermInfo>
      </Terms>
    </i58fc22988b14885a04972eee30888a1>
    <TaxCatchAll xmlns="e0fe86de-6c6b-486e-a46f-008c5918b725">
      <Value>1</Value>
    </TaxCatchAll>
    <lcf76f155ced4ddcb4097134ff3c332f xmlns="c2107510-90c1-4519-a025-801eb0ec310f">
      <Terms xmlns="http://schemas.microsoft.com/office/infopath/2007/PartnerControls"/>
    </lcf76f155ced4ddcb4097134ff3c332f>
    <_MarkAsFinal xmlns="c2107510-90c1-4519-a025-801eb0ec310f">false</_MarkAsFinal>
    <_dlc_DocId xmlns="e0fe86de-6c6b-486e-a46f-008c5918b725">ZJ5VQ6S2XDXD-2068002006-78559</_dlc_DocId>
    <_dlc_DocIdUrl xmlns="e0fe86de-6c6b-486e-a46f-008c5918b725">
      <Url>https://katwijkzh.sharepoint.com/sites/TKV_FinancieelPC/_layouts/15/DocIdRedir.aspx?ID=ZJ5VQ6S2XDXD-2068002006-78559</Url>
      <Description>ZJ5VQ6S2XDXD-2068002006-78559</Description>
    </_dlc_DocIdUrl>
    <SharedWithUsers xmlns="e0fe86de-6c6b-486e-a46f-008c5918b725">
      <UserInfo>
        <DisplayName>Conny Hensen-van de Wiel</DisplayName>
        <AccountId>68</AccountId>
        <AccountType/>
      </UserInfo>
      <UserInfo>
        <DisplayName>Patricia Schaafsma</DisplayName>
        <AccountId>54</AccountId>
        <AccountType/>
      </UserInfo>
      <UserInfo>
        <DisplayName>Rodri Faries</DisplayName>
        <AccountId>744</AccountId>
        <AccountType/>
      </UserInfo>
      <UserInfo>
        <DisplayName>Jose Prins-Heemskerk</DisplayName>
        <AccountId>18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8E42A35-DF05-45B5-AE06-4C39532C2A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fe86de-6c6b-486e-a46f-008c5918b725"/>
    <ds:schemaRef ds:uri="c2107510-90c1-4519-a025-801eb0ec31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B68DF1-F717-4C66-987B-63BBD7ADBADF}">
  <ds:schemaRefs>
    <ds:schemaRef ds:uri="http://www.w3.org/XML/1998/namespace"/>
    <ds:schemaRef ds:uri="http://schemas.microsoft.com/office/2006/documentManagement/types"/>
    <ds:schemaRef ds:uri="c2107510-90c1-4519-a025-801eb0ec310f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terms/"/>
    <ds:schemaRef ds:uri="e0fe86de-6c6b-486e-a46f-008c5918b725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529D9C2-DF2B-4518-88BE-810E87210C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62BDE68-41A3-4930-8755-BEA5F77CFA9E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25</vt:i4>
      </vt:variant>
    </vt:vector>
  </HeadingPairs>
  <TitlesOfParts>
    <vt:vector size="25" baseType="lpstr">
      <vt:lpstr>IA </vt:lpstr>
      <vt:lpstr>Analyse</vt:lpstr>
      <vt:lpstr>Analyse verschil afschrijvingen</vt:lpstr>
      <vt:lpstr>Kredietbewaking</vt:lpstr>
      <vt:lpstr>Afpelplaatje B2025</vt:lpstr>
      <vt:lpstr>DT Afpelplaatje B2025</vt:lpstr>
      <vt:lpstr>DT Cat. D</vt:lpstr>
      <vt:lpstr>DT Cat. C</vt:lpstr>
      <vt:lpstr>DT Cat. A en B_wettelijk</vt:lpstr>
      <vt:lpstr>DT Cat. A en B_Onvermijdelijk</vt:lpstr>
      <vt:lpstr>DT Cat. A en B_Overig</vt:lpstr>
      <vt:lpstr>DT Cat. Woningbouw</vt:lpstr>
      <vt:lpstr>DT Cat. KAM</vt:lpstr>
      <vt:lpstr>DT Cat. IHP_Totaal verdicht</vt:lpstr>
      <vt:lpstr>DT Cat. IHP_Deel 1</vt:lpstr>
      <vt:lpstr>DT Cat. IHP_Deel1 GOV basis</vt:lpstr>
      <vt:lpstr>DT Cat. IHP_Deel 2</vt:lpstr>
      <vt:lpstr>DT Cat. IHP_Voortgezet Onderwij</vt:lpstr>
      <vt:lpstr>DT Cat. Keuze_Wettelijk</vt:lpstr>
      <vt:lpstr>DT Cat. Keuze_Contractueel</vt:lpstr>
      <vt:lpstr>DT Cat. Keuze</vt:lpstr>
      <vt:lpstr>DT Cat. Nog Niet Lijst</vt:lpstr>
      <vt:lpstr>DT IHP volume na 2031</vt:lpstr>
      <vt:lpstr>IA origineel</vt:lpstr>
      <vt:lpstr>Parameters</vt:lpstr>
    </vt:vector>
  </TitlesOfParts>
  <Manager/>
  <Company>Centric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Kuijpers, Paul</dc:creator>
  <cp:keywords/>
  <dc:description/>
  <cp:lastModifiedBy>Jaco Varkevisser</cp:lastModifiedBy>
  <cp:revision/>
  <dcterms:created xsi:type="dcterms:W3CDTF">2014-07-04T05:56:14Z</dcterms:created>
  <dcterms:modified xsi:type="dcterms:W3CDTF">2024-09-26T21:05:31Z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0x010100AED3A03FCAB94E4E9E1110BC0D585106</vt:lpwstr>
  </property>
  <property fmtid="{D5CDD505-2E9C-101B-9397-08002B2CF9AE}" pid="3" name="Afdeling">
    <vt:lpwstr>1;#Financiën|cac611b6-85c8-41a4-891f-b33a596d5c88</vt:lpwstr>
  </property>
  <property fmtid="{D5CDD505-2E9C-101B-9397-08002B2CF9AE}" pid="4" name="_dlc_DocIdItemGuid">
    <vt:lpwstr>9f14b209-3891-464a-b7e3-a4bc3048db8c</vt:lpwstr>
  </property>
  <property fmtid="{D5CDD505-2E9C-101B-9397-08002B2CF9AE}" pid="5" name="MediaServiceImageTags">
    <vt:lpwstr/>
  </property>
</Properties>
</file>